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3.xml" ContentType="application/vnd.openxmlformats-officedocument.drawing+xml"/>
  <Override PartName="/xl/drawings/drawing14.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5.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1C63A1E2-4E77-4FDD-BBAE-6DA88C1460B3}" xr6:coauthVersionLast="47" xr6:coauthVersionMax="47" xr10:uidLastSave="{00000000-0000-0000-0000-000000000000}"/>
  <bookViews>
    <workbookView xWindow="20370" yWindow="-8355" windowWidth="29040" windowHeight="15840" tabRatio="857" firstSheet="2" activeTab="2" xr2:uid="{EAE16046-CBDD-FF47-BD5A-93D2786FDCCF}"/>
  </bookViews>
  <sheets>
    <sheet name="Inicio" sheetId="24" state="very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 sheetId="129" r:id="rId12"/>
    <sheet name="Fund Guide_old" sheetId="72" state="veryHidden" r:id="rId13"/>
    <sheet name="Fund Guide" sheetId="52" r:id="rId14"/>
    <sheet name="RF &amp; RV Guide" sheetId="130" r:id="rId15"/>
    <sheet name="AA DB" sheetId="133" state="hidden" r:id="rId16"/>
    <sheet name="Taxas Diárias" sheetId="70" state="hidden" r:id="rId17"/>
    <sheet name="Classificação" sheetId="54" state="veryHidden" r:id="rId18"/>
    <sheet name="Disclaimer" sheetId="119" r:id="rId19"/>
    <sheet name="Fechamento" sheetId="124" r:id="rId20"/>
    <sheet name="Instruções" sheetId="134" state="veryHidden" r:id="rId21"/>
    <sheet name="Strategy AccReturns" sheetId="131" state="veryHidden" r:id="rId22"/>
    <sheet name="Alocation" sheetId="116" state="veryHidden" r:id="rId23"/>
    <sheet name="Performance Measurement" sheetId="102" state="veryHidden" r:id="rId24"/>
    <sheet name="AccReturns" sheetId="103" state="veryHidden" r:id="rId25"/>
    <sheet name="Correl" sheetId="105" state="veryHidden" r:id="rId26"/>
    <sheet name="MovingVol" sheetId="104" state="veryHidden" r:id="rId27"/>
    <sheet name="Drawdown" sheetId="106" state="veryHidden" r:id="rId28"/>
  </sheets>
  <functionGroups builtInGroupCount="19"/>
  <externalReferences>
    <externalReference r:id="rId29"/>
  </externalReferences>
  <definedNames>
    <definedName name="_xlnm._FilterDatabase" localSheetId="13" hidden="1">'Fund Guide'!$C$5:$AN$1171</definedName>
    <definedName name="_xlnm._FilterDatabase" localSheetId="12" hidden="1">'Fund Guide_old'!$B$5:$AT$1171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5" hidden="1">'AA DB'!$B$8:$G$57</definedName>
    <definedName name="ExternalData_1" localSheetId="13" hidden="1">'Fund Guide'!$B$5:$AT$1441</definedName>
    <definedName name="ExternalData_1" localSheetId="16" hidden="1">'Taxas Diárias'!$B$8:$H$51</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_acc_returns">OFFSET('Strategy AccReturns'!$B$2,,,COUNTA('Strategy AccReturns'!$B:$B)-COUNTA('Strategy AccReturns'!$B$1:$B$2), COUNTA('Strategy AccReturns'!$2:$2)-COUNTA('Strategy AccReturns'!$A$2))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8" i="44" l="1"/>
  <c r="K8" i="44"/>
  <c r="I8" i="44"/>
  <c r="G8" i="44"/>
  <c r="E8" i="44"/>
  <c r="M27" i="44" l="1" a="1"/>
  <c r="M27" i="44" s="1"/>
  <c r="M26" i="44" a="1"/>
  <c r="M26" i="44" s="1"/>
  <c r="M25" i="44"/>
  <c r="M25" i="44" a="1"/>
  <c r="M24" i="44" a="1"/>
  <c r="M24" i="44" s="1"/>
  <c r="M23" i="44" a="1"/>
  <c r="M23" i="44" s="1"/>
  <c r="L22" i="44"/>
  <c r="M21" i="44"/>
  <c r="M21" i="44" a="1"/>
  <c r="L21" i="44"/>
  <c r="M19" i="44"/>
  <c r="M19" i="44" a="1"/>
  <c r="L19" i="44"/>
  <c r="M18" i="44" a="1"/>
  <c r="M18" i="44" s="1"/>
  <c r="M17" i="44" a="1"/>
  <c r="M17" i="44" s="1"/>
  <c r="M16" i="44" a="1"/>
  <c r="M16" i="44" s="1"/>
  <c r="M15" i="44" s="1"/>
  <c r="L15" i="44"/>
  <c r="M14" i="44" a="1"/>
  <c r="M14" i="44" s="1"/>
  <c r="M13" i="44" a="1"/>
  <c r="M13" i="44" s="1"/>
  <c r="M12" i="44" a="1"/>
  <c r="M12" i="44" s="1"/>
  <c r="L11" i="44"/>
  <c r="K27" i="44" a="1"/>
  <c r="K27" i="44" s="1"/>
  <c r="K26" i="44" a="1"/>
  <c r="K26" i="44" s="1"/>
  <c r="K25" i="44"/>
  <c r="K25" i="44" a="1"/>
  <c r="K24" i="44" a="1"/>
  <c r="K24" i="44" s="1"/>
  <c r="K23" i="44" a="1"/>
  <c r="K23" i="44" s="1"/>
  <c r="K22" i="44" s="1"/>
  <c r="J22" i="44"/>
  <c r="K21" i="44" a="1"/>
  <c r="K21" i="44" s="1"/>
  <c r="J21" i="44"/>
  <c r="K19" i="44"/>
  <c r="K19" i="44" a="1"/>
  <c r="J19" i="44"/>
  <c r="K18" i="44" a="1"/>
  <c r="K18" i="44" s="1"/>
  <c r="K17" i="44" a="1"/>
  <c r="K17" i="44" s="1"/>
  <c r="K16" i="44" a="1"/>
  <c r="K16" i="44" s="1"/>
  <c r="J15" i="44"/>
  <c r="K14" i="44" a="1"/>
  <c r="K14" i="44" s="1"/>
  <c r="K13" i="44" a="1"/>
  <c r="K13" i="44" s="1"/>
  <c r="K12" i="44" a="1"/>
  <c r="K12" i="44" s="1"/>
  <c r="J11" i="44"/>
  <c r="I27" i="44" a="1"/>
  <c r="I27" i="44" s="1"/>
  <c r="I26" i="44" a="1"/>
  <c r="I26" i="44" s="1"/>
  <c r="I25" i="44" a="1"/>
  <c r="I25" i="44" s="1"/>
  <c r="I24" i="44" a="1"/>
  <c r="I24" i="44" s="1"/>
  <c r="I23" i="44" a="1"/>
  <c r="I23" i="44" s="1"/>
  <c r="H22" i="44"/>
  <c r="I21" i="44" a="1"/>
  <c r="I21" i="44" s="1"/>
  <c r="H21" i="44"/>
  <c r="I19" i="44"/>
  <c r="I19" i="44" a="1"/>
  <c r="H19" i="44"/>
  <c r="I18" i="44" a="1"/>
  <c r="I18" i="44" s="1"/>
  <c r="I17" i="44" a="1"/>
  <c r="I17" i="44" s="1"/>
  <c r="I16" i="44" a="1"/>
  <c r="I16" i="44" s="1"/>
  <c r="H15" i="44"/>
  <c r="I14" i="44" a="1"/>
  <c r="I14" i="44" s="1"/>
  <c r="I13" i="44" a="1"/>
  <c r="I13" i="44" s="1"/>
  <c r="I12" i="44" a="1"/>
  <c r="I12" i="44" s="1"/>
  <c r="H11" i="44"/>
  <c r="G27" i="44" a="1"/>
  <c r="G27" i="44" s="1"/>
  <c r="G26" i="44" a="1"/>
  <c r="G26" i="44" s="1"/>
  <c r="G25" i="44" a="1"/>
  <c r="G25" i="44" s="1"/>
  <c r="G24" i="44" a="1"/>
  <c r="G24" i="44" s="1"/>
  <c r="G23" i="44" a="1"/>
  <c r="G23" i="44" s="1"/>
  <c r="F22" i="44"/>
  <c r="G21" i="44" a="1"/>
  <c r="G21" i="44" s="1"/>
  <c r="F21" i="44"/>
  <c r="G19" i="44" a="1"/>
  <c r="G19" i="44" s="1"/>
  <c r="F19" i="44"/>
  <c r="G18" i="44" a="1"/>
  <c r="G18" i="44" s="1"/>
  <c r="G17" i="44" a="1"/>
  <c r="G17" i="44" s="1"/>
  <c r="G16" i="44"/>
  <c r="G16" i="44" a="1"/>
  <c r="F15" i="44"/>
  <c r="G14" i="44" a="1"/>
  <c r="G14" i="44" s="1"/>
  <c r="G13" i="44" a="1"/>
  <c r="G13" i="44" s="1"/>
  <c r="G12" i="44" a="1"/>
  <c r="G12" i="44" s="1"/>
  <c r="F11" i="44"/>
  <c r="E27" i="44" a="1"/>
  <c r="E27" i="44" s="1"/>
  <c r="E26" i="44" a="1"/>
  <c r="E26" i="44" s="1"/>
  <c r="E25" i="44" a="1"/>
  <c r="E25" i="44" s="1"/>
  <c r="E24" i="44" a="1"/>
  <c r="E24" i="44" s="1"/>
  <c r="E23" i="44" a="1"/>
  <c r="E23" i="44" s="1"/>
  <c r="D22" i="44"/>
  <c r="D21" i="44"/>
  <c r="D19" i="44"/>
  <c r="D15" i="44"/>
  <c r="D11" i="44"/>
  <c r="G22" i="44" l="1"/>
  <c r="G20" i="44" s="1"/>
  <c r="M22" i="44"/>
  <c r="M20" i="44" s="1"/>
  <c r="K15" i="44"/>
  <c r="I22" i="44"/>
  <c r="E22" i="44"/>
  <c r="K20" i="44"/>
  <c r="K11" i="44"/>
  <c r="L20" i="44"/>
  <c r="M11" i="44"/>
  <c r="J20" i="44"/>
  <c r="F20" i="44"/>
  <c r="H20" i="44"/>
  <c r="I20" i="44"/>
  <c r="I15" i="44"/>
  <c r="I11" i="44"/>
  <c r="G15" i="44"/>
  <c r="G11" i="44"/>
  <c r="D20" i="44"/>
  <c r="E21" i="44" l="1" a="1"/>
  <c r="E21" i="44" s="1"/>
  <c r="E20" i="44" s="1"/>
  <c r="E19" i="44" a="1"/>
  <c r="E19" i="44" s="1"/>
  <c r="E18" i="44" a="1"/>
  <c r="E18" i="44" s="1"/>
  <c r="E17" i="44" a="1"/>
  <c r="E17" i="44" s="1"/>
  <c r="E16" i="44" a="1"/>
  <c r="E16" i="44" s="1"/>
  <c r="E14" i="44" a="1"/>
  <c r="E14" i="44" s="1"/>
  <c r="E13" i="44" a="1"/>
  <c r="E13" i="44" s="1"/>
  <c r="E12" i="44" a="1"/>
  <c r="E12" i="44" s="1"/>
  <c r="E11" i="44" s="1"/>
  <c r="C37" i="44" a="1"/>
  <c r="C37" i="44" s="1"/>
  <c r="G29" i="44" l="1"/>
  <c r="E29" i="44"/>
  <c r="M29" i="44"/>
  <c r="I29" i="44"/>
  <c r="K29" i="44"/>
  <c r="E15" i="44"/>
  <c r="Z15" i="60" l="1" a="1"/>
  <c r="Z15" i="60" s="1"/>
  <c r="Z14" i="60" a="1"/>
  <c r="Z14" i="60" s="1"/>
  <c r="Z13" i="60" s="1"/>
  <c r="Z12" i="60" a="1"/>
  <c r="Z12" i="60" s="1"/>
  <c r="Z11" i="60" a="1"/>
  <c r="Z11" i="60" s="1"/>
  <c r="Z10" i="60" a="1"/>
  <c r="Z10" i="60" s="1"/>
  <c r="Z9" i="60" a="1"/>
  <c r="Z9" i="60" s="1"/>
  <c r="Z8" i="60" s="1"/>
  <c r="U15" i="60" a="1"/>
  <c r="U15" i="60" s="1"/>
  <c r="U14" i="60" a="1"/>
  <c r="U14" i="60" s="1"/>
  <c r="U12" i="60" a="1"/>
  <c r="U12" i="60" s="1"/>
  <c r="U11" i="60" a="1"/>
  <c r="U11" i="60" s="1"/>
  <c r="U10" i="60" a="1"/>
  <c r="U10" i="60" s="1"/>
  <c r="U9" i="60" a="1"/>
  <c r="U9" i="60" s="1"/>
  <c r="P15" i="60" a="1"/>
  <c r="P15" i="60" s="1"/>
  <c r="P14" i="60" a="1"/>
  <c r="P14" i="60" s="1"/>
  <c r="P13" i="60" s="1"/>
  <c r="P12" i="60" a="1"/>
  <c r="P12" i="60" s="1"/>
  <c r="P11" i="60" a="1"/>
  <c r="P11" i="60" s="1"/>
  <c r="P10" i="60" a="1"/>
  <c r="P10" i="60" s="1"/>
  <c r="P9" i="60" a="1"/>
  <c r="P9" i="60" s="1"/>
  <c r="K15" i="60" a="1"/>
  <c r="K15" i="60" s="1"/>
  <c r="K14" i="60" a="1"/>
  <c r="K14" i="60" s="1"/>
  <c r="K12" i="60" a="1"/>
  <c r="K12" i="60" s="1"/>
  <c r="K11" i="60" a="1"/>
  <c r="K11" i="60" s="1"/>
  <c r="K10" i="60" a="1"/>
  <c r="K10" i="60" s="1"/>
  <c r="K9" i="60" a="1"/>
  <c r="K9" i="60" s="1"/>
  <c r="F8" i="60"/>
  <c r="F15" i="60" a="1"/>
  <c r="F15" i="60" s="1"/>
  <c r="F14" i="60" a="1"/>
  <c r="F14" i="60" s="1"/>
  <c r="F13" i="60" s="1"/>
  <c r="F12" i="60" a="1"/>
  <c r="F12" i="60" s="1"/>
  <c r="F11" i="60" a="1"/>
  <c r="F11" i="60" s="1"/>
  <c r="F10" i="60" a="1"/>
  <c r="F10" i="60" s="1"/>
  <c r="F9" i="60" a="1"/>
  <c r="F9" i="60" s="1"/>
  <c r="E1" i="57"/>
  <c r="P8" i="60" l="1"/>
  <c r="U8" i="60"/>
  <c r="U13" i="60"/>
  <c r="K8" i="60"/>
  <c r="K13" i="60"/>
  <c r="K135" i="129" l="1"/>
  <c r="K126" i="129"/>
  <c r="K123" i="129"/>
  <c r="K122" i="129"/>
  <c r="K121" i="129"/>
  <c r="K120" i="129"/>
  <c r="K119" i="129"/>
  <c r="K118" i="129"/>
  <c r="K115" i="129"/>
  <c r="K114" i="129"/>
  <c r="K113" i="129"/>
  <c r="K112" i="129"/>
  <c r="K111" i="129"/>
  <c r="K110" i="129"/>
  <c r="K109" i="129"/>
  <c r="K108" i="129"/>
  <c r="K99" i="129"/>
  <c r="K96" i="129"/>
  <c r="K95" i="129"/>
  <c r="K92" i="129"/>
  <c r="K91" i="129"/>
  <c r="K90" i="129"/>
  <c r="K87" i="129"/>
  <c r="K86" i="129"/>
  <c r="K81" i="129"/>
  <c r="K80" i="129"/>
  <c r="K79" i="129"/>
  <c r="K78" i="129"/>
  <c r="K77" i="129"/>
  <c r="K76" i="129"/>
  <c r="K75" i="129"/>
  <c r="K74" i="129"/>
  <c r="K73" i="129"/>
  <c r="K68" i="129"/>
  <c r="K67" i="129"/>
  <c r="K45" i="129"/>
  <c r="K44" i="129"/>
  <c r="K41" i="129"/>
  <c r="K40" i="129"/>
  <c r="K33" i="129"/>
  <c r="K32" i="129"/>
  <c r="K31" i="129"/>
  <c r="K30" i="129"/>
  <c r="K29" i="129"/>
  <c r="K28" i="129"/>
  <c r="K27" i="129"/>
  <c r="K26" i="129"/>
  <c r="K25" i="129"/>
  <c r="K24" i="129"/>
  <c r="K23" i="129"/>
  <c r="K22" i="129"/>
  <c r="K21" i="129"/>
  <c r="K19" i="129"/>
  <c r="K18" i="129"/>
  <c r="K20" i="129"/>
  <c r="K148" i="129"/>
  <c r="K147" i="129"/>
  <c r="K144" i="129"/>
  <c r="K143" i="129"/>
  <c r="K140" i="129"/>
  <c r="K139" i="129"/>
  <c r="K136" i="129"/>
  <c r="K132" i="129"/>
  <c r="K106" i="129"/>
  <c r="K105" i="129"/>
  <c r="K103" i="129"/>
  <c r="K101" i="129"/>
  <c r="K100" i="129"/>
  <c r="K98" i="129"/>
  <c r="K97" i="129"/>
  <c r="K93" i="129"/>
  <c r="K88" i="129"/>
  <c r="K84" i="129"/>
  <c r="K82" i="129"/>
  <c r="L105" i="129"/>
  <c r="L103" i="129"/>
  <c r="L84" i="129"/>
  <c r="J148" i="129"/>
  <c r="J147" i="129"/>
  <c r="J144" i="129"/>
  <c r="J143" i="129"/>
  <c r="J141" i="129"/>
  <c r="J140" i="129"/>
  <c r="J139" i="129"/>
  <c r="J137" i="129"/>
  <c r="J136" i="129"/>
  <c r="J135" i="129"/>
  <c r="J133" i="129"/>
  <c r="J132" i="129"/>
  <c r="J131" i="129"/>
  <c r="J126" i="129"/>
  <c r="J124" i="129"/>
  <c r="J123" i="129"/>
  <c r="J122" i="129"/>
  <c r="J121" i="129"/>
  <c r="J120" i="129"/>
  <c r="J119" i="129"/>
  <c r="J118" i="129"/>
  <c r="J116" i="129"/>
  <c r="J115" i="129"/>
  <c r="J114" i="129"/>
  <c r="J113" i="129"/>
  <c r="J112" i="129"/>
  <c r="J111" i="129"/>
  <c r="J110" i="129"/>
  <c r="J109" i="129"/>
  <c r="J108" i="129"/>
  <c r="J107" i="129"/>
  <c r="J100" i="129"/>
  <c r="J99" i="129"/>
  <c r="J97" i="129"/>
  <c r="J96" i="129"/>
  <c r="J95" i="129"/>
  <c r="J93" i="129"/>
  <c r="J92" i="129"/>
  <c r="J91" i="129"/>
  <c r="J90" i="129"/>
  <c r="J88" i="129"/>
  <c r="J87" i="129"/>
  <c r="J86" i="129"/>
  <c r="J81" i="129"/>
  <c r="J80" i="129"/>
  <c r="J79" i="129"/>
  <c r="J78" i="129"/>
  <c r="J77" i="129"/>
  <c r="J76" i="129"/>
  <c r="J75" i="129"/>
  <c r="J74" i="129"/>
  <c r="J73" i="129"/>
  <c r="J68" i="129"/>
  <c r="J67" i="129"/>
  <c r="J65" i="129"/>
  <c r="J61" i="129"/>
  <c r="J45" i="129"/>
  <c r="J44" i="129"/>
  <c r="J41" i="129"/>
  <c r="J40" i="129"/>
  <c r="J33" i="129"/>
  <c r="J32" i="129"/>
  <c r="J31" i="129"/>
  <c r="J30" i="129"/>
  <c r="J29" i="129"/>
  <c r="J28" i="129"/>
  <c r="J27" i="129"/>
  <c r="J26" i="129"/>
  <c r="J25" i="129"/>
  <c r="J24" i="129"/>
  <c r="J23" i="129"/>
  <c r="J22" i="129"/>
  <c r="J21" i="129"/>
  <c r="J20" i="129"/>
  <c r="J19" i="129"/>
  <c r="J18" i="129"/>
  <c r="AA3" i="112"/>
  <c r="Y130" i="108"/>
  <c r="F13" i="57" l="1"/>
  <c r="Z84" i="57"/>
  <c r="Y84" i="57"/>
  <c r="X84" i="57"/>
  <c r="W84" i="57"/>
  <c r="V84" i="57"/>
  <c r="U84" i="57"/>
  <c r="T84" i="57"/>
  <c r="S84" i="57"/>
  <c r="R84" i="57"/>
  <c r="Q84" i="57"/>
  <c r="K84" i="57"/>
  <c r="J84" i="57"/>
  <c r="I84" i="57"/>
  <c r="H84" i="57"/>
  <c r="G84" i="57"/>
  <c r="F84" i="57"/>
  <c r="Z81" i="57"/>
  <c r="Y81" i="57"/>
  <c r="X81" i="57"/>
  <c r="W81" i="57"/>
  <c r="V81" i="57"/>
  <c r="U81" i="57"/>
  <c r="T81" i="57"/>
  <c r="S81" i="57"/>
  <c r="R81" i="57"/>
  <c r="Q81" i="57"/>
  <c r="K81" i="57"/>
  <c r="J81" i="57"/>
  <c r="I81" i="57"/>
  <c r="H81" i="57"/>
  <c r="G81" i="57"/>
  <c r="F81" i="57"/>
  <c r="Z78" i="57"/>
  <c r="Y78" i="57"/>
  <c r="X78" i="57"/>
  <c r="W78" i="57"/>
  <c r="V78" i="57"/>
  <c r="U78" i="57"/>
  <c r="T78" i="57"/>
  <c r="S78" i="57"/>
  <c r="R78" i="57"/>
  <c r="Q78" i="57"/>
  <c r="K78" i="57"/>
  <c r="J78" i="57"/>
  <c r="I78" i="57"/>
  <c r="H78" i="57"/>
  <c r="G78" i="57"/>
  <c r="F78" i="57"/>
  <c r="Z75" i="57"/>
  <c r="Y75" i="57"/>
  <c r="X75" i="57"/>
  <c r="W75" i="57"/>
  <c r="V75" i="57"/>
  <c r="U75" i="57"/>
  <c r="T75" i="57"/>
  <c r="S75" i="57"/>
  <c r="R75" i="57"/>
  <c r="Q75" i="57"/>
  <c r="K75" i="57"/>
  <c r="J75" i="57"/>
  <c r="I75" i="57"/>
  <c r="H75" i="57"/>
  <c r="G75" i="57"/>
  <c r="F75" i="57"/>
  <c r="Z72" i="57"/>
  <c r="Y72" i="57"/>
  <c r="X72" i="57"/>
  <c r="W72" i="57"/>
  <c r="V72" i="57"/>
  <c r="U72" i="57"/>
  <c r="T72" i="57"/>
  <c r="S72" i="57"/>
  <c r="R72" i="57"/>
  <c r="Q72" i="57"/>
  <c r="K72" i="57"/>
  <c r="J72" i="57"/>
  <c r="I72" i="57"/>
  <c r="H72" i="57"/>
  <c r="G72" i="57"/>
  <c r="F72" i="57"/>
  <c r="Z67" i="57"/>
  <c r="Y67" i="57"/>
  <c r="X67" i="57"/>
  <c r="W67" i="57"/>
  <c r="V67" i="57"/>
  <c r="U67" i="57"/>
  <c r="T67" i="57"/>
  <c r="S67" i="57"/>
  <c r="R67" i="57"/>
  <c r="Q67" i="57"/>
  <c r="K67" i="57"/>
  <c r="J67" i="57"/>
  <c r="I67" i="57"/>
  <c r="H67" i="57"/>
  <c r="G67" i="57"/>
  <c r="F67" i="57"/>
  <c r="Z64" i="57"/>
  <c r="Y64" i="57"/>
  <c r="X64" i="57"/>
  <c r="W64" i="57"/>
  <c r="V64" i="57"/>
  <c r="U64" i="57"/>
  <c r="T64" i="57"/>
  <c r="S64" i="57"/>
  <c r="R64" i="57"/>
  <c r="Q64" i="57"/>
  <c r="K64" i="57"/>
  <c r="J64" i="57"/>
  <c r="I64" i="57"/>
  <c r="H64" i="57"/>
  <c r="G64" i="57"/>
  <c r="F64" i="57"/>
  <c r="Z61" i="57"/>
  <c r="Y61" i="57"/>
  <c r="X61" i="57"/>
  <c r="W61" i="57"/>
  <c r="V61" i="57"/>
  <c r="U61" i="57"/>
  <c r="T61" i="57"/>
  <c r="S61" i="57"/>
  <c r="R61" i="57"/>
  <c r="Q61" i="57"/>
  <c r="K61" i="57"/>
  <c r="J61" i="57"/>
  <c r="I61" i="57"/>
  <c r="H61" i="57"/>
  <c r="G61" i="57"/>
  <c r="F61" i="57"/>
  <c r="Z54" i="57"/>
  <c r="Y54" i="57"/>
  <c r="X54" i="57"/>
  <c r="W54" i="57"/>
  <c r="V54" i="57"/>
  <c r="U54" i="57"/>
  <c r="T54" i="57"/>
  <c r="S54" i="57"/>
  <c r="R54" i="57"/>
  <c r="Q54" i="57"/>
  <c r="K54" i="57"/>
  <c r="J54" i="57"/>
  <c r="I54" i="57"/>
  <c r="H54" i="57"/>
  <c r="G54" i="57"/>
  <c r="F54" i="57"/>
  <c r="Z51" i="57"/>
  <c r="Y51" i="57"/>
  <c r="X51" i="57"/>
  <c r="W51" i="57"/>
  <c r="V51" i="57"/>
  <c r="U51" i="57"/>
  <c r="T51" i="57"/>
  <c r="S51" i="57"/>
  <c r="R51" i="57"/>
  <c r="Q51" i="57"/>
  <c r="K51" i="57"/>
  <c r="J51" i="57"/>
  <c r="I51" i="57"/>
  <c r="H51" i="57"/>
  <c r="G51" i="57"/>
  <c r="F51" i="57"/>
  <c r="Z48" i="57"/>
  <c r="Y48" i="57"/>
  <c r="X48" i="57"/>
  <c r="W48" i="57"/>
  <c r="V48" i="57"/>
  <c r="U48" i="57"/>
  <c r="T48" i="57"/>
  <c r="S48" i="57"/>
  <c r="R48" i="57"/>
  <c r="Q48" i="57"/>
  <c r="K48" i="57"/>
  <c r="J48" i="57"/>
  <c r="I48" i="57"/>
  <c r="H48" i="57"/>
  <c r="G48" i="57"/>
  <c r="F48" i="57"/>
  <c r="Z45" i="57"/>
  <c r="Y45" i="57"/>
  <c r="X45" i="57"/>
  <c r="W45" i="57"/>
  <c r="V45" i="57"/>
  <c r="U45" i="57"/>
  <c r="T45" i="57"/>
  <c r="S45" i="57"/>
  <c r="R45" i="57"/>
  <c r="Q45" i="57"/>
  <c r="K45" i="57"/>
  <c r="J45" i="57"/>
  <c r="I45" i="57"/>
  <c r="H45" i="57"/>
  <c r="G45" i="57"/>
  <c r="F45" i="57"/>
  <c r="Z40" i="57"/>
  <c r="Y40" i="57"/>
  <c r="X40" i="57"/>
  <c r="W40" i="57"/>
  <c r="V40" i="57"/>
  <c r="U40" i="57"/>
  <c r="T40" i="57"/>
  <c r="S40" i="57"/>
  <c r="R40" i="57"/>
  <c r="Q40" i="57"/>
  <c r="K40" i="57"/>
  <c r="J40" i="57"/>
  <c r="I40" i="57"/>
  <c r="H40" i="57"/>
  <c r="G40" i="57"/>
  <c r="F40" i="57"/>
  <c r="Z35" i="57"/>
  <c r="Y35" i="57"/>
  <c r="X35" i="57"/>
  <c r="W35" i="57"/>
  <c r="V35" i="57"/>
  <c r="U35" i="57"/>
  <c r="T35" i="57"/>
  <c r="S35" i="57"/>
  <c r="R35" i="57"/>
  <c r="Q35" i="57"/>
  <c r="K35" i="57"/>
  <c r="J35" i="57"/>
  <c r="I35" i="57"/>
  <c r="H35" i="57"/>
  <c r="G35" i="57"/>
  <c r="F35" i="57"/>
  <c r="Z32" i="57"/>
  <c r="Y32" i="57"/>
  <c r="X32" i="57"/>
  <c r="W32" i="57"/>
  <c r="V32" i="57"/>
  <c r="U32" i="57"/>
  <c r="T32" i="57"/>
  <c r="S32" i="57"/>
  <c r="R32" i="57"/>
  <c r="Q32" i="57"/>
  <c r="K32" i="57"/>
  <c r="J32" i="57"/>
  <c r="I32" i="57"/>
  <c r="H32" i="57"/>
  <c r="G32" i="57"/>
  <c r="F32" i="57"/>
  <c r="Z29" i="57"/>
  <c r="Y29" i="57"/>
  <c r="X29" i="57"/>
  <c r="W29" i="57"/>
  <c r="V29" i="57"/>
  <c r="U29" i="57"/>
  <c r="T29" i="57"/>
  <c r="S29" i="57"/>
  <c r="R29" i="57"/>
  <c r="Q29" i="57"/>
  <c r="K29" i="57"/>
  <c r="J29" i="57"/>
  <c r="I29" i="57"/>
  <c r="H29" i="57"/>
  <c r="G29" i="57"/>
  <c r="F29" i="57"/>
  <c r="Z24" i="57"/>
  <c r="Y24" i="57"/>
  <c r="X24" i="57"/>
  <c r="W24" i="57"/>
  <c r="V24" i="57"/>
  <c r="U24" i="57"/>
  <c r="T24" i="57"/>
  <c r="S24" i="57"/>
  <c r="R24" i="57"/>
  <c r="Q24" i="57"/>
  <c r="K24" i="57"/>
  <c r="J24" i="57"/>
  <c r="I24" i="57"/>
  <c r="H24" i="57"/>
  <c r="G24" i="57"/>
  <c r="F24" i="57"/>
  <c r="Z21" i="57"/>
  <c r="Y21" i="57"/>
  <c r="X21" i="57"/>
  <c r="W21" i="57"/>
  <c r="V21" i="57"/>
  <c r="U21" i="57"/>
  <c r="T21" i="57"/>
  <c r="S21" i="57"/>
  <c r="R21" i="57"/>
  <c r="Q21" i="57"/>
  <c r="K21" i="57"/>
  <c r="J21" i="57"/>
  <c r="I21" i="57"/>
  <c r="H21" i="57"/>
  <c r="G21" i="57"/>
  <c r="F21" i="57"/>
  <c r="Z18" i="57"/>
  <c r="Y18" i="57"/>
  <c r="X18" i="57"/>
  <c r="W18" i="57"/>
  <c r="V18" i="57"/>
  <c r="U18" i="57"/>
  <c r="T18" i="57"/>
  <c r="S18" i="57"/>
  <c r="R18" i="57"/>
  <c r="Q18" i="57"/>
  <c r="K18" i="57"/>
  <c r="J18" i="57"/>
  <c r="I18" i="57"/>
  <c r="H18" i="57"/>
  <c r="G18" i="57"/>
  <c r="F18" i="57"/>
  <c r="Z13" i="57"/>
  <c r="Y13" i="57"/>
  <c r="X13" i="57"/>
  <c r="W13" i="57"/>
  <c r="V13" i="57"/>
  <c r="U13" i="57"/>
  <c r="T13" i="57"/>
  <c r="S13" i="57"/>
  <c r="R13" i="57"/>
  <c r="Q13" i="57"/>
  <c r="K13" i="57"/>
  <c r="J13" i="57"/>
  <c r="I13" i="57"/>
  <c r="H13" i="57"/>
  <c r="G13" i="57"/>
  <c r="AE4" i="57" l="1" a="1"/>
  <c r="AE4" i="57" s="1"/>
  <c r="AE3" i="57" a="1"/>
  <c r="AE3" i="57" s="1"/>
  <c r="H66" i="130" l="1" a="1"/>
  <c r="H66" i="130" s="1"/>
  <c r="H65" i="130" a="1"/>
  <c r="H65" i="130" s="1"/>
  <c r="H64" i="130" a="1"/>
  <c r="H64" i="130" s="1"/>
  <c r="J63" i="130" a="1"/>
  <c r="J63" i="130" s="1"/>
  <c r="H63" i="130" a="1"/>
  <c r="H63" i="130" s="1"/>
  <c r="J62" i="130" a="1"/>
  <c r="J62" i="130" s="1"/>
  <c r="H62" i="130" a="1"/>
  <c r="H62" i="130" s="1"/>
  <c r="J61" i="130" a="1"/>
  <c r="J61" i="130" s="1"/>
  <c r="H61" i="130" a="1"/>
  <c r="H61" i="130" s="1"/>
  <c r="H58" i="130" a="1"/>
  <c r="H58" i="130" s="1"/>
  <c r="H57" i="130" a="1"/>
  <c r="H57" i="130" s="1"/>
  <c r="H56" i="130" a="1"/>
  <c r="H56" i="130" s="1"/>
  <c r="J55" i="130" a="1"/>
  <c r="J55" i="130" s="1"/>
  <c r="H55" i="130" a="1"/>
  <c r="H55" i="130" s="1"/>
  <c r="J54" i="130" a="1"/>
  <c r="J54" i="130" s="1"/>
  <c r="H54" i="130" a="1"/>
  <c r="H54" i="130" s="1"/>
  <c r="H49" i="130" a="1"/>
  <c r="H49" i="130" s="1"/>
  <c r="H48" i="130" a="1"/>
  <c r="H48" i="130" s="1"/>
  <c r="H47" i="130" a="1"/>
  <c r="H47" i="130" s="1"/>
  <c r="J46" i="130" a="1"/>
  <c r="J46" i="130" s="1"/>
  <c r="H46" i="130" a="1"/>
  <c r="H46" i="130" s="1"/>
  <c r="J45" i="130" a="1"/>
  <c r="J45" i="130" s="1"/>
  <c r="H45" i="130" a="1"/>
  <c r="H45" i="130" s="1"/>
  <c r="H41" i="130" a="1"/>
  <c r="H41" i="130" s="1"/>
  <c r="H40" i="130" a="1"/>
  <c r="H40" i="130" s="1"/>
  <c r="H39" i="130" a="1"/>
  <c r="H39" i="130" s="1"/>
  <c r="H38" i="130" a="1"/>
  <c r="H38" i="130" s="1"/>
  <c r="H37" i="130" a="1"/>
  <c r="H37" i="130" s="1"/>
  <c r="J36" i="130" a="1"/>
  <c r="J36" i="130" s="1"/>
  <c r="H36" i="130" a="1"/>
  <c r="H36" i="130" s="1"/>
  <c r="J35" i="130" a="1"/>
  <c r="J35" i="130" s="1"/>
  <c r="H35" i="130" a="1"/>
  <c r="H35" i="130" s="1"/>
  <c r="J29" i="130" a="1"/>
  <c r="J29" i="130" s="1"/>
  <c r="H29" i="130" a="1"/>
  <c r="H29" i="130" s="1"/>
  <c r="H32" i="130" a="1"/>
  <c r="H32" i="130" s="1"/>
  <c r="H31" i="130" a="1"/>
  <c r="H31" i="130" s="1"/>
  <c r="H30" i="130" a="1"/>
  <c r="H30" i="130" s="1"/>
  <c r="J28" i="130" a="1"/>
  <c r="J28" i="130" s="1"/>
  <c r="H28" i="130" a="1"/>
  <c r="H28" i="130" s="1"/>
  <c r="J27" i="130" a="1"/>
  <c r="J27" i="130" s="1"/>
  <c r="H27" i="130" a="1"/>
  <c r="H27" i="130" s="1"/>
  <c r="J26" i="130" a="1"/>
  <c r="J26" i="130" s="1"/>
  <c r="H26" i="130" a="1"/>
  <c r="H26" i="130" s="1"/>
  <c r="J25" i="130" a="1"/>
  <c r="J25" i="130" s="1"/>
  <c r="H25" i="130" a="1"/>
  <c r="H25" i="130" s="1"/>
  <c r="H20" i="130" a="1"/>
  <c r="H20" i="130" s="1"/>
  <c r="H19" i="130" a="1"/>
  <c r="H19" i="130" s="1"/>
  <c r="H18" i="130" a="1"/>
  <c r="H18" i="130" s="1"/>
  <c r="H17" i="130" a="1"/>
  <c r="H17" i="130" s="1"/>
  <c r="H16" i="130" a="1"/>
  <c r="H16" i="130" s="1"/>
  <c r="H15" i="130" a="1"/>
  <c r="H15" i="130" s="1"/>
  <c r="H14" i="130" a="1"/>
  <c r="H14" i="130" s="1"/>
  <c r="H13" i="130" a="1"/>
  <c r="H13" i="130" s="1"/>
  <c r="H12" i="130" a="1"/>
  <c r="H12" i="130" s="1"/>
  <c r="Z75" i="129" l="1"/>
  <c r="X75" i="129"/>
  <c r="L75" i="129" s="1"/>
  <c r="V75" i="129"/>
  <c r="T75" i="129"/>
  <c r="R75" i="129"/>
  <c r="P75" i="129"/>
  <c r="I75" i="129"/>
  <c r="H75" i="129"/>
  <c r="G75" i="129"/>
  <c r="F75" i="129"/>
  <c r="E49" i="129"/>
  <c r="Z19" i="129"/>
  <c r="X19" i="129"/>
  <c r="L19" i="129" s="1"/>
  <c r="V19" i="129"/>
  <c r="I19" i="129"/>
  <c r="H19" i="129"/>
  <c r="G19" i="129"/>
  <c r="F19" i="129"/>
  <c r="J49" i="129" l="1"/>
  <c r="X17" i="129"/>
  <c r="L17" i="129" s="1"/>
  <c r="V17" i="129"/>
  <c r="Z33" i="129" l="1"/>
  <c r="X33" i="129"/>
  <c r="L33" i="129" s="1"/>
  <c r="V33" i="129"/>
  <c r="I33" i="129"/>
  <c r="H33" i="129"/>
  <c r="G33" i="129"/>
  <c r="F33" i="129"/>
  <c r="Z32" i="129"/>
  <c r="X32" i="129"/>
  <c r="L32" i="129" s="1"/>
  <c r="I32" i="129"/>
  <c r="H32" i="129"/>
  <c r="G32" i="129"/>
  <c r="F32" i="129"/>
  <c r="Z31" i="129"/>
  <c r="I31" i="129"/>
  <c r="H31" i="129"/>
  <c r="G31" i="129"/>
  <c r="F31" i="129"/>
  <c r="Z30" i="129"/>
  <c r="X30" i="129"/>
  <c r="L30" i="129" s="1"/>
  <c r="I30" i="129"/>
  <c r="H30" i="129"/>
  <c r="G30" i="129"/>
  <c r="F30" i="129"/>
  <c r="Z29" i="129"/>
  <c r="X29" i="129"/>
  <c r="L29" i="129" s="1"/>
  <c r="V29" i="129"/>
  <c r="I29" i="129"/>
  <c r="H29" i="129"/>
  <c r="G29" i="129"/>
  <c r="F29" i="129"/>
  <c r="Z28" i="129"/>
  <c r="I28" i="129"/>
  <c r="H28" i="129"/>
  <c r="G28" i="129"/>
  <c r="F28" i="129"/>
  <c r="F24" i="129"/>
  <c r="G24" i="129"/>
  <c r="H24" i="129"/>
  <c r="I24" i="129"/>
  <c r="V24" i="129"/>
  <c r="X24" i="129"/>
  <c r="L24" i="129" s="1"/>
  <c r="Z24" i="129"/>
  <c r="F25" i="129"/>
  <c r="G25" i="129"/>
  <c r="H25" i="129"/>
  <c r="I25" i="129"/>
  <c r="V25" i="129"/>
  <c r="X25" i="129"/>
  <c r="L25" i="129" s="1"/>
  <c r="Z25" i="129"/>
  <c r="F26" i="129"/>
  <c r="G26" i="129"/>
  <c r="H26" i="129"/>
  <c r="I26" i="129"/>
  <c r="V26" i="129"/>
  <c r="X26" i="129"/>
  <c r="L26" i="129" s="1"/>
  <c r="Z26" i="129"/>
  <c r="I14" i="130" l="1"/>
  <c r="I15" i="130" l="1"/>
  <c r="AX3" i="72" l="1"/>
  <c r="AX3" i="52"/>
  <c r="D92" i="130"/>
  <c r="D89" i="130"/>
  <c r="D86" i="130"/>
  <c r="D83" i="130"/>
  <c r="D80" i="130"/>
  <c r="D77" i="130"/>
  <c r="D73" i="130"/>
  <c r="D68" i="130"/>
  <c r="I66" i="130"/>
  <c r="I65" i="130"/>
  <c r="I64" i="130"/>
  <c r="D60" i="130"/>
  <c r="I58" i="130"/>
  <c r="I57" i="130"/>
  <c r="I56" i="130"/>
  <c r="D53" i="130"/>
  <c r="D44" i="130"/>
  <c r="I39" i="130"/>
  <c r="I38" i="130"/>
  <c r="I37" i="130"/>
  <c r="D34" i="130"/>
  <c r="I32" i="130"/>
  <c r="I31" i="130"/>
  <c r="I30" i="130"/>
  <c r="D24" i="130"/>
  <c r="I17" i="130"/>
  <c r="I16" i="130"/>
  <c r="E11" i="130"/>
  <c r="D10" i="130"/>
  <c r="O32" i="57"/>
  <c r="M13" i="57"/>
  <c r="O13" i="57"/>
  <c r="E18" i="130" l="1"/>
  <c r="E15" i="129" s="1"/>
  <c r="E47" i="130"/>
  <c r="E52" i="129" s="1"/>
  <c r="E20" i="130"/>
  <c r="E17" i="129" s="1"/>
  <c r="E49" i="130"/>
  <c r="E41" i="130"/>
  <c r="E48" i="129" s="1"/>
  <c r="E19" i="130"/>
  <c r="E16" i="129" s="1"/>
  <c r="E48" i="130"/>
  <c r="E53" i="129" s="1"/>
  <c r="E40" i="130"/>
  <c r="E47" i="129" s="1"/>
  <c r="F148" i="129"/>
  <c r="W201" i="129"/>
  <c r="U201" i="129"/>
  <c r="S201" i="129"/>
  <c r="Q201" i="129"/>
  <c r="O201" i="129"/>
  <c r="W199" i="129"/>
  <c r="U199" i="129"/>
  <c r="S199" i="129"/>
  <c r="Q199" i="129"/>
  <c r="O199" i="129"/>
  <c r="W197" i="129"/>
  <c r="U197" i="129"/>
  <c r="S197" i="129"/>
  <c r="Q197" i="129"/>
  <c r="O197" i="129"/>
  <c r="W195" i="129"/>
  <c r="U195" i="129"/>
  <c r="S195" i="129"/>
  <c r="Q195" i="129"/>
  <c r="O195" i="129"/>
  <c r="W193" i="129"/>
  <c r="U193" i="129"/>
  <c r="S193" i="129"/>
  <c r="Q193" i="129"/>
  <c r="O193" i="129"/>
  <c r="W191" i="129"/>
  <c r="U191" i="129"/>
  <c r="S191" i="129"/>
  <c r="Q191" i="129"/>
  <c r="O191" i="129"/>
  <c r="W189" i="129"/>
  <c r="U189" i="129"/>
  <c r="S189" i="129"/>
  <c r="Q189" i="129"/>
  <c r="O189" i="129"/>
  <c r="W187" i="129"/>
  <c r="U187" i="129"/>
  <c r="S187" i="129"/>
  <c r="Q187" i="129"/>
  <c r="O187" i="129"/>
  <c r="W185" i="129"/>
  <c r="U185" i="129"/>
  <c r="S185" i="129"/>
  <c r="Q185" i="129"/>
  <c r="O185" i="129"/>
  <c r="W183" i="129"/>
  <c r="U183" i="129"/>
  <c r="S183" i="129"/>
  <c r="Q183" i="129"/>
  <c r="O183" i="129"/>
  <c r="W181" i="129"/>
  <c r="U181" i="129"/>
  <c r="S181" i="129"/>
  <c r="Q181" i="129"/>
  <c r="O181" i="129"/>
  <c r="W179" i="129"/>
  <c r="U179" i="129"/>
  <c r="S179" i="129"/>
  <c r="Q179" i="129"/>
  <c r="O179" i="129"/>
  <c r="W177" i="129"/>
  <c r="U177" i="129"/>
  <c r="S177" i="129"/>
  <c r="Q177" i="129"/>
  <c r="O177" i="129"/>
  <c r="W175" i="129"/>
  <c r="U175" i="129"/>
  <c r="S175" i="129"/>
  <c r="Q175" i="129"/>
  <c r="O175" i="129"/>
  <c r="W173" i="129"/>
  <c r="U173" i="129"/>
  <c r="S173" i="129"/>
  <c r="Q173" i="129"/>
  <c r="O173" i="129"/>
  <c r="W171" i="129"/>
  <c r="U171" i="129"/>
  <c r="S171" i="129"/>
  <c r="Q171" i="129"/>
  <c r="O171" i="129"/>
  <c r="W169" i="129"/>
  <c r="U169" i="129"/>
  <c r="S169" i="129"/>
  <c r="Q169" i="129"/>
  <c r="O169" i="129"/>
  <c r="W167" i="129"/>
  <c r="U167" i="129"/>
  <c r="S167" i="129"/>
  <c r="Q167" i="129"/>
  <c r="O167" i="129"/>
  <c r="W165" i="129"/>
  <c r="U165" i="129"/>
  <c r="S165" i="129"/>
  <c r="Q165" i="129"/>
  <c r="O165" i="129"/>
  <c r="W163" i="129"/>
  <c r="U163" i="129"/>
  <c r="S163" i="129"/>
  <c r="Q163" i="129"/>
  <c r="O163" i="129"/>
  <c r="W161" i="129"/>
  <c r="U161" i="129"/>
  <c r="S161" i="129"/>
  <c r="Q161" i="129"/>
  <c r="O161" i="129"/>
  <c r="W159" i="129"/>
  <c r="U159" i="129"/>
  <c r="S159" i="129"/>
  <c r="Q159" i="129"/>
  <c r="O159" i="129"/>
  <c r="X149" i="129"/>
  <c r="V149" i="129"/>
  <c r="T149" i="129"/>
  <c r="R149" i="129"/>
  <c r="P149" i="129"/>
  <c r="Z148" i="129"/>
  <c r="X148" i="129"/>
  <c r="V148" i="129"/>
  <c r="T148" i="129"/>
  <c r="R148" i="129"/>
  <c r="P148" i="129"/>
  <c r="H148" i="129"/>
  <c r="G148" i="129"/>
  <c r="X147" i="129"/>
  <c r="V147" i="129"/>
  <c r="T147" i="129"/>
  <c r="R147" i="129"/>
  <c r="P147" i="129"/>
  <c r="X145" i="129"/>
  <c r="V145" i="129"/>
  <c r="T145" i="129"/>
  <c r="R145" i="129"/>
  <c r="P145" i="129"/>
  <c r="Z144" i="129"/>
  <c r="X144" i="129"/>
  <c r="V144" i="129"/>
  <c r="T144" i="129"/>
  <c r="R144" i="129"/>
  <c r="P144" i="129"/>
  <c r="H144" i="129"/>
  <c r="G144" i="129"/>
  <c r="X143" i="129"/>
  <c r="V143" i="129"/>
  <c r="T143" i="129"/>
  <c r="P143" i="129"/>
  <c r="X141" i="129"/>
  <c r="V141" i="129"/>
  <c r="T141" i="129"/>
  <c r="R141" i="129"/>
  <c r="P141" i="129"/>
  <c r="X140" i="129"/>
  <c r="V140" i="129"/>
  <c r="T140" i="129"/>
  <c r="R140" i="129"/>
  <c r="P140" i="129"/>
  <c r="G140" i="129"/>
  <c r="F140" i="129"/>
  <c r="X139" i="129"/>
  <c r="V139" i="129"/>
  <c r="T139" i="129"/>
  <c r="R139" i="129"/>
  <c r="P139" i="129"/>
  <c r="I139" i="129"/>
  <c r="X137" i="129"/>
  <c r="V137" i="129"/>
  <c r="T137" i="129"/>
  <c r="R137" i="129"/>
  <c r="P137" i="129"/>
  <c r="X136" i="129"/>
  <c r="V136" i="129"/>
  <c r="T136" i="129"/>
  <c r="R136" i="129"/>
  <c r="P136" i="129"/>
  <c r="F136" i="129"/>
  <c r="Z135" i="129"/>
  <c r="X135" i="129"/>
  <c r="L135" i="129" s="1"/>
  <c r="V135" i="129"/>
  <c r="T135" i="129"/>
  <c r="R135" i="129"/>
  <c r="P135" i="129"/>
  <c r="I135" i="129"/>
  <c r="H135" i="129"/>
  <c r="X133" i="129"/>
  <c r="V133" i="129"/>
  <c r="T133" i="129"/>
  <c r="R133" i="129"/>
  <c r="P133" i="129"/>
  <c r="I133" i="129"/>
  <c r="H133" i="129"/>
  <c r="Z132" i="129"/>
  <c r="P132" i="129"/>
  <c r="H132" i="129"/>
  <c r="P131" i="129"/>
  <c r="G131" i="129"/>
  <c r="X127" i="129"/>
  <c r="V127" i="129"/>
  <c r="T127" i="129"/>
  <c r="R127" i="129"/>
  <c r="P127" i="129"/>
  <c r="Z126" i="129"/>
  <c r="X126" i="129"/>
  <c r="L126" i="129" s="1"/>
  <c r="V126" i="129"/>
  <c r="T126" i="129"/>
  <c r="R126" i="129"/>
  <c r="P126" i="129"/>
  <c r="H126" i="129"/>
  <c r="G126" i="129"/>
  <c r="X124" i="129"/>
  <c r="V124" i="129"/>
  <c r="T124" i="129"/>
  <c r="R124" i="129"/>
  <c r="P124" i="129"/>
  <c r="H124" i="129"/>
  <c r="X123" i="129"/>
  <c r="L123" i="129" s="1"/>
  <c r="V123" i="129"/>
  <c r="T123" i="129"/>
  <c r="R123" i="129"/>
  <c r="P123" i="129"/>
  <c r="I123" i="129"/>
  <c r="Z122" i="129"/>
  <c r="X122" i="129"/>
  <c r="L122" i="129" s="1"/>
  <c r="V122" i="129"/>
  <c r="T122" i="129"/>
  <c r="R122" i="129"/>
  <c r="P122" i="129"/>
  <c r="H122" i="129"/>
  <c r="G122" i="129"/>
  <c r="X121" i="129"/>
  <c r="L121" i="129" s="1"/>
  <c r="V121" i="129"/>
  <c r="T121" i="129"/>
  <c r="R121" i="129"/>
  <c r="P121" i="129"/>
  <c r="G121" i="129"/>
  <c r="X120" i="129"/>
  <c r="L120" i="129" s="1"/>
  <c r="V120" i="129"/>
  <c r="T120" i="129"/>
  <c r="R120" i="129"/>
  <c r="P120" i="129"/>
  <c r="F120" i="129"/>
  <c r="Z119" i="129"/>
  <c r="X119" i="129"/>
  <c r="V119" i="129"/>
  <c r="T119" i="129"/>
  <c r="R119" i="129"/>
  <c r="P119" i="129"/>
  <c r="I119" i="129"/>
  <c r="H119" i="129"/>
  <c r="Z118" i="129"/>
  <c r="X118" i="129"/>
  <c r="V118" i="129"/>
  <c r="T118" i="129"/>
  <c r="R118" i="129"/>
  <c r="P118" i="129"/>
  <c r="H118" i="129"/>
  <c r="X116" i="129"/>
  <c r="V116" i="129"/>
  <c r="T116" i="129"/>
  <c r="R116" i="129"/>
  <c r="P116" i="129"/>
  <c r="G116" i="129"/>
  <c r="F116" i="129"/>
  <c r="Z115" i="129"/>
  <c r="X115" i="129"/>
  <c r="L115" i="129" s="1"/>
  <c r="V115" i="129"/>
  <c r="T115" i="129"/>
  <c r="R115" i="129"/>
  <c r="P115" i="129"/>
  <c r="H115" i="129"/>
  <c r="G115" i="129"/>
  <c r="X114" i="129"/>
  <c r="L114" i="129" s="1"/>
  <c r="V114" i="129"/>
  <c r="T114" i="129"/>
  <c r="R114" i="129"/>
  <c r="P114" i="129"/>
  <c r="G114" i="129"/>
  <c r="X113" i="129"/>
  <c r="L113" i="129" s="1"/>
  <c r="V113" i="129"/>
  <c r="T113" i="129"/>
  <c r="R113" i="129"/>
  <c r="P113" i="129"/>
  <c r="F113" i="129"/>
  <c r="Z112" i="129"/>
  <c r="X112" i="129"/>
  <c r="L112" i="129" s="1"/>
  <c r="V112" i="129"/>
  <c r="T112" i="129"/>
  <c r="R112" i="129"/>
  <c r="P112" i="129"/>
  <c r="I112" i="129"/>
  <c r="H112" i="129"/>
  <c r="Z111" i="129"/>
  <c r="X111" i="129"/>
  <c r="L111" i="129" s="1"/>
  <c r="V111" i="129"/>
  <c r="T111" i="129"/>
  <c r="R111" i="129"/>
  <c r="P111" i="129"/>
  <c r="H111" i="129"/>
  <c r="X110" i="129"/>
  <c r="L110" i="129" s="1"/>
  <c r="V110" i="129"/>
  <c r="T110" i="129"/>
  <c r="R110" i="129"/>
  <c r="P110" i="129"/>
  <c r="G110" i="129"/>
  <c r="F110" i="129"/>
  <c r="X109" i="129"/>
  <c r="L109" i="129" s="1"/>
  <c r="V109" i="129"/>
  <c r="T109" i="129"/>
  <c r="R109" i="129"/>
  <c r="P109" i="129"/>
  <c r="I109" i="129"/>
  <c r="F109" i="129"/>
  <c r="X108" i="129"/>
  <c r="L108" i="129" s="1"/>
  <c r="V108" i="129"/>
  <c r="T108" i="129"/>
  <c r="R108" i="129"/>
  <c r="P108" i="129"/>
  <c r="I108" i="129"/>
  <c r="Z107" i="129"/>
  <c r="X107" i="129"/>
  <c r="L107" i="129" s="1"/>
  <c r="V107" i="129"/>
  <c r="T107" i="129"/>
  <c r="R107" i="129"/>
  <c r="P107" i="129"/>
  <c r="H107" i="129"/>
  <c r="G107" i="129"/>
  <c r="X101" i="129"/>
  <c r="V101" i="129"/>
  <c r="T101" i="129"/>
  <c r="R101" i="129"/>
  <c r="P101" i="129"/>
  <c r="X100" i="129"/>
  <c r="V100" i="129"/>
  <c r="T100" i="129"/>
  <c r="R100" i="129"/>
  <c r="P100" i="129"/>
  <c r="I100" i="129"/>
  <c r="F100" i="129"/>
  <c r="X99" i="129"/>
  <c r="L99" i="129" s="1"/>
  <c r="V99" i="129"/>
  <c r="T99" i="129"/>
  <c r="R99" i="129"/>
  <c r="P99" i="129"/>
  <c r="I99" i="129"/>
  <c r="X97" i="129"/>
  <c r="V97" i="129"/>
  <c r="T97" i="129"/>
  <c r="R97" i="129"/>
  <c r="P97" i="129"/>
  <c r="H97" i="129"/>
  <c r="G97" i="129"/>
  <c r="X96" i="129"/>
  <c r="L96" i="129" s="1"/>
  <c r="V96" i="129"/>
  <c r="T96" i="129"/>
  <c r="R96" i="129"/>
  <c r="P96" i="129"/>
  <c r="G96" i="129"/>
  <c r="X95" i="129"/>
  <c r="L95" i="129" s="1"/>
  <c r="V95" i="129"/>
  <c r="T95" i="129"/>
  <c r="R95" i="129"/>
  <c r="P95" i="129"/>
  <c r="F95" i="129"/>
  <c r="X93" i="129"/>
  <c r="V93" i="129"/>
  <c r="T93" i="129"/>
  <c r="R93" i="129"/>
  <c r="P93" i="129"/>
  <c r="I93" i="129"/>
  <c r="H93" i="129"/>
  <c r="X92" i="129"/>
  <c r="L92" i="129" s="1"/>
  <c r="V92" i="129"/>
  <c r="T92" i="129"/>
  <c r="R92" i="129"/>
  <c r="P92" i="129"/>
  <c r="G92" i="129"/>
  <c r="F92" i="129"/>
  <c r="Z91" i="129"/>
  <c r="X91" i="129"/>
  <c r="L91" i="129" s="1"/>
  <c r="V91" i="129"/>
  <c r="T91" i="129"/>
  <c r="R91" i="129"/>
  <c r="P91" i="129"/>
  <c r="I91" i="129"/>
  <c r="H91" i="129"/>
  <c r="F91" i="129"/>
  <c r="X90" i="129"/>
  <c r="L90" i="129" s="1"/>
  <c r="V90" i="129"/>
  <c r="T90" i="129"/>
  <c r="R90" i="129"/>
  <c r="P90" i="129"/>
  <c r="I90" i="129"/>
  <c r="X88" i="129"/>
  <c r="V88" i="129"/>
  <c r="T88" i="129"/>
  <c r="R88" i="129"/>
  <c r="P88" i="129"/>
  <c r="I88" i="129"/>
  <c r="H88" i="129"/>
  <c r="G88" i="129"/>
  <c r="Z87" i="129"/>
  <c r="X87" i="129"/>
  <c r="L87" i="129" s="1"/>
  <c r="V87" i="129"/>
  <c r="T87" i="129"/>
  <c r="R87" i="129"/>
  <c r="P87" i="129"/>
  <c r="H87" i="129"/>
  <c r="Z86" i="129"/>
  <c r="X86" i="129"/>
  <c r="V86" i="129"/>
  <c r="T86" i="129"/>
  <c r="R86" i="129"/>
  <c r="P86" i="129"/>
  <c r="I86" i="129"/>
  <c r="H86" i="129"/>
  <c r="F86" i="129"/>
  <c r="W83" i="129"/>
  <c r="K83" i="129" s="1"/>
  <c r="U83" i="129"/>
  <c r="S83" i="129"/>
  <c r="Q83" i="129"/>
  <c r="O83" i="129"/>
  <c r="X82" i="129"/>
  <c r="V82" i="129"/>
  <c r="T82" i="129"/>
  <c r="R82" i="129"/>
  <c r="P82" i="129"/>
  <c r="Z81" i="129"/>
  <c r="X81" i="129"/>
  <c r="L81" i="129" s="1"/>
  <c r="V81" i="129"/>
  <c r="T81" i="129"/>
  <c r="R81" i="129"/>
  <c r="P81" i="129"/>
  <c r="H81" i="129"/>
  <c r="G81" i="129"/>
  <c r="F81" i="129"/>
  <c r="X80" i="129"/>
  <c r="L80" i="129" s="1"/>
  <c r="V80" i="129"/>
  <c r="T80" i="129"/>
  <c r="R80" i="129"/>
  <c r="P80" i="129"/>
  <c r="F80" i="129"/>
  <c r="Z79" i="129"/>
  <c r="X79" i="129"/>
  <c r="L79" i="129" s="1"/>
  <c r="V79" i="129"/>
  <c r="T79" i="129"/>
  <c r="R79" i="129"/>
  <c r="P79" i="129"/>
  <c r="I79" i="129"/>
  <c r="H79" i="129"/>
  <c r="G79" i="129"/>
  <c r="Z78" i="129"/>
  <c r="X78" i="129"/>
  <c r="V78" i="129"/>
  <c r="T78" i="129"/>
  <c r="R78" i="129"/>
  <c r="P78" i="129"/>
  <c r="H78" i="129"/>
  <c r="X77" i="129"/>
  <c r="L77" i="129" s="1"/>
  <c r="V77" i="129"/>
  <c r="T77" i="129"/>
  <c r="R77" i="129"/>
  <c r="P77" i="129"/>
  <c r="G77" i="129"/>
  <c r="F77" i="129"/>
  <c r="Z76" i="129"/>
  <c r="X76" i="129"/>
  <c r="L76" i="129" s="1"/>
  <c r="V76" i="129"/>
  <c r="T76" i="129"/>
  <c r="R76" i="129"/>
  <c r="P76" i="129"/>
  <c r="I76" i="129"/>
  <c r="H76" i="129"/>
  <c r="F76" i="129"/>
  <c r="X74" i="129"/>
  <c r="L74" i="129" s="1"/>
  <c r="V74" i="129"/>
  <c r="T74" i="129"/>
  <c r="R74" i="129"/>
  <c r="P74" i="129"/>
  <c r="I74" i="129"/>
  <c r="Z73" i="129"/>
  <c r="X73" i="129"/>
  <c r="L73" i="129" s="1"/>
  <c r="V73" i="129"/>
  <c r="T73" i="129"/>
  <c r="R73" i="129"/>
  <c r="P73" i="129"/>
  <c r="H73" i="129"/>
  <c r="G73" i="129"/>
  <c r="F73" i="129"/>
  <c r="X69" i="129"/>
  <c r="V69" i="129"/>
  <c r="T69" i="129"/>
  <c r="R69" i="129"/>
  <c r="P69" i="129"/>
  <c r="X68" i="129"/>
  <c r="L68" i="129" s="1"/>
  <c r="V68" i="129"/>
  <c r="T68" i="129"/>
  <c r="R68" i="129"/>
  <c r="P68" i="129"/>
  <c r="F68" i="129"/>
  <c r="Z67" i="129"/>
  <c r="X67" i="129"/>
  <c r="L67" i="129" s="1"/>
  <c r="V67" i="129"/>
  <c r="T67" i="129"/>
  <c r="R67" i="129"/>
  <c r="P67" i="129"/>
  <c r="I67" i="129"/>
  <c r="H67" i="129"/>
  <c r="G67" i="129"/>
  <c r="F67" i="129"/>
  <c r="X65" i="129"/>
  <c r="V65" i="129"/>
  <c r="T65" i="129"/>
  <c r="R65" i="129"/>
  <c r="P65" i="129"/>
  <c r="I65" i="129"/>
  <c r="H65" i="129"/>
  <c r="G65" i="129"/>
  <c r="F65" i="129"/>
  <c r="X61" i="129"/>
  <c r="V61" i="129"/>
  <c r="T61" i="129"/>
  <c r="R61" i="129"/>
  <c r="P61" i="129"/>
  <c r="I61" i="129"/>
  <c r="H61" i="129"/>
  <c r="G61" i="129"/>
  <c r="X54" i="129"/>
  <c r="V54" i="129"/>
  <c r="T54" i="129"/>
  <c r="R54" i="129"/>
  <c r="P54" i="129"/>
  <c r="X50" i="129"/>
  <c r="V50" i="129"/>
  <c r="T50" i="129"/>
  <c r="R50" i="129"/>
  <c r="P50" i="129"/>
  <c r="H49" i="129"/>
  <c r="Z44" i="129"/>
  <c r="I44" i="129"/>
  <c r="H44" i="129"/>
  <c r="G44" i="129"/>
  <c r="F44" i="129"/>
  <c r="X42" i="129"/>
  <c r="V42" i="129"/>
  <c r="T42" i="129"/>
  <c r="R42" i="129"/>
  <c r="P42" i="129"/>
  <c r="Z41" i="129"/>
  <c r="X41" i="129"/>
  <c r="L41" i="129" s="1"/>
  <c r="V41" i="129"/>
  <c r="T41" i="129"/>
  <c r="R41" i="129"/>
  <c r="P41" i="129"/>
  <c r="I41" i="129"/>
  <c r="H41" i="129"/>
  <c r="G41" i="129"/>
  <c r="F41" i="129"/>
  <c r="Z40" i="129"/>
  <c r="X40" i="129"/>
  <c r="L40" i="129" s="1"/>
  <c r="V40" i="129"/>
  <c r="T40" i="129"/>
  <c r="R40" i="129"/>
  <c r="P40" i="129"/>
  <c r="I40" i="129"/>
  <c r="H40" i="129"/>
  <c r="G40" i="129"/>
  <c r="F40" i="129"/>
  <c r="X39" i="129"/>
  <c r="L39" i="129" s="1"/>
  <c r="V39" i="129"/>
  <c r="T39" i="129"/>
  <c r="R39" i="129"/>
  <c r="P39" i="129"/>
  <c r="X38" i="129"/>
  <c r="L38" i="129" s="1"/>
  <c r="V38" i="129"/>
  <c r="T38" i="129"/>
  <c r="R38" i="129"/>
  <c r="P38" i="129"/>
  <c r="X34" i="129"/>
  <c r="V34" i="129"/>
  <c r="T34" i="129"/>
  <c r="R34" i="129"/>
  <c r="P34" i="129"/>
  <c r="Z27" i="129"/>
  <c r="X27" i="129"/>
  <c r="L27" i="129" s="1"/>
  <c r="V27" i="129"/>
  <c r="I27" i="129"/>
  <c r="H27" i="129"/>
  <c r="G27" i="129"/>
  <c r="F27" i="129"/>
  <c r="Z23" i="129"/>
  <c r="X23" i="129"/>
  <c r="L23" i="129" s="1"/>
  <c r="V23" i="129"/>
  <c r="I23" i="129"/>
  <c r="H23" i="129"/>
  <c r="G23" i="129"/>
  <c r="F23" i="129"/>
  <c r="Z18" i="129"/>
  <c r="X18" i="129"/>
  <c r="L18" i="129" s="1"/>
  <c r="V18" i="129"/>
  <c r="T18" i="129"/>
  <c r="R18" i="129"/>
  <c r="P18" i="129"/>
  <c r="I18" i="129"/>
  <c r="H18" i="129"/>
  <c r="G18" i="129"/>
  <c r="F18" i="129"/>
  <c r="Z22" i="129"/>
  <c r="X22" i="129"/>
  <c r="L22" i="129" s="1"/>
  <c r="I22" i="129"/>
  <c r="H22" i="129"/>
  <c r="G22" i="129"/>
  <c r="F22" i="129"/>
  <c r="Z21" i="129"/>
  <c r="I21" i="129"/>
  <c r="H21" i="129"/>
  <c r="G21" i="129"/>
  <c r="F21" i="129"/>
  <c r="Z20" i="129"/>
  <c r="I20" i="129"/>
  <c r="H20" i="129"/>
  <c r="G20" i="129"/>
  <c r="F20" i="129"/>
  <c r="X16" i="129"/>
  <c r="L16" i="129" s="1"/>
  <c r="X15" i="129"/>
  <c r="L15" i="129" s="1"/>
  <c r="X14" i="129"/>
  <c r="L14" i="129" s="1"/>
  <c r="V14" i="129"/>
  <c r="X13" i="129"/>
  <c r="L13" i="129" s="1"/>
  <c r="V13" i="129"/>
  <c r="L140" i="129" l="1"/>
  <c r="L144" i="129"/>
  <c r="L88" i="129"/>
  <c r="L97" i="129"/>
  <c r="L139" i="129"/>
  <c r="L143" i="129"/>
  <c r="L93" i="129"/>
  <c r="L100" i="129"/>
  <c r="L101" i="129"/>
  <c r="L148" i="129"/>
  <c r="L82" i="129"/>
  <c r="L147" i="129"/>
  <c r="L136" i="129"/>
  <c r="J53" i="129"/>
  <c r="J16" i="129"/>
  <c r="J17" i="129"/>
  <c r="J52" i="129"/>
  <c r="J15" i="129"/>
  <c r="Z47" i="129"/>
  <c r="J47" i="129"/>
  <c r="J48" i="129"/>
  <c r="H47" i="129"/>
  <c r="H48" i="129"/>
  <c r="I48" i="129"/>
  <c r="Z48" i="129"/>
  <c r="F48" i="129"/>
  <c r="G48" i="129"/>
  <c r="F47" i="129"/>
  <c r="G47" i="129"/>
  <c r="I47" i="129"/>
  <c r="Z17" i="129"/>
  <c r="I17" i="129"/>
  <c r="H17" i="129"/>
  <c r="F17" i="129"/>
  <c r="G17" i="129"/>
  <c r="P142" i="129"/>
  <c r="R37" i="129"/>
  <c r="R146" i="129"/>
  <c r="V125" i="129"/>
  <c r="X125" i="129"/>
  <c r="V117" i="129"/>
  <c r="X138" i="129"/>
  <c r="V138" i="129"/>
  <c r="R125" i="129"/>
  <c r="V94" i="129"/>
  <c r="P146" i="129"/>
  <c r="T89" i="129"/>
  <c r="V72" i="129"/>
  <c r="V85" i="129"/>
  <c r="V89" i="129"/>
  <c r="P94" i="129"/>
  <c r="X98" i="129"/>
  <c r="V98" i="129"/>
  <c r="R106" i="129"/>
  <c r="V142" i="129"/>
  <c r="X37" i="129"/>
  <c r="P37" i="129"/>
  <c r="T37" i="129"/>
  <c r="R66" i="129"/>
  <c r="P66" i="129"/>
  <c r="X85" i="129"/>
  <c r="T85" i="129"/>
  <c r="T117" i="129"/>
  <c r="E13" i="130"/>
  <c r="E12" i="129" s="1"/>
  <c r="T72" i="129"/>
  <c r="X66" i="129"/>
  <c r="R72" i="129"/>
  <c r="P85" i="129"/>
  <c r="T106" i="129"/>
  <c r="P106" i="129"/>
  <c r="X89" i="129"/>
  <c r="X106" i="129"/>
  <c r="P130" i="129"/>
  <c r="R89" i="129"/>
  <c r="T94" i="129"/>
  <c r="R94" i="129"/>
  <c r="R98" i="129"/>
  <c r="T125" i="129"/>
  <c r="T134" i="129"/>
  <c r="X142" i="129"/>
  <c r="T146" i="129"/>
  <c r="T98" i="129"/>
  <c r="R117" i="129"/>
  <c r="X94" i="129"/>
  <c r="P117" i="129"/>
  <c r="R138" i="129"/>
  <c r="V37" i="129"/>
  <c r="R134" i="129"/>
  <c r="V134" i="129"/>
  <c r="X134" i="129"/>
  <c r="P138" i="129"/>
  <c r="P125" i="129"/>
  <c r="P134" i="129"/>
  <c r="T138" i="129"/>
  <c r="X146" i="129"/>
  <c r="X72" i="129"/>
  <c r="T142" i="129"/>
  <c r="V146" i="129"/>
  <c r="R19" i="130"/>
  <c r="R41" i="130"/>
  <c r="R49" i="130"/>
  <c r="R20" i="130"/>
  <c r="R48" i="130"/>
  <c r="R47" i="130"/>
  <c r="R40" i="130"/>
  <c r="R18" i="130"/>
  <c r="G68" i="129"/>
  <c r="I73" i="129"/>
  <c r="F74" i="129"/>
  <c r="H77" i="129"/>
  <c r="Z77" i="129"/>
  <c r="G80" i="129"/>
  <c r="I81" i="129"/>
  <c r="F90" i="129"/>
  <c r="H92" i="129"/>
  <c r="Z92" i="129"/>
  <c r="G95" i="129"/>
  <c r="I97" i="129"/>
  <c r="F99" i="129"/>
  <c r="I107" i="129"/>
  <c r="F108" i="129"/>
  <c r="H110" i="129"/>
  <c r="Z110" i="129"/>
  <c r="G113" i="129"/>
  <c r="I115" i="129"/>
  <c r="H116" i="129"/>
  <c r="G120" i="129"/>
  <c r="I122" i="129"/>
  <c r="F123" i="129"/>
  <c r="I126" i="129"/>
  <c r="Z131" i="129"/>
  <c r="G136" i="129"/>
  <c r="H140" i="129"/>
  <c r="Z140" i="129"/>
  <c r="I144" i="129"/>
  <c r="I148" i="129"/>
  <c r="H68" i="129"/>
  <c r="Z68" i="129"/>
  <c r="G74" i="129"/>
  <c r="I77" i="129"/>
  <c r="F78" i="129"/>
  <c r="H80" i="129"/>
  <c r="Z80" i="129"/>
  <c r="F87" i="129"/>
  <c r="G90" i="129"/>
  <c r="I92" i="129"/>
  <c r="H95" i="129"/>
  <c r="Z95" i="129"/>
  <c r="G99" i="129"/>
  <c r="G108" i="129"/>
  <c r="I110" i="129"/>
  <c r="F111" i="129"/>
  <c r="H113" i="129"/>
  <c r="Z113" i="129"/>
  <c r="I116" i="129"/>
  <c r="F118" i="129"/>
  <c r="H120" i="129"/>
  <c r="Z120" i="129"/>
  <c r="G123" i="129"/>
  <c r="F124" i="129"/>
  <c r="F132" i="129"/>
  <c r="H136" i="129"/>
  <c r="Z136" i="129"/>
  <c r="I140" i="129"/>
  <c r="F141" i="129"/>
  <c r="F61" i="129"/>
  <c r="I68" i="129"/>
  <c r="H74" i="129"/>
  <c r="Z74" i="129"/>
  <c r="G78" i="129"/>
  <c r="I80" i="129"/>
  <c r="G87" i="129"/>
  <c r="H90" i="129"/>
  <c r="Z90" i="129"/>
  <c r="I95" i="129"/>
  <c r="F96" i="129"/>
  <c r="H99" i="129"/>
  <c r="Z99" i="129"/>
  <c r="H108" i="129"/>
  <c r="Z108" i="129"/>
  <c r="G111" i="129"/>
  <c r="I113" i="129"/>
  <c r="F114" i="129"/>
  <c r="G118" i="129"/>
  <c r="I120" i="129"/>
  <c r="F121" i="129"/>
  <c r="H123" i="129"/>
  <c r="Z123" i="129"/>
  <c r="G124" i="129"/>
  <c r="F131" i="129"/>
  <c r="G132" i="129"/>
  <c r="I136" i="129"/>
  <c r="F137" i="129"/>
  <c r="G141" i="129"/>
  <c r="F143" i="129"/>
  <c r="F147" i="129"/>
  <c r="G137" i="129"/>
  <c r="F139" i="129"/>
  <c r="H141" i="129"/>
  <c r="G143" i="129"/>
  <c r="G147" i="129"/>
  <c r="G76" i="129"/>
  <c r="I78" i="129"/>
  <c r="F79" i="129"/>
  <c r="G86" i="129"/>
  <c r="I87" i="129"/>
  <c r="F88" i="129"/>
  <c r="G91" i="129"/>
  <c r="F93" i="129"/>
  <c r="H96" i="129"/>
  <c r="Z96" i="129"/>
  <c r="G100" i="129"/>
  <c r="G109" i="129"/>
  <c r="I111" i="129"/>
  <c r="F112" i="129"/>
  <c r="H114" i="129"/>
  <c r="Z114" i="129"/>
  <c r="I118" i="129"/>
  <c r="F119" i="129"/>
  <c r="H121" i="129"/>
  <c r="Z121" i="129"/>
  <c r="I124" i="129"/>
  <c r="H131" i="129"/>
  <c r="I132" i="129"/>
  <c r="F133" i="129"/>
  <c r="F135" i="129"/>
  <c r="H137" i="129"/>
  <c r="G139" i="129"/>
  <c r="I141" i="129"/>
  <c r="H143" i="129"/>
  <c r="Z143" i="129"/>
  <c r="H147" i="129"/>
  <c r="Z147" i="129"/>
  <c r="G93" i="129"/>
  <c r="I96" i="129"/>
  <c r="F97" i="129"/>
  <c r="H100" i="129"/>
  <c r="Z100" i="129"/>
  <c r="F107" i="129"/>
  <c r="H109" i="129"/>
  <c r="Z109" i="129"/>
  <c r="G112" i="129"/>
  <c r="I114" i="129"/>
  <c r="F115" i="129"/>
  <c r="G119" i="129"/>
  <c r="I121" i="129"/>
  <c r="F122" i="129"/>
  <c r="F126" i="129"/>
  <c r="I131" i="129"/>
  <c r="G133" i="129"/>
  <c r="G135" i="129"/>
  <c r="I137" i="129"/>
  <c r="H139" i="129"/>
  <c r="Z139" i="129"/>
  <c r="I143" i="129"/>
  <c r="F144" i="129"/>
  <c r="I147" i="129"/>
  <c r="P72" i="129"/>
  <c r="P89" i="129"/>
  <c r="V106" i="129"/>
  <c r="I49" i="129"/>
  <c r="T66" i="129"/>
  <c r="R85" i="129"/>
  <c r="F49" i="129"/>
  <c r="Z49" i="129"/>
  <c r="V66" i="129"/>
  <c r="X117" i="129"/>
  <c r="G49" i="129"/>
  <c r="P98" i="129"/>
  <c r="O75" i="108"/>
  <c r="N26" i="123"/>
  <c r="Y46" i="114"/>
  <c r="Y3" i="114"/>
  <c r="E33" i="114"/>
  <c r="E35" i="114"/>
  <c r="Q3" i="111"/>
  <c r="Y86" i="108"/>
  <c r="Y45" i="108"/>
  <c r="Y5" i="108"/>
  <c r="L98" i="129" l="1"/>
  <c r="L106" i="129"/>
  <c r="J12" i="129"/>
  <c r="V104" i="129"/>
  <c r="R83" i="129"/>
  <c r="R70" i="129" s="1"/>
  <c r="G12" i="129"/>
  <c r="I12" i="129"/>
  <c r="H12" i="129"/>
  <c r="Z12" i="129"/>
  <c r="F12" i="129"/>
  <c r="X104" i="129"/>
  <c r="R104" i="129"/>
  <c r="X83" i="129"/>
  <c r="T104" i="129"/>
  <c r="P83" i="129"/>
  <c r="P70" i="129" s="1"/>
  <c r="T83" i="129"/>
  <c r="T70" i="129" s="1"/>
  <c r="V83" i="129"/>
  <c r="V70" i="129" s="1"/>
  <c r="P104" i="129"/>
  <c r="P128" i="129"/>
  <c r="L104" i="129" l="1"/>
  <c r="X70" i="129"/>
  <c r="L83" i="129"/>
  <c r="P102" i="129"/>
  <c r="B3" i="108"/>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CD3" i="52" l="1"/>
  <c r="O51" i="57" l="1"/>
  <c r="O85" i="57"/>
  <c r="O84" i="57"/>
  <c r="M32" i="57"/>
  <c r="O19" i="57"/>
  <c r="O18" i="57"/>
  <c r="G53" i="129" l="1"/>
  <c r="Z53" i="129"/>
  <c r="F53" i="129"/>
  <c r="H53" i="129"/>
  <c r="I53" i="129"/>
  <c r="I45" i="129"/>
  <c r="G45" i="129"/>
  <c r="H45" i="129"/>
  <c r="Z45" i="129"/>
  <c r="F45" i="129"/>
  <c r="I16" i="129"/>
  <c r="H16" i="129"/>
  <c r="G16" i="129"/>
  <c r="Z16" i="129"/>
  <c r="F16" i="129"/>
  <c r="I15" i="129"/>
  <c r="Z15" i="129"/>
  <c r="H15" i="129"/>
  <c r="G15" i="129"/>
  <c r="F15" i="129"/>
  <c r="G52" i="129"/>
  <c r="F52" i="129"/>
  <c r="I52" i="129"/>
  <c r="H52" i="129"/>
  <c r="Z52" i="129"/>
  <c r="M84" i="57"/>
  <c r="M83" i="57"/>
  <c r="M81" i="57"/>
  <c r="M80" i="57"/>
  <c r="M78" i="57"/>
  <c r="M77" i="57"/>
  <c r="M75" i="57"/>
  <c r="M74" i="57"/>
  <c r="M72" i="57"/>
  <c r="M71" i="57"/>
  <c r="M69" i="57"/>
  <c r="M67" i="57"/>
  <c r="M66" i="57"/>
  <c r="M64" i="57"/>
  <c r="M63" i="57"/>
  <c r="M61" i="57"/>
  <c r="M60" i="57"/>
  <c r="M58" i="57"/>
  <c r="M54" i="57"/>
  <c r="M53" i="57"/>
  <c r="M51" i="57"/>
  <c r="M50" i="57"/>
  <c r="M48" i="57"/>
  <c r="M47" i="57"/>
  <c r="M45" i="57"/>
  <c r="M44" i="57"/>
  <c r="M42" i="57"/>
  <c r="M40" i="57"/>
  <c r="M39" i="57"/>
  <c r="M35" i="57"/>
  <c r="M34" i="57"/>
  <c r="M31" i="57"/>
  <c r="M29" i="57"/>
  <c r="M28" i="57"/>
  <c r="M26" i="57"/>
  <c r="M24" i="57"/>
  <c r="M23" i="57"/>
  <c r="M21" i="57"/>
  <c r="M20" i="57"/>
  <c r="M18" i="57"/>
  <c r="M17" i="57"/>
  <c r="M15" i="57"/>
  <c r="M12" i="57"/>
  <c r="DB3" i="52" l="1"/>
  <c r="DA3" i="52"/>
  <c r="CZ3" i="52"/>
  <c r="CX3" i="52"/>
  <c r="CW3" i="52"/>
  <c r="CV3" i="52"/>
  <c r="CU3" i="52"/>
  <c r="CT3" i="52"/>
  <c r="CS3" i="52"/>
  <c r="CY3" i="52"/>
  <c r="CC3" i="52" l="1"/>
  <c r="N10" i="57" l="1"/>
  <c r="CP3" i="52" l="1"/>
  <c r="CH3" i="52"/>
  <c r="CO3" i="52"/>
  <c r="CM3" i="52"/>
  <c r="CR3" i="52" l="1"/>
  <c r="CQ3" i="52"/>
  <c r="CN3" i="52"/>
  <c r="CL3" i="52"/>
  <c r="CK3" i="52"/>
  <c r="CJ3" i="52"/>
  <c r="CI3" i="52"/>
  <c r="CG3" i="52"/>
  <c r="CF3" i="52"/>
  <c r="CE3" i="52"/>
  <c r="DC3" i="52"/>
  <c r="AB3" i="57" l="1"/>
  <c r="S74" i="108" l="1"/>
  <c r="D118" i="55"/>
  <c r="D115" i="55"/>
  <c r="D112" i="55"/>
  <c r="D109" i="55"/>
  <c r="D106" i="55"/>
  <c r="D101" i="55"/>
  <c r="D98" i="55"/>
  <c r="D94" i="55"/>
  <c r="D87" i="55"/>
  <c r="D84" i="55"/>
  <c r="D81" i="55"/>
  <c r="D78" i="55"/>
  <c r="D73" i="55"/>
  <c r="D68" i="55"/>
  <c r="D60" i="55"/>
  <c r="D53" i="55"/>
  <c r="D44" i="55"/>
  <c r="D34" i="55"/>
  <c r="D24" i="55"/>
  <c r="D10" i="55"/>
  <c r="H86" i="57" l="1"/>
  <c r="O12" i="57" l="1"/>
  <c r="L47" i="54" l="1"/>
  <c r="O83" i="57" l="1"/>
  <c r="O80" i="57"/>
  <c r="U142" i="129" l="1"/>
  <c r="S142" i="129"/>
  <c r="O146" i="129"/>
  <c r="Q142" i="129"/>
  <c r="R143" i="129" s="1"/>
  <c r="R142" i="129" s="1"/>
  <c r="W146" i="129"/>
  <c r="O142" i="129"/>
  <c r="W142" i="129"/>
  <c r="U146" i="129"/>
  <c r="S146" i="129"/>
  <c r="Q146" i="129"/>
  <c r="O81" i="57" l="1"/>
  <c r="O78" i="57"/>
  <c r="O75" i="57"/>
  <c r="O74" i="57" s="1"/>
  <c r="O72" i="57"/>
  <c r="O71" i="57" s="1"/>
  <c r="O67" i="57"/>
  <c r="O64" i="57"/>
  <c r="O63" i="57" s="1"/>
  <c r="O61" i="57"/>
  <c r="O60" i="57" s="1"/>
  <c r="O54" i="57"/>
  <c r="O48" i="57"/>
  <c r="O47" i="57" s="1"/>
  <c r="O45" i="57"/>
  <c r="O44" i="57" s="1"/>
  <c r="O40" i="57"/>
  <c r="O39" i="57" s="1"/>
  <c r="O35" i="57"/>
  <c r="O29" i="57"/>
  <c r="O24" i="57"/>
  <c r="O21" i="57"/>
  <c r="O77" i="57"/>
  <c r="O66" i="57"/>
  <c r="O53" i="57"/>
  <c r="O50" i="57"/>
  <c r="O34" i="57"/>
  <c r="O17" i="57"/>
  <c r="N37" i="57"/>
  <c r="O69" i="57" l="1"/>
  <c r="O58" i="57"/>
  <c r="O42" i="57"/>
  <c r="O23" i="57"/>
  <c r="O31" i="57"/>
  <c r="O28" i="57"/>
  <c r="O20" i="57"/>
  <c r="L44" i="54"/>
  <c r="L40" i="54"/>
  <c r="L36" i="54"/>
  <c r="L32" i="54"/>
  <c r="L29" i="54"/>
  <c r="O15" i="57" l="1"/>
  <c r="O26"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37" i="57"/>
  <c r="M56" i="57"/>
  <c r="M10" i="57"/>
  <c r="M86" i="57" l="1"/>
  <c r="O56" i="57" l="1"/>
  <c r="O10" i="57"/>
  <c r="O37" i="57" l="1"/>
  <c r="N56" i="57" l="1"/>
  <c r="N86" i="57" s="1"/>
  <c r="AE2" i="57" s="1"/>
  <c r="O62" i="129" l="1"/>
  <c r="P64" i="129" l="1"/>
  <c r="P63" i="129"/>
  <c r="P62" i="129" l="1"/>
  <c r="W138" i="129"/>
  <c r="U138" i="129"/>
  <c r="S138" i="129"/>
  <c r="Q138" i="129"/>
  <c r="O138" i="129"/>
  <c r="W134" i="129"/>
  <c r="U134" i="129"/>
  <c r="S134" i="129"/>
  <c r="Q134" i="129"/>
  <c r="O134" i="129"/>
  <c r="W130" i="129"/>
  <c r="U130" i="129"/>
  <c r="S130" i="129"/>
  <c r="Q130" i="129"/>
  <c r="O130" i="129"/>
  <c r="X131" i="129" l="1"/>
  <c r="L131" i="129" s="1"/>
  <c r="X132" i="129"/>
  <c r="V131" i="129"/>
  <c r="V132" i="129"/>
  <c r="T131" i="129"/>
  <c r="T132" i="129"/>
  <c r="R131" i="129"/>
  <c r="R132" i="129"/>
  <c r="W155" i="129"/>
  <c r="U155" i="129"/>
  <c r="S155" i="129"/>
  <c r="Q155" i="129"/>
  <c r="O155" i="129"/>
  <c r="W128" i="129"/>
  <c r="U128" i="129"/>
  <c r="S128" i="129"/>
  <c r="Q128" i="129"/>
  <c r="W104" i="129"/>
  <c r="K104" i="129" s="1"/>
  <c r="U104" i="129"/>
  <c r="S104" i="129"/>
  <c r="Q104" i="129"/>
  <c r="W102" i="129"/>
  <c r="K102" i="129" s="1"/>
  <c r="U102" i="129"/>
  <c r="S102" i="129"/>
  <c r="Q102" i="129"/>
  <c r="W70" i="129"/>
  <c r="U70" i="129"/>
  <c r="S70" i="129"/>
  <c r="Q70" i="129"/>
  <c r="W66" i="129"/>
  <c r="U66" i="129"/>
  <c r="S66" i="129"/>
  <c r="Q66" i="129"/>
  <c r="O66" i="129"/>
  <c r="W62" i="129"/>
  <c r="U62" i="129"/>
  <c r="S62" i="129"/>
  <c r="Q62" i="129"/>
  <c r="W57" i="129"/>
  <c r="X59" i="129" s="1"/>
  <c r="L59" i="129" s="1"/>
  <c r="U57" i="129"/>
  <c r="V59" i="129" s="1"/>
  <c r="S57" i="129"/>
  <c r="T59" i="129" s="1"/>
  <c r="Q57" i="129"/>
  <c r="R59" i="129" s="1"/>
  <c r="O57" i="129"/>
  <c r="P59" i="129" s="1"/>
  <c r="W55" i="129"/>
  <c r="U55" i="129"/>
  <c r="S55" i="129"/>
  <c r="Q55" i="129"/>
  <c r="O55" i="129"/>
  <c r="W51" i="129"/>
  <c r="U51" i="129"/>
  <c r="S51" i="129"/>
  <c r="Q51" i="129"/>
  <c r="O51" i="129"/>
  <c r="W43" i="129"/>
  <c r="U43" i="129"/>
  <c r="S43" i="129"/>
  <c r="Q43" i="129"/>
  <c r="O43" i="129"/>
  <c r="W37" i="129"/>
  <c r="U37" i="129"/>
  <c r="S37" i="129"/>
  <c r="Q37" i="129"/>
  <c r="O37" i="129"/>
  <c r="W35" i="129"/>
  <c r="U35" i="129"/>
  <c r="S35" i="129"/>
  <c r="Q35" i="129"/>
  <c r="L132" i="129" l="1"/>
  <c r="X130" i="129"/>
  <c r="X128" i="129" s="1"/>
  <c r="X102" i="129" s="1"/>
  <c r="V130" i="129"/>
  <c r="V128" i="129" s="1"/>
  <c r="V102" i="129" s="1"/>
  <c r="T130" i="129"/>
  <c r="T128" i="129" s="1"/>
  <c r="T102" i="129" s="1"/>
  <c r="R130" i="129"/>
  <c r="R128" i="129" s="1"/>
  <c r="R102" i="129" s="1"/>
  <c r="X45" i="129"/>
  <c r="L45" i="129" s="1"/>
  <c r="X44" i="129"/>
  <c r="L44" i="129" s="1"/>
  <c r="V44" i="129"/>
  <c r="V45" i="129"/>
  <c r="T44" i="129"/>
  <c r="T45" i="129"/>
  <c r="R44" i="129"/>
  <c r="R45" i="129"/>
  <c r="P44" i="129"/>
  <c r="P45" i="129"/>
  <c r="T23" i="129"/>
  <c r="R23" i="129"/>
  <c r="P23" i="129"/>
  <c r="T20" i="129"/>
  <c r="T22" i="129"/>
  <c r="T27" i="129"/>
  <c r="V46" i="129"/>
  <c r="V48" i="129"/>
  <c r="V49" i="129"/>
  <c r="V47" i="129"/>
  <c r="T52" i="129"/>
  <c r="T53" i="129"/>
  <c r="P60" i="129"/>
  <c r="P58" i="129"/>
  <c r="X58" i="129"/>
  <c r="L58" i="129" s="1"/>
  <c r="X60" i="129"/>
  <c r="L60" i="129" s="1"/>
  <c r="X64" i="129"/>
  <c r="L64" i="129" s="1"/>
  <c r="X63" i="129"/>
  <c r="L63" i="129" s="1"/>
  <c r="O104" i="129"/>
  <c r="V22" i="129"/>
  <c r="V20" i="129"/>
  <c r="X49" i="129"/>
  <c r="L49" i="129" s="1"/>
  <c r="X47" i="129"/>
  <c r="L47" i="129" s="1"/>
  <c r="X46" i="129"/>
  <c r="L46" i="129" s="1"/>
  <c r="X48" i="129"/>
  <c r="L48" i="129" s="1"/>
  <c r="V52" i="129"/>
  <c r="V53" i="129"/>
  <c r="R60" i="129"/>
  <c r="R58" i="129"/>
  <c r="P46" i="129"/>
  <c r="P47" i="129"/>
  <c r="P48" i="129"/>
  <c r="P49" i="129"/>
  <c r="R63" i="129"/>
  <c r="R64" i="129"/>
  <c r="O128" i="129"/>
  <c r="P20" i="129"/>
  <c r="P27" i="129"/>
  <c r="P22" i="129"/>
  <c r="R46" i="129"/>
  <c r="R48" i="129"/>
  <c r="R47" i="129"/>
  <c r="R49" i="129"/>
  <c r="P53" i="129"/>
  <c r="P52" i="129"/>
  <c r="X52" i="129"/>
  <c r="L52" i="129" s="1"/>
  <c r="X53" i="129"/>
  <c r="L53" i="129" s="1"/>
  <c r="T58" i="129"/>
  <c r="T60" i="129"/>
  <c r="O70" i="129"/>
  <c r="R27" i="129"/>
  <c r="R20" i="129"/>
  <c r="R22" i="129"/>
  <c r="O35" i="129"/>
  <c r="T48" i="129"/>
  <c r="T47" i="129"/>
  <c r="T49" i="129"/>
  <c r="T46" i="129"/>
  <c r="R52" i="129"/>
  <c r="R53" i="129"/>
  <c r="V58" i="129"/>
  <c r="V60" i="129"/>
  <c r="X21" i="129"/>
  <c r="L21" i="129" s="1"/>
  <c r="X20" i="129"/>
  <c r="T63" i="129"/>
  <c r="T64" i="129"/>
  <c r="V63" i="129"/>
  <c r="V64" i="129"/>
  <c r="O102" i="129"/>
  <c r="L102" i="129" l="1"/>
  <c r="R62" i="129"/>
  <c r="V62" i="129"/>
  <c r="V57" i="129"/>
  <c r="X51" i="129"/>
  <c r="V51" i="129"/>
  <c r="P57" i="129"/>
  <c r="P55" i="129" s="1"/>
  <c r="T62" i="129"/>
  <c r="P43" i="129"/>
  <c r="R51" i="129"/>
  <c r="P51" i="129"/>
  <c r="T51" i="129"/>
  <c r="T43" i="129"/>
  <c r="X62" i="129"/>
  <c r="R43" i="129"/>
  <c r="T57" i="129"/>
  <c r="R57" i="129"/>
  <c r="X43" i="129"/>
  <c r="X57" i="129"/>
  <c r="V43" i="129"/>
  <c r="R35" i="129" l="1"/>
  <c r="R55" i="129"/>
  <c r="V55" i="129"/>
  <c r="V35" i="129"/>
  <c r="X35" i="129"/>
  <c r="T35" i="129"/>
  <c r="P35" i="129"/>
  <c r="X55" i="129"/>
  <c r="T55" i="129"/>
  <c r="I86" i="57" l="1"/>
  <c r="E45" i="130" l="1"/>
  <c r="E26" i="130"/>
  <c r="E38" i="129" s="1"/>
  <c r="E55" i="130"/>
  <c r="E54" i="130"/>
  <c r="E62" i="130"/>
  <c r="E46" i="130"/>
  <c r="E28" i="130"/>
  <c r="E27" i="130"/>
  <c r="E36" i="130"/>
  <c r="E63" i="130"/>
  <c r="E25" i="130"/>
  <c r="E61" i="130"/>
  <c r="E29" i="130"/>
  <c r="E58" i="130"/>
  <c r="E56" i="130"/>
  <c r="E17" i="130"/>
  <c r="R17" i="130" s="1"/>
  <c r="E38" i="130"/>
  <c r="R38" i="130" s="1"/>
  <c r="E30" i="130"/>
  <c r="R30" i="130" s="1"/>
  <c r="E57" i="130"/>
  <c r="E59" i="129" s="1"/>
  <c r="E12" i="130"/>
  <c r="E64" i="130"/>
  <c r="E15" i="130"/>
  <c r="E32" i="130"/>
  <c r="E31" i="130"/>
  <c r="R31" i="130" s="1"/>
  <c r="E39" i="130"/>
  <c r="E66" i="130"/>
  <c r="R66" i="130" s="1"/>
  <c r="E37" i="130"/>
  <c r="R37" i="130" s="1"/>
  <c r="E65" i="130"/>
  <c r="E14" i="130"/>
  <c r="R14" i="130" s="1"/>
  <c r="E16" i="130"/>
  <c r="R32" i="130" l="1"/>
  <c r="E39" i="129"/>
  <c r="G39" i="129" s="1"/>
  <c r="T12" i="130"/>
  <c r="J59" i="129"/>
  <c r="J38" i="129"/>
  <c r="R56" i="130"/>
  <c r="E58" i="129"/>
  <c r="Z59" i="129"/>
  <c r="H59" i="129"/>
  <c r="I59" i="129"/>
  <c r="F59" i="129"/>
  <c r="G59" i="129"/>
  <c r="R39" i="130"/>
  <c r="E46" i="129"/>
  <c r="Z39" i="129"/>
  <c r="F39" i="129"/>
  <c r="H39" i="129"/>
  <c r="I39" i="129"/>
  <c r="F38" i="129"/>
  <c r="G38" i="129"/>
  <c r="I38" i="129"/>
  <c r="Z38" i="129"/>
  <c r="H38" i="129"/>
  <c r="R58" i="130"/>
  <c r="E60" i="129"/>
  <c r="R64" i="130"/>
  <c r="E63" i="129"/>
  <c r="R65" i="130"/>
  <c r="E64" i="129"/>
  <c r="R57" i="130"/>
  <c r="R15" i="130"/>
  <c r="E13" i="129"/>
  <c r="R16" i="130"/>
  <c r="E14" i="129"/>
  <c r="R46" i="130"/>
  <c r="T46" i="130"/>
  <c r="R61" i="130"/>
  <c r="T61" i="130"/>
  <c r="T62" i="130"/>
  <c r="R62" i="130"/>
  <c r="R26" i="130"/>
  <c r="T26" i="130"/>
  <c r="T63" i="130"/>
  <c r="R63" i="130"/>
  <c r="R36" i="130"/>
  <c r="T36" i="130"/>
  <c r="T25" i="130"/>
  <c r="R25" i="130"/>
  <c r="T27" i="130"/>
  <c r="R27" i="130"/>
  <c r="T54" i="130"/>
  <c r="R54" i="130"/>
  <c r="E35" i="130"/>
  <c r="K16" i="129" s="1"/>
  <c r="H42" i="130"/>
  <c r="R28" i="130"/>
  <c r="T28" i="130"/>
  <c r="R55" i="130"/>
  <c r="T55" i="130"/>
  <c r="R45" i="130"/>
  <c r="T45" i="130"/>
  <c r="R29" i="130"/>
  <c r="T29" i="130"/>
  <c r="K48" i="129" l="1"/>
  <c r="K15" i="129"/>
  <c r="K52" i="129"/>
  <c r="K49" i="129"/>
  <c r="K107" i="129"/>
  <c r="K12" i="129"/>
  <c r="K38" i="129"/>
  <c r="K47" i="129"/>
  <c r="K59" i="129"/>
  <c r="K17" i="129"/>
  <c r="K53" i="129"/>
  <c r="K131" i="129"/>
  <c r="K39" i="129"/>
  <c r="J39" i="129"/>
  <c r="K14" i="129"/>
  <c r="K58" i="129"/>
  <c r="K13" i="129"/>
  <c r="K64" i="129"/>
  <c r="K46" i="129"/>
  <c r="K60" i="129"/>
  <c r="K63" i="129"/>
  <c r="J13" i="129"/>
  <c r="J58" i="129"/>
  <c r="J64" i="129"/>
  <c r="J46" i="129"/>
  <c r="J63" i="129"/>
  <c r="J14" i="129"/>
  <c r="J60" i="129"/>
  <c r="H58" i="129"/>
  <c r="G58" i="129"/>
  <c r="F58" i="129"/>
  <c r="I58" i="129"/>
  <c r="Z58" i="129"/>
  <c r="G64" i="129"/>
  <c r="F64" i="129"/>
  <c r="H64" i="129"/>
  <c r="Z64" i="129"/>
  <c r="I64" i="129"/>
  <c r="Z60" i="129"/>
  <c r="I60" i="129"/>
  <c r="H60" i="129"/>
  <c r="G60" i="129"/>
  <c r="F60" i="129"/>
  <c r="Z63" i="129"/>
  <c r="I63" i="129"/>
  <c r="H63" i="129"/>
  <c r="F63" i="129"/>
  <c r="G63" i="129"/>
  <c r="Z46" i="129"/>
  <c r="I46" i="129"/>
  <c r="F46" i="129"/>
  <c r="H46" i="129"/>
  <c r="G46" i="129"/>
  <c r="G14" i="129"/>
  <c r="F14" i="129"/>
  <c r="Z14" i="129"/>
  <c r="I14" i="129"/>
  <c r="H14" i="129"/>
  <c r="H13" i="129"/>
  <c r="G13" i="129"/>
  <c r="F13" i="129"/>
  <c r="Z13" i="129"/>
  <c r="I13" i="129"/>
  <c r="T35" i="130"/>
  <c r="R35" i="130"/>
  <c r="J10" i="44"/>
  <c r="J9" i="44" s="1"/>
  <c r="J31" i="44" s="1"/>
  <c r="F10" i="44"/>
  <c r="F9" i="44" s="1"/>
  <c r="F31" i="44" s="1"/>
  <c r="H10" i="44"/>
  <c r="H9" i="44" s="1"/>
  <c r="H31" i="44" s="1"/>
  <c r="L10" i="44"/>
  <c r="L9" i="44" s="1"/>
  <c r="L31" i="44" s="1"/>
  <c r="D10" i="44"/>
  <c r="D9" i="44" s="1"/>
  <c r="D31" i="44" s="1"/>
  <c r="M10" i="44"/>
  <c r="M9" i="44" s="1"/>
  <c r="K10" i="44"/>
  <c r="E10" i="44"/>
  <c r="O11" i="129" s="1"/>
  <c r="E9" i="44"/>
  <c r="E31" i="44" s="1"/>
  <c r="E10" i="44" a="1"/>
  <c r="W11" i="129"/>
  <c r="X12" i="129" s="1"/>
  <c r="U11" i="129"/>
  <c r="V12" i="129" s="1"/>
  <c r="M10" i="44" a="1"/>
  <c r="G10" i="44" a="1"/>
  <c r="G10" i="44" s="1"/>
  <c r="I10" i="44" a="1"/>
  <c r="I10" i="44" s="1"/>
  <c r="K10" i="44" a="1"/>
  <c r="K9" i="44"/>
  <c r="U9" i="129" s="1"/>
  <c r="U151" i="129" s="1"/>
  <c r="K31" i="44"/>
  <c r="X31" i="129" l="1"/>
  <c r="V16" i="129"/>
  <c r="V15" i="129"/>
  <c r="X28" i="129"/>
  <c r="L28" i="129" s="1"/>
  <c r="V28" i="129"/>
  <c r="L12" i="129"/>
  <c r="S11" i="129"/>
  <c r="I9" i="44"/>
  <c r="G9" i="44"/>
  <c r="Q11" i="129"/>
  <c r="P25" i="129"/>
  <c r="P13" i="129"/>
  <c r="P29" i="129"/>
  <c r="P15" i="129"/>
  <c r="P32" i="129"/>
  <c r="P12" i="129"/>
  <c r="P21" i="129"/>
  <c r="P14" i="129"/>
  <c r="P33" i="129"/>
  <c r="P19" i="129"/>
  <c r="P30" i="129"/>
  <c r="P28" i="129"/>
  <c r="P24" i="129"/>
  <c r="P26" i="129"/>
  <c r="P31" i="129"/>
  <c r="P17" i="129"/>
  <c r="P16" i="129"/>
  <c r="M31" i="44"/>
  <c r="W9" i="129"/>
  <c r="W151" i="129" s="1"/>
  <c r="V32" i="129"/>
  <c r="V30" i="129"/>
  <c r="V21" i="129"/>
  <c r="O9" i="129"/>
  <c r="O151" i="129" s="1"/>
  <c r="V31" i="129"/>
  <c r="X11" i="129" l="1"/>
  <c r="X9" i="129" s="1"/>
  <c r="X151" i="129" s="1"/>
  <c r="V11" i="129"/>
  <c r="V9" i="129" s="1"/>
  <c r="V151" i="129" s="1"/>
  <c r="V155" i="129" a="1"/>
  <c r="V155" i="129" s="1"/>
  <c r="R25" i="129"/>
  <c r="R31" i="129"/>
  <c r="R30" i="129"/>
  <c r="R29" i="129"/>
  <c r="R12" i="129"/>
  <c r="R15" i="129"/>
  <c r="R14" i="129"/>
  <c r="R17" i="129"/>
  <c r="R21" i="129"/>
  <c r="R13" i="129"/>
  <c r="R32" i="129"/>
  <c r="R33" i="129"/>
  <c r="R19" i="129"/>
  <c r="R24" i="129"/>
  <c r="R28" i="129"/>
  <c r="R26" i="129"/>
  <c r="R16" i="129"/>
  <c r="Q9" i="129"/>
  <c r="Q151" i="129" s="1"/>
  <c r="G31" i="44"/>
  <c r="P11" i="129"/>
  <c r="S9" i="129"/>
  <c r="S151" i="129" s="1"/>
  <c r="I31" i="44"/>
  <c r="T21" i="129"/>
  <c r="T13" i="129"/>
  <c r="T31" i="129"/>
  <c r="T26" i="129"/>
  <c r="T32" i="129"/>
  <c r="T19" i="129"/>
  <c r="T25" i="129"/>
  <c r="T33" i="129"/>
  <c r="T17" i="129"/>
  <c r="T12" i="129"/>
  <c r="T15" i="129"/>
  <c r="T16" i="129"/>
  <c r="T30" i="129"/>
  <c r="T29" i="129"/>
  <c r="T14" i="129"/>
  <c r="T24" i="129"/>
  <c r="T28" i="129"/>
  <c r="X153" i="129"/>
  <c r="X155" i="129" a="1"/>
  <c r="X155" i="129" s="1"/>
  <c r="V153" i="129" l="1"/>
  <c r="R11" i="129"/>
  <c r="P155" i="129" a="1"/>
  <c r="P155" i="129" s="1"/>
  <c r="P153" i="129"/>
  <c r="P9" i="129"/>
  <c r="P151" i="129" s="1"/>
  <c r="T11" i="129"/>
  <c r="T155" i="129" l="1" a="1"/>
  <c r="T155" i="129" s="1"/>
  <c r="T153" i="129"/>
  <c r="T9" i="129"/>
  <c r="T151" i="129" s="1"/>
  <c r="R153" i="129"/>
  <c r="R155" i="129" a="1"/>
  <c r="R155" i="129" s="1"/>
  <c r="R9" i="129"/>
  <c r="R151" i="1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41513039-8CBF-4FB7-B97B-F4F068CB7C36}" keepAlive="1" name="Query - Tbl_TaxasDiarias" description="Connection to the 'Tbl_TaxasDiarias' query in the workbook." type="5" refreshedVersion="8" background="1" saveData="1">
    <dbPr connection="Provider=Microsoft.Mashup.OleDb.1;Data Source=$Workbook$;Location=Tbl_TaxasDiarias;Extended Properties=&quot;&quot;" command="SELECT * FROM [Tbl_TaxasDiarias]"/>
  </connection>
  <connection id="3" xr16:uid="{37CE8E25-7F36-4D1F-AD6B-C782D1DC2195}" keepAlive="1" name="Query - Tbl_TaxasDiarias (2)" description="Connection to the 'Tbl_TaxasDiarias (2)' query in the workbook." type="5" refreshedVersion="8" background="1" refreshOnLoad="1" saveData="1">
    <dbPr connection="Provider=Microsoft.Mashup.OleDb.1;Data Source=$Workbook$;Location=&quot;Tbl_TaxasDiarias (2)&quot;;Extended Properties=&quot;&quot;" command="SELECT * FROM [Tbl_TaxasDiarias (2)]"/>
  </connection>
  <connection id="4"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extLst>
      <ext xmlns:x15="http://schemas.microsoft.com/office/spreadsheetml/2010/11/main" uri="{DE250136-89BD-433C-8126-D09CA5730AF9}">
        <x15:connection id="" excludeFromRefreshAll="1"/>
      </ext>
    </extLst>
  </connection>
  <connection id="5"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<sst xmlns="http://schemas.openxmlformats.org/spreadsheetml/2006/main" count="62880" uniqueCount="2821">
  <si>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</si>
  <si>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</si>
  <si>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</si>
  <si>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</si>
  <si>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</si>
  <si>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</si>
  <si>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</si>
  <si>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</si>
  <si>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</si>
  <si>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</si>
  <si>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</si>
  <si>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</si>
  <si>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</si>
  <si>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</si>
  <si>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</si>
  <si>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</si>
  <si>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</si>
  <si>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</si>
  <si>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</si>
  <si>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</si>
  <si>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</si>
  <si>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</si>
  <si>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</si>
  <si>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</si>
  <si>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</si>
  <si>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</si>
  <si>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</si>
  <si>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</si>
  <si>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</si>
  <si>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</si>
  <si>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</si>
  <si>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</si>
  <si>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</si>
  <si>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</si>
  <si>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</si>
  <si>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</si>
  <si>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</si>
  <si>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</si>
  <si>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</si>
  <si>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</si>
  <si>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</si>
  <si>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</si>
  <si>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</si>
  <si>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</si>
  <si>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</si>
  <si>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</si>
  <si>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</si>
  <si>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</si>
  <si>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</si>
  <si>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</si>
  <si>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</si>
  <si>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</si>
  <si>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</si>
  <si>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</si>
  <si>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</si>
  <si>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</si>
  <si>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</si>
  <si>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</si>
  <si>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</si>
  <si>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</si>
  <si>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</si>
  <si>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</si>
  <si>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</si>
  <si>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</si>
  <si>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</si>
  <si>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</si>
  <si>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</si>
  <si>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</si>
  <si>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</si>
  <si>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</si>
  <si>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</si>
  <si>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</si>
  <si>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</si>
  <si>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</si>
  <si>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</si>
  <si>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</si>
  <si>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</si>
  <si>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</si>
  <si>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</si>
  <si>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</si>
  <si>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</si>
  <si>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</si>
  <si>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</si>
  <si>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</si>
  <si>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</si>
  <si>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</si>
  <si>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</si>
  <si>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</si>
  <si>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</si>
  <si>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</si>
  <si>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</si>
  <si>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</si>
  <si>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</si>
  <si>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</si>
  <si>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</si>
  <si>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</si>
  <si>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</si>
  <si>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</si>
  <si>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</si>
  <si>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</si>
  <si>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</si>
  <si>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</si>
  <si>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</si>
  <si>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</si>
  <si>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</si>
  <si>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</si>
  <si>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</si>
  <si>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</si>
  <si>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</si>
  <si>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</si>
  <si>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</si>
  <si>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</si>
  <si>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</si>
  <si>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</si>
  <si>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</si>
  <si>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</si>
  <si>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</si>
  <si>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</si>
  <si>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</si>
  <si>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</si>
  <si>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</si>
  <si>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</si>
  <si>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</si>
  <si>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</si>
  <si>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</si>
  <si>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</si>
  <si>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</si>
  <si>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</si>
  <si>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</si>
  <si>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</si>
  <si>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</si>
  <si>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</si>
  <si>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</si>
  <si>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</si>
  <si>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</si>
  <si>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</si>
  <si>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</si>
  <si>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</si>
  <si>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</si>
  <si>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</si>
  <si>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</si>
  <si>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</si>
  <si>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</si>
  <si>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</si>
  <si>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</si>
  <si>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</si>
  <si>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</si>
  <si>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</si>
  <si>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</si>
  <si>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</si>
  <si>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</si>
  <si>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</si>
  <si>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</si>
  <si>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</si>
  <si>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</si>
  <si>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</si>
  <si>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</si>
  <si>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</si>
  <si>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</si>
  <si>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</si>
  <si>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</si>
  <si>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</si>
  <si>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</si>
  <si>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</si>
  <si>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</si>
  <si>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</si>
  <si>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</si>
  <si>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</si>
  <si>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</si>
  <si>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</si>
  <si>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</si>
  <si>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</si>
  <si>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</si>
  <si>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</si>
  <si>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</si>
  <si>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</si>
  <si>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</si>
  <si>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</si>
  <si>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</si>
  <si>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</si>
  <si>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</si>
  <si>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</si>
  <si>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</si>
  <si>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</si>
  <si>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</si>
  <si>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</si>
  <si>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</si>
  <si>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</si>
  <si>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</si>
  <si>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</si>
  <si>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</si>
  <si>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</si>
  <si>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</si>
  <si>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</si>
  <si>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</si>
  <si>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</si>
  <si>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</si>
  <si>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</si>
  <si>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</si>
  <si>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</si>
  <si>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</si>
  <si>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</si>
  <si>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</si>
  <si>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</si>
  <si>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</si>
  <si>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</si>
  <si>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</si>
  <si>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</si>
  <si>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</si>
  <si>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</si>
  <si>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</si>
  <si>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</si>
  <si>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</si>
  <si>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</si>
  <si>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</si>
  <si>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</si>
  <si>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</si>
  <si>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</si>
  <si>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</si>
  <si>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</si>
  <si>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</si>
  <si>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</si>
  <si>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</si>
  <si>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</si>
  <si>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</si>
  <si>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</si>
  <si>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</si>
  <si>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</si>
  <si>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</si>
  <si>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</si>
  <si>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</si>
  <si>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</si>
  <si>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</si>
  <si>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</si>
  <si>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</si>
  <si>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</si>
  <si>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</si>
  <si>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</si>
  <si>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</si>
  <si>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</si>
  <si>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</si>
  <si>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</si>
  <si>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</si>
  <si>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</si>
  <si>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</si>
  <si>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</si>
  <si>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</si>
  <si>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</si>
  <si>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</si>
  <si>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</si>
  <si>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</si>
  <si>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</si>
  <si>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</si>
  <si>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</si>
  <si>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</si>
  <si>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</si>
  <si>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</si>
  <si>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</si>
  <si>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</si>
  <si>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</si>
  <si>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</si>
  <si>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</si>
  <si>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</si>
  <si>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</si>
  <si>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</si>
  <si>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</si>
  <si>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</si>
  <si>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</si>
  <si>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</si>
  <si>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</si>
  <si>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</si>
  <si>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</si>
  <si>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</si>
  <si>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</si>
  <si>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</si>
  <si>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</si>
  <si>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</si>
  <si>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</si>
  <si>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</si>
  <si>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</si>
  <si>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</si>
  <si>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</si>
  <si>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</si>
  <si>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</si>
  <si>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</si>
  <si>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</si>
  <si>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</si>
  <si>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</si>
  <si>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</si>
  <si>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</si>
  <si>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</si>
  <si>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</si>
  <si>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</si>
  <si>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</si>
  <si>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</si>
  <si>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</si>
  <si>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</si>
  <si>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</si>
  <si>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</si>
  <si>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</si>
  <si>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</si>
  <si>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</si>
  <si>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</si>
  <si>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</si>
  <si>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</si>
  <si>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</si>
  <si>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</si>
  <si>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</si>
  <si>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</si>
  <si>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</si>
  <si>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</si>
  <si>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</si>
  <si>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</si>
  <si>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</si>
  <si>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</si>
  <si>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</si>
  <si>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</si>
  <si>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</si>
  <si>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</si>
  <si>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</si>
  <si>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</si>
  <si>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</si>
  <si>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</si>
  <si>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</si>
  <si>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</si>
  <si>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</si>
  <si>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</si>
  <si>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</si>
  <si>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</si>
  <si>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</si>
  <si>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</si>
  <si>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</si>
  <si>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</si>
  <si>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</si>
  <si>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</si>
  <si>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</si>
  <si>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</si>
  <si>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</si>
  <si>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</si>
  <si>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</si>
  <si>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</si>
  <si>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</si>
  <si>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</si>
  <si>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</si>
  <si>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</si>
  <si>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</si>
  <si>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</si>
  <si>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</si>
  <si>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</si>
  <si>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</si>
  <si>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</si>
  <si>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</si>
  <si>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</si>
  <si>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</si>
  <si>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</si>
  <si>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</si>
  <si>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</si>
  <si>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</si>
  <si>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</si>
  <si>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</si>
  <si>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</si>
  <si>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</si>
  <si>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</si>
  <si>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</si>
  <si>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</si>
  <si>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</si>
  <si>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</si>
  <si>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</si>
  <si>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</si>
  <si>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</si>
  <si>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</si>
  <si>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</si>
  <si>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</si>
  <si>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</si>
  <si>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</si>
  <si>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</si>
  <si>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</si>
  <si>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</si>
  <si>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</si>
  <si>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</si>
  <si>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</si>
  <si>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</si>
  <si>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</si>
  <si>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</si>
  <si>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</si>
  <si>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</si>
  <si>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</si>
  <si>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</si>
  <si>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</si>
  <si>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</si>
  <si>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</si>
  <si>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</si>
  <si>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</si>
  <si>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</si>
  <si>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</si>
  <si>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</si>
  <si>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</si>
  <si>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</si>
  <si>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</si>
  <si>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</si>
  <si>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</si>
  <si>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</si>
  <si>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</si>
  <si>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</si>
  <si>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</si>
  <si>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</si>
  <si>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</si>
  <si>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</si>
  <si>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</si>
  <si>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</si>
  <si>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</si>
  <si>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</si>
  <si>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</si>
  <si>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</si>
  <si>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</si>
  <si>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</si>
  <si>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</si>
  <si>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</si>
  <si>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</si>
  <si>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</si>
  <si>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</si>
  <si>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</si>
  <si>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</si>
  <si>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</si>
  <si>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</si>
  <si>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</si>
  <si>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</si>
  <si>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</si>
  <si>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</si>
  <si>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</si>
  <si>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</si>
  <si>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</si>
  <si>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</si>
  <si>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</si>
  <si>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</si>
  <si>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</si>
  <si>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</si>
  <si>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</si>
  <si>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</si>
  <si>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</si>
  <si>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</si>
  <si>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</si>
  <si>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</si>
  <si>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</si>
  <si>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</si>
  <si>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</si>
  <si>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</si>
  <si>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</si>
  <si>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</si>
  <si>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</si>
  <si>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</si>
  <si>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</si>
  <si>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</si>
  <si>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</si>
  <si>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</si>
  <si>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</si>
  <si>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</si>
  <si>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</si>
  <si>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</si>
  <si>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</si>
  <si>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</si>
  <si>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</si>
  <si>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</si>
  <si>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</si>
  <si>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</si>
  <si>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</si>
  <si>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</si>
  <si>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</si>
  <si>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</si>
  <si>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</si>
  <si>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</si>
  <si>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</si>
  <si>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</si>
  <si>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</si>
  <si>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</si>
  <si>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</si>
  <si>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</si>
  <si>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</si>
  <si>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</si>
  <si>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</si>
  <si>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</si>
  <si>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</si>
  <si>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</si>
  <si>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</si>
  <si>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</si>
  <si>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</si>
  <si>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</si>
  <si>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</si>
  <si>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</si>
  <si>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</si>
  <si>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</si>
  <si>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</si>
  <si>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</si>
  <si>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</si>
  <si>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</si>
  <si>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</si>
  <si>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</si>
  <si>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</si>
  <si>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</si>
  <si>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</si>
  <si>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</si>
  <si>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</si>
  <si>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</si>
  <si>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</si>
  <si>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</si>
  <si>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</si>
  <si>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</si>
  <si>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</si>
  <si>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</si>
  <si>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</si>
  <si>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</si>
  <si>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</si>
  <si>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</si>
  <si>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</si>
  <si>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</si>
  <si>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</si>
  <si>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</si>
  <si>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</si>
  <si>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</si>
  <si>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</si>
  <si>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</si>
  <si>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</si>
  <si>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</si>
  <si>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</si>
  <si>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</si>
  <si>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</si>
  <si>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</si>
  <si>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</si>
  <si>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</si>
  <si>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</si>
  <si>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</si>
  <si>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</si>
  <si>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</si>
  <si>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</si>
  <si>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</si>
  <si>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</si>
  <si>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</si>
  <si>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</si>
  <si>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</si>
  <si>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</si>
  <si>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</si>
  <si>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</si>
  <si>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</si>
  <si>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</si>
  <si>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</si>
  <si>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</si>
  <si>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</si>
  <si>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</si>
  <si>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</si>
  <si>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</si>
  <si>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</si>
  <si>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</si>
  <si>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</si>
  <si>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</si>
  <si>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</si>
  <si>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</si>
  <si>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</si>
  <si>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</si>
  <si>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</si>
  <si>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</si>
  <si>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</si>
  <si>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</si>
  <si>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</si>
  <si>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</si>
  <si>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</si>
  <si>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</si>
  <si>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</si>
  <si>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</si>
  <si>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</si>
  <si>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</si>
  <si>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</si>
  <si>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</si>
  <si>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</si>
  <si>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</si>
  <si>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</si>
  <si>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</si>
  <si>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</si>
  <si>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</si>
  <si>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</si>
  <si>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</si>
  <si>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</si>
  <si>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</si>
  <si>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</si>
  <si>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</si>
  <si>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</si>
  <si>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</si>
  <si>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</si>
  <si>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</si>
  <si>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</si>
  <si>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</si>
  <si>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</si>
  <si>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</si>
  <si>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</si>
  <si>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</si>
  <si>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</si>
  <si>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</si>
  <si>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</si>
  <si>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</si>
  <si>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</si>
  <si>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</si>
  <si>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</si>
  <si>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</si>
  <si>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</si>
  <si>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</si>
  <si>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</si>
  <si>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</si>
  <si>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</si>
  <si>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</si>
  <si>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</si>
  <si>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</si>
  <si>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</si>
  <si>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</si>
  <si>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</si>
  <si>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</si>
  <si>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</si>
  <si>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</si>
  <si>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</si>
  <si>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</si>
  <si>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</si>
  <si>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</si>
  <si>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</si>
  <si>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</si>
  <si>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</si>
  <si>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</si>
  <si>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</si>
  <si>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</si>
  <si>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</si>
  <si>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</si>
  <si>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</si>
  <si>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</si>
  <si>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</si>
  <si>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</si>
  <si>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</si>
  <si>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</si>
  <si>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</si>
  <si>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</si>
  <si>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</si>
  <si>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</si>
  <si>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</si>
  <si>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</si>
  <si>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</si>
  <si>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</si>
  <si>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</si>
  <si>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</si>
  <si>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</si>
  <si>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</si>
  <si>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</si>
  <si>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</si>
  <si>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</si>
  <si>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</si>
  <si>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</si>
  <si>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</si>
  <si>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</si>
  <si>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</si>
  <si>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</si>
  <si>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</si>
  <si>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</si>
  <si>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</si>
  <si>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</si>
  <si>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</si>
  <si>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</si>
  <si>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</si>
  <si>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</si>
  <si>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</si>
  <si>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</si>
  <si>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</si>
  <si>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</si>
  <si>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</si>
  <si>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</si>
  <si>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</si>
  <si>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</si>
  <si>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</si>
  <si>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</si>
  <si>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</si>
  <si>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</si>
  <si>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</si>
  <si>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</si>
  <si>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</si>
  <si>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</si>
  <si>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</si>
  <si>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</si>
  <si>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</si>
  <si>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</si>
  <si>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</si>
  <si>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</si>
  <si>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</si>
  <si>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</si>
  <si>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</si>
  <si>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</si>
  <si>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</si>
  <si>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</si>
  <si>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</si>
  <si>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</si>
  <si>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</si>
  <si>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</si>
  <si>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</si>
  <si>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</si>
  <si>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</si>
  <si>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</si>
  <si>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</si>
  <si>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</si>
  <si>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</si>
  <si>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</si>
  <si>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</si>
  <si>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</si>
  <si>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</si>
  <si>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</si>
  <si>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</si>
  <si>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</si>
  <si>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</si>
  <si>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</si>
  <si>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</si>
  <si>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</si>
  <si>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</si>
  <si>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</si>
  <si>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</si>
  <si>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</si>
  <si>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</si>
  <si>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</si>
  <si>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</si>
  <si>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</si>
  <si>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</si>
  <si>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</si>
  <si>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</si>
  <si>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</si>
  <si>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</si>
  <si>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</si>
  <si>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</si>
  <si>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</si>
  <si>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</si>
  <si>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</si>
  <si>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</si>
  <si>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</si>
  <si>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</si>
  <si>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</si>
  <si>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</si>
  <si>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</si>
  <si>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</si>
  <si>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</si>
  <si>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</si>
  <si>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</si>
  <si>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</si>
  <si>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</si>
  <si>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</si>
  <si>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</si>
  <si>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</si>
  <si>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</si>
  <si>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</si>
  <si>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</si>
  <si>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</si>
  <si>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</si>
  <si>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</si>
  <si>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</si>
  <si>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</si>
  <si>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</si>
  <si>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</si>
  <si>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</si>
  <si>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</si>
  <si>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</si>
  <si>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</si>
  <si>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</si>
  <si>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</si>
  <si>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</si>
  <si>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</si>
  <si>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</si>
  <si>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</si>
  <si>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</si>
  <si>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</si>
  <si>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</si>
  <si>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</si>
  <si>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</si>
  <si>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</si>
  <si>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</si>
  <si>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</si>
  <si>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</si>
  <si>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</si>
  <si>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</si>
  <si>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</si>
  <si>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</si>
  <si>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</si>
  <si>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</si>
  <si>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</si>
  <si>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</si>
  <si>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</si>
  <si>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</si>
  <si>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</si>
  <si>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</si>
  <si>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</si>
  <si>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</si>
  <si>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</si>
  <si>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</si>
  <si>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</si>
  <si>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</si>
  <si>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</si>
  <si>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</si>
  <si>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</si>
  <si>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</si>
  <si>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</si>
  <si>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</si>
  <si>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</si>
  <si>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</si>
  <si>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</si>
  <si>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</si>
  <si>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</si>
  <si>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</si>
  <si>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</si>
  <si>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</si>
  <si>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</si>
  <si>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</si>
  <si>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</si>
  <si>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</si>
  <si>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</si>
  <si>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</si>
  <si>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</si>
  <si>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</si>
  <si>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</si>
  <si>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</si>
  <si>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</si>
  <si>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</si>
  <si>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</si>
  <si>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</si>
  <si>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</si>
  <si>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</si>
  <si>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</si>
  <si>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</si>
  <si>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</si>
  <si>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</si>
  <si>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</si>
  <si>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</si>
  <si>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</si>
  <si>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</si>
  <si>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</si>
  <si>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</si>
  <si>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</si>
  <si>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</si>
  <si>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</si>
  <si>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</si>
  <si>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</si>
  <si>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</si>
  <si>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</si>
  <si>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</si>
  <si>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</si>
  <si>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</si>
  <si>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</si>
  <si>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</si>
  <si>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</si>
  <si>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</si>
  <si>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</si>
  <si>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</si>
  <si>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</si>
  <si>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</si>
  <si>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</si>
  <si>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</si>
  <si>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</si>
  <si>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</si>
  <si>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</si>
  <si>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</si>
  <si>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</si>
  <si>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</si>
  <si>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</si>
  <si>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</si>
  <si>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</si>
  <si>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</si>
  <si>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</si>
  <si>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</si>
  <si>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</si>
  <si>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</si>
  <si>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</si>
  <si>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</si>
  <si>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</si>
  <si>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</si>
  <si>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</si>
  <si>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</si>
  <si>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</si>
  <si>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</si>
  <si>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</si>
  <si>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</si>
  <si>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</si>
  <si>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</si>
  <si>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</si>
  <si>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</si>
  <si>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</si>
  <si>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</si>
  <si>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</si>
  <si>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</si>
  <si>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</si>
  <si>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</si>
  <si>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</si>
  <si>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</si>
  <si>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</si>
  <si>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</si>
  <si>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</si>
  <si>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</si>
  <si>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</si>
  <si>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</si>
  <si>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</si>
  <si>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</si>
  <si>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</si>
  <si>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</si>
  <si>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</si>
  <si>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</si>
  <si>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</si>
  <si>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</si>
  <si>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</si>
  <si>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</si>
  <si>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</si>
  <si>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</si>
  <si>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</si>
  <si>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</si>
  <si>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</si>
  <si>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</si>
  <si>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</si>
  <si>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</si>
  <si>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</si>
  <si>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</si>
  <si>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</si>
  <si>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</si>
  <si>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</si>
  <si>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</si>
  <si>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</si>
  <si>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</si>
  <si>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</si>
  <si>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</si>
  <si>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</si>
  <si>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</si>
  <si>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</si>
  <si>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</si>
  <si>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</si>
  <si>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</si>
  <si>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</si>
  <si>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</si>
  <si>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</si>
  <si>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</si>
  <si>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</si>
  <si>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</si>
  <si>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</si>
  <si>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</si>
  <si>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</si>
  <si>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</si>
  <si>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</si>
  <si>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</si>
  <si>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</si>
  <si>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</si>
  <si>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</si>
  <si>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</si>
  <si>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</si>
  <si>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</si>
  <si>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</si>
  <si>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</si>
  <si>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</si>
  <si>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</si>
  <si>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</si>
  <si>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</si>
  <si>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</si>
  <si>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</si>
  <si>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</si>
  <si>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</si>
  <si>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</si>
  <si>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</si>
  <si>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</si>
  <si>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</si>
  <si>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</si>
  <si>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</si>
  <si>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</si>
  <si>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</si>
  <si>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</si>
  <si>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</si>
  <si>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</si>
  <si>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</si>
  <si>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</si>
  <si>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</si>
  <si>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</si>
  <si>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</si>
  <si>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</si>
  <si>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</si>
  <si>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</si>
  <si>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</si>
  <si>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</si>
  <si>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</si>
  <si>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</si>
  <si>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</si>
  <si>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</si>
  <si>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</si>
  <si>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</si>
  <si>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</si>
  <si>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</si>
  <si>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</si>
  <si>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</si>
  <si>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</si>
  <si>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</si>
  <si>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</si>
  <si>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</si>
  <si>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</si>
  <si>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</si>
  <si>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</si>
  <si>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</si>
  <si>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</si>
  <si>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</si>
  <si>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</si>
  <si>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</si>
  <si>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</si>
  <si>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</si>
  <si>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</si>
  <si>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</si>
  <si>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</si>
  <si>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</si>
  <si>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</si>
  <si>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</si>
  <si>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</si>
  <si>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</si>
  <si>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</si>
  <si>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</si>
  <si>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</si>
  <si>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</si>
  <si>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</si>
  <si>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</si>
  <si>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</si>
  <si>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</si>
  <si>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</si>
  <si>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</si>
  <si>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</si>
  <si>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</si>
  <si>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</si>
  <si>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</si>
  <si>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</si>
  <si>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</si>
  <si>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</si>
  <si>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</si>
  <si>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</si>
  <si>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</si>
  <si>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</si>
  <si>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</si>
  <si>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</si>
  <si>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</si>
  <si>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</si>
  <si>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</si>
  <si>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</si>
  <si>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</si>
  <si>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</si>
  <si>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</si>
  <si>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</si>
  <si>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</si>
  <si>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</si>
  <si>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</si>
  <si>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</si>
  <si>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</si>
  <si>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</si>
  <si>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</si>
  <si>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</si>
  <si>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</si>
  <si>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</si>
  <si>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</si>
  <si>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</si>
  <si>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</si>
  <si>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</si>
  <si>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</si>
  <si>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</si>
  <si>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</si>
  <si>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</si>
  <si>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</si>
  <si>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</si>
  <si>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</si>
  <si>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</si>
  <si>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</si>
  <si>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</si>
  <si>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</si>
  <si>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</si>
  <si>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</si>
  <si>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</si>
  <si>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</si>
  <si>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</si>
  <si>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</si>
  <si>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</si>
  <si>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</si>
  <si>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</si>
  <si>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</si>
  <si>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</si>
  <si>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</si>
  <si>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</si>
  <si>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</si>
  <si>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</si>
  <si>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</si>
  <si>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</si>
  <si>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</si>
  <si>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</si>
  <si>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</si>
  <si>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</si>
  <si>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</si>
  <si>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</si>
  <si>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</si>
  <si>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</si>
  <si>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</si>
  <si>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</si>
  <si>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</si>
  <si>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</si>
  <si>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</si>
  <si>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</si>
  <si>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</si>
  <si>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</si>
  <si>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</si>
  <si>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</si>
  <si>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</si>
  <si>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</si>
  <si>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</si>
  <si>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</si>
  <si>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</si>
  <si>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</si>
  <si>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</si>
  <si>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</si>
  <si>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</si>
  <si>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</si>
  <si>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</si>
  <si>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</si>
  <si>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</si>
  <si>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</si>
  <si>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</si>
  <si>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</si>
  <si>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</si>
  <si>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</si>
  <si>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</si>
  <si>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</si>
  <si>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</si>
  <si>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</si>
  <si>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</si>
  <si>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</si>
  <si>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</si>
  <si>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</si>
  <si>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</si>
  <si>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</si>
  <si>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</si>
  <si>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</si>
  <si>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</si>
  <si>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</si>
  <si>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</si>
  <si>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</si>
  <si>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</si>
  <si>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</si>
  <si>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</si>
  <si>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</si>
  <si>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</si>
  <si>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</si>
  <si>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</si>
  <si>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</si>
  <si>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</si>
  <si>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</si>
  <si>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</si>
  <si>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</si>
  <si>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</si>
  <si>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</si>
  <si>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</si>
  <si>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</si>
  <si>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</si>
  <si>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</si>
  <si>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</si>
  <si>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</si>
  <si>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</si>
  <si>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</si>
  <si>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</si>
  <si>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</si>
  <si>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</si>
  <si>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</si>
  <si>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</si>
  <si>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</si>
  <si>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</si>
  <si>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</si>
  <si>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</si>
  <si>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</si>
  <si>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</si>
  <si>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</si>
  <si>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</si>
  <si>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</si>
  <si>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</si>
  <si>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</si>
  <si>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</si>
  <si>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</si>
  <si>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</si>
  <si>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</si>
  <si>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</si>
  <si>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</si>
  <si>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</si>
  <si>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</si>
  <si>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</si>
  <si>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</si>
  <si>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</si>
  <si>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</si>
  <si>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</si>
  <si>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</si>
  <si>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</si>
  <si>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</si>
  <si>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</si>
  <si>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</si>
  <si>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</si>
  <si>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</si>
  <si>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</si>
  <si>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</si>
  <si>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</si>
  <si>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</si>
  <si>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</si>
  <si>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</si>
  <si>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</si>
  <si>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</si>
  <si>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</si>
  <si>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</si>
  <si>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</si>
  <si>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</si>
  <si>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</si>
  <si>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</si>
  <si>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</si>
  <si>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</si>
  <si>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</si>
  <si>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</si>
  <si>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</si>
  <si>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</si>
  <si>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</si>
  <si>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</si>
  <si>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</si>
  <si>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</si>
  <si>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</si>
  <si>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</si>
  <si>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</si>
  <si>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</si>
  <si>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</si>
  <si>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</si>
  <si>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</si>
  <si>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</si>
  <si>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</si>
  <si>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</si>
  <si>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</si>
  <si>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</si>
  <si>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</si>
  <si>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</si>
  <si>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</si>
  <si>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</si>
  <si>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</si>
  <si>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</si>
  <si>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</si>
  <si>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</si>
  <si>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</si>
  <si>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</si>
  <si>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</si>
  <si>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</si>
  <si>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</si>
  <si>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</si>
  <si>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</si>
  <si>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</si>
  <si>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</si>
  <si>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</si>
  <si>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</si>
  <si>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</si>
  <si>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</si>
  <si>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</si>
  <si>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</si>
  <si>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</si>
  <si>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</si>
  <si>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</si>
  <si>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</si>
  <si>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</si>
  <si>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</si>
  <si>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</si>
  <si>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</si>
  <si>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</si>
  <si>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</si>
  <si>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</si>
  <si>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</si>
  <si>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</si>
  <si>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</si>
  <si>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</si>
  <si>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</si>
  <si>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</si>
  <si>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</si>
  <si>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</si>
  <si>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</si>
  <si>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</si>
  <si>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</si>
  <si>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</si>
  <si>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</si>
  <si>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</si>
  <si>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</si>
  <si>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</si>
  <si>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</si>
  <si>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</si>
  <si>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</si>
  <si>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</si>
  <si>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</si>
  <si>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</si>
  <si>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</si>
  <si>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</si>
  <si>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</si>
  <si>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</si>
  <si>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</si>
  <si>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</si>
  <si>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</si>
  <si>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</si>
  <si>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</si>
  <si>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</si>
  <si>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</si>
  <si>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</si>
  <si>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</si>
  <si>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</si>
  <si>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</si>
  <si>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</si>
  <si>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</si>
  <si>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</si>
  <si>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</si>
  <si>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</si>
  <si>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</si>
  <si>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</si>
  <si>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</si>
  <si>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</si>
  <si>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</si>
  <si>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</si>
  <si>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</si>
  <si>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</si>
  <si>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</si>
  <si>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</si>
  <si>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</si>
  <si>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</si>
  <si>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</si>
  <si>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</si>
  <si>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</si>
  <si>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</si>
  <si>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</si>
  <si>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</si>
  <si>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</si>
  <si>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</si>
  <si>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</si>
  <si>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</si>
  <si>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</si>
  <si>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</si>
  <si>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</si>
  <si>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</si>
  <si>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</si>
  <si>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</si>
  <si>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</si>
  <si>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</si>
  <si>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</si>
  <si>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</si>
  <si>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</si>
  <si>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</si>
  <si>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</si>
  <si>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</si>
  <si>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</si>
  <si>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</si>
  <si>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</si>
  <si>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</si>
  <si>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</si>
  <si>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</si>
  <si>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</si>
  <si>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</si>
  <si>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</si>
  <si>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</si>
  <si>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</si>
  <si>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</si>
  <si>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</si>
  <si>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</si>
  <si>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</si>
  <si>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</si>
  <si>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</si>
  <si>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</si>
  <si>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</si>
  <si>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</si>
  <si>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</si>
  <si>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</si>
  <si>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</si>
  <si>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</si>
  <si>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</si>
  <si>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</si>
  <si>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</si>
  <si>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</si>
  <si>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</si>
  <si>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</si>
  <si>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</si>
  <si>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</si>
  <si>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</si>
  <si>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</si>
  <si>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</si>
  <si>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</si>
  <si>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</si>
  <si>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</si>
  <si>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</si>
  <si>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</si>
  <si>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</si>
  <si>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</si>
  <si>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</si>
  <si>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</si>
  <si>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</si>
  <si>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</si>
  <si>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</si>
  <si>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</si>
  <si>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</si>
  <si>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</si>
  <si>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</si>
  <si>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</si>
  <si>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</si>
  <si>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</si>
  <si>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</si>
  <si>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</si>
  <si>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</si>
  <si>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</si>
  <si>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</si>
  <si>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</si>
  <si>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</si>
  <si>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</si>
  <si>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</si>
  <si>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</si>
  <si>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</si>
  <si>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</si>
  <si>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</si>
  <si>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</si>
  <si>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</si>
  <si>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</si>
  <si>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</si>
  <si>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</si>
  <si>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</si>
  <si>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</si>
  <si>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</si>
  <si>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</si>
  <si>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</si>
  <si>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</si>
  <si>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</si>
  <si>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</si>
  <si>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</si>
  <si>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</si>
  <si>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</si>
  <si>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</si>
  <si>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</si>
  <si>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</si>
  <si>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</si>
  <si>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</si>
  <si>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</si>
  <si>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</si>
  <si>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</si>
  <si>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Carteira de Ações B.Side</t>
  </si>
  <si>
    <t>Carteira de FII B.Side</t>
  </si>
  <si>
    <t>Ativo e Neutro</t>
  </si>
  <si>
    <t>BDIF11 (IMA-B+2.20%)</t>
  </si>
  <si>
    <t>Banco BTG Pactual</t>
  </si>
  <si>
    <t>BNY Mellon Banco</t>
  </si>
  <si>
    <t>Banco B3</t>
  </si>
  <si>
    <t>Banco do Brasil</t>
  </si>
  <si>
    <t>Banco Safra</t>
  </si>
  <si>
    <t>Aberto?</t>
  </si>
  <si>
    <t>Aberto p/ Captação?</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</si>
  <si>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</si>
  <si>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</si>
  <si>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</si>
  <si>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</si>
  <si>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</si>
  <si>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</si>
  <si>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</si>
  <si>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</si>
  <si>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</si>
  <si>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</si>
  <si>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</si>
  <si>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</si>
  <si>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</si>
  <si>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</si>
  <si>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</si>
  <si>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</si>
  <si>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</si>
  <si>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</si>
  <si>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</si>
  <si>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</si>
  <si>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</si>
  <si>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</si>
  <si>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</si>
  <si>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</si>
  <si>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</si>
  <si>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</si>
  <si>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</si>
  <si>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</si>
  <si>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</si>
  <si>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</si>
  <si>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</si>
  <si>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</si>
  <si>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</si>
  <si>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</si>
  <si>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</si>
  <si>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</si>
  <si>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</si>
  <si>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</si>
  <si>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</si>
  <si>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</si>
  <si>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</si>
  <si>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</si>
  <si>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</si>
  <si>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</si>
  <si>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</si>
  <si>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</si>
  <si>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</si>
  <si>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</si>
  <si>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</si>
  <si>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</si>
  <si>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</si>
  <si>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</si>
  <si>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</si>
  <si>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</si>
  <si>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</si>
  <si>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</si>
  <si>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</si>
  <si>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</si>
  <si>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</si>
  <si>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</si>
  <si>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</si>
  <si>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</si>
  <si>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</si>
  <si>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</si>
  <si>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</si>
  <si>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</si>
  <si>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</si>
  <si>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</si>
  <si>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</si>
  <si>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</si>
  <si>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</si>
  <si>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</si>
  <si>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</si>
  <si>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</si>
  <si>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</si>
  <si>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</si>
  <si>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</si>
  <si>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</si>
  <si>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</si>
  <si>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</si>
  <si>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</si>
  <si>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</si>
  <si>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</si>
  <si>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</si>
  <si>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</si>
  <si>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</si>
  <si>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</si>
  <si>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</si>
  <si>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</si>
  <si>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</si>
  <si>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</si>
  <si>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</si>
  <si>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</si>
  <si>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</si>
  <si>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</si>
  <si>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</si>
  <si>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</si>
  <si>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</si>
  <si>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</si>
  <si>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</si>
  <si>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</si>
  <si>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</si>
  <si>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</si>
  <si>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</si>
  <si>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</si>
  <si>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</si>
  <si>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</si>
  <si>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</si>
  <si>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</si>
  <si>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</si>
  <si>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</si>
  <si>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</si>
  <si>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</si>
  <si>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</si>
  <si>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</si>
  <si>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</si>
  <si>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</si>
  <si>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</si>
  <si>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</si>
  <si>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</si>
  <si>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</si>
  <si>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</si>
  <si>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</si>
  <si>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</si>
  <si>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</si>
  <si>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</si>
  <si>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</si>
  <si>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</si>
  <si>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</si>
  <si>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</si>
  <si>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</si>
  <si>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</si>
  <si>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</si>
  <si>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</si>
  <si>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</si>
  <si>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</si>
  <si>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</si>
  <si>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</si>
  <si>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</si>
  <si>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</si>
  <si>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</si>
  <si>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</si>
  <si>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</si>
  <si>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</si>
  <si>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</si>
  <si>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</si>
  <si>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</si>
  <si>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</si>
  <si>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</si>
  <si>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</si>
  <si>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</si>
  <si>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</si>
  <si>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</si>
  <si>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</si>
  <si>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</si>
  <si>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</si>
  <si>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</si>
  <si>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</si>
  <si>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</si>
  <si>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</si>
  <si>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</si>
  <si>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</si>
  <si>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</si>
  <si>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</si>
  <si>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</si>
  <si>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</si>
  <si>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</si>
  <si>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</si>
  <si>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</si>
  <si>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</si>
  <si>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</si>
  <si>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</si>
  <si>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</si>
  <si>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</si>
  <si>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</si>
  <si>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</si>
  <si>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</si>
  <si>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</si>
  <si>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</si>
  <si>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</si>
  <si>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</si>
  <si>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</si>
  <si>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</si>
  <si>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</si>
  <si>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</si>
  <si>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</si>
  <si>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</si>
  <si>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</si>
  <si>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</si>
  <si>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</si>
  <si>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</si>
  <si>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</si>
  <si>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</si>
  <si>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</si>
  <si>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</si>
  <si>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</si>
  <si>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</si>
  <si>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</si>
  <si>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</si>
  <si>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</si>
  <si>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</si>
  <si>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</si>
  <si>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</si>
  <si>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</si>
  <si>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</si>
  <si>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</si>
  <si>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</si>
  <si>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</si>
  <si>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</si>
  <si>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</si>
  <si>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</si>
  <si>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</si>
  <si>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</si>
  <si>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</si>
  <si>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</si>
  <si>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</si>
  <si>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</si>
  <si>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</si>
  <si>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</si>
  <si>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</si>
  <si>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</si>
  <si>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</si>
  <si>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</si>
  <si>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</si>
  <si>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</si>
  <si>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</si>
  <si>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</si>
  <si>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</si>
  <si>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</si>
  <si>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</si>
  <si>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</si>
  <si>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</si>
  <si>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</si>
  <si>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</si>
  <si>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</si>
  <si>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</si>
  <si>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</si>
  <si>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</si>
  <si>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</si>
  <si>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</si>
  <si>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</si>
  <si>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</si>
  <si>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</si>
  <si>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</si>
  <si>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</si>
  <si>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</si>
  <si>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</si>
  <si>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</si>
  <si>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</si>
  <si>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</si>
  <si>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</si>
  <si>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</si>
  <si>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</si>
  <si>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</si>
  <si>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</si>
  <si>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</si>
  <si>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</si>
  <si>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</si>
  <si>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</si>
  <si>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</si>
  <si>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</si>
  <si>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</si>
  <si>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</si>
  <si>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</si>
  <si>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</si>
  <si>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</si>
  <si>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</si>
  <si>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</si>
  <si>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</si>
  <si>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</si>
  <si>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</si>
  <si>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</si>
  <si>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</si>
  <si>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</si>
  <si>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</si>
  <si>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</si>
  <si>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</si>
  <si>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</si>
  <si>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</si>
  <si>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</si>
  <si>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Vinci Valorem FIM</t>
  </si>
  <si>
    <t>Daemon Nous Global FIC FIM</t>
  </si>
  <si>
    <t>Genoa Capital Radar FIC FIM</t>
  </si>
  <si>
    <t>Ibiuna Hedge Sth FIC FIM</t>
  </si>
  <si>
    <t>Kapitalo K10 FIC FIM</t>
  </si>
  <si>
    <t>Legacy Capital FIC FIM Access</t>
  </si>
  <si>
    <t>Norte Long Bias FIC FIM</t>
  </si>
  <si>
    <t>Genoa Capital Arpa FIC FIM</t>
  </si>
  <si>
    <t>Giant Zarathustra FIC FIM</t>
  </si>
  <si>
    <t>Vinland Long Bias FIC FIM</t>
  </si>
  <si>
    <t>Absolute Alpha Marb FIC FIM</t>
  </si>
  <si>
    <t>Ace Capital FIC FIM</t>
  </si>
  <si>
    <t>INVESTIDOR PROFISSIONAL GESTÃO DE RECURSOS LTDA</t>
  </si>
  <si>
    <t>BNY MELLON SERVICOS FINANCEIROS DTVM S.A.</t>
  </si>
  <si>
    <t>Qualificado</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</si>
  <si>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</si>
  <si>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</si>
  <si>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</si>
  <si>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</si>
  <si>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</si>
  <si>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</si>
  <si>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</si>
  <si>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</si>
  <si>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</si>
  <si>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</si>
  <si>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</si>
  <si>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</si>
  <si>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</si>
  <si>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</si>
  <si>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</si>
  <si>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</si>
  <si>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</si>
  <si>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</si>
  <si>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</si>
  <si>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</si>
  <si>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</si>
  <si>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</si>
  <si>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</si>
  <si>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</si>
  <si>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</si>
  <si>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</si>
  <si>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</si>
  <si>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</si>
  <si>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</si>
  <si>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</si>
  <si>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</si>
  <si>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</si>
  <si>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</si>
  <si>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</si>
  <si>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</si>
  <si>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</si>
  <si>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</si>
  <si>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</si>
  <si>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</si>
  <si>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</si>
  <si>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</si>
  <si>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</si>
  <si>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</si>
  <si>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</si>
  <si>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</si>
  <si>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</si>
  <si>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</si>
  <si>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</si>
  <si>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</si>
  <si>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</si>
  <si>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</si>
  <si>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</si>
  <si>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</si>
  <si>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</si>
  <si>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</si>
  <si>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</si>
  <si>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</si>
  <si>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</si>
  <si>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</si>
  <si>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</si>
  <si>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</si>
  <si>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</si>
  <si>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</si>
  <si>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</si>
  <si>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</si>
  <si>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</si>
  <si>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</si>
  <si>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</si>
  <si>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</si>
  <si>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</si>
  <si>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</si>
  <si>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</si>
  <si>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</si>
  <si>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</si>
  <si>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</si>
  <si>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</si>
  <si>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</si>
  <si>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</si>
  <si>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</si>
  <si>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</si>
  <si>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</si>
  <si>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</si>
  <si>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</si>
  <si>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</si>
  <si>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</si>
  <si>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</si>
  <si>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</si>
  <si>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</si>
  <si>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</si>
  <si>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</si>
  <si>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</si>
  <si>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</si>
  <si>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</si>
  <si>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</si>
  <si>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</si>
  <si>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</si>
  <si>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</si>
  <si>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</si>
  <si>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</si>
  <si>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</si>
  <si>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</si>
  <si>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</si>
  <si>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</si>
  <si>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</si>
  <si>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</si>
  <si>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</si>
  <si>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</si>
  <si>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</si>
  <si>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</si>
  <si>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</si>
  <si>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</si>
  <si>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</si>
  <si>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</si>
  <si>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</si>
  <si>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</si>
  <si>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</si>
  <si>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</si>
  <si>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</si>
  <si>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</si>
  <si>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</si>
  <si>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</si>
  <si>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</si>
  <si>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</si>
  <si>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</si>
  <si>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</si>
  <si>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</si>
  <si>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</si>
  <si>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</si>
  <si>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</si>
  <si>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</si>
  <si>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</si>
  <si>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</si>
  <si>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</si>
  <si>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</si>
  <si>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</si>
  <si>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</si>
  <si>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</si>
  <si>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</si>
  <si>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</si>
  <si>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</si>
  <si>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</si>
  <si>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</si>
  <si>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</si>
  <si>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</si>
  <si>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</si>
  <si>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</si>
  <si>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</si>
  <si>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</si>
  <si>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</si>
  <si>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</si>
  <si>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</si>
  <si>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</si>
  <si>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</si>
  <si>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</si>
  <si>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</si>
  <si>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</si>
  <si>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</si>
  <si>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</si>
  <si>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</si>
  <si>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</si>
  <si>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</si>
  <si>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</si>
  <si>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</si>
  <si>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</si>
  <si>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</si>
  <si>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</si>
  <si>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</si>
  <si>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</si>
  <si>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</si>
  <si>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</si>
  <si>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</si>
  <si>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</si>
  <si>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</si>
  <si>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</si>
  <si>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</si>
  <si>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</si>
  <si>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</si>
  <si>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</si>
  <si>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</si>
  <si>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</si>
  <si>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</si>
  <si>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</si>
  <si>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</si>
  <si>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</si>
  <si>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</si>
  <si>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</si>
  <si>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</si>
  <si>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</si>
  <si>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</si>
  <si>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</si>
  <si>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</si>
  <si>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</si>
  <si>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</si>
  <si>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</si>
  <si>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</si>
  <si>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</si>
  <si>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</si>
  <si>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</si>
  <si>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</si>
  <si>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</si>
  <si>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</si>
  <si>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</si>
  <si>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</si>
  <si>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</si>
  <si>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</si>
  <si>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</si>
  <si>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</si>
  <si>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</si>
  <si>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</si>
  <si>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</si>
  <si>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</si>
  <si>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</si>
  <si>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</si>
  <si>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</si>
  <si>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</si>
  <si>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</si>
  <si>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</si>
  <si>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</si>
  <si>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</si>
  <si>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</si>
  <si>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</si>
  <si>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</si>
  <si>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</si>
  <si>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</si>
  <si>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</si>
  <si>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</si>
  <si>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</si>
  <si>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</si>
  <si>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</si>
  <si>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</si>
  <si>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</si>
  <si>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</si>
  <si>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</si>
  <si>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</si>
  <si>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</si>
  <si>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</si>
  <si>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</si>
  <si>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</si>
  <si>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</si>
  <si>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</si>
  <si>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</si>
  <si>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</si>
  <si>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</si>
  <si>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</si>
  <si>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</si>
  <si>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</si>
  <si>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</si>
  <si>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</si>
  <si>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</si>
  <si>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</si>
  <si>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</si>
  <si>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</si>
  <si>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</si>
  <si>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</si>
  <si>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</si>
  <si>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</si>
  <si>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</si>
  <si>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</si>
  <si>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</si>
  <si>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</si>
  <si>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</si>
  <si>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</si>
  <si>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</si>
  <si>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</si>
  <si>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</si>
  <si>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</si>
  <si>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</si>
  <si>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</si>
  <si>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</si>
  <si>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</si>
  <si>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</si>
  <si>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</si>
  <si>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</si>
  <si>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</si>
  <si>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</si>
  <si>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</si>
  <si>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</si>
  <si>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</si>
  <si>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</si>
  <si>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</si>
  <si>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</si>
  <si>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</si>
  <si>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</si>
  <si>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</si>
  <si>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</si>
  <si>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</si>
  <si>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</si>
  <si>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</si>
  <si>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</si>
  <si>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</si>
  <si>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</si>
  <si>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</si>
  <si>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</si>
  <si>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</si>
  <si>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</si>
  <si>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</si>
  <si>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</si>
  <si>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</si>
  <si>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</si>
  <si>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</si>
  <si>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</si>
  <si>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</si>
  <si>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</si>
  <si>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</si>
  <si>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</si>
  <si>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</si>
  <si>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</si>
  <si>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</si>
  <si>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</si>
  <si>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</si>
  <si>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</si>
  <si>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</si>
  <si>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</si>
  <si>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</si>
  <si>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</si>
  <si>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</si>
  <si>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</si>
  <si>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</si>
  <si>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</si>
  <si>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</si>
  <si>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</si>
  <si>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</si>
  <si>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</si>
  <si>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</si>
  <si>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</si>
  <si>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</si>
  <si>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</si>
  <si>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</si>
  <si>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</si>
  <si>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</si>
  <si>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</si>
  <si>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</si>
  <si>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</si>
  <si>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</si>
  <si>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</si>
  <si>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</si>
  <si>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</si>
  <si>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</si>
  <si>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</si>
  <si>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</si>
  <si>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</si>
  <si>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</si>
  <si>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</si>
  <si>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</si>
  <si>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</si>
  <si>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</si>
  <si>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Somma Torino RF CP</t>
  </si>
  <si>
    <t>Augme 180 FIC FIM CP</t>
  </si>
  <si>
    <t>Everest High Yield FIC FIM - CP E1</t>
  </si>
  <si>
    <t>Spx Nimitz Feeder FIC de FIM</t>
  </si>
  <si>
    <t>Vinland Macro Access FIC MM</t>
  </si>
  <si>
    <t>Trigono Flagship Small Caps FIC FIA</t>
  </si>
  <si>
    <t>Trigono Delphos Income FIC FIA</t>
  </si>
  <si>
    <t>Sul America Excellence FIRF CP</t>
  </si>
  <si>
    <t>Porto Seguro FI REF DI Crédito Privado</t>
  </si>
  <si>
    <t>Capitania Premium FIC de FIRF CP LP</t>
  </si>
  <si>
    <t>Capitania Top CP FIC RF</t>
  </si>
  <si>
    <t>Spx Seahawk Access FIC RF CP LP</t>
  </si>
  <si>
    <t>Spx Falcon Access FIC FIA</t>
  </si>
  <si>
    <t>Tarpon Gt FIC FIA</t>
  </si>
  <si>
    <t>Vinland Long Only FIC FIA</t>
  </si>
  <si>
    <t>Anga Portfolio FIM CP</t>
  </si>
  <si>
    <t>Quasar Tropos FIA</t>
  </si>
  <si>
    <t>Riza Lotus FI RF DI</t>
  </si>
  <si>
    <t>ARX Denali FIRF CP</t>
  </si>
  <si>
    <t>ARX Vinson FIC FI RF CP</t>
  </si>
  <si>
    <t>Leste Credit Access IE FIC MM CP</t>
  </si>
  <si>
    <t>ARX Elbrus FIC FI Infraestrutura RF</t>
  </si>
  <si>
    <t>Absolute Vertex II FIC FIM</t>
  </si>
  <si>
    <t>Gavea Macro Plus II FIC FIM</t>
  </si>
  <si>
    <t>Solana LS FIC FIM</t>
  </si>
  <si>
    <t>BTG Pactual Debêntures Incentivadas Inflação Infra FIC Renda Fixa</t>
  </si>
  <si>
    <t>Invesco Greater China Equity Dolar FIC FIA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</si>
  <si>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</si>
  <si>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</si>
  <si>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</si>
  <si>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</si>
  <si>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</si>
  <si>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</si>
  <si>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</si>
  <si>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</si>
  <si>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</si>
  <si>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</si>
  <si>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</si>
  <si>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</si>
  <si>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</si>
  <si>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</si>
  <si>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</si>
  <si>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</si>
  <si>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</si>
  <si>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</si>
  <si>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</si>
  <si>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JGP Long Only FIC FIA</t>
  </si>
  <si>
    <t>Kinea Gama FIC FIA</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</si>
  <si>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</si>
  <si>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</si>
  <si>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</si>
  <si>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</si>
  <si>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</si>
  <si>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</si>
  <si>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</si>
  <si>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</si>
  <si>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</si>
  <si>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</si>
  <si>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</si>
  <si>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</si>
  <si>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</si>
  <si>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</si>
  <si>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</si>
  <si>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</si>
  <si>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</si>
  <si>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</si>
  <si>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</si>
  <si>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</si>
  <si>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</si>
  <si>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</si>
  <si>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</si>
  <si>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</si>
  <si>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</si>
  <si>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</si>
  <si>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</si>
  <si>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</si>
  <si>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</si>
  <si>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</si>
  <si>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</si>
  <si>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</si>
  <si>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</si>
  <si>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</si>
  <si>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</si>
  <si>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</si>
  <si>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</si>
  <si>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</si>
  <si>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</si>
  <si>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</si>
  <si>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</si>
  <si>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</si>
  <si>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</si>
  <si>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</si>
  <si>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</si>
  <si>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</si>
  <si>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</si>
  <si>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</si>
  <si>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</si>
  <si>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</si>
  <si>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</si>
  <si>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</si>
  <si>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</si>
  <si>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</si>
  <si>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</si>
  <si>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</si>
  <si>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</si>
  <si>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</si>
  <si>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</si>
  <si>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</si>
  <si>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</si>
  <si>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</si>
  <si>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</si>
  <si>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</si>
  <si>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</si>
  <si>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</si>
  <si>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</si>
  <si>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</si>
  <si>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</si>
  <si>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</si>
  <si>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</si>
  <si>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</si>
  <si>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</si>
  <si>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</si>
  <si>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</si>
  <si>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</si>
  <si>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</si>
  <si>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</si>
  <si>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</si>
  <si>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</si>
  <si>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</si>
  <si>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</si>
  <si>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</si>
  <si>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</si>
  <si>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</si>
  <si>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</si>
  <si>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</si>
  <si>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</si>
  <si>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</si>
  <si>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</si>
  <si>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</si>
  <si>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</si>
  <si>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</si>
  <si>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</si>
  <si>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</si>
  <si>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</si>
  <si>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</si>
  <si>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</si>
  <si>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</si>
  <si>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</si>
  <si>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</si>
  <si>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</si>
  <si>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</si>
  <si>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</si>
  <si>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</si>
  <si>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</si>
  <si>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</si>
  <si>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</si>
  <si>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</si>
  <si>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</si>
  <si>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</si>
  <si>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</si>
  <si>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</si>
  <si>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</si>
  <si>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</si>
  <si>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</si>
  <si>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</si>
  <si>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</si>
  <si>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</si>
  <si>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</si>
  <si>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</si>
  <si>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</si>
  <si>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</si>
  <si>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</si>
  <si>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</si>
  <si>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</si>
  <si>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</si>
  <si>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</si>
  <si>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</si>
  <si>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</si>
  <si>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</si>
  <si>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</si>
  <si>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</si>
  <si>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</si>
  <si>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</si>
  <si>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</si>
  <si>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</si>
  <si>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</si>
  <si>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</si>
  <si>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</si>
  <si>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</si>
  <si>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</si>
  <si>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</si>
  <si>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</si>
  <si>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</si>
  <si>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</si>
  <si>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</si>
  <si>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</si>
  <si>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</si>
  <si>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</si>
  <si>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</si>
  <si>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</si>
  <si>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</si>
  <si>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</si>
  <si>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</si>
  <si>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</si>
  <si>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</si>
  <si>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</si>
  <si>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</si>
  <si>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</si>
  <si>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</si>
  <si>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</si>
  <si>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</si>
  <si>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</si>
  <si>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</si>
  <si>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</si>
  <si>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</si>
  <si>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</si>
  <si>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</si>
  <si>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</si>
  <si>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</si>
  <si>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</si>
  <si>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</si>
  <si>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</si>
  <si>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</si>
  <si>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</si>
  <si>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</si>
  <si>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</si>
  <si>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</si>
  <si>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</si>
  <si>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</si>
  <si>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</si>
  <si>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</si>
  <si>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</si>
  <si>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</si>
  <si>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</si>
  <si>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</si>
  <si>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</si>
  <si>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</si>
  <si>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</si>
  <si>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</si>
  <si>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</si>
  <si>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</si>
  <si>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</si>
  <si>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</si>
  <si>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</si>
  <si>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</si>
  <si>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</si>
  <si>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</si>
  <si>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</si>
  <si>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</si>
  <si>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</si>
  <si>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</si>
  <si>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</si>
  <si>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</si>
  <si>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</si>
  <si>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</si>
  <si>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</si>
  <si>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</si>
  <si>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</si>
  <si>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</si>
  <si>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</si>
  <si>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</si>
  <si>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</si>
  <si>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</si>
  <si>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</si>
  <si>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</si>
  <si>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</si>
  <si>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</si>
  <si>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</si>
  <si>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</si>
  <si>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</si>
  <si>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</si>
  <si>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</si>
  <si>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</si>
  <si>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</si>
  <si>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</si>
  <si>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</si>
  <si>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</si>
  <si>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</si>
  <si>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</si>
  <si>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</si>
  <si>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</si>
  <si>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</si>
  <si>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</si>
  <si>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</si>
  <si>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</si>
  <si>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</si>
  <si>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</si>
  <si>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</si>
  <si>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</si>
  <si>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</si>
  <si>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</si>
  <si>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</si>
  <si>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</si>
  <si>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</si>
  <si>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</si>
  <si>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</si>
  <si>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</si>
  <si>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</si>
  <si>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</si>
  <si>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</si>
  <si>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</si>
  <si>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</si>
  <si>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</si>
  <si>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</si>
  <si>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</si>
  <si>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</si>
  <si>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</si>
  <si>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</si>
  <si>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</si>
  <si>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</si>
  <si>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</si>
  <si>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</si>
  <si>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</si>
  <si>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</si>
  <si>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</si>
  <si>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</si>
  <si>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</si>
  <si>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</si>
  <si>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</si>
  <si>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</si>
  <si>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</si>
  <si>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</si>
  <si>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</si>
  <si>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</si>
  <si>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</si>
  <si>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</si>
  <si>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</si>
  <si>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</si>
  <si>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</si>
  <si>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</si>
  <si>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</si>
  <si>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</si>
  <si>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</si>
  <si>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</si>
  <si>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</si>
  <si>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</si>
  <si>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</si>
  <si>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</si>
  <si>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</si>
  <si>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</si>
  <si>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</si>
  <si>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</si>
  <si>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</si>
  <si>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</si>
  <si>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</si>
  <si>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</si>
  <si>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</si>
  <si>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</si>
  <si>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</si>
  <si>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</si>
  <si>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</si>
  <si>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</si>
  <si>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</si>
  <si>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</si>
  <si>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</si>
  <si>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</si>
  <si>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</si>
  <si>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</si>
  <si>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</si>
  <si>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</si>
  <si>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</si>
  <si>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</si>
  <si>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</si>
  <si>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</si>
  <si>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</si>
  <si>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</si>
  <si>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</si>
  <si>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</si>
  <si>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</si>
  <si>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</si>
  <si>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</si>
  <si>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</si>
  <si>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</si>
  <si>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</si>
  <si>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</si>
  <si>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</si>
  <si>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</si>
  <si>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</si>
  <si>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</si>
  <si>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</si>
  <si>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</si>
  <si>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</si>
  <si>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</si>
  <si>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</si>
  <si>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</si>
  <si>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</si>
  <si>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</si>
  <si>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</si>
  <si>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</si>
  <si>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</si>
  <si>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</si>
  <si>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</si>
  <si>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</si>
  <si>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</si>
  <si>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</si>
  <si>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</si>
  <si>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</si>
  <si>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</si>
  <si>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</si>
  <si>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</si>
  <si>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</si>
  <si>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</si>
  <si>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</si>
  <si>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</si>
  <si>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</si>
  <si>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</si>
  <si>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</si>
  <si>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</si>
  <si>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</si>
  <si>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</si>
  <si>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</si>
  <si>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</si>
  <si>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</si>
  <si>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</si>
  <si>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</si>
  <si>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</si>
  <si>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</si>
  <si>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</si>
  <si>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</si>
  <si>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</si>
  <si>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</si>
  <si>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</si>
  <si>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</si>
  <si>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</si>
  <si>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</si>
  <si>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</si>
  <si>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</si>
  <si>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</si>
  <si>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</si>
  <si>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</si>
  <si>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</si>
  <si>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</si>
  <si>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</si>
  <si>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</si>
  <si>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</si>
  <si>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</si>
  <si>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</si>
  <si>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</si>
  <si>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</si>
  <si>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</si>
  <si>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</si>
  <si>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</si>
  <si>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</si>
  <si>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</si>
  <si>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</si>
  <si>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</si>
  <si>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</si>
  <si>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</si>
  <si>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</si>
  <si>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</si>
  <si>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</si>
  <si>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</si>
  <si>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</si>
  <si>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</si>
  <si>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</si>
  <si>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</si>
  <si>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</si>
  <si>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</si>
  <si>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</si>
  <si>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</si>
  <si>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</si>
  <si>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</si>
  <si>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</si>
  <si>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</si>
  <si>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</si>
  <si>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</si>
  <si>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</si>
  <si>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</si>
  <si>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</si>
  <si>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</si>
  <si>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</si>
  <si>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</si>
  <si>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</si>
  <si>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</si>
  <si>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</si>
  <si>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</si>
  <si>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</si>
  <si>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</si>
  <si>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</si>
  <si>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</si>
  <si>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</si>
  <si>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</si>
  <si>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</si>
  <si>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</si>
  <si>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</si>
  <si>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</si>
  <si>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</si>
  <si>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</si>
  <si>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</si>
  <si>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</si>
  <si>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</si>
  <si>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</si>
  <si>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</si>
  <si>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</si>
  <si>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</si>
  <si>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</si>
  <si>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</si>
  <si>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</si>
  <si>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</si>
  <si>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</si>
  <si>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</si>
  <si>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</si>
  <si>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</si>
  <si>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</si>
  <si>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/b-side-investimentos</t>
  </si>
  <si>
    <t>SÃO PAULO</t>
  </si>
  <si>
    <t>Avenida Horácio Lafer, 160 - 9º andar</t>
  </si>
  <si>
    <t>Itaim Bibi - São Paulo/SP</t>
  </si>
  <si>
    <t>CEP 04538-080</t>
  </si>
  <si>
    <t>Rua Bernardo Figueiredo, 33 - 12º andar</t>
  </si>
  <si>
    <t>Serra - Belo Horizonte/MG</t>
  </si>
  <si>
    <t>CEP 30220-140</t>
  </si>
  <si>
    <t>BELO HORIZONTE</t>
  </si>
  <si>
    <t>Saldo Inicial (01/01/2020)</t>
  </si>
  <si>
    <t>2020Jan.</t>
  </si>
  <si>
    <t>2020Fev.</t>
  </si>
  <si>
    <t>2020Mar.</t>
  </si>
  <si>
    <t>2020Abr.</t>
  </si>
  <si>
    <t>2020Mai.</t>
  </si>
  <si>
    <t>2020Jun.</t>
  </si>
  <si>
    <t>2020Jul.</t>
  </si>
  <si>
    <t>2020Ago.</t>
  </si>
  <si>
    <t>2020Set.</t>
  </si>
  <si>
    <t>23/03/2020</t>
  </si>
  <si>
    <t>Correlação (Fundos de Investimentos)</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</si>
  <si>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</si>
  <si>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</si>
  <si>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</si>
  <si>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</si>
  <si>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</si>
  <si>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</si>
  <si>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</si>
  <si>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</si>
  <si>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</si>
  <si>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</si>
  <si>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</si>
  <si>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</si>
  <si>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</si>
  <si>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</si>
  <si>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</si>
  <si>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</si>
  <si>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</si>
  <si>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</si>
  <si>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Títulos Corporativos - 5 anos (CDI+)</t>
  </si>
  <si>
    <t>contato@bsideinvestimentos.com.br</t>
  </si>
  <si>
    <t>http://bsideinvestimentos.com.br</t>
  </si>
  <si>
    <t>Títulos Corporativos - 4 anos (IPCA+7.70%)</t>
  </si>
  <si>
    <t>Títulos Corporativos - 5 anos (IPCA+8.05%)</t>
  </si>
  <si>
    <t>Títulos Bancários - 6 anos (12.85%)</t>
  </si>
  <si>
    <t>Títulos Corporativos - 7 anos (IPCA+)</t>
  </si>
  <si>
    <t>Sparta Max FIC FI RF CP LP</t>
  </si>
  <si>
    <t>d</t>
  </si>
  <si>
    <t>LFT 2025 - Liquidez Diária (Selic+)</t>
  </si>
  <si>
    <t>Títulos Bancários - Liquidez Diária (%CDI)</t>
  </si>
  <si>
    <t>FOCUS ASSESSORIA EM INVESTIMENTO LTDA</t>
  </si>
  <si>
    <t xml:space="preserve">STUDIO INVESTIMENTOS ADMINISTRADORA DE RECURSOS LTDA. </t>
  </si>
  <si>
    <t>TRIVELLA INVESTIMENTOS S.A.</t>
  </si>
  <si>
    <t>NCH CASH FIM</t>
  </si>
  <si>
    <t>HIGH GESTÃO E INVESTIMENTOS LTDA</t>
  </si>
  <si>
    <t>VÓRTX SERVIÇOS FIDUCIÁRIOS LTDA.</t>
  </si>
  <si>
    <t>NAVI YIELD - ADMINISTRADORA E GESTORA DE RECURSOS FINANCEIROS LTDA.</t>
  </si>
  <si>
    <t>WMR CAPITAL GESTORA DE RECURSOS LTDA.</t>
  </si>
  <si>
    <t>VINCI EQUILIBRIO PREV FIM</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</si>
  <si>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</si>
  <si>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</si>
  <si>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</si>
  <si>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</si>
  <si>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</si>
  <si>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</si>
  <si>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</si>
  <si>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</si>
  <si>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</si>
  <si>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</si>
  <si>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</si>
  <si>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</si>
  <si>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</si>
  <si>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</si>
  <si>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</si>
  <si>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</si>
  <si>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Títulos Bancários - 3 anos (117.5% CDI)</t>
  </si>
  <si>
    <t>NTN-F 2023 (13.60%)</t>
  </si>
  <si>
    <t>Moat Capital Equity Hedge FIC FIM</t>
  </si>
  <si>
    <t>NCH Cash FIM</t>
  </si>
  <si>
    <t>ICATU VANGUARDA FIC DE FIRF PLUS PREV</t>
  </si>
  <si>
    <t>Previdência Renda Fixa Duração Média Grau de Investimento</t>
  </si>
  <si>
    <t>OCCAM ICATU PREV FIC DE FIM</t>
  </si>
  <si>
    <t>WESTERN ASSET FIA BDR NIVEL I</t>
  </si>
  <si>
    <t>BTG PACTUAL PREV IMA-B FIC FI RF</t>
  </si>
  <si>
    <t>0</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</si>
  <si>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</si>
  <si>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</si>
  <si>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</si>
  <si>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</si>
  <si>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</si>
  <si>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</si>
  <si>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</si>
  <si>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</si>
  <si>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BTG PACT TESOURO SELIC PREV FI RF REF DI</t>
  </si>
  <si>
    <t>Previdência Renda Fixa Duração Livre Soberano</t>
  </si>
  <si>
    <t>CONSTELLATION 70 PREV FI FIM</t>
  </si>
  <si>
    <t>ABSOLUTE ICATU I PREV FIC DE FIM</t>
  </si>
  <si>
    <t>NEO ARGO EQUITY HEDGE I FIC FIM</t>
  </si>
  <si>
    <t>ARX DENALI ICATU PREV FIC DE FIRF CP</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</si>
  <si>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</si>
  <si>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</si>
  <si>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</si>
  <si>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</si>
  <si>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</si>
  <si>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</si>
  <si>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</si>
  <si>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</si>
  <si>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</si>
  <si>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</si>
  <si>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</si>
  <si>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</si>
  <si>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</si>
  <si>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DAHLIA 100 PREV FIC FIM</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</si>
  <si>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</si>
  <si>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</si>
  <si>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</si>
  <si>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</si>
  <si>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</si>
  <si>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</si>
  <si>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</si>
  <si>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BOGARI VALUE Q ACCESS PREV FIC FIA</t>
  </si>
  <si>
    <t>BTG CORP PLUS PREV FC FI FIM CRED PRIV</t>
  </si>
  <si>
    <t>KAPITALO K10 GLOBAL BP PREV FIC FIM</t>
  </si>
  <si>
    <t>BTGP CRED CORP PREV IPCA FI RF CRED PRIV</t>
  </si>
  <si>
    <t>CAPITANIA PREV BP FI RF CRED PRIV</t>
  </si>
  <si>
    <t>BTG PACTUAL MACRO HF FIE PREV FC FI FIM</t>
  </si>
  <si>
    <t>SPX LANCER PLUS XXX PREV FC FI FIM ACS</t>
  </si>
  <si>
    <t>GENOA CAPITAL CRUISE PREV BTG FIC FIM</t>
  </si>
  <si>
    <t>IBIUNA ST PREV FC FI FIM CRED PRIV A</t>
  </si>
  <si>
    <t>Western Asset FIA BDR Nivel I</t>
  </si>
  <si>
    <t>Neo Argo Equity Hedge I FIC FIM</t>
  </si>
  <si>
    <t>Títulos Bancários - 6 meses (115.5% CDI)</t>
  </si>
  <si>
    <t>Títulos Bancários - 1 ano (114.0% CDI)</t>
  </si>
  <si>
    <t>Títulos Bancários - 2 anos (118.5% CDI)</t>
  </si>
  <si>
    <t>Títulos Corporativos - 2 anos (CDI+1.75%)</t>
  </si>
  <si>
    <t>Títulos Corporativos - 3 anos (CDI+1.85%)</t>
  </si>
  <si>
    <t>Títulos Corporativos - 4 anos (CDI+2.10%)</t>
  </si>
  <si>
    <t>NTN-B 2024 (IPCA+5.75%)</t>
  </si>
  <si>
    <t>NTN-B 2025 (IPCA+5.35%)</t>
  </si>
  <si>
    <t>Títulos Bancários - 1 ano (IPCA+6.95%)</t>
  </si>
  <si>
    <t>Títulos Bancários - 2 anos (IPCA+6.85%)</t>
  </si>
  <si>
    <t>Títulos Bancários - 3 anos (IPCA+6.75%)</t>
  </si>
  <si>
    <t>Títulos Bancários - 4 anos (IPCA+6.65%)</t>
  </si>
  <si>
    <t>Títulos Bancários - 5 anos (IPCA+6.60%)</t>
  </si>
  <si>
    <t>Títulos Corporativos - 6 anos (IPCA+7.95%)</t>
  </si>
  <si>
    <t>Títulos Corporativos - 9 anos (IPCA+8.10%)</t>
  </si>
  <si>
    <t>Títulos Corporativos - 10 anos (IPCA+7.45%)</t>
  </si>
  <si>
    <t>Títulos Bancários - 1 ano (14.30%)</t>
  </si>
  <si>
    <t>Títulos Bancários - 2 anos (13.35%)</t>
  </si>
  <si>
    <t>Títulos Bancários - 3 anos (13.35%)</t>
  </si>
  <si>
    <t>Títulos Bancários - 4 anos (13.10%)</t>
  </si>
  <si>
    <t>Títulos Bancários - 5 anos (12.95%)</t>
  </si>
  <si>
    <t>Nome Cliente</t>
  </si>
  <si>
    <t>Saldo Final (04/11/2022)</t>
  </si>
  <si>
    <t>2022Nov.</t>
  </si>
  <si>
    <t>Por Estratégia de Ativo</t>
  </si>
  <si>
    <t>Rentabilidade das Estratégias dos Ativos</t>
  </si>
  <si>
    <t>(I) Kapitalo K10</t>
  </si>
  <si>
    <t xml:space="preserve">(T) </t>
  </si>
  <si>
    <t xml:space="preserve">(U) </t>
  </si>
  <si>
    <t xml:space="preserve">(V) </t>
  </si>
  <si>
    <t xml:space="preserve">(W) </t>
  </si>
  <si>
    <t xml:space="preserve">(X) </t>
  </si>
  <si>
    <t xml:space="preserve">(Y) </t>
  </si>
  <si>
    <t xml:space="preserve">(Z) </t>
  </si>
  <si>
    <t>(B) ARX Denali</t>
  </si>
  <si>
    <t>(C) Sparta Max FI</t>
  </si>
  <si>
    <t>(D) Riza Lotus FI DI</t>
  </si>
  <si>
    <t>(E) Everest High Yield - E1</t>
  </si>
  <si>
    <t>(F) Leste Credit</t>
  </si>
  <si>
    <t>(G) BTG Pactual Deb. Inc. Inflação Infra RF</t>
  </si>
  <si>
    <t>(H) ARX Elbrus FI Infraestrutura</t>
  </si>
  <si>
    <t>(J) Spx Nimitz</t>
  </si>
  <si>
    <t>(K) Absolute Vertex II</t>
  </si>
  <si>
    <t>(L) Vinland Macro</t>
  </si>
  <si>
    <t>(M) Legacy Capital</t>
  </si>
  <si>
    <t>(N) Gavea Macro Plus II</t>
  </si>
  <si>
    <t>(O) Ace Capital</t>
  </si>
  <si>
    <t>(P) Daemon Nous Global</t>
  </si>
  <si>
    <t>(Q) Giant Zarathustra</t>
  </si>
  <si>
    <t>(R) Solana LS</t>
  </si>
  <si>
    <t>(S) EMPIRICUS OENO VINHOS FINOSM</t>
  </si>
  <si>
    <t xml:space="preserve">(AA) </t>
  </si>
  <si>
    <t>(T) Carteira Ações B.Side</t>
  </si>
  <si>
    <t>(U) Quasar Tropos</t>
  </si>
  <si>
    <t>(V) Trigono Delphos Income</t>
  </si>
  <si>
    <t>(W) Genoa Capital Arpa</t>
  </si>
  <si>
    <t>(X) Absolute Pace LB</t>
  </si>
  <si>
    <t>(Y) Rps Long Bias</t>
  </si>
  <si>
    <t>(Z) Vinland Long Bias</t>
  </si>
  <si>
    <t>(AA) IVVB11</t>
  </si>
  <si>
    <t>DtRef</t>
  </si>
  <si>
    <t>Perfil</t>
  </si>
  <si>
    <t>TipoPerfil</t>
  </si>
  <si>
    <t>Peso</t>
  </si>
  <si>
    <t>PERFIL 5</t>
  </si>
  <si>
    <t>TÁTICO</t>
  </si>
  <si>
    <t>Prefixado</t>
  </si>
  <si>
    <t>Pós-Fixado</t>
  </si>
  <si>
    <t>ESTRUTURAL</t>
  </si>
  <si>
    <t>PERFIL 4</t>
  </si>
  <si>
    <t>PERFIL 3</t>
  </si>
  <si>
    <t>PERFIL 2</t>
  </si>
  <si>
    <t>PERFIL 1</t>
  </si>
  <si>
    <t>ASSET ALLOCATION</t>
  </si>
  <si>
    <t>LFT 2025 - Liquidez Diária (Selic+0.07%)</t>
  </si>
  <si>
    <t>NTN-B 2023 (IPCA+5.50%)</t>
  </si>
  <si>
    <t>NTN-B 2026 (IPCA+5.40%)</t>
  </si>
  <si>
    <t>NTN-B 2027 (IPCA+5.55%)</t>
  </si>
  <si>
    <t>NTN-B 2028 (IPCA+5.55%)</t>
  </si>
  <si>
    <t>NTN-B 2030 (IPCA+5.60%)</t>
  </si>
  <si>
    <t>Títulos Corporativos - 4 anos (IPCA+7.75%)</t>
  </si>
  <si>
    <t>Títulos Corporativos - 5 anos (IPCA+8.10%)</t>
  </si>
  <si>
    <t>NTN-B 2032 (IPCA+5.70%)</t>
  </si>
  <si>
    <t>NTN-B 2035 (IPCA+5.75%)</t>
  </si>
  <si>
    <t>Títulos Corporativos - 8 anos (IPCA+8.50%)</t>
  </si>
  <si>
    <t>NTN-F 2025 (11.80%)</t>
  </si>
  <si>
    <t>Títulos Bancários - 3 anos (13.30%)</t>
  </si>
  <si>
    <t>NTN-F 2027 (11.50%)</t>
  </si>
  <si>
    <t>NTN-F 2029 (11.65%)</t>
  </si>
  <si>
    <t>NTN-F 2031 (11.70%)</t>
  </si>
  <si>
    <t>Instruções de Atualização</t>
  </si>
  <si>
    <r>
      <rPr>
        <b/>
        <sz val="14"/>
        <color theme="1"/>
        <rFont val="Calibri"/>
        <family val="2"/>
        <scheme val="minor"/>
      </rPr>
      <t>1. Taxas Diárias:</t>
    </r>
    <r>
      <rPr>
        <sz val="14"/>
        <color theme="1"/>
        <rFont val="Calibri"/>
        <family val="2"/>
        <scheme val="minor"/>
      </rPr>
      <t xml:space="preserve"> atualiza Query automaticamente ao abrir o Excel. A fonte está em I:\GESTAO\5) Produtos\5.1) RUN e Pipeline\Curvas de Juros e Taxas Ref.xlsm</t>
    </r>
  </si>
  <si>
    <r>
      <rPr>
        <b/>
        <sz val="14"/>
        <color theme="1"/>
        <rFont val="Calibri"/>
        <family val="2"/>
        <scheme val="minor"/>
      </rPr>
      <t>2. Asset Allocation:</t>
    </r>
    <r>
      <rPr>
        <sz val="14"/>
        <color theme="1"/>
        <rFont val="Calibri"/>
        <family val="2"/>
        <scheme val="minor"/>
      </rPr>
      <t xml:space="preserve"> atualiza Query automaticamente ao abrir o Excel. A fonte está emI:\GESTAO\2) Asset Allocation\Asset Allocation\Asset Allocation.xlsm. A única coisa que é manual são os ranges do estrutural e o USD estrutural.</t>
    </r>
  </si>
  <si>
    <r>
      <rPr>
        <b/>
        <sz val="14"/>
        <color theme="1"/>
        <rFont val="Calibri"/>
        <family val="2"/>
        <scheme val="minor"/>
      </rPr>
      <t>5. Portfólio Modelo:</t>
    </r>
    <r>
      <rPr>
        <sz val="14"/>
        <color theme="1"/>
        <rFont val="Calibri"/>
        <family val="2"/>
        <scheme val="minor"/>
      </rPr>
      <t xml:space="preserve"> atualiza manualmente sob demanda</t>
    </r>
  </si>
  <si>
    <r>
      <t xml:space="preserve">4. Fund Guide: </t>
    </r>
    <r>
      <rPr>
        <sz val="14"/>
        <color theme="1"/>
        <rFont val="Calibri"/>
        <family val="2"/>
        <scheme val="minor"/>
      </rPr>
      <t>atualiza sob demanda (demora para rodar a Query).</t>
    </r>
  </si>
  <si>
    <r>
      <rPr>
        <b/>
        <sz val="14"/>
        <color theme="1"/>
        <rFont val="Calibri"/>
        <family val="2"/>
        <scheme val="minor"/>
      </rPr>
      <t>3. Produtos Selecionados:</t>
    </r>
    <r>
      <rPr>
        <sz val="14"/>
        <color theme="1"/>
        <rFont val="Calibri"/>
        <family val="2"/>
        <scheme val="minor"/>
      </rPr>
      <t xml:space="preserve"> roda automaticamente a macro ao abrir o Excel (fontes são: aba Fund Guide e RF &amp; RV Guide)</t>
    </r>
  </si>
  <si>
    <t>MSCI China</t>
  </si>
  <si>
    <t>MSCI Europe</t>
  </si>
  <si>
    <t>MSCI World</t>
  </si>
  <si>
    <t>MSCI EM</t>
  </si>
  <si>
    <t>USD Mín</t>
  </si>
  <si>
    <t>USD Máx.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</si>
</sst>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2" formatCode="&quot; &quot;00&quot;.&quot;000&quot;.&quot;000&quot;/&quot;0000\-00;&quot; &quot;00&quot;.&quot;000&quot;.&quot;000&quot;/&quot;0000\-00;\ &quot;-&quot;\ "/>
    <numFmt numFmtId="183" formatCode="0.0%;\-0.0%;&quot;-&quot;"/>
    <numFmt numFmtId="184" formatCode="#,##0.00_);\(#,##0.00\);&quot;-&quot;"/>
    <numFmt numFmtId="185" formatCode="0.0000%"/>
    <numFmt numFmtId="186" formatCode="_-[$R$-416]\ * #,##0.00_-;\-[$R$-416]\ * #,##0.00_-;_-[$R$-416]\ * &quot;-&quot;??_-;_-@_-"/>
    <numFmt numFmtId="187" formatCode="[$-416]mmmm;@"/>
  </numFmts>
  <fonts count="175">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
      <sz val="12"/>
      <color rgb="FFC00000"/>
      <name val="Archia Regular"/>
    </font>
    <font>
      <b/>
      <sz val="14"/>
      <color theme="3"/>
      <name val="Calibri"/>
      <family val="2"/>
      <scheme val="minor"/>
    </font>
    <font>
      <sz val="11"/>
      <color rgb="FF0000C0"/>
      <name val="Sarabun Regular"/>
    </font>
    <font>
      <sz val="14"/>
      <color rgb="FF0000C0"/>
      <name val="Sarabun Regular"/>
    </font>
    <font>
      <sz val="22"/>
      <color rgb="FF0000C0"/>
      <name val="Archia SemiBold"/>
      <family val="3"/>
    </font>
    <font>
      <sz val="14"/>
      <color rgb="FF0000C0"/>
      <name val="Archia Regular"/>
    </font>
    <font>
      <b/>
      <sz val="18"/>
      <color theme="1"/>
      <name val="Calibri"/>
      <family val="2"/>
      <scheme val="minor"/>
    </font>
    <font>
      <sz val="14"/>
      <color theme="9" tint="-0.499984740745262"/>
      <name val="Calibri"/>
      <family val="2"/>
      <scheme val="minor"/>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5" tint="0.39997558519241921"/>
        <bgColor indexed="64"/>
      </patternFill>
    </fill>
  </fills>
  <borders count="97">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ck">
        <color theme="0"/>
      </left>
      <right/>
      <top/>
      <bottom/>
      <diagonal/>
    </border>
    <border>
      <left/>
      <right style="thick">
        <color theme="0"/>
      </right>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thick">
        <color theme="0"/>
      </left>
      <right style="thin">
        <color theme="0"/>
      </right>
      <top/>
      <bottom/>
      <diagonal/>
    </border>
    <border>
      <left style="thick">
        <color theme="0"/>
      </left>
      <right style="thin">
        <color theme="0"/>
      </right>
      <top/>
      <bottom style="thick">
        <color theme="0"/>
      </bottom>
      <diagonal/>
    </border>
    <border>
      <left style="thin">
        <color theme="0"/>
      </left>
      <right style="thin">
        <color theme="0"/>
      </right>
      <top/>
      <bottom style="thick">
        <color theme="0"/>
      </bottom>
      <diagonal/>
    </border>
    <border>
      <left style="thin">
        <color theme="0"/>
      </left>
      <right style="thin">
        <color theme="0"/>
      </right>
      <top/>
      <bottom/>
      <diagonal/>
    </border>
  </borders>
  <cellStyleXfs count="56">
    <xf numFmtId="0" fontId="0" fillId="0" borderId="0"/>
    <xf numFmtId="43" fontId="26" fillId="0" borderId="0" applyFont="0" applyFill="0" applyBorder="0" applyAlignment="0" applyProtection="0"/>
    <xf numFmtId="9" fontId="26" fillId="0" borderId="0" applyFont="0" applyFill="0" applyBorder="0" applyAlignment="0" applyProtection="0"/>
    <xf numFmtId="0" fontId="102" fillId="5" borderId="0">
      <alignment vertical="center"/>
      <protection locked="0"/>
    </xf>
    <xf numFmtId="9" fontId="103" fillId="0" borderId="11">
      <alignment horizontal="center" vertical="center"/>
      <protection locked="0"/>
    </xf>
    <xf numFmtId="164" fontId="103" fillId="0" borderId="11">
      <alignment horizontal="center" vertical="center"/>
      <protection locked="0"/>
    </xf>
    <xf numFmtId="39" fontId="103" fillId="0" borderId="11">
      <alignment horizontal="center" vertical="center"/>
      <protection locked="0"/>
    </xf>
    <xf numFmtId="176" fontId="103" fillId="0" borderId="11">
      <alignment horizontal="center" vertical="center"/>
      <protection locked="0"/>
    </xf>
    <xf numFmtId="0" fontId="103" fillId="0" borderId="11">
      <alignment horizontal="left" vertical="center"/>
      <protection locked="0"/>
    </xf>
    <xf numFmtId="0" fontId="102" fillId="3" borderId="0">
      <alignment horizontal="left" vertical="center"/>
      <protection locked="0"/>
    </xf>
    <xf numFmtId="0" fontId="101" fillId="17" borderId="0">
      <alignment vertical="center"/>
      <protection locked="0"/>
    </xf>
    <xf numFmtId="0" fontId="119" fillId="0" borderId="0" applyNumberFormat="0" applyFill="0" applyBorder="0" applyAlignment="0" applyProtection="0"/>
    <xf numFmtId="0" fontId="120" fillId="0" borderId="70" applyNumberFormat="0" applyFill="0" applyAlignment="0" applyProtection="0"/>
    <xf numFmtId="0" fontId="121" fillId="0" borderId="71" applyNumberFormat="0" applyFill="0" applyAlignment="0" applyProtection="0"/>
    <xf numFmtId="0" fontId="81" fillId="0" borderId="72" applyNumberFormat="0" applyFill="0" applyAlignment="0" applyProtection="0"/>
    <xf numFmtId="0" fontId="81" fillId="0" borderId="0" applyNumberFormat="0" applyFill="0" applyBorder="0" applyAlignment="0" applyProtection="0"/>
    <xf numFmtId="0" fontId="122" fillId="20" borderId="0" applyNumberFormat="0" applyBorder="0" applyAlignment="0" applyProtection="0"/>
    <xf numFmtId="0" fontId="123" fillId="21" borderId="0" applyNumberFormat="0" applyBorder="0" applyAlignment="0" applyProtection="0"/>
    <xf numFmtId="0" fontId="124" fillId="22" borderId="0" applyNumberFormat="0" applyBorder="0" applyAlignment="0" applyProtection="0"/>
    <xf numFmtId="0" fontId="125" fillId="23" borderId="73" applyNumberFormat="0" applyAlignment="0" applyProtection="0"/>
    <xf numFmtId="0" fontId="126" fillId="24" borderId="74" applyNumberFormat="0" applyAlignment="0" applyProtection="0"/>
    <xf numFmtId="0" fontId="127" fillId="24" borderId="73" applyNumberFormat="0" applyAlignment="0" applyProtection="0"/>
    <xf numFmtId="0" fontId="128" fillId="0" borderId="75" applyNumberFormat="0" applyFill="0" applyAlignment="0" applyProtection="0"/>
    <xf numFmtId="0" fontId="82" fillId="25" borderId="76" applyNumberFormat="0" applyAlignment="0" applyProtection="0"/>
    <xf numFmtId="0" fontId="129" fillId="0" borderId="0" applyNumberFormat="0" applyFill="0" applyBorder="0" applyAlignment="0" applyProtection="0"/>
    <xf numFmtId="0" fontId="130" fillId="0" borderId="0" applyNumberFormat="0" applyFill="0" applyBorder="0" applyAlignment="0" applyProtection="0"/>
    <xf numFmtId="0" fontId="38" fillId="0" borderId="78" applyNumberFormat="0" applyFill="0" applyAlignment="0" applyProtection="0"/>
    <xf numFmtId="0" fontId="37" fillId="27"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37"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37"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37" fillId="39"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37" fillId="43" borderId="0" applyNumberFormat="0" applyBorder="0" applyAlignment="0" applyProtection="0"/>
    <xf numFmtId="0" fontId="8" fillId="44" borderId="0" applyNumberFormat="0" applyBorder="0" applyAlignment="0" applyProtection="0"/>
    <xf numFmtId="0" fontId="8" fillId="45" borderId="0" applyNumberFormat="0" applyBorder="0" applyAlignment="0" applyProtection="0"/>
    <xf numFmtId="0" fontId="8" fillId="46" borderId="0" applyNumberFormat="0" applyBorder="0" applyAlignment="0" applyProtection="0"/>
    <xf numFmtId="0" fontId="37" fillId="47" borderId="0" applyNumberFormat="0" applyBorder="0" applyAlignment="0" applyProtection="0"/>
    <xf numFmtId="0" fontId="8" fillId="48" borderId="0" applyNumberFormat="0" applyBorder="0" applyAlignment="0" applyProtection="0"/>
    <xf numFmtId="0" fontId="8" fillId="49" borderId="0" applyNumberFormat="0" applyBorder="0" applyAlignment="0" applyProtection="0"/>
    <xf numFmtId="0" fontId="8" fillId="50" borderId="0" applyNumberFormat="0" applyBorder="0" applyAlignment="0" applyProtection="0"/>
    <xf numFmtId="0" fontId="131" fillId="0" borderId="0"/>
    <xf numFmtId="0" fontId="8" fillId="0" borderId="0"/>
    <xf numFmtId="0" fontId="8" fillId="26" borderId="77" applyNumberFormat="0" applyFont="0" applyAlignment="0" applyProtection="0"/>
    <xf numFmtId="0" fontId="8" fillId="0" borderId="0"/>
    <xf numFmtId="0" fontId="151" fillId="0" borderId="0" applyNumberFormat="0" applyFill="0" applyBorder="0" applyAlignment="0" applyProtection="0"/>
  </cellStyleXfs>
  <cellXfs count="1006">
    <xf numFmtId="0" fontId="0" fillId="0" borderId="0" xfId="0"/>
    <xf numFmtId="0" fontId="0" fillId="0" borderId="0" xfId="0" applyAlignment="1">
      <alignment horizontal="center"/>
    </xf>
    <xf numFmtId="0" fontId="28" fillId="0" borderId="0" xfId="0" applyFont="1"/>
    <xf numFmtId="0" fontId="31"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2" fillId="0" borderId="0" xfId="0" applyFont="1" applyAlignment="1">
      <alignment horizontal="center" vertical="center"/>
    </xf>
    <xf numFmtId="0" fontId="35" fillId="0" borderId="0" xfId="0" applyFont="1"/>
    <xf numFmtId="0" fontId="50" fillId="3" borderId="3" xfId="0" applyFont="1" applyFill="1" applyBorder="1" applyAlignment="1">
      <alignment horizontal="center"/>
    </xf>
    <xf numFmtId="0" fontId="53" fillId="0" borderId="0" xfId="0" applyFont="1" applyAlignment="1">
      <alignment horizontal="center"/>
    </xf>
    <xf numFmtId="0" fontId="28" fillId="0" borderId="0" xfId="0" applyFont="1" applyProtection="1">
      <protection locked="0"/>
    </xf>
    <xf numFmtId="0" fontId="29" fillId="0" borderId="0" xfId="0" applyFont="1" applyProtection="1">
      <protection locked="0"/>
    </xf>
    <xf numFmtId="1" fontId="35" fillId="0" borderId="0" xfId="1" applyNumberFormat="1" applyFont="1" applyProtection="1">
      <protection locked="0"/>
    </xf>
    <xf numFmtId="0" fontId="34" fillId="0" borderId="0" xfId="0" applyFont="1" applyProtection="1">
      <protection locked="0"/>
    </xf>
    <xf numFmtId="0" fontId="35" fillId="0" borderId="0" xfId="0" applyFont="1" applyProtection="1">
      <protection locked="0"/>
    </xf>
    <xf numFmtId="0" fontId="41" fillId="0" borderId="0" xfId="0" applyFont="1" applyAlignment="1" applyProtection="1">
      <alignment horizontal="center"/>
      <protection locked="0"/>
    </xf>
    <xf numFmtId="0" fontId="42" fillId="0" borderId="0" xfId="0" applyFont="1" applyAlignment="1" applyProtection="1">
      <alignment horizontal="center"/>
      <protection locked="0"/>
    </xf>
    <xf numFmtId="164" fontId="27" fillId="4" borderId="24" xfId="2" applyNumberFormat="1" applyFont="1" applyFill="1" applyBorder="1" applyAlignment="1" applyProtection="1">
      <alignment horizontal="center" vertical="center"/>
    </xf>
    <xf numFmtId="164" fontId="39" fillId="5" borderId="24" xfId="2" applyNumberFormat="1" applyFont="1" applyFill="1" applyBorder="1" applyAlignment="1" applyProtection="1">
      <alignment horizontal="center" vertical="center"/>
    </xf>
    <xf numFmtId="164" fontId="26" fillId="3" borderId="16" xfId="2" applyNumberFormat="1" applyFont="1" applyFill="1" applyBorder="1" applyAlignment="1" applyProtection="1">
      <alignment horizontal="center" vertical="center"/>
    </xf>
    <xf numFmtId="164" fontId="26" fillId="3" borderId="18" xfId="2" applyNumberFormat="1" applyFont="1" applyFill="1" applyBorder="1" applyAlignment="1" applyProtection="1">
      <alignment horizontal="center" vertical="center"/>
    </xf>
    <xf numFmtId="164" fontId="26" fillId="3" borderId="20" xfId="2" applyNumberFormat="1" applyFont="1" applyFill="1" applyBorder="1" applyAlignment="1" applyProtection="1">
      <alignment horizontal="center" vertical="center"/>
    </xf>
    <xf numFmtId="164" fontId="26" fillId="3" borderId="30" xfId="2" applyNumberFormat="1" applyFont="1" applyFill="1" applyBorder="1" applyAlignment="1" applyProtection="1">
      <alignment horizontal="center" vertical="center"/>
    </xf>
    <xf numFmtId="164" fontId="39" fillId="3" borderId="23" xfId="2" applyNumberFormat="1" applyFont="1" applyFill="1" applyBorder="1" applyAlignment="1" applyProtection="1">
      <alignment horizontal="center" vertical="center"/>
    </xf>
    <xf numFmtId="164" fontId="39" fillId="3" borderId="24" xfId="2" applyNumberFormat="1" applyFont="1" applyFill="1" applyBorder="1" applyAlignment="1" applyProtection="1">
      <alignment horizontal="center" vertical="center"/>
    </xf>
    <xf numFmtId="0" fontId="39" fillId="0" borderId="14" xfId="0" applyFont="1" applyBorder="1" applyAlignment="1">
      <alignment horizontal="center" vertical="center"/>
    </xf>
    <xf numFmtId="0" fontId="39" fillId="0" borderId="0" xfId="0" applyFont="1" applyAlignment="1">
      <alignment horizontal="center" vertical="center"/>
    </xf>
    <xf numFmtId="0" fontId="27" fillId="0" borderId="14" xfId="0" applyFont="1" applyBorder="1" applyAlignment="1">
      <alignment horizontal="center" vertical="center"/>
    </xf>
    <xf numFmtId="0" fontId="28" fillId="0" borderId="0" xfId="0" applyFont="1" applyAlignment="1" applyProtection="1">
      <alignment horizontal="center"/>
      <protection locked="0"/>
    </xf>
    <xf numFmtId="0" fontId="40" fillId="0" borderId="0" xfId="0" applyFont="1" applyAlignment="1" applyProtection="1">
      <alignment vertical="center"/>
      <protection locked="0"/>
    </xf>
    <xf numFmtId="0" fontId="39" fillId="0" borderId="0" xfId="0" applyFont="1" applyAlignment="1" applyProtection="1">
      <alignment horizontal="center" vertical="center"/>
      <protection locked="0"/>
    </xf>
    <xf numFmtId="164" fontId="27" fillId="4" borderId="23" xfId="2" applyNumberFormat="1" applyFont="1" applyFill="1" applyBorder="1" applyAlignment="1" applyProtection="1">
      <alignment horizontal="center" vertical="center"/>
    </xf>
    <xf numFmtId="164" fontId="39" fillId="5" borderId="23" xfId="2" applyNumberFormat="1" applyFont="1" applyFill="1" applyBorder="1" applyAlignment="1" applyProtection="1">
      <alignment horizontal="center" vertical="center"/>
    </xf>
    <xf numFmtId="164" fontId="26" fillId="3" borderId="1" xfId="2" applyNumberFormat="1" applyFont="1" applyFill="1" applyBorder="1" applyAlignment="1" applyProtection="1">
      <alignment horizontal="center" vertical="center"/>
    </xf>
    <xf numFmtId="1" fontId="28" fillId="0" borderId="0" xfId="1" applyNumberFormat="1" applyFont="1" applyProtection="1"/>
    <xf numFmtId="0" fontId="29" fillId="0" borderId="0" xfId="0" applyFont="1"/>
    <xf numFmtId="0" fontId="26" fillId="0" borderId="0" xfId="0" applyFont="1"/>
    <xf numFmtId="1" fontId="35" fillId="0" borderId="0" xfId="1" applyNumberFormat="1" applyFont="1" applyProtection="1"/>
    <xf numFmtId="0" fontId="58" fillId="0" borderId="0" xfId="0" applyFont="1"/>
    <xf numFmtId="0" fontId="51" fillId="0" borderId="0" xfId="0" applyFont="1"/>
    <xf numFmtId="0" fontId="34" fillId="0" borderId="0" xfId="0" applyFont="1"/>
    <xf numFmtId="0" fontId="41" fillId="0" borderId="0" xfId="0" applyFont="1" applyAlignment="1">
      <alignment horizontal="center"/>
    </xf>
    <xf numFmtId="0" fontId="42" fillId="0" borderId="0" xfId="0" applyFont="1" applyAlignment="1">
      <alignment horizontal="center"/>
    </xf>
    <xf numFmtId="1" fontId="35" fillId="0" borderId="0" xfId="1" applyNumberFormat="1" applyFont="1" applyAlignment="1" applyProtection="1">
      <alignment vertical="center"/>
    </xf>
    <xf numFmtId="0" fontId="35" fillId="0" borderId="0" xfId="0" applyFont="1" applyAlignment="1">
      <alignment vertical="center"/>
    </xf>
    <xf numFmtId="0" fontId="26" fillId="0" borderId="0" xfId="0" applyFont="1" applyAlignment="1">
      <alignment vertical="center"/>
    </xf>
    <xf numFmtId="1" fontId="0" fillId="0" borderId="0" xfId="1" applyNumberFormat="1" applyFont="1" applyAlignment="1" applyProtection="1">
      <alignment vertical="center"/>
    </xf>
    <xf numFmtId="0" fontId="43" fillId="0" borderId="14" xfId="0" applyFont="1" applyBorder="1" applyAlignment="1">
      <alignment horizontal="center" vertical="center"/>
    </xf>
    <xf numFmtId="0" fontId="40" fillId="0" borderId="15" xfId="0" applyFont="1" applyBorder="1" applyAlignment="1">
      <alignment horizontal="center" vertical="center"/>
    </xf>
    <xf numFmtId="0" fontId="43" fillId="0" borderId="0" xfId="0" applyFont="1" applyAlignment="1">
      <alignment horizontal="center" vertical="center"/>
    </xf>
    <xf numFmtId="0" fontId="40" fillId="0" borderId="0" xfId="0" applyFont="1" applyAlignment="1">
      <alignment horizontal="center" vertical="center"/>
    </xf>
    <xf numFmtId="1" fontId="44" fillId="0" borderId="0" xfId="1" applyNumberFormat="1" applyFont="1" applyFill="1" applyAlignment="1" applyProtection="1">
      <alignment horizontal="center" vertical="center"/>
    </xf>
    <xf numFmtId="0" fontId="26" fillId="0" borderId="0" xfId="0" applyFont="1" applyAlignment="1">
      <alignment horizontal="center" vertical="center"/>
    </xf>
    <xf numFmtId="1" fontId="39" fillId="0" borderId="0" xfId="1" applyNumberFormat="1" applyFont="1" applyAlignment="1" applyProtection="1">
      <alignment vertical="center"/>
    </xf>
    <xf numFmtId="0" fontId="44" fillId="2" borderId="23" xfId="0" applyFont="1" applyFill="1" applyBorder="1" applyAlignment="1">
      <alignment vertical="center"/>
    </xf>
    <xf numFmtId="0" fontId="39" fillId="0" borderId="0" xfId="0" applyFont="1" applyAlignment="1">
      <alignment vertical="center"/>
    </xf>
    <xf numFmtId="1" fontId="45" fillId="0" borderId="0" xfId="1" applyNumberFormat="1" applyFont="1" applyAlignment="1" applyProtection="1">
      <alignment horizontal="center" vertical="center"/>
    </xf>
    <xf numFmtId="0" fontId="39" fillId="5" borderId="23" xfId="0" applyFont="1" applyFill="1" applyBorder="1" applyAlignment="1">
      <alignment vertical="center"/>
    </xf>
    <xf numFmtId="0" fontId="48" fillId="5" borderId="23" xfId="0" applyFont="1" applyFill="1" applyBorder="1" applyAlignment="1">
      <alignment horizontal="center" vertical="center"/>
    </xf>
    <xf numFmtId="1" fontId="55" fillId="0" borderId="0" xfId="1" applyNumberFormat="1" applyFont="1" applyAlignment="1" applyProtection="1">
      <alignment horizontal="center" vertical="center"/>
    </xf>
    <xf numFmtId="0" fontId="39" fillId="3" borderId="1" xfId="0" applyFont="1" applyFill="1" applyBorder="1" applyAlignment="1">
      <alignment horizontal="left" vertical="center" indent="1"/>
    </xf>
    <xf numFmtId="0" fontId="48" fillId="3" borderId="1" xfId="0" applyFont="1" applyFill="1" applyBorder="1" applyAlignment="1">
      <alignment horizontal="center" vertical="center"/>
    </xf>
    <xf numFmtId="0" fontId="39" fillId="3" borderId="17" xfId="0" applyFont="1" applyFill="1" applyBorder="1" applyAlignment="1">
      <alignment horizontal="left" vertical="center" indent="1"/>
    </xf>
    <xf numFmtId="0" fontId="48" fillId="3" borderId="17" xfId="0" applyFont="1" applyFill="1" applyBorder="1" applyAlignment="1">
      <alignment horizontal="center" vertical="center"/>
    </xf>
    <xf numFmtId="0" fontId="39" fillId="3" borderId="19" xfId="0" applyFont="1" applyFill="1" applyBorder="1" applyAlignment="1">
      <alignment horizontal="left" vertical="center" indent="1"/>
    </xf>
    <xf numFmtId="0" fontId="48" fillId="3" borderId="19" xfId="0" applyFont="1" applyFill="1" applyBorder="1" applyAlignment="1">
      <alignment horizontal="center" vertical="center"/>
    </xf>
    <xf numFmtId="0" fontId="56" fillId="2" borderId="23" xfId="0" applyFont="1" applyFill="1" applyBorder="1" applyAlignment="1">
      <alignment horizontal="center" vertical="center"/>
    </xf>
    <xf numFmtId="0" fontId="39" fillId="3" borderId="23" xfId="0" applyFont="1" applyFill="1" applyBorder="1" applyAlignment="1">
      <alignment vertical="center"/>
    </xf>
    <xf numFmtId="0" fontId="0" fillId="0" borderId="0" xfId="0" applyAlignment="1">
      <alignment vertical="center"/>
    </xf>
    <xf numFmtId="164" fontId="39" fillId="0" borderId="14" xfId="2" applyNumberFormat="1" applyFont="1" applyBorder="1" applyAlignment="1" applyProtection="1">
      <alignment vertical="center"/>
    </xf>
    <xf numFmtId="164" fontId="0" fillId="0" borderId="15" xfId="2" applyNumberFormat="1" applyFont="1" applyBorder="1" applyAlignment="1" applyProtection="1">
      <alignment vertical="center"/>
    </xf>
    <xf numFmtId="164" fontId="39" fillId="0" borderId="0" xfId="2" applyNumberFormat="1" applyFont="1" applyAlignment="1" applyProtection="1">
      <alignment vertical="center"/>
    </xf>
    <xf numFmtId="164" fontId="0" fillId="0" borderId="0" xfId="2" applyNumberFormat="1" applyFont="1" applyAlignment="1" applyProtection="1">
      <alignment vertical="center"/>
    </xf>
    <xf numFmtId="0" fontId="39" fillId="0" borderId="14" xfId="0" applyFont="1" applyBorder="1" applyAlignment="1">
      <alignment vertical="center"/>
    </xf>
    <xf numFmtId="0" fontId="39" fillId="0" borderId="15"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7" fillId="9" borderId="21" xfId="0" applyFont="1" applyFill="1" applyBorder="1" applyAlignment="1">
      <alignment vertical="center"/>
    </xf>
    <xf numFmtId="0" fontId="27" fillId="9" borderId="28" xfId="0" applyFont="1" applyFill="1" applyBorder="1" applyAlignment="1">
      <alignment vertical="center"/>
    </xf>
    <xf numFmtId="0" fontId="27" fillId="9" borderId="23" xfId="0" applyFont="1" applyFill="1" applyBorder="1" applyAlignment="1">
      <alignment vertical="center"/>
    </xf>
    <xf numFmtId="0" fontId="27" fillId="9" borderId="27" xfId="0" applyFont="1" applyFill="1" applyBorder="1" applyAlignment="1">
      <alignment vertical="center"/>
    </xf>
    <xf numFmtId="0" fontId="27" fillId="9" borderId="25" xfId="0" applyFont="1" applyFill="1" applyBorder="1" applyAlignment="1">
      <alignment vertical="center"/>
    </xf>
    <xf numFmtId="0" fontId="27" fillId="9" borderId="29" xfId="0" applyFont="1" applyFill="1" applyBorder="1" applyAlignment="1">
      <alignment vertical="center"/>
    </xf>
    <xf numFmtId="1" fontId="26" fillId="0" borderId="0" xfId="1" applyNumberFormat="1" applyFont="1" applyProtection="1"/>
    <xf numFmtId="0" fontId="39" fillId="0" borderId="0" xfId="0" applyFont="1" applyAlignment="1">
      <alignment horizontal="center"/>
    </xf>
    <xf numFmtId="0" fontId="46" fillId="0" borderId="0" xfId="0" applyFont="1" applyAlignment="1">
      <alignment horizontal="center"/>
    </xf>
    <xf numFmtId="0" fontId="26" fillId="0" borderId="0" xfId="0" applyFont="1" applyAlignment="1">
      <alignment horizontal="center"/>
    </xf>
    <xf numFmtId="0" fontId="39" fillId="0" borderId="0" xfId="0" applyFont="1"/>
    <xf numFmtId="2" fontId="46" fillId="0" borderId="0" xfId="0" applyNumberFormat="1" applyFont="1" applyAlignment="1">
      <alignment horizontal="center"/>
    </xf>
    <xf numFmtId="0" fontId="47" fillId="10" borderId="0" xfId="0" applyFont="1" applyFill="1" applyAlignment="1">
      <alignment horizontal="center" vertical="center" wrapText="1"/>
    </xf>
    <xf numFmtId="0" fontId="36" fillId="0" borderId="0" xfId="0" applyFont="1" applyAlignment="1">
      <alignment horizontal="center" vertical="center" wrapText="1"/>
    </xf>
    <xf numFmtId="166" fontId="53"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3" fillId="0" borderId="0" xfId="0" applyFont="1" applyAlignment="1">
      <alignment horizontal="left"/>
    </xf>
    <xf numFmtId="165" fontId="53" fillId="0" borderId="0" xfId="0" applyNumberFormat="1" applyFont="1" applyAlignment="1">
      <alignment horizontal="left"/>
    </xf>
    <xf numFmtId="10" fontId="53" fillId="0" borderId="0" xfId="2" applyNumberFormat="1" applyFont="1" applyBorder="1" applyAlignment="1">
      <alignment horizontal="center"/>
    </xf>
    <xf numFmtId="171" fontId="60" fillId="0" borderId="0" xfId="0" applyNumberFormat="1" applyFont="1" applyAlignment="1">
      <alignment horizontal="center"/>
    </xf>
    <xf numFmtId="170" fontId="49" fillId="0" borderId="0" xfId="0" applyNumberFormat="1" applyFont="1" applyAlignment="1">
      <alignment horizontal="center"/>
    </xf>
    <xf numFmtId="0" fontId="61" fillId="0" borderId="31" xfId="0" applyFont="1" applyBorder="1"/>
    <xf numFmtId="0" fontId="61" fillId="0" borderId="32" xfId="0" applyFont="1" applyBorder="1"/>
    <xf numFmtId="0" fontId="61" fillId="0" borderId="32" xfId="0" applyFont="1" applyBorder="1" applyAlignment="1">
      <alignment horizontal="center"/>
    </xf>
    <xf numFmtId="0" fontId="61" fillId="0" borderId="33" xfId="0" applyFont="1" applyBorder="1"/>
    <xf numFmtId="0" fontId="61" fillId="0" borderId="7" xfId="0" applyFont="1" applyBorder="1"/>
    <xf numFmtId="0" fontId="61" fillId="0" borderId="7" xfId="0" applyFont="1" applyBorder="1" applyAlignment="1">
      <alignment horizontal="center"/>
    </xf>
    <xf numFmtId="0" fontId="36" fillId="0" borderId="34" xfId="0" applyFont="1" applyBorder="1"/>
    <xf numFmtId="0" fontId="36" fillId="0" borderId="0" xfId="0" applyFont="1"/>
    <xf numFmtId="0" fontId="61" fillId="0" borderId="0" xfId="0" applyFont="1" applyAlignment="1" applyProtection="1">
      <alignment vertical="center"/>
      <protection locked="0"/>
    </xf>
    <xf numFmtId="0" fontId="36" fillId="0" borderId="0" xfId="0" applyFont="1" applyProtection="1">
      <protection locked="0"/>
    </xf>
    <xf numFmtId="0" fontId="39" fillId="3" borderId="1" xfId="0" applyFont="1" applyFill="1" applyBorder="1" applyAlignment="1" applyProtection="1">
      <alignment horizontal="left" vertical="center" indent="1"/>
      <protection locked="0"/>
    </xf>
    <xf numFmtId="0" fontId="39" fillId="3" borderId="17" xfId="0" applyFont="1" applyFill="1" applyBorder="1" applyAlignment="1" applyProtection="1">
      <alignment horizontal="left" vertical="center" indent="1"/>
      <protection locked="0"/>
    </xf>
    <xf numFmtId="0" fontId="39" fillId="3" borderId="19" xfId="0" applyFont="1" applyFill="1" applyBorder="1" applyAlignment="1" applyProtection="1">
      <alignment horizontal="left" vertical="center" indent="1"/>
      <protection locked="0"/>
    </xf>
    <xf numFmtId="0" fontId="39" fillId="5" borderId="23" xfId="0" applyFont="1" applyFill="1" applyBorder="1" applyAlignment="1" applyProtection="1">
      <alignment vertical="center"/>
      <protection locked="0"/>
    </xf>
    <xf numFmtId="0" fontId="47"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7" fillId="11" borderId="0" xfId="0" applyFont="1" applyFill="1" applyAlignment="1">
      <alignment horizontal="center" vertical="center" wrapText="1"/>
    </xf>
    <xf numFmtId="0" fontId="36" fillId="0" borderId="35" xfId="0" applyFont="1" applyBorder="1"/>
    <xf numFmtId="0" fontId="63" fillId="0" borderId="36" xfId="0" applyFont="1" applyBorder="1"/>
    <xf numFmtId="0" fontId="61" fillId="0" borderId="37" xfId="0" applyFont="1" applyBorder="1"/>
    <xf numFmtId="0" fontId="36" fillId="0" borderId="37" xfId="0" applyFont="1" applyBorder="1"/>
    <xf numFmtId="0" fontId="63" fillId="0" borderId="37" xfId="0" applyFont="1" applyBorder="1"/>
    <xf numFmtId="0" fontId="36" fillId="0" borderId="38" xfId="0" applyFont="1" applyBorder="1"/>
    <xf numFmtId="0" fontId="63" fillId="0" borderId="5" xfId="0" applyFont="1" applyBorder="1"/>
    <xf numFmtId="0" fontId="61" fillId="0" borderId="0" xfId="0" applyFont="1"/>
    <xf numFmtId="0" fontId="63" fillId="0" borderId="0" xfId="0" applyFont="1"/>
    <xf numFmtId="0" fontId="36" fillId="0" borderId="39" xfId="0" applyFont="1" applyBorder="1"/>
    <xf numFmtId="0" fontId="64" fillId="0" borderId="5" xfId="0" applyFont="1" applyBorder="1"/>
    <xf numFmtId="0" fontId="65" fillId="0" borderId="0" xfId="0" applyFont="1"/>
    <xf numFmtId="0" fontId="64" fillId="0" borderId="0" xfId="0" applyFont="1"/>
    <xf numFmtId="0" fontId="64" fillId="0" borderId="6" xfId="0" applyFont="1" applyBorder="1"/>
    <xf numFmtId="0" fontId="36" fillId="0" borderId="7" xfId="0" applyFont="1" applyBorder="1"/>
    <xf numFmtId="0" fontId="65" fillId="0" borderId="7" xfId="0" applyFont="1" applyBorder="1"/>
    <xf numFmtId="0" fontId="64" fillId="0" borderId="7" xfId="0" applyFont="1" applyBorder="1"/>
    <xf numFmtId="0" fontId="36" fillId="0" borderId="40" xfId="0" applyFont="1" applyBorder="1"/>
    <xf numFmtId="0" fontId="66" fillId="0" borderId="37" xfId="0" applyFont="1" applyBorder="1"/>
    <xf numFmtId="0" fontId="66" fillId="0" borderId="0" xfId="0" applyFont="1"/>
    <xf numFmtId="0" fontId="63" fillId="0" borderId="6" xfId="0" applyFont="1" applyBorder="1"/>
    <xf numFmtId="0" fontId="63" fillId="0" borderId="7" xfId="0" applyFont="1" applyBorder="1"/>
    <xf numFmtId="0" fontId="66" fillId="0" borderId="7" xfId="0" applyFont="1" applyBorder="1"/>
    <xf numFmtId="0" fontId="65" fillId="0" borderId="37" xfId="0" applyFont="1" applyBorder="1"/>
    <xf numFmtId="0" fontId="36" fillId="0" borderId="41" xfId="0" applyFont="1" applyBorder="1"/>
    <xf numFmtId="0" fontId="36" fillId="0" borderId="3" xfId="0" applyFont="1" applyBorder="1"/>
    <xf numFmtId="0" fontId="36" fillId="0" borderId="42" xfId="0" applyFont="1" applyBorder="1"/>
    <xf numFmtId="0" fontId="36" fillId="0" borderId="6" xfId="0" applyFont="1" applyBorder="1"/>
    <xf numFmtId="0" fontId="0" fillId="0" borderId="0" xfId="0" applyAlignment="1" applyProtection="1">
      <alignment vertical="center"/>
      <protection locked="0"/>
    </xf>
    <xf numFmtId="0" fontId="38" fillId="0" borderId="0" xfId="0" applyFont="1" applyAlignment="1" applyProtection="1">
      <alignment horizontal="left" vertical="center" indent="1"/>
      <protection locked="0"/>
    </xf>
    <xf numFmtId="0" fontId="38" fillId="0" borderId="0" xfId="0" applyFont="1" applyAlignment="1" applyProtection="1">
      <alignment vertical="center"/>
      <protection locked="0"/>
    </xf>
    <xf numFmtId="1" fontId="38" fillId="0" borderId="0" xfId="1" applyNumberFormat="1" applyFont="1" applyAlignment="1" applyProtection="1">
      <alignment horizontal="center" vertical="center"/>
      <protection locked="0"/>
    </xf>
    <xf numFmtId="0" fontId="38" fillId="5" borderId="0" xfId="0" applyFont="1" applyFill="1" applyAlignment="1" applyProtection="1">
      <alignment vertical="center"/>
      <protection locked="0"/>
    </xf>
    <xf numFmtId="0" fontId="38" fillId="5" borderId="0" xfId="0" applyFont="1" applyFill="1" applyAlignment="1" applyProtection="1">
      <alignment horizontal="center" vertical="center"/>
      <protection locked="0"/>
    </xf>
    <xf numFmtId="1" fontId="67" fillId="0" borderId="0" xfId="1" applyNumberFormat="1" applyFont="1" applyAlignment="1" applyProtection="1">
      <alignment horizontal="center" vertical="center"/>
      <protection locked="0"/>
    </xf>
    <xf numFmtId="0" fontId="38" fillId="3" borderId="0" xfId="0" applyFont="1" applyFill="1" applyAlignment="1" applyProtection="1">
      <alignment horizontal="left" vertical="center" indent="1"/>
      <protection locked="0"/>
    </xf>
    <xf numFmtId="0" fontId="38" fillId="3" borderId="0" xfId="0" applyFont="1" applyFill="1" applyAlignment="1" applyProtection="1">
      <alignment horizontal="center" vertical="center"/>
      <protection locked="0"/>
    </xf>
    <xf numFmtId="0" fontId="25" fillId="0" borderId="12" xfId="0" applyFont="1" applyBorder="1" applyAlignment="1" applyProtection="1">
      <alignment horizontal="left" indent="2"/>
      <protection locked="0"/>
    </xf>
    <xf numFmtId="0" fontId="25" fillId="0" borderId="12" xfId="0" applyFont="1" applyBorder="1" applyAlignment="1">
      <alignment horizontal="center"/>
    </xf>
    <xf numFmtId="167" fontId="25" fillId="0" borderId="12" xfId="0" applyNumberFormat="1" applyFont="1" applyBorder="1" applyAlignment="1">
      <alignment horizontal="center"/>
    </xf>
    <xf numFmtId="10" fontId="25" fillId="0" borderId="12" xfId="2" applyNumberFormat="1" applyFont="1" applyBorder="1" applyAlignment="1">
      <alignment horizontal="center"/>
    </xf>
    <xf numFmtId="0" fontId="25" fillId="0" borderId="0" xfId="0" applyFont="1" applyProtection="1">
      <protection locked="0"/>
    </xf>
    <xf numFmtId="0" fontId="68" fillId="0" borderId="13" xfId="0" applyFont="1" applyBorder="1" applyProtection="1">
      <protection locked="0"/>
    </xf>
    <xf numFmtId="0" fontId="25" fillId="0" borderId="0" xfId="0" applyFont="1" applyAlignment="1" applyProtection="1">
      <alignment horizontal="center"/>
      <protection locked="0"/>
    </xf>
    <xf numFmtId="0" fontId="25" fillId="0" borderId="0" xfId="0" applyFont="1" applyAlignment="1" applyProtection="1">
      <alignment vertical="center"/>
      <protection locked="0"/>
    </xf>
    <xf numFmtId="0" fontId="38" fillId="0" borderId="10" xfId="0" applyFont="1" applyBorder="1" applyProtection="1">
      <protection locked="0"/>
    </xf>
    <xf numFmtId="0" fontId="37" fillId="8" borderId="5" xfId="0" applyFont="1" applyFill="1" applyBorder="1" applyProtection="1">
      <protection locked="0"/>
    </xf>
    <xf numFmtId="0" fontId="37" fillId="6" borderId="5" xfId="0" applyFont="1" applyFill="1" applyBorder="1" applyProtection="1">
      <protection locked="0"/>
    </xf>
    <xf numFmtId="0" fontId="37" fillId="6" borderId="9" xfId="0" applyFont="1" applyFill="1" applyBorder="1" applyProtection="1">
      <protection locked="0"/>
    </xf>
    <xf numFmtId="0" fontId="37" fillId="7" borderId="5" xfId="0" applyFont="1" applyFill="1" applyBorder="1" applyProtection="1">
      <protection locked="0"/>
    </xf>
    <xf numFmtId="0" fontId="37" fillId="7" borderId="6" xfId="0" applyFont="1" applyFill="1" applyBorder="1" applyProtection="1">
      <protection locked="0"/>
    </xf>
    <xf numFmtId="0" fontId="38" fillId="0" borderId="0" xfId="0" applyFont="1" applyProtection="1">
      <protection locked="0"/>
    </xf>
    <xf numFmtId="0" fontId="37" fillId="8" borderId="9" xfId="0" applyFont="1" applyFill="1" applyBorder="1" applyProtection="1">
      <protection locked="0"/>
    </xf>
    <xf numFmtId="0" fontId="69" fillId="0" borderId="0" xfId="0" applyFont="1" applyAlignment="1" applyProtection="1">
      <alignment horizontal="left" vertical="center" indent="1"/>
      <protection locked="0"/>
    </xf>
    <xf numFmtId="173" fontId="38" fillId="5" borderId="0" xfId="0" applyNumberFormat="1" applyFont="1" applyFill="1" applyAlignment="1" applyProtection="1">
      <alignment vertical="center"/>
      <protection locked="0"/>
    </xf>
    <xf numFmtId="173" fontId="38"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0" fillId="0" borderId="0" xfId="0" applyFont="1" applyAlignment="1" applyProtection="1">
      <alignment vertical="center"/>
      <protection locked="0"/>
    </xf>
    <xf numFmtId="0" fontId="71" fillId="6" borderId="0" xfId="0" applyFont="1" applyFill="1" applyAlignment="1" applyProtection="1">
      <alignment vertical="center"/>
      <protection locked="0"/>
    </xf>
    <xf numFmtId="0" fontId="71" fillId="6" borderId="0" xfId="0" applyFont="1" applyFill="1" applyAlignment="1" applyProtection="1">
      <alignment horizontal="center" vertical="center"/>
      <protection locked="0"/>
    </xf>
    <xf numFmtId="0" fontId="25" fillId="0" borderId="0" xfId="0" applyFont="1" applyAlignment="1">
      <alignment horizontal="center"/>
    </xf>
    <xf numFmtId="167" fontId="25" fillId="0" borderId="0" xfId="0" applyNumberFormat="1" applyFont="1" applyAlignment="1">
      <alignment horizontal="center"/>
    </xf>
    <xf numFmtId="10" fontId="25" fillId="0" borderId="0" xfId="2" applyNumberFormat="1" applyFont="1" applyBorder="1" applyAlignment="1">
      <alignment horizontal="center"/>
    </xf>
    <xf numFmtId="166" fontId="25" fillId="0" borderId="0" xfId="2" applyNumberFormat="1" applyFont="1" applyBorder="1" applyAlignment="1">
      <alignment horizontal="center"/>
    </xf>
    <xf numFmtId="4" fontId="25" fillId="0" borderId="0" xfId="2" applyNumberFormat="1" applyFont="1" applyBorder="1" applyAlignment="1">
      <alignment horizontal="center"/>
    </xf>
    <xf numFmtId="39" fontId="25" fillId="0" borderId="0" xfId="2" applyNumberFormat="1" applyFont="1" applyBorder="1" applyAlignment="1">
      <alignment horizontal="center"/>
    </xf>
    <xf numFmtId="0" fontId="38" fillId="0" borderId="0" xfId="0" applyFont="1" applyAlignment="1" applyProtection="1">
      <alignment horizontal="center" vertical="center"/>
      <protection locked="0"/>
    </xf>
    <xf numFmtId="0" fontId="47" fillId="12" borderId="0" xfId="0" applyFont="1" applyFill="1" applyAlignment="1" applyProtection="1">
      <alignment horizontal="center" vertical="center"/>
      <protection locked="0"/>
    </xf>
    <xf numFmtId="0" fontId="38" fillId="0" borderId="0" xfId="0" applyFont="1" applyAlignment="1" applyProtection="1">
      <alignment horizontal="center"/>
      <protection locked="0"/>
    </xf>
    <xf numFmtId="0" fontId="39" fillId="0" borderId="0" xfId="0" applyFont="1" applyAlignment="1" applyProtection="1">
      <alignment horizontal="center"/>
      <protection locked="0"/>
    </xf>
    <xf numFmtId="0" fontId="61" fillId="0" borderId="0" xfId="0" applyFont="1" applyAlignment="1" applyProtection="1">
      <alignment horizontal="center"/>
      <protection locked="0"/>
    </xf>
    <xf numFmtId="0" fontId="72" fillId="0" borderId="0" xfId="0" applyFont="1" applyAlignment="1" applyProtection="1">
      <alignment horizontal="center" vertical="center"/>
      <protection locked="0"/>
    </xf>
    <xf numFmtId="0" fontId="47" fillId="13" borderId="0" xfId="0" applyFont="1" applyFill="1" applyAlignment="1" applyProtection="1">
      <alignment horizontal="center" vertical="center"/>
      <protection locked="0"/>
    </xf>
    <xf numFmtId="0" fontId="47" fillId="13" borderId="0" xfId="0" applyFont="1" applyFill="1" applyAlignment="1">
      <alignment horizontal="center" vertical="center" wrapText="1"/>
    </xf>
    <xf numFmtId="0" fontId="25" fillId="0" borderId="0" xfId="0" applyFont="1" applyAlignment="1" applyProtection="1">
      <alignment horizontal="left"/>
      <protection locked="0"/>
    </xf>
    <xf numFmtId="173" fontId="25" fillId="0" borderId="0" xfId="2" applyNumberFormat="1" applyFont="1" applyBorder="1" applyAlignment="1">
      <alignment horizontal="center"/>
    </xf>
    <xf numFmtId="0" fontId="73" fillId="0" borderId="0" xfId="0" applyFont="1" applyAlignment="1" applyProtection="1">
      <alignment horizontal="center" vertical="center"/>
      <protection locked="0"/>
    </xf>
    <xf numFmtId="172" fontId="38" fillId="5" borderId="0" xfId="0" applyNumberFormat="1" applyFont="1" applyFill="1" applyAlignment="1" applyProtection="1">
      <alignment vertical="center"/>
      <protection locked="0"/>
    </xf>
    <xf numFmtId="172" fontId="38" fillId="3" borderId="0" xfId="0" applyNumberFormat="1" applyFont="1" applyFill="1" applyAlignment="1" applyProtection="1">
      <alignment horizontal="left" vertical="center" indent="1"/>
      <protection locked="0"/>
    </xf>
    <xf numFmtId="0" fontId="24" fillId="0" borderId="12" xfId="0" applyFont="1" applyBorder="1" applyAlignment="1">
      <alignment horizontal="center"/>
    </xf>
    <xf numFmtId="0" fontId="24" fillId="0" borderId="12" xfId="0" applyFont="1" applyBorder="1" applyAlignment="1" applyProtection="1">
      <alignment horizontal="left" indent="2"/>
      <protection locked="0"/>
    </xf>
    <xf numFmtId="10" fontId="24" fillId="0" borderId="12" xfId="2" applyNumberFormat="1" applyFont="1" applyBorder="1" applyAlignment="1">
      <alignment horizontal="center"/>
    </xf>
    <xf numFmtId="10" fontId="25" fillId="0" borderId="0" xfId="2" applyNumberFormat="1" applyFont="1" applyAlignment="1" applyProtection="1">
      <alignment horizontal="center"/>
      <protection locked="0"/>
    </xf>
    <xf numFmtId="10" fontId="38" fillId="3" borderId="0" xfId="2" applyNumberFormat="1" applyFont="1" applyFill="1" applyBorder="1" applyAlignment="1" applyProtection="1">
      <alignment horizontal="center" vertical="center"/>
      <protection locked="0"/>
    </xf>
    <xf numFmtId="10" fontId="38" fillId="0" borderId="0" xfId="2" applyNumberFormat="1" applyFont="1" applyAlignment="1" applyProtection="1">
      <alignment horizontal="center" vertical="center"/>
      <protection locked="0"/>
    </xf>
    <xf numFmtId="10" fontId="38" fillId="5" borderId="0" xfId="2" applyNumberFormat="1" applyFont="1" applyFill="1" applyAlignment="1" applyProtection="1">
      <alignment horizontal="center" vertical="center"/>
      <protection locked="0"/>
    </xf>
    <xf numFmtId="10" fontId="67" fillId="0" borderId="0" xfId="2" applyNumberFormat="1" applyFont="1" applyAlignment="1" applyProtection="1">
      <alignment horizontal="center" vertical="center"/>
      <protection locked="0"/>
    </xf>
    <xf numFmtId="1" fontId="25" fillId="0" borderId="0" xfId="0" applyNumberFormat="1" applyFont="1" applyAlignment="1" applyProtection="1">
      <alignment horizontal="center"/>
      <protection locked="0"/>
    </xf>
    <xf numFmtId="1" fontId="38" fillId="3" borderId="0" xfId="0" applyNumberFormat="1" applyFont="1" applyFill="1" applyAlignment="1" applyProtection="1">
      <alignment horizontal="center" vertical="center"/>
      <protection locked="0"/>
    </xf>
    <xf numFmtId="1" fontId="38" fillId="5" borderId="0" xfId="0" applyNumberFormat="1" applyFont="1" applyFill="1" applyAlignment="1" applyProtection="1">
      <alignment horizontal="center" vertical="center"/>
      <protection locked="0"/>
    </xf>
    <xf numFmtId="0" fontId="23" fillId="0" borderId="12" xfId="0" applyFont="1" applyBorder="1" applyAlignment="1">
      <alignment horizontal="center"/>
    </xf>
    <xf numFmtId="175" fontId="25" fillId="0" borderId="12" xfId="0" applyNumberFormat="1" applyFont="1" applyBorder="1" applyAlignment="1">
      <alignment horizontal="center"/>
    </xf>
    <xf numFmtId="175" fontId="23" fillId="0" borderId="12" xfId="0" applyNumberFormat="1" applyFont="1" applyBorder="1" applyAlignment="1">
      <alignment horizontal="center"/>
    </xf>
    <xf numFmtId="10" fontId="23" fillId="0" borderId="12" xfId="2" applyNumberFormat="1" applyFont="1" applyBorder="1" applyAlignment="1">
      <alignment horizontal="center"/>
    </xf>
    <xf numFmtId="172" fontId="53" fillId="0" borderId="0" xfId="0" applyNumberFormat="1" applyFont="1" applyAlignment="1">
      <alignment horizontal="center"/>
    </xf>
    <xf numFmtId="0" fontId="22" fillId="0" borderId="12" xfId="0" applyFont="1" applyBorder="1" applyAlignment="1">
      <alignment horizontal="center"/>
    </xf>
    <xf numFmtId="0" fontId="36" fillId="0" borderId="0" xfId="0" applyFont="1" applyAlignment="1" applyProtection="1">
      <alignment vertical="center"/>
      <protection locked="0"/>
    </xf>
    <xf numFmtId="0" fontId="75" fillId="0" borderId="0" xfId="0" applyFont="1" applyAlignment="1" applyProtection="1">
      <alignment horizontal="center" vertical="center"/>
      <protection locked="0"/>
    </xf>
    <xf numFmtId="1" fontId="36" fillId="0" borderId="0" xfId="1" applyNumberFormat="1" applyFont="1" applyAlignment="1" applyProtection="1">
      <alignment vertical="center"/>
      <protection locked="0"/>
    </xf>
    <xf numFmtId="0" fontId="36" fillId="0" borderId="15" xfId="0" applyFont="1" applyBorder="1" applyAlignment="1" applyProtection="1">
      <alignment vertical="center"/>
      <protection locked="0"/>
    </xf>
    <xf numFmtId="0" fontId="75" fillId="0" borderId="0" xfId="0" applyFont="1" applyAlignment="1" applyProtection="1">
      <alignment vertical="center"/>
      <protection locked="0"/>
    </xf>
    <xf numFmtId="0" fontId="84" fillId="0" borderId="0" xfId="0" applyFont="1" applyProtection="1">
      <protection locked="0"/>
    </xf>
    <xf numFmtId="0" fontId="85" fillId="0" borderId="0" xfId="0" applyFont="1" applyProtection="1">
      <protection locked="0"/>
    </xf>
    <xf numFmtId="0" fontId="89" fillId="0" borderId="0" xfId="0" applyFont="1" applyAlignment="1" applyProtection="1">
      <alignment vertical="center"/>
      <protection locked="0"/>
    </xf>
    <xf numFmtId="0" fontId="92" fillId="0" borderId="0" xfId="0" applyFont="1" applyProtection="1">
      <protection locked="0"/>
    </xf>
    <xf numFmtId="10" fontId="68" fillId="0" borderId="11" xfId="2" applyNumberFormat="1" applyFont="1" applyBorder="1" applyAlignment="1" applyProtection="1">
      <alignment horizontal="center"/>
      <protection locked="0"/>
    </xf>
    <xf numFmtId="9" fontId="68" fillId="0" borderId="11" xfId="2" applyFont="1" applyBorder="1" applyAlignment="1" applyProtection="1">
      <alignment horizontal="center"/>
      <protection locked="0"/>
    </xf>
    <xf numFmtId="0" fontId="94" fillId="0" borderId="0" xfId="0" applyFont="1" applyAlignment="1" applyProtection="1">
      <alignment vertical="center"/>
      <protection locked="0"/>
    </xf>
    <xf numFmtId="164" fontId="38" fillId="3" borderId="14" xfId="2" applyNumberFormat="1" applyFont="1" applyFill="1" applyBorder="1" applyAlignment="1" applyProtection="1">
      <alignment horizontal="center" vertical="center"/>
      <protection locked="0"/>
    </xf>
    <xf numFmtId="164" fontId="38" fillId="5" borderId="14" xfId="2" applyNumberFormat="1" applyFont="1" applyFill="1" applyBorder="1" applyAlignment="1" applyProtection="1">
      <alignment horizontal="center" vertical="center"/>
      <protection locked="0"/>
    </xf>
    <xf numFmtId="0" fontId="68" fillId="0" borderId="11" xfId="0" applyFont="1" applyBorder="1" applyAlignment="1" applyProtection="1">
      <alignment horizontal="left" indent="2"/>
      <protection locked="0"/>
    </xf>
    <xf numFmtId="164" fontId="69" fillId="3" borderId="14" xfId="2" applyNumberFormat="1" applyFont="1" applyFill="1" applyBorder="1" applyAlignment="1" applyProtection="1">
      <alignment horizontal="center" vertical="center"/>
      <protection locked="0"/>
    </xf>
    <xf numFmtId="0" fontId="92" fillId="0" borderId="0" xfId="0" applyFont="1" applyAlignment="1" applyProtection="1">
      <alignment vertical="center"/>
      <protection locked="0"/>
    </xf>
    <xf numFmtId="0" fontId="91" fillId="0" borderId="0" xfId="0" applyFont="1" applyAlignment="1">
      <alignment horizontal="center" vertical="center" wrapText="1"/>
    </xf>
    <xf numFmtId="0" fontId="61" fillId="0" borderId="0" xfId="0" applyFont="1" applyAlignment="1">
      <alignment horizontal="center" vertical="center" wrapText="1"/>
    </xf>
    <xf numFmtId="164" fontId="82" fillId="0" borderId="14" xfId="2" applyNumberFormat="1" applyFont="1" applyBorder="1" applyAlignment="1" applyProtection="1">
      <alignment horizontal="center" vertical="center"/>
      <protection locked="0"/>
    </xf>
    <xf numFmtId="10" fontId="82" fillId="0" borderId="0" xfId="2" applyNumberFormat="1" applyFont="1" applyBorder="1" applyAlignment="1" applyProtection="1">
      <alignment horizontal="center" vertical="center"/>
      <protection locked="0"/>
    </xf>
    <xf numFmtId="1" fontId="38" fillId="0" borderId="0" xfId="1" applyNumberFormat="1" applyFont="1" applyAlignment="1" applyProtection="1">
      <alignment vertical="center"/>
      <protection locked="0"/>
    </xf>
    <xf numFmtId="10" fontId="38" fillId="5" borderId="15" xfId="2" applyNumberFormat="1" applyFont="1" applyFill="1" applyBorder="1" applyAlignment="1" applyProtection="1">
      <alignment horizontal="center" vertical="center"/>
      <protection locked="0"/>
    </xf>
    <xf numFmtId="10" fontId="38" fillId="5" borderId="0" xfId="2" applyNumberFormat="1" applyFont="1" applyFill="1" applyBorder="1" applyAlignment="1" applyProtection="1">
      <alignment horizontal="center" vertical="center"/>
      <protection locked="0"/>
    </xf>
    <xf numFmtId="10" fontId="20" fillId="0" borderId="11" xfId="2" applyNumberFormat="1" applyFont="1" applyBorder="1" applyAlignment="1" applyProtection="1">
      <alignment horizontal="center"/>
      <protection locked="0"/>
    </xf>
    <xf numFmtId="0" fontId="20" fillId="0" borderId="0" xfId="0" applyFont="1" applyProtection="1">
      <protection locked="0"/>
    </xf>
    <xf numFmtId="10" fontId="20" fillId="0" borderId="13" xfId="2" applyNumberFormat="1" applyFont="1" applyBorder="1" applyAlignment="1" applyProtection="1">
      <alignment horizontal="center"/>
      <protection locked="0"/>
    </xf>
    <xf numFmtId="0" fontId="20" fillId="0" borderId="0" xfId="0" applyFont="1" applyAlignment="1" applyProtection="1">
      <alignment vertical="center"/>
      <protection locked="0"/>
    </xf>
    <xf numFmtId="164" fontId="38" fillId="0" borderId="14" xfId="2" applyNumberFormat="1" applyFont="1" applyBorder="1" applyAlignment="1" applyProtection="1">
      <alignment vertical="center"/>
      <protection locked="0"/>
    </xf>
    <xf numFmtId="164" fontId="20" fillId="0" borderId="15" xfId="2" applyNumberFormat="1" applyFont="1" applyBorder="1" applyAlignment="1" applyProtection="1">
      <alignment vertical="center"/>
      <protection locked="0"/>
    </xf>
    <xf numFmtId="164" fontId="38" fillId="0" borderId="0" xfId="2" applyNumberFormat="1" applyFont="1" applyAlignment="1" applyProtection="1">
      <alignment vertical="center"/>
      <protection locked="0"/>
    </xf>
    <xf numFmtId="164" fontId="20" fillId="0" borderId="0" xfId="2" applyNumberFormat="1" applyFont="1" applyAlignment="1" applyProtection="1">
      <alignment vertical="center"/>
      <protection locked="0"/>
    </xf>
    <xf numFmtId="1" fontId="20" fillId="0" borderId="0" xfId="1" applyNumberFormat="1" applyFont="1" applyAlignment="1" applyProtection="1">
      <alignment vertical="center"/>
      <protection locked="0"/>
    </xf>
    <xf numFmtId="0" fontId="20" fillId="0" borderId="15" xfId="0" applyFont="1" applyBorder="1" applyAlignment="1" applyProtection="1">
      <alignment vertical="center"/>
      <protection locked="0"/>
    </xf>
    <xf numFmtId="0" fontId="82" fillId="0" borderId="15" xfId="0" applyFont="1" applyBorder="1" applyAlignment="1" applyProtection="1">
      <alignment horizontal="center" vertical="center"/>
      <protection locked="0"/>
    </xf>
    <xf numFmtId="0" fontId="82" fillId="0" borderId="0" xfId="0" applyFont="1" applyAlignment="1" applyProtection="1">
      <alignment horizontal="center" vertical="center"/>
      <protection locked="0"/>
    </xf>
    <xf numFmtId="1" fontId="20" fillId="0" borderId="0" xfId="1" applyNumberFormat="1" applyFont="1" applyProtection="1">
      <protection locked="0"/>
    </xf>
    <xf numFmtId="10" fontId="95" fillId="6" borderId="15" xfId="2" applyNumberFormat="1" applyFont="1" applyFill="1" applyBorder="1" applyAlignment="1" applyProtection="1">
      <alignment horizontal="center" vertical="center"/>
      <protection locked="0"/>
    </xf>
    <xf numFmtId="10" fontId="95" fillId="6" borderId="0" xfId="2" applyNumberFormat="1" applyFont="1" applyFill="1" applyBorder="1" applyAlignment="1" applyProtection="1">
      <alignment horizontal="center" vertical="center"/>
      <protection locked="0"/>
    </xf>
    <xf numFmtId="0" fontId="20" fillId="0" borderId="8" xfId="0" applyFont="1" applyBorder="1" applyProtection="1">
      <protection locked="0"/>
    </xf>
    <xf numFmtId="0" fontId="20" fillId="0" borderId="5" xfId="0" applyFont="1" applyBorder="1" applyProtection="1">
      <protection locked="0"/>
    </xf>
    <xf numFmtId="0" fontId="20" fillId="0" borderId="9" xfId="0" applyFont="1" applyBorder="1" applyProtection="1">
      <protection locked="0"/>
    </xf>
    <xf numFmtId="0" fontId="96" fillId="0" borderId="0" xfId="0" applyFont="1" applyProtection="1">
      <protection locked="0"/>
    </xf>
    <xf numFmtId="0" fontId="97" fillId="0" borderId="0" xfId="0" applyFont="1" applyProtection="1">
      <protection locked="0"/>
    </xf>
    <xf numFmtId="0" fontId="98" fillId="0" borderId="0" xfId="0" applyFont="1" applyProtection="1">
      <protection locked="0"/>
    </xf>
    <xf numFmtId="0" fontId="97" fillId="0" borderId="0" xfId="0" applyFont="1" applyAlignment="1" applyProtection="1">
      <alignment horizontal="center"/>
      <protection locked="0"/>
    </xf>
    <xf numFmtId="164" fontId="82" fillId="0" borderId="14" xfId="2" applyNumberFormat="1" applyFont="1" applyFill="1" applyBorder="1" applyAlignment="1" applyProtection="1">
      <alignment horizontal="center" vertical="center"/>
      <protection locked="0"/>
    </xf>
    <xf numFmtId="10" fontId="82" fillId="0" borderId="0" xfId="2" applyNumberFormat="1" applyFont="1" applyFill="1" applyBorder="1" applyAlignment="1" applyProtection="1">
      <alignment horizontal="center" vertical="center"/>
      <protection locked="0"/>
    </xf>
    <xf numFmtId="1" fontId="67" fillId="0" borderId="0" xfId="1" applyNumberFormat="1" applyFont="1" applyFill="1" applyAlignment="1" applyProtection="1">
      <alignment horizontal="center" vertical="center"/>
      <protection locked="0"/>
    </xf>
    <xf numFmtId="164" fontId="69" fillId="5" borderId="14" xfId="2" applyNumberFormat="1" applyFont="1" applyFill="1" applyBorder="1" applyAlignment="1" applyProtection="1">
      <alignment horizontal="center" vertical="center"/>
      <protection locked="0"/>
    </xf>
    <xf numFmtId="10" fontId="20" fillId="0" borderId="11" xfId="2" applyNumberFormat="1" applyFont="1" applyBorder="1" applyAlignment="1" applyProtection="1">
      <alignment horizontal="center"/>
    </xf>
    <xf numFmtId="0" fontId="75" fillId="0" borderId="15" xfId="0" applyFont="1" applyBorder="1" applyAlignment="1" applyProtection="1">
      <alignment horizontal="center" vertical="center"/>
      <protection locked="0"/>
    </xf>
    <xf numFmtId="0" fontId="89" fillId="0" borderId="0" xfId="0" applyFont="1" applyAlignment="1" applyProtection="1">
      <alignment horizontal="center" vertical="center"/>
      <protection locked="0"/>
    </xf>
    <xf numFmtId="164" fontId="77" fillId="2" borderId="14" xfId="2" applyNumberFormat="1" applyFont="1" applyFill="1" applyBorder="1" applyAlignment="1" applyProtection="1">
      <alignment horizontal="center" vertical="center"/>
      <protection locked="0"/>
    </xf>
    <xf numFmtId="164" fontId="77" fillId="2" borderId="15" xfId="2" applyNumberFormat="1" applyFont="1" applyFill="1" applyBorder="1" applyAlignment="1" applyProtection="1">
      <alignment horizontal="center" vertical="center" wrapText="1"/>
      <protection locked="0"/>
    </xf>
    <xf numFmtId="164" fontId="77" fillId="2" borderId="0" xfId="2" applyNumberFormat="1" applyFont="1" applyFill="1" applyBorder="1" applyAlignment="1" applyProtection="1">
      <alignment horizontal="center" vertical="center" wrapText="1"/>
      <protection locked="0"/>
    </xf>
    <xf numFmtId="0" fontId="47" fillId="0" borderId="0" xfId="0" applyFont="1" applyAlignment="1" applyProtection="1">
      <alignment horizontal="center" vertical="center"/>
      <protection locked="0"/>
    </xf>
    <xf numFmtId="1" fontId="47" fillId="0" borderId="0" xfId="1" applyNumberFormat="1" applyFont="1" applyFill="1" applyAlignment="1" applyProtection="1">
      <alignment horizontal="center" vertical="center"/>
      <protection locked="0"/>
    </xf>
    <xf numFmtId="0" fontId="99" fillId="0" borderId="0" xfId="0" applyFont="1" applyAlignment="1" applyProtection="1">
      <alignment vertical="center"/>
      <protection locked="0"/>
    </xf>
    <xf numFmtId="10" fontId="77" fillId="2" borderId="0" xfId="2" applyNumberFormat="1" applyFont="1" applyFill="1" applyBorder="1" applyAlignment="1" applyProtection="1">
      <alignment horizontal="center" vertical="center"/>
      <protection locked="0"/>
    </xf>
    <xf numFmtId="1" fontId="61" fillId="0" borderId="0" xfId="1" applyNumberFormat="1" applyFont="1" applyAlignment="1" applyProtection="1">
      <alignment vertical="center"/>
      <protection locked="0"/>
    </xf>
    <xf numFmtId="0" fontId="69" fillId="0" borderId="13" xfId="0" applyFont="1" applyBorder="1" applyAlignment="1" applyProtection="1">
      <alignment horizontal="left" vertical="center" indent="1"/>
      <protection locked="0"/>
    </xf>
    <xf numFmtId="0" fontId="19" fillId="0" borderId="12" xfId="0" applyFont="1" applyBorder="1" applyAlignment="1" applyProtection="1">
      <alignment horizontal="left" indent="2"/>
      <protection locked="0"/>
    </xf>
    <xf numFmtId="0" fontId="19" fillId="0" borderId="12" xfId="0" applyFont="1" applyBorder="1" applyAlignment="1">
      <alignment horizontal="center"/>
    </xf>
    <xf numFmtId="10" fontId="19" fillId="0" borderId="12" xfId="2" applyNumberFormat="1" applyFont="1" applyBorder="1" applyAlignment="1">
      <alignment horizontal="center"/>
    </xf>
    <xf numFmtId="173" fontId="19" fillId="0" borderId="12" xfId="2" applyNumberFormat="1" applyFont="1" applyBorder="1" applyAlignment="1">
      <alignment horizontal="center"/>
    </xf>
    <xf numFmtId="172" fontId="19" fillId="0" borderId="12" xfId="0" applyNumberFormat="1" applyFont="1" applyBorder="1" applyAlignment="1">
      <alignment horizontal="center"/>
    </xf>
    <xf numFmtId="0" fontId="19" fillId="0" borderId="0" xfId="0" applyFont="1" applyProtection="1">
      <protection locked="0"/>
    </xf>
    <xf numFmtId="1" fontId="28" fillId="0" borderId="0" xfId="1" applyNumberFormat="1" applyFont="1"/>
    <xf numFmtId="1" fontId="35" fillId="0" borderId="0" xfId="1" applyNumberFormat="1" applyFont="1"/>
    <xf numFmtId="1" fontId="35" fillId="0" borderId="0" xfId="1" applyNumberFormat="1" applyFont="1" applyAlignment="1">
      <alignment vertical="center"/>
    </xf>
    <xf numFmtId="1" fontId="0" fillId="0" borderId="0" xfId="1" applyNumberFormat="1" applyFont="1" applyAlignment="1">
      <alignment vertical="center"/>
    </xf>
    <xf numFmtId="1" fontId="44" fillId="0" borderId="0" xfId="1" applyNumberFormat="1" applyFont="1" applyFill="1" applyAlignment="1">
      <alignment horizontal="center" vertical="center"/>
    </xf>
    <xf numFmtId="164" fontId="27" fillId="2" borderId="14" xfId="2" quotePrefix="1" applyNumberFormat="1" applyFont="1" applyFill="1" applyBorder="1" applyAlignment="1">
      <alignment horizontal="center" vertical="center"/>
    </xf>
    <xf numFmtId="164" fontId="27" fillId="2" borderId="0" xfId="2" applyNumberFormat="1" applyFont="1" applyFill="1" applyBorder="1" applyAlignment="1">
      <alignment horizontal="center" vertical="center"/>
    </xf>
    <xf numFmtId="164" fontId="27" fillId="2" borderId="51" xfId="2" applyNumberFormat="1" applyFont="1" applyFill="1" applyBorder="1" applyAlignment="1">
      <alignment horizontal="center" vertical="center" wrapText="1"/>
    </xf>
    <xf numFmtId="164" fontId="27" fillId="2" borderId="52" xfId="2" quotePrefix="1" applyNumberFormat="1" applyFont="1" applyFill="1" applyBorder="1" applyAlignment="1">
      <alignment horizontal="center" vertical="center" wrapText="1"/>
    </xf>
    <xf numFmtId="164" fontId="27" fillId="2" borderId="51" xfId="2" quotePrefix="1" applyNumberFormat="1" applyFont="1" applyFill="1" applyBorder="1" applyAlignment="1">
      <alignment horizontal="center" vertical="center" wrapText="1"/>
    </xf>
    <xf numFmtId="0" fontId="44" fillId="0" borderId="0" xfId="0" applyFont="1" applyAlignment="1">
      <alignment horizontal="center" vertical="center"/>
    </xf>
    <xf numFmtId="1" fontId="39" fillId="0" borderId="0" xfId="1" applyNumberFormat="1" applyFont="1" applyAlignment="1">
      <alignment vertical="center"/>
    </xf>
    <xf numFmtId="164" fontId="27" fillId="4" borderId="24" xfId="2" applyNumberFormat="1" applyFont="1" applyFill="1" applyBorder="1" applyAlignment="1">
      <alignment horizontal="center" vertical="center"/>
    </xf>
    <xf numFmtId="164" fontId="27" fillId="4" borderId="23" xfId="2" applyNumberFormat="1" applyFont="1" applyFill="1" applyBorder="1" applyAlignment="1">
      <alignment horizontal="center" vertical="center"/>
    </xf>
    <xf numFmtId="164" fontId="27" fillId="2" borderId="23" xfId="2" applyNumberFormat="1" applyFont="1" applyFill="1" applyBorder="1" applyAlignment="1">
      <alignment horizontal="center" vertical="center"/>
    </xf>
    <xf numFmtId="1" fontId="45" fillId="0" borderId="0" xfId="1" applyNumberFormat="1" applyFont="1" applyAlignment="1">
      <alignment horizontal="center" vertical="center"/>
    </xf>
    <xf numFmtId="164" fontId="39" fillId="5" borderId="24" xfId="2" applyNumberFormat="1" applyFont="1" applyFill="1" applyBorder="1" applyAlignment="1">
      <alignment horizontal="center" vertical="center"/>
    </xf>
    <xf numFmtId="164" fontId="39" fillId="5" borderId="23" xfId="2" applyNumberFormat="1" applyFont="1" applyFill="1" applyBorder="1" applyAlignment="1">
      <alignment horizontal="center" vertical="center"/>
    </xf>
    <xf numFmtId="164" fontId="39" fillId="13" borderId="23" xfId="2" applyNumberFormat="1" applyFont="1" applyFill="1" applyBorder="1" applyAlignment="1">
      <alignment horizontal="center" vertical="center"/>
    </xf>
    <xf numFmtId="164" fontId="39" fillId="5" borderId="27" xfId="2" applyNumberFormat="1" applyFont="1" applyFill="1" applyBorder="1" applyAlignment="1">
      <alignment horizontal="center" vertical="center"/>
    </xf>
    <xf numFmtId="0" fontId="27" fillId="0" borderId="0" xfId="0" applyFont="1" applyAlignment="1">
      <alignment horizontal="center" vertical="center"/>
    </xf>
    <xf numFmtId="164" fontId="39" fillId="3" borderId="24" xfId="2" applyNumberFormat="1" applyFont="1" applyFill="1" applyBorder="1" applyAlignment="1">
      <alignment horizontal="center" vertical="center"/>
    </xf>
    <xf numFmtId="164" fontId="39" fillId="3" borderId="23" xfId="2" applyNumberFormat="1" applyFont="1" applyFill="1" applyBorder="1" applyAlignment="1">
      <alignment horizontal="center" vertical="center"/>
    </xf>
    <xf numFmtId="164" fontId="39" fillId="0" borderId="14" xfId="2" applyNumberFormat="1" applyFont="1" applyBorder="1" applyAlignment="1">
      <alignment vertical="center"/>
    </xf>
    <xf numFmtId="164" fontId="39"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5" xfId="2" applyNumberFormat="1" applyFont="1" applyBorder="1" applyAlignment="1">
      <alignment vertical="center"/>
    </xf>
    <xf numFmtId="164" fontId="39" fillId="0" borderId="0" xfId="2" applyNumberFormat="1" applyFont="1" applyAlignment="1">
      <alignment vertical="center"/>
    </xf>
    <xf numFmtId="164" fontId="0" fillId="0" borderId="0" xfId="2" applyNumberFormat="1" applyFont="1" applyAlignment="1">
      <alignment vertical="center"/>
    </xf>
    <xf numFmtId="1" fontId="26" fillId="0" borderId="0" xfId="1" applyNumberFormat="1" applyFont="1"/>
    <xf numFmtId="2" fontId="39" fillId="0" borderId="0" xfId="0" applyNumberFormat="1" applyFont="1" applyAlignment="1">
      <alignment horizontal="center"/>
    </xf>
    <xf numFmtId="0" fontId="18" fillId="0" borderId="12" xfId="0" applyFont="1" applyBorder="1" applyAlignment="1">
      <alignment horizontal="center"/>
    </xf>
    <xf numFmtId="10" fontId="18" fillId="0" borderId="12" xfId="2" applyNumberFormat="1" applyFont="1" applyBorder="1" applyAlignment="1">
      <alignment horizontal="center"/>
    </xf>
    <xf numFmtId="1" fontId="18" fillId="0" borderId="12" xfId="0" applyNumberFormat="1" applyFont="1" applyBorder="1" applyAlignment="1">
      <alignment horizontal="center"/>
    </xf>
    <xf numFmtId="174" fontId="18" fillId="0" borderId="12" xfId="0" applyNumberFormat="1" applyFont="1" applyBorder="1" applyAlignment="1">
      <alignment horizontal="center"/>
    </xf>
    <xf numFmtId="0" fontId="51" fillId="0" borderId="0" xfId="0" applyFont="1" applyProtection="1">
      <protection locked="0"/>
    </xf>
    <xf numFmtId="0" fontId="78" fillId="6" borderId="0" xfId="0" applyFont="1" applyFill="1" applyAlignment="1" applyProtection="1">
      <alignment vertical="center"/>
      <protection locked="0"/>
    </xf>
    <xf numFmtId="0" fontId="47" fillId="2" borderId="0" xfId="0" applyFont="1" applyFill="1" applyAlignment="1" applyProtection="1">
      <alignment vertical="center"/>
      <protection locked="0"/>
    </xf>
    <xf numFmtId="0" fontId="35" fillId="0" borderId="0" xfId="0" applyFont="1" applyAlignment="1" applyProtection="1">
      <alignment horizontal="center"/>
      <protection locked="0"/>
    </xf>
    <xf numFmtId="0" fontId="36" fillId="0" borderId="0" xfId="0" applyFont="1" applyAlignment="1" applyProtection="1">
      <alignment horizontal="center" vertical="center"/>
      <protection locked="0"/>
    </xf>
    <xf numFmtId="164" fontId="77" fillId="12" borderId="14" xfId="2" applyNumberFormat="1" applyFont="1" applyFill="1" applyBorder="1" applyAlignment="1" applyProtection="1">
      <alignment horizontal="center" vertical="center"/>
      <protection locked="0"/>
    </xf>
    <xf numFmtId="10" fontId="77" fillId="12" borderId="0" xfId="2" applyNumberFormat="1" applyFont="1" applyFill="1" applyBorder="1" applyAlignment="1" applyProtection="1">
      <alignment horizontal="center" vertical="center"/>
      <protection locked="0"/>
    </xf>
    <xf numFmtId="0" fontId="77" fillId="12" borderId="0" xfId="0" applyFont="1" applyFill="1" applyAlignment="1" applyProtection="1">
      <alignment vertical="center"/>
      <protection locked="0"/>
    </xf>
    <xf numFmtId="164" fontId="77" fillId="2" borderId="0" xfId="2" applyNumberFormat="1" applyFont="1" applyFill="1" applyBorder="1" applyAlignment="1" applyProtection="1">
      <alignment horizontal="center" vertical="center"/>
      <protection locked="0"/>
    </xf>
    <xf numFmtId="0" fontId="16" fillId="0" borderId="12" xfId="0" applyFont="1" applyBorder="1" applyAlignment="1">
      <alignment horizontal="center"/>
    </xf>
    <xf numFmtId="0" fontId="47" fillId="14" borderId="0" xfId="0" applyFont="1" applyFill="1" applyAlignment="1">
      <alignment horizontal="center" vertical="center" wrapText="1"/>
    </xf>
    <xf numFmtId="0" fontId="47" fillId="14" borderId="53" xfId="0" applyFont="1" applyFill="1" applyBorder="1" applyAlignment="1">
      <alignment horizontal="center" vertical="center" wrapText="1"/>
    </xf>
    <xf numFmtId="0" fontId="47" fillId="15" borderId="0" xfId="0" applyFont="1" applyFill="1" applyAlignment="1">
      <alignment horizontal="center" vertical="center" wrapText="1"/>
    </xf>
    <xf numFmtId="0" fontId="53" fillId="0" borderId="54" xfId="0" applyFont="1" applyBorder="1"/>
    <xf numFmtId="167" fontId="53" fillId="0" borderId="55" xfId="0" applyNumberFormat="1" applyFont="1" applyBorder="1" applyAlignment="1">
      <alignment horizontal="center"/>
    </xf>
    <xf numFmtId="0" fontId="53" fillId="0" borderId="55" xfId="0" applyFont="1" applyBorder="1"/>
    <xf numFmtId="0" fontId="53" fillId="0" borderId="55" xfId="0" applyFont="1" applyBorder="1" applyAlignment="1">
      <alignment horizontal="center"/>
    </xf>
    <xf numFmtId="0" fontId="53" fillId="0" borderId="54" xfId="0" applyFont="1" applyBorder="1" applyAlignment="1">
      <alignment horizontal="center"/>
    </xf>
    <xf numFmtId="168" fontId="53" fillId="16" borderId="54" xfId="0" applyNumberFormat="1" applyFont="1" applyFill="1" applyBorder="1" applyAlignment="1">
      <alignment horizontal="center"/>
    </xf>
    <xf numFmtId="10" fontId="53" fillId="0" borderId="54" xfId="2" applyNumberFormat="1" applyFont="1" applyBorder="1" applyAlignment="1">
      <alignment horizontal="center"/>
    </xf>
    <xf numFmtId="0" fontId="53" fillId="0" borderId="54" xfId="0" applyFont="1" applyBorder="1" applyAlignment="1">
      <alignment horizontal="left"/>
    </xf>
    <xf numFmtId="168" fontId="53" fillId="0" borderId="54" xfId="0" applyNumberFormat="1" applyFont="1" applyBorder="1" applyAlignment="1">
      <alignment horizontal="center"/>
    </xf>
    <xf numFmtId="166" fontId="53" fillId="0" borderId="54" xfId="2" applyNumberFormat="1" applyFont="1" applyBorder="1" applyAlignment="1">
      <alignment horizontal="center"/>
    </xf>
    <xf numFmtId="4" fontId="53" fillId="0" borderId="54" xfId="2" applyNumberFormat="1" applyFont="1" applyBorder="1" applyAlignment="1">
      <alignment horizontal="center"/>
    </xf>
    <xf numFmtId="165" fontId="53" fillId="0" borderId="54" xfId="0" applyNumberFormat="1" applyFont="1" applyBorder="1" applyAlignment="1">
      <alignment horizontal="left"/>
    </xf>
    <xf numFmtId="0" fontId="47" fillId="15" borderId="56" xfId="0" applyFont="1" applyFill="1" applyBorder="1" applyAlignment="1">
      <alignment horizontal="center" vertical="center" wrapText="1"/>
    </xf>
    <xf numFmtId="10" fontId="53" fillId="0" borderId="54" xfId="2" applyNumberFormat="1" applyFont="1" applyBorder="1" applyAlignment="1">
      <alignment horizontal="left"/>
    </xf>
    <xf numFmtId="173" fontId="15" fillId="0" borderId="12" xfId="2" applyNumberFormat="1" applyFont="1" applyBorder="1" applyAlignment="1">
      <alignment horizontal="center"/>
    </xf>
    <xf numFmtId="0" fontId="30" fillId="0" borderId="0" xfId="0" applyFont="1" applyProtection="1">
      <protection locked="0"/>
    </xf>
    <xf numFmtId="0" fontId="42" fillId="0" borderId="0" xfId="0" applyFont="1" applyProtection="1">
      <protection locked="0"/>
    </xf>
    <xf numFmtId="0" fontId="47" fillId="0" borderId="0" xfId="0" applyFont="1" applyAlignment="1" applyProtection="1">
      <alignment vertical="center"/>
      <protection locked="0"/>
    </xf>
    <xf numFmtId="0" fontId="77" fillId="0" borderId="0" xfId="0" applyFont="1" applyAlignment="1" applyProtection="1">
      <alignment vertical="center"/>
      <protection locked="0"/>
    </xf>
    <xf numFmtId="0" fontId="82" fillId="0" borderId="0" xfId="0" applyFont="1" applyAlignment="1" applyProtection="1">
      <alignment vertical="center"/>
      <protection locked="0"/>
    </xf>
    <xf numFmtId="0" fontId="37" fillId="0" borderId="0" xfId="0" applyFont="1" applyAlignment="1" applyProtection="1">
      <alignment horizontal="center"/>
      <protection locked="0"/>
    </xf>
    <xf numFmtId="0" fontId="37" fillId="0" borderId="0" xfId="0" applyFont="1" applyProtection="1">
      <protection locked="0"/>
    </xf>
    <xf numFmtId="0" fontId="37" fillId="0" borderId="0" xfId="0" applyFont="1" applyAlignment="1" applyProtection="1">
      <alignment vertical="center"/>
      <protection locked="0"/>
    </xf>
    <xf numFmtId="0" fontId="100" fillId="0" borderId="0" xfId="0" applyFont="1" applyProtection="1">
      <protection locked="0"/>
    </xf>
    <xf numFmtId="0" fontId="54" fillId="0" borderId="0" xfId="0" applyFont="1" applyAlignment="1" applyProtection="1">
      <alignment horizontal="center" vertical="center" wrapText="1"/>
      <protection locked="0"/>
    </xf>
    <xf numFmtId="0" fontId="103" fillId="0" borderId="0" xfId="0" applyFont="1" applyAlignment="1" applyProtection="1">
      <alignment vertical="center"/>
      <protection locked="0"/>
    </xf>
    <xf numFmtId="0" fontId="105" fillId="0" borderId="0" xfId="0" applyFont="1" applyAlignment="1" applyProtection="1">
      <alignment horizontal="center" vertical="center"/>
      <protection locked="0"/>
    </xf>
    <xf numFmtId="0" fontId="68" fillId="0" borderId="11" xfId="0" applyFont="1" applyBorder="1" applyAlignment="1" applyProtection="1">
      <alignment horizontal="left" indent="1"/>
      <protection locked="0"/>
    </xf>
    <xf numFmtId="0" fontId="103" fillId="0" borderId="0" xfId="0" applyFont="1" applyAlignment="1" applyProtection="1">
      <alignment horizontal="center" vertical="center"/>
      <protection locked="0"/>
    </xf>
    <xf numFmtId="0" fontId="104" fillId="0" borderId="0" xfId="0" applyFont="1" applyAlignment="1" applyProtection="1">
      <alignment horizontal="center" vertical="center"/>
      <protection locked="0"/>
    </xf>
    <xf numFmtId="166" fontId="69" fillId="3" borderId="59" xfId="0" applyNumberFormat="1" applyFont="1" applyFill="1" applyBorder="1" applyAlignment="1" applyProtection="1">
      <alignment horizontal="center" vertical="center"/>
      <protection locked="0"/>
    </xf>
    <xf numFmtId="172" fontId="108" fillId="3" borderId="61" xfId="1" applyNumberFormat="1" applyFont="1" applyFill="1" applyBorder="1" applyAlignment="1" applyProtection="1">
      <alignment horizontal="center" vertical="center"/>
      <protection locked="0"/>
    </xf>
    <xf numFmtId="172" fontId="108" fillId="3" borderId="63" xfId="1" applyNumberFormat="1" applyFont="1" applyFill="1" applyBorder="1" applyAlignment="1" applyProtection="1">
      <alignment horizontal="center" vertical="center"/>
      <protection locked="0"/>
    </xf>
    <xf numFmtId="0" fontId="109" fillId="0" borderId="0" xfId="0" applyFont="1" applyAlignment="1" applyProtection="1">
      <alignment horizontal="left" indent="1"/>
      <protection locked="0"/>
    </xf>
    <xf numFmtId="0" fontId="102" fillId="18" borderId="0" xfId="0" applyFont="1" applyFill="1" applyAlignment="1" applyProtection="1">
      <alignment vertical="center"/>
      <protection locked="0"/>
    </xf>
    <xf numFmtId="10" fontId="102" fillId="18" borderId="0" xfId="0" applyNumberFormat="1" applyFont="1" applyFill="1" applyAlignment="1" applyProtection="1">
      <alignment horizontal="center" vertical="center"/>
      <protection locked="0"/>
    </xf>
    <xf numFmtId="0" fontId="102" fillId="18" borderId="0" xfId="0" applyFont="1" applyFill="1" applyAlignment="1" applyProtection="1">
      <alignment horizontal="center" vertical="center"/>
      <protection locked="0"/>
    </xf>
    <xf numFmtId="0" fontId="102" fillId="18" borderId="66" xfId="0" applyFont="1" applyFill="1" applyBorder="1" applyAlignment="1" applyProtection="1">
      <alignment horizontal="center" vertical="center"/>
      <protection locked="0"/>
    </xf>
    <xf numFmtId="0" fontId="103" fillId="0" borderId="68" xfId="0" applyFont="1" applyBorder="1" applyAlignment="1" applyProtection="1">
      <alignment vertical="center"/>
      <protection locked="0"/>
    </xf>
    <xf numFmtId="173" fontId="103" fillId="0" borderId="68" xfId="0" applyNumberFormat="1" applyFont="1" applyBorder="1" applyAlignment="1" applyProtection="1">
      <alignment vertical="center"/>
      <protection locked="0"/>
    </xf>
    <xf numFmtId="10" fontId="103" fillId="0" borderId="68" xfId="0" applyNumberFormat="1" applyFont="1" applyBorder="1" applyAlignment="1" applyProtection="1">
      <alignment horizontal="center" vertical="center"/>
      <protection locked="0"/>
    </xf>
    <xf numFmtId="9" fontId="103" fillId="0" borderId="68" xfId="0" applyNumberFormat="1" applyFont="1" applyBorder="1" applyAlignment="1" applyProtection="1">
      <alignment horizontal="center" vertical="center"/>
      <protection locked="0"/>
    </xf>
    <xf numFmtId="164" fontId="103" fillId="0" borderId="68" xfId="0" applyNumberFormat="1" applyFont="1" applyBorder="1" applyAlignment="1" applyProtection="1">
      <alignment horizontal="center" vertical="center"/>
      <protection locked="0"/>
    </xf>
    <xf numFmtId="2" fontId="103" fillId="0" borderId="68" xfId="0" applyNumberFormat="1" applyFont="1" applyBorder="1" applyAlignment="1" applyProtection="1">
      <alignment horizontal="center" vertical="center"/>
      <protection locked="0"/>
    </xf>
    <xf numFmtId="176" fontId="103" fillId="0" borderId="68" xfId="0" applyNumberFormat="1" applyFont="1" applyBorder="1" applyAlignment="1" applyProtection="1">
      <alignment horizontal="center" vertical="center"/>
      <protection locked="0"/>
    </xf>
    <xf numFmtId="0" fontId="103" fillId="0" borderId="67" xfId="0" applyFont="1" applyBorder="1" applyAlignment="1" applyProtection="1">
      <alignment vertical="center"/>
      <protection locked="0"/>
    </xf>
    <xf numFmtId="173" fontId="103" fillId="0" borderId="67" xfId="0" applyNumberFormat="1" applyFont="1" applyBorder="1" applyAlignment="1" applyProtection="1">
      <alignment vertical="center"/>
      <protection locked="0"/>
    </xf>
    <xf numFmtId="10" fontId="103" fillId="0" borderId="67" xfId="0" applyNumberFormat="1" applyFont="1" applyBorder="1" applyAlignment="1" applyProtection="1">
      <alignment horizontal="center" vertical="center"/>
      <protection locked="0"/>
    </xf>
    <xf numFmtId="9" fontId="103" fillId="0" borderId="67" xfId="0" applyNumberFormat="1" applyFont="1" applyBorder="1" applyAlignment="1" applyProtection="1">
      <alignment horizontal="center" vertical="center"/>
      <protection locked="0"/>
    </xf>
    <xf numFmtId="164" fontId="103" fillId="0" borderId="67" xfId="0" applyNumberFormat="1" applyFont="1" applyBorder="1" applyAlignment="1" applyProtection="1">
      <alignment horizontal="center" vertical="center"/>
      <protection locked="0"/>
    </xf>
    <xf numFmtId="2" fontId="103" fillId="0" borderId="67" xfId="0" applyNumberFormat="1" applyFont="1" applyBorder="1" applyAlignment="1" applyProtection="1">
      <alignment horizontal="center" vertical="center"/>
      <protection locked="0"/>
    </xf>
    <xf numFmtId="176" fontId="103" fillId="0" borderId="67" xfId="0" applyNumberFormat="1" applyFont="1" applyBorder="1" applyAlignment="1" applyProtection="1">
      <alignment horizontal="center" vertical="center"/>
      <protection locked="0"/>
    </xf>
    <xf numFmtId="173" fontId="102" fillId="18" borderId="0" xfId="0" applyNumberFormat="1" applyFont="1" applyFill="1" applyAlignment="1" applyProtection="1">
      <alignment vertical="center"/>
      <protection locked="0"/>
    </xf>
    <xf numFmtId="0" fontId="103" fillId="0" borderId="69" xfId="0" applyFont="1" applyBorder="1" applyAlignment="1" applyProtection="1">
      <alignment vertical="center"/>
      <protection locked="0"/>
    </xf>
    <xf numFmtId="173" fontId="103" fillId="0" borderId="69" xfId="0" applyNumberFormat="1" applyFont="1" applyBorder="1" applyAlignment="1" applyProtection="1">
      <alignment vertical="center"/>
      <protection locked="0"/>
    </xf>
    <xf numFmtId="10" fontId="103" fillId="0" borderId="69" xfId="0" applyNumberFormat="1" applyFont="1" applyBorder="1" applyAlignment="1" applyProtection="1">
      <alignment horizontal="center" vertical="center"/>
      <protection locked="0"/>
    </xf>
    <xf numFmtId="9" fontId="103" fillId="0" borderId="69" xfId="0" applyNumberFormat="1" applyFont="1" applyBorder="1" applyAlignment="1" applyProtection="1">
      <alignment horizontal="center" vertical="center"/>
      <protection locked="0"/>
    </xf>
    <xf numFmtId="164" fontId="103" fillId="0" borderId="69" xfId="0" applyNumberFormat="1" applyFont="1" applyBorder="1" applyAlignment="1" applyProtection="1">
      <alignment horizontal="center" vertical="center"/>
      <protection locked="0"/>
    </xf>
    <xf numFmtId="2" fontId="103" fillId="0" borderId="69" xfId="0" applyNumberFormat="1" applyFont="1" applyBorder="1" applyAlignment="1" applyProtection="1">
      <alignment horizontal="center" vertical="center"/>
      <protection locked="0"/>
    </xf>
    <xf numFmtId="176" fontId="103" fillId="0" borderId="69" xfId="0" applyNumberFormat="1" applyFont="1" applyBorder="1" applyAlignment="1" applyProtection="1">
      <alignment horizontal="center" vertical="center"/>
      <protection locked="0"/>
    </xf>
    <xf numFmtId="0" fontId="102" fillId="19" borderId="0" xfId="0" applyFont="1" applyFill="1" applyAlignment="1" applyProtection="1">
      <alignment vertical="center"/>
      <protection locked="0"/>
    </xf>
    <xf numFmtId="0" fontId="102" fillId="19" borderId="0" xfId="0" applyFont="1" applyFill="1" applyAlignment="1" applyProtection="1">
      <alignment horizontal="center" vertical="center"/>
      <protection locked="0"/>
    </xf>
    <xf numFmtId="0" fontId="102" fillId="19" borderId="66" xfId="0" applyFont="1" applyFill="1" applyBorder="1" applyAlignment="1" applyProtection="1">
      <alignment horizontal="center" vertical="center"/>
      <protection locked="0"/>
    </xf>
    <xf numFmtId="173" fontId="102" fillId="19" borderId="0" xfId="0" applyNumberFormat="1" applyFont="1" applyFill="1" applyAlignment="1" applyProtection="1">
      <alignment vertical="center"/>
      <protection locked="0"/>
    </xf>
    <xf numFmtId="10" fontId="102" fillId="19" borderId="0" xfId="0" applyNumberFormat="1" applyFont="1" applyFill="1" applyAlignment="1" applyProtection="1">
      <alignment horizontal="center" vertical="center"/>
      <protection locked="0"/>
    </xf>
    <xf numFmtId="0" fontId="112" fillId="2" borderId="0" xfId="0" applyFont="1" applyFill="1" applyAlignment="1" applyProtection="1">
      <alignment vertical="center"/>
      <protection locked="0"/>
    </xf>
    <xf numFmtId="173" fontId="112" fillId="2" borderId="0" xfId="0" applyNumberFormat="1" applyFont="1" applyFill="1" applyAlignment="1" applyProtection="1">
      <alignment vertical="center"/>
      <protection locked="0"/>
    </xf>
    <xf numFmtId="10" fontId="112" fillId="2" borderId="0" xfId="0" applyNumberFormat="1" applyFont="1" applyFill="1" applyAlignment="1" applyProtection="1">
      <alignment horizontal="center" vertical="center"/>
      <protection locked="0"/>
    </xf>
    <xf numFmtId="0" fontId="112" fillId="2" borderId="0" xfId="0" applyFont="1" applyFill="1" applyAlignment="1" applyProtection="1">
      <alignment horizontal="center" vertical="center"/>
      <protection locked="0"/>
    </xf>
    <xf numFmtId="0" fontId="112" fillId="2" borderId="66" xfId="0" applyFont="1" applyFill="1" applyBorder="1" applyAlignment="1" applyProtection="1">
      <alignment horizontal="center" vertical="center"/>
      <protection locked="0"/>
    </xf>
    <xf numFmtId="0" fontId="107" fillId="0" borderId="0" xfId="0" applyFont="1" applyProtection="1">
      <protection locked="0"/>
    </xf>
    <xf numFmtId="0" fontId="104" fillId="0" borderId="0" xfId="0" applyFont="1" applyAlignment="1" applyProtection="1">
      <alignment vertical="center"/>
      <protection locked="0"/>
    </xf>
    <xf numFmtId="0" fontId="113" fillId="0" borderId="0" xfId="0" applyFont="1" applyAlignment="1">
      <alignment vertical="top" wrapText="1"/>
    </xf>
    <xf numFmtId="0" fontId="13" fillId="0" borderId="12" xfId="0" applyFont="1" applyBorder="1" applyAlignment="1" applyProtection="1">
      <alignment horizontal="left" indent="2"/>
      <protection locked="0"/>
    </xf>
    <xf numFmtId="0" fontId="13" fillId="0" borderId="12" xfId="0" applyFont="1" applyBorder="1" applyAlignment="1">
      <alignment horizontal="center"/>
    </xf>
    <xf numFmtId="172" fontId="13" fillId="0" borderId="12" xfId="0" applyNumberFormat="1" applyFont="1" applyBorder="1" applyAlignment="1">
      <alignment horizontal="center"/>
    </xf>
    <xf numFmtId="173" fontId="13" fillId="0" borderId="12" xfId="2" applyNumberFormat="1" applyFont="1" applyBorder="1" applyAlignment="1">
      <alignment horizontal="center"/>
    </xf>
    <xf numFmtId="10" fontId="13" fillId="0" borderId="12" xfId="2" applyNumberFormat="1" applyFont="1" applyBorder="1" applyAlignment="1">
      <alignment horizontal="center"/>
    </xf>
    <xf numFmtId="10" fontId="93" fillId="0" borderId="12" xfId="2" applyNumberFormat="1" applyFont="1" applyBorder="1" applyAlignment="1">
      <alignment horizontal="center"/>
    </xf>
    <xf numFmtId="10" fontId="12" fillId="0" borderId="12" xfId="2" applyNumberFormat="1" applyFont="1" applyBorder="1" applyAlignment="1">
      <alignment horizontal="center"/>
    </xf>
    <xf numFmtId="164" fontId="26" fillId="0" borderId="0" xfId="2" applyNumberFormat="1" applyFont="1" applyAlignment="1">
      <alignment vertical="center"/>
    </xf>
    <xf numFmtId="164" fontId="39" fillId="0" borderId="0" xfId="0" applyNumberFormat="1" applyFont="1" applyAlignment="1">
      <alignment vertical="center"/>
    </xf>
    <xf numFmtId="10" fontId="39" fillId="0" borderId="0" xfId="0" applyNumberFormat="1" applyFont="1" applyAlignment="1">
      <alignment vertical="center"/>
    </xf>
    <xf numFmtId="0" fontId="90" fillId="0" borderId="0" xfId="0" applyFont="1"/>
    <xf numFmtId="0" fontId="74" fillId="0" borderId="48" xfId="0" applyFont="1" applyBorder="1"/>
    <xf numFmtId="0" fontId="74" fillId="0" borderId="0" xfId="0" applyFont="1"/>
    <xf numFmtId="0" fontId="83" fillId="0" borderId="0" xfId="0" applyFont="1"/>
    <xf numFmtId="0" fontId="89" fillId="0" borderId="0" xfId="0" applyFont="1"/>
    <xf numFmtId="0" fontId="76" fillId="0" borderId="48" xfId="0" applyFont="1" applyBorder="1" applyAlignment="1">
      <alignment horizontal="left" vertical="center"/>
    </xf>
    <xf numFmtId="0" fontId="81" fillId="0" borderId="0" xfId="0" applyFont="1" applyAlignment="1">
      <alignment horizontal="center" vertical="top"/>
    </xf>
    <xf numFmtId="0" fontId="36" fillId="0" borderId="60" xfId="0" applyFont="1" applyBorder="1" applyAlignment="1">
      <alignment horizontal="center" vertical="center"/>
    </xf>
    <xf numFmtId="0" fontId="36" fillId="0" borderId="64" xfId="0" applyFont="1" applyBorder="1"/>
    <xf numFmtId="0" fontId="36" fillId="0" borderId="14" xfId="0" applyFont="1" applyBorder="1"/>
    <xf numFmtId="166" fontId="69" fillId="3" borderId="58" xfId="0" applyNumberFormat="1" applyFont="1" applyFill="1" applyBorder="1" applyAlignment="1">
      <alignment horizontal="center" vertical="center"/>
    </xf>
    <xf numFmtId="166" fontId="69" fillId="0" borderId="0" xfId="0" applyNumberFormat="1" applyFont="1" applyAlignment="1">
      <alignment vertical="center"/>
    </xf>
    <xf numFmtId="0" fontId="36" fillId="0" borderId="0" xfId="0" applyFont="1" applyAlignment="1">
      <alignment horizontal="right" vertical="center"/>
    </xf>
    <xf numFmtId="0" fontId="36" fillId="0" borderId="65" xfId="0" applyFont="1" applyBorder="1"/>
    <xf numFmtId="0" fontId="77" fillId="0" borderId="0" xfId="0" applyFont="1" applyAlignment="1">
      <alignment horizontal="center" vertical="center"/>
    </xf>
    <xf numFmtId="1" fontId="36" fillId="0" borderId="0" xfId="1" applyNumberFormat="1" applyFont="1" applyFill="1" applyBorder="1" applyProtection="1"/>
    <xf numFmtId="1" fontId="36" fillId="0" borderId="0" xfId="1" applyNumberFormat="1" applyFont="1" applyProtection="1"/>
    <xf numFmtId="0" fontId="86" fillId="0" borderId="0" xfId="0" applyFont="1" applyAlignment="1">
      <alignment horizontal="center" vertical="center" wrapText="1"/>
    </xf>
    <xf numFmtId="0" fontId="43" fillId="6" borderId="0" xfId="0" applyFont="1" applyFill="1" applyAlignment="1">
      <alignment horizontal="center" vertical="center" wrapText="1"/>
    </xf>
    <xf numFmtId="0" fontId="0" fillId="0" borderId="0" xfId="0" applyAlignment="1">
      <alignment horizontal="center" vertical="center" wrapText="1"/>
    </xf>
    <xf numFmtId="0" fontId="89" fillId="0" borderId="0" xfId="0" applyFont="1" applyAlignment="1">
      <alignment vertical="center"/>
    </xf>
    <xf numFmtId="0" fontId="75" fillId="0" borderId="0" xfId="0" applyFont="1" applyAlignment="1">
      <alignment vertical="center"/>
    </xf>
    <xf numFmtId="0" fontId="36" fillId="0" borderId="0" xfId="0" applyFont="1" applyAlignment="1">
      <alignment vertical="center"/>
    </xf>
    <xf numFmtId="0" fontId="78" fillId="0" borderId="0" xfId="0" applyFont="1" applyAlignment="1">
      <alignment horizontal="center" vertical="center"/>
    </xf>
    <xf numFmtId="0" fontId="75" fillId="0" borderId="0" xfId="0" applyFont="1" applyAlignment="1">
      <alignment horizontal="center" vertical="center"/>
    </xf>
    <xf numFmtId="1" fontId="36" fillId="0" borderId="0" xfId="1" applyNumberFormat="1" applyFont="1" applyAlignment="1" applyProtection="1">
      <alignment vertical="center"/>
    </xf>
    <xf numFmtId="0" fontId="89" fillId="0" borderId="0" xfId="0" applyFont="1" applyAlignment="1">
      <alignment horizontal="center" vertical="center" wrapText="1"/>
    </xf>
    <xf numFmtId="164" fontId="47" fillId="2" borderId="15" xfId="2" applyNumberFormat="1" applyFont="1" applyFill="1" applyBorder="1" applyAlignment="1" applyProtection="1">
      <alignment horizontal="center" vertical="center" wrapText="1"/>
    </xf>
    <xf numFmtId="164" fontId="47" fillId="2" borderId="14" xfId="2" applyNumberFormat="1" applyFont="1" applyFill="1" applyBorder="1" applyAlignment="1" applyProtection="1">
      <alignment horizontal="center" vertical="center" wrapText="1"/>
    </xf>
    <xf numFmtId="0" fontId="47" fillId="0" borderId="0" xfId="0" applyFont="1" applyAlignment="1">
      <alignment horizontal="center" vertical="center" wrapText="1"/>
    </xf>
    <xf numFmtId="164" fontId="47" fillId="2" borderId="0" xfId="2" applyNumberFormat="1" applyFont="1" applyFill="1" applyBorder="1" applyAlignment="1" applyProtection="1">
      <alignment horizontal="center" vertical="center" wrapText="1"/>
    </xf>
    <xf numFmtId="0" fontId="36" fillId="0" borderId="15" xfId="0" applyFont="1" applyBorder="1" applyAlignment="1">
      <alignment vertical="center"/>
    </xf>
    <xf numFmtId="0" fontId="36" fillId="0" borderId="48" xfId="0" applyFont="1" applyBorder="1" applyAlignment="1">
      <alignment vertical="center"/>
    </xf>
    <xf numFmtId="0" fontId="36" fillId="0" borderId="14" xfId="0" applyFont="1" applyBorder="1" applyAlignment="1">
      <alignment vertical="center"/>
    </xf>
    <xf numFmtId="0" fontId="94" fillId="0" borderId="0" xfId="0" applyFont="1" applyAlignment="1">
      <alignment vertical="center"/>
    </xf>
    <xf numFmtId="0" fontId="37" fillId="2" borderId="15" xfId="0" applyFont="1" applyFill="1" applyBorder="1" applyAlignment="1">
      <alignment vertical="center"/>
    </xf>
    <xf numFmtId="164" fontId="82" fillId="2" borderId="48" xfId="2" applyNumberFormat="1" applyFont="1" applyFill="1" applyBorder="1" applyAlignment="1" applyProtection="1">
      <alignment horizontal="center" vertical="center"/>
    </xf>
    <xf numFmtId="164" fontId="82" fillId="2" borderId="14" xfId="2" applyNumberFormat="1" applyFont="1" applyFill="1" applyBorder="1" applyAlignment="1" applyProtection="1">
      <alignment horizontal="center" vertical="center"/>
    </xf>
    <xf numFmtId="0" fontId="38" fillId="0" borderId="0" xfId="0" applyFont="1" applyAlignment="1">
      <alignment vertical="center"/>
    </xf>
    <xf numFmtId="173" fontId="82" fillId="2" borderId="14" xfId="2" applyNumberFormat="1" applyFont="1" applyFill="1" applyBorder="1" applyAlignment="1" applyProtection="1">
      <alignment horizontal="center" vertical="center"/>
    </xf>
    <xf numFmtId="10" fontId="82" fillId="2" borderId="0" xfId="2" applyNumberFormat="1" applyFont="1" applyFill="1" applyBorder="1" applyAlignment="1" applyProtection="1">
      <alignment horizontal="center" vertical="center"/>
    </xf>
    <xf numFmtId="164" fontId="82" fillId="2" borderId="0" xfId="2" applyNumberFormat="1" applyFont="1" applyFill="1" applyBorder="1" applyAlignment="1" applyProtection="1">
      <alignment horizontal="center" vertical="center"/>
    </xf>
    <xf numFmtId="173" fontId="36" fillId="0" borderId="14" xfId="0" applyNumberFormat="1" applyFont="1" applyBorder="1" applyAlignment="1">
      <alignment vertical="center"/>
    </xf>
    <xf numFmtId="0" fontId="38" fillId="5" borderId="15" xfId="0" applyFont="1" applyFill="1" applyBorder="1" applyAlignment="1">
      <alignment vertical="center"/>
    </xf>
    <xf numFmtId="164" fontId="38" fillId="5" borderId="48" xfId="2" applyNumberFormat="1" applyFont="1" applyFill="1" applyBorder="1" applyAlignment="1" applyProtection="1">
      <alignment horizontal="center" vertical="center"/>
    </xf>
    <xf numFmtId="164" fontId="38" fillId="5" borderId="14" xfId="2" applyNumberFormat="1" applyFont="1" applyFill="1" applyBorder="1" applyAlignment="1" applyProtection="1">
      <alignment horizontal="center" vertical="center"/>
    </xf>
    <xf numFmtId="173" fontId="38" fillId="5" borderId="14" xfId="2" applyNumberFormat="1" applyFont="1" applyFill="1" applyBorder="1" applyAlignment="1" applyProtection="1">
      <alignment horizontal="center" vertical="center"/>
    </xf>
    <xf numFmtId="164" fontId="38" fillId="5" borderId="0" xfId="2" applyNumberFormat="1" applyFont="1" applyFill="1" applyBorder="1" applyAlignment="1" applyProtection="1">
      <alignment horizontal="center" vertical="center"/>
    </xf>
    <xf numFmtId="0" fontId="92" fillId="0" borderId="0" xfId="0" applyFont="1"/>
    <xf numFmtId="167" fontId="21" fillId="0" borderId="49" xfId="2" applyNumberFormat="1" applyFont="1" applyBorder="1" applyAlignment="1" applyProtection="1">
      <alignment horizontal="center"/>
    </xf>
    <xf numFmtId="176" fontId="21" fillId="0" borderId="49" xfId="2" applyNumberFormat="1" applyFont="1" applyBorder="1" applyAlignment="1" applyProtection="1">
      <alignment horizontal="center"/>
    </xf>
    <xf numFmtId="10" fontId="21" fillId="0" borderId="49" xfId="2" applyNumberFormat="1" applyFont="1" applyBorder="1" applyAlignment="1" applyProtection="1">
      <alignment horizontal="center"/>
    </xf>
    <xf numFmtId="10" fontId="21" fillId="0" borderId="50" xfId="2" applyNumberFormat="1" applyFont="1" applyBorder="1" applyAlignment="1" applyProtection="1">
      <alignment horizontal="center"/>
    </xf>
    <xf numFmtId="172" fontId="14" fillId="0" borderId="11" xfId="2" applyNumberFormat="1" applyFont="1" applyBorder="1" applyAlignment="1" applyProtection="1">
      <alignment horizontal="center"/>
    </xf>
    <xf numFmtId="0" fontId="21" fillId="0" borderId="0" xfId="0" applyFont="1"/>
    <xf numFmtId="173" fontId="21" fillId="0" borderId="11" xfId="2" applyNumberFormat="1" applyFont="1" applyBorder="1" applyAlignment="1" applyProtection="1">
      <alignment horizontal="center"/>
    </xf>
    <xf numFmtId="164" fontId="93" fillId="0" borderId="11" xfId="2" applyNumberFormat="1" applyFont="1" applyBorder="1" applyAlignment="1" applyProtection="1">
      <alignment horizontal="center"/>
    </xf>
    <xf numFmtId="0" fontId="36" fillId="0" borderId="15" xfId="0" applyFont="1" applyBorder="1" applyAlignment="1">
      <alignment horizontal="left" vertical="center"/>
    </xf>
    <xf numFmtId="167" fontId="36" fillId="0" borderId="48" xfId="0" applyNumberFormat="1" applyFont="1" applyBorder="1" applyAlignment="1">
      <alignment vertical="center"/>
    </xf>
    <xf numFmtId="0" fontId="92" fillId="0" borderId="0" xfId="0" applyFont="1" applyAlignment="1">
      <alignment vertical="center"/>
    </xf>
    <xf numFmtId="0" fontId="21" fillId="0" borderId="15" xfId="0" applyFont="1" applyBorder="1" applyAlignment="1">
      <alignment vertical="center"/>
    </xf>
    <xf numFmtId="0" fontId="21" fillId="0" borderId="48" xfId="0" applyFont="1" applyBorder="1" applyAlignment="1">
      <alignment vertical="center"/>
    </xf>
    <xf numFmtId="0" fontId="21" fillId="0" borderId="14" xfId="0" applyFont="1" applyBorder="1" applyAlignment="1">
      <alignment vertical="center"/>
    </xf>
    <xf numFmtId="0" fontId="21" fillId="0" borderId="0" xfId="0" applyFont="1" applyAlignment="1">
      <alignment vertical="center"/>
    </xf>
    <xf numFmtId="173" fontId="21" fillId="0" borderId="14" xfId="0" applyNumberFormat="1" applyFont="1" applyBorder="1" applyAlignment="1">
      <alignment vertical="center"/>
    </xf>
    <xf numFmtId="0" fontId="68" fillId="0" borderId="0" xfId="0" applyFont="1" applyAlignment="1">
      <alignment vertical="center"/>
    </xf>
    <xf numFmtId="0" fontId="38" fillId="3" borderId="15" xfId="0" applyFont="1" applyFill="1" applyBorder="1" applyAlignment="1">
      <alignment horizontal="left" vertical="center" indent="1"/>
    </xf>
    <xf numFmtId="164" fontId="38" fillId="3" borderId="48" xfId="2" applyNumberFormat="1" applyFont="1" applyFill="1" applyBorder="1" applyAlignment="1" applyProtection="1">
      <alignment horizontal="center" vertical="center"/>
    </xf>
    <xf numFmtId="164" fontId="38" fillId="3" borderId="14" xfId="2" applyNumberFormat="1" applyFont="1" applyFill="1" applyBorder="1" applyAlignment="1" applyProtection="1">
      <alignment horizontal="center" vertical="center"/>
    </xf>
    <xf numFmtId="173" fontId="38" fillId="3" borderId="14" xfId="2" applyNumberFormat="1" applyFont="1" applyFill="1" applyBorder="1" applyAlignment="1" applyProtection="1">
      <alignment horizontal="center" vertical="center"/>
    </xf>
    <xf numFmtId="164" fontId="38" fillId="3" borderId="0" xfId="2" applyNumberFormat="1" applyFont="1" applyFill="1" applyBorder="1" applyAlignment="1" applyProtection="1">
      <alignment horizontal="center" vertical="center"/>
    </xf>
    <xf numFmtId="9" fontId="93" fillId="0" borderId="11" xfId="2" applyFont="1" applyBorder="1" applyAlignment="1" applyProtection="1">
      <alignment horizontal="center"/>
    </xf>
    <xf numFmtId="167" fontId="21" fillId="0" borderId="48" xfId="0" applyNumberFormat="1" applyFont="1" applyBorder="1" applyAlignment="1">
      <alignment vertical="center"/>
    </xf>
    <xf numFmtId="0" fontId="17" fillId="0" borderId="0" xfId="0" applyFont="1"/>
    <xf numFmtId="0" fontId="62" fillId="0" borderId="0" xfId="0" applyFont="1" applyAlignment="1">
      <alignment vertical="center"/>
    </xf>
    <xf numFmtId="164" fontId="69" fillId="3" borderId="48" xfId="2" applyNumberFormat="1" applyFont="1" applyFill="1" applyBorder="1" applyAlignment="1" applyProtection="1">
      <alignment horizontal="center" vertical="center"/>
    </xf>
    <xf numFmtId="164" fontId="69" fillId="3" borderId="14" xfId="2" applyNumberFormat="1" applyFont="1" applyFill="1" applyBorder="1" applyAlignment="1" applyProtection="1">
      <alignment horizontal="center" vertical="center"/>
    </xf>
    <xf numFmtId="164" fontId="69" fillId="3" borderId="0" xfId="2" applyNumberFormat="1" applyFont="1" applyFill="1" applyBorder="1" applyAlignment="1" applyProtection="1">
      <alignment horizontal="center" vertical="center"/>
    </xf>
    <xf numFmtId="167" fontId="36" fillId="0" borderId="0" xfId="0" applyNumberFormat="1" applyFont="1" applyAlignment="1">
      <alignment vertical="center"/>
    </xf>
    <xf numFmtId="0" fontId="82" fillId="2" borderId="0" xfId="0" applyFont="1" applyFill="1" applyAlignment="1">
      <alignment horizontal="left" vertical="center"/>
    </xf>
    <xf numFmtId="173" fontId="82" fillId="2" borderId="0" xfId="2" applyNumberFormat="1" applyFont="1" applyFill="1" applyBorder="1" applyAlignment="1" applyProtection="1">
      <alignment horizontal="center" vertical="center"/>
    </xf>
    <xf numFmtId="0" fontId="86" fillId="0" borderId="0" xfId="0" applyFont="1" applyAlignment="1">
      <alignment vertical="center"/>
    </xf>
    <xf numFmtId="0" fontId="87" fillId="0" borderId="0" xfId="0" applyFont="1" applyAlignment="1">
      <alignment vertical="center"/>
    </xf>
    <xf numFmtId="164" fontId="39"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1" fillId="0" borderId="14" xfId="0" applyFont="1" applyBorder="1" applyAlignment="1">
      <alignment vertical="center"/>
    </xf>
    <xf numFmtId="10" fontId="61" fillId="0" borderId="0" xfId="0" applyNumberFormat="1" applyFont="1" applyAlignment="1">
      <alignment horizontal="center" vertical="center"/>
    </xf>
    <xf numFmtId="0" fontId="88" fillId="0" borderId="0" xfId="0" applyFont="1"/>
    <xf numFmtId="0" fontId="79" fillId="0" borderId="15" xfId="0" applyFont="1" applyBorder="1"/>
    <xf numFmtId="0" fontId="79" fillId="0" borderId="48" xfId="0" applyFont="1" applyBorder="1"/>
    <xf numFmtId="0" fontId="79" fillId="0" borderId="14" xfId="0" applyFont="1" applyBorder="1"/>
    <xf numFmtId="0" fontId="79" fillId="0" borderId="0" xfId="0" applyFont="1"/>
    <xf numFmtId="0" fontId="80" fillId="0" borderId="0" xfId="0" applyFont="1"/>
    <xf numFmtId="0" fontId="79" fillId="0" borderId="0" xfId="0" applyFont="1" applyAlignment="1">
      <alignment horizontal="center"/>
    </xf>
    <xf numFmtId="0" fontId="11" fillId="0" borderId="0" xfId="0" applyFont="1"/>
    <xf numFmtId="169" fontId="59" fillId="0" borderId="43" xfId="2" applyNumberFormat="1" applyFont="1" applyBorder="1" applyAlignment="1"/>
    <xf numFmtId="167" fontId="53" fillId="0" borderId="54" xfId="0" applyNumberFormat="1" applyFont="1" applyBorder="1" applyAlignment="1">
      <alignment horizontal="left"/>
    </xf>
    <xf numFmtId="10" fontId="53" fillId="0" borderId="0" xfId="2" applyNumberFormat="1" applyFont="1" applyFill="1" applyBorder="1" applyAlignment="1">
      <alignment horizontal="center"/>
    </xf>
    <xf numFmtId="0" fontId="54" fillId="0" borderId="0" xfId="0" applyFont="1" applyAlignment="1">
      <alignment horizontal="center" vertical="center" wrapText="1"/>
    </xf>
    <xf numFmtId="0" fontId="107" fillId="0" borderId="0" xfId="0" applyFont="1"/>
    <xf numFmtId="0" fontId="103" fillId="0" borderId="0" xfId="0" applyFont="1" applyAlignment="1">
      <alignment vertical="center"/>
    </xf>
    <xf numFmtId="0" fontId="104" fillId="0" borderId="0" xfId="0" applyFont="1" applyAlignment="1">
      <alignment horizontal="center" vertical="center"/>
    </xf>
    <xf numFmtId="0" fontId="103" fillId="0" borderId="0" xfId="0" applyFont="1" applyAlignment="1">
      <alignment horizontal="center" vertical="center"/>
    </xf>
    <xf numFmtId="0" fontId="105" fillId="0" borderId="0" xfId="0" applyFont="1" applyAlignment="1">
      <alignment horizontal="center" vertical="center"/>
    </xf>
    <xf numFmtId="0" fontId="109" fillId="0" borderId="0" xfId="0" applyFont="1" applyAlignment="1">
      <alignment horizontal="left" indent="1"/>
    </xf>
    <xf numFmtId="0" fontId="106" fillId="0" borderId="0" xfId="0" applyFont="1" applyAlignment="1">
      <alignment vertical="center"/>
    </xf>
    <xf numFmtId="0" fontId="106" fillId="0" borderId="0" xfId="0" applyFont="1" applyAlignment="1">
      <alignment horizontal="center" vertical="center"/>
    </xf>
    <xf numFmtId="0" fontId="111" fillId="0" borderId="0" xfId="0" applyFont="1" applyAlignment="1">
      <alignment horizontal="center" vertical="center" wrapText="1"/>
    </xf>
    <xf numFmtId="0" fontId="110" fillId="0" borderId="0" xfId="0" applyFont="1" applyAlignment="1">
      <alignment horizontal="center" vertical="center"/>
    </xf>
    <xf numFmtId="164" fontId="54" fillId="2" borderId="0" xfId="2" applyNumberFormat="1" applyFont="1" applyFill="1" applyBorder="1" applyAlignment="1" applyProtection="1">
      <alignment horizontal="center" vertical="center" wrapText="1"/>
    </xf>
    <xf numFmtId="164" fontId="54" fillId="2" borderId="14" xfId="2" applyNumberFormat="1" applyFont="1" applyFill="1" applyBorder="1" applyAlignment="1" applyProtection="1">
      <alignment horizontal="center" vertical="center" wrapText="1"/>
    </xf>
    <xf numFmtId="0" fontId="25" fillId="0" borderId="0" xfId="0" applyFont="1"/>
    <xf numFmtId="0" fontId="38" fillId="0" borderId="0" xfId="0" applyFont="1" applyAlignment="1">
      <alignment horizontal="center"/>
    </xf>
    <xf numFmtId="0" fontId="61" fillId="0" borderId="0" xfId="0" applyFont="1" applyAlignment="1">
      <alignment horizontal="center"/>
    </xf>
    <xf numFmtId="0" fontId="36" fillId="0" borderId="44" xfId="0" applyFont="1" applyBorder="1" applyAlignment="1">
      <alignment horizontal="center" vertical="center"/>
    </xf>
    <xf numFmtId="14" fontId="36" fillId="0" borderId="0" xfId="0" applyNumberFormat="1" applyFont="1"/>
    <xf numFmtId="14" fontId="60" fillId="0" borderId="0" xfId="0" quotePrefix="1" applyNumberFormat="1" applyFont="1" applyAlignment="1">
      <alignment horizontal="right"/>
    </xf>
    <xf numFmtId="172" fontId="60" fillId="0" borderId="0" xfId="0" applyNumberFormat="1" applyFont="1" applyAlignment="1">
      <alignment horizontal="center"/>
    </xf>
    <xf numFmtId="1" fontId="0" fillId="0" borderId="0" xfId="1" applyNumberFormat="1" applyFont="1" applyAlignment="1" applyProtection="1">
      <alignment horizontal="center"/>
    </xf>
    <xf numFmtId="0" fontId="70" fillId="0" borderId="0" xfId="0" applyFont="1" applyAlignment="1">
      <alignment vertical="center"/>
    </xf>
    <xf numFmtId="0" fontId="72" fillId="0" borderId="0" xfId="0" applyFont="1" applyAlignment="1">
      <alignment horizontal="center" vertical="center"/>
    </xf>
    <xf numFmtId="0" fontId="71" fillId="6" borderId="0" xfId="0" applyFont="1" applyFill="1" applyAlignment="1">
      <alignment vertical="center"/>
    </xf>
    <xf numFmtId="0" fontId="71" fillId="6" borderId="0" xfId="0" applyFont="1" applyFill="1" applyAlignment="1">
      <alignment horizontal="center" vertical="center"/>
    </xf>
    <xf numFmtId="0" fontId="40" fillId="0" borderId="0" xfId="0" applyFont="1" applyAlignment="1">
      <alignment vertical="center"/>
    </xf>
    <xf numFmtId="0" fontId="61" fillId="0" borderId="0" xfId="0" applyFont="1" applyAlignment="1">
      <alignment vertical="center"/>
    </xf>
    <xf numFmtId="0" fontId="47" fillId="12" borderId="0" xfId="0" applyFont="1" applyFill="1" applyAlignment="1">
      <alignment horizontal="center" vertical="center"/>
    </xf>
    <xf numFmtId="0" fontId="47" fillId="2" borderId="0" xfId="0" applyFont="1" applyFill="1" applyAlignment="1">
      <alignment horizontal="center" vertical="center"/>
    </xf>
    <xf numFmtId="0" fontId="38" fillId="0" borderId="0" xfId="0" applyFont="1" applyAlignment="1">
      <alignment horizontal="center" vertical="center"/>
    </xf>
    <xf numFmtId="0" fontId="38" fillId="0" borderId="0" xfId="0" applyFont="1" applyAlignment="1">
      <alignment horizontal="left" vertical="center" indent="1"/>
    </xf>
    <xf numFmtId="1" fontId="38" fillId="0" borderId="0" xfId="1" applyNumberFormat="1" applyFont="1" applyAlignment="1" applyProtection="1">
      <alignment horizontal="center" vertical="center"/>
    </xf>
    <xf numFmtId="173" fontId="38" fillId="0" borderId="0" xfId="0" applyNumberFormat="1" applyFont="1" applyAlignment="1">
      <alignment vertical="center"/>
    </xf>
    <xf numFmtId="0" fontId="25" fillId="0" borderId="0" xfId="0" applyFont="1" applyAlignment="1">
      <alignment vertical="center"/>
    </xf>
    <xf numFmtId="0" fontId="38" fillId="5" borderId="0" xfId="0" applyFont="1" applyFill="1" applyAlignment="1">
      <alignment vertical="center"/>
    </xf>
    <xf numFmtId="0" fontId="38" fillId="5" borderId="0" xfId="0" applyFont="1" applyFill="1" applyAlignment="1">
      <alignment horizontal="center" vertical="center"/>
    </xf>
    <xf numFmtId="173" fontId="38" fillId="5" borderId="0" xfId="0" applyNumberFormat="1" applyFont="1" applyFill="1" applyAlignment="1">
      <alignment vertical="center"/>
    </xf>
    <xf numFmtId="172" fontId="38" fillId="5" borderId="0" xfId="0" applyNumberFormat="1" applyFont="1" applyFill="1" applyAlignment="1">
      <alignment vertical="center"/>
    </xf>
    <xf numFmtId="39" fontId="38" fillId="5" borderId="0" xfId="0" applyNumberFormat="1" applyFont="1" applyFill="1" applyAlignment="1">
      <alignment vertical="center"/>
    </xf>
    <xf numFmtId="0" fontId="25" fillId="0" borderId="12" xfId="0" applyFont="1" applyBorder="1" applyAlignment="1">
      <alignment horizontal="left" indent="2"/>
    </xf>
    <xf numFmtId="10" fontId="25" fillId="0" borderId="12" xfId="2" applyNumberFormat="1" applyFont="1" applyBorder="1" applyAlignment="1" applyProtection="1">
      <alignment horizontal="center"/>
    </xf>
    <xf numFmtId="173" fontId="25" fillId="0" borderId="12" xfId="2" applyNumberFormat="1" applyFont="1" applyBorder="1" applyAlignment="1" applyProtection="1">
      <alignment horizontal="center"/>
    </xf>
    <xf numFmtId="172" fontId="25" fillId="0" borderId="12" xfId="0" applyNumberFormat="1" applyFont="1" applyBorder="1" applyAlignment="1">
      <alignment horizontal="center"/>
    </xf>
    <xf numFmtId="10" fontId="53" fillId="0" borderId="12" xfId="2" applyNumberFormat="1" applyFont="1" applyBorder="1" applyAlignment="1" applyProtection="1">
      <alignment horizontal="center"/>
    </xf>
    <xf numFmtId="9" fontId="53" fillId="0" borderId="12" xfId="2" applyFont="1" applyBorder="1" applyAlignment="1" applyProtection="1">
      <alignment horizontal="center"/>
    </xf>
    <xf numFmtId="4" fontId="53" fillId="0" borderId="12" xfId="2" applyNumberFormat="1" applyFont="1" applyBorder="1" applyAlignment="1" applyProtection="1">
      <alignment horizontal="center"/>
    </xf>
    <xf numFmtId="0" fontId="68" fillId="0" borderId="13" xfId="0" applyFont="1" applyBorder="1"/>
    <xf numFmtId="172" fontId="38" fillId="0" borderId="0" xfId="0" applyNumberFormat="1" applyFont="1" applyAlignment="1">
      <alignment vertical="center"/>
    </xf>
    <xf numFmtId="0" fontId="73" fillId="0" borderId="0" xfId="0" applyFont="1" applyAlignment="1">
      <alignment horizontal="center" vertical="center"/>
    </xf>
    <xf numFmtId="1" fontId="67" fillId="0" borderId="0" xfId="1" applyNumberFormat="1" applyFont="1" applyAlignment="1" applyProtection="1">
      <alignment horizontal="center" vertical="center"/>
    </xf>
    <xf numFmtId="39" fontId="38" fillId="0" borderId="0" xfId="0" applyNumberFormat="1" applyFont="1" applyAlignment="1">
      <alignment vertical="center"/>
    </xf>
    <xf numFmtId="0" fontId="38" fillId="3" borderId="0" xfId="0" applyFont="1" applyFill="1" applyAlignment="1">
      <alignment horizontal="left" vertical="center" indent="1"/>
    </xf>
    <xf numFmtId="0" fontId="38" fillId="3" borderId="0" xfId="0" applyFont="1" applyFill="1" applyAlignment="1">
      <alignment horizontal="center" vertical="center"/>
    </xf>
    <xf numFmtId="173" fontId="38" fillId="3" borderId="0" xfId="0" applyNumberFormat="1" applyFont="1" applyFill="1" applyAlignment="1">
      <alignment horizontal="left" vertical="center" indent="1"/>
    </xf>
    <xf numFmtId="172" fontId="38" fillId="3" borderId="0" xfId="0" applyNumberFormat="1" applyFont="1" applyFill="1" applyAlignment="1">
      <alignment horizontal="left" vertical="center" indent="1"/>
    </xf>
    <xf numFmtId="39" fontId="38" fillId="3" borderId="0" xfId="0" applyNumberFormat="1" applyFont="1" applyFill="1" applyAlignment="1">
      <alignment horizontal="left" vertical="center" indent="1"/>
    </xf>
    <xf numFmtId="173" fontId="25" fillId="0" borderId="0" xfId="0" applyNumberFormat="1" applyFont="1"/>
    <xf numFmtId="172" fontId="25" fillId="0" borderId="0" xfId="0" applyNumberFormat="1" applyFont="1"/>
    <xf numFmtId="39" fontId="25" fillId="0" borderId="0" xfId="0" applyNumberFormat="1" applyFont="1"/>
    <xf numFmtId="173" fontId="71" fillId="6" borderId="0" xfId="0" applyNumberFormat="1" applyFont="1" applyFill="1" applyAlignment="1">
      <alignment vertical="center"/>
    </xf>
    <xf numFmtId="172" fontId="71" fillId="6" borderId="0" xfId="0" applyNumberFormat="1" applyFont="1" applyFill="1" applyAlignment="1">
      <alignment vertical="center"/>
    </xf>
    <xf numFmtId="1" fontId="45" fillId="0" borderId="0" xfId="1" applyNumberFormat="1" applyFont="1" applyFill="1" applyAlignment="1" applyProtection="1">
      <alignment horizontal="center" vertical="center"/>
    </xf>
    <xf numFmtId="173" fontId="39" fillId="0" borderId="0" xfId="0" applyNumberFormat="1" applyFont="1" applyAlignment="1">
      <alignment vertical="center"/>
    </xf>
    <xf numFmtId="0" fontId="24" fillId="0" borderId="0" xfId="0" applyFont="1" applyAlignment="1">
      <alignment vertical="center"/>
    </xf>
    <xf numFmtId="1" fontId="39" fillId="0" borderId="0" xfId="1" applyNumberFormat="1" applyFont="1" applyAlignment="1" applyProtection="1">
      <alignment horizontal="center" vertical="center"/>
    </xf>
    <xf numFmtId="1" fontId="25" fillId="0" borderId="0" xfId="1" applyNumberFormat="1" applyFont="1" applyAlignment="1" applyProtection="1">
      <alignment horizontal="center" vertical="center"/>
    </xf>
    <xf numFmtId="173" fontId="25" fillId="0" borderId="0" xfId="0" applyNumberFormat="1" applyFont="1" applyAlignment="1">
      <alignment vertical="center"/>
    </xf>
    <xf numFmtId="172" fontId="25" fillId="0" borderId="0" xfId="0" applyNumberFormat="1" applyFont="1" applyAlignment="1">
      <alignment vertical="center"/>
    </xf>
    <xf numFmtId="39" fontId="25" fillId="0" borderId="0" xfId="0" applyNumberFormat="1" applyFont="1" applyAlignment="1">
      <alignment vertical="center"/>
    </xf>
    <xf numFmtId="0" fontId="38" fillId="0" borderId="10" xfId="0" applyFont="1" applyBorder="1"/>
    <xf numFmtId="1" fontId="25" fillId="0" borderId="0" xfId="1" applyNumberFormat="1" applyFont="1" applyAlignment="1" applyProtection="1">
      <alignment horizontal="center"/>
    </xf>
    <xf numFmtId="0" fontId="37" fillId="8" borderId="5" xfId="0" applyFont="1" applyFill="1" applyBorder="1"/>
    <xf numFmtId="0" fontId="25" fillId="0" borderId="8" xfId="0" applyFont="1" applyBorder="1"/>
    <xf numFmtId="0" fontId="25" fillId="0" borderId="5" xfId="0" applyFont="1" applyBorder="1"/>
    <xf numFmtId="0" fontId="25" fillId="0" borderId="9" xfId="0" applyFont="1" applyBorder="1"/>
    <xf numFmtId="0" fontId="37" fillId="6" borderId="5" xfId="0" applyFont="1" applyFill="1" applyBorder="1"/>
    <xf numFmtId="0" fontId="37" fillId="6" borderId="9" xfId="0" applyFont="1" applyFill="1" applyBorder="1"/>
    <xf numFmtId="0" fontId="37" fillId="7" borderId="5" xfId="0" applyFont="1" applyFill="1" applyBorder="1"/>
    <xf numFmtId="0" fontId="37" fillId="7" borderId="6" xfId="0" applyFont="1" applyFill="1" applyBorder="1"/>
    <xf numFmtId="0" fontId="37" fillId="8" borderId="9" xfId="0" applyFont="1" applyFill="1" applyBorder="1"/>
    <xf numFmtId="0" fontId="36" fillId="2" borderId="0" xfId="0" applyFont="1" applyFill="1" applyAlignment="1" applyProtection="1">
      <alignment horizontal="center" vertical="center"/>
      <protection locked="0"/>
    </xf>
    <xf numFmtId="10" fontId="11" fillId="0" borderId="11" xfId="2" applyNumberFormat="1" applyFont="1" applyBorder="1" applyAlignment="1" applyProtection="1">
      <alignment horizontal="center"/>
      <protection locked="0"/>
    </xf>
    <xf numFmtId="0" fontId="11" fillId="0" borderId="11" xfId="0" applyFont="1" applyBorder="1" applyAlignment="1" applyProtection="1">
      <alignment horizontal="center"/>
      <protection locked="0"/>
    </xf>
    <xf numFmtId="0" fontId="11" fillId="0" borderId="13" xfId="0" applyFont="1" applyBorder="1" applyAlignment="1" applyProtection="1">
      <alignment horizontal="center"/>
      <protection locked="0"/>
    </xf>
    <xf numFmtId="0" fontId="38" fillId="0" borderId="13" xfId="0" applyFont="1" applyBorder="1" applyAlignment="1" applyProtection="1">
      <alignment horizontal="center" vertical="center"/>
      <protection locked="0"/>
    </xf>
    <xf numFmtId="0" fontId="11" fillId="0" borderId="0" xfId="0" applyFont="1" applyAlignment="1" applyProtection="1">
      <alignment horizontal="center" vertical="center"/>
      <protection locked="0"/>
    </xf>
    <xf numFmtId="0" fontId="36" fillId="12" borderId="0" xfId="0" applyFont="1" applyFill="1" applyAlignment="1" applyProtection="1">
      <alignment horizontal="center" vertical="center"/>
      <protection locked="0"/>
    </xf>
    <xf numFmtId="0" fontId="11" fillId="8" borderId="0" xfId="0" applyFont="1" applyFill="1" applyAlignment="1" applyProtection="1">
      <alignment horizontal="center"/>
      <protection locked="0"/>
    </xf>
    <xf numFmtId="0" fontId="11" fillId="0" borderId="0" xfId="0" applyFont="1" applyAlignment="1" applyProtection="1">
      <alignment horizontal="center"/>
      <protection locked="0"/>
    </xf>
    <xf numFmtId="0" fontId="11" fillId="6" borderId="0" xfId="0" applyFont="1" applyFill="1" applyAlignment="1" applyProtection="1">
      <alignment horizontal="center"/>
      <protection locked="0"/>
    </xf>
    <xf numFmtId="0" fontId="11" fillId="7" borderId="0" xfId="0" applyFont="1" applyFill="1" applyAlignment="1" applyProtection="1">
      <alignment horizontal="center"/>
      <protection locked="0"/>
    </xf>
    <xf numFmtId="0" fontId="114" fillId="0" borderId="0" xfId="0" applyFont="1" applyAlignment="1" applyProtection="1">
      <alignment horizontal="center"/>
      <protection locked="0"/>
    </xf>
    <xf numFmtId="0" fontId="61" fillId="6" borderId="0" xfId="0" applyFont="1" applyFill="1" applyAlignment="1" applyProtection="1">
      <alignment horizontal="center" vertical="center"/>
      <protection locked="0"/>
    </xf>
    <xf numFmtId="164" fontId="47" fillId="2" borderId="14" xfId="2" applyNumberFormat="1" applyFont="1" applyFill="1" applyBorder="1" applyAlignment="1" applyProtection="1">
      <alignment horizontal="center" wrapText="1"/>
    </xf>
    <xf numFmtId="0" fontId="10" fillId="0" borderId="12" xfId="0" applyFont="1" applyBorder="1" applyAlignment="1">
      <alignment horizontal="center"/>
    </xf>
    <xf numFmtId="10" fontId="69" fillId="5" borderId="0" xfId="2" applyNumberFormat="1" applyFont="1" applyFill="1" applyBorder="1" applyAlignment="1" applyProtection="1">
      <alignment horizontal="center" vertical="center"/>
      <protection locked="0"/>
    </xf>
    <xf numFmtId="10" fontId="69" fillId="3" borderId="0" xfId="2" applyNumberFormat="1" applyFont="1" applyFill="1" applyBorder="1" applyAlignment="1" applyProtection="1">
      <alignment horizontal="center" vertical="center"/>
      <protection locked="0"/>
    </xf>
    <xf numFmtId="0" fontId="9" fillId="0" borderId="0" xfId="0" applyFont="1" applyProtection="1">
      <protection locked="0"/>
    </xf>
    <xf numFmtId="0" fontId="93" fillId="0" borderId="0" xfId="0" applyFont="1" applyProtection="1">
      <protection locked="0"/>
    </xf>
    <xf numFmtId="0" fontId="93" fillId="0" borderId="0" xfId="0" applyFont="1" applyAlignment="1" applyProtection="1">
      <alignment horizontal="center"/>
      <protection locked="0"/>
    </xf>
    <xf numFmtId="0" fontId="115" fillId="0" borderId="0" xfId="0" applyFont="1" applyAlignment="1" applyProtection="1">
      <alignment horizontal="center"/>
      <protection locked="0"/>
    </xf>
    <xf numFmtId="0" fontId="115" fillId="0" borderId="0" xfId="0" applyFont="1" applyProtection="1">
      <protection locked="0"/>
    </xf>
    <xf numFmtId="0" fontId="115" fillId="0" borderId="0" xfId="0" applyFont="1" applyAlignment="1" applyProtection="1">
      <alignment vertical="center"/>
      <protection locked="0"/>
    </xf>
    <xf numFmtId="1" fontId="115" fillId="0" borderId="0" xfId="1" applyNumberFormat="1" applyFont="1" applyAlignment="1" applyProtection="1">
      <alignment horizontal="center" vertical="center"/>
      <protection locked="0"/>
    </xf>
    <xf numFmtId="0" fontId="116" fillId="6" borderId="0" xfId="0" applyFont="1" applyFill="1" applyAlignment="1" applyProtection="1">
      <alignment vertical="center"/>
      <protection locked="0"/>
    </xf>
    <xf numFmtId="0" fontId="116" fillId="6" borderId="0" xfId="0" applyFont="1" applyFill="1" applyAlignment="1" applyProtection="1">
      <alignment horizontal="center" vertical="center"/>
      <protection locked="0"/>
    </xf>
    <xf numFmtId="0" fontId="9" fillId="0" borderId="12" xfId="0" applyFont="1" applyBorder="1" applyAlignment="1" applyProtection="1">
      <alignment horizontal="left" indent="2"/>
      <protection locked="0"/>
    </xf>
    <xf numFmtId="174" fontId="93" fillId="0" borderId="12" xfId="0" applyNumberFormat="1" applyFont="1" applyBorder="1" applyAlignment="1">
      <alignment horizontal="center"/>
    </xf>
    <xf numFmtId="0" fontId="9" fillId="0" borderId="12" xfId="0" applyFont="1" applyBorder="1" applyAlignment="1">
      <alignment horizontal="center"/>
    </xf>
    <xf numFmtId="10" fontId="93" fillId="0" borderId="12" xfId="2" quotePrefix="1" applyNumberFormat="1" applyFont="1" applyBorder="1" applyAlignment="1">
      <alignment horizontal="center"/>
    </xf>
    <xf numFmtId="172" fontId="93" fillId="0" borderId="12" xfId="2" applyNumberFormat="1" applyFont="1" applyBorder="1" applyAlignment="1">
      <alignment horizontal="center"/>
    </xf>
    <xf numFmtId="1" fontId="118" fillId="0" borderId="12" xfId="0" applyNumberFormat="1" applyFont="1" applyBorder="1" applyAlignment="1">
      <alignment horizontal="center"/>
    </xf>
    <xf numFmtId="0" fontId="118" fillId="0" borderId="12" xfId="0" applyFont="1" applyBorder="1" applyAlignment="1">
      <alignment horizontal="center"/>
    </xf>
    <xf numFmtId="10" fontId="118" fillId="0" borderId="12" xfId="2" applyNumberFormat="1" applyFont="1" applyBorder="1" applyAlignment="1">
      <alignment horizontal="center"/>
    </xf>
    <xf numFmtId="174" fontId="8" fillId="0" borderId="12" xfId="0" applyNumberFormat="1" applyFont="1" applyBorder="1" applyAlignment="1">
      <alignment horizontal="center"/>
    </xf>
    <xf numFmtId="0" fontId="8" fillId="0" borderId="12" xfId="0" applyFont="1" applyBorder="1" applyAlignment="1">
      <alignment horizontal="center"/>
    </xf>
    <xf numFmtId="10" fontId="8" fillId="0" borderId="12" xfId="2" applyNumberFormat="1" applyFont="1" applyBorder="1" applyAlignment="1">
      <alignment horizontal="center"/>
    </xf>
    <xf numFmtId="0" fontId="8" fillId="0" borderId="12" xfId="0" applyFont="1" applyBorder="1" applyAlignment="1" applyProtection="1">
      <alignment horizontal="left" indent="2"/>
      <protection locked="0"/>
    </xf>
    <xf numFmtId="0" fontId="7" fillId="0" borderId="0" xfId="0" applyFont="1" applyAlignment="1" applyProtection="1">
      <alignment horizontal="left"/>
      <protection locked="0"/>
    </xf>
    <xf numFmtId="0" fontId="7" fillId="0" borderId="0" xfId="0" applyFont="1" applyAlignment="1">
      <alignment horizontal="center"/>
    </xf>
    <xf numFmtId="10" fontId="7" fillId="0" borderId="0" xfId="2" applyNumberFormat="1" applyFont="1" applyBorder="1" applyAlignment="1">
      <alignment horizontal="center"/>
    </xf>
    <xf numFmtId="173" fontId="7" fillId="0" borderId="0" xfId="2" applyNumberFormat="1" applyFont="1" applyBorder="1" applyAlignment="1">
      <alignment horizontal="center"/>
    </xf>
    <xf numFmtId="39" fontId="7" fillId="0" borderId="0" xfId="2" applyNumberFormat="1" applyFont="1" applyBorder="1" applyAlignment="1">
      <alignment horizontal="center"/>
    </xf>
    <xf numFmtId="166" fontId="7" fillId="0" borderId="0" xfId="2" applyNumberFormat="1" applyFont="1" applyBorder="1" applyAlignment="1">
      <alignment horizontal="center"/>
    </xf>
    <xf numFmtId="4" fontId="7" fillId="0" borderId="0" xfId="2" applyNumberFormat="1" applyFont="1" applyBorder="1" applyAlignment="1">
      <alignment horizontal="center"/>
    </xf>
    <xf numFmtId="167" fontId="7" fillId="0" borderId="0" xfId="0" applyNumberFormat="1" applyFont="1" applyAlignment="1">
      <alignment horizontal="center"/>
    </xf>
    <xf numFmtId="0" fontId="132" fillId="0" borderId="0" xfId="0" applyFont="1" applyAlignment="1">
      <alignment horizontal="center"/>
    </xf>
    <xf numFmtId="10" fontId="132" fillId="0" borderId="0" xfId="2" applyNumberFormat="1" applyFont="1" applyAlignment="1">
      <alignment horizontal="center"/>
    </xf>
    <xf numFmtId="2" fontId="132" fillId="0" borderId="0" xfId="0" applyNumberFormat="1" applyFont="1" applyAlignment="1">
      <alignment horizontal="center"/>
    </xf>
    <xf numFmtId="2" fontId="53" fillId="0" borderId="54" xfId="2" applyNumberFormat="1" applyFont="1" applyBorder="1" applyAlignment="1">
      <alignment horizontal="center"/>
    </xf>
    <xf numFmtId="0" fontId="6" fillId="51" borderId="0" xfId="0" applyFont="1" applyFill="1" applyAlignment="1">
      <alignment horizontal="center"/>
    </xf>
    <xf numFmtId="10" fontId="7" fillId="51" borderId="0" xfId="2" applyNumberFormat="1" applyFont="1" applyFill="1" applyBorder="1" applyAlignment="1">
      <alignment horizontal="center"/>
    </xf>
    <xf numFmtId="167" fontId="53" fillId="0" borderId="0" xfId="0" applyNumberFormat="1" applyFont="1" applyAlignment="1">
      <alignment horizontal="center"/>
    </xf>
    <xf numFmtId="0" fontId="53" fillId="0" borderId="0" xfId="2" applyNumberFormat="1" applyFont="1" applyBorder="1"/>
    <xf numFmtId="0" fontId="53" fillId="0" borderId="0" xfId="0" applyFont="1"/>
    <xf numFmtId="0" fontId="53" fillId="0" borderId="0" xfId="2" applyNumberFormat="1" applyFont="1" applyBorder="1" applyAlignment="1">
      <alignment horizontal="center"/>
    </xf>
    <xf numFmtId="10" fontId="134" fillId="0" borderId="54" xfId="2" applyNumberFormat="1" applyFont="1" applyBorder="1" applyAlignment="1">
      <alignment horizontal="center"/>
    </xf>
    <xf numFmtId="0" fontId="36" fillId="0" borderId="79" xfId="0" applyFont="1" applyBorder="1" applyAlignment="1">
      <alignment horizontal="center" vertical="center"/>
    </xf>
    <xf numFmtId="172" fontId="108" fillId="3" borderId="80" xfId="1" applyNumberFormat="1" applyFont="1" applyFill="1" applyBorder="1" applyAlignment="1" applyProtection="1">
      <alignment horizontal="center" vertical="center"/>
      <protection locked="0"/>
    </xf>
    <xf numFmtId="0" fontId="36" fillId="0" borderId="62" xfId="0" applyFont="1" applyBorder="1" applyAlignment="1">
      <alignment horizontal="left" vertical="center"/>
    </xf>
    <xf numFmtId="10" fontId="0" fillId="0" borderId="0" xfId="2" applyNumberFormat="1" applyFont="1"/>
    <xf numFmtId="173" fontId="109"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3" fillId="0" borderId="81" xfId="0" applyFont="1" applyBorder="1" applyAlignment="1" applyProtection="1">
      <alignment vertical="center"/>
      <protection locked="0"/>
    </xf>
    <xf numFmtId="0" fontId="103" fillId="0" borderId="81" xfId="0" applyFont="1" applyBorder="1" applyAlignment="1" applyProtection="1">
      <alignment horizontal="center" vertical="center"/>
      <protection locked="0"/>
    </xf>
    <xf numFmtId="0" fontId="135" fillId="0" borderId="0" xfId="0" applyFont="1"/>
    <xf numFmtId="0" fontId="136" fillId="0" borderId="81" xfId="0" applyFont="1" applyBorder="1" applyAlignment="1" applyProtection="1">
      <alignment vertical="center"/>
      <protection locked="0"/>
    </xf>
    <xf numFmtId="0" fontId="137" fillId="0" borderId="0" xfId="0" applyFont="1" applyAlignment="1" applyProtection="1">
      <alignment vertical="center"/>
      <protection locked="0"/>
    </xf>
    <xf numFmtId="0" fontId="5" fillId="0" borderId="0" xfId="0" applyFont="1" applyAlignment="1" applyProtection="1">
      <alignment vertical="center"/>
      <protection locked="0"/>
    </xf>
    <xf numFmtId="0" fontId="5" fillId="0" borderId="0" xfId="0" applyFont="1" applyAlignment="1" applyProtection="1">
      <alignment horizontal="center" vertical="center"/>
      <protection locked="0"/>
    </xf>
    <xf numFmtId="0" fontId="138" fillId="0" borderId="0" xfId="0" applyFont="1" applyAlignment="1" applyProtection="1">
      <alignment vertical="center"/>
      <protection locked="0"/>
    </xf>
    <xf numFmtId="0" fontId="138" fillId="0" borderId="0" xfId="0" applyFont="1" applyAlignment="1" applyProtection="1">
      <alignment horizontal="center" vertical="center" wrapText="1"/>
      <protection locked="0"/>
    </xf>
    <xf numFmtId="0" fontId="140" fillId="0" borderId="0" xfId="0" applyFont="1" applyAlignment="1" applyProtection="1">
      <alignment vertical="center"/>
      <protection locked="0"/>
    </xf>
    <xf numFmtId="0" fontId="140" fillId="0" borderId="0" xfId="0" applyFont="1" applyAlignment="1" applyProtection="1">
      <alignment horizontal="center" vertical="center"/>
      <protection locked="0"/>
    </xf>
    <xf numFmtId="0" fontId="139" fillId="3" borderId="82" xfId="0" applyFont="1" applyFill="1" applyBorder="1" applyAlignment="1" applyProtection="1">
      <alignment horizontal="left" vertical="center" indent="2"/>
      <protection locked="0"/>
    </xf>
    <xf numFmtId="0" fontId="139" fillId="3" borderId="83" xfId="0" applyFont="1" applyFill="1" applyBorder="1" applyAlignment="1" applyProtection="1">
      <alignment horizontal="left" vertical="center" indent="2"/>
      <protection locked="0"/>
    </xf>
    <xf numFmtId="0" fontId="109" fillId="0" borderId="81" xfId="0" applyFont="1" applyBorder="1" applyAlignment="1" applyProtection="1">
      <alignment horizontal="right" vertical="center"/>
      <protection locked="0"/>
    </xf>
    <xf numFmtId="0" fontId="0" fillId="0" borderId="84" xfId="0" applyBorder="1"/>
    <xf numFmtId="10" fontId="0" fillId="0" borderId="84" xfId="2" applyNumberFormat="1" applyFont="1" applyBorder="1"/>
    <xf numFmtId="2" fontId="0" fillId="0" borderId="84" xfId="0" applyNumberFormat="1" applyBorder="1"/>
    <xf numFmtId="0" fontId="141" fillId="14" borderId="0" xfId="0" applyFont="1" applyFill="1" applyAlignment="1">
      <alignment horizontal="center" vertical="center" wrapText="1"/>
    </xf>
    <xf numFmtId="0" fontId="142" fillId="0" borderId="0" xfId="0" applyFont="1"/>
    <xf numFmtId="1" fontId="0" fillId="0" borderId="84" xfId="2" applyNumberFormat="1" applyFont="1" applyBorder="1" applyAlignment="1">
      <alignment horizontal="center"/>
    </xf>
    <xf numFmtId="178" fontId="0" fillId="0" borderId="84" xfId="2" applyNumberFormat="1" applyFont="1" applyBorder="1"/>
    <xf numFmtId="0" fontId="0" fillId="0" borderId="84" xfId="2" applyNumberFormat="1" applyFont="1" applyBorder="1" applyAlignment="1">
      <alignment horizontal="center"/>
    </xf>
    <xf numFmtId="10" fontId="0" fillId="0" borderId="84" xfId="2" applyNumberFormat="1" applyFont="1" applyBorder="1" applyAlignment="1">
      <alignment horizontal="center"/>
    </xf>
    <xf numFmtId="0" fontId="4" fillId="0" borderId="0" xfId="0" applyFont="1" applyAlignment="1">
      <alignment wrapText="1"/>
    </xf>
    <xf numFmtId="0" fontId="4" fillId="0" borderId="0" xfId="0" applyFont="1"/>
    <xf numFmtId="0" fontId="37" fillId="12" borderId="88" xfId="0" applyFont="1" applyFill="1" applyBorder="1"/>
    <xf numFmtId="0" fontId="53" fillId="0" borderId="86" xfId="0" applyFont="1" applyBorder="1" applyAlignment="1">
      <alignment horizontal="center" vertical="center"/>
    </xf>
    <xf numFmtId="0" fontId="137" fillId="0" borderId="0" xfId="0" applyFont="1"/>
    <xf numFmtId="2" fontId="53" fillId="0" borderId="86" xfId="0" applyNumberFormat="1" applyFont="1" applyBorder="1" applyAlignment="1">
      <alignment horizontal="center" vertical="center"/>
    </xf>
    <xf numFmtId="0" fontId="145" fillId="12" borderId="87" xfId="0" applyFont="1" applyFill="1" applyBorder="1" applyAlignment="1">
      <alignment horizontal="left" vertical="top"/>
    </xf>
    <xf numFmtId="0" fontId="145" fillId="12" borderId="88" xfId="0" applyFont="1" applyFill="1" applyBorder="1" applyAlignment="1">
      <alignment horizontal="left" vertical="top"/>
    </xf>
    <xf numFmtId="0" fontId="53" fillId="0" borderId="0" xfId="0" applyFont="1" applyAlignment="1">
      <alignment horizontal="center" vertical="center"/>
    </xf>
    <xf numFmtId="14" fontId="4" fillId="0" borderId="0" xfId="0" applyNumberFormat="1" applyFont="1"/>
    <xf numFmtId="14" fontId="4" fillId="0" borderId="0" xfId="0" applyNumberFormat="1" applyFont="1" applyAlignment="1">
      <alignment wrapText="1"/>
    </xf>
    <xf numFmtId="14" fontId="0" fillId="0" borderId="0" xfId="0" applyNumberFormat="1"/>
    <xf numFmtId="0" fontId="146" fillId="0" borderId="0" xfId="0" applyFont="1" applyAlignment="1" applyProtection="1">
      <alignment horizontal="left" vertical="center"/>
      <protection locked="0"/>
    </xf>
    <xf numFmtId="0" fontId="138" fillId="0" borderId="0" xfId="0" applyFont="1" applyAlignment="1" applyProtection="1">
      <alignment vertical="center" wrapText="1"/>
      <protection locked="0"/>
    </xf>
    <xf numFmtId="0" fontId="139" fillId="3" borderId="0" xfId="0" applyFont="1" applyFill="1" applyAlignment="1" applyProtection="1">
      <alignment horizontal="left" vertical="center" indent="2"/>
      <protection locked="0"/>
    </xf>
    <xf numFmtId="0" fontId="147" fillId="3" borderId="82" xfId="0" applyFont="1" applyFill="1" applyBorder="1" applyAlignment="1" applyProtection="1">
      <alignment horizontal="left" vertical="center" indent="2"/>
      <protection locked="0"/>
    </xf>
    <xf numFmtId="0" fontId="147" fillId="3" borderId="83" xfId="0" applyFont="1" applyFill="1" applyBorder="1" applyAlignment="1" applyProtection="1">
      <alignment horizontal="left" vertical="center" indent="2"/>
      <protection locked="0"/>
    </xf>
    <xf numFmtId="0" fontId="147" fillId="3" borderId="0" xfId="0" applyFont="1" applyFill="1" applyAlignment="1" applyProtection="1">
      <alignment vertical="center"/>
      <protection locked="0"/>
    </xf>
    <xf numFmtId="0" fontId="147" fillId="3" borderId="0" xfId="0" applyFont="1" applyFill="1"/>
    <xf numFmtId="0" fontId="147" fillId="0" borderId="0" xfId="0" applyFont="1" applyAlignment="1" applyProtection="1">
      <alignment vertical="center"/>
      <protection locked="0"/>
    </xf>
    <xf numFmtId="10" fontId="147" fillId="3" borderId="0" xfId="2" applyNumberFormat="1" applyFont="1" applyFill="1" applyAlignment="1">
      <alignment horizontal="center"/>
    </xf>
    <xf numFmtId="10" fontId="141" fillId="14" borderId="0" xfId="2" applyNumberFormat="1" applyFont="1" applyFill="1" applyAlignment="1">
      <alignment horizontal="center" vertical="center" wrapText="1"/>
    </xf>
    <xf numFmtId="0" fontId="4" fillId="0" borderId="0" xfId="0" applyFont="1" applyAlignment="1">
      <alignment horizontal="center"/>
    </xf>
    <xf numFmtId="0" fontId="138" fillId="0" borderId="89" xfId="0" applyFont="1" applyBorder="1" applyAlignment="1" applyProtection="1">
      <alignment horizontal="center" vertical="center"/>
      <protection locked="0"/>
    </xf>
    <xf numFmtId="0" fontId="139" fillId="0" borderId="83" xfId="0" applyFont="1" applyBorder="1" applyAlignment="1" applyProtection="1">
      <alignment horizontal="left" vertical="center" indent="2"/>
      <protection locked="0"/>
    </xf>
    <xf numFmtId="179" fontId="4" fillId="0" borderId="0" xfId="2" applyNumberFormat="1" applyFont="1" applyAlignment="1">
      <alignment horizontal="center"/>
    </xf>
    <xf numFmtId="0" fontId="139" fillId="0" borderId="0" xfId="0" applyFont="1" applyAlignment="1" applyProtection="1">
      <alignment horizontal="left" vertical="center" indent="2"/>
      <protection locked="0"/>
    </xf>
    <xf numFmtId="10" fontId="4" fillId="0" borderId="0" xfId="2" applyNumberFormat="1" applyFont="1" applyAlignment="1">
      <alignment horizontal="center"/>
    </xf>
    <xf numFmtId="179" fontId="147" fillId="3" borderId="0" xfId="2" applyNumberFormat="1" applyFont="1" applyFill="1" applyAlignment="1">
      <alignment horizontal="center"/>
    </xf>
    <xf numFmtId="180" fontId="147" fillId="3" borderId="0" xfId="2" applyNumberFormat="1" applyFont="1" applyFill="1" applyAlignment="1">
      <alignment horizontal="center"/>
    </xf>
    <xf numFmtId="9" fontId="147" fillId="3" borderId="0" xfId="2" applyFont="1" applyFill="1" applyAlignment="1">
      <alignment horizontal="center"/>
    </xf>
    <xf numFmtId="0" fontId="148" fillId="0" borderId="89" xfId="0" applyFont="1" applyBorder="1" applyAlignment="1" applyProtection="1">
      <alignment horizontal="center" vertical="center"/>
      <protection locked="0"/>
    </xf>
    <xf numFmtId="0" fontId="148" fillId="12" borderId="90" xfId="0" applyFont="1" applyFill="1" applyBorder="1" applyAlignment="1">
      <alignment horizontal="center"/>
    </xf>
    <xf numFmtId="0" fontId="4" fillId="12" borderId="90" xfId="0" applyFont="1" applyFill="1" applyBorder="1" applyAlignment="1">
      <alignment horizontal="center"/>
    </xf>
    <xf numFmtId="0" fontId="146" fillId="0" borderId="0" xfId="0" applyFont="1" applyAlignment="1" applyProtection="1">
      <alignment vertical="center"/>
      <protection locked="0"/>
    </xf>
    <xf numFmtId="164" fontId="0" fillId="0" borderId="84" xfId="2" applyNumberFormat="1" applyFont="1" applyBorder="1"/>
    <xf numFmtId="0" fontId="0" fillId="0" borderId="0" xfId="0" quotePrefix="1"/>
    <xf numFmtId="0" fontId="103" fillId="14" borderId="1" xfId="0" applyFont="1" applyFill="1" applyBorder="1" applyAlignment="1" applyProtection="1">
      <alignment vertical="center"/>
      <protection locked="0"/>
    </xf>
    <xf numFmtId="0" fontId="103" fillId="12" borderId="17" xfId="0" applyFont="1" applyFill="1" applyBorder="1" applyAlignment="1" applyProtection="1">
      <alignment vertical="center"/>
      <protection locked="0"/>
    </xf>
    <xf numFmtId="0" fontId="103" fillId="17" borderId="19" xfId="0" applyFont="1" applyFill="1" applyBorder="1" applyAlignment="1" applyProtection="1">
      <alignment vertical="center"/>
      <protection locked="0"/>
    </xf>
    <xf numFmtId="0" fontId="144" fillId="0" borderId="11" xfId="0" applyFont="1" applyBorder="1" applyAlignment="1" applyProtection="1">
      <alignment horizontal="left" vertical="center" indent="1"/>
      <protection locked="0"/>
    </xf>
    <xf numFmtId="14" fontId="0" fillId="0" borderId="84" xfId="2" applyNumberFormat="1" applyFont="1" applyBorder="1" applyAlignment="1">
      <alignment horizontal="center"/>
    </xf>
    <xf numFmtId="0" fontId="147" fillId="0" borderId="0" xfId="0" applyFont="1" applyAlignment="1" applyProtection="1">
      <alignment horizontal="center" vertical="center"/>
      <protection locked="0"/>
    </xf>
    <xf numFmtId="173" fontId="109" fillId="0" borderId="0" xfId="0" applyNumberFormat="1" applyFont="1" applyProtection="1">
      <protection locked="0"/>
    </xf>
    <xf numFmtId="0" fontId="103" fillId="14" borderId="0" xfId="0" applyFont="1" applyFill="1" applyAlignment="1" applyProtection="1">
      <alignment horizontal="center" vertical="center"/>
      <protection locked="0"/>
    </xf>
    <xf numFmtId="0" fontId="103" fillId="14" borderId="0" xfId="0" applyFont="1" applyFill="1" applyAlignment="1" applyProtection="1">
      <alignment vertical="center"/>
      <protection locked="0"/>
    </xf>
    <xf numFmtId="0" fontId="149" fillId="14" borderId="0" xfId="0" applyFont="1" applyFill="1" applyAlignment="1" applyProtection="1">
      <alignment vertical="center" wrapText="1"/>
      <protection locked="0"/>
    </xf>
    <xf numFmtId="0" fontId="150" fillId="14" borderId="0" xfId="0" applyFont="1" applyFill="1" applyAlignment="1" applyProtection="1">
      <alignment vertical="center"/>
      <protection locked="0"/>
    </xf>
    <xf numFmtId="0" fontId="152" fillId="14" borderId="0" xfId="0" applyFont="1" applyFill="1" applyAlignment="1" applyProtection="1">
      <alignment vertical="center"/>
      <protection locked="0"/>
    </xf>
    <xf numFmtId="0" fontId="153" fillId="14" borderId="0" xfId="55" applyFont="1" applyFill="1" applyAlignment="1" applyProtection="1">
      <alignment vertical="center"/>
      <protection locked="0"/>
    </xf>
    <xf numFmtId="0" fontId="153" fillId="14" borderId="0" xfId="55" applyFont="1" applyFill="1" applyAlignment="1" applyProtection="1">
      <alignment horizontal="left" vertical="center"/>
      <protection locked="0"/>
    </xf>
    <xf numFmtId="0" fontId="154" fillId="14" borderId="0" xfId="0" applyFont="1" applyFill="1" applyAlignment="1" applyProtection="1">
      <alignment vertical="center"/>
      <protection locked="0"/>
    </xf>
    <xf numFmtId="0" fontId="37" fillId="14" borderId="0" xfId="0" applyFont="1" applyFill="1" applyAlignment="1" applyProtection="1">
      <alignment vertical="center"/>
      <protection locked="0"/>
    </xf>
    <xf numFmtId="0" fontId="37" fillId="14" borderId="0" xfId="0" applyFont="1" applyFill="1" applyAlignment="1" applyProtection="1">
      <alignment horizontal="center" vertical="center"/>
      <protection locked="0"/>
    </xf>
    <xf numFmtId="0" fontId="156"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5" fillId="14" borderId="0" xfId="0" applyFont="1" applyFill="1" applyAlignment="1" applyProtection="1">
      <alignment vertical="center" wrapText="1"/>
      <protection locked="0"/>
    </xf>
    <xf numFmtId="0" fontId="157" fillId="14" borderId="0" xfId="0" applyFont="1" applyFill="1" applyAlignment="1" applyProtection="1">
      <alignment horizontal="center" vertical="center"/>
      <protection locked="0"/>
    </xf>
    <xf numFmtId="0" fontId="158" fillId="14" borderId="0" xfId="0" applyFont="1" applyFill="1" applyAlignment="1" applyProtection="1">
      <alignment horizontal="left" vertical="center"/>
      <protection locked="0"/>
    </xf>
    <xf numFmtId="0" fontId="159" fillId="14" borderId="0" xfId="0" applyFont="1" applyFill="1" applyAlignment="1" applyProtection="1">
      <alignment vertical="center" wrapText="1"/>
      <protection locked="0"/>
    </xf>
    <xf numFmtId="0" fontId="160"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3" fillId="0" borderId="11" xfId="0" applyFont="1" applyBorder="1" applyAlignment="1" applyProtection="1">
      <alignment vertical="center"/>
      <protection locked="0"/>
    </xf>
    <xf numFmtId="0" fontId="103" fillId="0" borderId="12" xfId="0" applyFont="1" applyBorder="1" applyAlignment="1" applyProtection="1">
      <alignment vertical="center"/>
      <protection locked="0"/>
    </xf>
    <xf numFmtId="0" fontId="103" fillId="0" borderId="91" xfId="0" applyFont="1" applyBorder="1" applyAlignment="1" applyProtection="1">
      <alignment vertical="center"/>
      <protection locked="0"/>
    </xf>
    <xf numFmtId="2" fontId="53" fillId="0" borderId="92" xfId="0" applyNumberFormat="1" applyFont="1" applyBorder="1" applyAlignment="1">
      <alignment horizontal="center" vertical="center"/>
    </xf>
    <xf numFmtId="0" fontId="139" fillId="17" borderId="21" xfId="0" applyFont="1" applyFill="1" applyBorder="1" applyAlignment="1">
      <alignment horizontal="center" vertical="center" wrapText="1"/>
    </xf>
    <xf numFmtId="0" fontId="36" fillId="0" borderId="0" xfId="0" applyFont="1" applyAlignment="1">
      <alignment horizontal="right"/>
    </xf>
    <xf numFmtId="9" fontId="53" fillId="0" borderId="0" xfId="2" applyFont="1" applyBorder="1" applyAlignment="1">
      <alignment horizontal="center"/>
    </xf>
    <xf numFmtId="168" fontId="53" fillId="0" borderId="0" xfId="2" applyNumberFormat="1" applyFont="1" applyBorder="1" applyAlignment="1">
      <alignment horizontal="center"/>
    </xf>
    <xf numFmtId="10" fontId="134" fillId="0" borderId="0" xfId="2" applyNumberFormat="1" applyFont="1" applyBorder="1" applyAlignment="1">
      <alignment horizontal="center"/>
    </xf>
    <xf numFmtId="4" fontId="53" fillId="0" borderId="0" xfId="2" applyNumberFormat="1" applyFont="1" applyBorder="1" applyAlignment="1">
      <alignment horizontal="center"/>
    </xf>
    <xf numFmtId="167" fontId="53" fillId="0" borderId="0" xfId="2" applyNumberFormat="1" applyFont="1" applyBorder="1" applyAlignment="1">
      <alignment horizontal="left"/>
    </xf>
    <xf numFmtId="0" fontId="53" fillId="0" borderId="0" xfId="2" applyNumberFormat="1" applyFont="1" applyBorder="1" applyAlignment="1">
      <alignment horizontal="left"/>
    </xf>
    <xf numFmtId="10" fontId="134" fillId="0" borderId="0" xfId="2" applyNumberFormat="1" applyFont="1" applyBorder="1" applyAlignment="1">
      <alignment horizontal="left"/>
    </xf>
    <xf numFmtId="165" fontId="53" fillId="0" borderId="0" xfId="2" applyNumberFormat="1" applyFont="1" applyBorder="1" applyAlignment="1">
      <alignment horizontal="left"/>
    </xf>
    <xf numFmtId="2" fontId="53" fillId="0" borderId="0" xfId="2" applyNumberFormat="1" applyFont="1" applyBorder="1" applyAlignment="1">
      <alignment horizontal="center"/>
    </xf>
    <xf numFmtId="10" fontId="53" fillId="0" borderId="0" xfId="2" applyNumberFormat="1" applyFont="1" applyBorder="1" applyAlignment="1">
      <alignment horizontal="left"/>
    </xf>
    <xf numFmtId="0" fontId="147" fillId="3" borderId="0" xfId="0" applyFont="1" applyFill="1" applyAlignment="1" applyProtection="1">
      <alignment horizontal="left" vertical="center" indent="2"/>
      <protection locked="0"/>
    </xf>
    <xf numFmtId="0" fontId="136" fillId="0" borderId="0" xfId="0" applyFont="1" applyAlignment="1" applyProtection="1">
      <alignment vertical="center"/>
      <protection locked="0"/>
    </xf>
    <xf numFmtId="0" fontId="162" fillId="14" borderId="0" xfId="0" applyFont="1" applyFill="1" applyAlignment="1" applyProtection="1">
      <alignment horizontal="center" vertical="center"/>
      <protection locked="0"/>
    </xf>
    <xf numFmtId="0" fontId="3" fillId="0" borderId="12" xfId="0" applyFont="1" applyBorder="1" applyAlignment="1">
      <alignment horizontal="center"/>
    </xf>
    <xf numFmtId="0" fontId="136" fillId="0" borderId="81" xfId="0" applyFont="1" applyBorder="1" applyAlignment="1" applyProtection="1">
      <alignment vertical="top"/>
      <protection locked="0"/>
    </xf>
    <xf numFmtId="0" fontId="103" fillId="0" borderId="0" xfId="0" applyFont="1" applyAlignment="1" applyProtection="1">
      <alignment horizontal="center" vertical="top"/>
      <protection locked="0"/>
    </xf>
    <xf numFmtId="0" fontId="109" fillId="0" borderId="81" xfId="0" applyFont="1" applyBorder="1" applyAlignment="1" applyProtection="1">
      <alignment vertical="top"/>
      <protection locked="0"/>
    </xf>
    <xf numFmtId="0" fontId="103" fillId="0" borderId="81" xfId="0" applyFont="1" applyBorder="1" applyAlignment="1" applyProtection="1">
      <alignment horizontal="center" vertical="top"/>
      <protection locked="0"/>
    </xf>
    <xf numFmtId="0" fontId="109" fillId="0" borderId="81" xfId="0" applyFont="1" applyBorder="1" applyAlignment="1" applyProtection="1">
      <alignment horizontal="right" vertical="top"/>
      <protection locked="0"/>
    </xf>
    <xf numFmtId="0" fontId="103" fillId="0" borderId="0" xfId="0" applyFont="1" applyAlignment="1" applyProtection="1">
      <alignment vertical="top"/>
      <protection locked="0"/>
    </xf>
    <xf numFmtId="0" fontId="103" fillId="0" borderId="81" xfId="0" applyFont="1" applyBorder="1" applyAlignment="1" applyProtection="1">
      <alignment vertical="top"/>
      <protection locked="0"/>
    </xf>
    <xf numFmtId="0" fontId="5" fillId="0" borderId="0" xfId="0" applyFont="1" applyAlignment="1" applyProtection="1">
      <alignment horizontal="center" vertical="top"/>
      <protection locked="0"/>
    </xf>
    <xf numFmtId="0" fontId="163" fillId="6" borderId="0" xfId="0" applyFont="1" applyFill="1" applyAlignment="1" applyProtection="1">
      <alignment vertical="center"/>
      <protection locked="0"/>
    </xf>
    <xf numFmtId="0" fontId="163" fillId="6" borderId="0" xfId="0" applyFont="1" applyFill="1" applyAlignment="1" applyProtection="1">
      <alignment horizontal="center" vertical="center"/>
      <protection locked="0"/>
    </xf>
    <xf numFmtId="0" fontId="163" fillId="6" borderId="66" xfId="0" applyFont="1" applyFill="1" applyBorder="1" applyAlignment="1" applyProtection="1">
      <alignment horizontal="center" vertical="center"/>
      <protection locked="0"/>
    </xf>
    <xf numFmtId="173" fontId="163" fillId="6" borderId="0" xfId="0" applyNumberFormat="1" applyFont="1" applyFill="1" applyAlignment="1" applyProtection="1">
      <alignment vertical="center"/>
      <protection locked="0"/>
    </xf>
    <xf numFmtId="10" fontId="163" fillId="6" borderId="0" xfId="0" applyNumberFormat="1" applyFont="1" applyFill="1" applyAlignment="1" applyProtection="1">
      <alignment horizontal="center" vertical="center"/>
      <protection locked="0"/>
    </xf>
    <xf numFmtId="0" fontId="109" fillId="0" borderId="0" xfId="0" applyFont="1" applyAlignment="1" applyProtection="1">
      <alignment horizontal="right" indent="1"/>
      <protection locked="0"/>
    </xf>
    <xf numFmtId="0" fontId="2" fillId="0" borderId="12" xfId="0" applyFont="1" applyBorder="1" applyAlignment="1" applyProtection="1">
      <alignment horizontal="left" indent="2"/>
      <protection locked="0"/>
    </xf>
    <xf numFmtId="0" fontId="69" fillId="3" borderId="57" xfId="0" applyFont="1" applyFill="1" applyBorder="1" applyAlignment="1" applyProtection="1">
      <alignment horizontal="center" vertical="center"/>
      <protection locked="0"/>
    </xf>
    <xf numFmtId="0" fontId="53" fillId="0" borderId="0" xfId="0" applyFont="1" applyAlignment="1">
      <alignment horizontal="center" vertical="center" wrapText="1"/>
    </xf>
    <xf numFmtId="0" fontId="1" fillId="0" borderId="12" xfId="0" applyFont="1" applyBorder="1" applyAlignment="1" applyProtection="1">
      <alignment horizontal="left" indent="2"/>
      <protection locked="0"/>
    </xf>
    <xf numFmtId="174" fontId="93" fillId="0" borderId="0" xfId="0" applyNumberFormat="1" applyFont="1" applyAlignment="1" applyProtection="1">
      <alignment horizontal="center"/>
      <protection locked="0"/>
    </xf>
    <xf numFmtId="1" fontId="25" fillId="0" borderId="12" xfId="0" applyNumberFormat="1" applyFont="1" applyBorder="1" applyAlignment="1">
      <alignment horizontal="center"/>
    </xf>
    <xf numFmtId="168" fontId="53" fillId="16" borderId="55" xfId="0" applyNumberFormat="1" applyFont="1" applyFill="1" applyBorder="1" applyAlignment="1">
      <alignment horizontal="center"/>
    </xf>
    <xf numFmtId="168" fontId="53" fillId="0" borderId="55" xfId="0" applyNumberFormat="1" applyFont="1" applyBorder="1" applyAlignment="1">
      <alignment horizontal="center"/>
    </xf>
    <xf numFmtId="166" fontId="53" fillId="0" borderId="55" xfId="2" applyNumberFormat="1" applyFont="1" applyBorder="1" applyAlignment="1">
      <alignment horizontal="center"/>
    </xf>
    <xf numFmtId="10" fontId="53" fillId="0" borderId="55" xfId="2" applyNumberFormat="1" applyFont="1" applyBorder="1" applyAlignment="1">
      <alignment horizontal="center"/>
    </xf>
    <xf numFmtId="10" fontId="134" fillId="0" borderId="55" xfId="2" applyNumberFormat="1" applyFont="1" applyBorder="1" applyAlignment="1">
      <alignment horizontal="center"/>
    </xf>
    <xf numFmtId="4" fontId="53" fillId="0" borderId="55" xfId="2" applyNumberFormat="1" applyFont="1" applyBorder="1" applyAlignment="1">
      <alignment horizontal="center"/>
    </xf>
    <xf numFmtId="10" fontId="134" fillId="0" borderId="54" xfId="0" applyNumberFormat="1" applyFont="1" applyBorder="1" applyAlignment="1">
      <alignment horizontal="left"/>
    </xf>
    <xf numFmtId="10" fontId="134" fillId="0" borderId="55" xfId="0" applyNumberFormat="1" applyFont="1" applyBorder="1" applyAlignment="1">
      <alignment horizontal="left"/>
    </xf>
    <xf numFmtId="165" fontId="53" fillId="0" borderId="55" xfId="0" applyNumberFormat="1" applyFont="1" applyBorder="1" applyAlignment="1">
      <alignment horizontal="left"/>
    </xf>
    <xf numFmtId="10" fontId="53" fillId="0" borderId="55" xfId="2" applyNumberFormat="1" applyFont="1" applyBorder="1" applyAlignment="1">
      <alignment horizontal="left"/>
    </xf>
    <xf numFmtId="0" fontId="53" fillId="0" borderId="55" xfId="0" applyFont="1" applyBorder="1" applyAlignment="1">
      <alignment horizontal="left"/>
    </xf>
    <xf numFmtId="0" fontId="6" fillId="0" borderId="0" xfId="0" applyFont="1" applyAlignment="1">
      <alignment horizontal="center"/>
    </xf>
    <xf numFmtId="166" fontId="53" fillId="0" borderId="0" xfId="2" applyNumberFormat="1" applyFont="1" applyFill="1" applyBorder="1" applyAlignment="1">
      <alignment horizontal="center"/>
    </xf>
    <xf numFmtId="10" fontId="25" fillId="0" borderId="0" xfId="2" applyNumberFormat="1" applyFont="1" applyFill="1" applyBorder="1" applyAlignment="1">
      <alignment horizontal="center"/>
    </xf>
    <xf numFmtId="10" fontId="7" fillId="0" borderId="0" xfId="2" applyNumberFormat="1" applyFont="1" applyFill="1" applyBorder="1" applyAlignment="1">
      <alignment horizontal="center"/>
    </xf>
    <xf numFmtId="168" fontId="53" fillId="0" borderId="0" xfId="0" applyNumberFormat="1" applyFont="1" applyAlignment="1">
      <alignment horizontal="center"/>
    </xf>
    <xf numFmtId="10" fontId="134" fillId="0" borderId="0" xfId="2" applyNumberFormat="1" applyFont="1" applyFill="1" applyBorder="1" applyAlignment="1">
      <alignment horizontal="center"/>
    </xf>
    <xf numFmtId="4" fontId="53" fillId="0" borderId="0" xfId="2" applyNumberFormat="1" applyFont="1" applyFill="1" applyBorder="1" applyAlignment="1">
      <alignment horizontal="center"/>
    </xf>
    <xf numFmtId="167" fontId="53" fillId="0" borderId="0" xfId="0" applyNumberFormat="1" applyFont="1" applyAlignment="1">
      <alignment horizontal="left"/>
    </xf>
    <xf numFmtId="10" fontId="134" fillId="0" borderId="0" xfId="0" applyNumberFormat="1" applyFont="1" applyAlignment="1">
      <alignment horizontal="left"/>
    </xf>
    <xf numFmtId="2" fontId="53" fillId="0" borderId="0" xfId="2" applyNumberFormat="1" applyFont="1" applyFill="1" applyBorder="1" applyAlignment="1">
      <alignment horizontal="center"/>
    </xf>
    <xf numFmtId="10" fontId="53"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0" fontId="53" fillId="0" borderId="0" xfId="2" applyNumberFormat="1" applyFont="1" applyFill="1" applyBorder="1"/>
    <xf numFmtId="0" fontId="53" fillId="0" borderId="0" xfId="2" applyNumberFormat="1" applyFont="1" applyFill="1" applyBorder="1" applyAlignment="1">
      <alignment horizontal="center"/>
    </xf>
    <xf numFmtId="168" fontId="53" fillId="0" borderId="0" xfId="2" applyNumberFormat="1" applyFont="1" applyFill="1" applyBorder="1" applyAlignment="1">
      <alignment horizontal="center"/>
    </xf>
    <xf numFmtId="9" fontId="53" fillId="0" borderId="0" xfId="2" applyFont="1" applyFill="1" applyBorder="1" applyAlignment="1">
      <alignment horizontal="center"/>
    </xf>
    <xf numFmtId="167" fontId="53" fillId="0" borderId="0" xfId="2" applyNumberFormat="1" applyFont="1" applyFill="1" applyBorder="1" applyAlignment="1">
      <alignment horizontal="left"/>
    </xf>
    <xf numFmtId="0" fontId="53" fillId="0" borderId="0" xfId="2" applyNumberFormat="1" applyFont="1" applyFill="1" applyBorder="1" applyAlignment="1">
      <alignment horizontal="left"/>
    </xf>
    <xf numFmtId="10" fontId="134" fillId="0" borderId="0" xfId="2" applyNumberFormat="1" applyFont="1" applyFill="1" applyBorder="1" applyAlignment="1">
      <alignment horizontal="left"/>
    </xf>
    <xf numFmtId="165" fontId="53" fillId="0" borderId="0" xfId="2" applyNumberFormat="1" applyFont="1" applyFill="1" applyBorder="1" applyAlignment="1">
      <alignment horizontal="left"/>
    </xf>
    <xf numFmtId="182" fontId="53" fillId="0" borderId="55" xfId="0" applyNumberFormat="1" applyFont="1" applyBorder="1" applyAlignment="1">
      <alignment horizontal="center"/>
    </xf>
    <xf numFmtId="182" fontId="53" fillId="0" borderId="54" xfId="0" applyNumberFormat="1" applyFont="1" applyBorder="1" applyAlignment="1">
      <alignment horizontal="center"/>
    </xf>
    <xf numFmtId="164" fontId="29" fillId="0" borderId="0" xfId="0" applyNumberFormat="1" applyFont="1" applyProtection="1">
      <protection locked="0"/>
    </xf>
    <xf numFmtId="164" fontId="34" fillId="0" borderId="0" xfId="0" applyNumberFormat="1" applyFont="1" applyProtection="1">
      <protection locked="0"/>
    </xf>
    <xf numFmtId="164" fontId="41" fillId="0" borderId="0" xfId="0" applyNumberFormat="1" applyFont="1" applyAlignment="1" applyProtection="1">
      <alignment horizontal="center"/>
      <protection locked="0"/>
    </xf>
    <xf numFmtId="164" fontId="78" fillId="0" borderId="14" xfId="0" applyNumberFormat="1" applyFont="1" applyBorder="1" applyAlignment="1" applyProtection="1">
      <alignment horizontal="center" vertical="center"/>
      <protection locked="0"/>
    </xf>
    <xf numFmtId="164" fontId="36" fillId="0" borderId="14" xfId="0" applyNumberFormat="1" applyFont="1" applyBorder="1" applyAlignment="1" applyProtection="1">
      <alignment vertical="center"/>
      <protection locked="0"/>
    </xf>
    <xf numFmtId="164" fontId="82" fillId="0" borderId="14" xfId="0" applyNumberFormat="1" applyFont="1" applyBorder="1" applyAlignment="1" applyProtection="1">
      <alignment horizontal="center" vertical="center"/>
      <protection locked="0"/>
    </xf>
    <xf numFmtId="164" fontId="68" fillId="0" borderId="11" xfId="2" applyNumberFormat="1" applyFont="1" applyBorder="1" applyAlignment="1" applyProtection="1">
      <alignment horizontal="center"/>
      <protection locked="0"/>
    </xf>
    <xf numFmtId="164" fontId="20" fillId="0" borderId="13" xfId="2" applyNumberFormat="1" applyFont="1" applyBorder="1" applyAlignment="1" applyProtection="1">
      <alignment horizontal="center"/>
      <protection locked="0"/>
    </xf>
    <xf numFmtId="164" fontId="38" fillId="0" borderId="14" xfId="0" applyNumberFormat="1" applyFont="1" applyBorder="1" applyAlignment="1" applyProtection="1">
      <alignment vertical="center"/>
      <protection locked="0"/>
    </xf>
    <xf numFmtId="164" fontId="95" fillId="6" borderId="14" xfId="2" applyNumberFormat="1" applyFont="1" applyFill="1" applyBorder="1" applyAlignment="1" applyProtection="1">
      <alignment horizontal="center" vertical="center"/>
      <protection locked="0"/>
    </xf>
    <xf numFmtId="164" fontId="98" fillId="0" borderId="0" xfId="0" applyNumberFormat="1" applyFont="1" applyProtection="1">
      <protection locked="0"/>
    </xf>
    <xf numFmtId="164" fontId="97" fillId="0" borderId="0" xfId="0" applyNumberFormat="1" applyFont="1" applyProtection="1">
      <protection locked="0"/>
    </xf>
    <xf numFmtId="164" fontId="78" fillId="0" borderId="0" xfId="0" applyNumberFormat="1" applyFont="1" applyAlignment="1" applyProtection="1">
      <alignment horizontal="center" vertical="center"/>
      <protection locked="0"/>
    </xf>
    <xf numFmtId="164" fontId="36" fillId="0" borderId="0" xfId="0" applyNumberFormat="1" applyFont="1" applyAlignment="1" applyProtection="1">
      <alignment vertical="center"/>
      <protection locked="0"/>
    </xf>
    <xf numFmtId="164" fontId="68" fillId="0" borderId="13" xfId="2" applyNumberFormat="1" applyFont="1" applyBorder="1" applyAlignment="1" applyProtection="1">
      <alignment horizontal="center"/>
      <protection locked="0"/>
    </xf>
    <xf numFmtId="164" fontId="68" fillId="0" borderId="0" xfId="2" applyNumberFormat="1" applyFont="1" applyBorder="1" applyAlignment="1" applyProtection="1">
      <alignment horizontal="center"/>
      <protection locked="0"/>
    </xf>
    <xf numFmtId="164" fontId="38" fillId="0" borderId="0" xfId="0" applyNumberFormat="1" applyFont="1" applyAlignment="1" applyProtection="1">
      <alignment vertical="center"/>
      <protection locked="0"/>
    </xf>
    <xf numFmtId="10" fontId="38" fillId="3" borderId="14" xfId="2" applyNumberFormat="1" applyFont="1" applyFill="1" applyBorder="1" applyAlignment="1" applyProtection="1">
      <alignment horizontal="center" vertical="center"/>
      <protection locked="0"/>
    </xf>
    <xf numFmtId="180" fontId="21" fillId="0" borderId="11" xfId="2" applyNumberFormat="1" applyFont="1" applyBorder="1" applyAlignment="1" applyProtection="1">
      <alignment horizontal="center"/>
    </xf>
    <xf numFmtId="183" fontId="21" fillId="0" borderId="11" xfId="2" applyNumberFormat="1" applyFont="1" applyBorder="1" applyAlignment="1" applyProtection="1">
      <alignment horizontal="center"/>
    </xf>
    <xf numFmtId="184" fontId="21" fillId="0" borderId="11" xfId="2" applyNumberFormat="1" applyFont="1" applyBorder="1" applyAlignment="1" applyProtection="1">
      <alignment horizontal="center"/>
    </xf>
    <xf numFmtId="172" fontId="167" fillId="0" borderId="15" xfId="0" applyNumberFormat="1" applyFont="1" applyBorder="1" applyAlignment="1">
      <alignment horizontal="center"/>
    </xf>
    <xf numFmtId="179" fontId="21" fillId="0" borderId="11" xfId="2" applyNumberFormat="1" applyFont="1" applyBorder="1" applyAlignment="1" applyProtection="1">
      <alignment horizontal="center"/>
    </xf>
    <xf numFmtId="0" fontId="65" fillId="0" borderId="0" xfId="0" applyFont="1" applyAlignment="1">
      <alignment horizontal="center" vertical="center" wrapText="1"/>
    </xf>
    <xf numFmtId="173" fontId="103" fillId="0" borderId="0" xfId="0" applyNumberFormat="1" applyFont="1" applyAlignment="1" applyProtection="1">
      <alignment vertical="center"/>
      <protection locked="0"/>
    </xf>
    <xf numFmtId="10" fontId="103" fillId="0" borderId="0" xfId="0" applyNumberFormat="1" applyFont="1" applyAlignment="1" applyProtection="1">
      <alignment horizontal="center" vertical="center"/>
      <protection locked="0"/>
    </xf>
    <xf numFmtId="9" fontId="103" fillId="0" borderId="0" xfId="0" applyNumberFormat="1" applyFont="1" applyAlignment="1" applyProtection="1">
      <alignment horizontal="center" vertical="center"/>
      <protection locked="0"/>
    </xf>
    <xf numFmtId="164" fontId="103" fillId="0" borderId="0" xfId="0" applyNumberFormat="1" applyFont="1" applyAlignment="1" applyProtection="1">
      <alignment horizontal="center" vertical="center"/>
      <protection locked="0"/>
    </xf>
    <xf numFmtId="2" fontId="103" fillId="0" borderId="0" xfId="0" applyNumberFormat="1" applyFont="1" applyAlignment="1" applyProtection="1">
      <alignment horizontal="center" vertical="center"/>
      <protection locked="0"/>
    </xf>
    <xf numFmtId="176" fontId="103" fillId="0" borderId="0" xfId="0" applyNumberFormat="1" applyFont="1" applyAlignment="1" applyProtection="1">
      <alignment horizontal="center" vertical="center"/>
      <protection locked="0"/>
    </xf>
    <xf numFmtId="0" fontId="104" fillId="0" borderId="0" xfId="0" applyFont="1" applyAlignment="1">
      <alignment vertical="center"/>
    </xf>
    <xf numFmtId="0" fontId="107" fillId="0" borderId="0" xfId="0" applyFont="1" applyAlignment="1">
      <alignment vertical="center"/>
    </xf>
    <xf numFmtId="0" fontId="163" fillId="0" borderId="0" xfId="0" applyFont="1" applyAlignment="1" applyProtection="1">
      <alignment vertical="center"/>
      <protection locked="0"/>
    </xf>
    <xf numFmtId="0" fontId="102" fillId="0" borderId="0" xfId="0" applyFont="1" applyAlignment="1" applyProtection="1">
      <alignment vertical="center"/>
      <protection locked="0"/>
    </xf>
    <xf numFmtId="0" fontId="112" fillId="0" borderId="0" xfId="0" applyFont="1" applyAlignment="1" applyProtection="1">
      <alignment vertical="center"/>
      <protection locked="0"/>
    </xf>
    <xf numFmtId="0" fontId="110" fillId="0" borderId="0" xfId="0" applyFont="1" applyAlignment="1">
      <alignment vertical="center"/>
    </xf>
    <xf numFmtId="10" fontId="103" fillId="0" borderId="0" xfId="0" applyNumberFormat="1" applyFont="1" applyAlignment="1" applyProtection="1">
      <alignment vertical="center"/>
      <protection locked="0"/>
    </xf>
    <xf numFmtId="10" fontId="103" fillId="0" borderId="68" xfId="0" applyNumberFormat="1" applyFont="1" applyBorder="1" applyAlignment="1" applyProtection="1">
      <alignment vertical="center"/>
      <protection locked="0"/>
    </xf>
    <xf numFmtId="10" fontId="103" fillId="0" borderId="67" xfId="0" applyNumberFormat="1" applyFont="1" applyBorder="1" applyAlignment="1" applyProtection="1">
      <alignment vertical="center"/>
      <protection locked="0"/>
    </xf>
    <xf numFmtId="10" fontId="103" fillId="0" borderId="69" xfId="0" applyNumberFormat="1" applyFont="1" applyBorder="1" applyAlignment="1" applyProtection="1">
      <alignment vertical="center"/>
      <protection locked="0"/>
    </xf>
    <xf numFmtId="0" fontId="163" fillId="0" borderId="0" xfId="0" applyFont="1" applyAlignment="1" applyProtection="1">
      <alignment horizontal="center" vertical="center"/>
      <protection locked="0"/>
    </xf>
    <xf numFmtId="0" fontId="102" fillId="0" borderId="0" xfId="0" applyFont="1" applyAlignment="1" applyProtection="1">
      <alignment horizontal="center" vertical="center"/>
      <protection locked="0"/>
    </xf>
    <xf numFmtId="0" fontId="103" fillId="0" borderId="68" xfId="0" applyFont="1" applyBorder="1" applyAlignment="1" applyProtection="1">
      <alignment horizontal="center" vertical="center"/>
      <protection locked="0"/>
    </xf>
    <xf numFmtId="0" fontId="103" fillId="0" borderId="67" xfId="0" applyFont="1" applyBorder="1" applyAlignment="1" applyProtection="1">
      <alignment horizontal="center" vertical="center"/>
      <protection locked="0"/>
    </xf>
    <xf numFmtId="0" fontId="103" fillId="0" borderId="69" xfId="0" applyFont="1" applyBorder="1" applyAlignment="1" applyProtection="1">
      <alignment horizontal="center" vertical="center"/>
      <protection locked="0"/>
    </xf>
    <xf numFmtId="0" fontId="112" fillId="0" borderId="0" xfId="0" applyFont="1" applyAlignment="1" applyProtection="1">
      <alignment horizontal="center" vertical="center"/>
      <protection locked="0"/>
    </xf>
    <xf numFmtId="185" fontId="0" fillId="0" borderId="0" xfId="2" applyNumberFormat="1" applyFont="1"/>
    <xf numFmtId="0" fontId="4" fillId="0" borderId="0" xfId="0" applyFont="1" applyAlignment="1">
      <alignment horizontal="center" vertical="center" wrapText="1"/>
    </xf>
    <xf numFmtId="0" fontId="143" fillId="17" borderId="21" xfId="0" applyFont="1" applyFill="1" applyBorder="1" applyAlignment="1">
      <alignment horizontal="center" vertical="center" wrapText="1"/>
    </xf>
    <xf numFmtId="2" fontId="53" fillId="0" borderId="85" xfId="0" applyNumberFormat="1" applyFont="1" applyBorder="1" applyAlignment="1">
      <alignment horizontal="center" vertical="center"/>
    </xf>
    <xf numFmtId="164" fontId="77" fillId="12" borderId="0" xfId="2" applyNumberFormat="1" applyFont="1" applyFill="1" applyBorder="1" applyAlignment="1" applyProtection="1">
      <alignment horizontal="center" vertical="center"/>
      <protection locked="0"/>
    </xf>
    <xf numFmtId="164" fontId="77" fillId="12" borderId="15" xfId="2" applyNumberFormat="1" applyFont="1" applyFill="1" applyBorder="1" applyAlignment="1" applyProtection="1">
      <alignment horizontal="center" vertical="center"/>
      <protection locked="0"/>
    </xf>
    <xf numFmtId="0" fontId="61" fillId="52" borderId="0" xfId="0" applyFont="1" applyFill="1" applyAlignment="1" applyProtection="1">
      <alignment horizontal="center" vertical="center"/>
      <protection locked="0"/>
    </xf>
    <xf numFmtId="0" fontId="168" fillId="52" borderId="0" xfId="0" applyFont="1" applyFill="1" applyAlignment="1" applyProtection="1">
      <alignment horizontal="center" vertical="center"/>
      <protection locked="0"/>
    </xf>
    <xf numFmtId="169" fontId="11" fillId="0" borderId="11" xfId="0" applyNumberFormat="1" applyFont="1" applyBorder="1" applyAlignment="1" applyProtection="1">
      <alignment horizontal="center"/>
      <protection locked="0"/>
    </xf>
    <xf numFmtId="9" fontId="36" fillId="0" borderId="0" xfId="2" applyFont="1" applyAlignment="1" applyProtection="1">
      <alignment horizontal="center" vertical="center"/>
      <protection locked="0"/>
    </xf>
    <xf numFmtId="0" fontId="62" fillId="0" borderId="0" xfId="0" applyFont="1" applyAlignment="1" applyProtection="1">
      <alignment horizontal="center" vertical="center"/>
      <protection locked="0"/>
    </xf>
    <xf numFmtId="9" fontId="62" fillId="0" borderId="0" xfId="2" applyFont="1" applyAlignment="1" applyProtection="1">
      <alignment horizontal="center" vertical="center"/>
      <protection locked="0"/>
    </xf>
    <xf numFmtId="0" fontId="62" fillId="12" borderId="0" xfId="0" applyFont="1" applyFill="1" applyAlignment="1" applyProtection="1">
      <alignment horizontal="center" vertical="center"/>
      <protection locked="0"/>
    </xf>
    <xf numFmtId="9" fontId="62" fillId="12" borderId="0" xfId="2" applyFont="1" applyFill="1" applyAlignment="1" applyProtection="1">
      <alignment horizontal="center" vertical="center"/>
      <protection locked="0"/>
    </xf>
    <xf numFmtId="0" fontId="69" fillId="0" borderId="0" xfId="0" applyFont="1" applyAlignment="1" applyProtection="1">
      <alignment horizontal="center" vertical="center"/>
      <protection locked="0"/>
    </xf>
    <xf numFmtId="9" fontId="69" fillId="0" borderId="0" xfId="2" applyFont="1" applyAlignment="1" applyProtection="1">
      <alignment horizontal="center" vertical="center"/>
      <protection locked="0"/>
    </xf>
    <xf numFmtId="0" fontId="69" fillId="5" borderId="0" xfId="0" applyFont="1" applyFill="1" applyAlignment="1" applyProtection="1">
      <alignment horizontal="center" vertical="center"/>
      <protection locked="0"/>
    </xf>
    <xf numFmtId="9" fontId="69" fillId="5" borderId="0" xfId="2" applyFont="1" applyFill="1" applyAlignment="1" applyProtection="1">
      <alignment horizontal="center" vertical="center"/>
      <protection locked="0"/>
    </xf>
    <xf numFmtId="0" fontId="68" fillId="0" borderId="11" xfId="0" applyFont="1" applyBorder="1" applyAlignment="1" applyProtection="1">
      <alignment horizontal="center"/>
      <protection locked="0"/>
    </xf>
    <xf numFmtId="0" fontId="69" fillId="3" borderId="0" xfId="0" applyFont="1" applyFill="1" applyAlignment="1" applyProtection="1">
      <alignment horizontal="center" vertical="center"/>
      <protection locked="0"/>
    </xf>
    <xf numFmtId="9" fontId="69" fillId="3" borderId="0" xfId="2" applyFont="1" applyFill="1" applyAlignment="1" applyProtection="1">
      <alignment horizontal="center" vertical="center"/>
      <protection locked="0"/>
    </xf>
    <xf numFmtId="0" fontId="68" fillId="0" borderId="13" xfId="0" applyFont="1" applyBorder="1" applyAlignment="1" applyProtection="1">
      <alignment horizontal="center"/>
      <protection locked="0"/>
    </xf>
    <xf numFmtId="9" fontId="68" fillId="0" borderId="13" xfId="2" applyFont="1" applyBorder="1" applyAlignment="1" applyProtection="1">
      <alignment horizontal="center"/>
      <protection locked="0"/>
    </xf>
    <xf numFmtId="0" fontId="69" fillId="0" borderId="13" xfId="0" applyFont="1" applyBorder="1" applyAlignment="1" applyProtection="1">
      <alignment horizontal="center" vertical="center"/>
      <protection locked="0"/>
    </xf>
    <xf numFmtId="9" fontId="69" fillId="0" borderId="13" xfId="2" applyFont="1" applyBorder="1" applyAlignment="1" applyProtection="1">
      <alignment horizontal="center" vertical="center"/>
      <protection locked="0"/>
    </xf>
    <xf numFmtId="0" fontId="62" fillId="2" borderId="0" xfId="0" applyFont="1" applyFill="1" applyAlignment="1" applyProtection="1">
      <alignment horizontal="center" vertical="center"/>
      <protection locked="0"/>
    </xf>
    <xf numFmtId="9" fontId="62" fillId="2" borderId="0" xfId="2" applyFont="1" applyFill="1" applyAlignment="1" applyProtection="1">
      <alignment horizontal="center" vertical="center"/>
      <protection locked="0"/>
    </xf>
    <xf numFmtId="0" fontId="68" fillId="0" borderId="0" xfId="0" applyFont="1" applyAlignment="1" applyProtection="1">
      <alignment horizontal="center" vertical="center"/>
      <protection locked="0"/>
    </xf>
    <xf numFmtId="9" fontId="68" fillId="0" borderId="0" xfId="2" applyFont="1" applyAlignment="1" applyProtection="1">
      <alignment horizontal="center" vertical="center"/>
      <protection locked="0"/>
    </xf>
    <xf numFmtId="0" fontId="69" fillId="0" borderId="0" xfId="0" applyFont="1" applyAlignment="1" applyProtection="1">
      <alignment horizontal="center"/>
      <protection locked="0"/>
    </xf>
    <xf numFmtId="9" fontId="69" fillId="0" borderId="0" xfId="2" applyFont="1" applyAlignment="1" applyProtection="1">
      <alignment horizontal="center"/>
      <protection locked="0"/>
    </xf>
    <xf numFmtId="0" fontId="68" fillId="8" borderId="0" xfId="0" applyFont="1" applyFill="1" applyAlignment="1" applyProtection="1">
      <alignment horizontal="center"/>
      <protection locked="0"/>
    </xf>
    <xf numFmtId="9" fontId="68" fillId="8" borderId="0" xfId="2" applyFont="1" applyFill="1" applyAlignment="1" applyProtection="1">
      <alignment horizontal="center"/>
      <protection locked="0"/>
    </xf>
    <xf numFmtId="0" fontId="68" fillId="0" borderId="0" xfId="0" applyFont="1" applyAlignment="1" applyProtection="1">
      <alignment horizontal="center"/>
      <protection locked="0"/>
    </xf>
    <xf numFmtId="9" fontId="68" fillId="0" borderId="0" xfId="2" applyFont="1" applyAlignment="1" applyProtection="1">
      <alignment horizontal="center"/>
      <protection locked="0"/>
    </xf>
    <xf numFmtId="0" fontId="68" fillId="6" borderId="0" xfId="0" applyFont="1" applyFill="1" applyAlignment="1" applyProtection="1">
      <alignment horizontal="center"/>
      <protection locked="0"/>
    </xf>
    <xf numFmtId="9" fontId="68" fillId="6" borderId="0" xfId="2" applyFont="1" applyFill="1" applyAlignment="1" applyProtection="1">
      <alignment horizontal="center"/>
      <protection locked="0"/>
    </xf>
    <xf numFmtId="0" fontId="68" fillId="7" borderId="0" xfId="0" applyFont="1" applyFill="1" applyAlignment="1" applyProtection="1">
      <alignment horizontal="center"/>
      <protection locked="0"/>
    </xf>
    <xf numFmtId="9" fontId="68" fillId="7" borderId="0" xfId="2" applyFont="1" applyFill="1" applyAlignment="1" applyProtection="1">
      <alignment horizontal="center"/>
      <protection locked="0"/>
    </xf>
    <xf numFmtId="0" fontId="169" fillId="0" borderId="0" xfId="0" applyFont="1" applyAlignment="1" applyProtection="1">
      <alignment horizontal="center"/>
      <protection locked="0"/>
    </xf>
    <xf numFmtId="9" fontId="169" fillId="0" borderId="0" xfId="2" applyFont="1" applyAlignment="1" applyProtection="1">
      <alignment horizontal="center"/>
      <protection locked="0"/>
    </xf>
    <xf numFmtId="0" fontId="170" fillId="0" borderId="0" xfId="0" applyFont="1" applyAlignment="1" applyProtection="1">
      <alignment horizontal="center"/>
      <protection locked="0"/>
    </xf>
    <xf numFmtId="9" fontId="170" fillId="0" borderId="0" xfId="2" applyFont="1" applyAlignment="1" applyProtection="1">
      <alignment horizontal="center"/>
      <protection locked="0"/>
    </xf>
    <xf numFmtId="0" fontId="171" fillId="0" borderId="0" xfId="0" applyFont="1" applyAlignment="1" applyProtection="1">
      <alignment horizontal="center"/>
      <protection locked="0"/>
    </xf>
    <xf numFmtId="9" fontId="171" fillId="0" borderId="0" xfId="2" applyFont="1" applyAlignment="1" applyProtection="1">
      <alignment horizontal="center"/>
      <protection locked="0"/>
    </xf>
    <xf numFmtId="0" fontId="172" fillId="0" borderId="0" xfId="0" applyFont="1" applyAlignment="1" applyProtection="1">
      <alignment horizontal="center"/>
      <protection locked="0"/>
    </xf>
    <xf numFmtId="9" fontId="172" fillId="0" borderId="0" xfId="2" applyFont="1" applyAlignment="1" applyProtection="1">
      <alignment horizontal="center"/>
      <protection locked="0"/>
    </xf>
    <xf numFmtId="10" fontId="62" fillId="0" borderId="0" xfId="2" applyNumberFormat="1" applyFont="1" applyAlignment="1" applyProtection="1">
      <alignment horizontal="center" vertical="center"/>
      <protection locked="0"/>
    </xf>
    <xf numFmtId="10" fontId="62" fillId="12" borderId="0" xfId="2" applyNumberFormat="1" applyFont="1" applyFill="1" applyAlignment="1" applyProtection="1">
      <alignment horizontal="center" vertical="center"/>
      <protection locked="0"/>
    </xf>
    <xf numFmtId="10" fontId="69" fillId="0" borderId="0" xfId="2" applyNumberFormat="1" applyFont="1" applyAlignment="1" applyProtection="1">
      <alignment horizontal="center" vertical="center"/>
      <protection locked="0"/>
    </xf>
    <xf numFmtId="10" fontId="69" fillId="5" borderId="0" xfId="2" applyNumberFormat="1" applyFont="1" applyFill="1" applyAlignment="1" applyProtection="1">
      <alignment horizontal="center" vertical="center"/>
      <protection locked="0"/>
    </xf>
    <xf numFmtId="10" fontId="69" fillId="3" borderId="0" xfId="2" applyNumberFormat="1" applyFont="1" applyFill="1" applyAlignment="1" applyProtection="1">
      <alignment horizontal="center" vertical="center"/>
      <protection locked="0"/>
    </xf>
    <xf numFmtId="10" fontId="68" fillId="0" borderId="13" xfId="2" applyNumberFormat="1" applyFont="1" applyBorder="1" applyAlignment="1" applyProtection="1">
      <alignment horizontal="center"/>
      <protection locked="0"/>
    </xf>
    <xf numFmtId="10" fontId="69" fillId="0" borderId="13" xfId="2" applyNumberFormat="1" applyFont="1" applyBorder="1" applyAlignment="1" applyProtection="1">
      <alignment horizontal="center" vertical="center"/>
      <protection locked="0"/>
    </xf>
    <xf numFmtId="10" fontId="62" fillId="2" borderId="0" xfId="2" applyNumberFormat="1" applyFont="1" applyFill="1" applyAlignment="1" applyProtection="1">
      <alignment horizontal="center" vertical="center"/>
      <protection locked="0"/>
    </xf>
    <xf numFmtId="10" fontId="68" fillId="0" borderId="0" xfId="2" applyNumberFormat="1" applyFont="1" applyAlignment="1" applyProtection="1">
      <alignment horizontal="center" vertical="center"/>
      <protection locked="0"/>
    </xf>
    <xf numFmtId="10" fontId="69" fillId="0" borderId="0" xfId="2" applyNumberFormat="1" applyFont="1" applyAlignment="1" applyProtection="1">
      <alignment horizontal="center"/>
      <protection locked="0"/>
    </xf>
    <xf numFmtId="10" fontId="68" fillId="8" borderId="0" xfId="2" applyNumberFormat="1" applyFont="1" applyFill="1" applyAlignment="1" applyProtection="1">
      <alignment horizontal="center"/>
      <protection locked="0"/>
    </xf>
    <xf numFmtId="10" fontId="68" fillId="0" borderId="0" xfId="2" applyNumberFormat="1" applyFont="1" applyAlignment="1" applyProtection="1">
      <alignment horizontal="center"/>
      <protection locked="0"/>
    </xf>
    <xf numFmtId="10" fontId="68" fillId="6" borderId="0" xfId="2" applyNumberFormat="1" applyFont="1" applyFill="1" applyAlignment="1" applyProtection="1">
      <alignment horizontal="center"/>
      <protection locked="0"/>
    </xf>
    <xf numFmtId="10" fontId="68" fillId="7" borderId="0" xfId="2" applyNumberFormat="1" applyFont="1" applyFill="1" applyAlignment="1" applyProtection="1">
      <alignment horizontal="center"/>
      <protection locked="0"/>
    </xf>
    <xf numFmtId="10" fontId="169" fillId="0" borderId="0" xfId="2" applyNumberFormat="1" applyFont="1" applyAlignment="1" applyProtection="1">
      <alignment horizontal="center"/>
      <protection locked="0"/>
    </xf>
    <xf numFmtId="10" fontId="170" fillId="0" borderId="0" xfId="2" applyNumberFormat="1" applyFont="1" applyAlignment="1" applyProtection="1">
      <alignment horizontal="center"/>
      <protection locked="0"/>
    </xf>
    <xf numFmtId="10" fontId="171" fillId="0" borderId="0" xfId="2" applyNumberFormat="1" applyFont="1" applyAlignment="1" applyProtection="1">
      <alignment horizontal="center"/>
      <protection locked="0"/>
    </xf>
    <xf numFmtId="10" fontId="172" fillId="0" borderId="0" xfId="2" applyNumberFormat="1" applyFont="1" applyAlignment="1" applyProtection="1">
      <alignment horizontal="center"/>
      <protection locked="0"/>
    </xf>
    <xf numFmtId="0" fontId="52" fillId="0" borderId="0" xfId="0" applyFont="1" applyAlignment="1">
      <alignment horizontal="left" vertical="center"/>
    </xf>
    <xf numFmtId="0" fontId="161" fillId="14" borderId="0" xfId="0" applyFont="1" applyFill="1" applyAlignment="1" applyProtection="1">
      <alignment horizontal="right" vertical="center" wrapText="1"/>
      <protection locked="0"/>
    </xf>
    <xf numFmtId="0" fontId="149" fillId="14" borderId="0" xfId="0" applyFont="1" applyFill="1" applyAlignment="1" applyProtection="1">
      <alignment horizontal="right" vertical="center" wrapText="1"/>
      <protection locked="0"/>
    </xf>
    <xf numFmtId="0" fontId="36" fillId="0" borderId="0" xfId="0" applyFont="1" applyAlignment="1">
      <alignment horizontal="left" vertical="top" wrapText="1"/>
    </xf>
    <xf numFmtId="0" fontId="81" fillId="0" borderId="0" xfId="0" applyFont="1" applyAlignment="1">
      <alignment horizontal="center" vertical="top"/>
    </xf>
    <xf numFmtId="0" fontId="43" fillId="6" borderId="14" xfId="0" applyFont="1" applyFill="1" applyBorder="1" applyAlignment="1">
      <alignment horizontal="center" vertical="center" wrapText="1"/>
    </xf>
    <xf numFmtId="0" fontId="43" fillId="6" borderId="0" xfId="0" applyFont="1" applyFill="1" applyAlignment="1">
      <alignment horizontal="center" vertical="center" wrapText="1"/>
    </xf>
    <xf numFmtId="1" fontId="62" fillId="3" borderId="57" xfId="1" applyNumberFormat="1" applyFont="1" applyFill="1" applyBorder="1" applyAlignment="1" applyProtection="1">
      <alignment horizontal="left" vertical="center"/>
      <protection locked="0"/>
    </xf>
    <xf numFmtId="1" fontId="62" fillId="3" borderId="59" xfId="1" applyNumberFormat="1" applyFont="1" applyFill="1" applyBorder="1" applyAlignment="1" applyProtection="1">
      <alignment horizontal="left" vertical="center"/>
      <protection locked="0"/>
    </xf>
    <xf numFmtId="0" fontId="51" fillId="0" borderId="0" xfId="0" applyFont="1" applyAlignment="1">
      <alignment horizontal="center" vertical="center"/>
    </xf>
    <xf numFmtId="0" fontId="43" fillId="6" borderId="47" xfId="0" applyFont="1" applyFill="1" applyBorder="1" applyAlignment="1">
      <alignment horizontal="center" vertical="center" wrapText="1"/>
    </xf>
    <xf numFmtId="173" fontId="109" fillId="0" borderId="0" xfId="0" applyNumberFormat="1" applyFont="1" applyAlignment="1" applyProtection="1">
      <alignment horizontal="center"/>
      <protection locked="0"/>
    </xf>
    <xf numFmtId="0" fontId="146"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38" fillId="0" borderId="0" xfId="0" applyFont="1" applyAlignment="1" applyProtection="1">
      <alignment horizontal="center" vertical="center" wrapText="1"/>
      <protection locked="0"/>
    </xf>
    <xf numFmtId="10" fontId="139" fillId="3" borderId="0" xfId="2" applyNumberFormat="1" applyFont="1" applyFill="1" applyAlignment="1" applyProtection="1">
      <alignment horizontal="center" vertical="center"/>
      <protection locked="0"/>
    </xf>
    <xf numFmtId="177" fontId="139" fillId="3" borderId="0" xfId="0" applyNumberFormat="1" applyFont="1" applyFill="1" applyAlignment="1" applyProtection="1">
      <alignment horizontal="center" vertical="center"/>
      <protection locked="0"/>
    </xf>
    <xf numFmtId="10" fontId="147" fillId="3" borderId="0" xfId="2" applyNumberFormat="1" applyFont="1" applyFill="1" applyAlignment="1" applyProtection="1">
      <alignment horizontal="center" vertical="center"/>
      <protection locked="0"/>
    </xf>
    <xf numFmtId="10" fontId="147" fillId="3" borderId="0" xfId="2" applyNumberFormat="1" applyFont="1" applyFill="1" applyAlignment="1">
      <alignment horizontal="center"/>
    </xf>
    <xf numFmtId="0" fontId="147" fillId="3" borderId="0" xfId="0" applyFont="1" applyFill="1" applyAlignment="1" applyProtection="1">
      <alignment horizontal="center" vertical="center"/>
      <protection locked="0"/>
    </xf>
    <xf numFmtId="0" fontId="138" fillId="0" borderId="0" xfId="0" applyFont="1" applyAlignment="1">
      <alignment horizontal="center" vertical="center" wrapText="1"/>
    </xf>
    <xf numFmtId="1" fontId="147" fillId="3" borderId="0" xfId="0" applyNumberFormat="1" applyFont="1" applyFill="1" applyAlignment="1">
      <alignment horizontal="center"/>
    </xf>
    <xf numFmtId="172" fontId="147" fillId="3" borderId="0" xfId="2" applyNumberFormat="1" applyFont="1" applyFill="1" applyAlignment="1">
      <alignment horizontal="center"/>
    </xf>
    <xf numFmtId="10" fontId="147" fillId="3" borderId="0" xfId="0" applyNumberFormat="1" applyFont="1" applyFill="1" applyAlignment="1" applyProtection="1">
      <alignment horizontal="center" vertical="center"/>
      <protection locked="0"/>
    </xf>
    <xf numFmtId="0" fontId="147" fillId="3" borderId="0" xfId="2" applyNumberFormat="1" applyFont="1" applyFill="1" applyAlignment="1">
      <alignment horizontal="center"/>
    </xf>
    <xf numFmtId="0" fontId="147" fillId="3" borderId="0" xfId="2" applyNumberFormat="1" applyFont="1" applyFill="1" applyAlignment="1" applyProtection="1">
      <alignment horizontal="center" vertical="center"/>
      <protection locked="0"/>
    </xf>
    <xf numFmtId="0" fontId="33" fillId="6" borderId="14" xfId="0" applyFont="1" applyFill="1" applyBorder="1" applyAlignment="1">
      <alignment horizontal="center" vertical="center"/>
    </xf>
    <xf numFmtId="0" fontId="33" fillId="6" borderId="0" xfId="0" applyFont="1" applyFill="1" applyAlignment="1">
      <alignment horizontal="center" vertical="center"/>
    </xf>
    <xf numFmtId="0" fontId="57" fillId="6" borderId="0" xfId="0" applyFont="1" applyFill="1" applyAlignment="1">
      <alignment horizontal="center" vertical="center"/>
    </xf>
    <xf numFmtId="0" fontId="33" fillId="6" borderId="15" xfId="0" applyFont="1" applyFill="1" applyBorder="1" applyAlignment="1">
      <alignment horizontal="center" vertical="center"/>
    </xf>
    <xf numFmtId="164" fontId="27" fillId="9" borderId="24" xfId="2" applyNumberFormat="1" applyFont="1" applyFill="1" applyBorder="1" applyAlignment="1">
      <alignment horizontal="center" vertical="center"/>
    </xf>
    <xf numFmtId="164" fontId="27" fillId="9" borderId="23" xfId="2" applyNumberFormat="1" applyFont="1" applyFill="1" applyBorder="1" applyAlignment="1">
      <alignment horizontal="center" vertical="center"/>
    </xf>
    <xf numFmtId="164" fontId="27" fillId="9" borderId="27" xfId="2" applyNumberFormat="1" applyFont="1" applyFill="1" applyBorder="1" applyAlignment="1">
      <alignment horizontal="center" vertical="center"/>
    </xf>
    <xf numFmtId="164" fontId="27" fillId="9" borderId="22" xfId="2" applyNumberFormat="1" applyFont="1" applyFill="1" applyBorder="1" applyAlignment="1">
      <alignment horizontal="center" vertical="center"/>
    </xf>
    <xf numFmtId="164" fontId="27" fillId="9" borderId="21" xfId="2" applyNumberFormat="1" applyFont="1" applyFill="1" applyBorder="1" applyAlignment="1">
      <alignment horizontal="center" vertical="center"/>
    </xf>
    <xf numFmtId="164" fontId="27" fillId="9" borderId="28" xfId="2" applyNumberFormat="1" applyFont="1" applyFill="1" applyBorder="1" applyAlignment="1">
      <alignment horizontal="center" vertical="center"/>
    </xf>
    <xf numFmtId="164" fontId="27" fillId="9" borderId="26" xfId="2" applyNumberFormat="1" applyFont="1" applyFill="1" applyBorder="1" applyAlignment="1">
      <alignment horizontal="center" vertical="center"/>
    </xf>
    <xf numFmtId="164" fontId="27" fillId="9" borderId="25" xfId="2" applyNumberFormat="1" applyFont="1" applyFill="1" applyBorder="1" applyAlignment="1">
      <alignment horizontal="center" vertical="center"/>
    </xf>
    <xf numFmtId="164" fontId="27" fillId="9" borderId="29" xfId="2" applyNumberFormat="1" applyFont="1" applyFill="1" applyBorder="1" applyAlignment="1">
      <alignment horizontal="center" vertical="center"/>
    </xf>
    <xf numFmtId="0" fontId="57" fillId="6" borderId="15" xfId="0" applyFont="1" applyFill="1" applyBorder="1" applyAlignment="1">
      <alignment horizontal="center" vertical="center"/>
    </xf>
    <xf numFmtId="0" fontId="57" fillId="6" borderId="21" xfId="0" applyFont="1" applyFill="1" applyBorder="1" applyAlignment="1">
      <alignment horizontal="center" vertical="center"/>
    </xf>
    <xf numFmtId="0" fontId="57" fillId="6" borderId="28" xfId="0" applyFont="1" applyFill="1" applyBorder="1" applyAlignment="1">
      <alignment horizontal="center" vertical="center"/>
    </xf>
    <xf numFmtId="164" fontId="27" fillId="9" borderId="24" xfId="2" applyNumberFormat="1" applyFont="1" applyFill="1" applyBorder="1" applyAlignment="1" applyProtection="1">
      <alignment horizontal="center" vertical="center"/>
    </xf>
    <xf numFmtId="164" fontId="27" fillId="9" borderId="23" xfId="2" applyNumberFormat="1" applyFont="1" applyFill="1" applyBorder="1" applyAlignment="1" applyProtection="1">
      <alignment horizontal="center" vertical="center"/>
    </xf>
    <xf numFmtId="164" fontId="27" fillId="9" borderId="22" xfId="2" applyNumberFormat="1" applyFont="1" applyFill="1" applyBorder="1" applyAlignment="1" applyProtection="1">
      <alignment horizontal="center" vertical="center"/>
    </xf>
    <xf numFmtId="164" fontId="27" fillId="9" borderId="28" xfId="2" applyNumberFormat="1" applyFont="1" applyFill="1" applyBorder="1" applyAlignment="1" applyProtection="1">
      <alignment horizontal="center" vertical="center"/>
    </xf>
    <xf numFmtId="164" fontId="27" fillId="9" borderId="21" xfId="2" applyNumberFormat="1" applyFont="1" applyFill="1" applyBorder="1" applyAlignment="1" applyProtection="1">
      <alignment horizontal="center" vertical="center"/>
    </xf>
    <xf numFmtId="164" fontId="27" fillId="9" borderId="27" xfId="2" applyNumberFormat="1" applyFont="1" applyFill="1" applyBorder="1" applyAlignment="1" applyProtection="1">
      <alignment horizontal="center" vertical="center"/>
    </xf>
    <xf numFmtId="164" fontId="27" fillId="9" borderId="26" xfId="2" applyNumberFormat="1" applyFont="1" applyFill="1" applyBorder="1" applyAlignment="1" applyProtection="1">
      <alignment horizontal="center" vertical="center"/>
    </xf>
    <xf numFmtId="164" fontId="27" fillId="9" borderId="29" xfId="2" applyNumberFormat="1" applyFont="1" applyFill="1" applyBorder="1" applyAlignment="1" applyProtection="1">
      <alignment horizontal="center" vertical="center"/>
    </xf>
    <xf numFmtId="164" fontId="27" fillId="9" borderId="25" xfId="2" applyNumberFormat="1" applyFont="1" applyFill="1" applyBorder="1" applyAlignment="1" applyProtection="1">
      <alignment horizontal="center" vertical="center"/>
    </xf>
    <xf numFmtId="0" fontId="51" fillId="0" borderId="0" xfId="0" applyFont="1" applyAlignment="1">
      <alignment horizontal="left"/>
    </xf>
    <xf numFmtId="1" fontId="62" fillId="5" borderId="45" xfId="1" applyNumberFormat="1" applyFont="1" applyFill="1" applyBorder="1" applyAlignment="1" applyProtection="1">
      <alignment horizontal="center" vertical="center"/>
      <protection locked="0"/>
    </xf>
    <xf numFmtId="1" fontId="62" fillId="5" borderId="46" xfId="1" applyNumberFormat="1" applyFont="1" applyFill="1" applyBorder="1" applyAlignment="1" applyProtection="1">
      <alignment horizontal="center" vertical="center"/>
      <protection locked="0"/>
    </xf>
    <xf numFmtId="0" fontId="43" fillId="6" borderId="14" xfId="0" applyFont="1" applyFill="1" applyBorder="1" applyAlignment="1" applyProtection="1">
      <alignment horizontal="center" vertical="center"/>
      <protection locked="0"/>
    </xf>
    <xf numFmtId="0" fontId="43" fillId="6" borderId="15" xfId="0" applyFont="1" applyFill="1" applyBorder="1" applyAlignment="1" applyProtection="1">
      <alignment horizontal="center" vertical="center"/>
      <protection locked="0"/>
    </xf>
    <xf numFmtId="0" fontId="43" fillId="6" borderId="0" xfId="0" applyFont="1" applyFill="1" applyAlignment="1" applyProtection="1">
      <alignment horizontal="center" vertical="center"/>
      <protection locked="0"/>
    </xf>
    <xf numFmtId="171" fontId="60" fillId="0" borderId="0" xfId="0" applyNumberFormat="1" applyFont="1" applyAlignment="1">
      <alignment horizontal="center"/>
    </xf>
    <xf numFmtId="0" fontId="51" fillId="0" borderId="0" xfId="0" applyFont="1" applyAlignment="1" applyProtection="1">
      <alignment horizontal="left"/>
      <protection locked="0"/>
    </xf>
    <xf numFmtId="172" fontId="36" fillId="0" borderId="0" xfId="0" applyNumberFormat="1" applyFont="1" applyAlignment="1">
      <alignment horizontal="center"/>
    </xf>
    <xf numFmtId="0" fontId="36" fillId="0" borderId="0" xfId="0" applyNumberFormat="1" applyFont="1"/>
    <xf numFmtId="164" fontId="36" fillId="0" borderId="0" xfId="2" applyNumberFormat="1" applyFont="1" applyAlignment="1">
      <alignment horizontal="center"/>
    </xf>
    <xf numFmtId="0" fontId="117" fillId="0" borderId="0" xfId="0" applyFont="1" applyAlignment="1" applyProtection="1">
      <protection locked="0"/>
    </xf>
    <xf numFmtId="186" fontId="0" fillId="0" borderId="0" xfId="0" applyNumberFormat="1"/>
    <xf numFmtId="0" fontId="0" fillId="0" borderId="0" xfId="0" applyAlignment="1"/>
    <xf numFmtId="0" fontId="173" fillId="0" borderId="0" xfId="0" applyFont="1" applyAlignment="1">
      <alignment vertical="center"/>
    </xf>
    <xf numFmtId="0" fontId="33" fillId="6" borderId="0" xfId="0" applyFont="1" applyFill="1" applyBorder="1" applyAlignment="1">
      <alignment horizontal="center" vertical="center"/>
    </xf>
    <xf numFmtId="164" fontId="0" fillId="3" borderId="16" xfId="2" applyNumberFormat="1" applyFont="1" applyFill="1" applyBorder="1" applyAlignment="1" applyProtection="1">
      <alignment horizontal="center" vertical="center"/>
    </xf>
    <xf numFmtId="164" fontId="0" fillId="3" borderId="18" xfId="2" applyNumberFormat="1" applyFont="1" applyFill="1" applyBorder="1" applyAlignment="1" applyProtection="1">
      <alignment horizontal="center" vertical="center"/>
    </xf>
    <xf numFmtId="164" fontId="0" fillId="3" borderId="20" xfId="2" applyNumberFormat="1" applyFont="1" applyFill="1" applyBorder="1" applyAlignment="1" applyProtection="1">
      <alignment horizontal="center" vertical="center"/>
    </xf>
    <xf numFmtId="186" fontId="174" fillId="0" borderId="0" xfId="0" applyNumberFormat="1" applyFont="1"/>
    <xf numFmtId="1" fontId="55" fillId="0" borderId="0" xfId="1" applyNumberFormat="1" applyFont="1" applyBorder="1" applyAlignment="1" applyProtection="1">
      <alignment horizontal="center" vertical="center"/>
    </xf>
    <xf numFmtId="164" fontId="26" fillId="3" borderId="0" xfId="2" applyNumberFormat="1" applyFont="1" applyFill="1" applyBorder="1" applyAlignment="1" applyProtection="1">
      <alignment horizontal="center" vertical="center"/>
    </xf>
    <xf numFmtId="0" fontId="26" fillId="0" borderId="0" xfId="0" applyFont="1" applyBorder="1" applyAlignment="1">
      <alignment vertical="center"/>
    </xf>
    <xf numFmtId="10" fontId="26" fillId="0" borderId="0" xfId="2" applyNumberFormat="1" applyFont="1" applyBorder="1" applyAlignment="1">
      <alignment vertical="center"/>
    </xf>
    <xf numFmtId="187" fontId="43" fillId="0" borderId="15" xfId="1" applyNumberFormat="1" applyFont="1" applyFill="1" applyBorder="1" applyAlignment="1" applyProtection="1">
      <alignment horizontal="center" vertical="center" wrapText="1"/>
    </xf>
    <xf numFmtId="164" fontId="27" fillId="2" borderId="93" xfId="2" applyNumberFormat="1" applyFont="1" applyFill="1" applyBorder="1" applyAlignment="1" applyProtection="1">
      <alignment horizontal="center" vertical="center"/>
    </xf>
    <xf numFmtId="164" fontId="27" fillId="2" borderId="94" xfId="2" applyNumberFormat="1" applyFont="1" applyFill="1" applyBorder="1" applyAlignment="1" applyProtection="1">
      <alignment horizontal="center" vertical="center"/>
    </xf>
    <xf numFmtId="164" fontId="27" fillId="2" borderId="15" xfId="2" applyNumberFormat="1" applyFont="1" applyFill="1" applyBorder="1" applyAlignment="1" applyProtection="1">
      <alignment horizontal="center" vertical="center" wrapText="1"/>
    </xf>
    <xf numFmtId="164" fontId="27" fillId="2" borderId="96" xfId="2" applyNumberFormat="1" applyFont="1" applyFill="1" applyBorder="1" applyAlignment="1" applyProtection="1">
      <alignment horizontal="center" vertical="center" wrapText="1"/>
    </xf>
    <xf numFmtId="187" fontId="43" fillId="0" borderId="95" xfId="1" applyNumberFormat="1" applyFont="1" applyFill="1" applyBorder="1" applyAlignment="1" applyProtection="1">
      <alignment horizontal="center" vertical="center" wrapText="1"/>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314">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color rgb="FFC00000"/>
      </font>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strike val="0"/>
        <outline val="0"/>
        <shadow val="0"/>
        <u val="none"/>
        <vertAlign val="baseline"/>
        <sz val="12"/>
        <color theme="1"/>
        <name val="Calibri"/>
        <family val="2"/>
        <scheme val="minor"/>
      </font>
      <numFmt numFmtId="164" formatCode="0.0%"/>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172" formatCode="dd/mm/yyyy"/>
      <alignment horizontal="center" vertical="bottom" textRotation="0" wrapText="0" indent="0" justifyLastLine="0" shrinkToFit="0" readingOrder="0"/>
    </dxf>
    <dxf>
      <font>
        <strike val="0"/>
        <outline val="0"/>
        <shadow val="0"/>
        <u val="none"/>
        <vertAlign val="baseline"/>
        <sz val="12"/>
        <color theme="1"/>
        <name val="Calibri"/>
        <family val="2"/>
        <scheme val="minor"/>
      </font>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82" formatCode="&quot; &quot;00&quot;.&quot;000&quot;.&quot;000&quot;/&quot;0000\-00;&quot; &quot;00&quot;.&quot;000&quot;.&quot;000&quot;/&quot;0000\-00;\ &quot;-&quot;\ "/>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2"/>
        <color theme="0"/>
        <name val="Calibri"/>
        <family val="2"/>
        <scheme val="minor"/>
      </font>
      <fill>
        <patternFill patternType="solid">
          <fgColor indexed="64"/>
          <bgColor rgb="FF343A51"/>
        </patternFill>
      </fill>
      <alignment horizontal="center" vertical="center" textRotation="0" wrapText="0" indent="0" justifyLastLine="0" shrinkToFit="0" readingOrder="0"/>
      <protection locked="0" hidden="0"/>
    </dxf>
  </dxfs>
  <tableStyles count="0" defaultTableStyle="TableStyleMedium2" defaultPivotStyle="PivotStyleLight16"/>
  <colors>
    <mruColors>
      <color rgb="FF0000C0"/>
      <color rgb="FF776A9E"/>
      <color rgb="FFB5BBCF"/>
      <color rgb="FFF8696B"/>
      <color rgb="FF63BE7B"/>
      <color rgb="FFFAFFB9"/>
      <color rgb="FF000076"/>
      <color rgb="FFFFC35C"/>
      <color rgb="FF343A51"/>
      <color rgb="FFFFF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SupportingPropertyBag" Target="richData/rdsupportingpropertybag.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ichStyles" Target="richData/richStyles.xml"/><Relationship Id="rId40" Type="http://schemas.microsoft.com/office/2017/06/relationships/rdRichValueTypes" Target="richData/rdRichValueType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17/06/relationships/rdSupportingPropertyBagStructure" Target="richData/rdsupportingpropertybagstructure.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5.0702728515965474E-2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2.5273121958295668E-3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0.11678263734490613</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6.0695703374845422E-2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1.1061916313320264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[0]!retorno_portfolio</c:f>
              <c:numCache>
                <c:formatCode>0.00%</c:formatCode>
                <c:ptCount val="712"/>
                <c:pt idx="0">
                  <c:v>3.9897516133673479E-3</c:v>
                </c:pt>
                <c:pt idx="1">
                  <c:v>3.3674261001332972E-3</c:v>
                </c:pt>
                <c:pt idx="2">
                  <c:v>2.2408877029733709E-3</c:v>
                </c:pt>
                <c:pt idx="3">
                  <c:v>2.7699760625732317E-3</c:v>
                </c:pt>
                <c:pt idx="4">
                  <c:v>2.4636766581336289E-3</c:v>
                </c:pt>
                <c:pt idx="5">
                  <c:v>3.2945219970927919E-3</c:v>
                </c:pt>
                <c:pt idx="6">
                  <c:v>4.2719843639602573E-3</c:v>
                </c:pt>
                <c:pt idx="7">
                  <c:v>6.9217777621866095E-3</c:v>
                </c:pt>
                <c:pt idx="8">
                  <c:v>8.7790799850784307E-3</c:v>
                </c:pt>
                <c:pt idx="9">
                  <c:v>7.9796886077547757E-3</c:v>
                </c:pt>
                <c:pt idx="10">
                  <c:v>8.4491664916233056E-3</c:v>
                </c:pt>
                <c:pt idx="11">
                  <c:v>1.083017668356745E-2</c:v>
                </c:pt>
                <c:pt idx="12">
                  <c:v>1.1727682956509611E-2</c:v>
                </c:pt>
                <c:pt idx="13">
                  <c:v>9.28516216793418E-3</c:v>
                </c:pt>
                <c:pt idx="14">
                  <c:v>1.1551868739023696E-2</c:v>
                </c:pt>
                <c:pt idx="15">
                  <c:v>1.3329487523378925E-2</c:v>
                </c:pt>
                <c:pt idx="16">
                  <c:v>1.170235990167523E-2</c:v>
                </c:pt>
                <c:pt idx="17">
                  <c:v>6.0542070190872099E-3</c:v>
                </c:pt>
                <c:pt idx="18">
                  <c:v>9.7128300724267369E-3</c:v>
                </c:pt>
                <c:pt idx="19">
                  <c:v>8.9484942241782051E-3</c:v>
                </c:pt>
                <c:pt idx="20">
                  <c:v>8.3131292541052115E-3</c:v>
                </c:pt>
                <c:pt idx="21">
                  <c:v>6.2553129444138378E-3</c:v>
                </c:pt>
                <c:pt idx="22">
                  <c:v>7.9559935126187753E-3</c:v>
                </c:pt>
                <c:pt idx="23">
                  <c:v>1.0015236783995407E-2</c:v>
                </c:pt>
                <c:pt idx="24">
                  <c:v>1.2457351328693633E-2</c:v>
                </c:pt>
                <c:pt idx="25">
                  <c:v>1.163522660745131E-2</c:v>
                </c:pt>
                <c:pt idx="26">
                  <c:v>9.2294861963695407E-3</c:v>
                </c:pt>
                <c:pt idx="27">
                  <c:v>6.7243509565844128E-3</c:v>
                </c:pt>
                <c:pt idx="28">
                  <c:v>1.1733566696236597E-2</c:v>
                </c:pt>
                <c:pt idx="29">
                  <c:v>1.4553275246399267E-2</c:v>
                </c:pt>
                <c:pt idx="30">
                  <c:v>1.4056448809395272E-2</c:v>
                </c:pt>
                <c:pt idx="31">
                  <c:v>1.3232855710878066E-2</c:v>
                </c:pt>
                <c:pt idx="32">
                  <c:v>1.4873302662566479E-2</c:v>
                </c:pt>
                <c:pt idx="33">
                  <c:v>1.4557298172362287E-2</c:v>
                </c:pt>
                <c:pt idx="34">
                  <c:v>1.7298712777348513E-2</c:v>
                </c:pt>
                <c:pt idx="35">
                  <c:v>1.5012305892759148E-2</c:v>
                </c:pt>
                <c:pt idx="36">
                  <c:v>1.3664366856682042E-2</c:v>
                </c:pt>
                <c:pt idx="37">
                  <c:v>1.201504847373025E-3</c:v>
                </c:pt>
                <c:pt idx="38">
                  <c:v>-3.081613090495261E-3</c:v>
                </c:pt>
                <c:pt idx="39">
                  <c:v>-1.6134390753049788E-3</c:v>
                </c:pt>
                <c:pt idx="40">
                  <c:v>4.8288782414727116E-3</c:v>
                </c:pt>
                <c:pt idx="41">
                  <c:v>4.5127186109474859E-3</c:v>
                </c:pt>
                <c:pt idx="42">
                  <c:v>9.1759440266099279E-3</c:v>
                </c:pt>
                <c:pt idx="43">
                  <c:v>2.2448784218553897E-4</c:v>
                </c:pt>
                <c:pt idx="44">
                  <c:v>-7.0084835074245566E-3</c:v>
                </c:pt>
                <c:pt idx="45">
                  <c:v>-2.7608168328110305E-2</c:v>
                </c:pt>
                <c:pt idx="46">
                  <c:v>-1.6801001484715306E-2</c:v>
                </c:pt>
                <c:pt idx="47">
                  <c:v>-3.1837890831166615E-2</c:v>
                </c:pt>
                <c:pt idx="48">
                  <c:v>-5.7185722025453023E-2</c:v>
                </c:pt>
                <c:pt idx="49">
                  <c:v>-3.57323820472637E-2</c:v>
                </c:pt>
                <c:pt idx="50">
                  <c:v>-5.3052079638297611E-2</c:v>
                </c:pt>
                <c:pt idx="51">
                  <c:v>-4.7346489580786355E-2</c:v>
                </c:pt>
                <c:pt idx="52">
                  <c:v>-6.7047534328473213E-2</c:v>
                </c:pt>
                <c:pt idx="53">
                  <c:v>-6.541327442767253E-2</c:v>
                </c:pt>
                <c:pt idx="54">
                  <c:v>-6.7062828726293877E-2</c:v>
                </c:pt>
                <c:pt idx="55">
                  <c:v>-7.3396070973054561E-2</c:v>
                </c:pt>
                <c:pt idx="56">
                  <c:v>-6.0252423728744398E-2</c:v>
                </c:pt>
                <c:pt idx="57">
                  <c:v>-5.012832686368629E-2</c:v>
                </c:pt>
                <c:pt idx="58">
                  <c:v>-4.1944265613968024E-2</c:v>
                </c:pt>
                <c:pt idx="59">
                  <c:v>-4.6405570402088814E-2</c:v>
                </c:pt>
                <c:pt idx="60">
                  <c:v>-4.2867471798144763E-2</c:v>
                </c:pt>
                <c:pt idx="61">
                  <c:v>-4.5506453440024131E-2</c:v>
                </c:pt>
                <c:pt idx="62">
                  <c:v>-5.0127555439059557E-2</c:v>
                </c:pt>
                <c:pt idx="63">
                  <c:v>-4.8316686899763317E-2</c:v>
                </c:pt>
                <c:pt idx="64">
                  <c:v>-5.2010391004456924E-2</c:v>
                </c:pt>
                <c:pt idx="65">
                  <c:v>-4.3389315928631267E-2</c:v>
                </c:pt>
                <c:pt idx="66">
                  <c:v>-3.9241275539833143E-2</c:v>
                </c:pt>
                <c:pt idx="67">
                  <c:v>-3.5895104337616557E-2</c:v>
                </c:pt>
                <c:pt idx="68">
                  <c:v>-3.5669173563967815E-2</c:v>
                </c:pt>
                <c:pt idx="69">
                  <c:v>-3.3453667335369808E-2</c:v>
                </c:pt>
                <c:pt idx="70">
                  <c:v>-2.7913075979092983E-2</c:v>
                </c:pt>
                <c:pt idx="71">
                  <c:v>-2.7975319584329528E-2</c:v>
                </c:pt>
                <c:pt idx="72">
                  <c:v>-2.745928726541802E-2</c:v>
                </c:pt>
                <c:pt idx="73">
                  <c:v>-2.5980918814274778E-2</c:v>
                </c:pt>
                <c:pt idx="74">
                  <c:v>-2.3962800226938419E-2</c:v>
                </c:pt>
                <c:pt idx="75">
                  <c:v>-1.7529717057975347E-2</c:v>
                </c:pt>
                <c:pt idx="76">
                  <c:v>-1.9541174807915507E-2</c:v>
                </c:pt>
                <c:pt idx="77">
                  <c:v>-2.7404752887984496E-2</c:v>
                </c:pt>
                <c:pt idx="78">
                  <c:v>-2.3147070411282611E-2</c:v>
                </c:pt>
                <c:pt idx="79">
                  <c:v>-1.8473455945436146E-2</c:v>
                </c:pt>
                <c:pt idx="80">
                  <c:v>-1.5952809098908838E-2</c:v>
                </c:pt>
                <c:pt idx="81">
                  <c:v>-1.9161988733937374E-2</c:v>
                </c:pt>
                <c:pt idx="82">
                  <c:v>-2.07384593225447E-2</c:v>
                </c:pt>
                <c:pt idx="83">
                  <c:v>-1.9142452833016188E-2</c:v>
                </c:pt>
                <c:pt idx="84">
                  <c:v>-1.81868094352865E-2</c:v>
                </c:pt>
                <c:pt idx="85">
                  <c:v>-1.7373560631810281E-2</c:v>
                </c:pt>
                <c:pt idx="86">
                  <c:v>-1.5004260000705316E-2</c:v>
                </c:pt>
                <c:pt idx="87">
                  <c:v>-1.6234669701948756E-2</c:v>
                </c:pt>
                <c:pt idx="88">
                  <c:v>-1.8777232996967208E-2</c:v>
                </c:pt>
                <c:pt idx="89">
                  <c:v>-1.883529902400749E-2</c:v>
                </c:pt>
                <c:pt idx="90">
                  <c:v>-1.7301469461618257E-2</c:v>
                </c:pt>
                <c:pt idx="91">
                  <c:v>-1.8737498024533505E-2</c:v>
                </c:pt>
                <c:pt idx="92">
                  <c:v>-1.4522792305473708E-2</c:v>
                </c:pt>
                <c:pt idx="93">
                  <c:v>-1.3272333778883927E-2</c:v>
                </c:pt>
                <c:pt idx="94">
                  <c:v>-1.1643065538808339E-2</c:v>
                </c:pt>
                <c:pt idx="95">
                  <c:v>-1.0095979685583401E-2</c:v>
                </c:pt>
                <c:pt idx="96">
                  <c:v>-1.0771240379629732E-2</c:v>
                </c:pt>
                <c:pt idx="97">
                  <c:v>-5.0435419049732477E-3</c:v>
                </c:pt>
                <c:pt idx="98">
                  <c:v>-5.6149507355672812E-3</c:v>
                </c:pt>
                <c:pt idx="99">
                  <c:v>-1.5848080094318373E-3</c:v>
                </c:pt>
                <c:pt idx="100">
                  <c:v>-2.2025597259536234E-3</c:v>
                </c:pt>
                <c:pt idx="101">
                  <c:v>-9.7881228871776749E-4</c:v>
                </c:pt>
                <c:pt idx="102">
                  <c:v>1.3982738861066935E-3</c:v>
                </c:pt>
                <c:pt idx="103">
                  <c:v>4.5447432711802627E-3</c:v>
                </c:pt>
                <c:pt idx="104">
                  <c:v>8.3814728820341688E-3</c:v>
                </c:pt>
                <c:pt idx="105">
                  <c:v>1.0015241756524462E-2</c:v>
                </c:pt>
                <c:pt idx="106">
                  <c:v>1.1656686070480315E-2</c:v>
                </c:pt>
                <c:pt idx="107">
                  <c:v>1.628710555257662E-2</c:v>
                </c:pt>
                <c:pt idx="108">
                  <c:v>1.4973296935533398E-2</c:v>
                </c:pt>
                <c:pt idx="109">
                  <c:v>1.2766296837497304E-2</c:v>
                </c:pt>
                <c:pt idx="110">
                  <c:v>9.3923857134023958E-3</c:v>
                </c:pt>
                <c:pt idx="111">
                  <c:v>9.2997916219710319E-3</c:v>
                </c:pt>
                <c:pt idx="112">
                  <c:v>1.1097367028920724E-2</c:v>
                </c:pt>
                <c:pt idx="113">
                  <c:v>1.4989204344624474E-2</c:v>
                </c:pt>
                <c:pt idx="114">
                  <c:v>1.6380864087844005E-2</c:v>
                </c:pt>
                <c:pt idx="115">
                  <c:v>1.7425871871606269E-2</c:v>
                </c:pt>
                <c:pt idx="116">
                  <c:v>1.688687246220022E-2</c:v>
                </c:pt>
                <c:pt idx="117">
                  <c:v>1.7864582699361087E-2</c:v>
                </c:pt>
                <c:pt idx="118">
                  <c:v>1.4756824723517692E-2</c:v>
                </c:pt>
                <c:pt idx="119">
                  <c:v>1.8092745361611984E-2</c:v>
                </c:pt>
                <c:pt idx="120">
                  <c:v>1.4621730160473856E-2</c:v>
                </c:pt>
                <c:pt idx="121">
                  <c:v>1.8152273154695253E-2</c:v>
                </c:pt>
                <c:pt idx="122">
                  <c:v>1.9309498557775528E-2</c:v>
                </c:pt>
                <c:pt idx="123">
                  <c:v>2.1828046061104667E-2</c:v>
                </c:pt>
                <c:pt idx="124">
                  <c:v>2.2048455780002252E-2</c:v>
                </c:pt>
                <c:pt idx="125">
                  <c:v>2.397095410936978E-2</c:v>
                </c:pt>
                <c:pt idx="126">
                  <c:v>2.7738736813155196E-2</c:v>
                </c:pt>
                <c:pt idx="127">
                  <c:v>2.5994703586154966E-2</c:v>
                </c:pt>
                <c:pt idx="128">
                  <c:v>2.9057131246817081E-2</c:v>
                </c:pt>
                <c:pt idx="129">
                  <c:v>2.8868553388922802E-2</c:v>
                </c:pt>
                <c:pt idx="130">
                  <c:v>3.101054969527639E-2</c:v>
                </c:pt>
                <c:pt idx="131">
                  <c:v>2.8829169759682083E-2</c:v>
                </c:pt>
                <c:pt idx="132">
                  <c:v>3.1068359001838575E-2</c:v>
                </c:pt>
                <c:pt idx="133">
                  <c:v>3.3847788825772884E-2</c:v>
                </c:pt>
                <c:pt idx="134">
                  <c:v>3.1231238943653983E-2</c:v>
                </c:pt>
                <c:pt idx="135">
                  <c:v>3.6357756944302766E-2</c:v>
                </c:pt>
                <c:pt idx="136">
                  <c:v>3.9743326160222914E-2</c:v>
                </c:pt>
                <c:pt idx="137">
                  <c:v>3.9278838711131359E-2</c:v>
                </c:pt>
                <c:pt idx="138">
                  <c:v>3.9784168811740406E-2</c:v>
                </c:pt>
                <c:pt idx="139">
                  <c:v>3.6676798438547431E-2</c:v>
                </c:pt>
                <c:pt idx="140">
                  <c:v>3.6616451338143952E-2</c:v>
                </c:pt>
                <c:pt idx="141">
                  <c:v>4.0227240539234543E-2</c:v>
                </c:pt>
                <c:pt idx="142">
                  <c:v>4.0202238974989202E-2</c:v>
                </c:pt>
                <c:pt idx="143">
                  <c:v>4.2840189563372322E-2</c:v>
                </c:pt>
                <c:pt idx="144">
                  <c:v>4.3630755036197177E-2</c:v>
                </c:pt>
                <c:pt idx="145">
                  <c:v>4.1521649362322277E-2</c:v>
                </c:pt>
                <c:pt idx="146">
                  <c:v>4.2577557731613647E-2</c:v>
                </c:pt>
                <c:pt idx="147">
                  <c:v>4.0540903906034931E-2</c:v>
                </c:pt>
                <c:pt idx="148">
                  <c:v>4.4175833925078178E-2</c:v>
                </c:pt>
                <c:pt idx="149">
                  <c:v>4.7793885700523564E-2</c:v>
                </c:pt>
                <c:pt idx="150">
                  <c:v>4.5872202619693381E-2</c:v>
                </c:pt>
                <c:pt idx="151">
                  <c:v>4.6211164061190635E-2</c:v>
                </c:pt>
                <c:pt idx="152">
                  <c:v>4.318077360444228E-2</c:v>
                </c:pt>
                <c:pt idx="153">
                  <c:v>4.354942547934737E-2</c:v>
                </c:pt>
                <c:pt idx="154">
                  <c:v>4.2108058313742536E-2</c:v>
                </c:pt>
                <c:pt idx="155">
                  <c:v>4.3515180572811563E-2</c:v>
                </c:pt>
                <c:pt idx="156">
                  <c:v>4.126963543605866E-2</c:v>
                </c:pt>
                <c:pt idx="157">
                  <c:v>4.7040185130515111E-2</c:v>
                </c:pt>
                <c:pt idx="158">
                  <c:v>4.4229213365658326E-2</c:v>
                </c:pt>
                <c:pt idx="159">
                  <c:v>4.5147169060277603E-2</c:v>
                </c:pt>
                <c:pt idx="160">
                  <c:v>4.5632448565629424E-2</c:v>
                </c:pt>
                <c:pt idx="161">
                  <c:v>4.7147742651540314E-2</c:v>
                </c:pt>
                <c:pt idx="162">
                  <c:v>4.7561602608843456E-2</c:v>
                </c:pt>
                <c:pt idx="163">
                  <c:v>4.6593756962536759E-2</c:v>
                </c:pt>
                <c:pt idx="164">
                  <c:v>4.6332201313897814E-2</c:v>
                </c:pt>
                <c:pt idx="165">
                  <c:v>4.9243159316148644E-2</c:v>
                </c:pt>
                <c:pt idx="166">
                  <c:v>4.6364708998213766E-2</c:v>
                </c:pt>
                <c:pt idx="167">
                  <c:v>5.0091014500345032E-2</c:v>
                </c:pt>
                <c:pt idx="168">
                  <c:v>5.0193296760045802E-2</c:v>
                </c:pt>
                <c:pt idx="169">
                  <c:v>4.5936286591682585E-2</c:v>
                </c:pt>
                <c:pt idx="170">
                  <c:v>4.6565494516060069E-2</c:v>
                </c:pt>
                <c:pt idx="171">
                  <c:v>4.330333724881763E-2</c:v>
                </c:pt>
                <c:pt idx="172">
                  <c:v>4.6075775363526361E-2</c:v>
                </c:pt>
                <c:pt idx="173">
                  <c:v>4.175506833172582E-2</c:v>
                </c:pt>
                <c:pt idx="174">
                  <c:v>4.1397076375822683E-2</c:v>
                </c:pt>
                <c:pt idx="175">
                  <c:v>4.5524978703812558E-2</c:v>
                </c:pt>
                <c:pt idx="176">
                  <c:v>4.6237439540384839E-2</c:v>
                </c:pt>
                <c:pt idx="177">
                  <c:v>4.4797843950041827E-2</c:v>
                </c:pt>
                <c:pt idx="178">
                  <c:v>4.5175321249535605E-2</c:v>
                </c:pt>
                <c:pt idx="179">
                  <c:v>4.1070374101568552E-2</c:v>
                </c:pt>
                <c:pt idx="180">
                  <c:v>3.7177930783201862E-2</c:v>
                </c:pt>
                <c:pt idx="181">
                  <c:v>3.9205613235676617E-2</c:v>
                </c:pt>
                <c:pt idx="182">
                  <c:v>3.5889646689094556E-2</c:v>
                </c:pt>
                <c:pt idx="183">
                  <c:v>3.7517799581635813E-2</c:v>
                </c:pt>
                <c:pt idx="184">
                  <c:v>3.8230050726012932E-2</c:v>
                </c:pt>
                <c:pt idx="185">
                  <c:v>3.5172805689125841E-2</c:v>
                </c:pt>
                <c:pt idx="186">
                  <c:v>3.4307655123056557E-2</c:v>
                </c:pt>
                <c:pt idx="187">
                  <c:v>3.6875180169309685E-2</c:v>
                </c:pt>
                <c:pt idx="188">
                  <c:v>3.9465565957184978E-2</c:v>
                </c:pt>
                <c:pt idx="189">
                  <c:v>3.6887267710390859E-2</c:v>
                </c:pt>
                <c:pt idx="190">
                  <c:v>3.9852113991286187E-2</c:v>
                </c:pt>
                <c:pt idx="191">
                  <c:v>3.8861040587160778E-2</c:v>
                </c:pt>
                <c:pt idx="192">
                  <c:v>3.9643371038700304E-2</c:v>
                </c:pt>
                <c:pt idx="193">
                  <c:v>4.2846025288972189E-2</c:v>
                </c:pt>
                <c:pt idx="194">
                  <c:v>4.4051957812524689E-2</c:v>
                </c:pt>
                <c:pt idx="195">
                  <c:v>4.6076723255410901E-2</c:v>
                </c:pt>
                <c:pt idx="196">
                  <c:v>4.7789336333904808E-2</c:v>
                </c:pt>
                <c:pt idx="197">
                  <c:v>4.7112863424881857E-2</c:v>
                </c:pt>
                <c:pt idx="198">
                  <c:v>4.7260741693979202E-2</c:v>
                </c:pt>
                <c:pt idx="199">
                  <c:v>4.6974856930396491E-2</c:v>
                </c:pt>
                <c:pt idx="200">
                  <c:v>5.021569965407835E-2</c:v>
                </c:pt>
                <c:pt idx="201">
                  <c:v>5.2269230871091477E-2</c:v>
                </c:pt>
                <c:pt idx="202">
                  <c:v>5.3779940110923574E-2</c:v>
                </c:pt>
                <c:pt idx="203">
                  <c:v>5.364388691012012E-2</c:v>
                </c:pt>
                <c:pt idx="204">
                  <c:v>5.2198670461485408E-2</c:v>
                </c:pt>
                <c:pt idx="205">
                  <c:v>5.0837364851323397E-2</c:v>
                </c:pt>
                <c:pt idx="206">
                  <c:v>4.3181559525331537E-2</c:v>
                </c:pt>
                <c:pt idx="207">
                  <c:v>4.6902785643396117E-2</c:v>
                </c:pt>
                <c:pt idx="208">
                  <c:v>4.2241486547008655E-2</c:v>
                </c:pt>
                <c:pt idx="209">
                  <c:v>4.7042100678235332E-2</c:v>
                </c:pt>
                <c:pt idx="210">
                  <c:v>5.0715939491484452E-2</c:v>
                </c:pt>
                <c:pt idx="211">
                  <c:v>5.7244093935826745E-2</c:v>
                </c:pt>
                <c:pt idx="212">
                  <c:v>5.8817756243828789E-2</c:v>
                </c:pt>
                <c:pt idx="213">
                  <c:v>6.1073514993093214E-2</c:v>
                </c:pt>
                <c:pt idx="214">
                  <c:v>6.1780411881272146E-2</c:v>
                </c:pt>
                <c:pt idx="215">
                  <c:v>6.1775195504741864E-2</c:v>
                </c:pt>
                <c:pt idx="216">
                  <c:v>5.7734669579774023E-2</c:v>
                </c:pt>
                <c:pt idx="217">
                  <c:v>6.140520837578034E-2</c:v>
                </c:pt>
                <c:pt idx="218">
                  <c:v>6.4169709374462203E-2</c:v>
                </c:pt>
                <c:pt idx="219">
                  <c:v>6.4724037942920587E-2</c:v>
                </c:pt>
                <c:pt idx="220">
                  <c:v>6.2870303194203059E-2</c:v>
                </c:pt>
                <c:pt idx="221">
                  <c:v>6.3892268280515196E-2</c:v>
                </c:pt>
                <c:pt idx="222">
                  <c:v>6.3560483527592471E-2</c:v>
                </c:pt>
                <c:pt idx="223">
                  <c:v>6.6070989593146834E-2</c:v>
                </c:pt>
                <c:pt idx="224">
                  <c:v>7.0553215801459679E-2</c:v>
                </c:pt>
                <c:pt idx="225">
                  <c:v>7.1693297231145925E-2</c:v>
                </c:pt>
                <c:pt idx="226">
                  <c:v>7.2765098690120711E-2</c:v>
                </c:pt>
                <c:pt idx="227">
                  <c:v>7.493401394825594E-2</c:v>
                </c:pt>
                <c:pt idx="228">
                  <c:v>7.3185170464320048E-2</c:v>
                </c:pt>
                <c:pt idx="229">
                  <c:v>7.7183186117176783E-2</c:v>
                </c:pt>
                <c:pt idx="230">
                  <c:v>7.8206115861833014E-2</c:v>
                </c:pt>
                <c:pt idx="231">
                  <c:v>7.9591593641552771E-2</c:v>
                </c:pt>
                <c:pt idx="232">
                  <c:v>8.247723839761445E-2</c:v>
                </c:pt>
                <c:pt idx="233">
                  <c:v>8.1957703053028075E-2</c:v>
                </c:pt>
                <c:pt idx="234">
                  <c:v>8.3078648826197199E-2</c:v>
                </c:pt>
                <c:pt idx="235">
                  <c:v>8.1538954288296495E-2</c:v>
                </c:pt>
                <c:pt idx="236">
                  <c:v>8.4455874119355512E-2</c:v>
                </c:pt>
                <c:pt idx="237">
                  <c:v>8.5655466114996637E-2</c:v>
                </c:pt>
                <c:pt idx="238">
                  <c:v>8.5470877915467813E-2</c:v>
                </c:pt>
                <c:pt idx="239">
                  <c:v>8.9531518030783186E-2</c:v>
                </c:pt>
                <c:pt idx="240">
                  <c:v>9.2123177328260919E-2</c:v>
                </c:pt>
                <c:pt idx="241">
                  <c:v>9.3938170949297017E-2</c:v>
                </c:pt>
                <c:pt idx="242">
                  <c:v>9.4139666918354958E-2</c:v>
                </c:pt>
                <c:pt idx="243">
                  <c:v>9.1107732480636194E-2</c:v>
                </c:pt>
                <c:pt idx="244">
                  <c:v>9.1764657045216191E-2</c:v>
                </c:pt>
                <c:pt idx="245">
                  <c:v>9.4984785152513851E-2</c:v>
                </c:pt>
                <c:pt idx="246">
                  <c:v>9.5397314085853946E-2</c:v>
                </c:pt>
                <c:pt idx="247">
                  <c:v>9.7539106855600632E-2</c:v>
                </c:pt>
                <c:pt idx="248">
                  <c:v>9.9136131725907406E-2</c:v>
                </c:pt>
                <c:pt idx="249">
                  <c:v>0.10079529161713086</c:v>
                </c:pt>
                <c:pt idx="250">
                  <c:v>0.10114715469087354</c:v>
                </c:pt>
                <c:pt idx="251">
                  <c:v>0.10105008147355377</c:v>
                </c:pt>
                <c:pt idx="252">
                  <c:v>0.10263464786448084</c:v>
                </c:pt>
                <c:pt idx="253">
                  <c:v>0.10162212519934144</c:v>
                </c:pt>
                <c:pt idx="254">
                  <c:v>0.10659900122223664</c:v>
                </c:pt>
                <c:pt idx="255">
                  <c:v>0.11127663569541757</c:v>
                </c:pt>
                <c:pt idx="256">
                  <c:v>0.10842646966038583</c:v>
                </c:pt>
                <c:pt idx="257">
                  <c:v>0.11066248361461639</c:v>
                </c:pt>
                <c:pt idx="258">
                  <c:v>0.108092495710711</c:v>
                </c:pt>
                <c:pt idx="259">
                  <c:v>0.11086436208230954</c:v>
                </c:pt>
                <c:pt idx="260">
                  <c:v>0.10733009248684633</c:v>
                </c:pt>
                <c:pt idx="261">
                  <c:v>0.10824278011032407</c:v>
                </c:pt>
                <c:pt idx="262">
                  <c:v>0.10825325410040798</c:v>
                </c:pt>
                <c:pt idx="263">
                  <c:v>0.10906074653019582</c:v>
                </c:pt>
                <c:pt idx="264">
                  <c:v>0.10790224526457037</c:v>
                </c:pt>
                <c:pt idx="265">
                  <c:v>0.10556429343607299</c:v>
                </c:pt>
                <c:pt idx="266">
                  <c:v>0.10528469121004824</c:v>
                </c:pt>
                <c:pt idx="267">
                  <c:v>0.10377248568577602</c:v>
                </c:pt>
                <c:pt idx="268">
                  <c:v>9.9929467724268362E-2</c:v>
                </c:pt>
                <c:pt idx="269">
                  <c:v>0.10539984432060501</c:v>
                </c:pt>
                <c:pt idx="270">
                  <c:v>0.10004357575213008</c:v>
                </c:pt>
                <c:pt idx="271">
                  <c:v>0.10655880124364625</c:v>
                </c:pt>
                <c:pt idx="272">
                  <c:v>0.10985154349187121</c:v>
                </c:pt>
                <c:pt idx="273">
                  <c:v>0.11295294096358477</c:v>
                </c:pt>
                <c:pt idx="274">
                  <c:v>0.11432778991133485</c:v>
                </c:pt>
                <c:pt idx="275">
                  <c:v>0.11790082511686695</c:v>
                </c:pt>
                <c:pt idx="276">
                  <c:v>0.11894423905098139</c:v>
                </c:pt>
                <c:pt idx="277">
                  <c:v>0.11835030073865371</c:v>
                </c:pt>
                <c:pt idx="278">
                  <c:v>0.11658924636112378</c:v>
                </c:pt>
                <c:pt idx="279">
                  <c:v>0.11908131652859089</c:v>
                </c:pt>
                <c:pt idx="280">
                  <c:v>0.12024118753357138</c:v>
                </c:pt>
                <c:pt idx="281">
                  <c:v>0.12288865234886637</c:v>
                </c:pt>
                <c:pt idx="282">
                  <c:v>0.12209599291038309</c:v>
                </c:pt>
                <c:pt idx="283">
                  <c:v>0.12322980164236075</c:v>
                </c:pt>
                <c:pt idx="284">
                  <c:v>0.11585125006609132</c:v>
                </c:pt>
                <c:pt idx="285">
                  <c:v>0.11836734854734376</c:v>
                </c:pt>
                <c:pt idx="286">
                  <c:v>0.12060183578400885</c:v>
                </c:pt>
                <c:pt idx="287">
                  <c:v>0.11405293051110577</c:v>
                </c:pt>
                <c:pt idx="288">
                  <c:v>0.10961618613062574</c:v>
                </c:pt>
                <c:pt idx="289">
                  <c:v>0.11261536748821355</c:v>
                </c:pt>
                <c:pt idx="290">
                  <c:v>0.11304211144217935</c:v>
                </c:pt>
                <c:pt idx="291">
                  <c:v>0.11183392963197103</c:v>
                </c:pt>
                <c:pt idx="292">
                  <c:v>0.11365520724962952</c:v>
                </c:pt>
                <c:pt idx="293">
                  <c:v>0.11925509875511686</c:v>
                </c:pt>
                <c:pt idx="294">
                  <c:v>0.11263495405496626</c:v>
                </c:pt>
                <c:pt idx="295">
                  <c:v>0.11297008793313346</c:v>
                </c:pt>
                <c:pt idx="296">
                  <c:v>0.11402565862914615</c:v>
                </c:pt>
                <c:pt idx="297">
                  <c:v>0.11929043021918506</c:v>
                </c:pt>
                <c:pt idx="298">
                  <c:v>0.11938154209561547</c:v>
                </c:pt>
                <c:pt idx="299">
                  <c:v>0.12105880121534129</c:v>
                </c:pt>
                <c:pt idx="300">
                  <c:v>0.12107685065600671</c:v>
                </c:pt>
                <c:pt idx="301">
                  <c:v>0.12502780922022194</c:v>
                </c:pt>
                <c:pt idx="302">
                  <c:v>0.12073782630405994</c:v>
                </c:pt>
                <c:pt idx="303">
                  <c:v>0.12246238830714273</c:v>
                </c:pt>
                <c:pt idx="304">
                  <c:v>0.12162650863083257</c:v>
                </c:pt>
                <c:pt idx="305">
                  <c:v>0.11845542688931365</c:v>
                </c:pt>
                <c:pt idx="306">
                  <c:v>0.11632690059446715</c:v>
                </c:pt>
                <c:pt idx="307">
                  <c:v>0.11890441700439602</c:v>
                </c:pt>
                <c:pt idx="308">
                  <c:v>0.12225187489611655</c:v>
                </c:pt>
                <c:pt idx="309">
                  <c:v>0.12337624425522264</c:v>
                </c:pt>
                <c:pt idx="310">
                  <c:v>0.12658699645969906</c:v>
                </c:pt>
                <c:pt idx="311">
                  <c:v>0.12748302392530841</c:v>
                </c:pt>
                <c:pt idx="312">
                  <c:v>0.12667561335888511</c:v>
                </c:pt>
                <c:pt idx="313">
                  <c:v>0.1297704358886318</c:v>
                </c:pt>
                <c:pt idx="314">
                  <c:v>0.129861803493585</c:v>
                </c:pt>
                <c:pt idx="315">
                  <c:v>0.13038868757187405</c:v>
                </c:pt>
                <c:pt idx="316">
                  <c:v>0.13226492192499184</c:v>
                </c:pt>
                <c:pt idx="317">
                  <c:v>0.1325387552062951</c:v>
                </c:pt>
                <c:pt idx="318">
                  <c:v>0.13428060674058506</c:v>
                </c:pt>
                <c:pt idx="319">
                  <c:v>0.13406237544428556</c:v>
                </c:pt>
                <c:pt idx="320">
                  <c:v>0.13592337720154668</c:v>
                </c:pt>
                <c:pt idx="321">
                  <c:v>0.13685365480785694</c:v>
                </c:pt>
                <c:pt idx="322">
                  <c:v>0.13880098423015363</c:v>
                </c:pt>
                <c:pt idx="323">
                  <c:v>0.13916007958116627</c:v>
                </c:pt>
                <c:pt idx="324">
                  <c:v>0.13722551842430564</c:v>
                </c:pt>
                <c:pt idx="325">
                  <c:v>0.13722739648850379</c:v>
                </c:pt>
                <c:pt idx="326">
                  <c:v>0.14030340580317446</c:v>
                </c:pt>
                <c:pt idx="327">
                  <c:v>0.14174600227266598</c:v>
                </c:pt>
                <c:pt idx="328">
                  <c:v>0.14180934401123491</c:v>
                </c:pt>
                <c:pt idx="329">
                  <c:v>0.14341803334945413</c:v>
                </c:pt>
                <c:pt idx="330">
                  <c:v>0.1444879800708978</c:v>
                </c:pt>
                <c:pt idx="331">
                  <c:v>0.1433592569781319</c:v>
                </c:pt>
                <c:pt idx="332">
                  <c:v>0.14293575743315623</c:v>
                </c:pt>
                <c:pt idx="333">
                  <c:v>0.14091120395060308</c:v>
                </c:pt>
                <c:pt idx="334">
                  <c:v>0.14375993084025596</c:v>
                </c:pt>
                <c:pt idx="335">
                  <c:v>0.14479393872131596</c:v>
                </c:pt>
                <c:pt idx="336">
                  <c:v>0.14876604537127625</c:v>
                </c:pt>
                <c:pt idx="337">
                  <c:v>0.14783654790355794</c:v>
                </c:pt>
                <c:pt idx="338">
                  <c:v>0.14914650626037629</c:v>
                </c:pt>
                <c:pt idx="339">
                  <c:v>0.14469323007951562</c:v>
                </c:pt>
                <c:pt idx="340">
                  <c:v>0.1453663909806775</c:v>
                </c:pt>
                <c:pt idx="341">
                  <c:v>0.14800188060954245</c:v>
                </c:pt>
                <c:pt idx="342">
                  <c:v>0.15087055471556221</c:v>
                </c:pt>
                <c:pt idx="343">
                  <c:v>0.15030140145975923</c:v>
                </c:pt>
                <c:pt idx="344">
                  <c:v>0.1489460018760882</c:v>
                </c:pt>
                <c:pt idx="345">
                  <c:v>0.15100019257261676</c:v>
                </c:pt>
                <c:pt idx="346">
                  <c:v>0.1513043326079182</c:v>
                </c:pt>
                <c:pt idx="347">
                  <c:v>0.15387492322389895</c:v>
                </c:pt>
                <c:pt idx="348">
                  <c:v>0.15199437813005923</c:v>
                </c:pt>
                <c:pt idx="349">
                  <c:v>0.15335324461257116</c:v>
                </c:pt>
                <c:pt idx="350">
                  <c:v>0.15599239923066999</c:v>
                </c:pt>
                <c:pt idx="351">
                  <c:v>0.15827029992155661</c:v>
                </c:pt>
                <c:pt idx="352">
                  <c:v>0.16037744906718787</c:v>
                </c:pt>
                <c:pt idx="353">
                  <c:v>0.1631076272482459</c:v>
                </c:pt>
                <c:pt idx="354">
                  <c:v>0.16506547128807236</c:v>
                </c:pt>
                <c:pt idx="355">
                  <c:v>0.16662866561700151</c:v>
                </c:pt>
                <c:pt idx="356">
                  <c:v>0.16681517510094834</c:v>
                </c:pt>
                <c:pt idx="357">
                  <c:v>0.16575879091309775</c:v>
                </c:pt>
                <c:pt idx="358">
                  <c:v>0.16612938599384264</c:v>
                </c:pt>
                <c:pt idx="359">
                  <c:v>0.16699039994735565</c:v>
                </c:pt>
                <c:pt idx="360">
                  <c:v>0.16592109855429138</c:v>
                </c:pt>
                <c:pt idx="361">
                  <c:v>0.16816159319275314</c:v>
                </c:pt>
                <c:pt idx="362">
                  <c:v>0.16858409180783163</c:v>
                </c:pt>
                <c:pt idx="363">
                  <c:v>0.16833946276032652</c:v>
                </c:pt>
                <c:pt idx="364">
                  <c:v>0.16501728535329785</c:v>
                </c:pt>
                <c:pt idx="365">
                  <c:v>0.16534775641517285</c:v>
                </c:pt>
                <c:pt idx="366">
                  <c:v>0.1682401058359011</c:v>
                </c:pt>
                <c:pt idx="367">
                  <c:v>0.16838601396099651</c:v>
                </c:pt>
                <c:pt idx="368">
                  <c:v>0.1690972025165689</c:v>
                </c:pt>
                <c:pt idx="369">
                  <c:v>0.17156250695228281</c:v>
                </c:pt>
                <c:pt idx="370">
                  <c:v>0.17056962519993957</c:v>
                </c:pt>
                <c:pt idx="371">
                  <c:v>0.17179524217991693</c:v>
                </c:pt>
                <c:pt idx="372">
                  <c:v>0.17181750798882112</c:v>
                </c:pt>
                <c:pt idx="373">
                  <c:v>0.17212166017203412</c:v>
                </c:pt>
                <c:pt idx="374">
                  <c:v>0.1711562460011482</c:v>
                </c:pt>
                <c:pt idx="375">
                  <c:v>0.17416002603044922</c:v>
                </c:pt>
                <c:pt idx="376">
                  <c:v>0.17395890339665576</c:v>
                </c:pt>
                <c:pt idx="377">
                  <c:v>0.16935583576236946</c:v>
                </c:pt>
                <c:pt idx="378">
                  <c:v>0.17090990178714227</c:v>
                </c:pt>
                <c:pt idx="379">
                  <c:v>0.16752201315274129</c:v>
                </c:pt>
                <c:pt idx="380">
                  <c:v>0.16862494327019739</c:v>
                </c:pt>
                <c:pt idx="381">
                  <c:v>0.17221165044294162</c:v>
                </c:pt>
                <c:pt idx="382">
                  <c:v>0.17410849790825678</c:v>
                </c:pt>
                <c:pt idx="383">
                  <c:v>0.17456514757475761</c:v>
                </c:pt>
                <c:pt idx="384">
                  <c:v>0.17338582035250671</c:v>
                </c:pt>
                <c:pt idx="385">
                  <c:v>0.17252462681328806</c:v>
                </c:pt>
                <c:pt idx="386">
                  <c:v>0.16697051727739942</c:v>
                </c:pt>
                <c:pt idx="387">
                  <c:v>0.16957931251116598</c:v>
                </c:pt>
                <c:pt idx="388">
                  <c:v>0.17224348626141772</c:v>
                </c:pt>
                <c:pt idx="389">
                  <c:v>0.17472880777913047</c:v>
                </c:pt>
                <c:pt idx="390">
                  <c:v>0.17361502011971641</c:v>
                </c:pt>
                <c:pt idx="391">
                  <c:v>0.17361219947422901</c:v>
                </c:pt>
                <c:pt idx="392">
                  <c:v>0.17006168085269135</c:v>
                </c:pt>
                <c:pt idx="393">
                  <c:v>0.17306897042436087</c:v>
                </c:pt>
                <c:pt idx="394">
                  <c:v>0.17435404040320024</c:v>
                </c:pt>
                <c:pt idx="395">
                  <c:v>0.1690848750367735</c:v>
                </c:pt>
                <c:pt idx="396">
                  <c:v>0.16995304507300402</c:v>
                </c:pt>
                <c:pt idx="397">
                  <c:v>0.17130355425986044</c:v>
                </c:pt>
                <c:pt idx="398">
                  <c:v>0.16924643952818186</c:v>
                </c:pt>
                <c:pt idx="399">
                  <c:v>0.17037571216901437</c:v>
                </c:pt>
                <c:pt idx="400">
                  <c:v>0.17279322202389391</c:v>
                </c:pt>
                <c:pt idx="401">
                  <c:v>0.17371018910626712</c:v>
                </c:pt>
                <c:pt idx="402">
                  <c:v>0.17436333747362931</c:v>
                </c:pt>
                <c:pt idx="403">
                  <c:v>0.17452321980858576</c:v>
                </c:pt>
                <c:pt idx="404">
                  <c:v>0.17284170144636346</c:v>
                </c:pt>
                <c:pt idx="405">
                  <c:v>0.17172292570271641</c:v>
                </c:pt>
                <c:pt idx="406">
                  <c:v>0.16695843652838582</c:v>
                </c:pt>
                <c:pt idx="407">
                  <c:v>0.16347326656290284</c:v>
                </c:pt>
                <c:pt idx="408">
                  <c:v>0.16219965245605805</c:v>
                </c:pt>
                <c:pt idx="409">
                  <c:v>0.16343392911062815</c:v>
                </c:pt>
                <c:pt idx="410">
                  <c:v>0.16597631165048155</c:v>
                </c:pt>
                <c:pt idx="411">
                  <c:v>0.16646759928479704</c:v>
                </c:pt>
                <c:pt idx="412">
                  <c:v>0.17158035790212156</c:v>
                </c:pt>
                <c:pt idx="413">
                  <c:v>0.17397853988273226</c:v>
                </c:pt>
                <c:pt idx="414">
                  <c:v>0.17111452464937194</c:v>
                </c:pt>
                <c:pt idx="415">
                  <c:v>0.17480192094884606</c:v>
                </c:pt>
                <c:pt idx="416">
                  <c:v>0.17437869274698414</c:v>
                </c:pt>
                <c:pt idx="417">
                  <c:v>0.17314825098650721</c:v>
                </c:pt>
                <c:pt idx="418">
                  <c:v>0.17439797237872878</c:v>
                </c:pt>
                <c:pt idx="419">
                  <c:v>0.17117482005394535</c:v>
                </c:pt>
                <c:pt idx="420">
                  <c:v>0.17204726431064477</c:v>
                </c:pt>
                <c:pt idx="421">
                  <c:v>0.17378034467660664</c:v>
                </c:pt>
                <c:pt idx="422">
                  <c:v>0.16898892721183767</c:v>
                </c:pt>
                <c:pt idx="423">
                  <c:v>0.17144573078515357</c:v>
                </c:pt>
                <c:pt idx="424">
                  <c:v>0.17093828229748276</c:v>
                </c:pt>
                <c:pt idx="425">
                  <c:v>0.17358981342863555</c:v>
                </c:pt>
                <c:pt idx="426">
                  <c:v>0.1738880739551758</c:v>
                </c:pt>
                <c:pt idx="427">
                  <c:v>0.17508214662002097</c:v>
                </c:pt>
                <c:pt idx="428">
                  <c:v>0.17456828853649897</c:v>
                </c:pt>
                <c:pt idx="429">
                  <c:v>0.17204114320183428</c:v>
                </c:pt>
                <c:pt idx="430">
                  <c:v>0.16593052277303832</c:v>
                </c:pt>
                <c:pt idx="431">
                  <c:v>0.168207996824707</c:v>
                </c:pt>
                <c:pt idx="432">
                  <c:v>0.17220310247546156</c:v>
                </c:pt>
                <c:pt idx="433">
                  <c:v>0.17766853164980589</c:v>
                </c:pt>
                <c:pt idx="434">
                  <c:v>0.17863410351045328</c:v>
                </c:pt>
                <c:pt idx="435">
                  <c:v>0.17970257919806576</c:v>
                </c:pt>
                <c:pt idx="436">
                  <c:v>0.17512158801145539</c:v>
                </c:pt>
                <c:pt idx="437">
                  <c:v>0.17668274504002746</c:v>
                </c:pt>
                <c:pt idx="438">
                  <c:v>0.17699570927727026</c:v>
                </c:pt>
                <c:pt idx="439">
                  <c:v>0.18056252893663061</c:v>
                </c:pt>
                <c:pt idx="440">
                  <c:v>0.176821188560214</c:v>
                </c:pt>
                <c:pt idx="441">
                  <c:v>0.17788106306510709</c:v>
                </c:pt>
                <c:pt idx="442">
                  <c:v>0.17787380597489033</c:v>
                </c:pt>
                <c:pt idx="443">
                  <c:v>0.17929796809372012</c:v>
                </c:pt>
                <c:pt idx="444">
                  <c:v>0.18323683370512756</c:v>
                </c:pt>
                <c:pt idx="445">
                  <c:v>0.18329330882929851</c:v>
                </c:pt>
                <c:pt idx="446">
                  <c:v>0.18413177882149001</c:v>
                </c:pt>
                <c:pt idx="447">
                  <c:v>0.18517032063664529</c:v>
                </c:pt>
                <c:pt idx="448">
                  <c:v>0.18861123016620951</c:v>
                </c:pt>
                <c:pt idx="449">
                  <c:v>0.19016363222188981</c:v>
                </c:pt>
                <c:pt idx="450">
                  <c:v>0.18577622592744625</c:v>
                </c:pt>
                <c:pt idx="451">
                  <c:v>0.18629785667892973</c:v>
                </c:pt>
                <c:pt idx="452">
                  <c:v>0.18336792301065952</c:v>
                </c:pt>
                <c:pt idx="453">
                  <c:v>0.17915920365827076</c:v>
                </c:pt>
                <c:pt idx="454">
                  <c:v>0.18256999948896357</c:v>
                </c:pt>
                <c:pt idx="455">
                  <c:v>0.17917994449865104</c:v>
                </c:pt>
                <c:pt idx="456">
                  <c:v>0.17683639256767925</c:v>
                </c:pt>
                <c:pt idx="457">
                  <c:v>0.17655539920730701</c:v>
                </c:pt>
                <c:pt idx="458">
                  <c:v>0.17571508790324808</c:v>
                </c:pt>
                <c:pt idx="459">
                  <c:v>0.17880793751092461</c:v>
                </c:pt>
                <c:pt idx="460">
                  <c:v>0.18206281501180865</c:v>
                </c:pt>
                <c:pt idx="461">
                  <c:v>0.17943131169081572</c:v>
                </c:pt>
                <c:pt idx="462">
                  <c:v>0.18159513484246848</c:v>
                </c:pt>
                <c:pt idx="463">
                  <c:v>0.18172708561476059</c:v>
                </c:pt>
                <c:pt idx="464">
                  <c:v>0.18226484426638834</c:v>
                </c:pt>
                <c:pt idx="465">
                  <c:v>0.18480053262045493</c:v>
                </c:pt>
                <c:pt idx="466">
                  <c:v>0.1892762097918772</c:v>
                </c:pt>
                <c:pt idx="467">
                  <c:v>0.18891273422674448</c:v>
                </c:pt>
                <c:pt idx="468">
                  <c:v>0.18646369498472937</c:v>
                </c:pt>
                <c:pt idx="469">
                  <c:v>0.18320597865350896</c:v>
                </c:pt>
                <c:pt idx="470">
                  <c:v>0.18334331721530028</c:v>
                </c:pt>
                <c:pt idx="471">
                  <c:v>0.1848374819214551</c:v>
                </c:pt>
                <c:pt idx="472">
                  <c:v>0.18436151010333557</c:v>
                </c:pt>
                <c:pt idx="473">
                  <c:v>0.18646499477382728</c:v>
                </c:pt>
                <c:pt idx="474">
                  <c:v>0.18804300299807464</c:v>
                </c:pt>
                <c:pt idx="475">
                  <c:v>0.19093790257142973</c:v>
                </c:pt>
                <c:pt idx="476">
                  <c:v>0.18187900078082864</c:v>
                </c:pt>
                <c:pt idx="477">
                  <c:v>0.18410034150218801</c:v>
                </c:pt>
                <c:pt idx="478">
                  <c:v>0.17902297584767823</c:v>
                </c:pt>
                <c:pt idx="479">
                  <c:v>0.17656947489455255</c:v>
                </c:pt>
                <c:pt idx="480">
                  <c:v>0.18281148137852532</c:v>
                </c:pt>
                <c:pt idx="481">
                  <c:v>0.18484067841684504</c:v>
                </c:pt>
                <c:pt idx="482">
                  <c:v>0.18874035631758956</c:v>
                </c:pt>
                <c:pt idx="483">
                  <c:v>0.19126615673565062</c:v>
                </c:pt>
                <c:pt idx="484">
                  <c:v>0.19322485857078076</c:v>
                </c:pt>
                <c:pt idx="485">
                  <c:v>0.19027071955322294</c:v>
                </c:pt>
                <c:pt idx="486">
                  <c:v>0.19328796575909779</c:v>
                </c:pt>
                <c:pt idx="487">
                  <c:v>0.19267911250550185</c:v>
                </c:pt>
                <c:pt idx="488">
                  <c:v>0.19113373627644603</c:v>
                </c:pt>
                <c:pt idx="489">
                  <c:v>0.19388146056734312</c:v>
                </c:pt>
                <c:pt idx="490">
                  <c:v>0.19313156276332188</c:v>
                </c:pt>
                <c:pt idx="491">
                  <c:v>0.19162468823775369</c:v>
                </c:pt>
                <c:pt idx="492">
                  <c:v>0.18653033111129225</c:v>
                </c:pt>
                <c:pt idx="493">
                  <c:v>0.18990361585879101</c:v>
                </c:pt>
                <c:pt idx="494">
                  <c:v>0.19026372164556515</c:v>
                </c:pt>
                <c:pt idx="495">
                  <c:v>0.19111391285073287</c:v>
                </c:pt>
                <c:pt idx="496">
                  <c:v>0.19141717523225954</c:v>
                </c:pt>
                <c:pt idx="497">
                  <c:v>0.19440610531265201</c:v>
                </c:pt>
                <c:pt idx="498">
                  <c:v>0.19468749010501818</c:v>
                </c:pt>
                <c:pt idx="499">
                  <c:v>0.19384029700538363</c:v>
                </c:pt>
                <c:pt idx="500">
                  <c:v>0.19649976745778153</c:v>
                </c:pt>
                <c:pt idx="501">
                  <c:v>0.19672655082311219</c:v>
                </c:pt>
                <c:pt idx="502">
                  <c:v>0.19665045045787455</c:v>
                </c:pt>
                <c:pt idx="503">
                  <c:v>0.19628843574454957</c:v>
                </c:pt>
                <c:pt idx="504">
                  <c:v>0.19057070133452259</c:v>
                </c:pt>
                <c:pt idx="505">
                  <c:v>0.1919177422721865</c:v>
                </c:pt>
                <c:pt idx="506">
                  <c:v>0.19386132441240078</c:v>
                </c:pt>
                <c:pt idx="507">
                  <c:v>0.1934216545066354</c:v>
                </c:pt>
                <c:pt idx="508">
                  <c:v>0.19625052809296006</c:v>
                </c:pt>
                <c:pt idx="509">
                  <c:v>0.20056357204442476</c:v>
                </c:pt>
                <c:pt idx="510">
                  <c:v>0.19871172725767261</c:v>
                </c:pt>
                <c:pt idx="511">
                  <c:v>0.20144630042114353</c:v>
                </c:pt>
                <c:pt idx="512">
                  <c:v>0.20128348723276823</c:v>
                </c:pt>
                <c:pt idx="513">
                  <c:v>0.2022712819997694</c:v>
                </c:pt>
                <c:pt idx="514">
                  <c:v>0.20479576836425206</c:v>
                </c:pt>
                <c:pt idx="515">
                  <c:v>0.2080120737686959</c:v>
                </c:pt>
                <c:pt idx="516">
                  <c:v>0.20510806913370172</c:v>
                </c:pt>
                <c:pt idx="517">
                  <c:v>0.20387270250620015</c:v>
                </c:pt>
                <c:pt idx="518">
                  <c:v>0.20765295520888816</c:v>
                </c:pt>
                <c:pt idx="519">
                  <c:v>0.21079498165480381</c:v>
                </c:pt>
                <c:pt idx="520">
                  <c:v>0.21341132613875802</c:v>
                </c:pt>
                <c:pt idx="521">
                  <c:v>0.21453412686622197</c:v>
                </c:pt>
                <c:pt idx="522">
                  <c:v>0.21675647893908212</c:v>
                </c:pt>
                <c:pt idx="523">
                  <c:v>0.21902326429117625</c:v>
                </c:pt>
                <c:pt idx="524">
                  <c:v>0.2185932779598363</c:v>
                </c:pt>
                <c:pt idx="525">
                  <c:v>0.21881588806043673</c:v>
                </c:pt>
                <c:pt idx="526">
                  <c:v>0.22212133403971768</c:v>
                </c:pt>
                <c:pt idx="527">
                  <c:v>0.22189913644556092</c:v>
                </c:pt>
                <c:pt idx="528">
                  <c:v>0.22269225993044883</c:v>
                </c:pt>
                <c:pt idx="529">
                  <c:v>0.22345961321136132</c:v>
                </c:pt>
                <c:pt idx="530">
                  <c:v>0.22590586020559189</c:v>
                </c:pt>
                <c:pt idx="531">
                  <c:v>0.22455673254371455</c:v>
                </c:pt>
                <c:pt idx="532">
                  <c:v>0.22728071627029189</c:v>
                </c:pt>
                <c:pt idx="533">
                  <c:v>0.22906887238798146</c:v>
                </c:pt>
                <c:pt idx="534">
                  <c:v>0.22931401196446677</c:v>
                </c:pt>
                <c:pt idx="535">
                  <c:v>0.22663453591109706</c:v>
                </c:pt>
                <c:pt idx="536">
                  <c:v>0.22491366895911225</c:v>
                </c:pt>
                <c:pt idx="537">
                  <c:v>0.22280230768347442</c:v>
                </c:pt>
                <c:pt idx="538">
                  <c:v>0.22532421336801711</c:v>
                </c:pt>
                <c:pt idx="539">
                  <c:v>0.22503990941757479</c:v>
                </c:pt>
                <c:pt idx="540">
                  <c:v>0.22537847643001907</c:v>
                </c:pt>
                <c:pt idx="541">
                  <c:v>0.22865762083369034</c:v>
                </c:pt>
                <c:pt idx="542">
                  <c:v>0.23021155773825908</c:v>
                </c:pt>
                <c:pt idx="543">
                  <c:v>0.23139498464092956</c:v>
                </c:pt>
                <c:pt idx="544">
                  <c:v>0.23082817672628364</c:v>
                </c:pt>
                <c:pt idx="545">
                  <c:v>0.22827457019449637</c:v>
                </c:pt>
                <c:pt idx="546">
                  <c:v>0.23045292780613358</c:v>
                </c:pt>
                <c:pt idx="547">
                  <c:v>0.2357614912216246</c:v>
                </c:pt>
                <c:pt idx="548">
                  <c:v>0.23816248366532577</c:v>
                </c:pt>
                <c:pt idx="549">
                  <c:v>0.2359336378126784</c:v>
                </c:pt>
                <c:pt idx="550">
                  <c:v>0.23478949564658302</c:v>
                </c:pt>
                <c:pt idx="551">
                  <c:v>0.23479836811295174</c:v>
                </c:pt>
                <c:pt idx="552">
                  <c:v>0.23884998482834674</c:v>
                </c:pt>
                <c:pt idx="553">
                  <c:v>0.24455022808116555</c:v>
                </c:pt>
                <c:pt idx="554">
                  <c:v>0.25002721039004405</c:v>
                </c:pt>
                <c:pt idx="555">
                  <c:v>0.25460311301265515</c:v>
                </c:pt>
                <c:pt idx="556">
                  <c:v>0.25843060135384577</c:v>
                </c:pt>
                <c:pt idx="557">
                  <c:v>0.26012763111002624</c:v>
                </c:pt>
                <c:pt idx="558">
                  <c:v>0.26536760791910408</c:v>
                </c:pt>
                <c:pt idx="559">
                  <c:v>0.26939444735984419</c:v>
                </c:pt>
                <c:pt idx="560">
                  <c:v>0.26855623663073835</c:v>
                </c:pt>
                <c:pt idx="561">
                  <c:v>0.26949712489761657</c:v>
                </c:pt>
                <c:pt idx="562">
                  <c:v>0.2688323796324541</c:v>
                </c:pt>
                <c:pt idx="563">
                  <c:v>0.26783386192730951</c:v>
                </c:pt>
                <c:pt idx="564">
                  <c:v>0.27289036742326878</c:v>
                </c:pt>
                <c:pt idx="565">
                  <c:v>0.27386579593646854</c:v>
                </c:pt>
                <c:pt idx="566">
                  <c:v>0.27220247833367783</c:v>
                </c:pt>
                <c:pt idx="567">
                  <c:v>0.27112777894489271</c:v>
                </c:pt>
                <c:pt idx="568">
                  <c:v>0.27290312447947507</c:v>
                </c:pt>
                <c:pt idx="569">
                  <c:v>0.27439796610999534</c:v>
                </c:pt>
                <c:pt idx="570">
                  <c:v>0.27157177327567794</c:v>
                </c:pt>
                <c:pt idx="571">
                  <c:v>0.27104618079636134</c:v>
                </c:pt>
                <c:pt idx="572">
                  <c:v>0.2729517381822204</c:v>
                </c:pt>
                <c:pt idx="573">
                  <c:v>0.27398342777256524</c:v>
                </c:pt>
                <c:pt idx="574">
                  <c:v>0.27551687115171331</c:v>
                </c:pt>
                <c:pt idx="575">
                  <c:v>0.27755519843542387</c:v>
                </c:pt>
                <c:pt idx="576">
                  <c:v>0.27782362455412302</c:v>
                </c:pt>
                <c:pt idx="577">
                  <c:v>0.27449567816268816</c:v>
                </c:pt>
                <c:pt idx="578">
                  <c:v>0.27439131302742381</c:v>
                </c:pt>
                <c:pt idx="579">
                  <c:v>0.2720262823529207</c:v>
                </c:pt>
                <c:pt idx="580">
                  <c:v>0.2751521014404219</c:v>
                </c:pt>
                <c:pt idx="581">
                  <c:v>0.27902013663677794</c:v>
                </c:pt>
                <c:pt idx="582">
                  <c:v>0.27731933374612505</c:v>
                </c:pt>
                <c:pt idx="583">
                  <c:v>0.27578879107955512</c:v>
                </c:pt>
                <c:pt idx="584">
                  <c:v>0.27707775477770191</c:v>
                </c:pt>
                <c:pt idx="585">
                  <c:v>0.28388528221805198</c:v>
                </c:pt>
                <c:pt idx="586">
                  <c:v>0.27894335792453284</c:v>
                </c:pt>
                <c:pt idx="587">
                  <c:v>0.27788087764799574</c:v>
                </c:pt>
                <c:pt idx="588">
                  <c:v>0.27252934586618127</c:v>
                </c:pt>
                <c:pt idx="589">
                  <c:v>0.2736533908935106</c:v>
                </c:pt>
                <c:pt idx="590">
                  <c:v>0.27599952432955477</c:v>
                </c:pt>
                <c:pt idx="591">
                  <c:v>0.27748838543694365</c:v>
                </c:pt>
                <c:pt idx="592">
                  <c:v>0.28324766953947322</c:v>
                </c:pt>
                <c:pt idx="593">
                  <c:v>0.28628083997488019</c:v>
                </c:pt>
                <c:pt idx="594">
                  <c:v>0.28871760714367922</c:v>
                </c:pt>
                <c:pt idx="595">
                  <c:v>0.28404976594366493</c:v>
                </c:pt>
                <c:pt idx="596">
                  <c:v>0.28623390491524692</c:v>
                </c:pt>
                <c:pt idx="597">
                  <c:v>0.2882600805782678</c:v>
                </c:pt>
                <c:pt idx="598">
                  <c:v>0.29161030693698642</c:v>
                </c:pt>
                <c:pt idx="599">
                  <c:v>0.29029681531167983</c:v>
                </c:pt>
                <c:pt idx="600">
                  <c:v>0.29255536663351989</c:v>
                </c:pt>
                <c:pt idx="601">
                  <c:v>0.29557900495938028</c:v>
                </c:pt>
                <c:pt idx="602">
                  <c:v>0.29662232605070882</c:v>
                </c:pt>
                <c:pt idx="603">
                  <c:v>0.29531089563962087</c:v>
                </c:pt>
                <c:pt idx="604">
                  <c:v>0.29734911966569055</c:v>
                </c:pt>
                <c:pt idx="605">
                  <c:v>0.29857195777541379</c:v>
                </c:pt>
                <c:pt idx="606">
                  <c:v>0.30127480612937974</c:v>
                </c:pt>
                <c:pt idx="607">
                  <c:v>0.3001273125455286</c:v>
                </c:pt>
                <c:pt idx="608">
                  <c:v>0.29922628017665032</c:v>
                </c:pt>
                <c:pt idx="609">
                  <c:v>0.2987986794630193</c:v>
                </c:pt>
                <c:pt idx="610">
                  <c:v>0.29793960428915134</c:v>
                </c:pt>
                <c:pt idx="611">
                  <c:v>0.29744257207193292</c:v>
                </c:pt>
                <c:pt idx="612">
                  <c:v>0.29612301919499728</c:v>
                </c:pt>
                <c:pt idx="613">
                  <c:v>0.29300469995271916</c:v>
                </c:pt>
                <c:pt idx="614">
                  <c:v>0.29152764347135651</c:v>
                </c:pt>
                <c:pt idx="615">
                  <c:v>0.29442201859233963</c:v>
                </c:pt>
                <c:pt idx="616">
                  <c:v>0.28973453323330745</c:v>
                </c:pt>
                <c:pt idx="617">
                  <c:v>0.28917787059867739</c:v>
                </c:pt>
                <c:pt idx="618">
                  <c:v>0.28914144032023836</c:v>
                </c:pt>
                <c:pt idx="619">
                  <c:v>0.28820286175151955</c:v>
                </c:pt>
                <c:pt idx="620">
                  <c:v>0.28708892982175049</c:v>
                </c:pt>
                <c:pt idx="621">
                  <c:v>0.28844493902918278</c:v>
                </c:pt>
                <c:pt idx="622">
                  <c:v>0.2915696839278068</c:v>
                </c:pt>
                <c:pt idx="623">
                  <c:v>0.29138720703732623</c:v>
                </c:pt>
                <c:pt idx="624">
                  <c:v>0.2895135260526629</c:v>
                </c:pt>
                <c:pt idx="625">
                  <c:v>0.28818672184617911</c:v>
                </c:pt>
                <c:pt idx="626">
                  <c:v>0.28866942951018948</c:v>
                </c:pt>
                <c:pt idx="627">
                  <c:v>0.28731372337994454</c:v>
                </c:pt>
                <c:pt idx="628">
                  <c:v>0.28526449618982563</c:v>
                </c:pt>
                <c:pt idx="629">
                  <c:v>0.28592525556850967</c:v>
                </c:pt>
                <c:pt idx="630">
                  <c:v>0.29056151707390132</c:v>
                </c:pt>
                <c:pt idx="631">
                  <c:v>0.28978156074933681</c:v>
                </c:pt>
                <c:pt idx="632">
                  <c:v>0.28558250811361874</c:v>
                </c:pt>
                <c:pt idx="633">
                  <c:v>0.2857049674598795</c:v>
                </c:pt>
                <c:pt idx="634">
                  <c:v>0.28624429322914269</c:v>
                </c:pt>
                <c:pt idx="635">
                  <c:v>0.2843781100547349</c:v>
                </c:pt>
                <c:pt idx="636">
                  <c:v>0.28598806783643127</c:v>
                </c:pt>
                <c:pt idx="637">
                  <c:v>0.28570550355970648</c:v>
                </c:pt>
                <c:pt idx="638">
                  <c:v>0.28806753928445583</c:v>
                </c:pt>
                <c:pt idx="639">
                  <c:v>0.29125460008509774</c:v>
                </c:pt>
                <c:pt idx="640">
                  <c:v>0.29167676758596062</c:v>
                </c:pt>
                <c:pt idx="641">
                  <c:v>0.29101097343353866</c:v>
                </c:pt>
                <c:pt idx="642">
                  <c:v>0.29269138896836555</c:v>
                </c:pt>
                <c:pt idx="643">
                  <c:v>0.29211476851796836</c:v>
                </c:pt>
                <c:pt idx="644">
                  <c:v>0.29663151953006039</c:v>
                </c:pt>
                <c:pt idx="645">
                  <c:v>0.29918811721401029</c:v>
                </c:pt>
                <c:pt idx="646">
                  <c:v>0.30182884964943546</c:v>
                </c:pt>
                <c:pt idx="647">
                  <c:v>0.30057906819500779</c:v>
                </c:pt>
                <c:pt idx="648">
                  <c:v>0.30305313894687469</c:v>
                </c:pt>
                <c:pt idx="649">
                  <c:v>0.30633514215360269</c:v>
                </c:pt>
                <c:pt idx="650">
                  <c:v>0.31105572479563048</c:v>
                </c:pt>
                <c:pt idx="651">
                  <c:v>0.31343382472762404</c:v>
                </c:pt>
                <c:pt idx="652">
                  <c:v>0.3167826251891932</c:v>
                </c:pt>
                <c:pt idx="653">
                  <c:v>0.31639726851005023</c:v>
                </c:pt>
                <c:pt idx="654">
                  <c:v>0.31842217909729675</c:v>
                </c:pt>
                <c:pt idx="655">
                  <c:v>0.31679380733380103</c:v>
                </c:pt>
                <c:pt idx="656">
                  <c:v>0.32203112484764174</c:v>
                </c:pt>
                <c:pt idx="657">
                  <c:v>0.3240089598964484</c:v>
                </c:pt>
                <c:pt idx="658">
                  <c:v>0.32397055035915967</c:v>
                </c:pt>
                <c:pt idx="659">
                  <c:v>0.3253096210787858</c:v>
                </c:pt>
                <c:pt idx="660">
                  <c:v>0.32641628763185215</c:v>
                </c:pt>
                <c:pt idx="661">
                  <c:v>0.32362852895154037</c:v>
                </c:pt>
                <c:pt idx="662">
                  <c:v>0.3243477389267988</c:v>
                </c:pt>
                <c:pt idx="663">
                  <c:v>0.32802855497956052</c:v>
                </c:pt>
                <c:pt idx="664">
                  <c:v>0.32989076793787553</c:v>
                </c:pt>
                <c:pt idx="665">
                  <c:v>0.32962754993022836</c:v>
                </c:pt>
                <c:pt idx="666">
                  <c:v>0.32951515252083619</c:v>
                </c:pt>
                <c:pt idx="667">
                  <c:v>0.33065823732774491</c:v>
                </c:pt>
                <c:pt idx="668">
                  <c:v>0.32852822128957504</c:v>
                </c:pt>
                <c:pt idx="669">
                  <c:v>0.32959923310162953</c:v>
                </c:pt>
                <c:pt idx="670">
                  <c:v>0.33362822131168746</c:v>
                </c:pt>
                <c:pt idx="671">
                  <c:v>0.33439716156822175</c:v>
                </c:pt>
                <c:pt idx="672">
                  <c:v>0.33698970123403527</c:v>
                </c:pt>
                <c:pt idx="673">
                  <c:v>0.33342682779918098</c:v>
                </c:pt>
                <c:pt idx="674">
                  <c:v>0.33295660366103008</c:v>
                </c:pt>
                <c:pt idx="675">
                  <c:v>0.33775732564088345</c:v>
                </c:pt>
                <c:pt idx="676">
                  <c:v>0.33818824413372273</c:v>
                </c:pt>
                <c:pt idx="677">
                  <c:v>0.3357978661978791</c:v>
                </c:pt>
                <c:pt idx="678">
                  <c:v>0.33721643178510341</c:v>
                </c:pt>
                <c:pt idx="679">
                  <c:v>0.3371543287335339</c:v>
                </c:pt>
                <c:pt idx="680">
                  <c:v>0.33584735846320934</c:v>
                </c:pt>
                <c:pt idx="681">
                  <c:v>0.33938826022833624</c:v>
                </c:pt>
                <c:pt idx="682">
                  <c:v>0.34165320679812661</c:v>
                </c:pt>
                <c:pt idx="683">
                  <c:v>0.34316172699815639</c:v>
                </c:pt>
                <c:pt idx="684">
                  <c:v>0.34860108769428177</c:v>
                </c:pt>
                <c:pt idx="685">
                  <c:v>0.3477298253595873</c:v>
                </c:pt>
                <c:pt idx="686">
                  <c:v>0.34308553765948391</c:v>
                </c:pt>
                <c:pt idx="687">
                  <c:v>0.34252623417214578</c:v>
                </c:pt>
                <c:pt idx="688">
                  <c:v>0.3417564095410901</c:v>
                </c:pt>
                <c:pt idx="689">
                  <c:v>0.34128156034026458</c:v>
                </c:pt>
                <c:pt idx="690">
                  <c:v>0.34545154597093064</c:v>
                </c:pt>
                <c:pt idx="691">
                  <c:v>0.35467841618757734</c:v>
                </c:pt>
                <c:pt idx="692">
                  <c:v>0.35401478735998948</c:v>
                </c:pt>
                <c:pt idx="693">
                  <c:v>0.35555054885720661</c:v>
                </c:pt>
                <c:pt idx="694">
                  <c:v>0.35751805909756507</c:v>
                </c:pt>
                <c:pt idx="695">
                  <c:v>0.35701754068977021</c:v>
                </c:pt>
                <c:pt idx="696">
                  <c:v>0.35765555344479272</c:v>
                </c:pt>
                <c:pt idx="697">
                  <c:v>0.35551587505867666</c:v>
                </c:pt>
                <c:pt idx="698">
                  <c:v>0.35493922757878926</c:v>
                </c:pt>
                <c:pt idx="699">
                  <c:v>0.35319902938630565</c:v>
                </c:pt>
                <c:pt idx="700">
                  <c:v>0.35541435763175655</c:v>
                </c:pt>
                <c:pt idx="701">
                  <c:v>0.3590874075846191</c:v>
                </c:pt>
                <c:pt idx="702">
                  <c:v>0.36142163474553346</c:v>
                </c:pt>
                <c:pt idx="703">
                  <c:v>0.36324840568532513</c:v>
                </c:pt>
                <c:pt idx="704">
                  <c:v>0.36737804404457042</c:v>
                </c:pt>
                <c:pt idx="705">
                  <c:v>0.36252038784367957</c:v>
                </c:pt>
                <c:pt idx="706">
                  <c:v>0.35914094031107435</c:v>
                </c:pt>
                <c:pt idx="707">
                  <c:v>0.35502005344214282</c:v>
                </c:pt>
                <c:pt idx="708">
                  <c:v>0.35935577824963105</c:v>
                </c:pt>
                <c:pt idx="709">
                  <c:v>0.36110427251930588</c:v>
                </c:pt>
                <c:pt idx="710">
                  <c:v>0.36535544327408864</c:v>
                </c:pt>
                <c:pt idx="711">
                  <c:v>0.36625096237046706</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12"/>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pt idx="711">
                  <c:v>0.18114765562999557</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0.36625096237046706</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0.18114765562999557</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- 49.00%</c:v>
                </c:pt>
                <c:pt idx="1">
                  <c:v>Multimercado (MM) - 35.00%</c:v>
                </c:pt>
                <c:pt idx="2">
                  <c:v>Renda Variável (RV) - 16.00%</c:v>
                </c:pt>
              </c:strCache>
            </c:strRef>
          </c:cat>
          <c:val>
            <c:numRef>
              <c:f>[0]!allocation_class_value</c:f>
              <c:numCache>
                <c:formatCode>0.0%</c:formatCode>
                <c:ptCount val="3"/>
                <c:pt idx="0">
                  <c:v>0.49000000000000005</c:v>
                </c:pt>
                <c:pt idx="1">
                  <c:v>0.35000000000000003</c:v>
                </c:pt>
                <c:pt idx="2">
                  <c:v>0.16</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0.2</c:v>
                </c:pt>
                <c:pt idx="1">
                  <c:v>0.22000000000000003</c:v>
                </c:pt>
                <c:pt idx="2">
                  <c:v>7.0000000000000007E-2</c:v>
                </c:pt>
                <c:pt idx="3">
                  <c:v>0.28000000000000008</c:v>
                </c:pt>
                <c:pt idx="4">
                  <c:v>7.0000000000000007E-2</c:v>
                </c:pt>
                <c:pt idx="5">
                  <c:v>0.15000000000000002</c:v>
                </c:pt>
                <c:pt idx="6">
                  <c:v>0.01</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5400"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AccReturns'!$B$3:$B$713</c:f>
              <c:numCache>
                <c:formatCode>General</c:formatCode>
                <c:ptCount val="711"/>
                <c:pt idx="0">
                  <c:v>1.8725238573782498E-4</c:v>
                </c:pt>
                <c:pt idx="1">
                  <c:v>4.1041478454006963E-4</c:v>
                </c:pt>
                <c:pt idx="2">
                  <c:v>6.3056938403605045E-4</c:v>
                </c:pt>
                <c:pt idx="3">
                  <c:v>8.5796151385975072E-4</c:v>
                </c:pt>
                <c:pt idx="4">
                  <c:v>1.0881225987724452E-3</c:v>
                </c:pt>
                <c:pt idx="5">
                  <c:v>1.3115228380389254E-3</c:v>
                </c:pt>
                <c:pt idx="6">
                  <c:v>1.5325078559738081E-3</c:v>
                </c:pt>
                <c:pt idx="7">
                  <c:v>1.7945849368494748E-3</c:v>
                </c:pt>
                <c:pt idx="8">
                  <c:v>2.0092842654373388E-3</c:v>
                </c:pt>
                <c:pt idx="9">
                  <c:v>2.2525369650501226E-3</c:v>
                </c:pt>
                <c:pt idx="10">
                  <c:v>2.4682730572815892E-3</c:v>
                </c:pt>
                <c:pt idx="11">
                  <c:v>2.6916118604498607E-3</c:v>
                </c:pt>
                <c:pt idx="12">
                  <c:v>2.9145648598256635E-3</c:v>
                </c:pt>
                <c:pt idx="13">
                  <c:v>3.1645616020481437E-3</c:v>
                </c:pt>
                <c:pt idx="14">
                  <c:v>3.3980590013478196E-3</c:v>
                </c:pt>
                <c:pt idx="15">
                  <c:v>3.6203926356799254E-3</c:v>
                </c:pt>
                <c:pt idx="16">
                  <c:v>3.8473992814009872E-3</c:v>
                </c:pt>
                <c:pt idx="17">
                  <c:v>4.1241077562241824E-3</c:v>
                </c:pt>
                <c:pt idx="18">
                  <c:v>4.3413070328215397E-3</c:v>
                </c:pt>
                <c:pt idx="19">
                  <c:v>4.5698845310402358E-3</c:v>
                </c:pt>
                <c:pt idx="20">
                  <c:v>4.7985892649617945E-3</c:v>
                </c:pt>
                <c:pt idx="21">
                  <c:v>5.0182100256650486E-3</c:v>
                </c:pt>
                <c:pt idx="22">
                  <c:v>5.2589083846850126E-3</c:v>
                </c:pt>
                <c:pt idx="23">
                  <c:v>5.4790678564771156E-3</c:v>
                </c:pt>
                <c:pt idx="24">
                  <c:v>5.7061407738479009E-3</c:v>
                </c:pt>
                <c:pt idx="25">
                  <c:v>5.9065758647764977E-3</c:v>
                </c:pt>
                <c:pt idx="26">
                  <c:v>6.1233704397218869E-3</c:v>
                </c:pt>
                <c:pt idx="27">
                  <c:v>6.3747408877163902E-3</c:v>
                </c:pt>
                <c:pt idx="28">
                  <c:v>6.6056593446062184E-3</c:v>
                </c:pt>
                <c:pt idx="29">
                  <c:v>6.7865088084135827E-3</c:v>
                </c:pt>
                <c:pt idx="30">
                  <c:v>6.9983617905324813E-3</c:v>
                </c:pt>
                <c:pt idx="31">
                  <c:v>7.2440787639975746E-3</c:v>
                </c:pt>
                <c:pt idx="32">
                  <c:v>7.4575232844253936E-3</c:v>
                </c:pt>
                <c:pt idx="33">
                  <c:v>7.6890422659721125E-3</c:v>
                </c:pt>
                <c:pt idx="34">
                  <c:v>7.9061326367766416E-3</c:v>
                </c:pt>
                <c:pt idx="35">
                  <c:v>8.1088456729028202E-3</c:v>
                </c:pt>
                <c:pt idx="36">
                  <c:v>8.3162015339284245E-3</c:v>
                </c:pt>
                <c:pt idx="37">
                  <c:v>8.5732759275565229E-3</c:v>
                </c:pt>
                <c:pt idx="38">
                  <c:v>8.7779872039532858E-3</c:v>
                </c:pt>
                <c:pt idx="39">
                  <c:v>8.9868059122057975E-3</c:v>
                </c:pt>
                <c:pt idx="40">
                  <c:v>9.2359242750792436E-3</c:v>
                </c:pt>
                <c:pt idx="41">
                  <c:v>9.4396864572376948E-3</c:v>
                </c:pt>
                <c:pt idx="42">
                  <c:v>9.6430678175900564E-3</c:v>
                </c:pt>
                <c:pt idx="43">
                  <c:v>9.8600581567342971E-3</c:v>
                </c:pt>
                <c:pt idx="44">
                  <c:v>1.0069922156095146E-2</c:v>
                </c:pt>
                <c:pt idx="45">
                  <c:v>1.0302292092150278E-2</c:v>
                </c:pt>
                <c:pt idx="46">
                  <c:v>1.0480674625409359E-2</c:v>
                </c:pt>
                <c:pt idx="47">
                  <c:v>1.0670589965470878E-2</c:v>
                </c:pt>
                <c:pt idx="48">
                  <c:v>1.0809879892841545E-2</c:v>
                </c:pt>
                <c:pt idx="49">
                  <c:v>1.101404581759291E-2</c:v>
                </c:pt>
                <c:pt idx="50">
                  <c:v>1.133786208399723E-2</c:v>
                </c:pt>
                <c:pt idx="51">
                  <c:v>1.1568934724790259E-2</c:v>
                </c:pt>
                <c:pt idx="52">
                  <c:v>1.1507382888143347E-2</c:v>
                </c:pt>
                <c:pt idx="53">
                  <c:v>1.1575023222611724E-2</c:v>
                </c:pt>
                <c:pt idx="54">
                  <c:v>1.1541836154425056E-2</c:v>
                </c:pt>
                <c:pt idx="55">
                  <c:v>1.1448105391357988E-2</c:v>
                </c:pt>
                <c:pt idx="56">
                  <c:v>1.0950833419581807E-2</c:v>
                </c:pt>
                <c:pt idx="57">
                  <c:v>1.0437095931649099E-2</c:v>
                </c:pt>
                <c:pt idx="58">
                  <c:v>9.9902847549091511E-3</c:v>
                </c:pt>
                <c:pt idx="59">
                  <c:v>9.6227625203646472E-3</c:v>
                </c:pt>
                <c:pt idx="60">
                  <c:v>9.0038616458258947E-3</c:v>
                </c:pt>
                <c:pt idx="61">
                  <c:v>8.8190004767856323E-3</c:v>
                </c:pt>
                <c:pt idx="62">
                  <c:v>8.6663114317593326E-3</c:v>
                </c:pt>
                <c:pt idx="63">
                  <c:v>7.7414722014412796E-3</c:v>
                </c:pt>
                <c:pt idx="64">
                  <c:v>7.5719366403952382E-3</c:v>
                </c:pt>
                <c:pt idx="65">
                  <c:v>7.0604548374142428E-3</c:v>
                </c:pt>
                <c:pt idx="66">
                  <c:v>6.7418562688217332E-3</c:v>
                </c:pt>
                <c:pt idx="67">
                  <c:v>6.5838395788870852E-3</c:v>
                </c:pt>
                <c:pt idx="68">
                  <c:v>6.6258728487593732E-3</c:v>
                </c:pt>
                <c:pt idx="69">
                  <c:v>6.5976484268144286E-3</c:v>
                </c:pt>
                <c:pt idx="70">
                  <c:v>6.8425153638345115E-3</c:v>
                </c:pt>
                <c:pt idx="71">
                  <c:v>7.0545658847100956E-3</c:v>
                </c:pt>
                <c:pt idx="72">
                  <c:v>7.4290158974053E-3</c:v>
                </c:pt>
                <c:pt idx="73">
                  <c:v>7.7850733241735526E-3</c:v>
                </c:pt>
                <c:pt idx="74">
                  <c:v>7.8120996906498874E-3</c:v>
                </c:pt>
                <c:pt idx="75">
                  <c:v>8.2557023921747685E-3</c:v>
                </c:pt>
                <c:pt idx="76">
                  <c:v>8.5546489782106772E-3</c:v>
                </c:pt>
                <c:pt idx="77">
                  <c:v>8.862955598589739E-3</c:v>
                </c:pt>
                <c:pt idx="78">
                  <c:v>9.181550288019924E-3</c:v>
                </c:pt>
                <c:pt idx="79">
                  <c:v>9.6867758809215943E-3</c:v>
                </c:pt>
                <c:pt idx="80">
                  <c:v>9.934232193355097E-3</c:v>
                </c:pt>
                <c:pt idx="81">
                  <c:v>1.0277692647749026E-2</c:v>
                </c:pt>
                <c:pt idx="82">
                  <c:v>1.0580094617879343E-2</c:v>
                </c:pt>
                <c:pt idx="83">
                  <c:v>1.0895107404438331E-2</c:v>
                </c:pt>
                <c:pt idx="84">
                  <c:v>1.1113081126594704E-2</c:v>
                </c:pt>
                <c:pt idx="85">
                  <c:v>1.1363178530975793E-2</c:v>
                </c:pt>
                <c:pt idx="86">
                  <c:v>1.1583878195502884E-2</c:v>
                </c:pt>
                <c:pt idx="87">
                  <c:v>1.1790267486073702E-2</c:v>
                </c:pt>
                <c:pt idx="88">
                  <c:v>1.1894014363493799E-2</c:v>
                </c:pt>
                <c:pt idx="89">
                  <c:v>1.2036353396415178E-2</c:v>
                </c:pt>
                <c:pt idx="90">
                  <c:v>1.2218613016971025E-2</c:v>
                </c:pt>
                <c:pt idx="91">
                  <c:v>1.250282776407774E-2</c:v>
                </c:pt>
                <c:pt idx="92">
                  <c:v>1.2725607808835804E-2</c:v>
                </c:pt>
                <c:pt idx="93">
                  <c:v>1.2893161100850703E-2</c:v>
                </c:pt>
                <c:pt idx="94">
                  <c:v>1.3051929678511209E-2</c:v>
                </c:pt>
                <c:pt idx="95">
                  <c:v>1.3241247731701433E-2</c:v>
                </c:pt>
                <c:pt idx="96">
                  <c:v>1.3406689738874045E-2</c:v>
                </c:pt>
                <c:pt idx="97">
                  <c:v>1.3638726363625064E-2</c:v>
                </c:pt>
                <c:pt idx="98">
                  <c:v>1.3837048669422813E-2</c:v>
                </c:pt>
                <c:pt idx="99">
                  <c:v>1.3964585265733298E-2</c:v>
                </c:pt>
                <c:pt idx="100">
                  <c:v>1.4174182398569268E-2</c:v>
                </c:pt>
                <c:pt idx="101">
                  <c:v>1.4312494811481002E-2</c:v>
                </c:pt>
                <c:pt idx="102">
                  <c:v>1.4514471851285293E-2</c:v>
                </c:pt>
                <c:pt idx="103">
                  <c:v>1.4705396674183246E-2</c:v>
                </c:pt>
                <c:pt idx="104">
                  <c:v>1.4869998109696692E-2</c:v>
                </c:pt>
                <c:pt idx="105">
                  <c:v>1.5066154633207152E-2</c:v>
                </c:pt>
                <c:pt idx="106">
                  <c:v>1.5236217848201061E-2</c:v>
                </c:pt>
                <c:pt idx="107">
                  <c:v>1.5446029596799304E-2</c:v>
                </c:pt>
                <c:pt idx="108">
                  <c:v>1.5681001457352073E-2</c:v>
                </c:pt>
                <c:pt idx="109">
                  <c:v>1.5952213594711884E-2</c:v>
                </c:pt>
                <c:pt idx="110">
                  <c:v>1.6177720306870258E-2</c:v>
                </c:pt>
                <c:pt idx="111">
                  <c:v>1.6379986437184524E-2</c:v>
                </c:pt>
                <c:pt idx="112">
                  <c:v>1.6570865415661551E-2</c:v>
                </c:pt>
                <c:pt idx="113">
                  <c:v>1.6750252384530651E-2</c:v>
                </c:pt>
                <c:pt idx="114">
                  <c:v>1.6952766121307361E-2</c:v>
                </c:pt>
                <c:pt idx="115">
                  <c:v>1.7174497409969458E-2</c:v>
                </c:pt>
                <c:pt idx="116">
                  <c:v>1.7364300420867007E-2</c:v>
                </c:pt>
                <c:pt idx="117">
                  <c:v>1.7563710656308906E-2</c:v>
                </c:pt>
                <c:pt idx="118">
                  <c:v>1.7791490121934261E-2</c:v>
                </c:pt>
                <c:pt idx="119">
                  <c:v>1.8102905485441578E-2</c:v>
                </c:pt>
                <c:pt idx="120">
                  <c:v>1.8342619774532665E-2</c:v>
                </c:pt>
                <c:pt idx="121">
                  <c:v>1.8641548476350023E-2</c:v>
                </c:pt>
                <c:pt idx="122">
                  <c:v>1.900786483786332E-2</c:v>
                </c:pt>
                <c:pt idx="123">
                  <c:v>1.9238792483491585E-2</c:v>
                </c:pt>
                <c:pt idx="124">
                  <c:v>1.9421773756095995E-2</c:v>
                </c:pt>
                <c:pt idx="125">
                  <c:v>1.9640159415325487E-2</c:v>
                </c:pt>
                <c:pt idx="126">
                  <c:v>1.9898997564224086E-2</c:v>
                </c:pt>
                <c:pt idx="127">
                  <c:v>2.0099277260159587E-2</c:v>
                </c:pt>
                <c:pt idx="128">
                  <c:v>2.0305123762438093E-2</c:v>
                </c:pt>
                <c:pt idx="129">
                  <c:v>2.0522649878187416E-2</c:v>
                </c:pt>
                <c:pt idx="130">
                  <c:v>2.0832782221336998E-2</c:v>
                </c:pt>
                <c:pt idx="131">
                  <c:v>2.1147817129362201E-2</c:v>
                </c:pt>
                <c:pt idx="132">
                  <c:v>2.1355298093074015E-2</c:v>
                </c:pt>
                <c:pt idx="133">
                  <c:v>2.1495521264128348E-2</c:v>
                </c:pt>
                <c:pt idx="134">
                  <c:v>2.1694589903040074E-2</c:v>
                </c:pt>
                <c:pt idx="135">
                  <c:v>2.1950495393037839E-2</c:v>
                </c:pt>
                <c:pt idx="136">
                  <c:v>2.2193405594186366E-2</c:v>
                </c:pt>
                <c:pt idx="137">
                  <c:v>2.2358166099663679E-2</c:v>
                </c:pt>
                <c:pt idx="138">
                  <c:v>2.253766640442012E-2</c:v>
                </c:pt>
                <c:pt idx="139">
                  <c:v>2.2740375752730912E-2</c:v>
                </c:pt>
                <c:pt idx="140">
                  <c:v>2.3026843200782521E-2</c:v>
                </c:pt>
                <c:pt idx="141">
                  <c:v>2.3261527332028464E-2</c:v>
                </c:pt>
                <c:pt idx="142">
                  <c:v>2.3551696770620634E-2</c:v>
                </c:pt>
                <c:pt idx="143">
                  <c:v>2.3758110630787588E-2</c:v>
                </c:pt>
                <c:pt idx="144">
                  <c:v>2.4132652614522909E-2</c:v>
                </c:pt>
                <c:pt idx="145">
                  <c:v>2.2471384092323188E-2</c:v>
                </c:pt>
                <c:pt idx="146">
                  <c:v>2.2830542984195512E-2</c:v>
                </c:pt>
                <c:pt idx="147">
                  <c:v>2.3050196156642944E-2</c:v>
                </c:pt>
                <c:pt idx="148">
                  <c:v>2.3250936496221675E-2</c:v>
                </c:pt>
                <c:pt idx="149">
                  <c:v>2.346893245979631E-2</c:v>
                </c:pt>
                <c:pt idx="150">
                  <c:v>2.37622681957943E-2</c:v>
                </c:pt>
                <c:pt idx="151">
                  <c:v>2.3980691551960698E-2</c:v>
                </c:pt>
                <c:pt idx="152">
                  <c:v>2.4166130563705979E-2</c:v>
                </c:pt>
                <c:pt idx="153">
                  <c:v>2.4305824045048219E-2</c:v>
                </c:pt>
                <c:pt idx="154">
                  <c:v>2.4480857133656553E-2</c:v>
                </c:pt>
                <c:pt idx="155">
                  <c:v>2.4635045111341736E-2</c:v>
                </c:pt>
                <c:pt idx="156">
                  <c:v>2.4859925787203974E-2</c:v>
                </c:pt>
                <c:pt idx="157">
                  <c:v>2.5140660263737846E-2</c:v>
                </c:pt>
                <c:pt idx="158">
                  <c:v>2.5294772157091971E-2</c:v>
                </c:pt>
                <c:pt idx="159">
                  <c:v>2.5504886740864707E-2</c:v>
                </c:pt>
                <c:pt idx="160">
                  <c:v>2.572948128037944E-2</c:v>
                </c:pt>
                <c:pt idx="161">
                  <c:v>2.5957196970162189E-2</c:v>
                </c:pt>
                <c:pt idx="162">
                  <c:v>2.6176597983193162E-2</c:v>
                </c:pt>
                <c:pt idx="163">
                  <c:v>2.6420843504007863E-2</c:v>
                </c:pt>
                <c:pt idx="164">
                  <c:v>2.6538990719762401E-2</c:v>
                </c:pt>
                <c:pt idx="165">
                  <c:v>2.6710003014407846E-2</c:v>
                </c:pt>
                <c:pt idx="166">
                  <c:v>2.6859171566524731E-2</c:v>
                </c:pt>
                <c:pt idx="167">
                  <c:v>2.69919556331224E-2</c:v>
                </c:pt>
                <c:pt idx="168">
                  <c:v>2.7106623427039178E-2</c:v>
                </c:pt>
                <c:pt idx="169">
                  <c:v>2.7259710208449972E-2</c:v>
                </c:pt>
                <c:pt idx="170">
                  <c:v>2.7430890932129692E-2</c:v>
                </c:pt>
                <c:pt idx="171">
                  <c:v>2.7592030174053095E-2</c:v>
                </c:pt>
                <c:pt idx="172">
                  <c:v>2.7743054159639735E-2</c:v>
                </c:pt>
                <c:pt idx="173">
                  <c:v>2.7838244147553759E-2</c:v>
                </c:pt>
                <c:pt idx="174">
                  <c:v>2.7944630447206187E-2</c:v>
                </c:pt>
                <c:pt idx="175">
                  <c:v>2.8071984834259656E-2</c:v>
                </c:pt>
                <c:pt idx="176">
                  <c:v>2.8140793873479453E-2</c:v>
                </c:pt>
                <c:pt idx="177">
                  <c:v>2.8207803762401396E-2</c:v>
                </c:pt>
                <c:pt idx="178">
                  <c:v>2.8328344899433144E-2</c:v>
                </c:pt>
                <c:pt idx="179">
                  <c:v>2.8454789007671177E-2</c:v>
                </c:pt>
                <c:pt idx="180">
                  <c:v>2.8518209052826649E-2</c:v>
                </c:pt>
                <c:pt idx="181">
                  <c:v>2.8633957423577883E-2</c:v>
                </c:pt>
                <c:pt idx="182">
                  <c:v>2.8725957835828764E-2</c:v>
                </c:pt>
                <c:pt idx="183">
                  <c:v>2.8841332919259388E-2</c:v>
                </c:pt>
                <c:pt idx="184">
                  <c:v>2.8933021104665668E-2</c:v>
                </c:pt>
                <c:pt idx="185">
                  <c:v>2.8942536755059534E-2</c:v>
                </c:pt>
                <c:pt idx="186">
                  <c:v>2.8961190584418484E-2</c:v>
                </c:pt>
                <c:pt idx="187">
                  <c:v>2.9049262200963932E-2</c:v>
                </c:pt>
                <c:pt idx="188">
                  <c:v>2.8956562872252345E-2</c:v>
                </c:pt>
                <c:pt idx="189">
                  <c:v>2.8928883256876592E-2</c:v>
                </c:pt>
                <c:pt idx="190">
                  <c:v>2.8952559657793309E-2</c:v>
                </c:pt>
                <c:pt idx="191">
                  <c:v>2.9041401708898018E-2</c:v>
                </c:pt>
                <c:pt idx="192">
                  <c:v>2.9181935874516007E-2</c:v>
                </c:pt>
                <c:pt idx="193">
                  <c:v>2.9367348734600895E-2</c:v>
                </c:pt>
                <c:pt idx="194">
                  <c:v>2.9699455250770557E-2</c:v>
                </c:pt>
                <c:pt idx="195">
                  <c:v>3.005273967924893E-2</c:v>
                </c:pt>
                <c:pt idx="196">
                  <c:v>3.0222273858974802E-2</c:v>
                </c:pt>
                <c:pt idx="197">
                  <c:v>3.0336190185195955E-2</c:v>
                </c:pt>
                <c:pt idx="198">
                  <c:v>3.0425844127056845E-2</c:v>
                </c:pt>
                <c:pt idx="199">
                  <c:v>3.0594937809391709E-2</c:v>
                </c:pt>
                <c:pt idx="200">
                  <c:v>3.0731402589116108E-2</c:v>
                </c:pt>
                <c:pt idx="201">
                  <c:v>3.084333083096058E-2</c:v>
                </c:pt>
                <c:pt idx="202">
                  <c:v>3.0956112456996365E-2</c:v>
                </c:pt>
                <c:pt idx="203">
                  <c:v>3.1084453768319698E-2</c:v>
                </c:pt>
                <c:pt idx="204">
                  <c:v>3.1241272305435386E-2</c:v>
                </c:pt>
                <c:pt idx="205">
                  <c:v>3.1394612227946483E-2</c:v>
                </c:pt>
                <c:pt idx="206">
                  <c:v>3.1518277222569724E-2</c:v>
                </c:pt>
                <c:pt idx="207">
                  <c:v>3.172046223634406E-2</c:v>
                </c:pt>
                <c:pt idx="208">
                  <c:v>3.1830242337952841E-2</c:v>
                </c:pt>
                <c:pt idx="209">
                  <c:v>3.2008000048231011E-2</c:v>
                </c:pt>
                <c:pt idx="210">
                  <c:v>3.2134322553244443E-2</c:v>
                </c:pt>
                <c:pt idx="211">
                  <c:v>3.226073092039905E-2</c:v>
                </c:pt>
                <c:pt idx="212">
                  <c:v>3.239206265332073E-2</c:v>
                </c:pt>
                <c:pt idx="213">
                  <c:v>3.2594369334489448E-2</c:v>
                </c:pt>
                <c:pt idx="214">
                  <c:v>3.2679388292570666E-2</c:v>
                </c:pt>
                <c:pt idx="215">
                  <c:v>3.2785026219273927E-2</c:v>
                </c:pt>
                <c:pt idx="216">
                  <c:v>3.2919329710101364E-2</c:v>
                </c:pt>
                <c:pt idx="217">
                  <c:v>3.3076854718356197E-2</c:v>
                </c:pt>
                <c:pt idx="218">
                  <c:v>3.3266411446627231E-2</c:v>
                </c:pt>
                <c:pt idx="219">
                  <c:v>3.3398591454516069E-2</c:v>
                </c:pt>
                <c:pt idx="220">
                  <c:v>3.3528011064407615E-2</c:v>
                </c:pt>
                <c:pt idx="221">
                  <c:v>3.3662601105040491E-2</c:v>
                </c:pt>
                <c:pt idx="222">
                  <c:v>3.3768854166789763E-2</c:v>
                </c:pt>
                <c:pt idx="223">
                  <c:v>3.3931975609478693E-2</c:v>
                </c:pt>
                <c:pt idx="224">
                  <c:v>3.4100354137327038E-2</c:v>
                </c:pt>
                <c:pt idx="225">
                  <c:v>3.4220323675837827E-2</c:v>
                </c:pt>
                <c:pt idx="226">
                  <c:v>3.4428668166716081E-2</c:v>
                </c:pt>
                <c:pt idx="227">
                  <c:v>3.4665672489075705E-2</c:v>
                </c:pt>
                <c:pt idx="228">
                  <c:v>3.5008644693946156E-2</c:v>
                </c:pt>
                <c:pt idx="229">
                  <c:v>3.5156856540334847E-2</c:v>
                </c:pt>
                <c:pt idx="230">
                  <c:v>3.5335899774923574E-2</c:v>
                </c:pt>
                <c:pt idx="231">
                  <c:v>3.5533640076337969E-2</c:v>
                </c:pt>
                <c:pt idx="232">
                  <c:v>3.5619912848438018E-2</c:v>
                </c:pt>
                <c:pt idx="233">
                  <c:v>3.5807944123450008E-2</c:v>
                </c:pt>
                <c:pt idx="234">
                  <c:v>3.5950284971077995E-2</c:v>
                </c:pt>
                <c:pt idx="235">
                  <c:v>3.6114830247500951E-2</c:v>
                </c:pt>
                <c:pt idx="236">
                  <c:v>3.6242840361202067E-2</c:v>
                </c:pt>
                <c:pt idx="237">
                  <c:v>3.6391464824831354E-2</c:v>
                </c:pt>
                <c:pt idx="238">
                  <c:v>3.6690034312393927E-2</c:v>
                </c:pt>
                <c:pt idx="239">
                  <c:v>3.6919175711305874E-2</c:v>
                </c:pt>
                <c:pt idx="240">
                  <c:v>3.7036074595035551E-2</c:v>
                </c:pt>
                <c:pt idx="241">
                  <c:v>3.7181243791841512E-2</c:v>
                </c:pt>
                <c:pt idx="242">
                  <c:v>3.7319479112218223E-2</c:v>
                </c:pt>
                <c:pt idx="243">
                  <c:v>3.7489952546240879E-2</c:v>
                </c:pt>
                <c:pt idx="244">
                  <c:v>3.7685081809373022E-2</c:v>
                </c:pt>
                <c:pt idx="245">
                  <c:v>3.7830161186510836E-2</c:v>
                </c:pt>
                <c:pt idx="246">
                  <c:v>3.7975894601829374E-2</c:v>
                </c:pt>
                <c:pt idx="247">
                  <c:v>3.8146438116365866E-2</c:v>
                </c:pt>
                <c:pt idx="248">
                  <c:v>3.8273071566879091E-2</c:v>
                </c:pt>
                <c:pt idx="249">
                  <c:v>3.8455172132230375E-2</c:v>
                </c:pt>
                <c:pt idx="250">
                  <c:v>3.8599086371596369E-2</c:v>
                </c:pt>
                <c:pt idx="251">
                  <c:v>3.8749904789725731E-2</c:v>
                </c:pt>
                <c:pt idx="252">
                  <c:v>3.8870299356599913E-2</c:v>
                </c:pt>
                <c:pt idx="253">
                  <c:v>3.9021254246935255E-2</c:v>
                </c:pt>
                <c:pt idx="254">
                  <c:v>3.9211795628572466E-2</c:v>
                </c:pt>
                <c:pt idx="255">
                  <c:v>3.9510955220538602E-2</c:v>
                </c:pt>
                <c:pt idx="256">
                  <c:v>3.9687940956562473E-2</c:v>
                </c:pt>
                <c:pt idx="257">
                  <c:v>3.9856088919906885E-2</c:v>
                </c:pt>
                <c:pt idx="258">
                  <c:v>3.9993289202609139E-2</c:v>
                </c:pt>
                <c:pt idx="259">
                  <c:v>4.0174603298703149E-2</c:v>
                </c:pt>
                <c:pt idx="260">
                  <c:v>4.045485933248405E-2</c:v>
                </c:pt>
                <c:pt idx="261">
                  <c:v>4.0600699874124402E-2</c:v>
                </c:pt>
                <c:pt idx="262">
                  <c:v>4.0825183937978515E-2</c:v>
                </c:pt>
                <c:pt idx="263">
                  <c:v>4.0994777311094799E-2</c:v>
                </c:pt>
                <c:pt idx="264">
                  <c:v>4.1119312280707421E-2</c:v>
                </c:pt>
                <c:pt idx="265">
                  <c:v>4.1371707558235604E-2</c:v>
                </c:pt>
                <c:pt idx="266">
                  <c:v>4.1544243500770017E-2</c:v>
                </c:pt>
                <c:pt idx="267">
                  <c:v>4.176365973140439E-2</c:v>
                </c:pt>
                <c:pt idx="268">
                  <c:v>4.1943350804813262E-2</c:v>
                </c:pt>
                <c:pt idx="269">
                  <c:v>4.2149831963335993E-2</c:v>
                </c:pt>
                <c:pt idx="270">
                  <c:v>4.23174634403225E-2</c:v>
                </c:pt>
                <c:pt idx="271">
                  <c:v>4.2525863669644171E-2</c:v>
                </c:pt>
                <c:pt idx="272">
                  <c:v>4.2685614863408716E-2</c:v>
                </c:pt>
                <c:pt idx="273">
                  <c:v>4.2869357719681922E-2</c:v>
                </c:pt>
                <c:pt idx="274">
                  <c:v>4.3026277839764759E-2</c:v>
                </c:pt>
                <c:pt idx="275">
                  <c:v>4.3224253560051551E-2</c:v>
                </c:pt>
                <c:pt idx="276">
                  <c:v>4.3452490961115364E-2</c:v>
                </c:pt>
                <c:pt idx="277">
                  <c:v>4.3604139154772348E-2</c:v>
                </c:pt>
                <c:pt idx="278">
                  <c:v>4.3802159575973443E-2</c:v>
                </c:pt>
                <c:pt idx="279">
                  <c:v>4.4024877153672204E-2</c:v>
                </c:pt>
                <c:pt idx="280">
                  <c:v>4.4228224139651884E-2</c:v>
                </c:pt>
                <c:pt idx="281">
                  <c:v>4.4491823539340336E-2</c:v>
                </c:pt>
                <c:pt idx="282">
                  <c:v>4.4815943286764748E-2</c:v>
                </c:pt>
                <c:pt idx="283">
                  <c:v>4.4985290227695041E-2</c:v>
                </c:pt>
                <c:pt idx="284">
                  <c:v>4.5195726632786037E-2</c:v>
                </c:pt>
                <c:pt idx="285">
                  <c:v>4.5399426083030603E-2</c:v>
                </c:pt>
                <c:pt idx="286">
                  <c:v>4.5603595725396184E-2</c:v>
                </c:pt>
                <c:pt idx="287">
                  <c:v>4.5726988965553161E-2</c:v>
                </c:pt>
                <c:pt idx="288">
                  <c:v>4.5949995683832512E-2</c:v>
                </c:pt>
                <c:pt idx="289">
                  <c:v>4.6143260814158538E-2</c:v>
                </c:pt>
                <c:pt idx="290">
                  <c:v>4.6286046883800891E-2</c:v>
                </c:pt>
                <c:pt idx="291">
                  <c:v>4.6435172610481468E-2</c:v>
                </c:pt>
                <c:pt idx="292">
                  <c:v>4.6676435131599581E-2</c:v>
                </c:pt>
                <c:pt idx="293">
                  <c:v>4.6876944376354368E-2</c:v>
                </c:pt>
                <c:pt idx="294">
                  <c:v>4.6998801029424886E-2</c:v>
                </c:pt>
                <c:pt idx="295">
                  <c:v>4.732378768600598E-2</c:v>
                </c:pt>
                <c:pt idx="296">
                  <c:v>4.7475797687811738E-2</c:v>
                </c:pt>
                <c:pt idx="297">
                  <c:v>4.7611211831534161E-2</c:v>
                </c:pt>
                <c:pt idx="298">
                  <c:v>4.780982554227009E-2</c:v>
                </c:pt>
                <c:pt idx="299">
                  <c:v>4.7985212669015231E-2</c:v>
                </c:pt>
                <c:pt idx="300">
                  <c:v>4.8142026320834974E-2</c:v>
                </c:pt>
                <c:pt idx="301">
                  <c:v>4.8281707283617248E-2</c:v>
                </c:pt>
                <c:pt idx="302">
                  <c:v>4.8432296439529399E-2</c:v>
                </c:pt>
                <c:pt idx="303">
                  <c:v>4.8582578407114996E-2</c:v>
                </c:pt>
                <c:pt idx="304">
                  <c:v>4.8769273749560194E-2</c:v>
                </c:pt>
                <c:pt idx="305">
                  <c:v>4.8924357356882942E-2</c:v>
                </c:pt>
                <c:pt idx="306">
                  <c:v>4.9151024519199948E-2</c:v>
                </c:pt>
                <c:pt idx="307">
                  <c:v>4.9341454245975136E-2</c:v>
                </c:pt>
                <c:pt idx="308">
                  <c:v>4.9628783369477736E-2</c:v>
                </c:pt>
                <c:pt idx="309">
                  <c:v>4.9851140000934269E-2</c:v>
                </c:pt>
                <c:pt idx="310">
                  <c:v>5.003463200695335E-2</c:v>
                </c:pt>
                <c:pt idx="311">
                  <c:v>5.0245105113190025E-2</c:v>
                </c:pt>
                <c:pt idx="312">
                  <c:v>5.0392882956337814E-2</c:v>
                </c:pt>
                <c:pt idx="313">
                  <c:v>5.0611444803186023E-2</c:v>
                </c:pt>
                <c:pt idx="314">
                  <c:v>5.0774674208047044E-2</c:v>
                </c:pt>
                <c:pt idx="315">
                  <c:v>5.0939402142079704E-2</c:v>
                </c:pt>
                <c:pt idx="316">
                  <c:v>5.1127977320962303E-2</c:v>
                </c:pt>
                <c:pt idx="317">
                  <c:v>5.1394973920495302E-2</c:v>
                </c:pt>
                <c:pt idx="318">
                  <c:v>5.1624666716115764E-2</c:v>
                </c:pt>
                <c:pt idx="319">
                  <c:v>5.17637333408969E-2</c:v>
                </c:pt>
                <c:pt idx="320">
                  <c:v>5.19449111471324E-2</c:v>
                </c:pt>
                <c:pt idx="321">
                  <c:v>5.2147658035168964E-2</c:v>
                </c:pt>
                <c:pt idx="322">
                  <c:v>5.2351613679982645E-2</c:v>
                </c:pt>
                <c:pt idx="323">
                  <c:v>5.2540230767229801E-2</c:v>
                </c:pt>
                <c:pt idx="324">
                  <c:v>5.2701500771482612E-2</c:v>
                </c:pt>
                <c:pt idx="325">
                  <c:v>5.2916233358859088E-2</c:v>
                </c:pt>
                <c:pt idx="326">
                  <c:v>5.3144701113918336E-2</c:v>
                </c:pt>
                <c:pt idx="327">
                  <c:v>5.3368105511341302E-2</c:v>
                </c:pt>
                <c:pt idx="328">
                  <c:v>5.354490194937056E-2</c:v>
                </c:pt>
                <c:pt idx="329">
                  <c:v>5.3718966297826798E-2</c:v>
                </c:pt>
                <c:pt idx="330">
                  <c:v>5.391795934499255E-2</c:v>
                </c:pt>
                <c:pt idx="331">
                  <c:v>5.4176706022785126E-2</c:v>
                </c:pt>
                <c:pt idx="332">
                  <c:v>5.4369423210008261E-2</c:v>
                </c:pt>
                <c:pt idx="333">
                  <c:v>5.4512766136921575E-2</c:v>
                </c:pt>
                <c:pt idx="334">
                  <c:v>5.4673588399392292E-2</c:v>
                </c:pt>
                <c:pt idx="335">
                  <c:v>5.4888540902531036E-2</c:v>
                </c:pt>
                <c:pt idx="336">
                  <c:v>5.5135181747623774E-2</c:v>
                </c:pt>
                <c:pt idx="337">
                  <c:v>5.5393036978814036E-2</c:v>
                </c:pt>
                <c:pt idx="338">
                  <c:v>5.5598456381478867E-2</c:v>
                </c:pt>
                <c:pt idx="339">
                  <c:v>5.5785624468079886E-2</c:v>
                </c:pt>
                <c:pt idx="340">
                  <c:v>5.6007031513070515E-2</c:v>
                </c:pt>
                <c:pt idx="341">
                  <c:v>5.6198241508754077E-2</c:v>
                </c:pt>
                <c:pt idx="342">
                  <c:v>5.6444104488741376E-2</c:v>
                </c:pt>
                <c:pt idx="343">
                  <c:v>5.6642116171988777E-2</c:v>
                </c:pt>
                <c:pt idx="344">
                  <c:v>5.6862168236594401E-2</c:v>
                </c:pt>
                <c:pt idx="345">
                  <c:v>5.708001008116792E-2</c:v>
                </c:pt>
                <c:pt idx="346">
                  <c:v>5.7368417365493585E-2</c:v>
                </c:pt>
                <c:pt idx="347">
                  <c:v>5.7605264404148482E-2</c:v>
                </c:pt>
                <c:pt idx="348">
                  <c:v>5.78122220343531E-2</c:v>
                </c:pt>
                <c:pt idx="349">
                  <c:v>5.8016786731303949E-2</c:v>
                </c:pt>
                <c:pt idx="350">
                  <c:v>5.8229496172296891E-2</c:v>
                </c:pt>
                <c:pt idx="351">
                  <c:v>5.8465984123461379E-2</c:v>
                </c:pt>
                <c:pt idx="352">
                  <c:v>5.8669879996632091E-2</c:v>
                </c:pt>
                <c:pt idx="353">
                  <c:v>5.892608919583231E-2</c:v>
                </c:pt>
                <c:pt idx="354">
                  <c:v>5.9150074040686063E-2</c:v>
                </c:pt>
                <c:pt idx="355">
                  <c:v>5.9382874822357046E-2</c:v>
                </c:pt>
                <c:pt idx="356">
                  <c:v>5.9617228847887782E-2</c:v>
                </c:pt>
                <c:pt idx="357">
                  <c:v>5.9829046542454023E-2</c:v>
                </c:pt>
                <c:pt idx="358">
                  <c:v>6.0044765637591535E-2</c:v>
                </c:pt>
                <c:pt idx="359">
                  <c:v>6.0244896057286779E-2</c:v>
                </c:pt>
                <c:pt idx="360">
                  <c:v>6.0467660504090581E-2</c:v>
                </c:pt>
                <c:pt idx="361">
                  <c:v>6.0734591648010428E-2</c:v>
                </c:pt>
                <c:pt idx="362">
                  <c:v>6.0968092127852813E-2</c:v>
                </c:pt>
                <c:pt idx="363">
                  <c:v>6.119363838402947E-2</c:v>
                </c:pt>
                <c:pt idx="364">
                  <c:v>6.1424763221313627E-2</c:v>
                </c:pt>
                <c:pt idx="365">
                  <c:v>6.1659828074297485E-2</c:v>
                </c:pt>
                <c:pt idx="366">
                  <c:v>6.1940426454844655E-2</c:v>
                </c:pt>
                <c:pt idx="367">
                  <c:v>6.2197496862713253E-2</c:v>
                </c:pt>
                <c:pt idx="368">
                  <c:v>6.2435803760863662E-2</c:v>
                </c:pt>
                <c:pt idx="369">
                  <c:v>6.2676899643366202E-2</c:v>
                </c:pt>
                <c:pt idx="370">
                  <c:v>6.2964462306748681E-2</c:v>
                </c:pt>
                <c:pt idx="371">
                  <c:v>6.3331741604442771E-2</c:v>
                </c:pt>
                <c:pt idx="372">
                  <c:v>6.3611419085997767E-2</c:v>
                </c:pt>
                <c:pt idx="373">
                  <c:v>6.3864377854497834E-2</c:v>
                </c:pt>
                <c:pt idx="374">
                  <c:v>6.4124413423195969E-2</c:v>
                </c:pt>
                <c:pt idx="375">
                  <c:v>6.4431027540766905E-2</c:v>
                </c:pt>
                <c:pt idx="376">
                  <c:v>6.4654628389078983E-2</c:v>
                </c:pt>
                <c:pt idx="377">
                  <c:v>6.4935329804454378E-2</c:v>
                </c:pt>
                <c:pt idx="378">
                  <c:v>6.5204722034315044E-2</c:v>
                </c:pt>
                <c:pt idx="379">
                  <c:v>6.5454401603185275E-2</c:v>
                </c:pt>
                <c:pt idx="380">
                  <c:v>6.5699604402512879E-2</c:v>
                </c:pt>
                <c:pt idx="381">
                  <c:v>6.5992536284847247E-2</c:v>
                </c:pt>
                <c:pt idx="382">
                  <c:v>6.6228801962435302E-2</c:v>
                </c:pt>
                <c:pt idx="383">
                  <c:v>6.6494710991514605E-2</c:v>
                </c:pt>
                <c:pt idx="384">
                  <c:v>6.674614137263446E-2</c:v>
                </c:pt>
                <c:pt idx="385">
                  <c:v>6.7048193492013297E-2</c:v>
                </c:pt>
                <c:pt idx="386">
                  <c:v>6.7340189701926789E-2</c:v>
                </c:pt>
                <c:pt idx="387">
                  <c:v>6.7600790072849026E-2</c:v>
                </c:pt>
                <c:pt idx="388">
                  <c:v>6.7847471212888921E-2</c:v>
                </c:pt>
                <c:pt idx="389">
                  <c:v>6.8075668642898268E-2</c:v>
                </c:pt>
                <c:pt idx="390">
                  <c:v>6.8302098764344343E-2</c:v>
                </c:pt>
                <c:pt idx="391">
                  <c:v>6.8603482085880962E-2</c:v>
                </c:pt>
                <c:pt idx="392">
                  <c:v>6.885405668425304E-2</c:v>
                </c:pt>
                <c:pt idx="393">
                  <c:v>6.9099171283350191E-2</c:v>
                </c:pt>
                <c:pt idx="394">
                  <c:v>6.9368486798509377E-2</c:v>
                </c:pt>
                <c:pt idx="395">
                  <c:v>6.974593003664098E-2</c:v>
                </c:pt>
                <c:pt idx="396">
                  <c:v>7.0002636907842364E-2</c:v>
                </c:pt>
                <c:pt idx="397">
                  <c:v>7.0243842937544709E-2</c:v>
                </c:pt>
                <c:pt idx="398">
                  <c:v>7.048914332105638E-2</c:v>
                </c:pt>
                <c:pt idx="399">
                  <c:v>7.0745499358035202E-2</c:v>
                </c:pt>
                <c:pt idx="400">
                  <c:v>7.103056659077267E-2</c:v>
                </c:pt>
                <c:pt idx="401">
                  <c:v>7.1352785908842087E-2</c:v>
                </c:pt>
                <c:pt idx="402">
                  <c:v>7.1643333544299859E-2</c:v>
                </c:pt>
                <c:pt idx="403">
                  <c:v>7.1967254054337682E-2</c:v>
                </c:pt>
                <c:pt idx="404">
                  <c:v>7.2212564508667976E-2</c:v>
                </c:pt>
                <c:pt idx="405">
                  <c:v>7.2566401653235024E-2</c:v>
                </c:pt>
                <c:pt idx="406">
                  <c:v>7.288470708074346E-2</c:v>
                </c:pt>
                <c:pt idx="407">
                  <c:v>7.3155965908175302E-2</c:v>
                </c:pt>
                <c:pt idx="408">
                  <c:v>7.3478393887270732E-2</c:v>
                </c:pt>
                <c:pt idx="409">
                  <c:v>7.3721801506996032E-2</c:v>
                </c:pt>
                <c:pt idx="410">
                  <c:v>7.4155014816540854E-2</c:v>
                </c:pt>
                <c:pt idx="411">
                  <c:v>7.4455819972462756E-2</c:v>
                </c:pt>
                <c:pt idx="412">
                  <c:v>7.4748815774122734E-2</c:v>
                </c:pt>
                <c:pt idx="413">
                  <c:v>7.5002468477379125E-2</c:v>
                </c:pt>
                <c:pt idx="414">
                  <c:v>7.5329160300620313E-2</c:v>
                </c:pt>
                <c:pt idx="415">
                  <c:v>7.5610730245106783E-2</c:v>
                </c:pt>
                <c:pt idx="416">
                  <c:v>7.5933542827650191E-2</c:v>
                </c:pt>
                <c:pt idx="417">
                  <c:v>7.6230096970691719E-2</c:v>
                </c:pt>
                <c:pt idx="418">
                  <c:v>7.6524862813151628E-2</c:v>
                </c:pt>
                <c:pt idx="419">
                  <c:v>7.6951509519426642E-2</c:v>
                </c:pt>
                <c:pt idx="420">
                  <c:v>7.7238339496014108E-2</c:v>
                </c:pt>
                <c:pt idx="421">
                  <c:v>7.7525067684558246E-2</c:v>
                </c:pt>
                <c:pt idx="422">
                  <c:v>7.785734459326088E-2</c:v>
                </c:pt>
                <c:pt idx="423">
                  <c:v>7.8113282384218108E-2</c:v>
                </c:pt>
                <c:pt idx="424">
                  <c:v>7.8497570902971159E-2</c:v>
                </c:pt>
                <c:pt idx="425">
                  <c:v>7.8821435885781277E-2</c:v>
                </c:pt>
                <c:pt idx="426">
                  <c:v>7.9132604328899792E-2</c:v>
                </c:pt>
                <c:pt idx="427">
                  <c:v>7.9442209462452729E-2</c:v>
                </c:pt>
                <c:pt idx="428">
                  <c:v>7.9727600844789803E-2</c:v>
                </c:pt>
                <c:pt idx="429">
                  <c:v>8.0023678426104139E-2</c:v>
                </c:pt>
                <c:pt idx="430">
                  <c:v>8.0373482002869201E-2</c:v>
                </c:pt>
                <c:pt idx="431">
                  <c:v>8.0659149600506241E-2</c:v>
                </c:pt>
                <c:pt idx="432">
                  <c:v>8.0972837907999695E-2</c:v>
                </c:pt>
                <c:pt idx="433">
                  <c:v>8.132756893448212E-2</c:v>
                </c:pt>
                <c:pt idx="434">
                  <c:v>8.1638267459133607E-2</c:v>
                </c:pt>
                <c:pt idx="435">
                  <c:v>8.2014327703705314E-2</c:v>
                </c:pt>
                <c:pt idx="436">
                  <c:v>8.2365103030306086E-2</c:v>
                </c:pt>
                <c:pt idx="437">
                  <c:v>8.2711517389208122E-2</c:v>
                </c:pt>
                <c:pt idx="438">
                  <c:v>8.305290785351116E-2</c:v>
                </c:pt>
                <c:pt idx="439">
                  <c:v>8.3394104173145855E-2</c:v>
                </c:pt>
                <c:pt idx="440">
                  <c:v>8.3771958650765477E-2</c:v>
                </c:pt>
                <c:pt idx="441">
                  <c:v>8.4106091881327227E-2</c:v>
                </c:pt>
                <c:pt idx="442">
                  <c:v>8.4463368431792807E-2</c:v>
                </c:pt>
                <c:pt idx="443">
                  <c:v>8.4811251541119903E-2</c:v>
                </c:pt>
                <c:pt idx="444">
                  <c:v>8.5179796391565255E-2</c:v>
                </c:pt>
                <c:pt idx="445">
                  <c:v>8.5492108867472494E-2</c:v>
                </c:pt>
                <c:pt idx="446">
                  <c:v>8.5883413451202095E-2</c:v>
                </c:pt>
                <c:pt idx="447">
                  <c:v>8.6282921850814098E-2</c:v>
                </c:pt>
                <c:pt idx="448">
                  <c:v>8.6626191168321487E-2</c:v>
                </c:pt>
                <c:pt idx="449">
                  <c:v>8.7013541866348021E-2</c:v>
                </c:pt>
                <c:pt idx="450">
                  <c:v>8.734163396905803E-2</c:v>
                </c:pt>
                <c:pt idx="451">
                  <c:v>8.7659721564700588E-2</c:v>
                </c:pt>
                <c:pt idx="452">
                  <c:v>8.7981366153139229E-2</c:v>
                </c:pt>
                <c:pt idx="453">
                  <c:v>8.8286620328299037E-2</c:v>
                </c:pt>
                <c:pt idx="454">
                  <c:v>8.8618410271263715E-2</c:v>
                </c:pt>
                <c:pt idx="455">
                  <c:v>8.891966429998055E-2</c:v>
                </c:pt>
                <c:pt idx="456">
                  <c:v>8.9266808147636212E-2</c:v>
                </c:pt>
                <c:pt idx="457">
                  <c:v>8.9550611801433755E-2</c:v>
                </c:pt>
                <c:pt idx="458">
                  <c:v>9.0728283799593523E-2</c:v>
                </c:pt>
                <c:pt idx="459">
                  <c:v>9.1145980651395897E-2</c:v>
                </c:pt>
                <c:pt idx="460">
                  <c:v>9.157193333318614E-2</c:v>
                </c:pt>
                <c:pt idx="461">
                  <c:v>9.195343895115915E-2</c:v>
                </c:pt>
                <c:pt idx="462">
                  <c:v>9.2378553950838382E-2</c:v>
                </c:pt>
                <c:pt idx="463">
                  <c:v>9.2805764830120374E-2</c:v>
                </c:pt>
                <c:pt idx="464">
                  <c:v>9.3230644160418263E-2</c:v>
                </c:pt>
                <c:pt idx="465">
                  <c:v>9.364027234199046E-2</c:v>
                </c:pt>
                <c:pt idx="466">
                  <c:v>9.40696906845504E-2</c:v>
                </c:pt>
                <c:pt idx="467">
                  <c:v>9.4466662471892837E-2</c:v>
                </c:pt>
                <c:pt idx="468">
                  <c:v>9.4919843736194887E-2</c:v>
                </c:pt>
                <c:pt idx="469">
                  <c:v>9.5339157468848246E-2</c:v>
                </c:pt>
                <c:pt idx="470">
                  <c:v>9.5719466484157634E-2</c:v>
                </c:pt>
                <c:pt idx="471">
                  <c:v>9.6122871890714334E-2</c:v>
                </c:pt>
                <c:pt idx="472">
                  <c:v>9.6539584882546992E-2</c:v>
                </c:pt>
                <c:pt idx="473">
                  <c:v>9.6927413778982618E-2</c:v>
                </c:pt>
                <c:pt idx="474">
                  <c:v>9.7299547496280336E-2</c:v>
                </c:pt>
                <c:pt idx="475">
                  <c:v>9.7648654329044904E-2</c:v>
                </c:pt>
                <c:pt idx="476">
                  <c:v>9.8061906195147985E-2</c:v>
                </c:pt>
                <c:pt idx="477">
                  <c:v>9.8507440327674667E-2</c:v>
                </c:pt>
                <c:pt idx="478">
                  <c:v>9.8895606796183255E-2</c:v>
                </c:pt>
                <c:pt idx="479">
                  <c:v>9.9239813728033921E-2</c:v>
                </c:pt>
                <c:pt idx="480">
                  <c:v>9.9692217471230027E-2</c:v>
                </c:pt>
                <c:pt idx="481">
                  <c:v>0.10007444060711324</c:v>
                </c:pt>
                <c:pt idx="482">
                  <c:v>0.10052051711716903</c:v>
                </c:pt>
                <c:pt idx="483">
                  <c:v>0.10091723364595606</c:v>
                </c:pt>
                <c:pt idx="484">
                  <c:v>0.10130978084004449</c:v>
                </c:pt>
                <c:pt idx="485">
                  <c:v>0.10174421857976279</c:v>
                </c:pt>
                <c:pt idx="486">
                  <c:v>0.10218329576635621</c:v>
                </c:pt>
                <c:pt idx="487">
                  <c:v>0.10268466065271364</c:v>
                </c:pt>
                <c:pt idx="488">
                  <c:v>0.10312009326916716</c:v>
                </c:pt>
                <c:pt idx="489">
                  <c:v>0.10356393723747215</c:v>
                </c:pt>
                <c:pt idx="490">
                  <c:v>0.10400238694572583</c:v>
                </c:pt>
                <c:pt idx="491">
                  <c:v>0.10444396478149121</c:v>
                </c:pt>
                <c:pt idx="492">
                  <c:v>0.10495898638431433</c:v>
                </c:pt>
                <c:pt idx="493">
                  <c:v>0.10540120632642136</c:v>
                </c:pt>
                <c:pt idx="494">
                  <c:v>0.10580075879756623</c:v>
                </c:pt>
                <c:pt idx="495">
                  <c:v>0.10621998757508733</c:v>
                </c:pt>
                <c:pt idx="496">
                  <c:v>0.10666406670095507</c:v>
                </c:pt>
                <c:pt idx="497">
                  <c:v>0.10715376132882826</c:v>
                </c:pt>
                <c:pt idx="498">
                  <c:v>0.10758642011610831</c:v>
                </c:pt>
                <c:pt idx="499">
                  <c:v>0.10799169136104991</c:v>
                </c:pt>
                <c:pt idx="500">
                  <c:v>0.10844349020691135</c:v>
                </c:pt>
                <c:pt idx="501">
                  <c:v>0.10888843460545372</c:v>
                </c:pt>
                <c:pt idx="502">
                  <c:v>0.10939111511800825</c:v>
                </c:pt>
                <c:pt idx="503">
                  <c:v>0.10985119963921686</c:v>
                </c:pt>
                <c:pt idx="504">
                  <c:v>0.11028952790975333</c:v>
                </c:pt>
                <c:pt idx="505">
                  <c:v>0.11073961998078508</c:v>
                </c:pt>
                <c:pt idx="506">
                  <c:v>0.11121205094539532</c:v>
                </c:pt>
                <c:pt idx="507">
                  <c:v>0.11168987806931652</c:v>
                </c:pt>
                <c:pt idx="508">
                  <c:v>0.11213403493337082</c:v>
                </c:pt>
                <c:pt idx="509">
                  <c:v>0.1126383640530757</c:v>
                </c:pt>
                <c:pt idx="510">
                  <c:v>0.11312529288454742</c:v>
                </c:pt>
                <c:pt idx="511">
                  <c:v>0.11357862431449051</c:v>
                </c:pt>
                <c:pt idx="512">
                  <c:v>0.11398976867957344</c:v>
                </c:pt>
                <c:pt idx="513">
                  <c:v>0.11449040882750694</c:v>
                </c:pt>
                <c:pt idx="514">
                  <c:v>0.11492748343976156</c:v>
                </c:pt>
                <c:pt idx="515">
                  <c:v>0.11538349920373192</c:v>
                </c:pt>
                <c:pt idx="516">
                  <c:v>0.11583483943573181</c:v>
                </c:pt>
                <c:pt idx="517">
                  <c:v>0.11647849387249587</c:v>
                </c:pt>
                <c:pt idx="518">
                  <c:v>0.11693201036264411</c:v>
                </c:pt>
                <c:pt idx="519">
                  <c:v>0.11737693849542596</c:v>
                </c:pt>
                <c:pt idx="520">
                  <c:v>0.11783201755859785</c:v>
                </c:pt>
                <c:pt idx="521">
                  <c:v>0.11822103282121921</c:v>
                </c:pt>
                <c:pt idx="522">
                  <c:v>0.11867651382157218</c:v>
                </c:pt>
                <c:pt idx="523">
                  <c:v>0.11911369956055751</c:v>
                </c:pt>
                <c:pt idx="524">
                  <c:v>0.11953898470511315</c:v>
                </c:pt>
                <c:pt idx="525">
                  <c:v>0.12002821747387049</c:v>
                </c:pt>
                <c:pt idx="526">
                  <c:v>0.12054615066852103</c:v>
                </c:pt>
                <c:pt idx="527">
                  <c:v>0.12106418391285367</c:v>
                </c:pt>
                <c:pt idx="528">
                  <c:v>0.12157038997718894</c:v>
                </c:pt>
                <c:pt idx="529">
                  <c:v>0.12210276548174437</c:v>
                </c:pt>
                <c:pt idx="530">
                  <c:v>0.12261135774799126</c:v>
                </c:pt>
                <c:pt idx="531">
                  <c:v>0.12312772794327476</c:v>
                </c:pt>
                <c:pt idx="532">
                  <c:v>0.12364567425583473</c:v>
                </c:pt>
                <c:pt idx="533">
                  <c:v>0.12415966757282115</c:v>
                </c:pt>
                <c:pt idx="534">
                  <c:v>0.12467335836899673</c:v>
                </c:pt>
                <c:pt idx="535">
                  <c:v>0.12521012408787446</c:v>
                </c:pt>
                <c:pt idx="536">
                  <c:v>0.1257407455530466</c:v>
                </c:pt>
                <c:pt idx="537">
                  <c:v>0.12627697866866106</c:v>
                </c:pt>
                <c:pt idx="538">
                  <c:v>0.12682896025125889</c:v>
                </c:pt>
                <c:pt idx="539">
                  <c:v>0.127340723878961</c:v>
                </c:pt>
                <c:pt idx="540">
                  <c:v>0.12784408676060788</c:v>
                </c:pt>
                <c:pt idx="541">
                  <c:v>0.12842923757706415</c:v>
                </c:pt>
                <c:pt idx="542">
                  <c:v>0.12895300460514769</c:v>
                </c:pt>
                <c:pt idx="543">
                  <c:v>0.12947502656300514</c:v>
                </c:pt>
                <c:pt idx="544">
                  <c:v>0.12998714006456447</c:v>
                </c:pt>
                <c:pt idx="545">
                  <c:v>0.13052205916678861</c:v>
                </c:pt>
                <c:pt idx="546">
                  <c:v>0.13105033976244052</c:v>
                </c:pt>
                <c:pt idx="547">
                  <c:v>0.13156528996215489</c:v>
                </c:pt>
                <c:pt idx="548">
                  <c:v>0.13211668168500879</c:v>
                </c:pt>
                <c:pt idx="549">
                  <c:v>0.13267143769713896</c:v>
                </c:pt>
                <c:pt idx="550">
                  <c:v>0.13321985312565987</c:v>
                </c:pt>
                <c:pt idx="551">
                  <c:v>0.13378514742392089</c:v>
                </c:pt>
                <c:pt idx="552">
                  <c:v>0.13430592290603371</c:v>
                </c:pt>
                <c:pt idx="553">
                  <c:v>0.13483585225538541</c:v>
                </c:pt>
                <c:pt idx="554">
                  <c:v>0.13538563148484695</c:v>
                </c:pt>
                <c:pt idx="555">
                  <c:v>0.13594449258095098</c:v>
                </c:pt>
                <c:pt idx="556">
                  <c:v>0.13648657019345389</c:v>
                </c:pt>
                <c:pt idx="557">
                  <c:v>0.13703781703173457</c:v>
                </c:pt>
                <c:pt idx="558">
                  <c:v>0.13763302149735623</c:v>
                </c:pt>
                <c:pt idx="559">
                  <c:v>0.13818780884525017</c:v>
                </c:pt>
                <c:pt idx="560">
                  <c:v>0.13878003185914989</c:v>
                </c:pt>
                <c:pt idx="561">
                  <c:v>0.13936848817713399</c:v>
                </c:pt>
                <c:pt idx="562">
                  <c:v>0.13992227006331026</c:v>
                </c:pt>
                <c:pt idx="563">
                  <c:v>0.14047310831491289</c:v>
                </c:pt>
                <c:pt idx="564">
                  <c:v>0.14104695811031753</c:v>
                </c:pt>
                <c:pt idx="565">
                  <c:v>0.14162661155521872</c:v>
                </c:pt>
                <c:pt idx="566">
                  <c:v>0.14219623040754015</c:v>
                </c:pt>
                <c:pt idx="567">
                  <c:v>0.14279758476188542</c:v>
                </c:pt>
                <c:pt idx="568">
                  <c:v>0.14335964333181694</c:v>
                </c:pt>
                <c:pt idx="569">
                  <c:v>0.14390924385209547</c:v>
                </c:pt>
                <c:pt idx="570">
                  <c:v>0.14450588611086257</c:v>
                </c:pt>
                <c:pt idx="571">
                  <c:v>0.14505618270723453</c:v>
                </c:pt>
                <c:pt idx="572">
                  <c:v>0.1456674674578109</c:v>
                </c:pt>
                <c:pt idx="573">
                  <c:v>0.14622170717952798</c:v>
                </c:pt>
                <c:pt idx="574">
                  <c:v>0.14681170198786142</c:v>
                </c:pt>
                <c:pt idx="575">
                  <c:v>0.1473870519463798</c:v>
                </c:pt>
                <c:pt idx="576">
                  <c:v>0.14795571783479922</c:v>
                </c:pt>
                <c:pt idx="577">
                  <c:v>0.14854056240424374</c:v>
                </c:pt>
                <c:pt idx="578">
                  <c:v>0.14912831990380515</c:v>
                </c:pt>
                <c:pt idx="579">
                  <c:v>0.14969617540100155</c:v>
                </c:pt>
                <c:pt idx="580">
                  <c:v>0.15022719357401115</c:v>
                </c:pt>
                <c:pt idx="581">
                  <c:v>0.15094482971883871</c:v>
                </c:pt>
                <c:pt idx="582">
                  <c:v>0.15152063671831439</c:v>
                </c:pt>
                <c:pt idx="583">
                  <c:v>0.15210378819532777</c:v>
                </c:pt>
                <c:pt idx="584">
                  <c:v>0.15267453431776667</c:v>
                </c:pt>
                <c:pt idx="585">
                  <c:v>0.15323223701585853</c:v>
                </c:pt>
                <c:pt idx="586">
                  <c:v>0.15384408451366238</c:v>
                </c:pt>
                <c:pt idx="587">
                  <c:v>0.15449741643502879</c:v>
                </c:pt>
                <c:pt idx="588">
                  <c:v>0.15515324022263077</c:v>
                </c:pt>
                <c:pt idx="589">
                  <c:v>0.15576213253226268</c:v>
                </c:pt>
                <c:pt idx="590">
                  <c:v>0.1563923863689729</c:v>
                </c:pt>
                <c:pt idx="591">
                  <c:v>0.15700461964138879</c:v>
                </c:pt>
                <c:pt idx="592">
                  <c:v>0.15760813951562835</c:v>
                </c:pt>
                <c:pt idx="593">
                  <c:v>0.15823438932075917</c:v>
                </c:pt>
                <c:pt idx="594">
                  <c:v>0.15884130804921326</c:v>
                </c:pt>
                <c:pt idx="595">
                  <c:v>0.15936315329143835</c:v>
                </c:pt>
                <c:pt idx="596">
                  <c:v>0.1600576789188477</c:v>
                </c:pt>
                <c:pt idx="597">
                  <c:v>0.16071379892612914</c:v>
                </c:pt>
                <c:pt idx="598">
                  <c:v>0.16138471171513347</c:v>
                </c:pt>
                <c:pt idx="599">
                  <c:v>0.16199084820134613</c:v>
                </c:pt>
                <c:pt idx="600">
                  <c:v>0.16262150996772218</c:v>
                </c:pt>
                <c:pt idx="601">
                  <c:v>0.16324073588689814</c:v>
                </c:pt>
                <c:pt idx="602">
                  <c:v>0.16381737071456182</c:v>
                </c:pt>
                <c:pt idx="603">
                  <c:v>0.16440722867961544</c:v>
                </c:pt>
                <c:pt idx="604">
                  <c:v>0.16513585523000529</c:v>
                </c:pt>
                <c:pt idx="605">
                  <c:v>0.16572842737433824</c:v>
                </c:pt>
                <c:pt idx="606">
                  <c:v>0.16633434022583216</c:v>
                </c:pt>
                <c:pt idx="607">
                  <c:v>0.16692791691191</c:v>
                </c:pt>
                <c:pt idx="608">
                  <c:v>0.16757174066769953</c:v>
                </c:pt>
                <c:pt idx="609">
                  <c:v>0.16818295302844088</c:v>
                </c:pt>
                <c:pt idx="610">
                  <c:v>0.16879132981529432</c:v>
                </c:pt>
                <c:pt idx="611">
                  <c:v>0.16941638225955535</c:v>
                </c:pt>
                <c:pt idx="612">
                  <c:v>0.17005170591394858</c:v>
                </c:pt>
                <c:pt idx="613">
                  <c:v>0.17073132752158249</c:v>
                </c:pt>
                <c:pt idx="614">
                  <c:v>0.17134580246042819</c:v>
                </c:pt>
                <c:pt idx="615">
                  <c:v>0.17197281916704155</c:v>
                </c:pt>
                <c:pt idx="616">
                  <c:v>0.17263921114549308</c:v>
                </c:pt>
                <c:pt idx="617">
                  <c:v>0.17324943365431666</c:v>
                </c:pt>
                <c:pt idx="618">
                  <c:v>0.17393377200145799</c:v>
                </c:pt>
                <c:pt idx="619">
                  <c:v>0.1745932278800626</c:v>
                </c:pt>
                <c:pt idx="620">
                  <c:v>0.17534690485397753</c:v>
                </c:pt>
                <c:pt idx="621">
                  <c:v>0.17597978986933072</c:v>
                </c:pt>
                <c:pt idx="622">
                  <c:v>0.17669017767321771</c:v>
                </c:pt>
                <c:pt idx="623">
                  <c:v>0.17727630375793901</c:v>
                </c:pt>
                <c:pt idx="624">
                  <c:v>0.17790994433857543</c:v>
                </c:pt>
                <c:pt idx="625">
                  <c:v>0.1785491351266304</c:v>
                </c:pt>
                <c:pt idx="626">
                  <c:v>0.17918193693987261</c:v>
                </c:pt>
                <c:pt idx="627">
                  <c:v>0.17975706095007493</c:v>
                </c:pt>
                <c:pt idx="628">
                  <c:v>0.18033154209752777</c:v>
                </c:pt>
                <c:pt idx="629">
                  <c:v>0.18110776176799703</c:v>
                </c:pt>
                <c:pt idx="630">
                  <c:v>0.18167935337909902</c:v>
                </c:pt>
                <c:pt idx="631">
                  <c:v>0.18234852901134357</c:v>
                </c:pt>
                <c:pt idx="632">
                  <c:v>0.18302261555642696</c:v>
                </c:pt>
                <c:pt idx="633">
                  <c:v>0.18365308893580101</c:v>
                </c:pt>
                <c:pt idx="634">
                  <c:v>0.18429712245105057</c:v>
                </c:pt>
                <c:pt idx="635">
                  <c:v>0.18492958735746434</c:v>
                </c:pt>
                <c:pt idx="636">
                  <c:v>0.18551208207612868</c:v>
                </c:pt>
                <c:pt idx="637">
                  <c:v>0.18621963487996407</c:v>
                </c:pt>
                <c:pt idx="638">
                  <c:v>0.18686632806731129</c:v>
                </c:pt>
                <c:pt idx="639">
                  <c:v>0.18765263822543976</c:v>
                </c:pt>
                <c:pt idx="640">
                  <c:v>0.18828132765239758</c:v>
                </c:pt>
                <c:pt idx="641">
                  <c:v>0.18891801203803937</c:v>
                </c:pt>
                <c:pt idx="642">
                  <c:v>0.18950748325289779</c:v>
                </c:pt>
                <c:pt idx="643">
                  <c:v>0.19012867485271023</c:v>
                </c:pt>
                <c:pt idx="644">
                  <c:v>0.19074718920921385</c:v>
                </c:pt>
                <c:pt idx="645">
                  <c:v>0.19148784931120644</c:v>
                </c:pt>
                <c:pt idx="646">
                  <c:v>0.19212862144838772</c:v>
                </c:pt>
                <c:pt idx="647">
                  <c:v>0.19277513628365539</c:v>
                </c:pt>
                <c:pt idx="648">
                  <c:v>0.19341276688673936</c:v>
                </c:pt>
                <c:pt idx="649">
                  <c:v>0.19407543785999515</c:v>
                </c:pt>
                <c:pt idx="650">
                  <c:v>0.1948512165080063</c:v>
                </c:pt>
                <c:pt idx="651">
                  <c:v>0.19552734803068583</c:v>
                </c:pt>
                <c:pt idx="652">
                  <c:v>0.19622712991739633</c:v>
                </c:pt>
                <c:pt idx="653">
                  <c:v>0.19690271604581344</c:v>
                </c:pt>
                <c:pt idx="654">
                  <c:v>0.19759957472594603</c:v>
                </c:pt>
                <c:pt idx="655">
                  <c:v>0.1982681350651454</c:v>
                </c:pt>
                <c:pt idx="656">
                  <c:v>0.19889315750795555</c:v>
                </c:pt>
                <c:pt idx="657">
                  <c:v>0.1995766027526289</c:v>
                </c:pt>
                <c:pt idx="658">
                  <c:v>0.20022584464804494</c:v>
                </c:pt>
                <c:pt idx="659">
                  <c:v>0.20088894335379326</c:v>
                </c:pt>
                <c:pt idx="660">
                  <c:v>0.20154916485808649</c:v>
                </c:pt>
                <c:pt idx="661">
                  <c:v>0.20219101864081468</c:v>
                </c:pt>
                <c:pt idx="662">
                  <c:v>0.20288307897203905</c:v>
                </c:pt>
                <c:pt idx="663">
                  <c:v>0.20348261964727676</c:v>
                </c:pt>
                <c:pt idx="664">
                  <c:v>0.20421856573121078</c:v>
                </c:pt>
                <c:pt idx="665">
                  <c:v>0.20487444889915474</c:v>
                </c:pt>
                <c:pt idx="666">
                  <c:v>0.20553710060970154</c:v>
                </c:pt>
                <c:pt idx="667">
                  <c:v>0.20613908359886479</c:v>
                </c:pt>
                <c:pt idx="668">
                  <c:v>0.20683923214233935</c:v>
                </c:pt>
                <c:pt idx="669">
                  <c:v>0.20749850373701983</c:v>
                </c:pt>
                <c:pt idx="670">
                  <c:v>0.20818476669804675</c:v>
                </c:pt>
                <c:pt idx="671">
                  <c:v>0.20882901111632468</c:v>
                </c:pt>
                <c:pt idx="672">
                  <c:v>0.2094705572525819</c:v>
                </c:pt>
                <c:pt idx="673">
                  <c:v>0.21019978086835178</c:v>
                </c:pt>
                <c:pt idx="674">
                  <c:v>0.21087015270655884</c:v>
                </c:pt>
                <c:pt idx="675">
                  <c:v>0.21155924403387782</c:v>
                </c:pt>
                <c:pt idx="676">
                  <c:v>0.21223258996201033</c:v>
                </c:pt>
                <c:pt idx="677">
                  <c:v>0.21283453779063599</c:v>
                </c:pt>
                <c:pt idx="678">
                  <c:v>0.21357773025383842</c:v>
                </c:pt>
                <c:pt idx="679">
                  <c:v>0.21436647507655948</c:v>
                </c:pt>
                <c:pt idx="680">
                  <c:v>0.21503335510967903</c:v>
                </c:pt>
                <c:pt idx="681">
                  <c:v>0.21571166822250176</c:v>
                </c:pt>
                <c:pt idx="682">
                  <c:v>0.21638200453850898</c:v>
                </c:pt>
                <c:pt idx="683">
                  <c:v>0.21706680400899003</c:v>
                </c:pt>
                <c:pt idx="684">
                  <c:v>0.21773615891754239</c:v>
                </c:pt>
                <c:pt idx="685">
                  <c:v>0.21841509701424422</c:v>
                </c:pt>
                <c:pt idx="686">
                  <c:v>0.21909437732858184</c:v>
                </c:pt>
                <c:pt idx="687">
                  <c:v>0.21978613869720909</c:v>
                </c:pt>
                <c:pt idx="688">
                  <c:v>0.21988713123267423</c:v>
                </c:pt>
                <c:pt idx="689">
                  <c:v>0.22049315605885877</c:v>
                </c:pt>
                <c:pt idx="690">
                  <c:v>0.22114819760930571</c:v>
                </c:pt>
                <c:pt idx="691">
                  <c:v>0.2217803872513302</c:v>
                </c:pt>
                <c:pt idx="692">
                  <c:v>0.2224653751212633</c:v>
                </c:pt>
                <c:pt idx="693">
                  <c:v>0.22318223722279917</c:v>
                </c:pt>
                <c:pt idx="694">
                  <c:v>0.22387909080831547</c:v>
                </c:pt>
                <c:pt idx="695">
                  <c:v>0.22453445705538599</c:v>
                </c:pt>
                <c:pt idx="696">
                  <c:v>0.22518021514585529</c:v>
                </c:pt>
                <c:pt idx="697">
                  <c:v>0.22589424718781648</c:v>
                </c:pt>
                <c:pt idx="698">
                  <c:v>0.22659093993461021</c:v>
                </c:pt>
                <c:pt idx="699">
                  <c:v>0.22727151043550786</c:v>
                </c:pt>
                <c:pt idx="700">
                  <c:v>0.22798010704849836</c:v>
                </c:pt>
                <c:pt idx="701">
                  <c:v>0.22866683272407551</c:v>
                </c:pt>
                <c:pt idx="702">
                  <c:v>0.22933463687477551</c:v>
                </c:pt>
                <c:pt idx="703">
                  <c:v>0.23000730705330219</c:v>
                </c:pt>
                <c:pt idx="704">
                  <c:v>0.23067664167153423</c:v>
                </c:pt>
                <c:pt idx="705">
                  <c:v>0.23139259031228288</c:v>
                </c:pt>
                <c:pt idx="706">
                  <c:v>0.23209174664822085</c:v>
                </c:pt>
                <c:pt idx="707">
                  <c:v>0.23278723360708842</c:v>
                </c:pt>
                <c:pt idx="708">
                  <c:v>0.23339251033789532</c:v>
                </c:pt>
                <c:pt idx="709">
                  <c:v>0.23411765725141831</c:v>
                </c:pt>
                <c:pt idx="710">
                  <c:v>0.2349974457864894</c:v>
                </c:pt>
              </c:numCache>
            </c:numRef>
          </c:val>
          <c:smooth val="1"/>
          <c:extLst>
            <c:ext xmlns:c16="http://schemas.microsoft.com/office/drawing/2014/chart" uri="{C3380CC4-5D6E-409C-BE32-E72D297353CC}">
              <c16:uniqueId val="{00000002-2EA0-43A0-9CB9-F40B4D364F0E}"/>
            </c:ext>
          </c:extLst>
        </c:ser>
        <c:ser>
          <c:idx val="1"/>
          <c:order val="1"/>
          <c:tx>
            <c:strRef>
              <c:f>'Strategy AccReturns'!$C$2</c:f>
              <c:strCache>
                <c:ptCount val="1"/>
                <c:pt idx="0">
                  <c:v>RF Inlação</c:v>
                </c:pt>
              </c:strCache>
            </c:strRef>
          </c:tx>
          <c:spPr>
            <a:ln w="25400" cap="rnd">
              <a:solidFill>
                <a:schemeClr val="accent2"/>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AccReturns'!$C$3:$C$713</c:f>
              <c:numCache>
                <c:formatCode>General</c:formatCode>
                <c:ptCount val="711"/>
                <c:pt idx="0">
                  <c:v>1.6185376630310146E-4</c:v>
                </c:pt>
                <c:pt idx="1">
                  <c:v>4.183073207078003E-4</c:v>
                </c:pt>
                <c:pt idx="2">
                  <c:v>5.2088743369216317E-4</c:v>
                </c:pt>
                <c:pt idx="3">
                  <c:v>8.9943366491418431E-4</c:v>
                </c:pt>
                <c:pt idx="4">
                  <c:v>1.4335845450923479E-3</c:v>
                </c:pt>
                <c:pt idx="5">
                  <c:v>1.869607090112968E-3</c:v>
                </c:pt>
                <c:pt idx="6">
                  <c:v>2.3842623365346594E-3</c:v>
                </c:pt>
                <c:pt idx="7">
                  <c:v>2.3349367606995131E-3</c:v>
                </c:pt>
                <c:pt idx="8">
                  <c:v>3.2937154112004929E-3</c:v>
                </c:pt>
                <c:pt idx="9">
                  <c:v>4.3721296251062469E-3</c:v>
                </c:pt>
                <c:pt idx="10">
                  <c:v>4.2274326559050834E-3</c:v>
                </c:pt>
                <c:pt idx="11">
                  <c:v>4.928226331890162E-3</c:v>
                </c:pt>
                <c:pt idx="12">
                  <c:v>4.9212666084630374E-3</c:v>
                </c:pt>
                <c:pt idx="13">
                  <c:v>5.0111502891201365E-3</c:v>
                </c:pt>
                <c:pt idx="14">
                  <c:v>6.0322415288240894E-3</c:v>
                </c:pt>
                <c:pt idx="15">
                  <c:v>6.421353281549802E-3</c:v>
                </c:pt>
                <c:pt idx="16">
                  <c:v>6.7167202704820905E-3</c:v>
                </c:pt>
                <c:pt idx="17">
                  <c:v>7.0319304320576315E-3</c:v>
                </c:pt>
                <c:pt idx="18">
                  <c:v>7.2064489807810439E-3</c:v>
                </c:pt>
                <c:pt idx="19">
                  <c:v>7.6634395073993389E-3</c:v>
                </c:pt>
                <c:pt idx="20">
                  <c:v>7.7586759271133232E-3</c:v>
                </c:pt>
                <c:pt idx="21">
                  <c:v>7.9762993269201221E-3</c:v>
                </c:pt>
                <c:pt idx="22">
                  <c:v>8.6306077511768553E-3</c:v>
                </c:pt>
                <c:pt idx="23">
                  <c:v>9.0547329813484012E-3</c:v>
                </c:pt>
                <c:pt idx="24">
                  <c:v>9.5468464027490541E-3</c:v>
                </c:pt>
                <c:pt idx="25">
                  <c:v>9.0632210203767105E-3</c:v>
                </c:pt>
                <c:pt idx="26">
                  <c:v>8.9530228652665578E-3</c:v>
                </c:pt>
                <c:pt idx="27">
                  <c:v>9.3443299552076198E-3</c:v>
                </c:pt>
                <c:pt idx="28">
                  <c:v>1.0100738329475334E-2</c:v>
                </c:pt>
                <c:pt idx="29">
                  <c:v>1.1063004066140358E-2</c:v>
                </c:pt>
                <c:pt idx="30">
                  <c:v>1.1350477103809098E-2</c:v>
                </c:pt>
                <c:pt idx="31">
                  <c:v>1.2646009757893539E-2</c:v>
                </c:pt>
                <c:pt idx="32">
                  <c:v>1.2781935057871951E-2</c:v>
                </c:pt>
                <c:pt idx="33">
                  <c:v>1.2849578847586862E-2</c:v>
                </c:pt>
                <c:pt idx="34">
                  <c:v>1.3867854720067685E-2</c:v>
                </c:pt>
                <c:pt idx="35">
                  <c:v>1.4153929115560127E-2</c:v>
                </c:pt>
                <c:pt idx="36">
                  <c:v>1.4136121489549014E-2</c:v>
                </c:pt>
                <c:pt idx="37">
                  <c:v>1.3639229208931125E-2</c:v>
                </c:pt>
                <c:pt idx="38">
                  <c:v>1.4310147954870178E-2</c:v>
                </c:pt>
                <c:pt idx="39">
                  <c:v>1.4763854996466375E-2</c:v>
                </c:pt>
                <c:pt idx="40">
                  <c:v>1.6715905828727839E-2</c:v>
                </c:pt>
                <c:pt idx="41">
                  <c:v>1.7767789750300134E-2</c:v>
                </c:pt>
                <c:pt idx="42">
                  <c:v>1.8383575697749732E-2</c:v>
                </c:pt>
                <c:pt idx="43">
                  <c:v>1.7677317184816577E-2</c:v>
                </c:pt>
                <c:pt idx="44">
                  <c:v>1.7653507505522859E-2</c:v>
                </c:pt>
                <c:pt idx="45">
                  <c:v>1.5048300068186471E-2</c:v>
                </c:pt>
                <c:pt idx="46">
                  <c:v>1.5990874143766654E-2</c:v>
                </c:pt>
                <c:pt idx="47">
                  <c:v>1.280640640862285E-2</c:v>
                </c:pt>
                <c:pt idx="48">
                  <c:v>2.6330804420915399E-3</c:v>
                </c:pt>
                <c:pt idx="49">
                  <c:v>9.7335171169343759E-3</c:v>
                </c:pt>
                <c:pt idx="50">
                  <c:v>1.1192339725118572E-2</c:v>
                </c:pt>
                <c:pt idx="51">
                  <c:v>1.3011719867168869E-2</c:v>
                </c:pt>
                <c:pt idx="52">
                  <c:v>2.6570584645320139E-3</c:v>
                </c:pt>
                <c:pt idx="53">
                  <c:v>1.4091483599711907E-3</c:v>
                </c:pt>
                <c:pt idx="54">
                  <c:v>-3.8485620126105236E-4</c:v>
                </c:pt>
                <c:pt idx="55">
                  <c:v>-5.0764760878366788E-3</c:v>
                </c:pt>
                <c:pt idx="56">
                  <c:v>-2.7310459044097568E-3</c:v>
                </c:pt>
                <c:pt idx="57">
                  <c:v>-1.8312567486911124E-4</c:v>
                </c:pt>
                <c:pt idx="58">
                  <c:v>7.7005660516027419E-4</c:v>
                </c:pt>
                <c:pt idx="59">
                  <c:v>9.1445123554123597E-4</c:v>
                </c:pt>
                <c:pt idx="60">
                  <c:v>2.5774727650789142E-3</c:v>
                </c:pt>
                <c:pt idx="61">
                  <c:v>4.1867026759023762E-3</c:v>
                </c:pt>
                <c:pt idx="62">
                  <c:v>4.2831180636164756E-3</c:v>
                </c:pt>
                <c:pt idx="63">
                  <c:v>5.198421780730822E-3</c:v>
                </c:pt>
                <c:pt idx="64">
                  <c:v>4.7880051470348128E-3</c:v>
                </c:pt>
                <c:pt idx="65">
                  <c:v>4.568845651603537E-3</c:v>
                </c:pt>
                <c:pt idx="66">
                  <c:v>5.3767702198139755E-3</c:v>
                </c:pt>
                <c:pt idx="67">
                  <c:v>6.2065184155708497E-3</c:v>
                </c:pt>
                <c:pt idx="68">
                  <c:v>7.2019370946569961E-3</c:v>
                </c:pt>
                <c:pt idx="69">
                  <c:v>7.7102639313977317E-3</c:v>
                </c:pt>
                <c:pt idx="70">
                  <c:v>8.7814243321178154E-3</c:v>
                </c:pt>
                <c:pt idx="71">
                  <c:v>9.2683671249229604E-3</c:v>
                </c:pt>
                <c:pt idx="72">
                  <c:v>9.7244896333137376E-3</c:v>
                </c:pt>
                <c:pt idx="73">
                  <c:v>1.0427192361541104E-2</c:v>
                </c:pt>
                <c:pt idx="74">
                  <c:v>1.1578762468042569E-2</c:v>
                </c:pt>
                <c:pt idx="75">
                  <c:v>1.226544576814681E-2</c:v>
                </c:pt>
                <c:pt idx="76">
                  <c:v>1.048243867091081E-2</c:v>
                </c:pt>
                <c:pt idx="77">
                  <c:v>3.8290636335471806E-3</c:v>
                </c:pt>
                <c:pt idx="78">
                  <c:v>2.0750603031791659E-3</c:v>
                </c:pt>
                <c:pt idx="79">
                  <c:v>5.7044693337702235E-3</c:v>
                </c:pt>
                <c:pt idx="80">
                  <c:v>6.4190447260594752E-3</c:v>
                </c:pt>
                <c:pt idx="81">
                  <c:v>6.5704226426348544E-3</c:v>
                </c:pt>
                <c:pt idx="82">
                  <c:v>6.6224154418483838E-3</c:v>
                </c:pt>
                <c:pt idx="83">
                  <c:v>6.9876708560481227E-3</c:v>
                </c:pt>
                <c:pt idx="84">
                  <c:v>7.1204588807634028E-3</c:v>
                </c:pt>
                <c:pt idx="85">
                  <c:v>7.3483791457353842E-3</c:v>
                </c:pt>
                <c:pt idx="86">
                  <c:v>8.7932139100721507E-3</c:v>
                </c:pt>
                <c:pt idx="87">
                  <c:v>9.4711316490097008E-3</c:v>
                </c:pt>
                <c:pt idx="88">
                  <c:v>8.2595228757984529E-3</c:v>
                </c:pt>
                <c:pt idx="89">
                  <c:v>7.6788522850130825E-3</c:v>
                </c:pt>
                <c:pt idx="90">
                  <c:v>8.5511442139001304E-3</c:v>
                </c:pt>
                <c:pt idx="91">
                  <c:v>9.5939907629427612E-3</c:v>
                </c:pt>
                <c:pt idx="92">
                  <c:v>1.0884097035325002E-2</c:v>
                </c:pt>
                <c:pt idx="93">
                  <c:v>1.1682310762192172E-2</c:v>
                </c:pt>
                <c:pt idx="94">
                  <c:v>1.2514543320752303E-2</c:v>
                </c:pt>
                <c:pt idx="95">
                  <c:v>1.3471209948179075E-2</c:v>
                </c:pt>
                <c:pt idx="96">
                  <c:v>1.3403253428700301E-2</c:v>
                </c:pt>
                <c:pt idx="97">
                  <c:v>1.6011252301607382E-2</c:v>
                </c:pt>
                <c:pt idx="98">
                  <c:v>1.5678934067965944E-2</c:v>
                </c:pt>
                <c:pt idx="99">
                  <c:v>1.5858112759009613E-2</c:v>
                </c:pt>
                <c:pt idx="100">
                  <c:v>1.6405817383092991E-2</c:v>
                </c:pt>
                <c:pt idx="101">
                  <c:v>1.6907411668480643E-2</c:v>
                </c:pt>
                <c:pt idx="102">
                  <c:v>1.7177777187243448E-2</c:v>
                </c:pt>
                <c:pt idx="103">
                  <c:v>1.8461274441238906E-2</c:v>
                </c:pt>
                <c:pt idx="104">
                  <c:v>1.9431246279288494E-2</c:v>
                </c:pt>
                <c:pt idx="105">
                  <c:v>1.9917711338937938E-2</c:v>
                </c:pt>
                <c:pt idx="106">
                  <c:v>2.0679485275070908E-2</c:v>
                </c:pt>
                <c:pt idx="107">
                  <c:v>2.0753982707304663E-2</c:v>
                </c:pt>
                <c:pt idx="108">
                  <c:v>2.0413990873865639E-2</c:v>
                </c:pt>
                <c:pt idx="109">
                  <c:v>2.1342375984898077E-2</c:v>
                </c:pt>
                <c:pt idx="110">
                  <c:v>2.1630401069589578E-2</c:v>
                </c:pt>
                <c:pt idx="111">
                  <c:v>2.171506632440301E-2</c:v>
                </c:pt>
                <c:pt idx="112">
                  <c:v>2.1544852682622517E-2</c:v>
                </c:pt>
                <c:pt idx="113">
                  <c:v>2.2510098961926017E-2</c:v>
                </c:pt>
                <c:pt idx="114">
                  <c:v>2.2616770640853323E-2</c:v>
                </c:pt>
                <c:pt idx="115">
                  <c:v>2.3316449722520671E-2</c:v>
                </c:pt>
                <c:pt idx="116">
                  <c:v>2.32855283799418E-2</c:v>
                </c:pt>
                <c:pt idx="117">
                  <c:v>2.405991770304361E-2</c:v>
                </c:pt>
                <c:pt idx="118">
                  <c:v>2.4189247792985036E-2</c:v>
                </c:pt>
                <c:pt idx="119">
                  <c:v>2.637150784946618E-2</c:v>
                </c:pt>
                <c:pt idx="120">
                  <c:v>2.7026757729203821E-2</c:v>
                </c:pt>
                <c:pt idx="121">
                  <c:v>2.8352401738348965E-2</c:v>
                </c:pt>
                <c:pt idx="122">
                  <c:v>2.8953884378297934E-2</c:v>
                </c:pt>
                <c:pt idx="123">
                  <c:v>3.046039550762436E-2</c:v>
                </c:pt>
                <c:pt idx="124">
                  <c:v>3.1229486213346203E-2</c:v>
                </c:pt>
                <c:pt idx="125">
                  <c:v>3.2699412306357534E-2</c:v>
                </c:pt>
                <c:pt idx="126">
                  <c:v>3.2931483128641803E-2</c:v>
                </c:pt>
                <c:pt idx="127">
                  <c:v>3.2719132712021093E-2</c:v>
                </c:pt>
                <c:pt idx="128">
                  <c:v>3.2372176345985659E-2</c:v>
                </c:pt>
                <c:pt idx="129">
                  <c:v>3.3259071801443607E-2</c:v>
                </c:pt>
                <c:pt idx="130">
                  <c:v>3.4742286787483589E-2</c:v>
                </c:pt>
                <c:pt idx="131">
                  <c:v>3.5335471044765532E-2</c:v>
                </c:pt>
                <c:pt idx="132">
                  <c:v>3.5899057581946003E-2</c:v>
                </c:pt>
                <c:pt idx="133">
                  <c:v>3.606680923575456E-2</c:v>
                </c:pt>
                <c:pt idx="134">
                  <c:v>3.6228078197449998E-2</c:v>
                </c:pt>
                <c:pt idx="135">
                  <c:v>3.6933202026973921E-2</c:v>
                </c:pt>
                <c:pt idx="136">
                  <c:v>3.726166736345915E-2</c:v>
                </c:pt>
                <c:pt idx="137">
                  <c:v>3.8070588997972887E-2</c:v>
                </c:pt>
                <c:pt idx="138">
                  <c:v>3.9096840677571576E-2</c:v>
                </c:pt>
                <c:pt idx="139">
                  <c:v>3.9243069508527073E-2</c:v>
                </c:pt>
                <c:pt idx="140">
                  <c:v>3.9296367896720641E-2</c:v>
                </c:pt>
                <c:pt idx="141">
                  <c:v>4.0415349444168802E-2</c:v>
                </c:pt>
                <c:pt idx="142">
                  <c:v>4.0603882477326936E-2</c:v>
                </c:pt>
                <c:pt idx="143">
                  <c:v>4.062448396931595E-2</c:v>
                </c:pt>
                <c:pt idx="144">
                  <c:v>4.182478515257082E-2</c:v>
                </c:pt>
                <c:pt idx="145">
                  <c:v>4.2738896686072447E-2</c:v>
                </c:pt>
                <c:pt idx="146">
                  <c:v>4.3182697319114949E-2</c:v>
                </c:pt>
                <c:pt idx="147">
                  <c:v>4.3773729169550135E-2</c:v>
                </c:pt>
                <c:pt idx="148">
                  <c:v>4.3865343463252326E-2</c:v>
                </c:pt>
                <c:pt idx="149">
                  <c:v>4.6009467554787964E-2</c:v>
                </c:pt>
                <c:pt idx="150">
                  <c:v>4.6003633186649351E-2</c:v>
                </c:pt>
                <c:pt idx="151">
                  <c:v>4.6145312673250283E-2</c:v>
                </c:pt>
                <c:pt idx="152">
                  <c:v>4.6271540775717712E-2</c:v>
                </c:pt>
                <c:pt idx="153">
                  <c:v>4.5534703986869651E-2</c:v>
                </c:pt>
                <c:pt idx="154">
                  <c:v>4.5814003262595326E-2</c:v>
                </c:pt>
                <c:pt idx="155">
                  <c:v>4.6144109395574118E-2</c:v>
                </c:pt>
                <c:pt idx="156">
                  <c:v>4.5840439617013562E-2</c:v>
                </c:pt>
                <c:pt idx="157">
                  <c:v>4.7589930153011162E-2</c:v>
                </c:pt>
                <c:pt idx="158">
                  <c:v>4.719346618753506E-2</c:v>
                </c:pt>
                <c:pt idx="159">
                  <c:v>4.7760709896965903E-2</c:v>
                </c:pt>
                <c:pt idx="160">
                  <c:v>4.8062985627800092E-2</c:v>
                </c:pt>
                <c:pt idx="161">
                  <c:v>4.8360527407717901E-2</c:v>
                </c:pt>
                <c:pt idx="162">
                  <c:v>4.9063183760638784E-2</c:v>
                </c:pt>
                <c:pt idx="163">
                  <c:v>4.8464936700670425E-2</c:v>
                </c:pt>
                <c:pt idx="164">
                  <c:v>4.8544694942322719E-2</c:v>
                </c:pt>
                <c:pt idx="165">
                  <c:v>4.9991690461545168E-2</c:v>
                </c:pt>
                <c:pt idx="166">
                  <c:v>5.0063981319512507E-2</c:v>
                </c:pt>
                <c:pt idx="167">
                  <c:v>5.104841472154531E-2</c:v>
                </c:pt>
                <c:pt idx="168">
                  <c:v>5.1507689966841852E-2</c:v>
                </c:pt>
                <c:pt idx="169">
                  <c:v>5.3032698426898062E-2</c:v>
                </c:pt>
                <c:pt idx="170">
                  <c:v>5.4090057263296742E-2</c:v>
                </c:pt>
                <c:pt idx="171">
                  <c:v>5.3660938563702798E-2</c:v>
                </c:pt>
                <c:pt idx="172">
                  <c:v>5.4413531646296809E-2</c:v>
                </c:pt>
                <c:pt idx="173">
                  <c:v>5.4181521700632063E-2</c:v>
                </c:pt>
                <c:pt idx="174">
                  <c:v>5.4789366582682408E-2</c:v>
                </c:pt>
                <c:pt idx="175">
                  <c:v>5.5690034670593747E-2</c:v>
                </c:pt>
                <c:pt idx="176">
                  <c:v>5.5709544757541085E-2</c:v>
                </c:pt>
                <c:pt idx="177">
                  <c:v>5.5331714356765316E-2</c:v>
                </c:pt>
                <c:pt idx="178">
                  <c:v>5.6231268843753623E-2</c:v>
                </c:pt>
                <c:pt idx="179">
                  <c:v>5.3819445213039163E-2</c:v>
                </c:pt>
                <c:pt idx="180">
                  <c:v>5.2884059177445319E-2</c:v>
                </c:pt>
                <c:pt idx="181">
                  <c:v>5.4710596599065076E-2</c:v>
                </c:pt>
                <c:pt idx="182">
                  <c:v>5.4269584273243687E-2</c:v>
                </c:pt>
                <c:pt idx="183">
                  <c:v>5.6215806957637948E-2</c:v>
                </c:pt>
                <c:pt idx="184">
                  <c:v>5.6451096702571313E-2</c:v>
                </c:pt>
                <c:pt idx="185">
                  <c:v>5.4088499018281277E-2</c:v>
                </c:pt>
                <c:pt idx="186">
                  <c:v>5.4477571364748956E-2</c:v>
                </c:pt>
                <c:pt idx="187">
                  <c:v>5.6202599885406324E-2</c:v>
                </c:pt>
                <c:pt idx="188">
                  <c:v>5.676064290355809E-2</c:v>
                </c:pt>
                <c:pt idx="189">
                  <c:v>5.5381416027337149E-2</c:v>
                </c:pt>
                <c:pt idx="190">
                  <c:v>5.7179683447994512E-2</c:v>
                </c:pt>
                <c:pt idx="191">
                  <c:v>5.745703644577449E-2</c:v>
                </c:pt>
                <c:pt idx="192">
                  <c:v>5.7861309718570064E-2</c:v>
                </c:pt>
                <c:pt idx="193">
                  <c:v>5.9193017514521218E-2</c:v>
                </c:pt>
                <c:pt idx="194">
                  <c:v>6.0975038614040633E-2</c:v>
                </c:pt>
                <c:pt idx="195">
                  <c:v>6.114599428289913E-2</c:v>
                </c:pt>
                <c:pt idx="196">
                  <c:v>6.1820443518077584E-2</c:v>
                </c:pt>
                <c:pt idx="197">
                  <c:v>6.1080480546584992E-2</c:v>
                </c:pt>
                <c:pt idx="198">
                  <c:v>6.168962178199644E-2</c:v>
                </c:pt>
                <c:pt idx="199">
                  <c:v>6.3099194015733051E-2</c:v>
                </c:pt>
                <c:pt idx="200">
                  <c:v>6.427883667489942E-2</c:v>
                </c:pt>
                <c:pt idx="201">
                  <c:v>6.557833472532848E-2</c:v>
                </c:pt>
                <c:pt idx="202">
                  <c:v>6.5990507593824077E-2</c:v>
                </c:pt>
                <c:pt idx="203">
                  <c:v>6.573587135690917E-2</c:v>
                </c:pt>
                <c:pt idx="204">
                  <c:v>6.632031321581211E-2</c:v>
                </c:pt>
                <c:pt idx="205">
                  <c:v>6.6478844314361796E-2</c:v>
                </c:pt>
                <c:pt idx="206">
                  <c:v>6.6822072593713644E-2</c:v>
                </c:pt>
                <c:pt idx="207">
                  <c:v>6.7735517082085472E-2</c:v>
                </c:pt>
                <c:pt idx="208">
                  <c:v>6.7516640482236712E-2</c:v>
                </c:pt>
                <c:pt idx="209">
                  <c:v>6.7850754863385987E-2</c:v>
                </c:pt>
                <c:pt idx="210">
                  <c:v>6.9635641463534625E-2</c:v>
                </c:pt>
                <c:pt idx="211">
                  <c:v>7.1250171469753765E-2</c:v>
                </c:pt>
                <c:pt idx="212">
                  <c:v>7.2907480148435955E-2</c:v>
                </c:pt>
                <c:pt idx="213">
                  <c:v>7.4410869276435143E-2</c:v>
                </c:pt>
                <c:pt idx="214">
                  <c:v>7.4771477495420458E-2</c:v>
                </c:pt>
                <c:pt idx="215">
                  <c:v>7.4662583686849748E-2</c:v>
                </c:pt>
                <c:pt idx="216">
                  <c:v>7.4857085932657386E-2</c:v>
                </c:pt>
                <c:pt idx="217">
                  <c:v>7.5856020355277165E-2</c:v>
                </c:pt>
                <c:pt idx="218">
                  <c:v>7.7200550371754773E-2</c:v>
                </c:pt>
                <c:pt idx="219">
                  <c:v>7.8172014265353029E-2</c:v>
                </c:pt>
                <c:pt idx="220">
                  <c:v>7.7942836030278295E-2</c:v>
                </c:pt>
                <c:pt idx="221">
                  <c:v>7.8824117389542758E-2</c:v>
                </c:pt>
                <c:pt idx="222">
                  <c:v>7.8572454122887159E-2</c:v>
                </c:pt>
                <c:pt idx="223">
                  <c:v>7.8419460930714502E-2</c:v>
                </c:pt>
                <c:pt idx="224">
                  <c:v>7.9889811449377124E-2</c:v>
                </c:pt>
                <c:pt idx="225">
                  <c:v>8.1007182025778279E-2</c:v>
                </c:pt>
                <c:pt idx="226">
                  <c:v>8.3299784969627755E-2</c:v>
                </c:pt>
                <c:pt idx="227">
                  <c:v>8.5340949514728148E-2</c:v>
                </c:pt>
                <c:pt idx="228">
                  <c:v>8.5743423870199287E-2</c:v>
                </c:pt>
                <c:pt idx="229">
                  <c:v>8.8025654762714289E-2</c:v>
                </c:pt>
                <c:pt idx="230">
                  <c:v>8.9289336732509605E-2</c:v>
                </c:pt>
                <c:pt idx="231">
                  <c:v>9.2121285102891415E-2</c:v>
                </c:pt>
                <c:pt idx="232">
                  <c:v>9.037264771049025E-2</c:v>
                </c:pt>
                <c:pt idx="233">
                  <c:v>9.2101373611640946E-2</c:v>
                </c:pt>
                <c:pt idx="234">
                  <c:v>9.376632750806424E-2</c:v>
                </c:pt>
                <c:pt idx="235">
                  <c:v>9.5850113917734348E-2</c:v>
                </c:pt>
                <c:pt idx="236">
                  <c:v>9.6759911393761833E-2</c:v>
                </c:pt>
                <c:pt idx="237">
                  <c:v>9.8571394655436295E-2</c:v>
                </c:pt>
                <c:pt idx="238">
                  <c:v>9.9348560955420995E-2</c:v>
                </c:pt>
                <c:pt idx="239">
                  <c:v>0.10075833491943764</c:v>
                </c:pt>
                <c:pt idx="240">
                  <c:v>0.10132556880756627</c:v>
                </c:pt>
                <c:pt idx="241">
                  <c:v>0.10234795079451908</c:v>
                </c:pt>
                <c:pt idx="242">
                  <c:v>0.10304965303512437</c:v>
                </c:pt>
                <c:pt idx="243">
                  <c:v>0.10377804301955451</c:v>
                </c:pt>
                <c:pt idx="244">
                  <c:v>0.10451827554269677</c:v>
                </c:pt>
                <c:pt idx="245">
                  <c:v>0.1062075919347123</c:v>
                </c:pt>
                <c:pt idx="246">
                  <c:v>0.10703607183220942</c:v>
                </c:pt>
                <c:pt idx="247">
                  <c:v>0.10747746989770901</c:v>
                </c:pt>
                <c:pt idx="248">
                  <c:v>0.10905973031080518</c:v>
                </c:pt>
                <c:pt idx="249">
                  <c:v>0.11014901773550978</c:v>
                </c:pt>
                <c:pt idx="250">
                  <c:v>0.11097335955818433</c:v>
                </c:pt>
                <c:pt idx="251">
                  <c:v>0.11132883924697934</c:v>
                </c:pt>
                <c:pt idx="252">
                  <c:v>0.11143584184590827</c:v>
                </c:pt>
                <c:pt idx="253">
                  <c:v>0.11166184678175339</c:v>
                </c:pt>
                <c:pt idx="254">
                  <c:v>0.11111667585223239</c:v>
                </c:pt>
                <c:pt idx="255">
                  <c:v>0.11150342774162092</c:v>
                </c:pt>
                <c:pt idx="256">
                  <c:v>0.11027113088098695</c:v>
                </c:pt>
                <c:pt idx="257">
                  <c:v>0.11218280561382832</c:v>
                </c:pt>
                <c:pt idx="258">
                  <c:v>0.11185985810456134</c:v>
                </c:pt>
                <c:pt idx="259">
                  <c:v>0.11347361048407456</c:v>
                </c:pt>
                <c:pt idx="260">
                  <c:v>0.11404447222616598</c:v>
                </c:pt>
                <c:pt idx="261">
                  <c:v>0.1145653497461232</c:v>
                </c:pt>
                <c:pt idx="262">
                  <c:v>0.11458454324925516</c:v>
                </c:pt>
                <c:pt idx="263">
                  <c:v>0.11496475496188907</c:v>
                </c:pt>
                <c:pt idx="264">
                  <c:v>0.11448088851793714</c:v>
                </c:pt>
                <c:pt idx="265">
                  <c:v>0.11424174645011576</c:v>
                </c:pt>
                <c:pt idx="266">
                  <c:v>0.11458719442745346</c:v>
                </c:pt>
                <c:pt idx="267">
                  <c:v>0.11531973476064405</c:v>
                </c:pt>
                <c:pt idx="268">
                  <c:v>0.11628876795645593</c:v>
                </c:pt>
                <c:pt idx="269">
                  <c:v>0.11747741571286419</c:v>
                </c:pt>
                <c:pt idx="270">
                  <c:v>0.11872052984026094</c:v>
                </c:pt>
                <c:pt idx="271">
                  <c:v>0.11926056303812871</c:v>
                </c:pt>
                <c:pt idx="272">
                  <c:v>0.12071050506764736</c:v>
                </c:pt>
                <c:pt idx="273">
                  <c:v>0.12161696840601732</c:v>
                </c:pt>
                <c:pt idx="274">
                  <c:v>0.12168740508744125</c:v>
                </c:pt>
                <c:pt idx="275">
                  <c:v>0.12242780282724497</c:v>
                </c:pt>
                <c:pt idx="276">
                  <c:v>0.12290129047679188</c:v>
                </c:pt>
                <c:pt idx="277">
                  <c:v>0.12258965479840755</c:v>
                </c:pt>
                <c:pt idx="278">
                  <c:v>0.1238982228956238</c:v>
                </c:pt>
                <c:pt idx="279">
                  <c:v>0.12453069264837602</c:v>
                </c:pt>
                <c:pt idx="280">
                  <c:v>0.12502472893680028</c:v>
                </c:pt>
                <c:pt idx="281">
                  <c:v>0.12497414870910517</c:v>
                </c:pt>
                <c:pt idx="282">
                  <c:v>0.12633573113800645</c:v>
                </c:pt>
                <c:pt idx="283">
                  <c:v>0.12670226783241145</c:v>
                </c:pt>
                <c:pt idx="284">
                  <c:v>0.12576346051674947</c:v>
                </c:pt>
                <c:pt idx="285">
                  <c:v>0.12645817942645321</c:v>
                </c:pt>
                <c:pt idx="286">
                  <c:v>0.12628461981415562</c:v>
                </c:pt>
                <c:pt idx="287">
                  <c:v>0.12540005987885094</c:v>
                </c:pt>
                <c:pt idx="288">
                  <c:v>0.12471991099965107</c:v>
                </c:pt>
                <c:pt idx="289">
                  <c:v>0.12442113866022941</c:v>
                </c:pt>
                <c:pt idx="290">
                  <c:v>0.12467675953945556</c:v>
                </c:pt>
                <c:pt idx="291">
                  <c:v>0.1249701031728494</c:v>
                </c:pt>
                <c:pt idx="292">
                  <c:v>0.12900353179759017</c:v>
                </c:pt>
                <c:pt idx="293">
                  <c:v>0.13242401580269525</c:v>
                </c:pt>
                <c:pt idx="294">
                  <c:v>0.13120974763596793</c:v>
                </c:pt>
                <c:pt idx="295">
                  <c:v>0.13149677511610358</c:v>
                </c:pt>
                <c:pt idx="296">
                  <c:v>0.13242175176482696</c:v>
                </c:pt>
                <c:pt idx="297">
                  <c:v>0.13397958118128517</c:v>
                </c:pt>
                <c:pt idx="298">
                  <c:v>0.1340593895989115</c:v>
                </c:pt>
                <c:pt idx="299">
                  <c:v>0.13435317662709823</c:v>
                </c:pt>
                <c:pt idx="300">
                  <c:v>0.13525781499859391</c:v>
                </c:pt>
                <c:pt idx="301">
                  <c:v>0.13605117064530892</c:v>
                </c:pt>
                <c:pt idx="302">
                  <c:v>0.13561566308523543</c:v>
                </c:pt>
                <c:pt idx="303">
                  <c:v>0.13479427431169366</c:v>
                </c:pt>
                <c:pt idx="304">
                  <c:v>0.13508997201046102</c:v>
                </c:pt>
                <c:pt idx="305">
                  <c:v>0.13475697493270999</c:v>
                </c:pt>
                <c:pt idx="306">
                  <c:v>0.13479644328115281</c:v>
                </c:pt>
                <c:pt idx="307">
                  <c:v>0.13575532357712827</c:v>
                </c:pt>
                <c:pt idx="308">
                  <c:v>0.13659104091211094</c:v>
                </c:pt>
                <c:pt idx="309">
                  <c:v>0.13677898721764015</c:v>
                </c:pt>
                <c:pt idx="310">
                  <c:v>0.13820718354553785</c:v>
                </c:pt>
                <c:pt idx="311">
                  <c:v>0.13926604917862684</c:v>
                </c:pt>
                <c:pt idx="312">
                  <c:v>0.13991422904686246</c:v>
                </c:pt>
                <c:pt idx="313">
                  <c:v>0.14012092848489499</c:v>
                </c:pt>
                <c:pt idx="314">
                  <c:v>0.14011995351579931</c:v>
                </c:pt>
                <c:pt idx="315">
                  <c:v>0.13994790192859408</c:v>
                </c:pt>
                <c:pt idx="316">
                  <c:v>0.14215131403849046</c:v>
                </c:pt>
                <c:pt idx="317">
                  <c:v>0.14029521111620946</c:v>
                </c:pt>
                <c:pt idx="318">
                  <c:v>0.14032563699655332</c:v>
                </c:pt>
                <c:pt idx="319">
                  <c:v>0.13928741574133841</c:v>
                </c:pt>
                <c:pt idx="320">
                  <c:v>0.1406000461527559</c:v>
                </c:pt>
                <c:pt idx="321">
                  <c:v>0.14244564669257143</c:v>
                </c:pt>
                <c:pt idx="322">
                  <c:v>0.14417468921878718</c:v>
                </c:pt>
                <c:pt idx="323">
                  <c:v>0.14519351188200091</c:v>
                </c:pt>
                <c:pt idx="324">
                  <c:v>0.14430049359954666</c:v>
                </c:pt>
                <c:pt idx="325">
                  <c:v>0.14651998427098656</c:v>
                </c:pt>
                <c:pt idx="326">
                  <c:v>0.14780323052387412</c:v>
                </c:pt>
                <c:pt idx="327">
                  <c:v>0.14831115417151852</c:v>
                </c:pt>
                <c:pt idx="328">
                  <c:v>0.14901130987496369</c:v>
                </c:pt>
                <c:pt idx="329">
                  <c:v>0.14994977171501023</c:v>
                </c:pt>
                <c:pt idx="330">
                  <c:v>0.15054977972662376</c:v>
                </c:pt>
                <c:pt idx="331">
                  <c:v>0.15091361045991492</c:v>
                </c:pt>
                <c:pt idx="332">
                  <c:v>0.15026171726983573</c:v>
                </c:pt>
                <c:pt idx="333">
                  <c:v>0.14916438983702873</c:v>
                </c:pt>
                <c:pt idx="334">
                  <c:v>0.15008871267130375</c:v>
                </c:pt>
                <c:pt idx="335">
                  <c:v>0.15115843661881923</c:v>
                </c:pt>
                <c:pt idx="336">
                  <c:v>0.15215416913078994</c:v>
                </c:pt>
                <c:pt idx="337">
                  <c:v>0.15236677619085648</c:v>
                </c:pt>
                <c:pt idx="338">
                  <c:v>0.15403746858094158</c:v>
                </c:pt>
                <c:pt idx="339">
                  <c:v>0.1538540313651493</c:v>
                </c:pt>
                <c:pt idx="340">
                  <c:v>0.15416493472604431</c:v>
                </c:pt>
                <c:pt idx="341">
                  <c:v>0.15458266769296491</c:v>
                </c:pt>
                <c:pt idx="342">
                  <c:v>0.15636040571412502</c:v>
                </c:pt>
                <c:pt idx="343">
                  <c:v>0.15574365664345136</c:v>
                </c:pt>
                <c:pt idx="344">
                  <c:v>0.15607800091677015</c:v>
                </c:pt>
                <c:pt idx="345">
                  <c:v>0.15932354368964785</c:v>
                </c:pt>
                <c:pt idx="346">
                  <c:v>0.16032714430459261</c:v>
                </c:pt>
                <c:pt idx="347">
                  <c:v>0.16042363041586438</c:v>
                </c:pt>
                <c:pt idx="348">
                  <c:v>0.16044749055884711</c:v>
                </c:pt>
                <c:pt idx="349">
                  <c:v>0.16119237403673048</c:v>
                </c:pt>
                <c:pt idx="350">
                  <c:v>0.16241845982553649</c:v>
                </c:pt>
                <c:pt idx="351">
                  <c:v>0.16418695540711248</c:v>
                </c:pt>
                <c:pt idx="352">
                  <c:v>0.16423312367265575</c:v>
                </c:pt>
                <c:pt idx="353">
                  <c:v>0.16505897289107363</c:v>
                </c:pt>
                <c:pt idx="354">
                  <c:v>0.16632147671487241</c:v>
                </c:pt>
                <c:pt idx="355">
                  <c:v>0.167738053639374</c:v>
                </c:pt>
                <c:pt idx="356">
                  <c:v>0.1674978189657772</c:v>
                </c:pt>
                <c:pt idx="357">
                  <c:v>0.16765982931463896</c:v>
                </c:pt>
                <c:pt idx="358">
                  <c:v>0.16827908330794394</c:v>
                </c:pt>
                <c:pt idx="359">
                  <c:v>0.16803543667046972</c:v>
                </c:pt>
                <c:pt idx="360">
                  <c:v>0.16787741789608401</c:v>
                </c:pt>
                <c:pt idx="361">
                  <c:v>0.16865817651944437</c:v>
                </c:pt>
                <c:pt idx="362">
                  <c:v>0.16884730243782586</c:v>
                </c:pt>
                <c:pt idx="363">
                  <c:v>0.16931990420284704</c:v>
                </c:pt>
                <c:pt idx="364">
                  <c:v>0.16710934424536461</c:v>
                </c:pt>
                <c:pt idx="365">
                  <c:v>0.16642143673889764</c:v>
                </c:pt>
                <c:pt idx="366">
                  <c:v>0.16867122451451122</c:v>
                </c:pt>
                <c:pt idx="367">
                  <c:v>0.16784661120873245</c:v>
                </c:pt>
                <c:pt idx="368">
                  <c:v>0.16899679487808972</c:v>
                </c:pt>
                <c:pt idx="369">
                  <c:v>0.17047356271334935</c:v>
                </c:pt>
                <c:pt idx="370">
                  <c:v>0.17125510530882826</c:v>
                </c:pt>
                <c:pt idx="371">
                  <c:v>0.17301161170329604</c:v>
                </c:pt>
                <c:pt idx="372">
                  <c:v>0.1735492803954215</c:v>
                </c:pt>
                <c:pt idx="373">
                  <c:v>0.17374950737665951</c:v>
                </c:pt>
                <c:pt idx="374">
                  <c:v>0.17398914350809047</c:v>
                </c:pt>
                <c:pt idx="375">
                  <c:v>0.17540438774268408</c:v>
                </c:pt>
                <c:pt idx="376">
                  <c:v>0.17589393749782478</c:v>
                </c:pt>
                <c:pt idx="377">
                  <c:v>0.17562882091475474</c:v>
                </c:pt>
                <c:pt idx="378">
                  <c:v>0.1767801815703185</c:v>
                </c:pt>
                <c:pt idx="379">
                  <c:v>0.17708603462005779</c:v>
                </c:pt>
                <c:pt idx="380">
                  <c:v>0.17788290079858848</c:v>
                </c:pt>
                <c:pt idx="381">
                  <c:v>0.17764484078386045</c:v>
                </c:pt>
                <c:pt idx="382">
                  <c:v>0.17819090157036754</c:v>
                </c:pt>
                <c:pt idx="383">
                  <c:v>0.17987155293742818</c:v>
                </c:pt>
                <c:pt idx="384">
                  <c:v>0.18069031035582284</c:v>
                </c:pt>
                <c:pt idx="385">
                  <c:v>0.18209635819541803</c:v>
                </c:pt>
                <c:pt idx="386">
                  <c:v>0.18284981756034457</c:v>
                </c:pt>
                <c:pt idx="387">
                  <c:v>0.18402987846408236</c:v>
                </c:pt>
                <c:pt idx="388">
                  <c:v>0.18468131825873191</c:v>
                </c:pt>
                <c:pt idx="389">
                  <c:v>0.18548078570534798</c:v>
                </c:pt>
                <c:pt idx="390">
                  <c:v>0.1848748573987351</c:v>
                </c:pt>
                <c:pt idx="391">
                  <c:v>0.18515622259374909</c:v>
                </c:pt>
                <c:pt idx="392">
                  <c:v>0.18471964422257781</c:v>
                </c:pt>
                <c:pt idx="393">
                  <c:v>0.18523641584915995</c:v>
                </c:pt>
                <c:pt idx="394">
                  <c:v>0.18641501904404745</c:v>
                </c:pt>
                <c:pt idx="395">
                  <c:v>0.18594142280367909</c:v>
                </c:pt>
                <c:pt idx="396">
                  <c:v>0.18620498401838059</c:v>
                </c:pt>
                <c:pt idx="397">
                  <c:v>0.18711282204458191</c:v>
                </c:pt>
                <c:pt idx="398">
                  <c:v>0.18700671492369336</c:v>
                </c:pt>
                <c:pt idx="399">
                  <c:v>0.18543528449450508</c:v>
                </c:pt>
                <c:pt idx="400">
                  <c:v>0.1866074986868278</c:v>
                </c:pt>
                <c:pt idx="401">
                  <c:v>0.18673599481708014</c:v>
                </c:pt>
                <c:pt idx="402">
                  <c:v>0.18792388322859899</c:v>
                </c:pt>
                <c:pt idx="403">
                  <c:v>0.18838972377366514</c:v>
                </c:pt>
                <c:pt idx="404">
                  <c:v>0.188057048906765</c:v>
                </c:pt>
                <c:pt idx="405">
                  <c:v>0.18765290049465122</c:v>
                </c:pt>
                <c:pt idx="406">
                  <c:v>0.18775663892578565</c:v>
                </c:pt>
                <c:pt idx="407">
                  <c:v>0.18895402680872309</c:v>
                </c:pt>
                <c:pt idx="408">
                  <c:v>0.18732981318123865</c:v>
                </c:pt>
                <c:pt idx="409">
                  <c:v>0.18847276295328186</c:v>
                </c:pt>
                <c:pt idx="410">
                  <c:v>0.19021886181164671</c:v>
                </c:pt>
                <c:pt idx="411">
                  <c:v>0.1896578403182414</c:v>
                </c:pt>
                <c:pt idx="412">
                  <c:v>0.1917442133053624</c:v>
                </c:pt>
                <c:pt idx="413">
                  <c:v>0.19397482904683927</c:v>
                </c:pt>
                <c:pt idx="414">
                  <c:v>0.19456366656571245</c:v>
                </c:pt>
                <c:pt idx="415">
                  <c:v>0.19656089535976395</c:v>
                </c:pt>
                <c:pt idx="416">
                  <c:v>0.19747357782728003</c:v>
                </c:pt>
                <c:pt idx="417">
                  <c:v>0.19707256711764365</c:v>
                </c:pt>
                <c:pt idx="418">
                  <c:v>0.19814543566603704</c:v>
                </c:pt>
                <c:pt idx="419">
                  <c:v>0.19758156357580381</c:v>
                </c:pt>
                <c:pt idx="420">
                  <c:v>0.19824470887733892</c:v>
                </c:pt>
                <c:pt idx="421">
                  <c:v>0.19943691332092461</c:v>
                </c:pt>
                <c:pt idx="422">
                  <c:v>0.19882370416523498</c:v>
                </c:pt>
                <c:pt idx="423">
                  <c:v>0.20069688895902194</c:v>
                </c:pt>
                <c:pt idx="424">
                  <c:v>0.20137751943581583</c:v>
                </c:pt>
                <c:pt idx="425">
                  <c:v>0.20260154253472629</c:v>
                </c:pt>
                <c:pt idx="426">
                  <c:v>0.20477292399145108</c:v>
                </c:pt>
                <c:pt idx="427">
                  <c:v>0.20577734059622887</c:v>
                </c:pt>
                <c:pt idx="428">
                  <c:v>0.20631396789303258</c:v>
                </c:pt>
                <c:pt idx="429">
                  <c:v>0.20688329149174423</c:v>
                </c:pt>
                <c:pt idx="430">
                  <c:v>0.20782090997701919</c:v>
                </c:pt>
                <c:pt idx="431">
                  <c:v>0.20966676422864072</c:v>
                </c:pt>
                <c:pt idx="432">
                  <c:v>0.21009354195164787</c:v>
                </c:pt>
                <c:pt idx="433">
                  <c:v>0.21034465650245271</c:v>
                </c:pt>
                <c:pt idx="434">
                  <c:v>0.21127756834285338</c:v>
                </c:pt>
                <c:pt idx="435">
                  <c:v>0.21174130867255059</c:v>
                </c:pt>
                <c:pt idx="436">
                  <c:v>0.21275444395939225</c:v>
                </c:pt>
                <c:pt idx="437">
                  <c:v>0.2139349121246521</c:v>
                </c:pt>
                <c:pt idx="438">
                  <c:v>0.21430240240623166</c:v>
                </c:pt>
                <c:pt idx="439">
                  <c:v>0.21610092232686129</c:v>
                </c:pt>
                <c:pt idx="440">
                  <c:v>0.21668608810814871</c:v>
                </c:pt>
                <c:pt idx="441">
                  <c:v>0.21730854586530568</c:v>
                </c:pt>
                <c:pt idx="442">
                  <c:v>0.2194515003854316</c:v>
                </c:pt>
                <c:pt idx="443">
                  <c:v>0.21979938753409023</c:v>
                </c:pt>
                <c:pt idx="444">
                  <c:v>0.22143017114591501</c:v>
                </c:pt>
                <c:pt idx="445">
                  <c:v>0.2218282401892322</c:v>
                </c:pt>
                <c:pt idx="446">
                  <c:v>0.22289043741743764</c:v>
                </c:pt>
                <c:pt idx="447">
                  <c:v>0.2236101980007954</c:v>
                </c:pt>
                <c:pt idx="448">
                  <c:v>0.22362735956509949</c:v>
                </c:pt>
                <c:pt idx="449">
                  <c:v>0.22403541876758415</c:v>
                </c:pt>
                <c:pt idx="450">
                  <c:v>0.2222311232862777</c:v>
                </c:pt>
                <c:pt idx="451">
                  <c:v>0.22231193010844752</c:v>
                </c:pt>
                <c:pt idx="452">
                  <c:v>0.2210517257851714</c:v>
                </c:pt>
                <c:pt idx="453">
                  <c:v>0.2201673377023694</c:v>
                </c:pt>
                <c:pt idx="454">
                  <c:v>0.21850629146532041</c:v>
                </c:pt>
                <c:pt idx="455">
                  <c:v>0.2179023096373256</c:v>
                </c:pt>
                <c:pt idx="456">
                  <c:v>0.21937438665746689</c:v>
                </c:pt>
                <c:pt idx="457">
                  <c:v>0.21669248299439903</c:v>
                </c:pt>
                <c:pt idx="458">
                  <c:v>0.22069053948408146</c:v>
                </c:pt>
                <c:pt idx="459">
                  <c:v>0.2204774559702487</c:v>
                </c:pt>
                <c:pt idx="460">
                  <c:v>0.2259216823648631</c:v>
                </c:pt>
                <c:pt idx="461">
                  <c:v>0.22576595946608879</c:v>
                </c:pt>
                <c:pt idx="462">
                  <c:v>0.2269885842967081</c:v>
                </c:pt>
                <c:pt idx="463">
                  <c:v>0.22784042363072787</c:v>
                </c:pt>
                <c:pt idx="464">
                  <c:v>0.23009173025262153</c:v>
                </c:pt>
                <c:pt idx="465">
                  <c:v>0.23136049734970077</c:v>
                </c:pt>
                <c:pt idx="466">
                  <c:v>0.23325354624181949</c:v>
                </c:pt>
                <c:pt idx="467">
                  <c:v>0.23557949892460339</c:v>
                </c:pt>
                <c:pt idx="468">
                  <c:v>0.23565745103509861</c:v>
                </c:pt>
                <c:pt idx="469">
                  <c:v>0.23646031570403947</c:v>
                </c:pt>
                <c:pt idx="470">
                  <c:v>0.23720817540365391</c:v>
                </c:pt>
                <c:pt idx="471">
                  <c:v>0.23926399198393589</c:v>
                </c:pt>
                <c:pt idx="472">
                  <c:v>0.23862513787359219</c:v>
                </c:pt>
                <c:pt idx="473">
                  <c:v>0.2402195121023023</c:v>
                </c:pt>
                <c:pt idx="474">
                  <c:v>0.24211614420655692</c:v>
                </c:pt>
                <c:pt idx="475">
                  <c:v>0.24252822038132438</c:v>
                </c:pt>
                <c:pt idx="476">
                  <c:v>0.24412124833630933</c:v>
                </c:pt>
                <c:pt idx="477">
                  <c:v>0.24573655405677552</c:v>
                </c:pt>
                <c:pt idx="478">
                  <c:v>0.24715400948975552</c:v>
                </c:pt>
                <c:pt idx="479">
                  <c:v>0.24676759375779622</c:v>
                </c:pt>
                <c:pt idx="480">
                  <c:v>0.24855373961608618</c:v>
                </c:pt>
                <c:pt idx="481">
                  <c:v>0.25145716404638141</c:v>
                </c:pt>
                <c:pt idx="482">
                  <c:v>0.25102120506125036</c:v>
                </c:pt>
                <c:pt idx="483">
                  <c:v>0.25140289315011022</c:v>
                </c:pt>
                <c:pt idx="484">
                  <c:v>0.25294485602521544</c:v>
                </c:pt>
                <c:pt idx="485">
                  <c:v>0.25282029996261812</c:v>
                </c:pt>
                <c:pt idx="486">
                  <c:v>0.25437127926243308</c:v>
                </c:pt>
                <c:pt idx="487">
                  <c:v>0.25394100865234481</c:v>
                </c:pt>
                <c:pt idx="488">
                  <c:v>0.25442928809786314</c:v>
                </c:pt>
                <c:pt idx="489">
                  <c:v>0.25529859297089885</c:v>
                </c:pt>
                <c:pt idx="490">
                  <c:v>0.25461721909503998</c:v>
                </c:pt>
                <c:pt idx="491">
                  <c:v>0.25435774447979664</c:v>
                </c:pt>
                <c:pt idx="492">
                  <c:v>0.25528586313550905</c:v>
                </c:pt>
                <c:pt idx="493">
                  <c:v>0.25662927015358727</c:v>
                </c:pt>
                <c:pt idx="494">
                  <c:v>0.25741015228629238</c:v>
                </c:pt>
                <c:pt idx="495">
                  <c:v>0.25766341126997783</c:v>
                </c:pt>
                <c:pt idx="496">
                  <c:v>0.25827052529619099</c:v>
                </c:pt>
                <c:pt idx="497">
                  <c:v>0.25887969123485832</c:v>
                </c:pt>
                <c:pt idx="498">
                  <c:v>0.25942957456643323</c:v>
                </c:pt>
                <c:pt idx="499">
                  <c:v>0.25870625714940876</c:v>
                </c:pt>
                <c:pt idx="500">
                  <c:v>0.26016889821818223</c:v>
                </c:pt>
                <c:pt idx="501">
                  <c:v>0.26085424236712029</c:v>
                </c:pt>
                <c:pt idx="502">
                  <c:v>0.26151450383493846</c:v>
                </c:pt>
                <c:pt idx="503">
                  <c:v>0.26102187051047587</c:v>
                </c:pt>
                <c:pt idx="504">
                  <c:v>0.26012640735233306</c:v>
                </c:pt>
                <c:pt idx="505">
                  <c:v>0.25983178409357244</c:v>
                </c:pt>
                <c:pt idx="506">
                  <c:v>0.25938105203776574</c:v>
                </c:pt>
                <c:pt idx="507">
                  <c:v>0.26006182437468106</c:v>
                </c:pt>
                <c:pt idx="508">
                  <c:v>0.26001417314488218</c:v>
                </c:pt>
                <c:pt idx="509">
                  <c:v>0.26209302339048901</c:v>
                </c:pt>
                <c:pt idx="510">
                  <c:v>0.26243230147184704</c:v>
                </c:pt>
                <c:pt idx="511">
                  <c:v>0.26332251631921144</c:v>
                </c:pt>
                <c:pt idx="512">
                  <c:v>0.26222252751073993</c:v>
                </c:pt>
                <c:pt idx="513">
                  <c:v>0.26278771995307104</c:v>
                </c:pt>
                <c:pt idx="514">
                  <c:v>0.26496011154309196</c:v>
                </c:pt>
                <c:pt idx="515">
                  <c:v>0.26686960132225312</c:v>
                </c:pt>
                <c:pt idx="516">
                  <c:v>0.26651142295225139</c:v>
                </c:pt>
                <c:pt idx="517">
                  <c:v>0.26766638358286987</c:v>
                </c:pt>
                <c:pt idx="518">
                  <c:v>0.26762439757241441</c:v>
                </c:pt>
                <c:pt idx="519">
                  <c:v>0.26781956054506284</c:v>
                </c:pt>
                <c:pt idx="520">
                  <c:v>0.26723297801312262</c:v>
                </c:pt>
                <c:pt idx="521">
                  <c:v>0.2681311684982528</c:v>
                </c:pt>
                <c:pt idx="522">
                  <c:v>0.26852408497975255</c:v>
                </c:pt>
                <c:pt idx="523">
                  <c:v>0.27026038172716715</c:v>
                </c:pt>
                <c:pt idx="524">
                  <c:v>0.27227568232386523</c:v>
                </c:pt>
                <c:pt idx="525">
                  <c:v>0.27526009170549859</c:v>
                </c:pt>
                <c:pt idx="526">
                  <c:v>0.27523694279292621</c:v>
                </c:pt>
                <c:pt idx="527">
                  <c:v>0.27662190069665415</c:v>
                </c:pt>
                <c:pt idx="528">
                  <c:v>0.27648166728878065</c:v>
                </c:pt>
                <c:pt idx="529">
                  <c:v>0.2758769851779137</c:v>
                </c:pt>
                <c:pt idx="530">
                  <c:v>0.27612777025398838</c:v>
                </c:pt>
                <c:pt idx="531">
                  <c:v>0.27701950287423438</c:v>
                </c:pt>
                <c:pt idx="532">
                  <c:v>0.27848820877963609</c:v>
                </c:pt>
                <c:pt idx="533">
                  <c:v>0.28061534864950755</c:v>
                </c:pt>
                <c:pt idx="534">
                  <c:v>0.28109532084815125</c:v>
                </c:pt>
                <c:pt idx="535">
                  <c:v>0.28117585726793437</c:v>
                </c:pt>
                <c:pt idx="536">
                  <c:v>0.28157204478674602</c:v>
                </c:pt>
                <c:pt idx="537">
                  <c:v>0.28262841853354681</c:v>
                </c:pt>
                <c:pt idx="538">
                  <c:v>0.28308423871348687</c:v>
                </c:pt>
                <c:pt idx="539">
                  <c:v>0.28501861870285849</c:v>
                </c:pt>
                <c:pt idx="540">
                  <c:v>0.28560132152953943</c:v>
                </c:pt>
                <c:pt idx="541">
                  <c:v>0.28649929677117081</c:v>
                </c:pt>
                <c:pt idx="542">
                  <c:v>0.28670826648533287</c:v>
                </c:pt>
                <c:pt idx="543">
                  <c:v>0.28717452880478289</c:v>
                </c:pt>
                <c:pt idx="544">
                  <c:v>0.28683000628333466</c:v>
                </c:pt>
                <c:pt idx="545">
                  <c:v>0.28700576995719373</c:v>
                </c:pt>
                <c:pt idx="546">
                  <c:v>0.28814122047761415</c:v>
                </c:pt>
                <c:pt idx="547">
                  <c:v>0.29067664813928551</c:v>
                </c:pt>
                <c:pt idx="548">
                  <c:v>0.29171511809250172</c:v>
                </c:pt>
                <c:pt idx="549">
                  <c:v>0.29304131019093438</c:v>
                </c:pt>
                <c:pt idx="550">
                  <c:v>0.29330992089274699</c:v>
                </c:pt>
                <c:pt idx="551">
                  <c:v>0.29526270365076068</c:v>
                </c:pt>
                <c:pt idx="552">
                  <c:v>0.29589275305831086</c:v>
                </c:pt>
                <c:pt idx="553">
                  <c:v>0.29908266009581808</c:v>
                </c:pt>
                <c:pt idx="554">
                  <c:v>0.30179572746101901</c:v>
                </c:pt>
                <c:pt idx="555">
                  <c:v>0.30302517064392331</c:v>
                </c:pt>
                <c:pt idx="556">
                  <c:v>0.30547294884089715</c:v>
                </c:pt>
                <c:pt idx="557">
                  <c:v>0.30762318382821219</c:v>
                </c:pt>
                <c:pt idx="558">
                  <c:v>0.31282027346659791</c:v>
                </c:pt>
                <c:pt idx="559">
                  <c:v>0.31618724525882125</c:v>
                </c:pt>
                <c:pt idx="560">
                  <c:v>0.31686157641875479</c:v>
                </c:pt>
                <c:pt idx="561">
                  <c:v>0.3175357257657927</c:v>
                </c:pt>
                <c:pt idx="562">
                  <c:v>0.31728930573801151</c:v>
                </c:pt>
                <c:pt idx="563">
                  <c:v>0.31804493638442266</c:v>
                </c:pt>
                <c:pt idx="564">
                  <c:v>0.32131171266260039</c:v>
                </c:pt>
                <c:pt idx="565">
                  <c:v>0.32229858452348337</c:v>
                </c:pt>
                <c:pt idx="566">
                  <c:v>0.32161564125846143</c:v>
                </c:pt>
                <c:pt idx="567">
                  <c:v>0.32284073551046055</c:v>
                </c:pt>
                <c:pt idx="568">
                  <c:v>0.32471133762650384</c:v>
                </c:pt>
                <c:pt idx="569">
                  <c:v>0.32515319619917182</c:v>
                </c:pt>
                <c:pt idx="570">
                  <c:v>0.32357033198378771</c:v>
                </c:pt>
                <c:pt idx="571">
                  <c:v>0.32497014672044289</c:v>
                </c:pt>
                <c:pt idx="572">
                  <c:v>0.32684356838169015</c:v>
                </c:pt>
                <c:pt idx="573">
                  <c:v>0.32830707030809125</c:v>
                </c:pt>
                <c:pt idx="574">
                  <c:v>0.33078668400162936</c:v>
                </c:pt>
                <c:pt idx="575">
                  <c:v>0.33145294823634375</c:v>
                </c:pt>
                <c:pt idx="576">
                  <c:v>0.33285968518694475</c:v>
                </c:pt>
                <c:pt idx="577">
                  <c:v>0.33353245835811363</c:v>
                </c:pt>
                <c:pt idx="578">
                  <c:v>0.33496976081607532</c:v>
                </c:pt>
                <c:pt idx="579">
                  <c:v>0.33495041108813717</c:v>
                </c:pt>
                <c:pt idx="580">
                  <c:v>0.33726224069579702</c:v>
                </c:pt>
                <c:pt idx="581">
                  <c:v>0.33908241953251728</c:v>
                </c:pt>
                <c:pt idx="582">
                  <c:v>0.3394786535892238</c:v>
                </c:pt>
                <c:pt idx="583">
                  <c:v>0.33965684266731633</c:v>
                </c:pt>
                <c:pt idx="584">
                  <c:v>0.34057484002275706</c:v>
                </c:pt>
                <c:pt idx="585">
                  <c:v>0.34371189737958541</c:v>
                </c:pt>
                <c:pt idx="586">
                  <c:v>0.34282640346885929</c:v>
                </c:pt>
                <c:pt idx="587">
                  <c:v>0.34278071639520968</c:v>
                </c:pt>
                <c:pt idx="588">
                  <c:v>0.34341805387848146</c:v>
                </c:pt>
                <c:pt idx="589">
                  <c:v>0.34312634140653175</c:v>
                </c:pt>
                <c:pt idx="590">
                  <c:v>0.34514799454555978</c:v>
                </c:pt>
                <c:pt idx="591">
                  <c:v>0.34656432187702424</c:v>
                </c:pt>
                <c:pt idx="592">
                  <c:v>0.34831847732605725</c:v>
                </c:pt>
                <c:pt idx="593">
                  <c:v>0.35053393618838014</c:v>
                </c:pt>
                <c:pt idx="594">
                  <c:v>0.35051363027222138</c:v>
                </c:pt>
                <c:pt idx="595">
                  <c:v>0.35042077617401901</c:v>
                </c:pt>
                <c:pt idx="596">
                  <c:v>0.3505195637436811</c:v>
                </c:pt>
                <c:pt idx="597">
                  <c:v>0.35099518430461729</c:v>
                </c:pt>
                <c:pt idx="598">
                  <c:v>0.35156427628813103</c:v>
                </c:pt>
                <c:pt idx="599">
                  <c:v>0.35039756292709701</c:v>
                </c:pt>
                <c:pt idx="600">
                  <c:v>0.35170270857584862</c:v>
                </c:pt>
                <c:pt idx="601">
                  <c:v>0.35292687359579933</c:v>
                </c:pt>
                <c:pt idx="602">
                  <c:v>0.35287116040836697</c:v>
                </c:pt>
                <c:pt idx="603">
                  <c:v>0.35259863057792962</c:v>
                </c:pt>
                <c:pt idx="604">
                  <c:v>0.35481571280777824</c:v>
                </c:pt>
                <c:pt idx="605">
                  <c:v>0.35548943126085697</c:v>
                </c:pt>
                <c:pt idx="606">
                  <c:v>0.35589964151958076</c:v>
                </c:pt>
                <c:pt idx="607">
                  <c:v>0.35715190217562842</c:v>
                </c:pt>
                <c:pt idx="608">
                  <c:v>0.35788462309748881</c:v>
                </c:pt>
                <c:pt idx="609">
                  <c:v>0.35692077934929012</c:v>
                </c:pt>
                <c:pt idx="610">
                  <c:v>0.3572421881945913</c:v>
                </c:pt>
                <c:pt idx="611">
                  <c:v>0.3582169694321502</c:v>
                </c:pt>
                <c:pt idx="612">
                  <c:v>0.35903233118585254</c:v>
                </c:pt>
                <c:pt idx="613">
                  <c:v>0.35879785007061749</c:v>
                </c:pt>
                <c:pt idx="614">
                  <c:v>0.35914123818108101</c:v>
                </c:pt>
                <c:pt idx="615">
                  <c:v>0.36266746025057639</c:v>
                </c:pt>
                <c:pt idx="616">
                  <c:v>0.36382409101925983</c:v>
                </c:pt>
                <c:pt idx="617">
                  <c:v>0.36369600345057784</c:v>
                </c:pt>
                <c:pt idx="618">
                  <c:v>0.36374762004242522</c:v>
                </c:pt>
                <c:pt idx="619">
                  <c:v>0.36428830756288622</c:v>
                </c:pt>
                <c:pt idx="620">
                  <c:v>0.36610619339778738</c:v>
                </c:pt>
                <c:pt idx="621">
                  <c:v>0.36599547913606845</c:v>
                </c:pt>
                <c:pt idx="622">
                  <c:v>0.36615668245532929</c:v>
                </c:pt>
                <c:pt idx="623">
                  <c:v>0.36516823715091773</c:v>
                </c:pt>
                <c:pt idx="624">
                  <c:v>0.36587053065572883</c:v>
                </c:pt>
                <c:pt idx="625">
                  <c:v>0.36719345926303104</c:v>
                </c:pt>
                <c:pt idx="626">
                  <c:v>0.36612399466020595</c:v>
                </c:pt>
                <c:pt idx="627">
                  <c:v>0.36549195432889525</c:v>
                </c:pt>
                <c:pt idx="628">
                  <c:v>0.3649638150305945</c:v>
                </c:pt>
                <c:pt idx="629">
                  <c:v>0.36443264902763639</c:v>
                </c:pt>
                <c:pt idx="630">
                  <c:v>0.36452951906240383</c:v>
                </c:pt>
                <c:pt idx="631">
                  <c:v>0.36332022411816856</c:v>
                </c:pt>
                <c:pt idx="632">
                  <c:v>0.36188882971071923</c:v>
                </c:pt>
                <c:pt idx="633">
                  <c:v>0.36273070503436688</c:v>
                </c:pt>
                <c:pt idx="634">
                  <c:v>0.36306905897883945</c:v>
                </c:pt>
                <c:pt idx="635">
                  <c:v>0.36246836337692634</c:v>
                </c:pt>
                <c:pt idx="636">
                  <c:v>0.36390797643039874</c:v>
                </c:pt>
                <c:pt idx="637">
                  <c:v>0.36138027015883245</c:v>
                </c:pt>
                <c:pt idx="638">
                  <c:v>0.36012382480345817</c:v>
                </c:pt>
                <c:pt idx="639">
                  <c:v>0.36195687456998593</c:v>
                </c:pt>
                <c:pt idx="640">
                  <c:v>0.36164700377490488</c:v>
                </c:pt>
                <c:pt idx="641">
                  <c:v>0.36261378768219488</c:v>
                </c:pt>
                <c:pt idx="642">
                  <c:v>0.3623715215200054</c:v>
                </c:pt>
                <c:pt idx="643">
                  <c:v>0.36233720208646258</c:v>
                </c:pt>
                <c:pt idx="644">
                  <c:v>0.36379110607649001</c:v>
                </c:pt>
                <c:pt idx="645">
                  <c:v>0.36535259519653596</c:v>
                </c:pt>
                <c:pt idx="646">
                  <c:v>0.36703865702475014</c:v>
                </c:pt>
                <c:pt idx="647">
                  <c:v>0.36717543530520169</c:v>
                </c:pt>
                <c:pt idx="648">
                  <c:v>0.36651580748438906</c:v>
                </c:pt>
                <c:pt idx="649">
                  <c:v>0.36759365690687096</c:v>
                </c:pt>
                <c:pt idx="650">
                  <c:v>0.37306284879361007</c:v>
                </c:pt>
                <c:pt idx="651">
                  <c:v>0.37358643289016458</c:v>
                </c:pt>
                <c:pt idx="652">
                  <c:v>0.37517464200388795</c:v>
                </c:pt>
                <c:pt idx="653">
                  <c:v>0.37400518171215658</c:v>
                </c:pt>
                <c:pt idx="654">
                  <c:v>0.37420197725942184</c:v>
                </c:pt>
                <c:pt idx="655">
                  <c:v>0.37315946997851968</c:v>
                </c:pt>
                <c:pt idx="656">
                  <c:v>0.37473083986388511</c:v>
                </c:pt>
                <c:pt idx="657">
                  <c:v>0.37622895025526404</c:v>
                </c:pt>
                <c:pt idx="658">
                  <c:v>0.37442211072232601</c:v>
                </c:pt>
                <c:pt idx="659">
                  <c:v>0.37367766481645548</c:v>
                </c:pt>
                <c:pt idx="660">
                  <c:v>0.37375862354579148</c:v>
                </c:pt>
                <c:pt idx="661">
                  <c:v>0.37316894753284413</c:v>
                </c:pt>
                <c:pt idx="662">
                  <c:v>0.37290760181492577</c:v>
                </c:pt>
                <c:pt idx="663">
                  <c:v>0.37431195221369484</c:v>
                </c:pt>
                <c:pt idx="664">
                  <c:v>0.37410668197424957</c:v>
                </c:pt>
                <c:pt idx="665">
                  <c:v>0.37263241149060855</c:v>
                </c:pt>
                <c:pt idx="666">
                  <c:v>0.3735358936677784</c:v>
                </c:pt>
                <c:pt idx="667">
                  <c:v>0.37172529753296191</c:v>
                </c:pt>
                <c:pt idx="668">
                  <c:v>0.37169996886155166</c:v>
                </c:pt>
                <c:pt idx="669">
                  <c:v>0.37216284065413929</c:v>
                </c:pt>
                <c:pt idx="670">
                  <c:v>0.37434289573515667</c:v>
                </c:pt>
                <c:pt idx="671">
                  <c:v>0.37453201017223026</c:v>
                </c:pt>
                <c:pt idx="672">
                  <c:v>0.37418282517518064</c:v>
                </c:pt>
                <c:pt idx="673">
                  <c:v>0.37311087967067813</c:v>
                </c:pt>
                <c:pt idx="674">
                  <c:v>0.3738725732395547</c:v>
                </c:pt>
                <c:pt idx="675">
                  <c:v>0.37446328827464503</c:v>
                </c:pt>
                <c:pt idx="676">
                  <c:v>0.37387890436339721</c:v>
                </c:pt>
                <c:pt idx="677">
                  <c:v>0.37341592504120924</c:v>
                </c:pt>
                <c:pt idx="678">
                  <c:v>0.37374130507369774</c:v>
                </c:pt>
                <c:pt idx="679">
                  <c:v>0.37292350385062689</c:v>
                </c:pt>
                <c:pt idx="680">
                  <c:v>0.37416839648030753</c:v>
                </c:pt>
                <c:pt idx="681">
                  <c:v>0.37484651552157944</c:v>
                </c:pt>
                <c:pt idx="682">
                  <c:v>0.37480180864006973</c:v>
                </c:pt>
                <c:pt idx="683">
                  <c:v>0.37633187602432039</c:v>
                </c:pt>
                <c:pt idx="684">
                  <c:v>0.37809443500459139</c:v>
                </c:pt>
                <c:pt idx="685">
                  <c:v>0.37686165813998862</c:v>
                </c:pt>
                <c:pt idx="686">
                  <c:v>0.37558277548507779</c:v>
                </c:pt>
                <c:pt idx="687">
                  <c:v>0.37622279757094113</c:v>
                </c:pt>
                <c:pt idx="688">
                  <c:v>0.37532617274809521</c:v>
                </c:pt>
                <c:pt idx="689">
                  <c:v>0.37571448945929853</c:v>
                </c:pt>
                <c:pt idx="690">
                  <c:v>0.37696914313038055</c:v>
                </c:pt>
                <c:pt idx="691">
                  <c:v>0.37740892351805222</c:v>
                </c:pt>
                <c:pt idx="692">
                  <c:v>0.37755478936973708</c:v>
                </c:pt>
                <c:pt idx="693">
                  <c:v>0.37797169540556963</c:v>
                </c:pt>
                <c:pt idx="694">
                  <c:v>0.37729567851254697</c:v>
                </c:pt>
                <c:pt idx="695">
                  <c:v>0.37709699937026153</c:v>
                </c:pt>
                <c:pt idx="696">
                  <c:v>0.37706468413305849</c:v>
                </c:pt>
                <c:pt idx="697">
                  <c:v>0.37686819224127133</c:v>
                </c:pt>
                <c:pt idx="698">
                  <c:v>0.3771592080049937</c:v>
                </c:pt>
                <c:pt idx="699">
                  <c:v>0.37772600916264198</c:v>
                </c:pt>
                <c:pt idx="700">
                  <c:v>0.37810335506431314</c:v>
                </c:pt>
                <c:pt idx="701">
                  <c:v>0.3791404221407666</c:v>
                </c:pt>
                <c:pt idx="702">
                  <c:v>0.37920790334583332</c:v>
                </c:pt>
                <c:pt idx="703">
                  <c:v>0.37965207203560158</c:v>
                </c:pt>
                <c:pt idx="704">
                  <c:v>0.38042908142083331</c:v>
                </c:pt>
                <c:pt idx="705">
                  <c:v>0.37988439438445298</c:v>
                </c:pt>
                <c:pt idx="706">
                  <c:v>0.37998930733047076</c:v>
                </c:pt>
                <c:pt idx="707">
                  <c:v>0.37944861731394197</c:v>
                </c:pt>
                <c:pt idx="708">
                  <c:v>0.38059914861552469</c:v>
                </c:pt>
                <c:pt idx="709">
                  <c:v>0.38150008495804877</c:v>
                </c:pt>
                <c:pt idx="710">
                  <c:v>0.38409295340953098</c:v>
                </c:pt>
              </c:numCache>
            </c:numRef>
          </c:val>
          <c:smooth val="1"/>
          <c:extLst>
            <c:ext xmlns:c16="http://schemas.microsoft.com/office/drawing/2014/chart" uri="{C3380CC4-5D6E-409C-BE32-E72D297353CC}">
              <c16:uniqueId val="{00000003-2EA0-43A0-9CB9-F40B4D364F0E}"/>
            </c:ext>
          </c:extLst>
        </c:ser>
        <c:ser>
          <c:idx val="2"/>
          <c:order val="2"/>
          <c:tx>
            <c:strRef>
              <c:f>'Strategy AccReturns'!$D$2</c:f>
              <c:strCache>
                <c:ptCount val="1"/>
                <c:pt idx="0">
                  <c:v>RF Pré</c:v>
                </c:pt>
              </c:strCache>
            </c:strRef>
          </c:tx>
          <c:spPr>
            <a:ln w="22225" cap="rnd">
              <a:solidFill>
                <a:schemeClr val="accent3"/>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AccReturns'!$D$3:$D$713</c:f>
              <c:numCache>
                <c:formatCode>General</c:formatCode>
                <c:ptCount val="711"/>
                <c:pt idx="0">
                  <c:v>5.0732736981593527E-4</c:v>
                </c:pt>
                <c:pt idx="1">
                  <c:v>1.0149121206921574E-3</c:v>
                </c:pt>
                <c:pt idx="2">
                  <c:v>1.5227543832048163E-3</c:v>
                </c:pt>
                <c:pt idx="3">
                  <c:v>2.030854287996986E-3</c:v>
                </c:pt>
                <c:pt idx="4">
                  <c:v>2.5392119657774437E-3</c:v>
                </c:pt>
                <c:pt idx="5">
                  <c:v>3.0478275473213579E-3</c:v>
                </c:pt>
                <c:pt idx="6">
                  <c:v>3.5567011634705104E-3</c:v>
                </c:pt>
                <c:pt idx="7">
                  <c:v>4.0658329451328523E-3</c:v>
                </c:pt>
                <c:pt idx="8">
                  <c:v>4.5752230232829483E-3</c:v>
                </c:pt>
                <c:pt idx="9">
                  <c:v>5.0848715289615321E-3</c:v>
                </c:pt>
                <c:pt idx="10">
                  <c:v>5.5947785932761729E-3</c:v>
                </c:pt>
                <c:pt idx="11">
                  <c:v>6.1049443474006093E-3</c:v>
                </c:pt>
                <c:pt idx="12">
                  <c:v>6.6153689225751933E-3</c:v>
                </c:pt>
                <c:pt idx="13">
                  <c:v>7.1260524501071121E-3</c:v>
                </c:pt>
                <c:pt idx="14">
                  <c:v>7.6369950613697224E-3</c:v>
                </c:pt>
                <c:pt idx="15">
                  <c:v>8.1481968878034383E-3</c:v>
                </c:pt>
                <c:pt idx="16">
                  <c:v>8.6596580609152873E-3</c:v>
                </c:pt>
                <c:pt idx="17">
                  <c:v>9.1713787122786883E-3</c:v>
                </c:pt>
                <c:pt idx="18">
                  <c:v>9.6833589735343395E-3</c:v>
                </c:pt>
                <c:pt idx="19">
                  <c:v>1.0195598976389331E-2</c:v>
                </c:pt>
                <c:pt idx="20">
                  <c:v>1.0708098852617587E-2</c:v>
                </c:pt>
                <c:pt idx="21">
                  <c:v>1.1220858734060091E-2</c:v>
                </c:pt>
                <c:pt idx="22">
                  <c:v>1.173387875262466E-2</c:v>
                </c:pt>
                <c:pt idx="23">
                  <c:v>1.2247159040285949E-2</c:v>
                </c:pt>
                <c:pt idx="24">
                  <c:v>1.2760699729085445E-2</c:v>
                </c:pt>
                <c:pt idx="25">
                  <c:v>1.3274500951131918E-2</c:v>
                </c:pt>
                <c:pt idx="26">
                  <c:v>1.3788562838600971E-2</c:v>
                </c:pt>
                <c:pt idx="27">
                  <c:v>1.4302885523735487E-2</c:v>
                </c:pt>
                <c:pt idx="28">
                  <c:v>1.4817469138844963E-2</c:v>
                </c:pt>
                <c:pt idx="29">
                  <c:v>1.5332313816306398E-2</c:v>
                </c:pt>
                <c:pt idx="30">
                  <c:v>1.5847419688564068E-2</c:v>
                </c:pt>
                <c:pt idx="31">
                  <c:v>1.6362786888129088E-2</c:v>
                </c:pt>
                <c:pt idx="32">
                  <c:v>1.687841554757985E-2</c:v>
                </c:pt>
                <c:pt idx="33">
                  <c:v>1.7394305799562249E-2</c:v>
                </c:pt>
                <c:pt idx="34">
                  <c:v>1.7910457776789235E-2</c:v>
                </c:pt>
                <c:pt idx="35">
                  <c:v>1.8426871612041262E-2</c:v>
                </c:pt>
                <c:pt idx="36">
                  <c:v>1.8943547438166064E-2</c:v>
                </c:pt>
                <c:pt idx="37">
                  <c:v>1.9460485388078874E-2</c:v>
                </c:pt>
                <c:pt idx="38">
                  <c:v>1.9977685594762207E-2</c:v>
                </c:pt>
                <c:pt idx="39">
                  <c:v>2.0495148191265855E-2</c:v>
                </c:pt>
                <c:pt idx="40">
                  <c:v>2.101287331070778E-2</c:v>
                </c:pt>
                <c:pt idx="41">
                  <c:v>2.1530861086272779E-2</c:v>
                </c:pt>
                <c:pt idx="42">
                  <c:v>2.2049111651213593E-2</c:v>
                </c:pt>
                <c:pt idx="43">
                  <c:v>2.2567625138850245E-2</c:v>
                </c:pt>
                <c:pt idx="44">
                  <c:v>2.3086401682570923E-2</c:v>
                </c:pt>
                <c:pt idx="45">
                  <c:v>2.3605441415831097E-2</c:v>
                </c:pt>
                <c:pt idx="46">
                  <c:v>2.4124744472153958E-2</c:v>
                </c:pt>
                <c:pt idx="47">
                  <c:v>2.4644310985130424E-2</c:v>
                </c:pt>
                <c:pt idx="48">
                  <c:v>2.5164141088419356E-2</c:v>
                </c:pt>
                <c:pt idx="49">
                  <c:v>2.5684234915747339E-2</c:v>
                </c:pt>
                <c:pt idx="50">
                  <c:v>2.6204592600908905E-2</c:v>
                </c:pt>
                <c:pt idx="51">
                  <c:v>2.6725214277766085E-2</c:v>
                </c:pt>
                <c:pt idx="52">
                  <c:v>2.7246100080249303E-2</c:v>
                </c:pt>
                <c:pt idx="53">
                  <c:v>2.7767250142356703E-2</c:v>
                </c:pt>
                <c:pt idx="54">
                  <c:v>2.8288664598154378E-2</c:v>
                </c:pt>
                <c:pt idx="55">
                  <c:v>2.8810343581776587E-2</c:v>
                </c:pt>
                <c:pt idx="56">
                  <c:v>2.9332287227425313E-2</c:v>
                </c:pt>
                <c:pt idx="57">
                  <c:v>2.9854495669371151E-2</c:v>
                </c:pt>
                <c:pt idx="58">
                  <c:v>3.0376969041952195E-2</c:v>
                </c:pt>
                <c:pt idx="59">
                  <c:v>3.0899707479575156E-2</c:v>
                </c:pt>
                <c:pt idx="60">
                  <c:v>3.1422711116714908E-2</c:v>
                </c:pt>
                <c:pt idx="61">
                  <c:v>3.1945980087914272E-2</c:v>
                </c:pt>
                <c:pt idx="62">
                  <c:v>3.246951452778446E-2</c:v>
                </c:pt>
                <c:pt idx="63">
                  <c:v>3.2993314571005072E-2</c:v>
                </c:pt>
                <c:pt idx="64">
                  <c:v>3.3517380352323878E-2</c:v>
                </c:pt>
                <c:pt idx="65">
                  <c:v>3.4041712006557034E-2</c:v>
                </c:pt>
                <c:pt idx="66">
                  <c:v>3.4566309668589312E-2</c:v>
                </c:pt>
                <c:pt idx="67">
                  <c:v>3.5091173473373649E-2</c:v>
                </c:pt>
                <c:pt idx="68">
                  <c:v>3.5616303555931594E-2</c:v>
                </c:pt>
                <c:pt idx="69">
                  <c:v>3.6141700051353087E-2</c:v>
                </c:pt>
                <c:pt idx="70">
                  <c:v>3.6667363094796679E-2</c:v>
                </c:pt>
                <c:pt idx="71">
                  <c:v>3.7193292821489532E-2</c:v>
                </c:pt>
                <c:pt idx="72">
                  <c:v>3.7719489366727421E-2</c:v>
                </c:pt>
                <c:pt idx="73">
                  <c:v>3.8245952865874511E-2</c:v>
                </c:pt>
                <c:pt idx="74">
                  <c:v>3.8772683454364021E-2</c:v>
                </c:pt>
                <c:pt idx="75">
                  <c:v>3.9299681267697562E-2</c:v>
                </c:pt>
                <c:pt idx="76">
                  <c:v>3.9826946441445576E-2</c:v>
                </c:pt>
                <c:pt idx="77">
                  <c:v>4.0354479111247565E-2</c:v>
                </c:pt>
                <c:pt idx="78">
                  <c:v>4.0882279412811418E-2</c:v>
                </c:pt>
                <c:pt idx="79">
                  <c:v>4.1410347481913856E-2</c:v>
                </c:pt>
                <c:pt idx="80">
                  <c:v>4.1938683454400882E-2</c:v>
                </c:pt>
                <c:pt idx="81">
                  <c:v>4.2467287466187331E-2</c:v>
                </c:pt>
                <c:pt idx="82">
                  <c:v>4.2996159653256649E-2</c:v>
                </c:pt>
                <c:pt idx="83">
                  <c:v>4.3525300151661783E-2</c:v>
                </c:pt>
                <c:pt idx="84">
                  <c:v>4.405470909752407E-2</c:v>
                </c:pt>
                <c:pt idx="85">
                  <c:v>4.4584386627034567E-2</c:v>
                </c:pt>
                <c:pt idx="86">
                  <c:v>4.5114332876452945E-2</c:v>
                </c:pt>
                <c:pt idx="87">
                  <c:v>4.5644547982108152E-2</c:v>
                </c:pt>
                <c:pt idx="88">
                  <c:v>4.6175032080398415E-2</c:v>
                </c:pt>
                <c:pt idx="89">
                  <c:v>4.6705785307790793E-2</c:v>
                </c:pt>
                <c:pt idx="90">
                  <c:v>4.7236807800822067E-2</c:v>
                </c:pt>
                <c:pt idx="91">
                  <c:v>4.7768099696098076E-2</c:v>
                </c:pt>
                <c:pt idx="92">
                  <c:v>4.8299661130293936E-2</c:v>
                </c:pt>
                <c:pt idx="93">
                  <c:v>4.883149224015404E-2</c:v>
                </c:pt>
                <c:pt idx="94">
                  <c:v>4.9363593162492281E-2</c:v>
                </c:pt>
                <c:pt idx="95">
                  <c:v>4.9895964034192053E-2</c:v>
                </c:pt>
                <c:pt idx="96">
                  <c:v>5.0428604992205806E-2</c:v>
                </c:pt>
                <c:pt idx="97">
                  <c:v>5.0961516173555932E-2</c:v>
                </c:pt>
                <c:pt idx="98">
                  <c:v>5.1494697715334103E-2</c:v>
                </c:pt>
                <c:pt idx="99">
                  <c:v>5.2028149754701492E-2</c:v>
                </c:pt>
                <c:pt idx="100">
                  <c:v>5.2561872428888989E-2</c:v>
                </c:pt>
                <c:pt idx="101">
                  <c:v>5.309586587519699E-2</c:v>
                </c:pt>
                <c:pt idx="102">
                  <c:v>5.363013023099561E-2</c:v>
                </c:pt>
                <c:pt idx="103">
                  <c:v>5.4164665633724463E-2</c:v>
                </c:pt>
                <c:pt idx="104">
                  <c:v>5.469947222089333E-2</c:v>
                </c:pt>
                <c:pt idx="105">
                  <c:v>5.5234550130081495E-2</c:v>
                </c:pt>
                <c:pt idx="106">
                  <c:v>5.5769899498937958E-2</c:v>
                </c:pt>
                <c:pt idx="107">
                  <c:v>5.6305520465181669E-2</c:v>
                </c:pt>
                <c:pt idx="108">
                  <c:v>5.6841413166601296E-2</c:v>
                </c:pt>
                <c:pt idx="109">
                  <c:v>5.7377577741055674E-2</c:v>
                </c:pt>
                <c:pt idx="110">
                  <c:v>5.7914014326473362E-2</c:v>
                </c:pt>
                <c:pt idx="111">
                  <c:v>5.8450723060853083E-2</c:v>
                </c:pt>
                <c:pt idx="112">
                  <c:v>5.8987704082263281E-2</c:v>
                </c:pt>
                <c:pt idx="113">
                  <c:v>5.9524957528842792E-2</c:v>
                </c:pt>
                <c:pt idx="114">
                  <c:v>6.0062483538800171E-2</c:v>
                </c:pt>
                <c:pt idx="115">
                  <c:v>6.0600282250414583E-2</c:v>
                </c:pt>
                <c:pt idx="116">
                  <c:v>6.1138353802034695E-2</c:v>
                </c:pt>
                <c:pt idx="117">
                  <c:v>6.1676698332080004E-2</c:v>
                </c:pt>
                <c:pt idx="118">
                  <c:v>6.2215315979039731E-2</c:v>
                </c:pt>
                <c:pt idx="119">
                  <c:v>6.2754206881473706E-2</c:v>
                </c:pt>
                <c:pt idx="120">
                  <c:v>6.3293371178011704E-2</c:v>
                </c:pt>
                <c:pt idx="121">
                  <c:v>6.3832809007354108E-2</c:v>
                </c:pt>
                <c:pt idx="122">
                  <c:v>6.4372520508271691E-2</c:v>
                </c:pt>
                <c:pt idx="123">
                  <c:v>6.4912505819605615E-2</c:v>
                </c:pt>
                <c:pt idx="124">
                  <c:v>6.5452765080267206E-2</c:v>
                </c:pt>
                <c:pt idx="125">
                  <c:v>6.5993298429238623E-2</c:v>
                </c:pt>
                <c:pt idx="126">
                  <c:v>6.6534106005572191E-2</c:v>
                </c:pt>
                <c:pt idx="127">
                  <c:v>6.7075187948391068E-2</c:v>
                </c:pt>
                <c:pt idx="128">
                  <c:v>6.76165443968888E-2</c:v>
                </c:pt>
                <c:pt idx="129">
                  <c:v>6.8158175490329764E-2</c:v>
                </c:pt>
                <c:pt idx="130">
                  <c:v>6.8700081368048727E-2</c:v>
                </c:pt>
                <c:pt idx="131">
                  <c:v>6.9242262169451285E-2</c:v>
                </c:pt>
                <c:pt idx="132">
                  <c:v>6.9784718034013871E-2</c:v>
                </c:pt>
                <c:pt idx="133">
                  <c:v>7.0327449101283301E-2</c:v>
                </c:pt>
                <c:pt idx="134">
                  <c:v>7.0870455510877672E-2</c:v>
                </c:pt>
                <c:pt idx="135">
                  <c:v>7.1413737402485689E-2</c:v>
                </c:pt>
                <c:pt idx="136">
                  <c:v>7.1957294915866887E-2</c:v>
                </c:pt>
                <c:pt idx="137">
                  <c:v>7.2501128190851638E-2</c:v>
                </c:pt>
                <c:pt idx="138">
                  <c:v>7.3045237367341365E-2</c:v>
                </c:pt>
                <c:pt idx="139">
                  <c:v>7.3589622585308545E-2</c:v>
                </c:pt>
                <c:pt idx="140">
                  <c:v>7.413428398479649E-2</c:v>
                </c:pt>
                <c:pt idx="141">
                  <c:v>7.4679221705919563E-2</c:v>
                </c:pt>
                <c:pt idx="142">
                  <c:v>7.5224435888863406E-2</c:v>
                </c:pt>
                <c:pt idx="143">
                  <c:v>7.5769926673884713E-2</c:v>
                </c:pt>
                <c:pt idx="144">
                  <c:v>7.6315694201311235E-2</c:v>
                </c:pt>
                <c:pt idx="145">
                  <c:v>7.6861738611541996E-2</c:v>
                </c:pt>
                <c:pt idx="146">
                  <c:v>7.74080600450473E-2</c:v>
                </c:pt>
                <c:pt idx="147">
                  <c:v>7.7954658642368502E-2</c:v>
                </c:pt>
                <c:pt idx="148">
                  <c:v>7.8501534544118456E-2</c:v>
                </c:pt>
                <c:pt idx="149">
                  <c:v>7.9048687890981295E-2</c:v>
                </c:pt>
                <c:pt idx="150">
                  <c:v>7.9596118823712425E-2</c:v>
                </c:pt>
                <c:pt idx="151">
                  <c:v>8.0143827483138752E-2</c:v>
                </c:pt>
                <c:pt idx="152">
                  <c:v>8.069181401015868E-2</c:v>
                </c:pt>
                <c:pt idx="153">
                  <c:v>8.1240078545742112E-2</c:v>
                </c:pt>
                <c:pt idx="154">
                  <c:v>8.1788621230930225E-2</c:v>
                </c:pt>
                <c:pt idx="155">
                  <c:v>8.2337442206836142E-2</c:v>
                </c:pt>
                <c:pt idx="156">
                  <c:v>8.288654161464426E-2</c:v>
                </c:pt>
                <c:pt idx="157">
                  <c:v>8.3435919595610697E-2</c:v>
                </c:pt>
                <c:pt idx="158">
                  <c:v>8.3985576291063291E-2</c:v>
                </c:pt>
                <c:pt idx="159">
                  <c:v>8.4535511842401379E-2</c:v>
                </c:pt>
                <c:pt idx="160">
                  <c:v>8.5085726391096461E-2</c:v>
                </c:pt>
                <c:pt idx="161">
                  <c:v>8.5636220078691316E-2</c:v>
                </c:pt>
                <c:pt idx="162">
                  <c:v>8.6186993046800886E-2</c:v>
                </c:pt>
                <c:pt idx="163">
                  <c:v>8.6738045437111611E-2</c:v>
                </c:pt>
                <c:pt idx="164">
                  <c:v>8.7289377391382095E-2</c:v>
                </c:pt>
                <c:pt idx="165">
                  <c:v>8.7840989051442886E-2</c:v>
                </c:pt>
                <c:pt idx="166">
                  <c:v>8.8392880559196252E-2</c:v>
                </c:pt>
                <c:pt idx="167">
                  <c:v>8.8945052056616847E-2</c:v>
                </c:pt>
                <c:pt idx="168">
                  <c:v>8.9497503685750823E-2</c:v>
                </c:pt>
                <c:pt idx="169">
                  <c:v>9.0050235588716721E-2</c:v>
                </c:pt>
                <c:pt idx="170">
                  <c:v>9.0603247907705242E-2</c:v>
                </c:pt>
                <c:pt idx="171">
                  <c:v>9.1156540784979034E-2</c:v>
                </c:pt>
                <c:pt idx="172">
                  <c:v>9.1710114362872908E-2</c:v>
                </c:pt>
                <c:pt idx="173">
                  <c:v>9.2263968783794059E-2</c:v>
                </c:pt>
                <c:pt idx="174">
                  <c:v>9.2818104190221851E-2</c:v>
                </c:pt>
                <c:pt idx="175">
                  <c:v>9.337252072470803E-2</c:v>
                </c:pt>
                <c:pt idx="176">
                  <c:v>9.3927218529876288E-2</c:v>
                </c:pt>
                <c:pt idx="177">
                  <c:v>9.4482197748423147E-2</c:v>
                </c:pt>
                <c:pt idx="178">
                  <c:v>9.5037458523117291E-2</c:v>
                </c:pt>
                <c:pt idx="179">
                  <c:v>9.5593000996799793E-2</c:v>
                </c:pt>
                <c:pt idx="180">
                  <c:v>9.6148825312384334E-2</c:v>
                </c:pt>
                <c:pt idx="181">
                  <c:v>9.6704931612856981E-2</c:v>
                </c:pt>
                <c:pt idx="182">
                  <c:v>9.7261320041276411E-2</c:v>
                </c:pt>
                <c:pt idx="183">
                  <c:v>9.7817990740773686E-2</c:v>
                </c:pt>
                <c:pt idx="184">
                  <c:v>9.8374943854552921E-2</c:v>
                </c:pt>
                <c:pt idx="185">
                  <c:v>9.8932179525890396E-2</c:v>
                </c:pt>
                <c:pt idx="186">
                  <c:v>9.9489697898135443E-2</c:v>
                </c:pt>
                <c:pt idx="187">
                  <c:v>0.10004749911470978</c:v>
                </c:pt>
                <c:pt idx="188">
                  <c:v>0.10060558331910818</c:v>
                </c:pt>
                <c:pt idx="189">
                  <c:v>0.10116395065489825</c:v>
                </c:pt>
                <c:pt idx="190">
                  <c:v>0.10172260126572019</c:v>
                </c:pt>
                <c:pt idx="191">
                  <c:v>0.10228153529528705</c:v>
                </c:pt>
                <c:pt idx="192">
                  <c:v>0.10284075288738515</c:v>
                </c:pt>
                <c:pt idx="193">
                  <c:v>0.1034002541858734</c:v>
                </c:pt>
                <c:pt idx="194">
                  <c:v>0.10396003933468378</c:v>
                </c:pt>
                <c:pt idx="195">
                  <c:v>0.10452010847782134</c:v>
                </c:pt>
                <c:pt idx="196">
                  <c:v>0.10508046175936414</c:v>
                </c:pt>
                <c:pt idx="197">
                  <c:v>0.10564109932346355</c:v>
                </c:pt>
                <c:pt idx="198">
                  <c:v>0.10620202131434375</c:v>
                </c:pt>
                <c:pt idx="199">
                  <c:v>0.10676322787630221</c:v>
                </c:pt>
                <c:pt idx="200">
                  <c:v>0.10732471915370967</c:v>
                </c:pt>
                <c:pt idx="201">
                  <c:v>0.10788649529101013</c:v>
                </c:pt>
                <c:pt idx="202">
                  <c:v>0.10844855643272067</c:v>
                </c:pt>
                <c:pt idx="203">
                  <c:v>0.10901090272343206</c:v>
                </c:pt>
                <c:pt idx="204">
                  <c:v>0.10957353430780792</c:v>
                </c:pt>
                <c:pt idx="205">
                  <c:v>0.11013645133058581</c:v>
                </c:pt>
                <c:pt idx="206">
                  <c:v>0.1106996539365761</c:v>
                </c:pt>
                <c:pt idx="207">
                  <c:v>0.11126314227066314</c:v>
                </c:pt>
                <c:pt idx="208">
                  <c:v>0.11182691647780474</c:v>
                </c:pt>
                <c:pt idx="209">
                  <c:v>0.112390976703032</c:v>
                </c:pt>
                <c:pt idx="210">
                  <c:v>0.11295532309144973</c:v>
                </c:pt>
                <c:pt idx="211">
                  <c:v>0.11351995578823648</c:v>
                </c:pt>
                <c:pt idx="212">
                  <c:v>0.11408487493864405</c:v>
                </c:pt>
                <c:pt idx="213">
                  <c:v>0.11465008068799842</c:v>
                </c:pt>
                <c:pt idx="214">
                  <c:v>0.11521557318169906</c:v>
                </c:pt>
                <c:pt idx="215">
                  <c:v>0.11578135256521915</c:v>
                </c:pt>
                <c:pt idx="216">
                  <c:v>0.11634741898410583</c:v>
                </c:pt>
                <c:pt idx="217">
                  <c:v>0.11691377258397995</c:v>
                </c:pt>
                <c:pt idx="218">
                  <c:v>0.11748041351053629</c:v>
                </c:pt>
                <c:pt idx="219">
                  <c:v>0.11804734190954336</c:v>
                </c:pt>
                <c:pt idx="220">
                  <c:v>0.11861455792684406</c:v>
                </c:pt>
                <c:pt idx="221">
                  <c:v>0.11918206170835499</c:v>
                </c:pt>
                <c:pt idx="222">
                  <c:v>0.11974985340006672</c:v>
                </c:pt>
                <c:pt idx="223">
                  <c:v>0.12031793314804395</c:v>
                </c:pt>
                <c:pt idx="224">
                  <c:v>0.12088630109842557</c:v>
                </c:pt>
                <c:pt idx="225">
                  <c:v>0.12145495739742462</c:v>
                </c:pt>
                <c:pt idx="226">
                  <c:v>0.12202390219132808</c:v>
                </c:pt>
                <c:pt idx="227">
                  <c:v>0.12259313562649754</c:v>
                </c:pt>
                <c:pt idx="228">
                  <c:v>0.12316265784936831</c:v>
                </c:pt>
                <c:pt idx="229">
                  <c:v>0.12373246900645052</c:v>
                </c:pt>
                <c:pt idx="230">
                  <c:v>0.12430256924432825</c:v>
                </c:pt>
                <c:pt idx="231">
                  <c:v>0.1248729587096602</c:v>
                </c:pt>
                <c:pt idx="232">
                  <c:v>0.12544363754917942</c:v>
                </c:pt>
                <c:pt idx="233">
                  <c:v>0.12601460590969338</c:v>
                </c:pt>
                <c:pt idx="234">
                  <c:v>0.12658586393808391</c:v>
                </c:pt>
                <c:pt idx="235">
                  <c:v>0.12715741178130746</c:v>
                </c:pt>
                <c:pt idx="236">
                  <c:v>0.12772924958639509</c:v>
                </c:pt>
                <c:pt idx="237">
                  <c:v>0.12830137750045223</c:v>
                </c:pt>
                <c:pt idx="238">
                  <c:v>0.12887379567065915</c:v>
                </c:pt>
                <c:pt idx="239">
                  <c:v>0.12944650424427095</c:v>
                </c:pt>
                <c:pt idx="240">
                  <c:v>0.13001950336861712</c:v>
                </c:pt>
                <c:pt idx="241">
                  <c:v>0.13059279319110195</c:v>
                </c:pt>
                <c:pt idx="242">
                  <c:v>0.13116637385920438</c:v>
                </c:pt>
                <c:pt idx="243">
                  <c:v>0.13174024552047858</c:v>
                </c:pt>
                <c:pt idx="244">
                  <c:v>0.13231440832255337</c:v>
                </c:pt>
                <c:pt idx="245">
                  <c:v>0.13288886241313236</c:v>
                </c:pt>
                <c:pt idx="246">
                  <c:v>0.13346360793999423</c:v>
                </c:pt>
                <c:pt idx="247">
                  <c:v>0.1340386450509925</c:v>
                </c:pt>
                <c:pt idx="248">
                  <c:v>0.13461397389405594</c:v>
                </c:pt>
                <c:pt idx="249">
                  <c:v>0.13518959461718794</c:v>
                </c:pt>
                <c:pt idx="250">
                  <c:v>0.1357655073684676</c:v>
                </c:pt>
                <c:pt idx="251">
                  <c:v>0.13634171229604863</c:v>
                </c:pt>
                <c:pt idx="252">
                  <c:v>0.13691820954816003</c:v>
                </c:pt>
                <c:pt idx="253">
                  <c:v>0.13749499927310604</c:v>
                </c:pt>
                <c:pt idx="254">
                  <c:v>0.13807208161926598</c:v>
                </c:pt>
                <c:pt idx="255">
                  <c:v>0.13864945673509488</c:v>
                </c:pt>
                <c:pt idx="256">
                  <c:v>0.13922712476912258</c:v>
                </c:pt>
                <c:pt idx="257">
                  <c:v>0.13980508586995466</c:v>
                </c:pt>
                <c:pt idx="258">
                  <c:v>0.14038334018627197</c:v>
                </c:pt>
                <c:pt idx="259">
                  <c:v>0.14096188786683062</c:v>
                </c:pt>
                <c:pt idx="260">
                  <c:v>0.14154072906046244</c:v>
                </c:pt>
                <c:pt idx="261">
                  <c:v>0.14211986391607456</c:v>
                </c:pt>
                <c:pt idx="262">
                  <c:v>0.14269929258264957</c:v>
                </c:pt>
                <c:pt idx="263">
                  <c:v>0.14327901520924602</c:v>
                </c:pt>
                <c:pt idx="264">
                  <c:v>0.14385903194499794</c:v>
                </c:pt>
                <c:pt idx="265">
                  <c:v>0.14443934293911487</c:v>
                </c:pt>
                <c:pt idx="266">
                  <c:v>0.14501994834088205</c:v>
                </c:pt>
                <c:pt idx="267">
                  <c:v>0.14560084829966069</c:v>
                </c:pt>
                <c:pt idx="268">
                  <c:v>0.14618204296488746</c:v>
                </c:pt>
                <c:pt idx="269">
                  <c:v>0.14676353248607521</c:v>
                </c:pt>
                <c:pt idx="270">
                  <c:v>0.14734531701281228</c:v>
                </c:pt>
                <c:pt idx="271">
                  <c:v>0.14792739669476296</c:v>
                </c:pt>
                <c:pt idx="272">
                  <c:v>0.1485097716816679</c:v>
                </c:pt>
                <c:pt idx="273">
                  <c:v>0.14909244212334305</c:v>
                </c:pt>
                <c:pt idx="274">
                  <c:v>0.14967540816968095</c:v>
                </c:pt>
                <c:pt idx="275">
                  <c:v>0.15025866997064985</c:v>
                </c:pt>
                <c:pt idx="276">
                  <c:v>0.15084222767629396</c:v>
                </c:pt>
                <c:pt idx="277">
                  <c:v>0.15142608143673408</c:v>
                </c:pt>
                <c:pt idx="278">
                  <c:v>0.15201023140216696</c:v>
                </c:pt>
                <c:pt idx="279">
                  <c:v>0.15259467772286528</c:v>
                </c:pt>
                <c:pt idx="280">
                  <c:v>0.15317942054917832</c:v>
                </c:pt>
                <c:pt idx="281">
                  <c:v>0.15376446003153132</c:v>
                </c:pt>
                <c:pt idx="282">
                  <c:v>0.15434979632042634</c:v>
                </c:pt>
                <c:pt idx="283">
                  <c:v>0.15493542956644113</c:v>
                </c:pt>
                <c:pt idx="284">
                  <c:v>0.15552135992023031</c:v>
                </c:pt>
                <c:pt idx="285">
                  <c:v>0.15610758753252485</c:v>
                </c:pt>
                <c:pt idx="286">
                  <c:v>0.1566941125541319</c:v>
                </c:pt>
                <c:pt idx="287">
                  <c:v>0.15728093513593566</c:v>
                </c:pt>
                <c:pt idx="288">
                  <c:v>0.15786805542889626</c:v>
                </c:pt>
                <c:pt idx="289">
                  <c:v>0.15845547358405088</c:v>
                </c:pt>
                <c:pt idx="290">
                  <c:v>0.15904318975251308</c:v>
                </c:pt>
                <c:pt idx="291">
                  <c:v>0.15963120408547327</c:v>
                </c:pt>
                <c:pt idx="292">
                  <c:v>0.16021951673419843</c:v>
                </c:pt>
                <c:pt idx="293">
                  <c:v>0.1608081278500324</c:v>
                </c:pt>
                <c:pt idx="294">
                  <c:v>0.16139703758439561</c:v>
                </c:pt>
                <c:pt idx="295">
                  <c:v>0.16198624608878531</c:v>
                </c:pt>
                <c:pt idx="296">
                  <c:v>0.16257575351477582</c:v>
                </c:pt>
                <c:pt idx="297">
                  <c:v>0.16316556001401827</c:v>
                </c:pt>
                <c:pt idx="298">
                  <c:v>0.16375566573824063</c:v>
                </c:pt>
                <c:pt idx="299">
                  <c:v>0.16434607083924813</c:v>
                </c:pt>
                <c:pt idx="300">
                  <c:v>0.1649367754689226</c:v>
                </c:pt>
                <c:pt idx="301">
                  <c:v>0.16552777977922317</c:v>
                </c:pt>
                <c:pt idx="302">
                  <c:v>0.16611908392218599</c:v>
                </c:pt>
                <c:pt idx="303">
                  <c:v>0.1667106880499245</c:v>
                </c:pt>
                <c:pt idx="304">
                  <c:v>0.16730259231462896</c:v>
                </c:pt>
                <c:pt idx="305">
                  <c:v>0.16789479686856734</c:v>
                </c:pt>
                <c:pt idx="306">
                  <c:v>0.16848730186408445</c:v>
                </c:pt>
                <c:pt idx="307">
                  <c:v>0.16908010745360258</c:v>
                </c:pt>
                <c:pt idx="308">
                  <c:v>0.16967321378962108</c:v>
                </c:pt>
                <c:pt idx="309">
                  <c:v>0.17026662102471724</c:v>
                </c:pt>
                <c:pt idx="310">
                  <c:v>0.17086032931154516</c:v>
                </c:pt>
                <c:pt idx="311">
                  <c:v>0.17145433880283667</c:v>
                </c:pt>
                <c:pt idx="312">
                  <c:v>0.1720486496514011</c:v>
                </c:pt>
                <c:pt idx="313">
                  <c:v>0.17264326201012503</c:v>
                </c:pt>
                <c:pt idx="314">
                  <c:v>0.173238176031973</c:v>
                </c:pt>
                <c:pt idx="315">
                  <c:v>0.17383339186998703</c:v>
                </c:pt>
                <c:pt idx="316">
                  <c:v>0.17442890967728664</c:v>
                </c:pt>
                <c:pt idx="317">
                  <c:v>0.17502472960706905</c:v>
                </c:pt>
                <c:pt idx="318">
                  <c:v>0.17562085181260922</c:v>
                </c:pt>
                <c:pt idx="319">
                  <c:v>0.17621727644726004</c:v>
                </c:pt>
                <c:pt idx="320">
                  <c:v>0.1768140036644521</c:v>
                </c:pt>
                <c:pt idx="321">
                  <c:v>0.17741103361769373</c:v>
                </c:pt>
                <c:pt idx="322">
                  <c:v>0.17800836646057139</c:v>
                </c:pt>
                <c:pt idx="323">
                  <c:v>0.17860600234674906</c:v>
                </c:pt>
                <c:pt idx="324">
                  <c:v>0.17920394142996887</c:v>
                </c:pt>
                <c:pt idx="325">
                  <c:v>0.17980218386405111</c:v>
                </c:pt>
                <c:pt idx="326">
                  <c:v>0.18040072980289401</c:v>
                </c:pt>
                <c:pt idx="327">
                  <c:v>0.18099957940047373</c:v>
                </c:pt>
                <c:pt idx="328">
                  <c:v>0.18159873281084482</c:v>
                </c:pt>
                <c:pt idx="329">
                  <c:v>0.18219819018813954</c:v>
                </c:pt>
                <c:pt idx="330">
                  <c:v>0.18279795168656898</c:v>
                </c:pt>
                <c:pt idx="331">
                  <c:v>0.18339801746042173</c:v>
                </c:pt>
                <c:pt idx="332">
                  <c:v>0.1839983876640654</c:v>
                </c:pt>
                <c:pt idx="333">
                  <c:v>0.18459906245194535</c:v>
                </c:pt>
                <c:pt idx="334">
                  <c:v>0.18520004197858553</c:v>
                </c:pt>
                <c:pt idx="335">
                  <c:v>0.18580132639858826</c:v>
                </c:pt>
                <c:pt idx="336">
                  <c:v>0.18640291586663427</c:v>
                </c:pt>
                <c:pt idx="337">
                  <c:v>0.18700481053748286</c:v>
                </c:pt>
                <c:pt idx="338">
                  <c:v>0.18760701056597173</c:v>
                </c:pt>
                <c:pt idx="339">
                  <c:v>0.18820951610701719</c:v>
                </c:pt>
                <c:pt idx="340">
                  <c:v>0.18881232731561415</c:v>
                </c:pt>
                <c:pt idx="341">
                  <c:v>0.18941544434683588</c:v>
                </c:pt>
                <c:pt idx="342">
                  <c:v>0.19001886735583473</c:v>
                </c:pt>
                <c:pt idx="343">
                  <c:v>0.19062259649784163</c:v>
                </c:pt>
                <c:pt idx="344">
                  <c:v>0.19122663192816636</c:v>
                </c:pt>
                <c:pt idx="345">
                  <c:v>0.19183097380219727</c:v>
                </c:pt>
                <c:pt idx="346">
                  <c:v>0.19243562227540156</c:v>
                </c:pt>
                <c:pt idx="347">
                  <c:v>0.19304057750332548</c:v>
                </c:pt>
                <c:pt idx="348">
                  <c:v>0.19364583964159388</c:v>
                </c:pt>
                <c:pt idx="349">
                  <c:v>0.19425140884591108</c:v>
                </c:pt>
                <c:pt idx="350">
                  <c:v>0.19485728527205981</c:v>
                </c:pt>
                <c:pt idx="351">
                  <c:v>0.19546346907590229</c:v>
                </c:pt>
                <c:pt idx="352">
                  <c:v>0.19606996041337954</c:v>
                </c:pt>
                <c:pt idx="353">
                  <c:v>0.19667675944051188</c:v>
                </c:pt>
                <c:pt idx="354">
                  <c:v>0.19728386631339867</c:v>
                </c:pt>
                <c:pt idx="355">
                  <c:v>0.19789128118821853</c:v>
                </c:pt>
                <c:pt idx="356">
                  <c:v>0.19849900422122913</c:v>
                </c:pt>
                <c:pt idx="357">
                  <c:v>0.19910703556876763</c:v>
                </c:pt>
                <c:pt idx="358">
                  <c:v>0.19971537538725048</c:v>
                </c:pt>
                <c:pt idx="359">
                  <c:v>0.20032402383317338</c:v>
                </c:pt>
                <c:pt idx="360">
                  <c:v>0.20093298106311153</c:v>
                </c:pt>
                <c:pt idx="361">
                  <c:v>0.20154224723371961</c:v>
                </c:pt>
                <c:pt idx="362">
                  <c:v>0.20215182250173136</c:v>
                </c:pt>
                <c:pt idx="363">
                  <c:v>0.20276170702396068</c:v>
                </c:pt>
                <c:pt idx="364">
                  <c:v>0.20337190095730051</c:v>
                </c:pt>
                <c:pt idx="365">
                  <c:v>0.20398240445872351</c:v>
                </c:pt>
                <c:pt idx="366">
                  <c:v>0.20459321768528227</c:v>
                </c:pt>
                <c:pt idx="367">
                  <c:v>0.20520434079410865</c:v>
                </c:pt>
                <c:pt idx="368">
                  <c:v>0.20581577394241446</c:v>
                </c:pt>
                <c:pt idx="369">
                  <c:v>0.2064275172874912</c:v>
                </c:pt>
                <c:pt idx="370">
                  <c:v>0.20703957098671033</c:v>
                </c:pt>
                <c:pt idx="371">
                  <c:v>0.20765193519752279</c:v>
                </c:pt>
                <c:pt idx="372">
                  <c:v>0.20826461007745967</c:v>
                </c:pt>
                <c:pt idx="373">
                  <c:v>0.20887759578413201</c:v>
                </c:pt>
                <c:pt idx="374">
                  <c:v>0.20949089247523056</c:v>
                </c:pt>
                <c:pt idx="375">
                  <c:v>0.21010450030852645</c:v>
                </c:pt>
                <c:pt idx="376">
                  <c:v>0.21071841944187053</c:v>
                </c:pt>
                <c:pt idx="377">
                  <c:v>0.21133265003319379</c:v>
                </c:pt>
                <c:pt idx="378">
                  <c:v>0.2119471922405074</c:v>
                </c:pt>
                <c:pt idx="379">
                  <c:v>0.21256204622190267</c:v>
                </c:pt>
                <c:pt idx="380">
                  <c:v>0.21317721213555108</c:v>
                </c:pt>
                <c:pt idx="381">
                  <c:v>0.21379269013970448</c:v>
                </c:pt>
                <c:pt idx="382">
                  <c:v>0.21440848039269489</c:v>
                </c:pt>
                <c:pt idx="383">
                  <c:v>0.2150245830529347</c:v>
                </c:pt>
                <c:pt idx="384">
                  <c:v>0.2156409982789167</c:v>
                </c:pt>
                <c:pt idx="385">
                  <c:v>0.21625772622921402</c:v>
                </c:pt>
                <c:pt idx="386">
                  <c:v>0.21687476706248021</c:v>
                </c:pt>
                <c:pt idx="387">
                  <c:v>0.21749212093744941</c:v>
                </c:pt>
                <c:pt idx="388">
                  <c:v>0.21810978801293635</c:v>
                </c:pt>
                <c:pt idx="389">
                  <c:v>0.21872776844783592</c:v>
                </c:pt>
                <c:pt idx="390">
                  <c:v>0.21934606240112431</c:v>
                </c:pt>
                <c:pt idx="391">
                  <c:v>0.21996467003185782</c:v>
                </c:pt>
                <c:pt idx="392">
                  <c:v>0.22058359149917339</c:v>
                </c:pt>
                <c:pt idx="393">
                  <c:v>0.22120282696228921</c:v>
                </c:pt>
                <c:pt idx="394">
                  <c:v>0.22182237658050385</c:v>
                </c:pt>
                <c:pt idx="395">
                  <c:v>0.22244224051319672</c:v>
                </c:pt>
                <c:pt idx="396">
                  <c:v>0.22306241891982825</c:v>
                </c:pt>
                <c:pt idx="397">
                  <c:v>0.2236829119599395</c:v>
                </c:pt>
                <c:pt idx="398">
                  <c:v>0.22430371979315278</c:v>
                </c:pt>
                <c:pt idx="399">
                  <c:v>0.22492484257917122</c:v>
                </c:pt>
                <c:pt idx="400">
                  <c:v>0.22554628047777925</c:v>
                </c:pt>
                <c:pt idx="401">
                  <c:v>0.22616803364884186</c:v>
                </c:pt>
                <c:pt idx="402">
                  <c:v>0.22679010225230534</c:v>
                </c:pt>
                <c:pt idx="403">
                  <c:v>0.22741248644819723</c:v>
                </c:pt>
                <c:pt idx="404">
                  <c:v>0.22803518639662634</c:v>
                </c:pt>
                <c:pt idx="405">
                  <c:v>0.22865820225778233</c:v>
                </c:pt>
                <c:pt idx="406">
                  <c:v>0.22928153419193653</c:v>
                </c:pt>
                <c:pt idx="407">
                  <c:v>0.22990518235944135</c:v>
                </c:pt>
                <c:pt idx="408">
                  <c:v>0.23052914692073068</c:v>
                </c:pt>
                <c:pt idx="409">
                  <c:v>0.23115342803631989</c:v>
                </c:pt>
                <c:pt idx="410">
                  <c:v>0.2317780258668054</c:v>
                </c:pt>
                <c:pt idx="411">
                  <c:v>0.23240294057286559</c:v>
                </c:pt>
                <c:pt idx="412">
                  <c:v>0.23302817231525985</c:v>
                </c:pt>
                <c:pt idx="413">
                  <c:v>0.23365372125482953</c:v>
                </c:pt>
                <c:pt idx="414">
                  <c:v>0.23427958755249745</c:v>
                </c:pt>
                <c:pt idx="415">
                  <c:v>0.23490577136926794</c:v>
                </c:pt>
                <c:pt idx="416">
                  <c:v>0.23553227286622724</c:v>
                </c:pt>
                <c:pt idx="417">
                  <c:v>0.23615909220454312</c:v>
                </c:pt>
                <c:pt idx="418">
                  <c:v>0.23678622954546524</c:v>
                </c:pt>
                <c:pt idx="419">
                  <c:v>0.23741368505032523</c:v>
                </c:pt>
                <c:pt idx="420">
                  <c:v>0.23804145888053618</c:v>
                </c:pt>
                <c:pt idx="421">
                  <c:v>0.23866955119759314</c:v>
                </c:pt>
                <c:pt idx="422">
                  <c:v>0.23929796216307331</c:v>
                </c:pt>
                <c:pt idx="423">
                  <c:v>0.23992669193863581</c:v>
                </c:pt>
                <c:pt idx="424">
                  <c:v>0.2405557406860217</c:v>
                </c:pt>
                <c:pt idx="425">
                  <c:v>0.241185108567054</c:v>
                </c:pt>
                <c:pt idx="426">
                  <c:v>0.24181479574363807</c:v>
                </c:pt>
                <c:pt idx="427">
                  <c:v>0.24244480237776123</c:v>
                </c:pt>
                <c:pt idx="428">
                  <c:v>0.24307512863149294</c:v>
                </c:pt>
                <c:pt idx="429">
                  <c:v>0.24370577466698529</c:v>
                </c:pt>
                <c:pt idx="430">
                  <c:v>0.24433674064647204</c:v>
                </c:pt>
                <c:pt idx="431">
                  <c:v>0.24496802673226958</c:v>
                </c:pt>
                <c:pt idx="432">
                  <c:v>0.24559963308677668</c:v>
                </c:pt>
                <c:pt idx="433">
                  <c:v>0.24623155987247425</c:v>
                </c:pt>
                <c:pt idx="434">
                  <c:v>0.24686380725192603</c:v>
                </c:pt>
                <c:pt idx="435">
                  <c:v>0.24749637538777791</c:v>
                </c:pt>
                <c:pt idx="436">
                  <c:v>0.2481292644427584</c:v>
                </c:pt>
                <c:pt idx="437">
                  <c:v>0.24876247457967837</c:v>
                </c:pt>
                <c:pt idx="438">
                  <c:v>0.24939600596143174</c:v>
                </c:pt>
                <c:pt idx="439">
                  <c:v>0.25002985875099482</c:v>
                </c:pt>
                <c:pt idx="440">
                  <c:v>0.25066403311142627</c:v>
                </c:pt>
                <c:pt idx="441">
                  <c:v>0.25129852920586804</c:v>
                </c:pt>
                <c:pt idx="442">
                  <c:v>0.25193334719754468</c:v>
                </c:pt>
                <c:pt idx="443">
                  <c:v>0.25256848724976333</c:v>
                </c:pt>
                <c:pt idx="444">
                  <c:v>0.25320394952591418</c:v>
                </c:pt>
                <c:pt idx="445">
                  <c:v>0.25383973418947003</c:v>
                </c:pt>
                <c:pt idx="446">
                  <c:v>0.25447584140398716</c:v>
                </c:pt>
                <c:pt idx="447">
                  <c:v>0.25511227133310421</c:v>
                </c:pt>
                <c:pt idx="448">
                  <c:v>0.25574902414054335</c:v>
                </c:pt>
                <c:pt idx="449">
                  <c:v>0.25638609999010953</c:v>
                </c:pt>
                <c:pt idx="450">
                  <c:v>0.25702349904569077</c:v>
                </c:pt>
                <c:pt idx="451">
                  <c:v>0.25766122147125858</c:v>
                </c:pt>
                <c:pt idx="452">
                  <c:v>0.25829926743086706</c:v>
                </c:pt>
                <c:pt idx="453">
                  <c:v>0.25893763708865403</c:v>
                </c:pt>
                <c:pt idx="454">
                  <c:v>0.25957633060884056</c:v>
                </c:pt>
                <c:pt idx="455">
                  <c:v>0.26021534815573077</c:v>
                </c:pt>
                <c:pt idx="456">
                  <c:v>0.2608546898937123</c:v>
                </c:pt>
                <c:pt idx="457">
                  <c:v>0.26149435598725623</c:v>
                </c:pt>
                <c:pt idx="458">
                  <c:v>0.26213434660091695</c:v>
                </c:pt>
                <c:pt idx="459">
                  <c:v>0.2627746618993323</c:v>
                </c:pt>
                <c:pt idx="460">
                  <c:v>0.26341530204722385</c:v>
                </c:pt>
                <c:pt idx="461">
                  <c:v>0.26405626720939668</c:v>
                </c:pt>
                <c:pt idx="462">
                  <c:v>0.26469755755073932</c:v>
                </c:pt>
                <c:pt idx="463">
                  <c:v>0.26533917323622425</c:v>
                </c:pt>
                <c:pt idx="464">
                  <c:v>0.26598111443090722</c:v>
                </c:pt>
                <c:pt idx="465">
                  <c:v>0.26662338129992813</c:v>
                </c:pt>
                <c:pt idx="466">
                  <c:v>0.26726597400851038</c:v>
                </c:pt>
                <c:pt idx="467">
                  <c:v>0.26790889272196128</c:v>
                </c:pt>
                <c:pt idx="468">
                  <c:v>0.26855213760567209</c:v>
                </c:pt>
                <c:pt idx="469">
                  <c:v>0.26919570882511801</c:v>
                </c:pt>
                <c:pt idx="470">
                  <c:v>0.26983960654585792</c:v>
                </c:pt>
                <c:pt idx="471">
                  <c:v>0.2704838309335349</c:v>
                </c:pt>
                <c:pt idx="472">
                  <c:v>0.27112838215387614</c:v>
                </c:pt>
                <c:pt idx="473">
                  <c:v>0.27177326037269278</c:v>
                </c:pt>
                <c:pt idx="474">
                  <c:v>0.27241846575587991</c:v>
                </c:pt>
                <c:pt idx="475">
                  <c:v>0.2730639984694172</c:v>
                </c:pt>
                <c:pt idx="476">
                  <c:v>0.27370985867936803</c:v>
                </c:pt>
                <c:pt idx="477">
                  <c:v>0.27435604655188039</c:v>
                </c:pt>
                <c:pt idx="478">
                  <c:v>0.27500256225318664</c:v>
                </c:pt>
                <c:pt idx="479">
                  <c:v>0.27564940594960308</c:v>
                </c:pt>
                <c:pt idx="480">
                  <c:v>0.27629657780753081</c:v>
                </c:pt>
                <c:pt idx="481">
                  <c:v>0.27694407799345511</c:v>
                </c:pt>
                <c:pt idx="482">
                  <c:v>0.27759190667394562</c:v>
                </c:pt>
                <c:pt idx="483">
                  <c:v>0.2782400640156566</c:v>
                </c:pt>
                <c:pt idx="484">
                  <c:v>0.2788885501853271</c:v>
                </c:pt>
                <c:pt idx="485">
                  <c:v>0.27953736534978035</c:v>
                </c:pt>
                <c:pt idx="486">
                  <c:v>0.2801865096759244</c:v>
                </c:pt>
                <c:pt idx="487">
                  <c:v>0.2808359833307521</c:v>
                </c:pt>
                <c:pt idx="488">
                  <c:v>0.28148578648134093</c:v>
                </c:pt>
                <c:pt idx="489">
                  <c:v>0.28213591929485293</c:v>
                </c:pt>
                <c:pt idx="490">
                  <c:v>0.28278638193853545</c:v>
                </c:pt>
                <c:pt idx="491">
                  <c:v>0.28343717457971995</c:v>
                </c:pt>
                <c:pt idx="492">
                  <c:v>0.28408829738582342</c:v>
                </c:pt>
                <c:pt idx="493">
                  <c:v>0.28473975052434763</c:v>
                </c:pt>
                <c:pt idx="494">
                  <c:v>0.28539153416287921</c:v>
                </c:pt>
                <c:pt idx="495">
                  <c:v>0.28604364846908981</c:v>
                </c:pt>
                <c:pt idx="496">
                  <c:v>0.28669609361073611</c:v>
                </c:pt>
                <c:pt idx="497">
                  <c:v>0.2873488697556601</c:v>
                </c:pt>
                <c:pt idx="498">
                  <c:v>0.28800197707178876</c:v>
                </c:pt>
                <c:pt idx="499">
                  <c:v>0.28865541572713438</c:v>
                </c:pt>
                <c:pt idx="500">
                  <c:v>0.28930918588979426</c:v>
                </c:pt>
                <c:pt idx="501">
                  <c:v>0.28996328772795121</c:v>
                </c:pt>
                <c:pt idx="502">
                  <c:v>0.2906177214098733</c:v>
                </c:pt>
                <c:pt idx="503">
                  <c:v>0.29127248710391407</c:v>
                </c:pt>
                <c:pt idx="504">
                  <c:v>0.29192758497851212</c:v>
                </c:pt>
                <c:pt idx="505">
                  <c:v>0.29258301520219199</c:v>
                </c:pt>
                <c:pt idx="506">
                  <c:v>0.29323877794356323</c:v>
                </c:pt>
                <c:pt idx="507">
                  <c:v>0.29389487337132136</c:v>
                </c:pt>
                <c:pt idx="508">
                  <c:v>0.29455130165424714</c:v>
                </c:pt>
                <c:pt idx="509">
                  <c:v>0.29520806296120727</c:v>
                </c:pt>
                <c:pt idx="510">
                  <c:v>0.29586515746115372</c:v>
                </c:pt>
                <c:pt idx="511">
                  <c:v>0.29652258532312459</c:v>
                </c:pt>
                <c:pt idx="512">
                  <c:v>0.29718034671624349</c:v>
                </c:pt>
                <c:pt idx="513">
                  <c:v>0.29783844180971997</c:v>
                </c:pt>
                <c:pt idx="514">
                  <c:v>0.29849687077284925</c:v>
                </c:pt>
                <c:pt idx="515">
                  <c:v>0.29915563377501275</c:v>
                </c:pt>
                <c:pt idx="516">
                  <c:v>0.29981473098567735</c:v>
                </c:pt>
                <c:pt idx="517">
                  <c:v>0.3004741625743963</c:v>
                </c:pt>
                <c:pt idx="518">
                  <c:v>0.3011339287108088</c:v>
                </c:pt>
                <c:pt idx="519">
                  <c:v>0.30179402956463997</c:v>
                </c:pt>
                <c:pt idx="520">
                  <c:v>0.30245446530570108</c:v>
                </c:pt>
                <c:pt idx="521">
                  <c:v>0.30311523610388957</c:v>
                </c:pt>
                <c:pt idx="522">
                  <c:v>0.30377634212918925</c:v>
                </c:pt>
                <c:pt idx="523">
                  <c:v>0.30443778355166984</c:v>
                </c:pt>
                <c:pt idx="524">
                  <c:v>0.30509956054148768</c:v>
                </c:pt>
                <c:pt idx="525">
                  <c:v>0.30576167326888526</c:v>
                </c:pt>
                <c:pt idx="526">
                  <c:v>0.30642412190419122</c:v>
                </c:pt>
                <c:pt idx="527">
                  <c:v>0.30708690661782101</c:v>
                </c:pt>
                <c:pt idx="528">
                  <c:v>0.30775002758027625</c:v>
                </c:pt>
                <c:pt idx="529">
                  <c:v>0.30841348496214538</c:v>
                </c:pt>
                <c:pt idx="530">
                  <c:v>0.30907727893410297</c:v>
                </c:pt>
                <c:pt idx="531">
                  <c:v>0.30974140966691044</c:v>
                </c:pt>
                <c:pt idx="532">
                  <c:v>0.31040587733141578</c:v>
                </c:pt>
                <c:pt idx="533">
                  <c:v>0.3110706820985536</c:v>
                </c:pt>
                <c:pt idx="534">
                  <c:v>0.31173582413934553</c:v>
                </c:pt>
                <c:pt idx="535">
                  <c:v>0.3124013036248996</c:v>
                </c:pt>
                <c:pt idx="536">
                  <c:v>0.31306712072641063</c:v>
                </c:pt>
                <c:pt idx="537">
                  <c:v>0.31373327561516051</c:v>
                </c:pt>
                <c:pt idx="538">
                  <c:v>0.31439976846251816</c:v>
                </c:pt>
                <c:pt idx="539">
                  <c:v>0.31506659943993887</c:v>
                </c:pt>
                <c:pt idx="540">
                  <c:v>0.31573376871896564</c:v>
                </c:pt>
                <c:pt idx="541">
                  <c:v>0.31640127647122784</c:v>
                </c:pt>
                <c:pt idx="542">
                  <c:v>0.31706912286844235</c:v>
                </c:pt>
                <c:pt idx="543">
                  <c:v>0.31773730808241307</c:v>
                </c:pt>
                <c:pt idx="544">
                  <c:v>0.31840583228503094</c:v>
                </c:pt>
                <c:pt idx="545">
                  <c:v>0.31907469564827418</c:v>
                </c:pt>
                <c:pt idx="546">
                  <c:v>0.31974389834420824</c:v>
                </c:pt>
                <c:pt idx="547">
                  <c:v>0.32041344054498588</c:v>
                </c:pt>
                <c:pt idx="548">
                  <c:v>0.32108332242284732</c:v>
                </c:pt>
                <c:pt idx="549">
                  <c:v>0.32175354415011981</c:v>
                </c:pt>
                <c:pt idx="550">
                  <c:v>0.32242410589921833</c:v>
                </c:pt>
                <c:pt idx="551">
                  <c:v>0.32309500784264533</c:v>
                </c:pt>
                <c:pt idx="552">
                  <c:v>0.32376625015299076</c:v>
                </c:pt>
                <c:pt idx="553">
                  <c:v>0.32443783300293205</c:v>
                </c:pt>
                <c:pt idx="554">
                  <c:v>0.32510975656523411</c:v>
                </c:pt>
                <c:pt idx="555">
                  <c:v>0.32578202101274978</c:v>
                </c:pt>
                <c:pt idx="556">
                  <c:v>0.32645462651841939</c:v>
                </c:pt>
                <c:pt idx="557">
                  <c:v>0.3271275732552712</c:v>
                </c:pt>
                <c:pt idx="558">
                  <c:v>0.32780086139642095</c:v>
                </c:pt>
                <c:pt idx="559">
                  <c:v>0.32847449111507254</c:v>
                </c:pt>
                <c:pt idx="560">
                  <c:v>0.32914846258451758</c:v>
                </c:pt>
                <c:pt idx="561">
                  <c:v>0.32982277597813559</c:v>
                </c:pt>
                <c:pt idx="562">
                  <c:v>0.33049743146939403</c:v>
                </c:pt>
                <c:pt idx="563">
                  <c:v>0.33117242923184831</c:v>
                </c:pt>
                <c:pt idx="564">
                  <c:v>0.33184776943914196</c:v>
                </c:pt>
                <c:pt idx="565">
                  <c:v>0.33252345226500668</c:v>
                </c:pt>
                <c:pt idx="566">
                  <c:v>0.33319947788326232</c:v>
                </c:pt>
                <c:pt idx="567">
                  <c:v>0.33387584646781687</c:v>
                </c:pt>
                <c:pt idx="568">
                  <c:v>0.33455255819266649</c:v>
                </c:pt>
                <c:pt idx="569">
                  <c:v>0.33522961323189548</c:v>
                </c:pt>
                <c:pt idx="570">
                  <c:v>0.33590701175967674</c:v>
                </c:pt>
                <c:pt idx="571">
                  <c:v>0.33658475395027154</c:v>
                </c:pt>
                <c:pt idx="572">
                  <c:v>0.33726283997802931</c:v>
                </c:pt>
                <c:pt idx="573">
                  <c:v>0.33794127001738805</c:v>
                </c:pt>
                <c:pt idx="574">
                  <c:v>0.33862004424287417</c:v>
                </c:pt>
                <c:pt idx="575">
                  <c:v>0.33929916282910288</c:v>
                </c:pt>
                <c:pt idx="576">
                  <c:v>0.33997862595077777</c:v>
                </c:pt>
                <c:pt idx="577">
                  <c:v>0.34065843378269101</c:v>
                </c:pt>
                <c:pt idx="578">
                  <c:v>0.3413385864997236</c:v>
                </c:pt>
                <c:pt idx="579">
                  <c:v>0.34201908427684513</c:v>
                </c:pt>
                <c:pt idx="580">
                  <c:v>0.34269992728911403</c:v>
                </c:pt>
                <c:pt idx="581">
                  <c:v>0.34338111571167773</c:v>
                </c:pt>
                <c:pt idx="582">
                  <c:v>0.34406264971977207</c:v>
                </c:pt>
                <c:pt idx="583">
                  <c:v>0.34474452948872236</c:v>
                </c:pt>
                <c:pt idx="584">
                  <c:v>0.34542675519394228</c:v>
                </c:pt>
                <c:pt idx="585">
                  <c:v>0.34610932701093478</c:v>
                </c:pt>
                <c:pt idx="586">
                  <c:v>0.34679224511529205</c:v>
                </c:pt>
                <c:pt idx="587">
                  <c:v>0.34747550968269492</c:v>
                </c:pt>
                <c:pt idx="588">
                  <c:v>0.34815912088891365</c:v>
                </c:pt>
                <c:pt idx="589">
                  <c:v>0.34884307890980759</c:v>
                </c:pt>
                <c:pt idx="590">
                  <c:v>0.34952738392132532</c:v>
                </c:pt>
                <c:pt idx="591">
                  <c:v>0.35021203609950469</c:v>
                </c:pt>
                <c:pt idx="592">
                  <c:v>0.35089703562047281</c:v>
                </c:pt>
                <c:pt idx="593">
                  <c:v>0.35158238266044628</c:v>
                </c:pt>
                <c:pt idx="594">
                  <c:v>0.35226807739573096</c:v>
                </c:pt>
                <c:pt idx="595">
                  <c:v>0.35295412000272219</c:v>
                </c:pt>
                <c:pt idx="596">
                  <c:v>0.35364051065790481</c:v>
                </c:pt>
                <c:pt idx="597">
                  <c:v>0.35432724953785311</c:v>
                </c:pt>
                <c:pt idx="598">
                  <c:v>0.35501433681923134</c:v>
                </c:pt>
                <c:pt idx="599">
                  <c:v>0.35570177267879277</c:v>
                </c:pt>
                <c:pt idx="600">
                  <c:v>0.35638955729338084</c:v>
                </c:pt>
                <c:pt idx="601">
                  <c:v>0.35707769083992824</c:v>
                </c:pt>
                <c:pt idx="602">
                  <c:v>0.35776617349545803</c:v>
                </c:pt>
                <c:pt idx="603">
                  <c:v>0.35845500543708253</c:v>
                </c:pt>
                <c:pt idx="604">
                  <c:v>0.35914418684200422</c:v>
                </c:pt>
                <c:pt idx="605">
                  <c:v>0.3598337178875155</c:v>
                </c:pt>
                <c:pt idx="606">
                  <c:v>0.36052359875099849</c:v>
                </c:pt>
                <c:pt idx="607">
                  <c:v>0.36121382960992543</c:v>
                </c:pt>
                <c:pt idx="608">
                  <c:v>0.36190441064185852</c:v>
                </c:pt>
                <c:pt idx="609">
                  <c:v>0.3625953420244501</c:v>
                </c:pt>
                <c:pt idx="610">
                  <c:v>0.36328662393544287</c:v>
                </c:pt>
                <c:pt idx="611">
                  <c:v>0.36397825655266924</c:v>
                </c:pt>
                <c:pt idx="612">
                  <c:v>0.36467024005405224</c:v>
                </c:pt>
                <c:pt idx="613">
                  <c:v>0.36536257461760502</c:v>
                </c:pt>
                <c:pt idx="614">
                  <c:v>0.36605526042143088</c:v>
                </c:pt>
                <c:pt idx="615">
                  <c:v>0.36674829764372374</c:v>
                </c:pt>
                <c:pt idx="616">
                  <c:v>0.36744168646276787</c:v>
                </c:pt>
                <c:pt idx="617">
                  <c:v>0.36813542705693769</c:v>
                </c:pt>
                <c:pt idx="618">
                  <c:v>0.36882951960469845</c:v>
                </c:pt>
                <c:pt idx="619">
                  <c:v>0.36952396428460599</c:v>
                </c:pt>
                <c:pt idx="620">
                  <c:v>0.37021876127530651</c:v>
                </c:pt>
                <c:pt idx="621">
                  <c:v>0.37091391075553681</c:v>
                </c:pt>
                <c:pt idx="622">
                  <c:v>0.37160941290412453</c:v>
                </c:pt>
                <c:pt idx="623">
                  <c:v>0.37230526789998808</c:v>
                </c:pt>
                <c:pt idx="624">
                  <c:v>0.37300147592213628</c:v>
                </c:pt>
                <c:pt idx="625">
                  <c:v>0.3736980371496692</c:v>
                </c:pt>
                <c:pt idx="626">
                  <c:v>0.37439495176177773</c:v>
                </c:pt>
                <c:pt idx="627">
                  <c:v>0.37509221993774333</c:v>
                </c:pt>
                <c:pt idx="628">
                  <c:v>0.37578984185693876</c:v>
                </c:pt>
                <c:pt idx="629">
                  <c:v>0.37648781769882755</c:v>
                </c:pt>
                <c:pt idx="630">
                  <c:v>0.37718614764296432</c:v>
                </c:pt>
                <c:pt idx="631">
                  <c:v>0.37788483186899491</c:v>
                </c:pt>
                <c:pt idx="632">
                  <c:v>0.37858387055665621</c:v>
                </c:pt>
                <c:pt idx="633">
                  <c:v>0.37928326388577638</c:v>
                </c:pt>
                <c:pt idx="634">
                  <c:v>0.37998301203627483</c:v>
                </c:pt>
                <c:pt idx="635">
                  <c:v>0.380683115188162</c:v>
                </c:pt>
                <c:pt idx="636">
                  <c:v>0.38138357352153962</c:v>
                </c:pt>
                <c:pt idx="637">
                  <c:v>0.38208438721660132</c:v>
                </c:pt>
                <c:pt idx="638">
                  <c:v>0.38278555645363155</c:v>
                </c:pt>
                <c:pt idx="639">
                  <c:v>0.38348708141300669</c:v>
                </c:pt>
                <c:pt idx="640">
                  <c:v>0.38418896227519439</c:v>
                </c:pt>
                <c:pt idx="641">
                  <c:v>0.38489119922075377</c:v>
                </c:pt>
                <c:pt idx="642">
                  <c:v>0.38559379243033565</c:v>
                </c:pt>
                <c:pt idx="643">
                  <c:v>0.38629674208468257</c:v>
                </c:pt>
                <c:pt idx="644">
                  <c:v>0.38700004836462876</c:v>
                </c:pt>
                <c:pt idx="645">
                  <c:v>0.38770371145110016</c:v>
                </c:pt>
                <c:pt idx="646">
                  <c:v>0.38840773152511443</c:v>
                </c:pt>
                <c:pt idx="647">
                  <c:v>0.38911210876778113</c:v>
                </c:pt>
                <c:pt idx="648">
                  <c:v>0.38981684336030176</c:v>
                </c:pt>
                <c:pt idx="649">
                  <c:v>0.39052193548396974</c:v>
                </c:pt>
                <c:pt idx="650">
                  <c:v>0.39122738532017021</c:v>
                </c:pt>
                <c:pt idx="651">
                  <c:v>0.39193319305038066</c:v>
                </c:pt>
                <c:pt idx="652">
                  <c:v>0.39263935885617052</c:v>
                </c:pt>
                <c:pt idx="653">
                  <c:v>0.39334588291920114</c:v>
                </c:pt>
                <c:pt idx="654">
                  <c:v>0.39405276542122647</c:v>
                </c:pt>
                <c:pt idx="655">
                  <c:v>0.39476000654409238</c:v>
                </c:pt>
                <c:pt idx="656">
                  <c:v>0.39546760646973689</c:v>
                </c:pt>
                <c:pt idx="657">
                  <c:v>0.39617556538019061</c:v>
                </c:pt>
                <c:pt idx="658">
                  <c:v>0.3968838834575763</c:v>
                </c:pt>
                <c:pt idx="659">
                  <c:v>0.3975925608841091</c:v>
                </c:pt>
                <c:pt idx="660">
                  <c:v>0.39830159784209673</c:v>
                </c:pt>
                <c:pt idx="661">
                  <c:v>0.39901099451393951</c:v>
                </c:pt>
                <c:pt idx="662">
                  <c:v>0.3997207510821299</c:v>
                </c:pt>
                <c:pt idx="663">
                  <c:v>0.40043086772925318</c:v>
                </c:pt>
                <c:pt idx="664">
                  <c:v>0.40114134463798745</c:v>
                </c:pt>
                <c:pt idx="665">
                  <c:v>0.40185218199110295</c:v>
                </c:pt>
                <c:pt idx="666">
                  <c:v>0.40256337997146319</c:v>
                </c:pt>
                <c:pt idx="667">
                  <c:v>0.40327493876202425</c:v>
                </c:pt>
                <c:pt idx="668">
                  <c:v>0.40398685854583505</c:v>
                </c:pt>
                <c:pt idx="669">
                  <c:v>0.40469913950603731</c:v>
                </c:pt>
                <c:pt idx="670">
                  <c:v>0.40541178182586557</c:v>
                </c:pt>
                <c:pt idx="671">
                  <c:v>0.40612478568864763</c:v>
                </c:pt>
                <c:pt idx="672">
                  <c:v>0.40683815127780409</c:v>
                </c:pt>
                <c:pt idx="673">
                  <c:v>0.40755187877684862</c:v>
                </c:pt>
                <c:pt idx="674">
                  <c:v>0.40826596836938789</c:v>
                </c:pt>
                <c:pt idx="675">
                  <c:v>0.40898042023912207</c:v>
                </c:pt>
                <c:pt idx="676">
                  <c:v>0.40969523456984414</c:v>
                </c:pt>
                <c:pt idx="677">
                  <c:v>0.41041041154544056</c:v>
                </c:pt>
                <c:pt idx="678">
                  <c:v>0.41112595134989105</c:v>
                </c:pt>
                <c:pt idx="679">
                  <c:v>0.41184185416726837</c:v>
                </c:pt>
                <c:pt idx="680">
                  <c:v>0.41255812018173921</c:v>
                </c:pt>
                <c:pt idx="681">
                  <c:v>0.41327474957756327</c:v>
                </c:pt>
                <c:pt idx="682">
                  <c:v>0.41399174253909377</c:v>
                </c:pt>
                <c:pt idx="683">
                  <c:v>0.41470909925077759</c:v>
                </c:pt>
                <c:pt idx="684">
                  <c:v>0.41542681989715513</c:v>
                </c:pt>
                <c:pt idx="685">
                  <c:v>0.41614490466286047</c:v>
                </c:pt>
                <c:pt idx="686">
                  <c:v>0.4168633537326214</c:v>
                </c:pt>
                <c:pt idx="687">
                  <c:v>0.41758216729125919</c:v>
                </c:pt>
                <c:pt idx="688">
                  <c:v>0.41830134552368903</c:v>
                </c:pt>
                <c:pt idx="689">
                  <c:v>0.41902088861492004</c:v>
                </c:pt>
                <c:pt idx="690">
                  <c:v>0.41974079675005505</c:v>
                </c:pt>
                <c:pt idx="691">
                  <c:v>0.42046107011429057</c:v>
                </c:pt>
                <c:pt idx="692">
                  <c:v>0.42118170889291751</c:v>
                </c:pt>
                <c:pt idx="693">
                  <c:v>0.42190271327132067</c:v>
                </c:pt>
                <c:pt idx="694">
                  <c:v>0.42262408343497881</c:v>
                </c:pt>
                <c:pt idx="695">
                  <c:v>0.42334581956946482</c:v>
                </c:pt>
                <c:pt idx="696">
                  <c:v>0.42406792186044551</c:v>
                </c:pt>
                <c:pt idx="697">
                  <c:v>0.42479039049368228</c:v>
                </c:pt>
                <c:pt idx="698">
                  <c:v>0.42551322565503047</c:v>
                </c:pt>
                <c:pt idx="699">
                  <c:v>0.42623642753044</c:v>
                </c:pt>
                <c:pt idx="700">
                  <c:v>0.42695999630595471</c:v>
                </c:pt>
                <c:pt idx="701">
                  <c:v>0.42768393216771328</c:v>
                </c:pt>
                <c:pt idx="702">
                  <c:v>0.42840823530194849</c:v>
                </c:pt>
                <c:pt idx="703">
                  <c:v>0.42913290589498776</c:v>
                </c:pt>
                <c:pt idx="704">
                  <c:v>0.42985794413325285</c:v>
                </c:pt>
                <c:pt idx="705">
                  <c:v>0.43058335020326033</c:v>
                </c:pt>
                <c:pt idx="706">
                  <c:v>0.43130912429162138</c:v>
                </c:pt>
                <c:pt idx="707">
                  <c:v>0.43203526658504177</c:v>
                </c:pt>
                <c:pt idx="708">
                  <c:v>0.43276177727032206</c:v>
                </c:pt>
                <c:pt idx="709">
                  <c:v>0.43348865653435742</c:v>
                </c:pt>
                <c:pt idx="710">
                  <c:v>0.43421590456413806</c:v>
                </c:pt>
              </c:numCache>
            </c:numRef>
          </c:val>
          <c:smooth val="1"/>
          <c:extLst>
            <c:ext xmlns:c16="http://schemas.microsoft.com/office/drawing/2014/chart" uri="{C3380CC4-5D6E-409C-BE32-E72D297353CC}">
              <c16:uniqueId val="{00000004-2EA0-43A0-9CB9-F40B4D364F0E}"/>
            </c:ext>
          </c:extLst>
        </c:ser>
        <c:ser>
          <c:idx val="3"/>
          <c:order val="3"/>
          <c:tx>
            <c:strRef>
              <c:f>'Strategy AccReturns'!$E$2</c:f>
              <c:strCache>
                <c:ptCount val="1"/>
                <c:pt idx="0">
                  <c:v>MM Macro</c:v>
                </c:pt>
              </c:strCache>
            </c:strRef>
          </c:tx>
          <c:spPr>
            <a:ln w="25400" cap="rnd">
              <a:solidFill>
                <a:schemeClr val="accent4"/>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AccReturns'!$E$3:$E$713</c:f>
              <c:numCache>
                <c:formatCode>General</c:formatCode>
                <c:ptCount val="711"/>
                <c:pt idx="0">
                  <c:v>3.4524615031137893E-3</c:v>
                </c:pt>
                <c:pt idx="1">
                  <c:v>2.0186282367400388E-3</c:v>
                </c:pt>
                <c:pt idx="2">
                  <c:v>1.0312743620395359E-3</c:v>
                </c:pt>
                <c:pt idx="3">
                  <c:v>1.0923585734732288E-3</c:v>
                </c:pt>
                <c:pt idx="4">
                  <c:v>2.4079273215638075E-4</c:v>
                </c:pt>
                <c:pt idx="5">
                  <c:v>7.2626330411473816E-4</c:v>
                </c:pt>
                <c:pt idx="6">
                  <c:v>1.1513697874079298E-3</c:v>
                </c:pt>
                <c:pt idx="7">
                  <c:v>2.6113449461382388E-3</c:v>
                </c:pt>
                <c:pt idx="8">
                  <c:v>3.1922214902977419E-3</c:v>
                </c:pt>
                <c:pt idx="9">
                  <c:v>1.9802223180942491E-3</c:v>
                </c:pt>
                <c:pt idx="10">
                  <c:v>1.5813439368419502E-3</c:v>
                </c:pt>
                <c:pt idx="11">
                  <c:v>3.4822555476281547E-3</c:v>
                </c:pt>
                <c:pt idx="12">
                  <c:v>3.574840358223641E-3</c:v>
                </c:pt>
                <c:pt idx="13">
                  <c:v>9.4029232803771734E-5</c:v>
                </c:pt>
                <c:pt idx="14">
                  <c:v>2.0766100042117763E-3</c:v>
                </c:pt>
                <c:pt idx="15">
                  <c:v>3.2747951497456018E-3</c:v>
                </c:pt>
                <c:pt idx="16">
                  <c:v>1.2330480095463781E-3</c:v>
                </c:pt>
                <c:pt idx="17">
                  <c:v>-3.7779544635659912E-3</c:v>
                </c:pt>
                <c:pt idx="18">
                  <c:v>-5.0549867247950964E-4</c:v>
                </c:pt>
                <c:pt idx="19">
                  <c:v>-1.2269829973829971E-3</c:v>
                </c:pt>
                <c:pt idx="20">
                  <c:v>-2.3983601307632219E-3</c:v>
                </c:pt>
                <c:pt idx="21">
                  <c:v>-3.4590953007301861E-3</c:v>
                </c:pt>
                <c:pt idx="22">
                  <c:v>-2.9005425478991764E-3</c:v>
                </c:pt>
                <c:pt idx="23">
                  <c:v>-9.5793957864764856E-4</c:v>
                </c:pt>
                <c:pt idx="24">
                  <c:v>3.0078852292643177E-3</c:v>
                </c:pt>
                <c:pt idx="25">
                  <c:v>3.6943703214147305E-3</c:v>
                </c:pt>
                <c:pt idx="26">
                  <c:v>1.9697102452176374E-3</c:v>
                </c:pt>
                <c:pt idx="27">
                  <c:v>4.0634408269668576E-4</c:v>
                </c:pt>
                <c:pt idx="28">
                  <c:v>4.0858125076173035E-3</c:v>
                </c:pt>
                <c:pt idx="29">
                  <c:v>6.9771186162490562E-3</c:v>
                </c:pt>
                <c:pt idx="30">
                  <c:v>7.3101591700981405E-3</c:v>
                </c:pt>
                <c:pt idx="31">
                  <c:v>6.8138593771007727E-3</c:v>
                </c:pt>
                <c:pt idx="32">
                  <c:v>7.2030813174346342E-3</c:v>
                </c:pt>
                <c:pt idx="33">
                  <c:v>7.0981304445554283E-3</c:v>
                </c:pt>
                <c:pt idx="34">
                  <c:v>9.3797163454840682E-3</c:v>
                </c:pt>
                <c:pt idx="35">
                  <c:v>6.950656338836847E-3</c:v>
                </c:pt>
                <c:pt idx="36">
                  <c:v>5.2674684625579893E-3</c:v>
                </c:pt>
                <c:pt idx="37">
                  <c:v>-3.3276571589777593E-3</c:v>
                </c:pt>
                <c:pt idx="38">
                  <c:v>-6.7574444915982079E-3</c:v>
                </c:pt>
                <c:pt idx="39">
                  <c:v>-4.4193083867251071E-3</c:v>
                </c:pt>
                <c:pt idx="40">
                  <c:v>2.731108276922356E-3</c:v>
                </c:pt>
                <c:pt idx="41">
                  <c:v>5.990061817298109E-3</c:v>
                </c:pt>
                <c:pt idx="42">
                  <c:v>9.7270177977359928E-3</c:v>
                </c:pt>
                <c:pt idx="43">
                  <c:v>2.3964139125560724E-3</c:v>
                </c:pt>
                <c:pt idx="44">
                  <c:v>-2.4876519752027315E-3</c:v>
                </c:pt>
                <c:pt idx="45">
                  <c:v>-1.5864621817672564E-2</c:v>
                </c:pt>
                <c:pt idx="46">
                  <c:v>-1.0986489711385938E-2</c:v>
                </c:pt>
                <c:pt idx="47">
                  <c:v>-2.652993629542566E-2</c:v>
                </c:pt>
                <c:pt idx="48">
                  <c:v>-4.2955541121834084E-2</c:v>
                </c:pt>
                <c:pt idx="49">
                  <c:v>-2.8942353769231599E-2</c:v>
                </c:pt>
                <c:pt idx="50">
                  <c:v>-3.1938083939749951E-2</c:v>
                </c:pt>
                <c:pt idx="51">
                  <c:v>-2.7719134288968772E-2</c:v>
                </c:pt>
                <c:pt idx="52">
                  <c:v>-3.6907391958005187E-2</c:v>
                </c:pt>
                <c:pt idx="53">
                  <c:v>-3.5422849296864456E-2</c:v>
                </c:pt>
                <c:pt idx="54">
                  <c:v>-3.1929908602099322E-2</c:v>
                </c:pt>
                <c:pt idx="55">
                  <c:v>-2.8615923870912385E-2</c:v>
                </c:pt>
                <c:pt idx="56">
                  <c:v>-2.1737589432235804E-2</c:v>
                </c:pt>
                <c:pt idx="57">
                  <c:v>-1.8866444052273112E-2</c:v>
                </c:pt>
                <c:pt idx="58">
                  <c:v>-1.2132338796269515E-2</c:v>
                </c:pt>
                <c:pt idx="59">
                  <c:v>-9.2678499934331082E-3</c:v>
                </c:pt>
                <c:pt idx="60">
                  <c:v>-4.4035746136412701E-3</c:v>
                </c:pt>
                <c:pt idx="61">
                  <c:v>-4.386746059641955E-3</c:v>
                </c:pt>
                <c:pt idx="62">
                  <c:v>-4.7157680233526067E-3</c:v>
                </c:pt>
                <c:pt idx="63">
                  <c:v>-2.6808118519462409E-3</c:v>
                </c:pt>
                <c:pt idx="64">
                  <c:v>-7.7375046129946057E-4</c:v>
                </c:pt>
                <c:pt idx="65">
                  <c:v>1.8365444310077805E-3</c:v>
                </c:pt>
                <c:pt idx="66">
                  <c:v>2.2557882780565031E-3</c:v>
                </c:pt>
                <c:pt idx="67">
                  <c:v>2.3065382773921339E-3</c:v>
                </c:pt>
                <c:pt idx="68">
                  <c:v>3.1890304323980434E-3</c:v>
                </c:pt>
                <c:pt idx="69">
                  <c:v>5.4479956841617661E-3</c:v>
                </c:pt>
                <c:pt idx="70">
                  <c:v>1.2231447978741539E-2</c:v>
                </c:pt>
                <c:pt idx="71">
                  <c:v>1.3415344683487263E-2</c:v>
                </c:pt>
                <c:pt idx="72">
                  <c:v>1.5731131872863902E-2</c:v>
                </c:pt>
                <c:pt idx="73">
                  <c:v>1.3893911891969202E-2</c:v>
                </c:pt>
                <c:pt idx="74">
                  <c:v>1.8131535853738612E-2</c:v>
                </c:pt>
                <c:pt idx="75">
                  <c:v>2.5931596631926901E-2</c:v>
                </c:pt>
                <c:pt idx="76">
                  <c:v>2.5044868464779269E-2</c:v>
                </c:pt>
                <c:pt idx="77">
                  <c:v>2.291496864212017E-2</c:v>
                </c:pt>
                <c:pt idx="78">
                  <c:v>2.327834785026428E-2</c:v>
                </c:pt>
                <c:pt idx="79">
                  <c:v>2.1831128428934532E-2</c:v>
                </c:pt>
                <c:pt idx="80">
                  <c:v>2.0035854441849743E-2</c:v>
                </c:pt>
                <c:pt idx="81">
                  <c:v>2.1130390458194093E-2</c:v>
                </c:pt>
                <c:pt idx="82">
                  <c:v>2.272764633130131E-2</c:v>
                </c:pt>
                <c:pt idx="83">
                  <c:v>2.4271628846306514E-2</c:v>
                </c:pt>
                <c:pt idx="84">
                  <c:v>2.6447237305928795E-2</c:v>
                </c:pt>
                <c:pt idx="85">
                  <c:v>3.0626049833883728E-2</c:v>
                </c:pt>
                <c:pt idx="86">
                  <c:v>3.0380887024288317E-2</c:v>
                </c:pt>
                <c:pt idx="87">
                  <c:v>3.1246944444778268E-2</c:v>
                </c:pt>
                <c:pt idx="88">
                  <c:v>2.912981402125947E-2</c:v>
                </c:pt>
                <c:pt idx="89">
                  <c:v>2.9725949839346066E-2</c:v>
                </c:pt>
                <c:pt idx="90">
                  <c:v>3.0000822189562459E-2</c:v>
                </c:pt>
                <c:pt idx="91">
                  <c:v>3.087997038682011E-2</c:v>
                </c:pt>
                <c:pt idx="92">
                  <c:v>2.8232353744662264E-2</c:v>
                </c:pt>
                <c:pt idx="93">
                  <c:v>2.8593543949905209E-2</c:v>
                </c:pt>
                <c:pt idx="94">
                  <c:v>2.8823499848004808E-2</c:v>
                </c:pt>
                <c:pt idx="95">
                  <c:v>2.7086042394429022E-2</c:v>
                </c:pt>
                <c:pt idx="96">
                  <c:v>2.7855167396589442E-2</c:v>
                </c:pt>
                <c:pt idx="97">
                  <c:v>3.0452375836636625E-2</c:v>
                </c:pt>
                <c:pt idx="98">
                  <c:v>2.8326878273444711E-2</c:v>
                </c:pt>
                <c:pt idx="99">
                  <c:v>2.8457176867685563E-2</c:v>
                </c:pt>
                <c:pt idx="100">
                  <c:v>2.9424300271928994E-2</c:v>
                </c:pt>
                <c:pt idx="101">
                  <c:v>3.2174087940521012E-2</c:v>
                </c:pt>
                <c:pt idx="102">
                  <c:v>3.1854864320578491E-2</c:v>
                </c:pt>
                <c:pt idx="103">
                  <c:v>3.220507918816784E-2</c:v>
                </c:pt>
                <c:pt idx="104">
                  <c:v>3.4667192608893505E-2</c:v>
                </c:pt>
                <c:pt idx="105">
                  <c:v>3.633881041018161E-2</c:v>
                </c:pt>
                <c:pt idx="106">
                  <c:v>3.6257547043614169E-2</c:v>
                </c:pt>
                <c:pt idx="107">
                  <c:v>3.7528934232946565E-2</c:v>
                </c:pt>
                <c:pt idx="108">
                  <c:v>3.7231873634584689E-2</c:v>
                </c:pt>
                <c:pt idx="109">
                  <c:v>3.7274432140283587E-2</c:v>
                </c:pt>
                <c:pt idx="110">
                  <c:v>3.4160103986975665E-2</c:v>
                </c:pt>
                <c:pt idx="111">
                  <c:v>3.4969166457038181E-2</c:v>
                </c:pt>
                <c:pt idx="112">
                  <c:v>3.5749246711449079E-2</c:v>
                </c:pt>
                <c:pt idx="113">
                  <c:v>3.8122900915308788E-2</c:v>
                </c:pt>
                <c:pt idx="114">
                  <c:v>3.8334757588411872E-2</c:v>
                </c:pt>
                <c:pt idx="115">
                  <c:v>3.865170610290769E-2</c:v>
                </c:pt>
                <c:pt idx="116">
                  <c:v>3.9166892422839883E-2</c:v>
                </c:pt>
                <c:pt idx="117">
                  <c:v>4.0274150775909678E-2</c:v>
                </c:pt>
                <c:pt idx="118">
                  <c:v>3.711253032392503E-2</c:v>
                </c:pt>
                <c:pt idx="119">
                  <c:v>3.9788191190641031E-2</c:v>
                </c:pt>
                <c:pt idx="120">
                  <c:v>3.7510727718267134E-2</c:v>
                </c:pt>
                <c:pt idx="121">
                  <c:v>3.8799229450654504E-2</c:v>
                </c:pt>
                <c:pt idx="122">
                  <c:v>4.0170258124424763E-2</c:v>
                </c:pt>
                <c:pt idx="123">
                  <c:v>4.2207096593344318E-2</c:v>
                </c:pt>
                <c:pt idx="124">
                  <c:v>4.2840591012109464E-2</c:v>
                </c:pt>
                <c:pt idx="125">
                  <c:v>4.4534245581584697E-2</c:v>
                </c:pt>
                <c:pt idx="126">
                  <c:v>4.7617673940805405E-2</c:v>
                </c:pt>
                <c:pt idx="127">
                  <c:v>4.556183089984267E-2</c:v>
                </c:pt>
                <c:pt idx="128">
                  <c:v>4.8653635000878381E-2</c:v>
                </c:pt>
                <c:pt idx="129">
                  <c:v>4.8608858062334281E-2</c:v>
                </c:pt>
                <c:pt idx="130">
                  <c:v>5.0607310056966615E-2</c:v>
                </c:pt>
                <c:pt idx="131">
                  <c:v>4.8210395213247548E-2</c:v>
                </c:pt>
                <c:pt idx="132">
                  <c:v>5.0205334617771324E-2</c:v>
                </c:pt>
                <c:pt idx="133">
                  <c:v>5.2460104513175621E-2</c:v>
                </c:pt>
                <c:pt idx="134">
                  <c:v>4.9354765969722214E-2</c:v>
                </c:pt>
                <c:pt idx="135">
                  <c:v>5.3656286079022175E-2</c:v>
                </c:pt>
                <c:pt idx="136">
                  <c:v>5.6046006204611087E-2</c:v>
                </c:pt>
                <c:pt idx="137">
                  <c:v>5.7197122424448077E-2</c:v>
                </c:pt>
                <c:pt idx="138">
                  <c:v>5.8281297369789042E-2</c:v>
                </c:pt>
                <c:pt idx="139">
                  <c:v>5.5624489264667565E-2</c:v>
                </c:pt>
                <c:pt idx="140">
                  <c:v>5.5458147594486862E-2</c:v>
                </c:pt>
                <c:pt idx="141">
                  <c:v>6.0754240693525974E-2</c:v>
                </c:pt>
                <c:pt idx="142">
                  <c:v>6.0786940928994948E-2</c:v>
                </c:pt>
                <c:pt idx="143">
                  <c:v>6.3647236040351718E-2</c:v>
                </c:pt>
                <c:pt idx="144">
                  <c:v>6.5009910296983664E-2</c:v>
                </c:pt>
                <c:pt idx="145">
                  <c:v>6.310432112801645E-2</c:v>
                </c:pt>
                <c:pt idx="146">
                  <c:v>6.34476756965765E-2</c:v>
                </c:pt>
                <c:pt idx="147">
                  <c:v>6.3146817617103945E-2</c:v>
                </c:pt>
                <c:pt idx="148">
                  <c:v>6.7798822403956516E-2</c:v>
                </c:pt>
                <c:pt idx="149">
                  <c:v>7.0203885295162305E-2</c:v>
                </c:pt>
                <c:pt idx="150">
                  <c:v>6.7301571415874228E-2</c:v>
                </c:pt>
                <c:pt idx="151">
                  <c:v>6.6552548185861315E-2</c:v>
                </c:pt>
                <c:pt idx="152">
                  <c:v>6.1809634848561945E-2</c:v>
                </c:pt>
                <c:pt idx="153">
                  <c:v>6.3814548656381476E-2</c:v>
                </c:pt>
                <c:pt idx="154">
                  <c:v>6.2680708264836182E-2</c:v>
                </c:pt>
                <c:pt idx="155">
                  <c:v>6.4737687029640334E-2</c:v>
                </c:pt>
                <c:pt idx="156">
                  <c:v>6.4168826543572699E-2</c:v>
                </c:pt>
                <c:pt idx="157">
                  <c:v>6.9650332931225023E-2</c:v>
                </c:pt>
                <c:pt idx="158">
                  <c:v>6.4504292838996724E-2</c:v>
                </c:pt>
                <c:pt idx="159">
                  <c:v>6.3962391643074268E-2</c:v>
                </c:pt>
                <c:pt idx="160">
                  <c:v>6.3176511468707286E-2</c:v>
                </c:pt>
                <c:pt idx="161">
                  <c:v>6.3815979275699375E-2</c:v>
                </c:pt>
                <c:pt idx="162">
                  <c:v>6.4334349688015768E-2</c:v>
                </c:pt>
                <c:pt idx="163">
                  <c:v>6.4190484755612065E-2</c:v>
                </c:pt>
                <c:pt idx="164">
                  <c:v>6.3499798012845998E-2</c:v>
                </c:pt>
                <c:pt idx="165">
                  <c:v>6.7591536276103703E-2</c:v>
                </c:pt>
                <c:pt idx="166">
                  <c:v>6.5830077107977836E-2</c:v>
                </c:pt>
                <c:pt idx="167">
                  <c:v>6.7903578122746389E-2</c:v>
                </c:pt>
                <c:pt idx="168">
                  <c:v>6.7282654391741747E-2</c:v>
                </c:pt>
                <c:pt idx="169">
                  <c:v>6.272084422811508E-2</c:v>
                </c:pt>
                <c:pt idx="170">
                  <c:v>6.4058296857334662E-2</c:v>
                </c:pt>
                <c:pt idx="171">
                  <c:v>5.8811469340178668E-2</c:v>
                </c:pt>
                <c:pt idx="172">
                  <c:v>6.2371360056578506E-2</c:v>
                </c:pt>
                <c:pt idx="173">
                  <c:v>5.8815569681338165E-2</c:v>
                </c:pt>
                <c:pt idx="174">
                  <c:v>5.9350358364079536E-2</c:v>
                </c:pt>
                <c:pt idx="175">
                  <c:v>6.3343739139008592E-2</c:v>
                </c:pt>
                <c:pt idx="176">
                  <c:v>6.4392938301340408E-2</c:v>
                </c:pt>
                <c:pt idx="177">
                  <c:v>6.3460566471772895E-2</c:v>
                </c:pt>
                <c:pt idx="178">
                  <c:v>6.4074822058727054E-2</c:v>
                </c:pt>
                <c:pt idx="179">
                  <c:v>5.9555137556723814E-2</c:v>
                </c:pt>
                <c:pt idx="180">
                  <c:v>5.4700338451280306E-2</c:v>
                </c:pt>
                <c:pt idx="181">
                  <c:v>5.6257568573508498E-2</c:v>
                </c:pt>
                <c:pt idx="182">
                  <c:v>5.2581254511141928E-2</c:v>
                </c:pt>
                <c:pt idx="183">
                  <c:v>5.3814171964950308E-2</c:v>
                </c:pt>
                <c:pt idx="184">
                  <c:v>5.3818123750763114E-2</c:v>
                </c:pt>
                <c:pt idx="185">
                  <c:v>5.2371882767583644E-2</c:v>
                </c:pt>
                <c:pt idx="186">
                  <c:v>5.2344061866172797E-2</c:v>
                </c:pt>
                <c:pt idx="187">
                  <c:v>5.3128239531013977E-2</c:v>
                </c:pt>
                <c:pt idx="188">
                  <c:v>5.5515333534931877E-2</c:v>
                </c:pt>
                <c:pt idx="189">
                  <c:v>5.4352253731523303E-2</c:v>
                </c:pt>
                <c:pt idx="190">
                  <c:v>5.6310064448499508E-2</c:v>
                </c:pt>
                <c:pt idx="191">
                  <c:v>5.5529817597256059E-2</c:v>
                </c:pt>
                <c:pt idx="192">
                  <c:v>5.6180884458481239E-2</c:v>
                </c:pt>
                <c:pt idx="193">
                  <c:v>5.7949024043230546E-2</c:v>
                </c:pt>
                <c:pt idx="194">
                  <c:v>6.1597429129395254E-2</c:v>
                </c:pt>
                <c:pt idx="195">
                  <c:v>6.1183348506701041E-2</c:v>
                </c:pt>
                <c:pt idx="196">
                  <c:v>6.1605962039321227E-2</c:v>
                </c:pt>
                <c:pt idx="197">
                  <c:v>6.0475403869295841E-2</c:v>
                </c:pt>
                <c:pt idx="198">
                  <c:v>6.1493697764859911E-2</c:v>
                </c:pt>
                <c:pt idx="199">
                  <c:v>6.0152052140354684E-2</c:v>
                </c:pt>
                <c:pt idx="200">
                  <c:v>6.2787892893165553E-2</c:v>
                </c:pt>
                <c:pt idx="201">
                  <c:v>6.5926298371826952E-2</c:v>
                </c:pt>
                <c:pt idx="202">
                  <c:v>6.6423119291090238E-2</c:v>
                </c:pt>
                <c:pt idx="203">
                  <c:v>6.7594360326937553E-2</c:v>
                </c:pt>
                <c:pt idx="204">
                  <c:v>6.4807605505788457E-2</c:v>
                </c:pt>
                <c:pt idx="205">
                  <c:v>6.4496225352259628E-2</c:v>
                </c:pt>
                <c:pt idx="206">
                  <c:v>5.8996019434292668E-2</c:v>
                </c:pt>
                <c:pt idx="207">
                  <c:v>6.1370969524532359E-2</c:v>
                </c:pt>
                <c:pt idx="208">
                  <c:v>5.8962462635263169E-2</c:v>
                </c:pt>
                <c:pt idx="209">
                  <c:v>6.3355994082115341E-2</c:v>
                </c:pt>
                <c:pt idx="210">
                  <c:v>6.4897619159393294E-2</c:v>
                </c:pt>
                <c:pt idx="211">
                  <c:v>7.1152614985995344E-2</c:v>
                </c:pt>
                <c:pt idx="212">
                  <c:v>7.2792070580005808E-2</c:v>
                </c:pt>
                <c:pt idx="213">
                  <c:v>7.2919872795354168E-2</c:v>
                </c:pt>
                <c:pt idx="214">
                  <c:v>7.3061746808781303E-2</c:v>
                </c:pt>
                <c:pt idx="215">
                  <c:v>7.3048546136778914E-2</c:v>
                </c:pt>
                <c:pt idx="216">
                  <c:v>6.9110779861042415E-2</c:v>
                </c:pt>
                <c:pt idx="217">
                  <c:v>7.1065695964179776E-2</c:v>
                </c:pt>
                <c:pt idx="218">
                  <c:v>7.2792002458939242E-2</c:v>
                </c:pt>
                <c:pt idx="219">
                  <c:v>7.2013794925759544E-2</c:v>
                </c:pt>
                <c:pt idx="220">
                  <c:v>7.1191334781305793E-2</c:v>
                </c:pt>
                <c:pt idx="221">
                  <c:v>7.1597727468502237E-2</c:v>
                </c:pt>
                <c:pt idx="222">
                  <c:v>7.1408905366400877E-2</c:v>
                </c:pt>
                <c:pt idx="223">
                  <c:v>7.3427708927116697E-2</c:v>
                </c:pt>
                <c:pt idx="224">
                  <c:v>7.729831852116642E-2</c:v>
                </c:pt>
                <c:pt idx="225">
                  <c:v>7.754730834570478E-2</c:v>
                </c:pt>
                <c:pt idx="226">
                  <c:v>7.7692142198388936E-2</c:v>
                </c:pt>
                <c:pt idx="227">
                  <c:v>8.0118150204571137E-2</c:v>
                </c:pt>
                <c:pt idx="228">
                  <c:v>7.9505100521517713E-2</c:v>
                </c:pt>
                <c:pt idx="229">
                  <c:v>8.2065149240065693E-2</c:v>
                </c:pt>
                <c:pt idx="230">
                  <c:v>8.2289065797970906E-2</c:v>
                </c:pt>
                <c:pt idx="231">
                  <c:v>8.3532295391886668E-2</c:v>
                </c:pt>
                <c:pt idx="232">
                  <c:v>8.7463267452166704E-2</c:v>
                </c:pt>
                <c:pt idx="233">
                  <c:v>8.5496406021601468E-2</c:v>
                </c:pt>
                <c:pt idx="234">
                  <c:v>8.6164969669656477E-2</c:v>
                </c:pt>
                <c:pt idx="235">
                  <c:v>8.3842770173004233E-2</c:v>
                </c:pt>
                <c:pt idx="236">
                  <c:v>8.6498256414619057E-2</c:v>
                </c:pt>
                <c:pt idx="237">
                  <c:v>8.6488504492942431E-2</c:v>
                </c:pt>
                <c:pt idx="238">
                  <c:v>8.6029224108867375E-2</c:v>
                </c:pt>
                <c:pt idx="239">
                  <c:v>9.0292709027944396E-2</c:v>
                </c:pt>
                <c:pt idx="240">
                  <c:v>9.2660383531675716E-2</c:v>
                </c:pt>
                <c:pt idx="241">
                  <c:v>9.5892178087870539E-2</c:v>
                </c:pt>
                <c:pt idx="242">
                  <c:v>9.6467156544267629E-2</c:v>
                </c:pt>
                <c:pt idx="243">
                  <c:v>9.3272653847303211E-2</c:v>
                </c:pt>
                <c:pt idx="244">
                  <c:v>9.1499593038934401E-2</c:v>
                </c:pt>
                <c:pt idx="245">
                  <c:v>9.4473860218302397E-2</c:v>
                </c:pt>
                <c:pt idx="246">
                  <c:v>9.5001457919917431E-2</c:v>
                </c:pt>
                <c:pt idx="247">
                  <c:v>9.5310001205989536E-2</c:v>
                </c:pt>
                <c:pt idx="248">
                  <c:v>9.7447671351328591E-2</c:v>
                </c:pt>
                <c:pt idx="249">
                  <c:v>0.10018712986359035</c:v>
                </c:pt>
                <c:pt idx="250">
                  <c:v>0.10057189503488773</c:v>
                </c:pt>
                <c:pt idx="251">
                  <c:v>9.9147179883582348E-2</c:v>
                </c:pt>
                <c:pt idx="252">
                  <c:v>0.10195733632147652</c:v>
                </c:pt>
                <c:pt idx="253">
                  <c:v>0.10152767489263326</c:v>
                </c:pt>
                <c:pt idx="254">
                  <c:v>0.10275248246428581</c:v>
                </c:pt>
                <c:pt idx="255">
                  <c:v>0.10570794476077272</c:v>
                </c:pt>
                <c:pt idx="256">
                  <c:v>0.10163905137004337</c:v>
                </c:pt>
                <c:pt idx="257">
                  <c:v>0.10523055928356939</c:v>
                </c:pt>
                <c:pt idx="258">
                  <c:v>0.10378471038442805</c:v>
                </c:pt>
                <c:pt idx="259">
                  <c:v>0.10651209424823138</c:v>
                </c:pt>
                <c:pt idx="260">
                  <c:v>0.10334966448127747</c:v>
                </c:pt>
                <c:pt idx="261">
                  <c:v>0.1027042718588822</c:v>
                </c:pt>
                <c:pt idx="262">
                  <c:v>0.1029435346344012</c:v>
                </c:pt>
                <c:pt idx="263">
                  <c:v>0.10609728318819167</c:v>
                </c:pt>
                <c:pt idx="264">
                  <c:v>0.10564298337698319</c:v>
                </c:pt>
                <c:pt idx="265">
                  <c:v>0.10120673031979299</c:v>
                </c:pt>
                <c:pt idx="266">
                  <c:v>0.10037965638003254</c:v>
                </c:pt>
                <c:pt idx="267">
                  <c:v>9.9555024836969874E-2</c:v>
                </c:pt>
                <c:pt idx="268">
                  <c:v>9.3109529274305824E-2</c:v>
                </c:pt>
                <c:pt idx="269">
                  <c:v>9.6416306281551067E-2</c:v>
                </c:pt>
                <c:pt idx="270">
                  <c:v>9.1028410598009701E-2</c:v>
                </c:pt>
                <c:pt idx="271">
                  <c:v>9.8881914290400497E-2</c:v>
                </c:pt>
                <c:pt idx="272">
                  <c:v>0.10466989569625151</c:v>
                </c:pt>
                <c:pt idx="273">
                  <c:v>0.10794128085793919</c:v>
                </c:pt>
                <c:pt idx="274">
                  <c:v>0.11078059759103143</c:v>
                </c:pt>
                <c:pt idx="275">
                  <c:v>0.1143519118920564</c:v>
                </c:pt>
                <c:pt idx="276">
                  <c:v>0.11610044081411441</c:v>
                </c:pt>
                <c:pt idx="277">
                  <c:v>0.11608167831722982</c:v>
                </c:pt>
                <c:pt idx="278">
                  <c:v>0.11420134003764848</c:v>
                </c:pt>
                <c:pt idx="279">
                  <c:v>0.11721941927350765</c:v>
                </c:pt>
                <c:pt idx="280">
                  <c:v>0.12053097588893236</c:v>
                </c:pt>
                <c:pt idx="281">
                  <c:v>0.12528420052333433</c:v>
                </c:pt>
                <c:pt idx="282">
                  <c:v>0.12377720894368704</c:v>
                </c:pt>
                <c:pt idx="283">
                  <c:v>0.12613426705952246</c:v>
                </c:pt>
                <c:pt idx="284">
                  <c:v>0.11910378958691936</c:v>
                </c:pt>
                <c:pt idx="285">
                  <c:v>0.12079357495716758</c:v>
                </c:pt>
                <c:pt idx="286">
                  <c:v>0.1244193596376979</c:v>
                </c:pt>
                <c:pt idx="287">
                  <c:v>0.11688228843621884</c:v>
                </c:pt>
                <c:pt idx="288">
                  <c:v>0.11092685688129933</c:v>
                </c:pt>
                <c:pt idx="289">
                  <c:v>0.11529949499119763</c:v>
                </c:pt>
                <c:pt idx="290">
                  <c:v>0.11372626430850286</c:v>
                </c:pt>
                <c:pt idx="291">
                  <c:v>0.11395203538521592</c:v>
                </c:pt>
                <c:pt idx="292">
                  <c:v>0.11460544365544334</c:v>
                </c:pt>
                <c:pt idx="293">
                  <c:v>0.11995113732143814</c:v>
                </c:pt>
                <c:pt idx="294">
                  <c:v>0.11659710269625401</c:v>
                </c:pt>
                <c:pt idx="295">
                  <c:v>0.11569116247891698</c:v>
                </c:pt>
                <c:pt idx="296">
                  <c:v>0.11642190937412877</c:v>
                </c:pt>
                <c:pt idx="297">
                  <c:v>0.12273015517686559</c:v>
                </c:pt>
                <c:pt idx="298">
                  <c:v>0.12498559965662981</c:v>
                </c:pt>
                <c:pt idx="299">
                  <c:v>0.1253810312059751</c:v>
                </c:pt>
                <c:pt idx="300">
                  <c:v>0.12464052360818134</c:v>
                </c:pt>
                <c:pt idx="301">
                  <c:v>0.12747782586529555</c:v>
                </c:pt>
                <c:pt idx="302">
                  <c:v>0.12290153773906232</c:v>
                </c:pt>
                <c:pt idx="303">
                  <c:v>0.12360738886797629</c:v>
                </c:pt>
                <c:pt idx="304">
                  <c:v>0.12225952287859609</c:v>
                </c:pt>
                <c:pt idx="305">
                  <c:v>0.11819677452489175</c:v>
                </c:pt>
                <c:pt idx="306">
                  <c:v>0.11696088593659915</c:v>
                </c:pt>
                <c:pt idx="307">
                  <c:v>0.11782729176027873</c:v>
                </c:pt>
                <c:pt idx="308">
                  <c:v>0.12295524771142952</c:v>
                </c:pt>
                <c:pt idx="309">
                  <c:v>0.12300948106686982</c:v>
                </c:pt>
                <c:pt idx="310">
                  <c:v>0.12588439846049049</c:v>
                </c:pt>
                <c:pt idx="311">
                  <c:v>0.12790374883996769</c:v>
                </c:pt>
                <c:pt idx="312">
                  <c:v>0.12807091754440059</c:v>
                </c:pt>
                <c:pt idx="313">
                  <c:v>0.12970178414212263</c:v>
                </c:pt>
                <c:pt idx="314">
                  <c:v>0.12877191451852377</c:v>
                </c:pt>
                <c:pt idx="315">
                  <c:v>0.12886607438494591</c:v>
                </c:pt>
                <c:pt idx="316">
                  <c:v>0.12926606033812993</c:v>
                </c:pt>
                <c:pt idx="317">
                  <c:v>0.13068111585916742</c:v>
                </c:pt>
                <c:pt idx="318">
                  <c:v>0.13052619813071398</c:v>
                </c:pt>
                <c:pt idx="319">
                  <c:v>0.12933419408605618</c:v>
                </c:pt>
                <c:pt idx="320">
                  <c:v>0.13046172563789904</c:v>
                </c:pt>
                <c:pt idx="321">
                  <c:v>0.12890321118581083</c:v>
                </c:pt>
                <c:pt idx="322">
                  <c:v>0.13083888399158017</c:v>
                </c:pt>
                <c:pt idx="323">
                  <c:v>0.13163167874199644</c:v>
                </c:pt>
                <c:pt idx="324">
                  <c:v>0.12816325139386531</c:v>
                </c:pt>
                <c:pt idx="325">
                  <c:v>0.12916379979182624</c:v>
                </c:pt>
                <c:pt idx="326">
                  <c:v>0.13227274835543446</c:v>
                </c:pt>
                <c:pt idx="327">
                  <c:v>0.13446393110183119</c:v>
                </c:pt>
                <c:pt idx="328">
                  <c:v>0.13564495525209197</c:v>
                </c:pt>
                <c:pt idx="329">
                  <c:v>0.1365377287187759</c:v>
                </c:pt>
                <c:pt idx="330">
                  <c:v>0.13853724503024067</c:v>
                </c:pt>
                <c:pt idx="331">
                  <c:v>0.13702654950957571</c:v>
                </c:pt>
                <c:pt idx="332">
                  <c:v>0.13642758313863834</c:v>
                </c:pt>
                <c:pt idx="333">
                  <c:v>0.13492456078565418</c:v>
                </c:pt>
                <c:pt idx="334">
                  <c:v>0.13550151459630166</c:v>
                </c:pt>
                <c:pt idx="335">
                  <c:v>0.13510153191308194</c:v>
                </c:pt>
                <c:pt idx="336">
                  <c:v>0.13840559558621246</c:v>
                </c:pt>
                <c:pt idx="337">
                  <c:v>0.13692302167897785</c:v>
                </c:pt>
                <c:pt idx="338">
                  <c:v>0.13763583635670473</c:v>
                </c:pt>
                <c:pt idx="339">
                  <c:v>0.13577570901908587</c:v>
                </c:pt>
                <c:pt idx="340">
                  <c:v>0.13444667711414127</c:v>
                </c:pt>
                <c:pt idx="341">
                  <c:v>0.13745973052980154</c:v>
                </c:pt>
                <c:pt idx="342">
                  <c:v>0.13882531816357191</c:v>
                </c:pt>
                <c:pt idx="343">
                  <c:v>0.13839855156040803</c:v>
                </c:pt>
                <c:pt idx="344">
                  <c:v>0.13589052537008173</c:v>
                </c:pt>
                <c:pt idx="345">
                  <c:v>0.13808708397062652</c:v>
                </c:pt>
                <c:pt idx="346">
                  <c:v>0.1386322002516438</c:v>
                </c:pt>
                <c:pt idx="347">
                  <c:v>0.14123106646012351</c:v>
                </c:pt>
                <c:pt idx="348">
                  <c:v>0.13802344534391597</c:v>
                </c:pt>
                <c:pt idx="349">
                  <c:v>0.13879398751358063</c:v>
                </c:pt>
                <c:pt idx="350">
                  <c:v>0.14261045188097432</c:v>
                </c:pt>
                <c:pt idx="351">
                  <c:v>0.14368634078796583</c:v>
                </c:pt>
                <c:pt idx="352">
                  <c:v>0.14449588303417116</c:v>
                </c:pt>
                <c:pt idx="353">
                  <c:v>0.14778798838909291</c:v>
                </c:pt>
                <c:pt idx="354">
                  <c:v>0.14814080991635037</c:v>
                </c:pt>
                <c:pt idx="355">
                  <c:v>0.14854518879082046</c:v>
                </c:pt>
                <c:pt idx="356">
                  <c:v>0.14888676363923214</c:v>
                </c:pt>
                <c:pt idx="357">
                  <c:v>0.14730599517396481</c:v>
                </c:pt>
                <c:pt idx="358">
                  <c:v>0.14615139562326362</c:v>
                </c:pt>
                <c:pt idx="359">
                  <c:v>0.14672808335025245</c:v>
                </c:pt>
                <c:pt idx="360">
                  <c:v>0.14552570944451126</c:v>
                </c:pt>
                <c:pt idx="361">
                  <c:v>0.14822303990957053</c:v>
                </c:pt>
                <c:pt idx="362">
                  <c:v>0.14852233767873768</c:v>
                </c:pt>
                <c:pt idx="363">
                  <c:v>0.14981272716294236</c:v>
                </c:pt>
                <c:pt idx="364">
                  <c:v>0.14690667917808731</c:v>
                </c:pt>
                <c:pt idx="365">
                  <c:v>0.14559200478779077</c:v>
                </c:pt>
                <c:pt idx="366">
                  <c:v>0.14868885750458127</c:v>
                </c:pt>
                <c:pt idx="367">
                  <c:v>0.14861272775321788</c:v>
                </c:pt>
                <c:pt idx="368">
                  <c:v>0.14956209571788803</c:v>
                </c:pt>
                <c:pt idx="369">
                  <c:v>0.15187616714168795</c:v>
                </c:pt>
                <c:pt idx="370">
                  <c:v>0.15415359308169818</c:v>
                </c:pt>
                <c:pt idx="371">
                  <c:v>0.15429761042397216</c:v>
                </c:pt>
                <c:pt idx="372">
                  <c:v>0.15458321985720036</c:v>
                </c:pt>
                <c:pt idx="373">
                  <c:v>0.15463879297247773</c:v>
                </c:pt>
                <c:pt idx="374">
                  <c:v>0.15479664574853413</c:v>
                </c:pt>
                <c:pt idx="375">
                  <c:v>0.15559661733026009</c:v>
                </c:pt>
                <c:pt idx="376">
                  <c:v>0.15557286908184875</c:v>
                </c:pt>
                <c:pt idx="377">
                  <c:v>0.1483393859457931</c:v>
                </c:pt>
                <c:pt idx="378">
                  <c:v>0.14652606748272445</c:v>
                </c:pt>
                <c:pt idx="379">
                  <c:v>0.14196804164045096</c:v>
                </c:pt>
                <c:pt idx="380">
                  <c:v>0.14400817942521793</c:v>
                </c:pt>
                <c:pt idx="381">
                  <c:v>0.1474226197863453</c:v>
                </c:pt>
                <c:pt idx="382">
                  <c:v>0.14969040851962268</c:v>
                </c:pt>
                <c:pt idx="383">
                  <c:v>0.148401216435321</c:v>
                </c:pt>
                <c:pt idx="384">
                  <c:v>0.14539118770172132</c:v>
                </c:pt>
                <c:pt idx="385">
                  <c:v>0.14430286981582396</c:v>
                </c:pt>
                <c:pt idx="386">
                  <c:v>0.13292330388849516</c:v>
                </c:pt>
                <c:pt idx="387">
                  <c:v>0.13502979010613259</c:v>
                </c:pt>
                <c:pt idx="388">
                  <c:v>0.14042107076992405</c:v>
                </c:pt>
                <c:pt idx="389">
                  <c:v>0.14152896319228181</c:v>
                </c:pt>
                <c:pt idx="390">
                  <c:v>0.14121853452769795</c:v>
                </c:pt>
                <c:pt idx="391">
                  <c:v>0.14063520413092023</c:v>
                </c:pt>
                <c:pt idx="392">
                  <c:v>0.13798783468437437</c:v>
                </c:pt>
                <c:pt idx="393">
                  <c:v>0.14117062821412474</c:v>
                </c:pt>
                <c:pt idx="394">
                  <c:v>0.14404111728341196</c:v>
                </c:pt>
                <c:pt idx="395">
                  <c:v>0.13856004817013901</c:v>
                </c:pt>
                <c:pt idx="396">
                  <c:v>0.13722679415823902</c:v>
                </c:pt>
                <c:pt idx="397">
                  <c:v>0.13765685698738039</c:v>
                </c:pt>
                <c:pt idx="398">
                  <c:v>0.13607846484825026</c:v>
                </c:pt>
                <c:pt idx="399">
                  <c:v>0.13955132457930675</c:v>
                </c:pt>
                <c:pt idx="400">
                  <c:v>0.14348861009070224</c:v>
                </c:pt>
                <c:pt idx="401">
                  <c:v>0.14434667883560426</c:v>
                </c:pt>
                <c:pt idx="402">
                  <c:v>0.14661356120223767</c:v>
                </c:pt>
                <c:pt idx="403">
                  <c:v>0.14626375210553166</c:v>
                </c:pt>
                <c:pt idx="404">
                  <c:v>0.14551462862709275</c:v>
                </c:pt>
                <c:pt idx="405">
                  <c:v>0.14259155985086314</c:v>
                </c:pt>
                <c:pt idx="406">
                  <c:v>0.13977358383143557</c:v>
                </c:pt>
                <c:pt idx="407">
                  <c:v>0.13796375847583575</c:v>
                </c:pt>
                <c:pt idx="408">
                  <c:v>0.13601800207019177</c:v>
                </c:pt>
                <c:pt idx="409">
                  <c:v>0.13442051389595888</c:v>
                </c:pt>
                <c:pt idx="410">
                  <c:v>0.13614209923153786</c:v>
                </c:pt>
                <c:pt idx="411">
                  <c:v>0.13784451433930167</c:v>
                </c:pt>
                <c:pt idx="412">
                  <c:v>0.14282934684175808</c:v>
                </c:pt>
                <c:pt idx="413">
                  <c:v>0.14544740289432045</c:v>
                </c:pt>
                <c:pt idx="414">
                  <c:v>0.14376963904592555</c:v>
                </c:pt>
                <c:pt idx="415">
                  <c:v>0.14556397829836998</c:v>
                </c:pt>
                <c:pt idx="416">
                  <c:v>0.14518170168184019</c:v>
                </c:pt>
                <c:pt idx="417">
                  <c:v>0.14611067687075585</c:v>
                </c:pt>
                <c:pt idx="418">
                  <c:v>0.14755088986809239</c:v>
                </c:pt>
                <c:pt idx="419">
                  <c:v>0.14785809423154128</c:v>
                </c:pt>
                <c:pt idx="420">
                  <c:v>0.14961923921241649</c:v>
                </c:pt>
                <c:pt idx="421">
                  <c:v>0.14988968575370865</c:v>
                </c:pt>
                <c:pt idx="422">
                  <c:v>0.14986608503110777</c:v>
                </c:pt>
                <c:pt idx="423">
                  <c:v>0.15003673392480676</c:v>
                </c:pt>
                <c:pt idx="424">
                  <c:v>0.15067160637203059</c:v>
                </c:pt>
                <c:pt idx="425">
                  <c:v>0.15175561324215003</c:v>
                </c:pt>
                <c:pt idx="426">
                  <c:v>0.1491954268427016</c:v>
                </c:pt>
                <c:pt idx="427">
                  <c:v>0.15212200978179879</c:v>
                </c:pt>
                <c:pt idx="428">
                  <c:v>0.15437373474037441</c:v>
                </c:pt>
                <c:pt idx="429">
                  <c:v>0.15471465922649519</c:v>
                </c:pt>
                <c:pt idx="430">
                  <c:v>0.14879413822238474</c:v>
                </c:pt>
                <c:pt idx="431">
                  <c:v>0.14990778402434501</c:v>
                </c:pt>
                <c:pt idx="432">
                  <c:v>0.15263852081205642</c:v>
                </c:pt>
                <c:pt idx="433">
                  <c:v>0.15957434588194985</c:v>
                </c:pt>
                <c:pt idx="434">
                  <c:v>0.16251695330895144</c:v>
                </c:pt>
                <c:pt idx="435">
                  <c:v>0.16416683403945886</c:v>
                </c:pt>
                <c:pt idx="436">
                  <c:v>0.1636411070927426</c:v>
                </c:pt>
                <c:pt idx="437">
                  <c:v>0.164557258381691</c:v>
                </c:pt>
                <c:pt idx="438">
                  <c:v>0.16423830724973154</c:v>
                </c:pt>
                <c:pt idx="439">
                  <c:v>0.16596141467068648</c:v>
                </c:pt>
                <c:pt idx="440">
                  <c:v>0.1652308641271043</c:v>
                </c:pt>
                <c:pt idx="441">
                  <c:v>0.1690057724462688</c:v>
                </c:pt>
                <c:pt idx="442">
                  <c:v>0.16954061143339483</c:v>
                </c:pt>
                <c:pt idx="443">
                  <c:v>0.17249540267818553</c:v>
                </c:pt>
                <c:pt idx="444">
                  <c:v>0.17483523202846141</c:v>
                </c:pt>
                <c:pt idx="445">
                  <c:v>0.17626320375040394</c:v>
                </c:pt>
                <c:pt idx="446">
                  <c:v>0.17268388364146969</c:v>
                </c:pt>
                <c:pt idx="447">
                  <c:v>0.17427316579062935</c:v>
                </c:pt>
                <c:pt idx="448">
                  <c:v>0.17815465652947471</c:v>
                </c:pt>
                <c:pt idx="449">
                  <c:v>0.18082817201686163</c:v>
                </c:pt>
                <c:pt idx="450">
                  <c:v>0.18152384888979212</c:v>
                </c:pt>
                <c:pt idx="451">
                  <c:v>0.18132283581881303</c:v>
                </c:pt>
                <c:pt idx="452">
                  <c:v>0.18430306001264718</c:v>
                </c:pt>
                <c:pt idx="453">
                  <c:v>0.18148869201323103</c:v>
                </c:pt>
                <c:pt idx="454">
                  <c:v>0.18050937922319177</c:v>
                </c:pt>
                <c:pt idx="455">
                  <c:v>0.18029717183737737</c:v>
                </c:pt>
                <c:pt idx="456">
                  <c:v>0.17524552144272332</c:v>
                </c:pt>
                <c:pt idx="457">
                  <c:v>0.1784091063125488</c:v>
                </c:pt>
                <c:pt idx="458">
                  <c:v>0.18143929137389625</c:v>
                </c:pt>
                <c:pt idx="459">
                  <c:v>0.18471584736283542</c:v>
                </c:pt>
                <c:pt idx="460">
                  <c:v>0.18628109747675459</c:v>
                </c:pt>
                <c:pt idx="461">
                  <c:v>0.18492405639103415</c:v>
                </c:pt>
                <c:pt idx="462">
                  <c:v>0.18318956235427897</c:v>
                </c:pt>
                <c:pt idx="463">
                  <c:v>0.18331232909815176</c:v>
                </c:pt>
                <c:pt idx="464">
                  <c:v>0.17993470652264998</c:v>
                </c:pt>
                <c:pt idx="465">
                  <c:v>0.18589329213262062</c:v>
                </c:pt>
                <c:pt idx="466">
                  <c:v>0.1892224931246369</c:v>
                </c:pt>
                <c:pt idx="467">
                  <c:v>0.19118113719674046</c:v>
                </c:pt>
                <c:pt idx="468">
                  <c:v>0.19453008464301602</c:v>
                </c:pt>
                <c:pt idx="469">
                  <c:v>0.19296346859016111</c:v>
                </c:pt>
                <c:pt idx="470">
                  <c:v>0.19356968644657413</c:v>
                </c:pt>
                <c:pt idx="471">
                  <c:v>0.19300173966547751</c:v>
                </c:pt>
                <c:pt idx="472">
                  <c:v>0.1968764665421332</c:v>
                </c:pt>
                <c:pt idx="473">
                  <c:v>0.19985194302188813</c:v>
                </c:pt>
                <c:pt idx="474">
                  <c:v>0.20165402977995073</c:v>
                </c:pt>
                <c:pt idx="475">
                  <c:v>0.20341240406835759</c:v>
                </c:pt>
                <c:pt idx="476">
                  <c:v>0.1927153615050432</c:v>
                </c:pt>
                <c:pt idx="477">
                  <c:v>0.19455880143451476</c:v>
                </c:pt>
                <c:pt idx="478">
                  <c:v>0.18726077560774401</c:v>
                </c:pt>
                <c:pt idx="479">
                  <c:v>0.18601751886896989</c:v>
                </c:pt>
                <c:pt idx="480">
                  <c:v>0.1892277725987781</c:v>
                </c:pt>
                <c:pt idx="481">
                  <c:v>0.18631193218169884</c:v>
                </c:pt>
                <c:pt idx="482">
                  <c:v>0.18998609170079095</c:v>
                </c:pt>
                <c:pt idx="483">
                  <c:v>0.193081249037931</c:v>
                </c:pt>
                <c:pt idx="484">
                  <c:v>0.19267680325640435</c:v>
                </c:pt>
                <c:pt idx="485">
                  <c:v>0.19010202597811698</c:v>
                </c:pt>
                <c:pt idx="486">
                  <c:v>0.19012548983245892</c:v>
                </c:pt>
                <c:pt idx="487">
                  <c:v>0.18772612524515986</c:v>
                </c:pt>
                <c:pt idx="488">
                  <c:v>0.1881757213591293</c:v>
                </c:pt>
                <c:pt idx="489">
                  <c:v>0.19108987149763457</c:v>
                </c:pt>
                <c:pt idx="490">
                  <c:v>0.18761003107949703</c:v>
                </c:pt>
                <c:pt idx="491">
                  <c:v>0.18774953178949616</c:v>
                </c:pt>
                <c:pt idx="492">
                  <c:v>0.18299074577978991</c:v>
                </c:pt>
                <c:pt idx="493">
                  <c:v>0.18827133777592264</c:v>
                </c:pt>
                <c:pt idx="494">
                  <c:v>0.19000951197529381</c:v>
                </c:pt>
                <c:pt idx="495">
                  <c:v>0.19337476177283919</c:v>
                </c:pt>
                <c:pt idx="496">
                  <c:v>0.19344345541940533</c:v>
                </c:pt>
                <c:pt idx="497">
                  <c:v>0.19631608146747248</c:v>
                </c:pt>
                <c:pt idx="498">
                  <c:v>0.19729688181145022</c:v>
                </c:pt>
                <c:pt idx="499">
                  <c:v>0.19783944863322689</c:v>
                </c:pt>
                <c:pt idx="500">
                  <c:v>0.20076591615709649</c:v>
                </c:pt>
                <c:pt idx="501">
                  <c:v>0.20058612070050974</c:v>
                </c:pt>
                <c:pt idx="502">
                  <c:v>0.20490905019345895</c:v>
                </c:pt>
                <c:pt idx="503">
                  <c:v>0.20788614440002084</c:v>
                </c:pt>
                <c:pt idx="504">
                  <c:v>0.20718974856502426</c:v>
                </c:pt>
                <c:pt idx="505">
                  <c:v>0.21054743227757511</c:v>
                </c:pt>
                <c:pt idx="506">
                  <c:v>0.21059515564018394</c:v>
                </c:pt>
                <c:pt idx="507">
                  <c:v>0.21299593558105845</c:v>
                </c:pt>
                <c:pt idx="508">
                  <c:v>0.21184586921774873</c:v>
                </c:pt>
                <c:pt idx="509">
                  <c:v>0.21127408462417963</c:v>
                </c:pt>
                <c:pt idx="510">
                  <c:v>0.20784754294606445</c:v>
                </c:pt>
                <c:pt idx="511">
                  <c:v>0.21143879874701121</c:v>
                </c:pt>
                <c:pt idx="512">
                  <c:v>0.21371979912869876</c:v>
                </c:pt>
                <c:pt idx="513">
                  <c:v>0.21708051583713805</c:v>
                </c:pt>
                <c:pt idx="514">
                  <c:v>0.21671556828678762</c:v>
                </c:pt>
                <c:pt idx="515">
                  <c:v>0.21883518710926619</c:v>
                </c:pt>
                <c:pt idx="516">
                  <c:v>0.21436890554714561</c:v>
                </c:pt>
                <c:pt idx="517">
                  <c:v>0.21312489152499525</c:v>
                </c:pt>
                <c:pt idx="518">
                  <c:v>0.21474325120970983</c:v>
                </c:pt>
                <c:pt idx="519">
                  <c:v>0.21899415318087123</c:v>
                </c:pt>
                <c:pt idx="520">
                  <c:v>0.2232284053043152</c:v>
                </c:pt>
                <c:pt idx="521">
                  <c:v>0.22502209507974347</c:v>
                </c:pt>
                <c:pt idx="522">
                  <c:v>0.22460867102089521</c:v>
                </c:pt>
                <c:pt idx="523">
                  <c:v>0.22571035191397293</c:v>
                </c:pt>
                <c:pt idx="524">
                  <c:v>0.22571680307327147</c:v>
                </c:pt>
                <c:pt idx="525">
                  <c:v>0.23040181088131306</c:v>
                </c:pt>
                <c:pt idx="526">
                  <c:v>0.23835266876896566</c:v>
                </c:pt>
                <c:pt idx="527">
                  <c:v>0.23834055278002908</c:v>
                </c:pt>
                <c:pt idx="528">
                  <c:v>0.23970863947700471</c:v>
                </c:pt>
                <c:pt idx="529">
                  <c:v>0.23837199719590774</c:v>
                </c:pt>
                <c:pt idx="530">
                  <c:v>0.2445773227724648</c:v>
                </c:pt>
                <c:pt idx="531">
                  <c:v>0.24251595718263497</c:v>
                </c:pt>
                <c:pt idx="532">
                  <c:v>0.24708747754931903</c:v>
                </c:pt>
                <c:pt idx="533">
                  <c:v>0.24724375859638714</c:v>
                </c:pt>
                <c:pt idx="534">
                  <c:v>0.24634979317137029</c:v>
                </c:pt>
                <c:pt idx="535">
                  <c:v>0.24315861232552738</c:v>
                </c:pt>
                <c:pt idx="536">
                  <c:v>0.2416273831675928</c:v>
                </c:pt>
                <c:pt idx="537">
                  <c:v>0.24248726924548247</c:v>
                </c:pt>
                <c:pt idx="538">
                  <c:v>0.24587683303333741</c:v>
                </c:pt>
                <c:pt idx="539">
                  <c:v>0.24890664096132631</c:v>
                </c:pt>
                <c:pt idx="540">
                  <c:v>0.2486439310982651</c:v>
                </c:pt>
                <c:pt idx="541">
                  <c:v>0.25007755826454092</c:v>
                </c:pt>
                <c:pt idx="542">
                  <c:v>0.24532597575017934</c:v>
                </c:pt>
                <c:pt idx="543">
                  <c:v>0.2484641350957042</c:v>
                </c:pt>
                <c:pt idx="544">
                  <c:v>0.25086012244221267</c:v>
                </c:pt>
                <c:pt idx="545">
                  <c:v>0.25682460701315546</c:v>
                </c:pt>
                <c:pt idx="546">
                  <c:v>0.26341557231137958</c:v>
                </c:pt>
                <c:pt idx="547">
                  <c:v>0.26429854277335885</c:v>
                </c:pt>
                <c:pt idx="548">
                  <c:v>0.27111283194259328</c:v>
                </c:pt>
                <c:pt idx="549">
                  <c:v>0.27328975059426397</c:v>
                </c:pt>
                <c:pt idx="550">
                  <c:v>0.27582671661124936</c:v>
                </c:pt>
                <c:pt idx="551">
                  <c:v>0.27485190090906864</c:v>
                </c:pt>
                <c:pt idx="552">
                  <c:v>0.27826869291894551</c:v>
                </c:pt>
                <c:pt idx="553">
                  <c:v>0.28378808533522526</c:v>
                </c:pt>
                <c:pt idx="554">
                  <c:v>0.28698034219565471</c:v>
                </c:pt>
                <c:pt idx="555">
                  <c:v>0.29825858501758984</c:v>
                </c:pt>
                <c:pt idx="556">
                  <c:v>0.30275922057979643</c:v>
                </c:pt>
                <c:pt idx="557">
                  <c:v>0.3056208612610567</c:v>
                </c:pt>
                <c:pt idx="558">
                  <c:v>0.30992813363205185</c:v>
                </c:pt>
                <c:pt idx="559">
                  <c:v>0.3181696080900025</c:v>
                </c:pt>
                <c:pt idx="560">
                  <c:v>0.31638557337889561</c:v>
                </c:pt>
                <c:pt idx="561">
                  <c:v>0.3123068074346349</c:v>
                </c:pt>
                <c:pt idx="562">
                  <c:v>0.31226338236242634</c:v>
                </c:pt>
                <c:pt idx="563">
                  <c:v>0.30993134959898949</c:v>
                </c:pt>
                <c:pt idx="564">
                  <c:v>0.31682768971483832</c:v>
                </c:pt>
                <c:pt idx="565">
                  <c:v>0.31904763067453601</c:v>
                </c:pt>
                <c:pt idx="566">
                  <c:v>0.3229301797743831</c:v>
                </c:pt>
                <c:pt idx="567">
                  <c:v>0.32308680628234243</c:v>
                </c:pt>
                <c:pt idx="568">
                  <c:v>0.32422125772903465</c:v>
                </c:pt>
                <c:pt idx="569">
                  <c:v>0.33006708030990906</c:v>
                </c:pt>
                <c:pt idx="570">
                  <c:v>0.32826733138140685</c:v>
                </c:pt>
                <c:pt idx="571">
                  <c:v>0.32747249148183277</c:v>
                </c:pt>
                <c:pt idx="572">
                  <c:v>0.32766447476672167</c:v>
                </c:pt>
                <c:pt idx="573">
                  <c:v>0.33242964119164053</c:v>
                </c:pt>
                <c:pt idx="574">
                  <c:v>0.33502625878918102</c:v>
                </c:pt>
                <c:pt idx="575">
                  <c:v>0.33700112092478407</c:v>
                </c:pt>
                <c:pt idx="576">
                  <c:v>0.33849916497425503</c:v>
                </c:pt>
                <c:pt idx="577">
                  <c:v>0.34326390803939133</c:v>
                </c:pt>
                <c:pt idx="578">
                  <c:v>0.34013592750657917</c:v>
                </c:pt>
                <c:pt idx="579">
                  <c:v>0.33936656216522998</c:v>
                </c:pt>
                <c:pt idx="580">
                  <c:v>0.34300391395570418</c:v>
                </c:pt>
                <c:pt idx="581">
                  <c:v>0.34637341586974535</c:v>
                </c:pt>
                <c:pt idx="582">
                  <c:v>0.34922299430444714</c:v>
                </c:pt>
                <c:pt idx="583">
                  <c:v>0.34920314087748117</c:v>
                </c:pt>
                <c:pt idx="584">
                  <c:v>0.35122316270649345</c:v>
                </c:pt>
                <c:pt idx="585">
                  <c:v>0.3578889508506049</c:v>
                </c:pt>
                <c:pt idx="586">
                  <c:v>0.35808968106188455</c:v>
                </c:pt>
                <c:pt idx="587">
                  <c:v>0.3582022530100426</c:v>
                </c:pt>
                <c:pt idx="588">
                  <c:v>0.35500469175753957</c:v>
                </c:pt>
                <c:pt idx="589">
                  <c:v>0.35536376022624716</c:v>
                </c:pt>
                <c:pt idx="590">
                  <c:v>0.35779054237043995</c:v>
                </c:pt>
                <c:pt idx="591">
                  <c:v>0.35654750369601951</c:v>
                </c:pt>
                <c:pt idx="592">
                  <c:v>0.36064786259931503</c:v>
                </c:pt>
                <c:pt idx="593">
                  <c:v>0.36268926005033419</c:v>
                </c:pt>
                <c:pt idx="594">
                  <c:v>0.36407744528152386</c:v>
                </c:pt>
                <c:pt idx="595">
                  <c:v>0.36217190318056458</c:v>
                </c:pt>
                <c:pt idx="596">
                  <c:v>0.36367682870542439</c:v>
                </c:pt>
                <c:pt idx="597">
                  <c:v>0.36426533312672049</c:v>
                </c:pt>
                <c:pt idx="598">
                  <c:v>0.3658782124679445</c:v>
                </c:pt>
                <c:pt idx="599">
                  <c:v>0.36249812127668979</c:v>
                </c:pt>
                <c:pt idx="600">
                  <c:v>0.36377614987619511</c:v>
                </c:pt>
                <c:pt idx="601">
                  <c:v>0.36636077890733798</c:v>
                </c:pt>
                <c:pt idx="602">
                  <c:v>0.36743248969035935</c:v>
                </c:pt>
                <c:pt idx="603">
                  <c:v>0.36662125259968814</c:v>
                </c:pt>
                <c:pt idx="604">
                  <c:v>0.36996852145477255</c:v>
                </c:pt>
                <c:pt idx="605">
                  <c:v>0.37204651011269863</c:v>
                </c:pt>
                <c:pt idx="606">
                  <c:v>0.3726257586575461</c:v>
                </c:pt>
                <c:pt idx="607">
                  <c:v>0.37492722124265088</c:v>
                </c:pt>
                <c:pt idx="608">
                  <c:v>0.37708703273058841</c:v>
                </c:pt>
                <c:pt idx="609">
                  <c:v>0.37711561461662635</c:v>
                </c:pt>
                <c:pt idx="610">
                  <c:v>0.38019506740559628</c:v>
                </c:pt>
                <c:pt idx="611">
                  <c:v>0.38342535804053979</c:v>
                </c:pt>
                <c:pt idx="612">
                  <c:v>0.3890726775284985</c:v>
                </c:pt>
                <c:pt idx="613">
                  <c:v>0.39475036718407819</c:v>
                </c:pt>
                <c:pt idx="614">
                  <c:v>0.39175382505172052</c:v>
                </c:pt>
                <c:pt idx="615">
                  <c:v>0.39199348821454194</c:v>
                </c:pt>
                <c:pt idx="616">
                  <c:v>0.38845552265263206</c:v>
                </c:pt>
                <c:pt idx="617">
                  <c:v>0.3893531299867059</c:v>
                </c:pt>
                <c:pt idx="618">
                  <c:v>0.38957352353384134</c:v>
                </c:pt>
                <c:pt idx="619">
                  <c:v>0.38670061757786445</c:v>
                </c:pt>
                <c:pt idx="620">
                  <c:v>0.38610600779625925</c:v>
                </c:pt>
                <c:pt idx="621">
                  <c:v>0.38593754634467192</c:v>
                </c:pt>
                <c:pt idx="622">
                  <c:v>0.38595924924806324</c:v>
                </c:pt>
                <c:pt idx="623">
                  <c:v>0.38632806734570946</c:v>
                </c:pt>
                <c:pt idx="624">
                  <c:v>0.38612004698406643</c:v>
                </c:pt>
                <c:pt idx="625">
                  <c:v>0.3858578545541187</c:v>
                </c:pt>
                <c:pt idx="626">
                  <c:v>0.3841787894288955</c:v>
                </c:pt>
                <c:pt idx="627">
                  <c:v>0.38391998882175549</c:v>
                </c:pt>
                <c:pt idx="628">
                  <c:v>0.38055100213926396</c:v>
                </c:pt>
                <c:pt idx="629">
                  <c:v>0.38116851623705994</c:v>
                </c:pt>
                <c:pt idx="630">
                  <c:v>0.38604441822029401</c:v>
                </c:pt>
                <c:pt idx="631">
                  <c:v>0.3862862620204548</c:v>
                </c:pt>
                <c:pt idx="632">
                  <c:v>0.38408345479147443</c:v>
                </c:pt>
                <c:pt idx="633">
                  <c:v>0.38340850161530726</c:v>
                </c:pt>
                <c:pt idx="634">
                  <c:v>0.38559404216728521</c:v>
                </c:pt>
                <c:pt idx="635">
                  <c:v>0.3870346992948952</c:v>
                </c:pt>
                <c:pt idx="636">
                  <c:v>0.38549854156791175</c:v>
                </c:pt>
                <c:pt idx="637">
                  <c:v>0.3845189689391082</c:v>
                </c:pt>
                <c:pt idx="638">
                  <c:v>0.3834798188128421</c:v>
                </c:pt>
                <c:pt idx="639">
                  <c:v>0.38659805179835094</c:v>
                </c:pt>
                <c:pt idx="640">
                  <c:v>0.38360288010825561</c:v>
                </c:pt>
                <c:pt idx="641">
                  <c:v>0.38268063986328693</c:v>
                </c:pt>
                <c:pt idx="642">
                  <c:v>0.38387375302686988</c:v>
                </c:pt>
                <c:pt idx="643">
                  <c:v>0.38582425659841335</c:v>
                </c:pt>
                <c:pt idx="644">
                  <c:v>0.38544267097718965</c:v>
                </c:pt>
                <c:pt idx="645">
                  <c:v>0.38427249899046845</c:v>
                </c:pt>
                <c:pt idx="646">
                  <c:v>0.38435718295720323</c:v>
                </c:pt>
                <c:pt idx="647">
                  <c:v>0.38403614219087134</c:v>
                </c:pt>
                <c:pt idx="648">
                  <c:v>0.38662109681839407</c:v>
                </c:pt>
                <c:pt idx="649">
                  <c:v>0.38946653360855543</c:v>
                </c:pt>
                <c:pt idx="650">
                  <c:v>0.38901219195604719</c:v>
                </c:pt>
                <c:pt idx="651">
                  <c:v>0.39241363705097587</c:v>
                </c:pt>
                <c:pt idx="652">
                  <c:v>0.39175392990826374</c:v>
                </c:pt>
                <c:pt idx="653">
                  <c:v>0.39310349168418002</c:v>
                </c:pt>
                <c:pt idx="654">
                  <c:v>0.38873026048159609</c:v>
                </c:pt>
                <c:pt idx="655">
                  <c:v>0.38772644675632106</c:v>
                </c:pt>
                <c:pt idx="656">
                  <c:v>0.38758768608187655</c:v>
                </c:pt>
                <c:pt idx="657">
                  <c:v>0.38875313216892482</c:v>
                </c:pt>
                <c:pt idx="658">
                  <c:v>0.38994810279467096</c:v>
                </c:pt>
                <c:pt idx="659">
                  <c:v>0.39250770972392135</c:v>
                </c:pt>
                <c:pt idx="660">
                  <c:v>0.39544778934318803</c:v>
                </c:pt>
                <c:pt idx="661">
                  <c:v>0.39857911021164405</c:v>
                </c:pt>
                <c:pt idx="662">
                  <c:v>0.40480450820242719</c:v>
                </c:pt>
                <c:pt idx="663">
                  <c:v>0.40466176612127502</c:v>
                </c:pt>
                <c:pt idx="664">
                  <c:v>0.40657690907790522</c:v>
                </c:pt>
                <c:pt idx="665">
                  <c:v>0.40373871819736906</c:v>
                </c:pt>
                <c:pt idx="666">
                  <c:v>0.40788760892429599</c:v>
                </c:pt>
                <c:pt idx="667">
                  <c:v>0.40964158849515764</c:v>
                </c:pt>
                <c:pt idx="668">
                  <c:v>0.40945760562805544</c:v>
                </c:pt>
                <c:pt idx="669">
                  <c:v>0.41225658360623263</c:v>
                </c:pt>
                <c:pt idx="670">
                  <c:v>0.4154323929342747</c:v>
                </c:pt>
                <c:pt idx="671">
                  <c:v>0.4150401512982933</c:v>
                </c:pt>
                <c:pt idx="672">
                  <c:v>0.41727110224008856</c:v>
                </c:pt>
                <c:pt idx="673">
                  <c:v>0.41741096363075858</c:v>
                </c:pt>
                <c:pt idx="674">
                  <c:v>0.41377911057657113</c:v>
                </c:pt>
                <c:pt idx="675">
                  <c:v>0.41785981754815738</c:v>
                </c:pt>
                <c:pt idx="676">
                  <c:v>0.416694282725111</c:v>
                </c:pt>
                <c:pt idx="677">
                  <c:v>0.42103275580782706</c:v>
                </c:pt>
                <c:pt idx="678">
                  <c:v>0.42410381235619177</c:v>
                </c:pt>
                <c:pt idx="679">
                  <c:v>0.42740574772044915</c:v>
                </c:pt>
                <c:pt idx="680">
                  <c:v>0.42601210602653161</c:v>
                </c:pt>
                <c:pt idx="681">
                  <c:v>0.42756258540036574</c:v>
                </c:pt>
                <c:pt idx="682">
                  <c:v>0.43230992261699597</c:v>
                </c:pt>
                <c:pt idx="683">
                  <c:v>0.43754605273401603</c:v>
                </c:pt>
                <c:pt idx="684">
                  <c:v>0.44339400915916705</c:v>
                </c:pt>
                <c:pt idx="685">
                  <c:v>0.45060591260927785</c:v>
                </c:pt>
                <c:pt idx="686">
                  <c:v>0.45148116831914042</c:v>
                </c:pt>
                <c:pt idx="687">
                  <c:v>0.45239530397071204</c:v>
                </c:pt>
                <c:pt idx="688">
                  <c:v>0.4478984717361052</c:v>
                </c:pt>
                <c:pt idx="689">
                  <c:v>0.44991417285290747</c:v>
                </c:pt>
                <c:pt idx="690">
                  <c:v>0.45206613320504552</c:v>
                </c:pt>
                <c:pt idx="691">
                  <c:v>0.45292918612667377</c:v>
                </c:pt>
                <c:pt idx="692">
                  <c:v>0.45108452289184342</c:v>
                </c:pt>
                <c:pt idx="693">
                  <c:v>0.45211252564871307</c:v>
                </c:pt>
                <c:pt idx="694">
                  <c:v>0.45575367868750027</c:v>
                </c:pt>
                <c:pt idx="695">
                  <c:v>0.46024019299410046</c:v>
                </c:pt>
                <c:pt idx="696">
                  <c:v>0.46277510636507957</c:v>
                </c:pt>
                <c:pt idx="697">
                  <c:v>0.46096261642890179</c:v>
                </c:pt>
                <c:pt idx="698">
                  <c:v>0.45733406562293921</c:v>
                </c:pt>
                <c:pt idx="699">
                  <c:v>0.46069856526736719</c:v>
                </c:pt>
                <c:pt idx="700">
                  <c:v>0.45809482266464441</c:v>
                </c:pt>
                <c:pt idx="701">
                  <c:v>0.45848741165900964</c:v>
                </c:pt>
                <c:pt idx="702">
                  <c:v>0.46245682243450581</c:v>
                </c:pt>
                <c:pt idx="703">
                  <c:v>0.46545652238885871</c:v>
                </c:pt>
                <c:pt idx="704">
                  <c:v>0.46588290054021519</c:v>
                </c:pt>
                <c:pt idx="705">
                  <c:v>0.4634438388696871</c:v>
                </c:pt>
                <c:pt idx="706">
                  <c:v>0.45816426669023769</c:v>
                </c:pt>
                <c:pt idx="707">
                  <c:v>0.45313538821081401</c:v>
                </c:pt>
                <c:pt idx="708">
                  <c:v>0.45544309508232006</c:v>
                </c:pt>
                <c:pt idx="709">
                  <c:v>0.4569180187158266</c:v>
                </c:pt>
                <c:pt idx="710">
                  <c:v>0.4608585280937405</c:v>
                </c:pt>
              </c:numCache>
            </c:numRef>
          </c:val>
          <c:smooth val="1"/>
          <c:extLst>
            <c:ext xmlns:c16="http://schemas.microsoft.com/office/drawing/2014/chart" uri="{C3380CC4-5D6E-409C-BE32-E72D297353CC}">
              <c16:uniqueId val="{00000005-2EA0-43A0-9CB9-F40B4D364F0E}"/>
            </c:ext>
          </c:extLst>
        </c:ser>
        <c:ser>
          <c:idx val="4"/>
          <c:order val="4"/>
          <c:tx>
            <c:strRef>
              <c:f>'Strategy AccReturns'!$F$2</c:f>
              <c:strCache>
                <c:ptCount val="1"/>
                <c:pt idx="0">
                  <c:v>MM Descorr.</c:v>
                </c:pt>
              </c:strCache>
            </c:strRef>
          </c:tx>
          <c:spPr>
            <a:ln w="25400" cap="rnd">
              <a:solidFill>
                <a:schemeClr val="accent5"/>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AccReturns'!$F$3:$F$713</c:f>
              <c:numCache>
                <c:formatCode>General</c:formatCode>
                <c:ptCount val="711"/>
                <c:pt idx="0">
                  <c:v>4.4464765199994129E-3</c:v>
                </c:pt>
                <c:pt idx="1">
                  <c:v>4.014675731553119E-3</c:v>
                </c:pt>
                <c:pt idx="2">
                  <c:v>2.457571305348738E-3</c:v>
                </c:pt>
                <c:pt idx="3">
                  <c:v>3.2622757569691352E-3</c:v>
                </c:pt>
                <c:pt idx="4">
                  <c:v>3.4949010599769625E-3</c:v>
                </c:pt>
                <c:pt idx="5">
                  <c:v>3.9558978803877487E-3</c:v>
                </c:pt>
                <c:pt idx="6">
                  <c:v>4.1270235149981627E-3</c:v>
                </c:pt>
                <c:pt idx="7">
                  <c:v>8.2569624390971263E-3</c:v>
                </c:pt>
                <c:pt idx="8">
                  <c:v>9.9869918360595555E-3</c:v>
                </c:pt>
                <c:pt idx="9">
                  <c:v>1.1589965253702594E-2</c:v>
                </c:pt>
                <c:pt idx="10">
                  <c:v>1.181005430197879E-2</c:v>
                </c:pt>
                <c:pt idx="11">
                  <c:v>1.4842334196834672E-2</c:v>
                </c:pt>
                <c:pt idx="12">
                  <c:v>1.6853381746850804E-2</c:v>
                </c:pt>
                <c:pt idx="13">
                  <c:v>1.5907259120587325E-2</c:v>
                </c:pt>
                <c:pt idx="14">
                  <c:v>1.8937762654589685E-2</c:v>
                </c:pt>
                <c:pt idx="15">
                  <c:v>1.9705633258344735E-2</c:v>
                </c:pt>
                <c:pt idx="16">
                  <c:v>1.8646949358461118E-2</c:v>
                </c:pt>
                <c:pt idx="17">
                  <c:v>1.3941940164873268E-2</c:v>
                </c:pt>
                <c:pt idx="18">
                  <c:v>1.7921093077424732E-2</c:v>
                </c:pt>
                <c:pt idx="19">
                  <c:v>1.703984727509078E-2</c:v>
                </c:pt>
                <c:pt idx="20">
                  <c:v>1.7060965324729782E-2</c:v>
                </c:pt>
                <c:pt idx="21">
                  <c:v>1.5896665924447051E-2</c:v>
                </c:pt>
                <c:pt idx="22">
                  <c:v>1.7727586386373284E-2</c:v>
                </c:pt>
                <c:pt idx="23">
                  <c:v>1.9219446859842115E-2</c:v>
                </c:pt>
                <c:pt idx="24">
                  <c:v>2.1237857092349266E-2</c:v>
                </c:pt>
                <c:pt idx="25">
                  <c:v>2.010233945879758E-2</c:v>
                </c:pt>
                <c:pt idx="26">
                  <c:v>1.8055500182823536E-2</c:v>
                </c:pt>
                <c:pt idx="27">
                  <c:v>1.5375816788622876E-2</c:v>
                </c:pt>
                <c:pt idx="28">
                  <c:v>2.1075089572818895E-2</c:v>
                </c:pt>
                <c:pt idx="29">
                  <c:v>2.3750452255457466E-2</c:v>
                </c:pt>
                <c:pt idx="30">
                  <c:v>2.3154379908624678E-2</c:v>
                </c:pt>
                <c:pt idx="31">
                  <c:v>2.3348492669754251E-2</c:v>
                </c:pt>
                <c:pt idx="32">
                  <c:v>2.5540627590279863E-2</c:v>
                </c:pt>
                <c:pt idx="33">
                  <c:v>2.542591503257241E-2</c:v>
                </c:pt>
                <c:pt idx="34">
                  <c:v>2.869368610940759E-2</c:v>
                </c:pt>
                <c:pt idx="35">
                  <c:v>2.6292847080181314E-2</c:v>
                </c:pt>
                <c:pt idx="36">
                  <c:v>2.5197398184709341E-2</c:v>
                </c:pt>
                <c:pt idx="37">
                  <c:v>1.2167260535637325E-2</c:v>
                </c:pt>
                <c:pt idx="38">
                  <c:v>9.0438061703692618E-3</c:v>
                </c:pt>
                <c:pt idx="39">
                  <c:v>1.032536739600376E-2</c:v>
                </c:pt>
                <c:pt idx="40">
                  <c:v>1.5662794513300993E-2</c:v>
                </c:pt>
                <c:pt idx="41">
                  <c:v>1.7133117657512686E-2</c:v>
                </c:pt>
                <c:pt idx="42">
                  <c:v>2.1575735119034434E-2</c:v>
                </c:pt>
                <c:pt idx="43">
                  <c:v>1.1229754242876755E-2</c:v>
                </c:pt>
                <c:pt idx="44">
                  <c:v>2.8584896556644868E-3</c:v>
                </c:pt>
                <c:pt idx="45">
                  <c:v>-1.5983796371745185E-2</c:v>
                </c:pt>
                <c:pt idx="46">
                  <c:v>-6.9023711693126932E-3</c:v>
                </c:pt>
                <c:pt idx="47">
                  <c:v>-1.9850641023352322E-2</c:v>
                </c:pt>
                <c:pt idx="48">
                  <c:v>-4.4595792186492011E-2</c:v>
                </c:pt>
                <c:pt idx="49">
                  <c:v>-2.6285139669937507E-2</c:v>
                </c:pt>
                <c:pt idx="50">
                  <c:v>-3.5711576947372814E-2</c:v>
                </c:pt>
                <c:pt idx="51">
                  <c:v>-3.3647217723373313E-2</c:v>
                </c:pt>
                <c:pt idx="52">
                  <c:v>-5.0654137970281843E-2</c:v>
                </c:pt>
                <c:pt idx="53">
                  <c:v>-5.1188834283703466E-2</c:v>
                </c:pt>
                <c:pt idx="54">
                  <c:v>-5.1634078295855868E-2</c:v>
                </c:pt>
                <c:pt idx="55">
                  <c:v>-5.3619642968231629E-2</c:v>
                </c:pt>
                <c:pt idx="56">
                  <c:v>-4.6187000391862076E-2</c:v>
                </c:pt>
                <c:pt idx="57">
                  <c:v>-4.0613765339892138E-2</c:v>
                </c:pt>
                <c:pt idx="58">
                  <c:v>-3.3916415228614993E-2</c:v>
                </c:pt>
                <c:pt idx="59">
                  <c:v>-3.5529523233335691E-2</c:v>
                </c:pt>
                <c:pt idx="60">
                  <c:v>-3.3670067203661169E-2</c:v>
                </c:pt>
                <c:pt idx="61">
                  <c:v>-3.6299694677782823E-2</c:v>
                </c:pt>
                <c:pt idx="62">
                  <c:v>-3.8624061671353349E-2</c:v>
                </c:pt>
                <c:pt idx="63">
                  <c:v>-3.8161580359060365E-2</c:v>
                </c:pt>
                <c:pt idx="64">
                  <c:v>-3.9250245612872714E-2</c:v>
                </c:pt>
                <c:pt idx="65">
                  <c:v>-3.361356591751441E-2</c:v>
                </c:pt>
                <c:pt idx="66">
                  <c:v>-3.0897290077782635E-2</c:v>
                </c:pt>
                <c:pt idx="67">
                  <c:v>-2.9770514284152561E-2</c:v>
                </c:pt>
                <c:pt idx="68">
                  <c:v>-2.717545570148916E-2</c:v>
                </c:pt>
                <c:pt idx="69">
                  <c:v>-2.4461258362088456E-2</c:v>
                </c:pt>
                <c:pt idx="70">
                  <c:v>-1.8345613542550043E-2</c:v>
                </c:pt>
                <c:pt idx="71">
                  <c:v>-1.7308043223644987E-2</c:v>
                </c:pt>
                <c:pt idx="72">
                  <c:v>-1.5555870963403273E-2</c:v>
                </c:pt>
                <c:pt idx="73">
                  <c:v>-1.515773682862398E-2</c:v>
                </c:pt>
                <c:pt idx="74">
                  <c:v>-1.3076895677423317E-2</c:v>
                </c:pt>
                <c:pt idx="75">
                  <c:v>-6.8066444417140826E-3</c:v>
                </c:pt>
                <c:pt idx="76">
                  <c:v>-7.5401620999251406E-3</c:v>
                </c:pt>
                <c:pt idx="77">
                  <c:v>-1.5387923449901142E-2</c:v>
                </c:pt>
                <c:pt idx="78">
                  <c:v>-1.2460063195282922E-2</c:v>
                </c:pt>
                <c:pt idx="79">
                  <c:v>-8.6848338086534804E-3</c:v>
                </c:pt>
                <c:pt idx="80">
                  <c:v>-7.0406609767199591E-3</c:v>
                </c:pt>
                <c:pt idx="81">
                  <c:v>-8.2760819592122559E-3</c:v>
                </c:pt>
                <c:pt idx="82">
                  <c:v>-1.0052296611257283E-2</c:v>
                </c:pt>
                <c:pt idx="83">
                  <c:v>-8.3843797617130233E-3</c:v>
                </c:pt>
                <c:pt idx="84">
                  <c:v>-5.9748719044043774E-3</c:v>
                </c:pt>
                <c:pt idx="85">
                  <c:v>-2.4811204351362637E-3</c:v>
                </c:pt>
                <c:pt idx="86">
                  <c:v>-1.415072413245233E-3</c:v>
                </c:pt>
                <c:pt idx="87">
                  <c:v>-1.2872901631701961E-3</c:v>
                </c:pt>
                <c:pt idx="88">
                  <c:v>-2.7701061281879547E-3</c:v>
                </c:pt>
                <c:pt idx="89">
                  <c:v>-2.980654342817135E-3</c:v>
                </c:pt>
                <c:pt idx="90">
                  <c:v>-3.7419652607295628E-3</c:v>
                </c:pt>
                <c:pt idx="91">
                  <c:v>-6.1515961590922208E-3</c:v>
                </c:pt>
                <c:pt idx="92">
                  <c:v>-4.4898239547490615E-3</c:v>
                </c:pt>
                <c:pt idx="93">
                  <c:v>-3.7698603278902842E-3</c:v>
                </c:pt>
                <c:pt idx="94">
                  <c:v>-2.8598960330741274E-3</c:v>
                </c:pt>
                <c:pt idx="95">
                  <c:v>-2.2648768633319882E-3</c:v>
                </c:pt>
                <c:pt idx="96">
                  <c:v>-2.6809233461390081E-3</c:v>
                </c:pt>
                <c:pt idx="97">
                  <c:v>-1.4601201494477412E-3</c:v>
                </c:pt>
                <c:pt idx="98">
                  <c:v>2.1333810675263631E-3</c:v>
                </c:pt>
                <c:pt idx="99">
                  <c:v>5.3193659911396907E-3</c:v>
                </c:pt>
                <c:pt idx="100">
                  <c:v>6.3507083292422273E-3</c:v>
                </c:pt>
                <c:pt idx="101">
                  <c:v>8.5970648582893716E-3</c:v>
                </c:pt>
                <c:pt idx="102">
                  <c:v>9.7517434476344089E-3</c:v>
                </c:pt>
                <c:pt idx="103">
                  <c:v>1.1069925116252932E-2</c:v>
                </c:pt>
                <c:pt idx="104">
                  <c:v>1.3641741735408441E-2</c:v>
                </c:pt>
                <c:pt idx="105">
                  <c:v>1.4976249389402119E-2</c:v>
                </c:pt>
                <c:pt idx="106">
                  <c:v>1.5956261648238712E-2</c:v>
                </c:pt>
                <c:pt idx="107">
                  <c:v>1.8939145739529373E-2</c:v>
                </c:pt>
                <c:pt idx="108">
                  <c:v>1.8576063885170413E-2</c:v>
                </c:pt>
                <c:pt idx="109">
                  <c:v>1.6844635809083464E-2</c:v>
                </c:pt>
                <c:pt idx="110">
                  <c:v>1.3315137934120314E-2</c:v>
                </c:pt>
                <c:pt idx="111">
                  <c:v>1.321497904962432E-2</c:v>
                </c:pt>
                <c:pt idx="112">
                  <c:v>1.4811854798549851E-2</c:v>
                </c:pt>
                <c:pt idx="113">
                  <c:v>1.7113483921588957E-2</c:v>
                </c:pt>
                <c:pt idx="114">
                  <c:v>1.9524573375338861E-2</c:v>
                </c:pt>
                <c:pt idx="115">
                  <c:v>1.9930094929446307E-2</c:v>
                </c:pt>
                <c:pt idx="116">
                  <c:v>1.9938422172092851E-2</c:v>
                </c:pt>
                <c:pt idx="117">
                  <c:v>2.0839259665714982E-2</c:v>
                </c:pt>
                <c:pt idx="118">
                  <c:v>1.8400139252022552E-2</c:v>
                </c:pt>
                <c:pt idx="119">
                  <c:v>2.0657014892625281E-2</c:v>
                </c:pt>
                <c:pt idx="120">
                  <c:v>1.7727533473391288E-2</c:v>
                </c:pt>
                <c:pt idx="121">
                  <c:v>1.9900003617513651E-2</c:v>
                </c:pt>
                <c:pt idx="122">
                  <c:v>2.1207990257367193E-2</c:v>
                </c:pt>
                <c:pt idx="123">
                  <c:v>2.2344378764241002E-2</c:v>
                </c:pt>
                <c:pt idx="124">
                  <c:v>2.293194702035195E-2</c:v>
                </c:pt>
                <c:pt idx="125">
                  <c:v>2.466666394282524E-2</c:v>
                </c:pt>
                <c:pt idx="126">
                  <c:v>2.9156874398201138E-2</c:v>
                </c:pt>
                <c:pt idx="127">
                  <c:v>2.6860520811242683E-2</c:v>
                </c:pt>
                <c:pt idx="128">
                  <c:v>2.7613642679845007E-2</c:v>
                </c:pt>
                <c:pt idx="129">
                  <c:v>2.7835191378315693E-2</c:v>
                </c:pt>
                <c:pt idx="130">
                  <c:v>3.0141507897053055E-2</c:v>
                </c:pt>
                <c:pt idx="131">
                  <c:v>2.9357225454651026E-2</c:v>
                </c:pt>
                <c:pt idx="132">
                  <c:v>3.0563892963366035E-2</c:v>
                </c:pt>
                <c:pt idx="133">
                  <c:v>3.308874400279227E-2</c:v>
                </c:pt>
                <c:pt idx="134">
                  <c:v>3.0783893504459758E-2</c:v>
                </c:pt>
                <c:pt idx="135">
                  <c:v>3.548005483117489E-2</c:v>
                </c:pt>
                <c:pt idx="136">
                  <c:v>3.9206186713582891E-2</c:v>
                </c:pt>
                <c:pt idx="137">
                  <c:v>3.8308409174647062E-2</c:v>
                </c:pt>
                <c:pt idx="138">
                  <c:v>3.9894815871751588E-2</c:v>
                </c:pt>
                <c:pt idx="139">
                  <c:v>3.6500320976631695E-2</c:v>
                </c:pt>
                <c:pt idx="140">
                  <c:v>3.6103706078540521E-2</c:v>
                </c:pt>
                <c:pt idx="141">
                  <c:v>3.9396993562762272E-2</c:v>
                </c:pt>
                <c:pt idx="142">
                  <c:v>3.9323878870931805E-2</c:v>
                </c:pt>
                <c:pt idx="143">
                  <c:v>4.0529508466402797E-2</c:v>
                </c:pt>
                <c:pt idx="144">
                  <c:v>4.1173770451829128E-2</c:v>
                </c:pt>
                <c:pt idx="145">
                  <c:v>3.9893477925635468E-2</c:v>
                </c:pt>
                <c:pt idx="146">
                  <c:v>4.1167041305367302E-2</c:v>
                </c:pt>
                <c:pt idx="147">
                  <c:v>3.9670537200896527E-2</c:v>
                </c:pt>
                <c:pt idx="148">
                  <c:v>4.2750877576218871E-2</c:v>
                </c:pt>
                <c:pt idx="149">
                  <c:v>4.5242173921814954E-2</c:v>
                </c:pt>
                <c:pt idx="150">
                  <c:v>4.2605514114400833E-2</c:v>
                </c:pt>
                <c:pt idx="151">
                  <c:v>4.3600182506162932E-2</c:v>
                </c:pt>
                <c:pt idx="152">
                  <c:v>4.1842185687268607E-2</c:v>
                </c:pt>
                <c:pt idx="153">
                  <c:v>4.1873484767872116E-2</c:v>
                </c:pt>
                <c:pt idx="154">
                  <c:v>4.1439148472333542E-2</c:v>
                </c:pt>
                <c:pt idx="155">
                  <c:v>4.0850641600691073E-2</c:v>
                </c:pt>
                <c:pt idx="156">
                  <c:v>4.0257124737722139E-2</c:v>
                </c:pt>
                <c:pt idx="157">
                  <c:v>4.5105078577289071E-2</c:v>
                </c:pt>
                <c:pt idx="158">
                  <c:v>4.3662481467172221E-2</c:v>
                </c:pt>
                <c:pt idx="159">
                  <c:v>4.4020655309988888E-2</c:v>
                </c:pt>
                <c:pt idx="160">
                  <c:v>4.4193398194521727E-2</c:v>
                </c:pt>
                <c:pt idx="161">
                  <c:v>4.6173265787418982E-2</c:v>
                </c:pt>
                <c:pt idx="162">
                  <c:v>4.612681444988076E-2</c:v>
                </c:pt>
                <c:pt idx="163">
                  <c:v>4.516446887496639E-2</c:v>
                </c:pt>
                <c:pt idx="164">
                  <c:v>4.453150530281591E-2</c:v>
                </c:pt>
                <c:pt idx="165">
                  <c:v>4.761237074879876E-2</c:v>
                </c:pt>
                <c:pt idx="166">
                  <c:v>4.4103405358481229E-2</c:v>
                </c:pt>
                <c:pt idx="167">
                  <c:v>4.6958837889794491E-2</c:v>
                </c:pt>
                <c:pt idx="168">
                  <c:v>4.7799306680765596E-2</c:v>
                </c:pt>
                <c:pt idx="169">
                  <c:v>4.306714898456776E-2</c:v>
                </c:pt>
                <c:pt idx="170">
                  <c:v>4.3958373603723455E-2</c:v>
                </c:pt>
                <c:pt idx="171">
                  <c:v>4.1460445485867803E-2</c:v>
                </c:pt>
                <c:pt idx="172">
                  <c:v>4.4262995821490181E-2</c:v>
                </c:pt>
                <c:pt idx="173">
                  <c:v>4.0034702940331401E-2</c:v>
                </c:pt>
                <c:pt idx="174">
                  <c:v>4.0342484529816147E-2</c:v>
                </c:pt>
                <c:pt idx="175">
                  <c:v>4.3302212508390392E-2</c:v>
                </c:pt>
                <c:pt idx="176">
                  <c:v>4.2443928181202129E-2</c:v>
                </c:pt>
                <c:pt idx="177">
                  <c:v>4.129833867015309E-2</c:v>
                </c:pt>
                <c:pt idx="178">
                  <c:v>4.091095233883868E-2</c:v>
                </c:pt>
                <c:pt idx="179">
                  <c:v>3.673244059618086E-2</c:v>
                </c:pt>
                <c:pt idx="180">
                  <c:v>3.310573693616381E-2</c:v>
                </c:pt>
                <c:pt idx="181">
                  <c:v>3.3940701982836385E-2</c:v>
                </c:pt>
                <c:pt idx="182">
                  <c:v>2.9981988335886278E-2</c:v>
                </c:pt>
                <c:pt idx="183">
                  <c:v>3.0750774648951262E-2</c:v>
                </c:pt>
                <c:pt idx="184">
                  <c:v>3.0909571986893702E-2</c:v>
                </c:pt>
                <c:pt idx="185">
                  <c:v>2.8049927242915329E-2</c:v>
                </c:pt>
                <c:pt idx="186">
                  <c:v>2.5693774908454481E-2</c:v>
                </c:pt>
                <c:pt idx="187">
                  <c:v>2.692747915110294E-2</c:v>
                </c:pt>
                <c:pt idx="188">
                  <c:v>2.8476846764312391E-2</c:v>
                </c:pt>
                <c:pt idx="189">
                  <c:v>2.5893664667706373E-2</c:v>
                </c:pt>
                <c:pt idx="190">
                  <c:v>2.6421869429132272E-2</c:v>
                </c:pt>
                <c:pt idx="191">
                  <c:v>2.5178007590677787E-2</c:v>
                </c:pt>
                <c:pt idx="192">
                  <c:v>2.5964309907557714E-2</c:v>
                </c:pt>
                <c:pt idx="193">
                  <c:v>2.7432295859539657E-2</c:v>
                </c:pt>
                <c:pt idx="194">
                  <c:v>2.9534843575527603E-2</c:v>
                </c:pt>
                <c:pt idx="195">
                  <c:v>3.1809820504861142E-2</c:v>
                </c:pt>
                <c:pt idx="196">
                  <c:v>3.315039655143992E-2</c:v>
                </c:pt>
                <c:pt idx="197">
                  <c:v>3.3349818803259046E-2</c:v>
                </c:pt>
                <c:pt idx="198">
                  <c:v>3.3872467346730328E-2</c:v>
                </c:pt>
                <c:pt idx="199">
                  <c:v>3.2325700491776965E-2</c:v>
                </c:pt>
                <c:pt idx="200">
                  <c:v>3.4948934580049107E-2</c:v>
                </c:pt>
                <c:pt idx="201">
                  <c:v>3.6334674293028835E-2</c:v>
                </c:pt>
                <c:pt idx="202">
                  <c:v>3.6433924316620736E-2</c:v>
                </c:pt>
                <c:pt idx="203">
                  <c:v>3.602658181490459E-2</c:v>
                </c:pt>
                <c:pt idx="204">
                  <c:v>3.3803601794317739E-2</c:v>
                </c:pt>
                <c:pt idx="205">
                  <c:v>3.3023859138606504E-2</c:v>
                </c:pt>
                <c:pt idx="206">
                  <c:v>2.6493600769775805E-2</c:v>
                </c:pt>
                <c:pt idx="207">
                  <c:v>2.7807695316250713E-2</c:v>
                </c:pt>
                <c:pt idx="208">
                  <c:v>2.3596016289166855E-2</c:v>
                </c:pt>
                <c:pt idx="209">
                  <c:v>2.7500507086111625E-2</c:v>
                </c:pt>
                <c:pt idx="210">
                  <c:v>2.9838507197929465E-2</c:v>
                </c:pt>
                <c:pt idx="211">
                  <c:v>3.4572245159992132E-2</c:v>
                </c:pt>
                <c:pt idx="212">
                  <c:v>3.5646675649753323E-2</c:v>
                </c:pt>
                <c:pt idx="213">
                  <c:v>3.3443069650084256E-2</c:v>
                </c:pt>
                <c:pt idx="214">
                  <c:v>3.1929564538518473E-2</c:v>
                </c:pt>
                <c:pt idx="215">
                  <c:v>3.1439333188615581E-2</c:v>
                </c:pt>
                <c:pt idx="216">
                  <c:v>2.5974361502869137E-2</c:v>
                </c:pt>
                <c:pt idx="217">
                  <c:v>2.9369112286235621E-2</c:v>
                </c:pt>
                <c:pt idx="218">
                  <c:v>3.1007964366246865E-2</c:v>
                </c:pt>
                <c:pt idx="219">
                  <c:v>3.051254881093679E-2</c:v>
                </c:pt>
                <c:pt idx="220">
                  <c:v>2.8941097401684157E-2</c:v>
                </c:pt>
                <c:pt idx="221">
                  <c:v>3.078343120492022E-2</c:v>
                </c:pt>
                <c:pt idx="222">
                  <c:v>3.0895060508399075E-2</c:v>
                </c:pt>
                <c:pt idx="223">
                  <c:v>3.2280758992614178E-2</c:v>
                </c:pt>
                <c:pt idx="224">
                  <c:v>3.5937588242254348E-2</c:v>
                </c:pt>
                <c:pt idx="225">
                  <c:v>3.7643517733241039E-2</c:v>
                </c:pt>
                <c:pt idx="226">
                  <c:v>3.8153522158064446E-2</c:v>
                </c:pt>
                <c:pt idx="227">
                  <c:v>3.9685060538819261E-2</c:v>
                </c:pt>
                <c:pt idx="228">
                  <c:v>3.7334409672502566E-2</c:v>
                </c:pt>
                <c:pt idx="229">
                  <c:v>4.159717541883623E-2</c:v>
                </c:pt>
                <c:pt idx="230">
                  <c:v>4.3660389615711948E-2</c:v>
                </c:pt>
                <c:pt idx="231">
                  <c:v>4.4933659222034184E-2</c:v>
                </c:pt>
                <c:pt idx="232">
                  <c:v>4.7055493992836706E-2</c:v>
                </c:pt>
                <c:pt idx="233">
                  <c:v>4.558061202339414E-2</c:v>
                </c:pt>
                <c:pt idx="234">
                  <c:v>4.5887346269795293E-2</c:v>
                </c:pt>
                <c:pt idx="235">
                  <c:v>4.4404368714090703E-2</c:v>
                </c:pt>
                <c:pt idx="236">
                  <c:v>4.7684941427365679E-2</c:v>
                </c:pt>
                <c:pt idx="237">
                  <c:v>4.8610524642572539E-2</c:v>
                </c:pt>
                <c:pt idx="238">
                  <c:v>4.7396819546039026E-2</c:v>
                </c:pt>
                <c:pt idx="239">
                  <c:v>5.2390934149075363E-2</c:v>
                </c:pt>
                <c:pt idx="240">
                  <c:v>5.3652767361584974E-2</c:v>
                </c:pt>
                <c:pt idx="241">
                  <c:v>5.6025027352056833E-2</c:v>
                </c:pt>
                <c:pt idx="242">
                  <c:v>5.5572131239579159E-2</c:v>
                </c:pt>
                <c:pt idx="243">
                  <c:v>5.2789933212772588E-2</c:v>
                </c:pt>
                <c:pt idx="244">
                  <c:v>5.365203451064704E-2</c:v>
                </c:pt>
                <c:pt idx="245">
                  <c:v>5.6803282813375766E-2</c:v>
                </c:pt>
                <c:pt idx="246">
                  <c:v>5.7068088247570925E-2</c:v>
                </c:pt>
                <c:pt idx="247">
                  <c:v>5.8231314219584052E-2</c:v>
                </c:pt>
                <c:pt idx="248">
                  <c:v>5.9935054142049582E-2</c:v>
                </c:pt>
                <c:pt idx="249">
                  <c:v>6.2521370800550313E-2</c:v>
                </c:pt>
                <c:pt idx="250">
                  <c:v>6.2563630764281619E-2</c:v>
                </c:pt>
                <c:pt idx="251">
                  <c:v>6.2862188275613962E-2</c:v>
                </c:pt>
                <c:pt idx="252">
                  <c:v>6.3846436232756432E-2</c:v>
                </c:pt>
                <c:pt idx="253">
                  <c:v>6.0257968275269969E-2</c:v>
                </c:pt>
                <c:pt idx="254">
                  <c:v>6.2025635141217172E-2</c:v>
                </c:pt>
                <c:pt idx="255">
                  <c:v>6.6078155505728153E-2</c:v>
                </c:pt>
                <c:pt idx="256">
                  <c:v>6.3507634593889417E-2</c:v>
                </c:pt>
                <c:pt idx="257">
                  <c:v>6.4419370431171075E-2</c:v>
                </c:pt>
                <c:pt idx="258">
                  <c:v>6.165328988273111E-2</c:v>
                </c:pt>
                <c:pt idx="259">
                  <c:v>6.3210078625286714E-2</c:v>
                </c:pt>
                <c:pt idx="260">
                  <c:v>5.8777282203848591E-2</c:v>
                </c:pt>
                <c:pt idx="261">
                  <c:v>5.9428453730841824E-2</c:v>
                </c:pt>
                <c:pt idx="262">
                  <c:v>6.0564424658521077E-2</c:v>
                </c:pt>
                <c:pt idx="263">
                  <c:v>6.1794782725266062E-2</c:v>
                </c:pt>
                <c:pt idx="264">
                  <c:v>6.1564338274173069E-2</c:v>
                </c:pt>
                <c:pt idx="265">
                  <c:v>5.9907663190400307E-2</c:v>
                </c:pt>
                <c:pt idx="266">
                  <c:v>5.9254438015164279E-2</c:v>
                </c:pt>
                <c:pt idx="267">
                  <c:v>5.6775574597852874E-2</c:v>
                </c:pt>
                <c:pt idx="268">
                  <c:v>5.2033152535376326E-2</c:v>
                </c:pt>
                <c:pt idx="269">
                  <c:v>5.7338481407705144E-2</c:v>
                </c:pt>
                <c:pt idx="270">
                  <c:v>5.3200773556846048E-2</c:v>
                </c:pt>
                <c:pt idx="271">
                  <c:v>6.0236293482435643E-2</c:v>
                </c:pt>
                <c:pt idx="272">
                  <c:v>6.4045537044792988E-2</c:v>
                </c:pt>
                <c:pt idx="273">
                  <c:v>6.6492404201266675E-2</c:v>
                </c:pt>
                <c:pt idx="274">
                  <c:v>6.8261253683908674E-2</c:v>
                </c:pt>
                <c:pt idx="275">
                  <c:v>7.3563297280986095E-2</c:v>
                </c:pt>
                <c:pt idx="276">
                  <c:v>7.4381234401704299E-2</c:v>
                </c:pt>
                <c:pt idx="277">
                  <c:v>7.3734677119208225E-2</c:v>
                </c:pt>
                <c:pt idx="278">
                  <c:v>7.1739123281418182E-2</c:v>
                </c:pt>
                <c:pt idx="279">
                  <c:v>7.3602327530611023E-2</c:v>
                </c:pt>
                <c:pt idx="280">
                  <c:v>7.4114194817136436E-2</c:v>
                </c:pt>
                <c:pt idx="281">
                  <c:v>7.6838404172560049E-2</c:v>
                </c:pt>
                <c:pt idx="282">
                  <c:v>7.653547671424521E-2</c:v>
                </c:pt>
                <c:pt idx="283">
                  <c:v>7.8540356750195217E-2</c:v>
                </c:pt>
                <c:pt idx="284">
                  <c:v>7.2980188143272784E-2</c:v>
                </c:pt>
                <c:pt idx="285">
                  <c:v>7.2867443367629736E-2</c:v>
                </c:pt>
                <c:pt idx="286">
                  <c:v>7.559108738437792E-2</c:v>
                </c:pt>
                <c:pt idx="287">
                  <c:v>6.9906163131956189E-2</c:v>
                </c:pt>
                <c:pt idx="288">
                  <c:v>6.5125551529604531E-2</c:v>
                </c:pt>
                <c:pt idx="289">
                  <c:v>6.9436316300636403E-2</c:v>
                </c:pt>
                <c:pt idx="290">
                  <c:v>6.8960247833549371E-2</c:v>
                </c:pt>
                <c:pt idx="291">
                  <c:v>6.7395817332671193E-2</c:v>
                </c:pt>
                <c:pt idx="292">
                  <c:v>6.3809989080063634E-2</c:v>
                </c:pt>
                <c:pt idx="293">
                  <c:v>6.6402366490624365E-2</c:v>
                </c:pt>
                <c:pt idx="294">
                  <c:v>6.1562482824659259E-2</c:v>
                </c:pt>
                <c:pt idx="295">
                  <c:v>6.31154073643998E-2</c:v>
                </c:pt>
                <c:pt idx="296">
                  <c:v>6.0182202368670445E-2</c:v>
                </c:pt>
                <c:pt idx="297">
                  <c:v>6.569302876635108E-2</c:v>
                </c:pt>
                <c:pt idx="298">
                  <c:v>6.5386430230259363E-2</c:v>
                </c:pt>
                <c:pt idx="299">
                  <c:v>6.6771551444607224E-2</c:v>
                </c:pt>
                <c:pt idx="300">
                  <c:v>6.7611742910131056E-2</c:v>
                </c:pt>
                <c:pt idx="301">
                  <c:v>7.0129949105830258E-2</c:v>
                </c:pt>
                <c:pt idx="302">
                  <c:v>6.635677104419746E-2</c:v>
                </c:pt>
                <c:pt idx="303">
                  <c:v>6.747043965441657E-2</c:v>
                </c:pt>
                <c:pt idx="304">
                  <c:v>6.7594301848408866E-2</c:v>
                </c:pt>
                <c:pt idx="305">
                  <c:v>6.4617032802348096E-2</c:v>
                </c:pt>
                <c:pt idx="306">
                  <c:v>6.0388480850039672E-2</c:v>
                </c:pt>
                <c:pt idx="307">
                  <c:v>6.2267383128667531E-2</c:v>
                </c:pt>
                <c:pt idx="308">
                  <c:v>6.5030066961993205E-2</c:v>
                </c:pt>
                <c:pt idx="309">
                  <c:v>6.5604553665927989E-2</c:v>
                </c:pt>
                <c:pt idx="310">
                  <c:v>6.5891691935050956E-2</c:v>
                </c:pt>
                <c:pt idx="311">
                  <c:v>6.6521474935772096E-2</c:v>
                </c:pt>
                <c:pt idx="312">
                  <c:v>6.7207353434155293E-2</c:v>
                </c:pt>
                <c:pt idx="313">
                  <c:v>6.742395582491012E-2</c:v>
                </c:pt>
                <c:pt idx="314">
                  <c:v>7.0134467007146206E-2</c:v>
                </c:pt>
                <c:pt idx="315">
                  <c:v>7.1419063302207597E-2</c:v>
                </c:pt>
                <c:pt idx="316">
                  <c:v>7.2746556161963793E-2</c:v>
                </c:pt>
                <c:pt idx="317">
                  <c:v>7.3793502477333517E-2</c:v>
                </c:pt>
                <c:pt idx="318">
                  <c:v>7.5225661644745312E-2</c:v>
                </c:pt>
                <c:pt idx="319">
                  <c:v>7.5615777728940348E-2</c:v>
                </c:pt>
                <c:pt idx="320">
                  <c:v>7.5812077333606398E-2</c:v>
                </c:pt>
                <c:pt idx="321">
                  <c:v>7.6040589662636604E-2</c:v>
                </c:pt>
                <c:pt idx="322">
                  <c:v>7.9072519328464708E-2</c:v>
                </c:pt>
                <c:pt idx="323">
                  <c:v>7.9576380359761778E-2</c:v>
                </c:pt>
                <c:pt idx="324">
                  <c:v>7.6366427007547921E-2</c:v>
                </c:pt>
                <c:pt idx="325">
                  <c:v>7.5503480547143953E-2</c:v>
                </c:pt>
                <c:pt idx="326">
                  <c:v>7.7829049275578432E-2</c:v>
                </c:pt>
                <c:pt idx="327">
                  <c:v>8.0122251740533557E-2</c:v>
                </c:pt>
                <c:pt idx="328">
                  <c:v>7.9866784927640433E-2</c:v>
                </c:pt>
                <c:pt idx="329">
                  <c:v>8.0811447905195788E-2</c:v>
                </c:pt>
                <c:pt idx="330">
                  <c:v>8.1460956089615566E-2</c:v>
                </c:pt>
                <c:pt idx="331">
                  <c:v>8.0027410480407069E-2</c:v>
                </c:pt>
                <c:pt idx="332">
                  <c:v>8.0085153586632263E-2</c:v>
                </c:pt>
                <c:pt idx="333">
                  <c:v>8.0723433431933778E-2</c:v>
                </c:pt>
                <c:pt idx="334">
                  <c:v>8.2344660290831317E-2</c:v>
                </c:pt>
                <c:pt idx="335">
                  <c:v>8.2885300223970004E-2</c:v>
                </c:pt>
                <c:pt idx="336">
                  <c:v>8.722414129183087E-2</c:v>
                </c:pt>
                <c:pt idx="337">
                  <c:v>8.4774278657510527E-2</c:v>
                </c:pt>
                <c:pt idx="338">
                  <c:v>8.5584791482808065E-2</c:v>
                </c:pt>
                <c:pt idx="339">
                  <c:v>8.0292641357008199E-2</c:v>
                </c:pt>
                <c:pt idx="340">
                  <c:v>7.987276519262787E-2</c:v>
                </c:pt>
                <c:pt idx="341">
                  <c:v>8.0811571590071463E-2</c:v>
                </c:pt>
                <c:pt idx="342">
                  <c:v>8.5643771976935401E-2</c:v>
                </c:pt>
                <c:pt idx="343">
                  <c:v>8.5000971908636647E-2</c:v>
                </c:pt>
                <c:pt idx="344">
                  <c:v>8.2440480269351024E-2</c:v>
                </c:pt>
                <c:pt idx="345">
                  <c:v>8.4141741691818428E-2</c:v>
                </c:pt>
                <c:pt idx="346">
                  <c:v>8.3736211469183974E-2</c:v>
                </c:pt>
                <c:pt idx="347">
                  <c:v>8.4024445231030365E-2</c:v>
                </c:pt>
                <c:pt idx="348">
                  <c:v>8.4950275530352837E-2</c:v>
                </c:pt>
                <c:pt idx="349">
                  <c:v>8.6455129205111003E-2</c:v>
                </c:pt>
                <c:pt idx="350">
                  <c:v>8.9859418781664813E-2</c:v>
                </c:pt>
                <c:pt idx="351">
                  <c:v>9.193635494133412E-2</c:v>
                </c:pt>
                <c:pt idx="352">
                  <c:v>9.3109550585668499E-2</c:v>
                </c:pt>
                <c:pt idx="353">
                  <c:v>9.247875439154174E-2</c:v>
                </c:pt>
                <c:pt idx="354">
                  <c:v>9.4789644049396271E-2</c:v>
                </c:pt>
                <c:pt idx="355">
                  <c:v>9.5730243475880217E-2</c:v>
                </c:pt>
                <c:pt idx="356">
                  <c:v>9.5698724555639547E-2</c:v>
                </c:pt>
                <c:pt idx="357">
                  <c:v>9.4976430603938455E-2</c:v>
                </c:pt>
                <c:pt idx="358">
                  <c:v>9.5049853583644373E-2</c:v>
                </c:pt>
                <c:pt idx="359">
                  <c:v>9.5511840338531995E-2</c:v>
                </c:pt>
                <c:pt idx="360">
                  <c:v>9.4368890349511014E-2</c:v>
                </c:pt>
                <c:pt idx="361">
                  <c:v>9.7181814055311344E-2</c:v>
                </c:pt>
                <c:pt idx="362">
                  <c:v>9.8062789740039902E-2</c:v>
                </c:pt>
                <c:pt idx="363">
                  <c:v>9.7938819537769284E-2</c:v>
                </c:pt>
                <c:pt idx="364">
                  <c:v>9.6723338181869734E-2</c:v>
                </c:pt>
                <c:pt idx="365">
                  <c:v>9.6508690542458364E-2</c:v>
                </c:pt>
                <c:pt idx="366">
                  <c:v>0.10031140909726588</c:v>
                </c:pt>
                <c:pt idx="367">
                  <c:v>0.10145704204450712</c:v>
                </c:pt>
                <c:pt idx="368">
                  <c:v>0.10257467737640114</c:v>
                </c:pt>
                <c:pt idx="369">
                  <c:v>0.10413435347083921</c:v>
                </c:pt>
                <c:pt idx="370">
                  <c:v>0.10268035722144586</c:v>
                </c:pt>
                <c:pt idx="371">
                  <c:v>0.10280669508083884</c:v>
                </c:pt>
                <c:pt idx="372">
                  <c:v>0.102449732980048</c:v>
                </c:pt>
                <c:pt idx="373">
                  <c:v>0.10224959435154557</c:v>
                </c:pt>
                <c:pt idx="374">
                  <c:v>0.10158797429436706</c:v>
                </c:pt>
                <c:pt idx="375">
                  <c:v>0.10310715277486637</c:v>
                </c:pt>
                <c:pt idx="376">
                  <c:v>0.10324678486703687</c:v>
                </c:pt>
                <c:pt idx="377">
                  <c:v>9.8071818327460702E-2</c:v>
                </c:pt>
                <c:pt idx="378">
                  <c:v>9.8881194105657322E-2</c:v>
                </c:pt>
                <c:pt idx="379">
                  <c:v>9.5333356863571916E-2</c:v>
                </c:pt>
                <c:pt idx="380">
                  <c:v>9.6805573735905037E-2</c:v>
                </c:pt>
                <c:pt idx="381">
                  <c:v>0.10068864939564048</c:v>
                </c:pt>
                <c:pt idx="382">
                  <c:v>0.1030226537541683</c:v>
                </c:pt>
                <c:pt idx="383">
                  <c:v>0.10375652662240298</c:v>
                </c:pt>
                <c:pt idx="384">
                  <c:v>0.10319974212581906</c:v>
                </c:pt>
                <c:pt idx="385">
                  <c:v>0.10173030155525953</c:v>
                </c:pt>
                <c:pt idx="386">
                  <c:v>9.4268565253920134E-2</c:v>
                </c:pt>
                <c:pt idx="387">
                  <c:v>9.6375567406750573E-2</c:v>
                </c:pt>
                <c:pt idx="388">
                  <c:v>9.9088085128970382E-2</c:v>
                </c:pt>
                <c:pt idx="389">
                  <c:v>0.10256565616817293</c:v>
                </c:pt>
                <c:pt idx="390">
                  <c:v>0.1035860606446084</c:v>
                </c:pt>
                <c:pt idx="391">
                  <c:v>0.10298245319038135</c:v>
                </c:pt>
                <c:pt idx="392">
                  <c:v>9.8959433804353125E-2</c:v>
                </c:pt>
                <c:pt idx="393">
                  <c:v>0.10033942608619095</c:v>
                </c:pt>
                <c:pt idx="394">
                  <c:v>0.10282726085674621</c:v>
                </c:pt>
                <c:pt idx="395">
                  <c:v>9.8890499317006997E-2</c:v>
                </c:pt>
                <c:pt idx="396">
                  <c:v>9.8976589300428186E-2</c:v>
                </c:pt>
                <c:pt idx="397">
                  <c:v>9.9177553494110615E-2</c:v>
                </c:pt>
                <c:pt idx="398">
                  <c:v>9.8190635717379182E-2</c:v>
                </c:pt>
                <c:pt idx="399">
                  <c:v>0.10093286216379993</c:v>
                </c:pt>
                <c:pt idx="400">
                  <c:v>0.10270859481407557</c:v>
                </c:pt>
                <c:pt idx="401">
                  <c:v>0.10312322328880486</c:v>
                </c:pt>
                <c:pt idx="402">
                  <c:v>0.10343564923393656</c:v>
                </c:pt>
                <c:pt idx="403">
                  <c:v>0.10341938171719467</c:v>
                </c:pt>
                <c:pt idx="404">
                  <c:v>0.10355155084511991</c:v>
                </c:pt>
                <c:pt idx="405">
                  <c:v>0.10265374135519689</c:v>
                </c:pt>
                <c:pt idx="406">
                  <c:v>9.8078144266599221E-2</c:v>
                </c:pt>
                <c:pt idx="407">
                  <c:v>9.3278288404709198E-2</c:v>
                </c:pt>
                <c:pt idx="408">
                  <c:v>9.4845765329025333E-2</c:v>
                </c:pt>
                <c:pt idx="409">
                  <c:v>9.603317598639971E-2</c:v>
                </c:pt>
                <c:pt idx="410">
                  <c:v>9.7980471222651078E-2</c:v>
                </c:pt>
                <c:pt idx="411">
                  <c:v>9.8854078585056904E-2</c:v>
                </c:pt>
                <c:pt idx="412">
                  <c:v>0.10102513684679848</c:v>
                </c:pt>
                <c:pt idx="413">
                  <c:v>0.10327947973493989</c:v>
                </c:pt>
                <c:pt idx="414">
                  <c:v>0.10115111579287395</c:v>
                </c:pt>
                <c:pt idx="415">
                  <c:v>0.10362897477611432</c:v>
                </c:pt>
                <c:pt idx="416">
                  <c:v>0.10308663317852518</c:v>
                </c:pt>
                <c:pt idx="417">
                  <c:v>0.10335304758393637</c:v>
                </c:pt>
                <c:pt idx="418">
                  <c:v>0.10385215356212107</c:v>
                </c:pt>
                <c:pt idx="419">
                  <c:v>0.10321466871868012</c:v>
                </c:pt>
                <c:pt idx="420">
                  <c:v>0.1031263006785561</c:v>
                </c:pt>
                <c:pt idx="421">
                  <c:v>0.10478610621306217</c:v>
                </c:pt>
                <c:pt idx="422">
                  <c:v>0.10166695853070906</c:v>
                </c:pt>
                <c:pt idx="423">
                  <c:v>0.10521476562552934</c:v>
                </c:pt>
                <c:pt idx="424">
                  <c:v>0.10367232887330369</c:v>
                </c:pt>
                <c:pt idx="425">
                  <c:v>0.10608157480107705</c:v>
                </c:pt>
                <c:pt idx="426">
                  <c:v>0.10597879450346914</c:v>
                </c:pt>
                <c:pt idx="427">
                  <c:v>0.10811469951403874</c:v>
                </c:pt>
                <c:pt idx="428">
                  <c:v>0.1081900746786828</c:v>
                </c:pt>
                <c:pt idx="429">
                  <c:v>0.10534600137366801</c:v>
                </c:pt>
                <c:pt idx="430">
                  <c:v>9.9266949360723666E-2</c:v>
                </c:pt>
                <c:pt idx="431">
                  <c:v>0.10040636183299156</c:v>
                </c:pt>
                <c:pt idx="432">
                  <c:v>0.10384881896952569</c:v>
                </c:pt>
                <c:pt idx="433">
                  <c:v>0.10952193711532265</c:v>
                </c:pt>
                <c:pt idx="434">
                  <c:v>0.11146962088284829</c:v>
                </c:pt>
                <c:pt idx="435">
                  <c:v>0.11166495514277597</c:v>
                </c:pt>
                <c:pt idx="436">
                  <c:v>0.1071705842181625</c:v>
                </c:pt>
                <c:pt idx="437">
                  <c:v>0.1082176696339987</c:v>
                </c:pt>
                <c:pt idx="438">
                  <c:v>0.10922178079947553</c:v>
                </c:pt>
                <c:pt idx="439">
                  <c:v>0.11120196565350948</c:v>
                </c:pt>
                <c:pt idx="440">
                  <c:v>0.10770483480042081</c:v>
                </c:pt>
                <c:pt idx="441">
                  <c:v>0.10885041460713918</c:v>
                </c:pt>
                <c:pt idx="442">
                  <c:v>0.10712720678376986</c:v>
                </c:pt>
                <c:pt idx="443">
                  <c:v>0.10918705565749387</c:v>
                </c:pt>
                <c:pt idx="444">
                  <c:v>0.11044486409659693</c:v>
                </c:pt>
                <c:pt idx="445">
                  <c:v>0.10940357334522099</c:v>
                </c:pt>
                <c:pt idx="446">
                  <c:v>0.10965318385800571</c:v>
                </c:pt>
                <c:pt idx="447">
                  <c:v>0.11101572600321608</c:v>
                </c:pt>
                <c:pt idx="448">
                  <c:v>0.11378304931223404</c:v>
                </c:pt>
                <c:pt idx="449">
                  <c:v>0.11417208725262173</c:v>
                </c:pt>
                <c:pt idx="450">
                  <c:v>0.11287417900388985</c:v>
                </c:pt>
                <c:pt idx="451">
                  <c:v>0.11237823145178383</c:v>
                </c:pt>
                <c:pt idx="452">
                  <c:v>0.11145924432918419</c:v>
                </c:pt>
                <c:pt idx="453">
                  <c:v>0.10893123278882921</c:v>
                </c:pt>
                <c:pt idx="454">
                  <c:v>0.1110434732082437</c:v>
                </c:pt>
                <c:pt idx="455">
                  <c:v>0.10857560058817772</c:v>
                </c:pt>
                <c:pt idx="456">
                  <c:v>0.10546759371161762</c:v>
                </c:pt>
                <c:pt idx="457">
                  <c:v>0.10601252561794805</c:v>
                </c:pt>
                <c:pt idx="458">
                  <c:v>0.10376463377498624</c:v>
                </c:pt>
                <c:pt idx="459">
                  <c:v>0.10382829551225892</c:v>
                </c:pt>
                <c:pt idx="460">
                  <c:v>0.10921492644669639</c:v>
                </c:pt>
                <c:pt idx="461">
                  <c:v>0.10904310587006316</c:v>
                </c:pt>
                <c:pt idx="462">
                  <c:v>0.1097821677705717</c:v>
                </c:pt>
                <c:pt idx="463">
                  <c:v>0.10880355575774936</c:v>
                </c:pt>
                <c:pt idx="464">
                  <c:v>0.10926877968124904</c:v>
                </c:pt>
                <c:pt idx="465">
                  <c:v>0.11062504677922669</c:v>
                </c:pt>
                <c:pt idx="466">
                  <c:v>0.11481486329692925</c:v>
                </c:pt>
                <c:pt idx="467">
                  <c:v>0.11310959874967175</c:v>
                </c:pt>
                <c:pt idx="468">
                  <c:v>0.11062962614495064</c:v>
                </c:pt>
                <c:pt idx="469">
                  <c:v>0.10627185305446329</c:v>
                </c:pt>
                <c:pt idx="470">
                  <c:v>0.10734190404378441</c:v>
                </c:pt>
                <c:pt idx="471">
                  <c:v>0.10797968759380949</c:v>
                </c:pt>
                <c:pt idx="472">
                  <c:v>0.10728023978969192</c:v>
                </c:pt>
                <c:pt idx="473">
                  <c:v>0.10832735701380392</c:v>
                </c:pt>
                <c:pt idx="474">
                  <c:v>0.10890726846644205</c:v>
                </c:pt>
                <c:pt idx="475">
                  <c:v>0.11112819146291986</c:v>
                </c:pt>
                <c:pt idx="476">
                  <c:v>9.9465503203385763E-2</c:v>
                </c:pt>
                <c:pt idx="477">
                  <c:v>0.10256976816185848</c:v>
                </c:pt>
                <c:pt idx="478">
                  <c:v>9.697162376324675E-2</c:v>
                </c:pt>
                <c:pt idx="479">
                  <c:v>9.5402520623329767E-2</c:v>
                </c:pt>
                <c:pt idx="480">
                  <c:v>9.9451975459294184E-2</c:v>
                </c:pt>
                <c:pt idx="481">
                  <c:v>0.10201398609663359</c:v>
                </c:pt>
                <c:pt idx="482">
                  <c:v>0.10609459911592345</c:v>
                </c:pt>
                <c:pt idx="483">
                  <c:v>0.10741861930735275</c:v>
                </c:pt>
                <c:pt idx="484">
                  <c:v>0.10943043028201038</c:v>
                </c:pt>
                <c:pt idx="485">
                  <c:v>0.10764350851785243</c:v>
                </c:pt>
                <c:pt idx="486">
                  <c:v>0.11034892698306886</c:v>
                </c:pt>
                <c:pt idx="487">
                  <c:v>0.109506029249127</c:v>
                </c:pt>
                <c:pt idx="488">
                  <c:v>0.10777970100433176</c:v>
                </c:pt>
                <c:pt idx="489">
                  <c:v>0.10980060253278512</c:v>
                </c:pt>
                <c:pt idx="490">
                  <c:v>0.1084666006140218</c:v>
                </c:pt>
                <c:pt idx="491">
                  <c:v>0.10781350789174127</c:v>
                </c:pt>
                <c:pt idx="492">
                  <c:v>0.10256430517204285</c:v>
                </c:pt>
                <c:pt idx="493">
                  <c:v>0.10717033256451991</c:v>
                </c:pt>
                <c:pt idx="494">
                  <c:v>0.1075101622375243</c:v>
                </c:pt>
                <c:pt idx="495">
                  <c:v>0.10899158413528642</c:v>
                </c:pt>
                <c:pt idx="496">
                  <c:v>0.10912728779702441</c:v>
                </c:pt>
                <c:pt idx="497">
                  <c:v>0.11023696755313472</c:v>
                </c:pt>
                <c:pt idx="498">
                  <c:v>0.11230513281095456</c:v>
                </c:pt>
                <c:pt idx="499">
                  <c:v>0.11204126784267254</c:v>
                </c:pt>
                <c:pt idx="500">
                  <c:v>0.11517377473757695</c:v>
                </c:pt>
                <c:pt idx="501">
                  <c:v>0.11496537124189188</c:v>
                </c:pt>
                <c:pt idx="502">
                  <c:v>0.11516815098075051</c:v>
                </c:pt>
                <c:pt idx="503">
                  <c:v>0.11431755388249476</c:v>
                </c:pt>
                <c:pt idx="504">
                  <c:v>0.10855832901388163</c:v>
                </c:pt>
                <c:pt idx="505">
                  <c:v>0.10872173699659049</c:v>
                </c:pt>
                <c:pt idx="506">
                  <c:v>0.10947142580336244</c:v>
                </c:pt>
                <c:pt idx="507">
                  <c:v>0.10953342024419532</c:v>
                </c:pt>
                <c:pt idx="508">
                  <c:v>0.11169717621758513</c:v>
                </c:pt>
                <c:pt idx="509">
                  <c:v>0.11344334571061232</c:v>
                </c:pt>
                <c:pt idx="510">
                  <c:v>0.11270374825669882</c:v>
                </c:pt>
                <c:pt idx="511">
                  <c:v>0.11445705363558889</c:v>
                </c:pt>
                <c:pt idx="512">
                  <c:v>0.11551424369884256</c:v>
                </c:pt>
                <c:pt idx="513">
                  <c:v>0.11460429136295991</c:v>
                </c:pt>
                <c:pt idx="514">
                  <c:v>0.11644165117610905</c:v>
                </c:pt>
                <c:pt idx="515">
                  <c:v>0.11949210934878085</c:v>
                </c:pt>
                <c:pt idx="516">
                  <c:v>0.11649528677803311</c:v>
                </c:pt>
                <c:pt idx="517">
                  <c:v>0.11415809502800967</c:v>
                </c:pt>
                <c:pt idx="518">
                  <c:v>0.11785638205597193</c:v>
                </c:pt>
                <c:pt idx="519">
                  <c:v>0.12284481151917293</c:v>
                </c:pt>
                <c:pt idx="520">
                  <c:v>0.12500689364532391</c:v>
                </c:pt>
                <c:pt idx="521">
                  <c:v>0.12594982829457035</c:v>
                </c:pt>
                <c:pt idx="522">
                  <c:v>0.12955413264049964</c:v>
                </c:pt>
                <c:pt idx="523">
                  <c:v>0.13106442870772672</c:v>
                </c:pt>
                <c:pt idx="524">
                  <c:v>0.13052220192409214</c:v>
                </c:pt>
                <c:pt idx="525">
                  <c:v>0.12962561743629997</c:v>
                </c:pt>
                <c:pt idx="526">
                  <c:v>0.13228380845462073</c:v>
                </c:pt>
                <c:pt idx="527">
                  <c:v>0.13127928300451241</c:v>
                </c:pt>
                <c:pt idx="528">
                  <c:v>0.13152027154038248</c:v>
                </c:pt>
                <c:pt idx="529">
                  <c:v>0.13300164893953936</c:v>
                </c:pt>
                <c:pt idx="530">
                  <c:v>0.13597470845807291</c:v>
                </c:pt>
                <c:pt idx="531">
                  <c:v>0.13473537913186751</c:v>
                </c:pt>
                <c:pt idx="532">
                  <c:v>0.13627192757777817</c:v>
                </c:pt>
                <c:pt idx="533">
                  <c:v>0.13896277355230668</c:v>
                </c:pt>
                <c:pt idx="534">
                  <c:v>0.13929197773899293</c:v>
                </c:pt>
                <c:pt idx="535">
                  <c:v>0.13633710503769292</c:v>
                </c:pt>
                <c:pt idx="536">
                  <c:v>0.13503259604789775</c:v>
                </c:pt>
                <c:pt idx="537">
                  <c:v>0.13336085721418511</c:v>
                </c:pt>
                <c:pt idx="538">
                  <c:v>0.13431753574446237</c:v>
                </c:pt>
                <c:pt idx="539">
                  <c:v>0.13411652243374794</c:v>
                </c:pt>
                <c:pt idx="540">
                  <c:v>0.13422221464535244</c:v>
                </c:pt>
                <c:pt idx="541">
                  <c:v>0.13595364911428121</c:v>
                </c:pt>
                <c:pt idx="542">
                  <c:v>0.13682396173345546</c:v>
                </c:pt>
                <c:pt idx="543">
                  <c:v>0.13794226877202398</c:v>
                </c:pt>
                <c:pt idx="544">
                  <c:v>0.13530063566531236</c:v>
                </c:pt>
                <c:pt idx="545">
                  <c:v>0.13454142050535101</c:v>
                </c:pt>
                <c:pt idx="546">
                  <c:v>0.13860987707348138</c:v>
                </c:pt>
                <c:pt idx="547">
                  <c:v>0.14248312209860692</c:v>
                </c:pt>
                <c:pt idx="548">
                  <c:v>0.14329846654993128</c:v>
                </c:pt>
                <c:pt idx="549">
                  <c:v>0.14145295025713245</c:v>
                </c:pt>
                <c:pt idx="550">
                  <c:v>0.14196265298641397</c:v>
                </c:pt>
                <c:pt idx="551">
                  <c:v>0.14283003868699029</c:v>
                </c:pt>
                <c:pt idx="552">
                  <c:v>0.14489626824079749</c:v>
                </c:pt>
                <c:pt idx="553">
                  <c:v>0.14842637906819278</c:v>
                </c:pt>
                <c:pt idx="554">
                  <c:v>0.15218017932768557</c:v>
                </c:pt>
                <c:pt idx="555">
                  <c:v>0.1570179340740212</c:v>
                </c:pt>
                <c:pt idx="556">
                  <c:v>0.16116951446670891</c:v>
                </c:pt>
                <c:pt idx="557">
                  <c:v>0.16306836632393051</c:v>
                </c:pt>
                <c:pt idx="558">
                  <c:v>0.16512298686449367</c:v>
                </c:pt>
                <c:pt idx="559">
                  <c:v>0.16895908490227929</c:v>
                </c:pt>
                <c:pt idx="560">
                  <c:v>0.16842252881813757</c:v>
                </c:pt>
                <c:pt idx="561">
                  <c:v>0.16865887127197254</c:v>
                </c:pt>
                <c:pt idx="562">
                  <c:v>0.16699205598041877</c:v>
                </c:pt>
                <c:pt idx="563">
                  <c:v>0.16560205933995897</c:v>
                </c:pt>
                <c:pt idx="564">
                  <c:v>0.17257037443540546</c:v>
                </c:pt>
                <c:pt idx="565">
                  <c:v>0.17408686426851183</c:v>
                </c:pt>
                <c:pt idx="566">
                  <c:v>0.17374998696142252</c:v>
                </c:pt>
                <c:pt idx="567">
                  <c:v>0.17187163618757428</c:v>
                </c:pt>
                <c:pt idx="568">
                  <c:v>0.17368053946702</c:v>
                </c:pt>
                <c:pt idx="569">
                  <c:v>0.17663811070584812</c:v>
                </c:pt>
                <c:pt idx="570">
                  <c:v>0.1746667669792985</c:v>
                </c:pt>
                <c:pt idx="571">
                  <c:v>0.17480543421464012</c:v>
                </c:pt>
                <c:pt idx="572">
                  <c:v>0.17727380628978451</c:v>
                </c:pt>
                <c:pt idx="573">
                  <c:v>0.17777830643105674</c:v>
                </c:pt>
                <c:pt idx="574">
                  <c:v>0.17796361984050857</c:v>
                </c:pt>
                <c:pt idx="575">
                  <c:v>0.18086820032555306</c:v>
                </c:pt>
                <c:pt idx="576">
                  <c:v>0.18183815715020746</c:v>
                </c:pt>
                <c:pt idx="577">
                  <c:v>0.17795941818005723</c:v>
                </c:pt>
                <c:pt idx="578">
                  <c:v>0.17631193114059118</c:v>
                </c:pt>
                <c:pt idx="579">
                  <c:v>0.1746406557541762</c:v>
                </c:pt>
                <c:pt idx="580">
                  <c:v>0.17603489612253975</c:v>
                </c:pt>
                <c:pt idx="581">
                  <c:v>0.18109369043549028</c:v>
                </c:pt>
                <c:pt idx="582">
                  <c:v>0.18307011970969556</c:v>
                </c:pt>
                <c:pt idx="583">
                  <c:v>0.18045061624118541</c:v>
                </c:pt>
                <c:pt idx="584">
                  <c:v>0.18286770587058521</c:v>
                </c:pt>
                <c:pt idx="585">
                  <c:v>0.18688033947235128</c:v>
                </c:pt>
                <c:pt idx="586">
                  <c:v>0.18424464681981778</c:v>
                </c:pt>
                <c:pt idx="587">
                  <c:v>0.1822896881066518</c:v>
                </c:pt>
                <c:pt idx="588">
                  <c:v>0.17476146303407347</c:v>
                </c:pt>
                <c:pt idx="589">
                  <c:v>0.17610081867917282</c:v>
                </c:pt>
                <c:pt idx="590">
                  <c:v>0.17691621139224933</c:v>
                </c:pt>
                <c:pt idx="591">
                  <c:v>0.17554954625706798</c:v>
                </c:pt>
                <c:pt idx="592">
                  <c:v>0.18244850163416704</c:v>
                </c:pt>
                <c:pt idx="593">
                  <c:v>0.18324992235978166</c:v>
                </c:pt>
                <c:pt idx="594">
                  <c:v>0.1868022826539395</c:v>
                </c:pt>
                <c:pt idx="595">
                  <c:v>0.1821645200205011</c:v>
                </c:pt>
                <c:pt idx="596">
                  <c:v>0.18418281232777711</c:v>
                </c:pt>
                <c:pt idx="597">
                  <c:v>0.18532244479290316</c:v>
                </c:pt>
                <c:pt idx="598">
                  <c:v>0.18797017353567691</c:v>
                </c:pt>
                <c:pt idx="599">
                  <c:v>0.18519014864975181</c:v>
                </c:pt>
                <c:pt idx="600">
                  <c:v>0.1882315947711235</c:v>
                </c:pt>
                <c:pt idx="601">
                  <c:v>0.19242414519427808</c:v>
                </c:pt>
                <c:pt idx="602">
                  <c:v>0.19400860231888384</c:v>
                </c:pt>
                <c:pt idx="603">
                  <c:v>0.19365484788191645</c:v>
                </c:pt>
                <c:pt idx="604">
                  <c:v>0.19311066248009112</c:v>
                </c:pt>
                <c:pt idx="605">
                  <c:v>0.19372230083509168</c:v>
                </c:pt>
                <c:pt idx="606">
                  <c:v>0.19609054960098127</c:v>
                </c:pt>
                <c:pt idx="607">
                  <c:v>0.19464254724298802</c:v>
                </c:pt>
                <c:pt idx="608">
                  <c:v>0.19387977900381315</c:v>
                </c:pt>
                <c:pt idx="609">
                  <c:v>0.19408328834269595</c:v>
                </c:pt>
                <c:pt idx="610">
                  <c:v>0.19591304284451749</c:v>
                </c:pt>
                <c:pt idx="611">
                  <c:v>0.19589404592331161</c:v>
                </c:pt>
                <c:pt idx="612">
                  <c:v>0.19325606298423148</c:v>
                </c:pt>
                <c:pt idx="613">
                  <c:v>0.19148101922587402</c:v>
                </c:pt>
                <c:pt idx="614">
                  <c:v>0.19179918362476345</c:v>
                </c:pt>
                <c:pt idx="615">
                  <c:v>0.19401669732421345</c:v>
                </c:pt>
                <c:pt idx="616">
                  <c:v>0.19085082233291795</c:v>
                </c:pt>
                <c:pt idx="617">
                  <c:v>0.19009687461767277</c:v>
                </c:pt>
                <c:pt idx="618">
                  <c:v>0.19059490641994659</c:v>
                </c:pt>
                <c:pt idx="619">
                  <c:v>0.18882545715076104</c:v>
                </c:pt>
                <c:pt idx="620">
                  <c:v>0.18859197528196803</c:v>
                </c:pt>
                <c:pt idx="621">
                  <c:v>0.18931630363482488</c:v>
                </c:pt>
                <c:pt idx="622">
                  <c:v>0.19147992489359922</c:v>
                </c:pt>
                <c:pt idx="623">
                  <c:v>0.19414498005701986</c:v>
                </c:pt>
                <c:pt idx="624">
                  <c:v>0.19323045435533315</c:v>
                </c:pt>
                <c:pt idx="625">
                  <c:v>0.19197148978550804</c:v>
                </c:pt>
                <c:pt idx="626">
                  <c:v>0.19048418051860683</c:v>
                </c:pt>
                <c:pt idx="627">
                  <c:v>0.19135141383415855</c:v>
                </c:pt>
                <c:pt idx="628">
                  <c:v>0.18975709248729378</c:v>
                </c:pt>
                <c:pt idx="629">
                  <c:v>0.18935359642581595</c:v>
                </c:pt>
                <c:pt idx="630">
                  <c:v>0.19369765650140147</c:v>
                </c:pt>
                <c:pt idx="631">
                  <c:v>0.19397012474061692</c:v>
                </c:pt>
                <c:pt idx="632">
                  <c:v>0.19223315200228286</c:v>
                </c:pt>
                <c:pt idx="633">
                  <c:v>0.18989433905970499</c:v>
                </c:pt>
                <c:pt idx="634">
                  <c:v>0.19044517488663404</c:v>
                </c:pt>
                <c:pt idx="635">
                  <c:v>0.19204043821416406</c:v>
                </c:pt>
                <c:pt idx="636">
                  <c:v>0.19235198058952618</c:v>
                </c:pt>
                <c:pt idx="637">
                  <c:v>0.19335861904864071</c:v>
                </c:pt>
                <c:pt idx="638">
                  <c:v>0.19462977791573999</c:v>
                </c:pt>
                <c:pt idx="639">
                  <c:v>0.19744630450666767</c:v>
                </c:pt>
                <c:pt idx="640">
                  <c:v>0.19672233746370216</c:v>
                </c:pt>
                <c:pt idx="641">
                  <c:v>0.19541454601122488</c:v>
                </c:pt>
                <c:pt idx="642">
                  <c:v>0.19505780299330455</c:v>
                </c:pt>
                <c:pt idx="643">
                  <c:v>0.19536933593054684</c:v>
                </c:pt>
                <c:pt idx="644">
                  <c:v>0.19893050138800428</c:v>
                </c:pt>
                <c:pt idx="645">
                  <c:v>0.19944070470519204</c:v>
                </c:pt>
                <c:pt idx="646">
                  <c:v>0.20134582797292366</c:v>
                </c:pt>
                <c:pt idx="647">
                  <c:v>0.20102238581582976</c:v>
                </c:pt>
                <c:pt idx="648">
                  <c:v>0.20308467218814585</c:v>
                </c:pt>
                <c:pt idx="649">
                  <c:v>0.20637394399782738</c:v>
                </c:pt>
                <c:pt idx="650">
                  <c:v>0.20761625280442764</c:v>
                </c:pt>
                <c:pt idx="651">
                  <c:v>0.21064878802643716</c:v>
                </c:pt>
                <c:pt idx="652">
                  <c:v>0.21327008025000271</c:v>
                </c:pt>
                <c:pt idx="653">
                  <c:v>0.21144095065839474</c:v>
                </c:pt>
                <c:pt idx="654">
                  <c:v>0.21202240503162328</c:v>
                </c:pt>
                <c:pt idx="655">
                  <c:v>0.20974815707498307</c:v>
                </c:pt>
                <c:pt idx="656">
                  <c:v>0.21679675655055264</c:v>
                </c:pt>
                <c:pt idx="657">
                  <c:v>0.21876269849861729</c:v>
                </c:pt>
                <c:pt idx="658">
                  <c:v>0.21757655426589295</c:v>
                </c:pt>
                <c:pt idx="659">
                  <c:v>0.22069422176623554</c:v>
                </c:pt>
                <c:pt idx="660">
                  <c:v>0.22394437622746843</c:v>
                </c:pt>
                <c:pt idx="661">
                  <c:v>0.22244221862080038</c:v>
                </c:pt>
                <c:pt idx="662">
                  <c:v>0.2239765606276225</c:v>
                </c:pt>
                <c:pt idx="663">
                  <c:v>0.22649961021875553</c:v>
                </c:pt>
                <c:pt idx="664">
                  <c:v>0.23083415243339234</c:v>
                </c:pt>
                <c:pt idx="665">
                  <c:v>0.2305299433824437</c:v>
                </c:pt>
                <c:pt idx="666">
                  <c:v>0.23235072564387571</c:v>
                </c:pt>
                <c:pt idx="667">
                  <c:v>0.23497078285867112</c:v>
                </c:pt>
                <c:pt idx="668">
                  <c:v>0.2338948563339196</c:v>
                </c:pt>
                <c:pt idx="669">
                  <c:v>0.23430390917138832</c:v>
                </c:pt>
                <c:pt idx="670">
                  <c:v>0.23796604851556236</c:v>
                </c:pt>
                <c:pt idx="671">
                  <c:v>0.23982820570298902</c:v>
                </c:pt>
                <c:pt idx="672">
                  <c:v>0.24312724130937347</c:v>
                </c:pt>
                <c:pt idx="673">
                  <c:v>0.23982989384135234</c:v>
                </c:pt>
                <c:pt idx="674">
                  <c:v>0.23895406554097787</c:v>
                </c:pt>
                <c:pt idx="675">
                  <c:v>0.24111951340765136</c:v>
                </c:pt>
                <c:pt idx="676">
                  <c:v>0.24231432480920723</c:v>
                </c:pt>
                <c:pt idx="677">
                  <c:v>0.24344849003482327</c:v>
                </c:pt>
                <c:pt idx="678">
                  <c:v>0.2455747847666343</c:v>
                </c:pt>
                <c:pt idx="679">
                  <c:v>0.24549985462790103</c:v>
                </c:pt>
                <c:pt idx="680">
                  <c:v>0.24391229949257287</c:v>
                </c:pt>
                <c:pt idx="681">
                  <c:v>0.24540240676832381</c:v>
                </c:pt>
                <c:pt idx="682">
                  <c:v>0.24807533680542915</c:v>
                </c:pt>
                <c:pt idx="683">
                  <c:v>0.24992017507617548</c:v>
                </c:pt>
                <c:pt idx="684">
                  <c:v>0.25358563148232882</c:v>
                </c:pt>
                <c:pt idx="685">
                  <c:v>0.25359875108217489</c:v>
                </c:pt>
                <c:pt idx="686">
                  <c:v>0.25287008949114997</c:v>
                </c:pt>
                <c:pt idx="687">
                  <c:v>0.25229533557280592</c:v>
                </c:pt>
                <c:pt idx="688">
                  <c:v>0.25173378603831864</c:v>
                </c:pt>
                <c:pt idx="689">
                  <c:v>0.25211519044625397</c:v>
                </c:pt>
                <c:pt idx="690">
                  <c:v>0.25426910374444844</c:v>
                </c:pt>
                <c:pt idx="691">
                  <c:v>0.25810555926514067</c:v>
                </c:pt>
                <c:pt idx="692">
                  <c:v>0.25654683028740477</c:v>
                </c:pt>
                <c:pt idx="693">
                  <c:v>0.25948651447280335</c:v>
                </c:pt>
                <c:pt idx="694">
                  <c:v>0.26248213130557452</c:v>
                </c:pt>
                <c:pt idx="695">
                  <c:v>0.26424338064719666</c:v>
                </c:pt>
                <c:pt idx="696">
                  <c:v>0.26505083702899701</c:v>
                </c:pt>
                <c:pt idx="697">
                  <c:v>0.26328062141499586</c:v>
                </c:pt>
                <c:pt idx="698">
                  <c:v>0.26310931275350558</c:v>
                </c:pt>
                <c:pt idx="699">
                  <c:v>0.26409354989079437</c:v>
                </c:pt>
                <c:pt idx="700">
                  <c:v>0.26377456566128354</c:v>
                </c:pt>
                <c:pt idx="701">
                  <c:v>0.26565209610968288</c:v>
                </c:pt>
                <c:pt idx="702">
                  <c:v>0.26841733927607714</c:v>
                </c:pt>
                <c:pt idx="703">
                  <c:v>0.26954783204508992</c:v>
                </c:pt>
                <c:pt idx="704">
                  <c:v>0.27117556281679023</c:v>
                </c:pt>
                <c:pt idx="705">
                  <c:v>0.26691362652285577</c:v>
                </c:pt>
                <c:pt idx="706">
                  <c:v>0.26374644579150752</c:v>
                </c:pt>
                <c:pt idx="707">
                  <c:v>0.26266135197320306</c:v>
                </c:pt>
                <c:pt idx="708">
                  <c:v>0.26120524236293807</c:v>
                </c:pt>
                <c:pt idx="709">
                  <c:v>0.26342653003203553</c:v>
                </c:pt>
                <c:pt idx="710">
                  <c:v>0.26564713988101163</c:v>
                </c:pt>
              </c:numCache>
            </c:numRef>
          </c:val>
          <c:smooth val="0"/>
          <c:extLst>
            <c:ext xmlns:c16="http://schemas.microsoft.com/office/drawing/2014/chart" uri="{C3380CC4-5D6E-409C-BE32-E72D297353CC}">
              <c16:uniqueId val="{00000006-2EA0-43A0-9CB9-F40B4D364F0E}"/>
            </c:ext>
          </c:extLst>
        </c:ser>
        <c:ser>
          <c:idx val="5"/>
          <c:order val="5"/>
          <c:tx>
            <c:strRef>
              <c:f>'Strategy AccReturns'!$G$2</c:f>
              <c:strCache>
                <c:ptCount val="1"/>
                <c:pt idx="0">
                  <c:v>RV BR</c:v>
                </c:pt>
              </c:strCache>
            </c:strRef>
          </c:tx>
          <c:spPr>
            <a:ln w="25400" cap="rnd">
              <a:solidFill>
                <a:schemeClr val="accent6"/>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AccReturns'!$G$3:$G$713</c:f>
              <c:numCache>
                <c:formatCode>General</c:formatCode>
                <c:ptCount val="711"/>
                <c:pt idx="0">
                  <c:v>1.7354918763161101E-2</c:v>
                </c:pt>
                <c:pt idx="1">
                  <c:v>1.5094164465504489E-2</c:v>
                </c:pt>
                <c:pt idx="2">
                  <c:v>9.1665928394397689E-3</c:v>
                </c:pt>
                <c:pt idx="3">
                  <c:v>1.1072885368810903E-2</c:v>
                </c:pt>
                <c:pt idx="4">
                  <c:v>9.0499847538263456E-3</c:v>
                </c:pt>
                <c:pt idx="5">
                  <c:v>1.1432143913485682E-2</c:v>
                </c:pt>
                <c:pt idx="6">
                  <c:v>1.5843333268796167E-2</c:v>
                </c:pt>
                <c:pt idx="7">
                  <c:v>2.7199911370231256E-2</c:v>
                </c:pt>
                <c:pt idx="8">
                  <c:v>3.620608076974885E-2</c:v>
                </c:pt>
                <c:pt idx="9">
                  <c:v>2.9108548924634325E-2</c:v>
                </c:pt>
                <c:pt idx="10">
                  <c:v>3.2010120212299986E-2</c:v>
                </c:pt>
                <c:pt idx="11">
                  <c:v>4.1691014209868538E-2</c:v>
                </c:pt>
                <c:pt idx="12">
                  <c:v>4.5164355081851681E-2</c:v>
                </c:pt>
                <c:pt idx="13">
                  <c:v>3.514118174094949E-2</c:v>
                </c:pt>
                <c:pt idx="14">
                  <c:v>4.3737710772259408E-2</c:v>
                </c:pt>
                <c:pt idx="15">
                  <c:v>5.2233443839809546E-2</c:v>
                </c:pt>
                <c:pt idx="16">
                  <c:v>4.4895723102228002E-2</c:v>
                </c:pt>
                <c:pt idx="17">
                  <c:v>1.77381266797072E-2</c:v>
                </c:pt>
                <c:pt idx="18">
                  <c:v>3.3077989268047059E-2</c:v>
                </c:pt>
                <c:pt idx="19">
                  <c:v>2.7491322119232109E-2</c:v>
                </c:pt>
                <c:pt idx="20">
                  <c:v>2.4310450081730606E-2</c:v>
                </c:pt>
                <c:pt idx="21">
                  <c:v>1.290433183627071E-2</c:v>
                </c:pt>
                <c:pt idx="22">
                  <c:v>2.0937127220434615E-2</c:v>
                </c:pt>
                <c:pt idx="23">
                  <c:v>2.805172929255817E-2</c:v>
                </c:pt>
                <c:pt idx="24">
                  <c:v>3.4357415973421235E-2</c:v>
                </c:pt>
                <c:pt idx="25">
                  <c:v>2.7269932259482932E-2</c:v>
                </c:pt>
                <c:pt idx="26">
                  <c:v>1.4688351935111088E-2</c:v>
                </c:pt>
                <c:pt idx="27">
                  <c:v>1.9617707996300027E-4</c:v>
                </c:pt>
                <c:pt idx="28">
                  <c:v>2.2009763152707418E-2</c:v>
                </c:pt>
                <c:pt idx="29">
                  <c:v>3.1751854960253123E-2</c:v>
                </c:pt>
                <c:pt idx="30">
                  <c:v>2.697555754286407E-2</c:v>
                </c:pt>
                <c:pt idx="31">
                  <c:v>2.064316144920153E-2</c:v>
                </c:pt>
                <c:pt idx="32">
                  <c:v>2.7724897377925384E-2</c:v>
                </c:pt>
                <c:pt idx="33">
                  <c:v>2.5711954849724217E-2</c:v>
                </c:pt>
                <c:pt idx="34">
                  <c:v>3.5890251235398019E-2</c:v>
                </c:pt>
                <c:pt idx="35">
                  <c:v>2.5089984097395934E-2</c:v>
                </c:pt>
                <c:pt idx="36">
                  <c:v>1.9935866213270037E-2</c:v>
                </c:pt>
                <c:pt idx="37">
                  <c:v>-3.7200205696816813E-2</c:v>
                </c:pt>
                <c:pt idx="38">
                  <c:v>-5.6659456681452003E-2</c:v>
                </c:pt>
                <c:pt idx="39">
                  <c:v>-5.2246495803951909E-2</c:v>
                </c:pt>
                <c:pt idx="40">
                  <c:v>-3.2884573061458644E-2</c:v>
                </c:pt>
                <c:pt idx="41">
                  <c:v>-4.1989521970482002E-2</c:v>
                </c:pt>
                <c:pt idx="42">
                  <c:v>-2.6048064897501777E-2</c:v>
                </c:pt>
                <c:pt idx="43">
                  <c:v>-6.3693103982472632E-2</c:v>
                </c:pt>
                <c:pt idx="44">
                  <c:v>-9.617824053958024E-2</c:v>
                </c:pt>
                <c:pt idx="45">
                  <c:v>-0.1840867089396242</c:v>
                </c:pt>
                <c:pt idx="46">
                  <c:v>-0.13823061107818113</c:v>
                </c:pt>
                <c:pt idx="47">
                  <c:v>-0.19009414281026038</c:v>
                </c:pt>
                <c:pt idx="48">
                  <c:v>-0.28010020269917479</c:v>
                </c:pt>
                <c:pt idx="49">
                  <c:v>-0.20978164424294288</c:v>
                </c:pt>
                <c:pt idx="50">
                  <c:v>-0.29440960206518141</c:v>
                </c:pt>
                <c:pt idx="51">
                  <c:v>-0.27740636626849813</c:v>
                </c:pt>
                <c:pt idx="52">
                  <c:v>-0.34656812631507028</c:v>
                </c:pt>
                <c:pt idx="53">
                  <c:v>-0.33893169841432069</c:v>
                </c:pt>
                <c:pt idx="54">
                  <c:v>-0.34732610311977785</c:v>
                </c:pt>
                <c:pt idx="55">
                  <c:v>-0.37562991320395589</c:v>
                </c:pt>
                <c:pt idx="56">
                  <c:v>-0.33271732645197505</c:v>
                </c:pt>
                <c:pt idx="57">
                  <c:v>-0.29219363321632708</c:v>
                </c:pt>
                <c:pt idx="58">
                  <c:v>-0.26611388960342486</c:v>
                </c:pt>
                <c:pt idx="59">
                  <c:v>-0.29166362177838656</c:v>
                </c:pt>
                <c:pt idx="60">
                  <c:v>-0.28482260071256638</c:v>
                </c:pt>
                <c:pt idx="61">
                  <c:v>-0.29831032396672397</c:v>
                </c:pt>
                <c:pt idx="62">
                  <c:v>-0.31852615253640248</c:v>
                </c:pt>
                <c:pt idx="63">
                  <c:v>-0.31382804379565388</c:v>
                </c:pt>
                <c:pt idx="64">
                  <c:v>-0.33326709575843083</c:v>
                </c:pt>
                <c:pt idx="65">
                  <c:v>-0.29967613964023343</c:v>
                </c:pt>
                <c:pt idx="66">
                  <c:v>-0.28123734306353199</c:v>
                </c:pt>
                <c:pt idx="67">
                  <c:v>-0.26658456498084215</c:v>
                </c:pt>
                <c:pt idx="68">
                  <c:v>-0.26913453595891712</c:v>
                </c:pt>
                <c:pt idx="69">
                  <c:v>-0.2630527005941109</c:v>
                </c:pt>
                <c:pt idx="70">
                  <c:v>-0.24934721973860186</c:v>
                </c:pt>
                <c:pt idx="71">
                  <c:v>-0.25212326342310021</c:v>
                </c:pt>
                <c:pt idx="72">
                  <c:v>-0.25553871692061303</c:v>
                </c:pt>
                <c:pt idx="73">
                  <c:v>-0.24729387200692876</c:v>
                </c:pt>
                <c:pt idx="74">
                  <c:v>-0.24469609317819552</c:v>
                </c:pt>
                <c:pt idx="75">
                  <c:v>-0.22651636280713749</c:v>
                </c:pt>
                <c:pt idx="76">
                  <c:v>-0.23513107392914956</c:v>
                </c:pt>
                <c:pt idx="77">
                  <c:v>-0.26522205569285051</c:v>
                </c:pt>
                <c:pt idx="78">
                  <c:v>-0.24454348617019328</c:v>
                </c:pt>
                <c:pt idx="79">
                  <c:v>-0.2231097664426811</c:v>
                </c:pt>
                <c:pt idx="80">
                  <c:v>-0.2086988536300638</c:v>
                </c:pt>
                <c:pt idx="81">
                  <c:v>-0.2282803580923829</c:v>
                </c:pt>
                <c:pt idx="82">
                  <c:v>-0.23831461140986621</c:v>
                </c:pt>
                <c:pt idx="83">
                  <c:v>-0.2345985717426915</c:v>
                </c:pt>
                <c:pt idx="84">
                  <c:v>-0.23479299681422439</c:v>
                </c:pt>
                <c:pt idx="85">
                  <c:v>-0.24076420729688952</c:v>
                </c:pt>
                <c:pt idx="86">
                  <c:v>-0.22997679604991506</c:v>
                </c:pt>
                <c:pt idx="87">
                  <c:v>-0.23954678368244187</c:v>
                </c:pt>
                <c:pt idx="88">
                  <c:v>-0.24754557349454198</c:v>
                </c:pt>
                <c:pt idx="89">
                  <c:v>-0.2476842372451219</c:v>
                </c:pt>
                <c:pt idx="90">
                  <c:v>-0.24098999219528117</c:v>
                </c:pt>
                <c:pt idx="91">
                  <c:v>-0.25088592819666733</c:v>
                </c:pt>
                <c:pt idx="92">
                  <c:v>-0.22880392416907669</c:v>
                </c:pt>
                <c:pt idx="93">
                  <c:v>-0.22483697806005931</c:v>
                </c:pt>
                <c:pt idx="94">
                  <c:v>-0.21773320991119938</c:v>
                </c:pt>
                <c:pt idx="95">
                  <c:v>-0.20725459989508688</c:v>
                </c:pt>
                <c:pt idx="96">
                  <c:v>-0.21206601845608974</c:v>
                </c:pt>
                <c:pt idx="97">
                  <c:v>-0.18899623877617633</c:v>
                </c:pt>
                <c:pt idx="98">
                  <c:v>-0.189172510861633</c:v>
                </c:pt>
                <c:pt idx="99">
                  <c:v>-0.1694324982627341</c:v>
                </c:pt>
                <c:pt idx="100">
                  <c:v>-0.17675713865794396</c:v>
                </c:pt>
                <c:pt idx="101">
                  <c:v>-0.17585092801398949</c:v>
                </c:pt>
                <c:pt idx="102">
                  <c:v>-0.16394666504469035</c:v>
                </c:pt>
                <c:pt idx="103">
                  <c:v>-0.14827930932733113</c:v>
                </c:pt>
                <c:pt idx="104">
                  <c:v>-0.13225133268002531</c:v>
                </c:pt>
                <c:pt idx="105">
                  <c:v>-0.1272946817909919</c:v>
                </c:pt>
                <c:pt idx="106">
                  <c:v>-0.11909709916548605</c:v>
                </c:pt>
                <c:pt idx="107">
                  <c:v>-9.5334543608473266E-2</c:v>
                </c:pt>
                <c:pt idx="108">
                  <c:v>-0.10260221898564192</c:v>
                </c:pt>
                <c:pt idx="109">
                  <c:v>-0.11717846668007748</c:v>
                </c:pt>
                <c:pt idx="110">
                  <c:v>-0.12961713280109688</c:v>
                </c:pt>
                <c:pt idx="111">
                  <c:v>-0.13332308790129788</c:v>
                </c:pt>
                <c:pt idx="112">
                  <c:v>-0.12727766905445259</c:v>
                </c:pt>
                <c:pt idx="113">
                  <c:v>-0.11117793449446878</c:v>
                </c:pt>
                <c:pt idx="114">
                  <c:v>-0.10636980692132836</c:v>
                </c:pt>
                <c:pt idx="115">
                  <c:v>-0.10124768440137144</c:v>
                </c:pt>
                <c:pt idx="116">
                  <c:v>-0.10546814937979354</c:v>
                </c:pt>
                <c:pt idx="117">
                  <c:v>-0.10242657904549213</c:v>
                </c:pt>
                <c:pt idx="118">
                  <c:v>-0.11563169413557284</c:v>
                </c:pt>
                <c:pt idx="119">
                  <c:v>-0.10537641925185648</c:v>
                </c:pt>
                <c:pt idx="120">
                  <c:v>-0.1222687264061324</c:v>
                </c:pt>
                <c:pt idx="121">
                  <c:v>-0.10736280539291188</c:v>
                </c:pt>
                <c:pt idx="122">
                  <c:v>-0.10587556469751991</c:v>
                </c:pt>
                <c:pt idx="123">
                  <c:v>-9.6058259927527034E-2</c:v>
                </c:pt>
                <c:pt idx="124">
                  <c:v>-9.8546725921979328E-2</c:v>
                </c:pt>
                <c:pt idx="125">
                  <c:v>-9.3296102844328876E-2</c:v>
                </c:pt>
                <c:pt idx="126">
                  <c:v>-7.920659796866214E-2</c:v>
                </c:pt>
                <c:pt idx="127">
                  <c:v>-8.5188838897403474E-2</c:v>
                </c:pt>
                <c:pt idx="128">
                  <c:v>-7.2426580077486813E-2</c:v>
                </c:pt>
                <c:pt idx="129">
                  <c:v>-7.4798187644962377E-2</c:v>
                </c:pt>
                <c:pt idx="130">
                  <c:v>-6.91940196816897E-2</c:v>
                </c:pt>
                <c:pt idx="131">
                  <c:v>-7.960789012182623E-2</c:v>
                </c:pt>
                <c:pt idx="132">
                  <c:v>-7.172395785855068E-2</c:v>
                </c:pt>
                <c:pt idx="133">
                  <c:v>-6.1387601029538108E-2</c:v>
                </c:pt>
                <c:pt idx="134">
                  <c:v>-7.0691167820982725E-2</c:v>
                </c:pt>
                <c:pt idx="135">
                  <c:v>-5.1360269790256652E-2</c:v>
                </c:pt>
                <c:pt idx="136">
                  <c:v>-3.7396983831922581E-2</c:v>
                </c:pt>
                <c:pt idx="137">
                  <c:v>-4.1861687327259367E-2</c:v>
                </c:pt>
                <c:pt idx="138">
                  <c:v>-4.2119875811991836E-2</c:v>
                </c:pt>
                <c:pt idx="139">
                  <c:v>-5.6560257706365302E-2</c:v>
                </c:pt>
                <c:pt idx="140">
                  <c:v>-5.6629769645940242E-2</c:v>
                </c:pt>
                <c:pt idx="141">
                  <c:v>-4.6619112651923755E-2</c:v>
                </c:pt>
                <c:pt idx="142">
                  <c:v>-4.7475847405867855E-2</c:v>
                </c:pt>
                <c:pt idx="143">
                  <c:v>-3.8243246213543247E-2</c:v>
                </c:pt>
                <c:pt idx="144">
                  <c:v>-3.7784699700401547E-2</c:v>
                </c:pt>
                <c:pt idx="145">
                  <c:v>-4.738934527193972E-2</c:v>
                </c:pt>
                <c:pt idx="146">
                  <c:v>-4.5140796910932757E-2</c:v>
                </c:pt>
                <c:pt idx="147">
                  <c:v>-5.743786810611895E-2</c:v>
                </c:pt>
                <c:pt idx="148">
                  <c:v>-4.567806155142029E-2</c:v>
                </c:pt>
                <c:pt idx="149">
                  <c:v>-3.2939609721358898E-2</c:v>
                </c:pt>
                <c:pt idx="150">
                  <c:v>-4.0778022076684795E-2</c:v>
                </c:pt>
                <c:pt idx="151">
                  <c:v>-3.9099525352669695E-2</c:v>
                </c:pt>
                <c:pt idx="152">
                  <c:v>-4.8393305328633063E-2</c:v>
                </c:pt>
                <c:pt idx="153">
                  <c:v>-5.0106643900671766E-2</c:v>
                </c:pt>
                <c:pt idx="154">
                  <c:v>-5.6826152928922458E-2</c:v>
                </c:pt>
                <c:pt idx="155">
                  <c:v>-5.2921746465445452E-2</c:v>
                </c:pt>
                <c:pt idx="156">
                  <c:v>-6.6463544440254041E-2</c:v>
                </c:pt>
                <c:pt idx="157">
                  <c:v>-4.5597015125912632E-2</c:v>
                </c:pt>
                <c:pt idx="158">
                  <c:v>-5.4018932599295688E-2</c:v>
                </c:pt>
                <c:pt idx="159">
                  <c:v>-4.9164167705735395E-2</c:v>
                </c:pt>
                <c:pt idx="160">
                  <c:v>-4.7137465411417723E-2</c:v>
                </c:pt>
                <c:pt idx="161">
                  <c:v>-4.0841172591700503E-2</c:v>
                </c:pt>
                <c:pt idx="162">
                  <c:v>-4.0020786355950411E-2</c:v>
                </c:pt>
                <c:pt idx="163">
                  <c:v>-4.6756371855088297E-2</c:v>
                </c:pt>
                <c:pt idx="164">
                  <c:v>-4.7157665490111911E-2</c:v>
                </c:pt>
                <c:pt idx="165">
                  <c:v>-3.8494741667358334E-2</c:v>
                </c:pt>
                <c:pt idx="166">
                  <c:v>-5.273565078522191E-2</c:v>
                </c:pt>
                <c:pt idx="167">
                  <c:v>-3.5929929865359922E-2</c:v>
                </c:pt>
                <c:pt idx="168">
                  <c:v>-3.6113106420905372E-2</c:v>
                </c:pt>
                <c:pt idx="169">
                  <c:v>-5.2234255247897265E-2</c:v>
                </c:pt>
                <c:pt idx="170">
                  <c:v>-5.2099383377869568E-2</c:v>
                </c:pt>
                <c:pt idx="171">
                  <c:v>-6.0855699107498551E-2</c:v>
                </c:pt>
                <c:pt idx="172">
                  <c:v>-5.3345352194691609E-2</c:v>
                </c:pt>
                <c:pt idx="173">
                  <c:v>-7.1063268242585131E-2</c:v>
                </c:pt>
                <c:pt idx="174">
                  <c:v>-7.5361431556844938E-2</c:v>
                </c:pt>
                <c:pt idx="175">
                  <c:v>-6.015906714918462E-2</c:v>
                </c:pt>
                <c:pt idx="176">
                  <c:v>-5.7949739775458142E-2</c:v>
                </c:pt>
                <c:pt idx="177">
                  <c:v>-6.3891375113135473E-2</c:v>
                </c:pt>
                <c:pt idx="178">
                  <c:v>-6.3501621474774561E-2</c:v>
                </c:pt>
                <c:pt idx="179">
                  <c:v>-7.7196577684787493E-2</c:v>
                </c:pt>
                <c:pt idx="180">
                  <c:v>-8.9012848382509557E-2</c:v>
                </c:pt>
                <c:pt idx="181">
                  <c:v>-8.4180730885252464E-2</c:v>
                </c:pt>
                <c:pt idx="182">
                  <c:v>-9.5909064052170145E-2</c:v>
                </c:pt>
                <c:pt idx="183">
                  <c:v>-9.060206968562623E-2</c:v>
                </c:pt>
                <c:pt idx="184">
                  <c:v>-8.8696507366338273E-2</c:v>
                </c:pt>
                <c:pt idx="185">
                  <c:v>-0.10230456231225382</c:v>
                </c:pt>
                <c:pt idx="186">
                  <c:v>-0.10795850929946382</c:v>
                </c:pt>
                <c:pt idx="187">
                  <c:v>-9.6325752854922175E-2</c:v>
                </c:pt>
                <c:pt idx="188">
                  <c:v>-8.7373349814467094E-2</c:v>
                </c:pt>
                <c:pt idx="189">
                  <c:v>-9.7542200604957219E-2</c:v>
                </c:pt>
                <c:pt idx="190">
                  <c:v>-8.6069376086047367E-2</c:v>
                </c:pt>
                <c:pt idx="191">
                  <c:v>-9.0306112862254984E-2</c:v>
                </c:pt>
                <c:pt idx="192">
                  <c:v>-8.924322051514233E-2</c:v>
                </c:pt>
                <c:pt idx="193">
                  <c:v>-7.6223355486184641E-2</c:v>
                </c:pt>
                <c:pt idx="194">
                  <c:v>-7.8589292923326948E-2</c:v>
                </c:pt>
                <c:pt idx="195">
                  <c:v>-6.9354771197032927E-2</c:v>
                </c:pt>
                <c:pt idx="196">
                  <c:v>-6.1415356780300856E-2</c:v>
                </c:pt>
                <c:pt idx="197">
                  <c:v>-6.3267652429415344E-2</c:v>
                </c:pt>
                <c:pt idx="198">
                  <c:v>-6.5608325682781077E-2</c:v>
                </c:pt>
                <c:pt idx="199">
                  <c:v>-6.5305366124639996E-2</c:v>
                </c:pt>
                <c:pt idx="200">
                  <c:v>-5.3616475584763568E-2</c:v>
                </c:pt>
                <c:pt idx="201">
                  <c:v>-4.9028825750510374E-2</c:v>
                </c:pt>
                <c:pt idx="202">
                  <c:v>-4.1974145954280062E-2</c:v>
                </c:pt>
                <c:pt idx="203">
                  <c:v>-4.5034201624082781E-2</c:v>
                </c:pt>
                <c:pt idx="204">
                  <c:v>-4.826840287703793E-2</c:v>
                </c:pt>
                <c:pt idx="205">
                  <c:v>-5.6753224144037939E-2</c:v>
                </c:pt>
                <c:pt idx="206">
                  <c:v>-9.0118748864702725E-2</c:v>
                </c:pt>
                <c:pt idx="207">
                  <c:v>-7.517241501487415E-2</c:v>
                </c:pt>
                <c:pt idx="208">
                  <c:v>-9.5845832777809004E-2</c:v>
                </c:pt>
                <c:pt idx="209">
                  <c:v>-7.9732204090731562E-2</c:v>
                </c:pt>
                <c:pt idx="210">
                  <c:v>-6.4589352598660055E-2</c:v>
                </c:pt>
                <c:pt idx="211">
                  <c:v>-4.0404338752639823E-2</c:v>
                </c:pt>
                <c:pt idx="212">
                  <c:v>-3.477198318463659E-2</c:v>
                </c:pt>
                <c:pt idx="213">
                  <c:v>-2.3381897671672203E-2</c:v>
                </c:pt>
                <c:pt idx="214">
                  <c:v>-2.0037057003297054E-2</c:v>
                </c:pt>
                <c:pt idx="215">
                  <c:v>-2.0645928403402847E-2</c:v>
                </c:pt>
                <c:pt idx="216">
                  <c:v>-3.6867749083800305E-2</c:v>
                </c:pt>
                <c:pt idx="217">
                  <c:v>-2.2016843016376297E-2</c:v>
                </c:pt>
                <c:pt idx="218">
                  <c:v>-1.1243888319501516E-2</c:v>
                </c:pt>
                <c:pt idx="219">
                  <c:v>-7.2219910713885449E-3</c:v>
                </c:pt>
                <c:pt idx="220">
                  <c:v>-1.5425320324040981E-2</c:v>
                </c:pt>
                <c:pt idx="221">
                  <c:v>-1.164135676091127E-2</c:v>
                </c:pt>
                <c:pt idx="222">
                  <c:v>-1.4033862130248265E-2</c:v>
                </c:pt>
                <c:pt idx="223">
                  <c:v>-4.1396556820225694E-3</c:v>
                </c:pt>
                <c:pt idx="224">
                  <c:v>1.2826918380482777E-2</c:v>
                </c:pt>
                <c:pt idx="225">
                  <c:v>1.7663798342319792E-2</c:v>
                </c:pt>
                <c:pt idx="226">
                  <c:v>2.044272976783823E-2</c:v>
                </c:pt>
                <c:pt idx="227">
                  <c:v>2.5017393372690044E-2</c:v>
                </c:pt>
                <c:pt idx="228">
                  <c:v>1.5137984390072745E-2</c:v>
                </c:pt>
                <c:pt idx="229">
                  <c:v>3.131226989301128E-2</c:v>
                </c:pt>
                <c:pt idx="230">
                  <c:v>3.4134652307485691E-2</c:v>
                </c:pt>
                <c:pt idx="231">
                  <c:v>3.6517379495516922E-2</c:v>
                </c:pt>
                <c:pt idx="232">
                  <c:v>4.8756000907123065E-2</c:v>
                </c:pt>
                <c:pt idx="233">
                  <c:v>4.7470646288368723E-2</c:v>
                </c:pt>
                <c:pt idx="234">
                  <c:v>4.9958326154081911E-2</c:v>
                </c:pt>
                <c:pt idx="235">
                  <c:v>4.1726409078755688E-2</c:v>
                </c:pt>
                <c:pt idx="236">
                  <c:v>5.414112859570186E-2</c:v>
                </c:pt>
                <c:pt idx="237">
                  <c:v>5.8194182210245637E-2</c:v>
                </c:pt>
                <c:pt idx="238">
                  <c:v>5.6452969370957673E-2</c:v>
                </c:pt>
                <c:pt idx="239">
                  <c:v>6.9459154176833016E-2</c:v>
                </c:pt>
                <c:pt idx="240">
                  <c:v>8.0227634804468595E-2</c:v>
                </c:pt>
                <c:pt idx="241">
                  <c:v>8.3274914800788302E-2</c:v>
                </c:pt>
                <c:pt idx="242">
                  <c:v>8.2282878988107155E-2</c:v>
                </c:pt>
                <c:pt idx="243">
                  <c:v>6.7484879084050542E-2</c:v>
                </c:pt>
                <c:pt idx="244">
                  <c:v>7.2810490604965361E-2</c:v>
                </c:pt>
                <c:pt idx="245">
                  <c:v>8.3284696864197594E-2</c:v>
                </c:pt>
                <c:pt idx="246">
                  <c:v>8.3254833799135675E-2</c:v>
                </c:pt>
                <c:pt idx="247">
                  <c:v>9.3665823301365192E-2</c:v>
                </c:pt>
                <c:pt idx="248">
                  <c:v>9.7257642952603085E-2</c:v>
                </c:pt>
                <c:pt idx="249">
                  <c:v>9.9826660470546003E-2</c:v>
                </c:pt>
                <c:pt idx="250">
                  <c:v>9.9770537705058615E-2</c:v>
                </c:pt>
                <c:pt idx="251">
                  <c:v>0.10038280571078895</c:v>
                </c:pt>
                <c:pt idx="252">
                  <c:v>0.10389636177583372</c:v>
                </c:pt>
                <c:pt idx="253">
                  <c:v>9.7886531394396625E-2</c:v>
                </c:pt>
                <c:pt idx="254">
                  <c:v>0.12584602593605254</c:v>
                </c:pt>
                <c:pt idx="255">
                  <c:v>0.14810501479077787</c:v>
                </c:pt>
                <c:pt idx="256">
                  <c:v>0.13813276407301789</c:v>
                </c:pt>
                <c:pt idx="257">
                  <c:v>0.1451808678466473</c:v>
                </c:pt>
                <c:pt idx="258">
                  <c:v>0.13188980875987677</c:v>
                </c:pt>
                <c:pt idx="259">
                  <c:v>0.14337706792929383</c:v>
                </c:pt>
                <c:pt idx="260">
                  <c:v>0.12541746062913695</c:v>
                </c:pt>
                <c:pt idx="261">
                  <c:v>0.13134928509587529</c:v>
                </c:pt>
                <c:pt idx="262">
                  <c:v>0.12798644885102584</c:v>
                </c:pt>
                <c:pt idx="263">
                  <c:v>0.12537878822659954</c:v>
                </c:pt>
                <c:pt idx="264">
                  <c:v>0.11794837481924869</c:v>
                </c:pt>
                <c:pt idx="265">
                  <c:v>0.11011160553064836</c:v>
                </c:pt>
                <c:pt idx="266">
                  <c:v>0.10910272293014334</c:v>
                </c:pt>
                <c:pt idx="267">
                  <c:v>0.1011553701459813</c:v>
                </c:pt>
                <c:pt idx="268">
                  <c:v>8.9898164325169505E-2</c:v>
                </c:pt>
                <c:pt idx="269">
                  <c:v>0.11323398543559526</c:v>
                </c:pt>
                <c:pt idx="270">
                  <c:v>8.8360725242715654E-2</c:v>
                </c:pt>
                <c:pt idx="271">
                  <c:v>0.11157027382196172</c:v>
                </c:pt>
                <c:pt idx="272">
                  <c:v>0.11791493835823585</c:v>
                </c:pt>
                <c:pt idx="273">
                  <c:v>0.12924992540531588</c:v>
                </c:pt>
                <c:pt idx="274">
                  <c:v>0.13012291869889392</c:v>
                </c:pt>
                <c:pt idx="275">
                  <c:v>0.14359716307090431</c:v>
                </c:pt>
                <c:pt idx="276">
                  <c:v>0.14547677461542796</c:v>
                </c:pt>
                <c:pt idx="277">
                  <c:v>0.14141761600675107</c:v>
                </c:pt>
                <c:pt idx="278">
                  <c:v>0.13140414446990234</c:v>
                </c:pt>
                <c:pt idx="279">
                  <c:v>0.14001671664637172</c:v>
                </c:pt>
                <c:pt idx="280">
                  <c:v>0.13972593656353793</c:v>
                </c:pt>
                <c:pt idx="281">
                  <c:v>0.14653203946314197</c:v>
                </c:pt>
                <c:pt idx="282">
                  <c:v>0.14143844489267021</c:v>
                </c:pt>
                <c:pt idx="283">
                  <c:v>0.14320079855024792</c:v>
                </c:pt>
                <c:pt idx="284">
                  <c:v>0.10952666877398443</c:v>
                </c:pt>
                <c:pt idx="285">
                  <c:v>0.12206094778096888</c:v>
                </c:pt>
                <c:pt idx="286">
                  <c:v>0.12769510764027525</c:v>
                </c:pt>
                <c:pt idx="287">
                  <c:v>0.10201059989317818</c:v>
                </c:pt>
                <c:pt idx="288">
                  <c:v>8.584430741864324E-2</c:v>
                </c:pt>
                <c:pt idx="289">
                  <c:v>9.2835841143735331E-2</c:v>
                </c:pt>
                <c:pt idx="290">
                  <c:v>9.8034845504722856E-2</c:v>
                </c:pt>
                <c:pt idx="291">
                  <c:v>9.1469103774365346E-2</c:v>
                </c:pt>
                <c:pt idx="292">
                  <c:v>9.7821947519752372E-2</c:v>
                </c:pt>
                <c:pt idx="293">
                  <c:v>0.11632488334924829</c:v>
                </c:pt>
                <c:pt idx="294">
                  <c:v>8.0266533590131139E-2</c:v>
                </c:pt>
                <c:pt idx="295">
                  <c:v>8.1933440726416507E-2</c:v>
                </c:pt>
                <c:pt idx="296">
                  <c:v>8.8136121509650556E-2</c:v>
                </c:pt>
                <c:pt idx="297">
                  <c:v>0.106785946527028</c:v>
                </c:pt>
                <c:pt idx="298">
                  <c:v>0.10265089015581541</c:v>
                </c:pt>
                <c:pt idx="299">
                  <c:v>0.10985935395852953</c:v>
                </c:pt>
                <c:pt idx="300">
                  <c:v>0.10916671318819438</c:v>
                </c:pt>
                <c:pt idx="301">
                  <c:v>0.12720102955538026</c:v>
                </c:pt>
                <c:pt idx="302">
                  <c:v>0.11064518601041073</c:v>
                </c:pt>
                <c:pt idx="303">
                  <c:v>0.12236620928969866</c:v>
                </c:pt>
                <c:pt idx="304">
                  <c:v>0.11698043445273343</c:v>
                </c:pt>
                <c:pt idx="305">
                  <c:v>0.10545155477707935</c:v>
                </c:pt>
                <c:pt idx="306">
                  <c:v>9.4359174286073433E-2</c:v>
                </c:pt>
                <c:pt idx="307">
                  <c:v>0.10569273804362078</c:v>
                </c:pt>
                <c:pt idx="308">
                  <c:v>0.113211712261998</c:v>
                </c:pt>
                <c:pt idx="309">
                  <c:v>0.11909681677365458</c:v>
                </c:pt>
                <c:pt idx="310">
                  <c:v>0.13245526932614471</c:v>
                </c:pt>
                <c:pt idx="311">
                  <c:v>0.1335519357225059</c:v>
                </c:pt>
                <c:pt idx="312">
                  <c:v>0.12413294599860469</c:v>
                </c:pt>
                <c:pt idx="313">
                  <c:v>0.1400703973702575</c:v>
                </c:pt>
                <c:pt idx="314">
                  <c:v>0.14164184936825075</c:v>
                </c:pt>
                <c:pt idx="315">
                  <c:v>0.1434238826413865</c:v>
                </c:pt>
                <c:pt idx="316">
                  <c:v>0.15140622308156404</c:v>
                </c:pt>
                <c:pt idx="317">
                  <c:v>0.15042787965104565</c:v>
                </c:pt>
                <c:pt idx="318">
                  <c:v>0.16038239413700217</c:v>
                </c:pt>
                <c:pt idx="319">
                  <c:v>0.16185256755342992</c:v>
                </c:pt>
                <c:pt idx="320">
                  <c:v>0.17067009948618561</c:v>
                </c:pt>
                <c:pt idx="321">
                  <c:v>0.17639951536365173</c:v>
                </c:pt>
                <c:pt idx="322">
                  <c:v>0.18131191205823805</c:v>
                </c:pt>
                <c:pt idx="323">
                  <c:v>0.18092174982237585</c:v>
                </c:pt>
                <c:pt idx="324">
                  <c:v>0.17735542001138649</c:v>
                </c:pt>
                <c:pt idx="325">
                  <c:v>0.17333174622872183</c:v>
                </c:pt>
                <c:pt idx="326">
                  <c:v>0.18354545932608013</c:v>
                </c:pt>
                <c:pt idx="327">
                  <c:v>0.18716912633867655</c:v>
                </c:pt>
                <c:pt idx="328">
                  <c:v>0.18350408084081216</c:v>
                </c:pt>
                <c:pt idx="329">
                  <c:v>0.19187054191014652</c:v>
                </c:pt>
                <c:pt idx="330">
                  <c:v>0.19340018143702098</c:v>
                </c:pt>
                <c:pt idx="331">
                  <c:v>0.18720767098766355</c:v>
                </c:pt>
                <c:pt idx="332">
                  <c:v>0.18570469303810766</c:v>
                </c:pt>
                <c:pt idx="333">
                  <c:v>0.17584650265960766</c:v>
                </c:pt>
                <c:pt idx="334">
                  <c:v>0.19275400534814668</c:v>
                </c:pt>
                <c:pt idx="335">
                  <c:v>0.19864155142542872</c:v>
                </c:pt>
                <c:pt idx="336">
                  <c:v>0.21571396301549295</c:v>
                </c:pt>
                <c:pt idx="337">
                  <c:v>0.21334136614824395</c:v>
                </c:pt>
                <c:pt idx="338">
                  <c:v>0.2180925011204482</c:v>
                </c:pt>
                <c:pt idx="339">
                  <c:v>0.19312910973458464</c:v>
                </c:pt>
                <c:pt idx="340">
                  <c:v>0.19908474026289635</c:v>
                </c:pt>
                <c:pt idx="341">
                  <c:v>0.2089412204950456</c:v>
                </c:pt>
                <c:pt idx="342">
                  <c:v>0.22049142240431996</c:v>
                </c:pt>
                <c:pt idx="343">
                  <c:v>0.21905807555774093</c:v>
                </c:pt>
                <c:pt idx="344">
                  <c:v>0.21412494466397169</c:v>
                </c:pt>
                <c:pt idx="345">
                  <c:v>0.21753261800727275</c:v>
                </c:pt>
                <c:pt idx="346">
                  <c:v>0.21516017001729826</c:v>
                </c:pt>
                <c:pt idx="347">
                  <c:v>0.22695365770030018</c:v>
                </c:pt>
                <c:pt idx="348">
                  <c:v>0.21894696846790773</c:v>
                </c:pt>
                <c:pt idx="349">
                  <c:v>0.22476423929577161</c:v>
                </c:pt>
                <c:pt idx="350">
                  <c:v>0.23178448867930079</c:v>
                </c:pt>
                <c:pt idx="351">
                  <c:v>0.24187862922616676</c:v>
                </c:pt>
                <c:pt idx="352">
                  <c:v>0.25430342451020782</c:v>
                </c:pt>
                <c:pt idx="353">
                  <c:v>0.26680386846081627</c:v>
                </c:pt>
                <c:pt idx="354">
                  <c:v>0.27694810155920901</c:v>
                </c:pt>
                <c:pt idx="355">
                  <c:v>0.284502367048594</c:v>
                </c:pt>
                <c:pt idx="356">
                  <c:v>0.2849725413095372</c:v>
                </c:pt>
                <c:pt idx="357">
                  <c:v>0.28000046520897959</c:v>
                </c:pt>
                <c:pt idx="358">
                  <c:v>0.2832362541093949</c:v>
                </c:pt>
                <c:pt idx="359">
                  <c:v>0.28708621862635586</c:v>
                </c:pt>
                <c:pt idx="360">
                  <c:v>0.28075025221060113</c:v>
                </c:pt>
                <c:pt idx="361">
                  <c:v>0.28890262477043649</c:v>
                </c:pt>
                <c:pt idx="362">
                  <c:v>0.29064253511556881</c:v>
                </c:pt>
                <c:pt idx="363">
                  <c:v>0.28480271932906565</c:v>
                </c:pt>
                <c:pt idx="364">
                  <c:v>0.27101403968622662</c:v>
                </c:pt>
                <c:pt idx="365">
                  <c:v>0.27697033137060778</c:v>
                </c:pt>
                <c:pt idx="366">
                  <c:v>0.28500179273531723</c:v>
                </c:pt>
                <c:pt idx="367">
                  <c:v>0.28622089891689462</c:v>
                </c:pt>
                <c:pt idx="368">
                  <c:v>0.28704154849348873</c:v>
                </c:pt>
                <c:pt idx="369">
                  <c:v>0.29685963234927848</c:v>
                </c:pt>
                <c:pt idx="370">
                  <c:v>0.28277360236244675</c:v>
                </c:pt>
                <c:pt idx="371">
                  <c:v>0.28723253318013509</c:v>
                </c:pt>
                <c:pt idx="372">
                  <c:v>0.28537395121086129</c:v>
                </c:pt>
                <c:pt idx="373">
                  <c:v>0.2855134047187704</c:v>
                </c:pt>
                <c:pt idx="374">
                  <c:v>0.27601463891568723</c:v>
                </c:pt>
                <c:pt idx="375">
                  <c:v>0.29162885273965267</c:v>
                </c:pt>
                <c:pt idx="376">
                  <c:v>0.28827276033932647</c:v>
                </c:pt>
                <c:pt idx="377">
                  <c:v>0.26998437002838371</c:v>
                </c:pt>
                <c:pt idx="378">
                  <c:v>0.28069489421443428</c:v>
                </c:pt>
                <c:pt idx="379">
                  <c:v>0.26690198438011681</c:v>
                </c:pt>
                <c:pt idx="380">
                  <c:v>0.26791458260727796</c:v>
                </c:pt>
                <c:pt idx="381">
                  <c:v>0.28430976977185041</c:v>
                </c:pt>
                <c:pt idx="382">
                  <c:v>0.29077187519664061</c:v>
                </c:pt>
                <c:pt idx="383">
                  <c:v>0.29448204508563403</c:v>
                </c:pt>
                <c:pt idx="384">
                  <c:v>0.29039241279220906</c:v>
                </c:pt>
                <c:pt idx="385">
                  <c:v>0.28444247360087194</c:v>
                </c:pt>
                <c:pt idx="386">
                  <c:v>0.26949097116237186</c:v>
                </c:pt>
                <c:pt idx="387">
                  <c:v>0.27886408366255488</c:v>
                </c:pt>
                <c:pt idx="388">
                  <c:v>0.28375436910678586</c:v>
                </c:pt>
                <c:pt idx="389">
                  <c:v>0.29485998797421042</c:v>
                </c:pt>
                <c:pt idx="390">
                  <c:v>0.28680103615032904</c:v>
                </c:pt>
                <c:pt idx="391">
                  <c:v>0.28733003178465011</c:v>
                </c:pt>
                <c:pt idx="392">
                  <c:v>0.26915070333956193</c:v>
                </c:pt>
                <c:pt idx="393">
                  <c:v>0.28346487967163791</c:v>
                </c:pt>
                <c:pt idx="394">
                  <c:v>0.28291029035489079</c:v>
                </c:pt>
                <c:pt idx="395">
                  <c:v>0.25594300347788024</c:v>
                </c:pt>
                <c:pt idx="396">
                  <c:v>0.26420315488626089</c:v>
                </c:pt>
                <c:pt idx="397">
                  <c:v>0.27056244210471414</c:v>
                </c:pt>
                <c:pt idx="398">
                  <c:v>0.2593493813097969</c:v>
                </c:pt>
                <c:pt idx="399">
                  <c:v>0.25968191919498373</c:v>
                </c:pt>
                <c:pt idx="400">
                  <c:v>0.2646483843424674</c:v>
                </c:pt>
                <c:pt idx="401">
                  <c:v>0.26849546947731295</c:v>
                </c:pt>
                <c:pt idx="402">
                  <c:v>0.26636772322821467</c:v>
                </c:pt>
                <c:pt idx="403">
                  <c:v>0.26593423276565664</c:v>
                </c:pt>
                <c:pt idx="404">
                  <c:v>0.25455881483418241</c:v>
                </c:pt>
                <c:pt idx="405">
                  <c:v>0.25281292859901949</c:v>
                </c:pt>
                <c:pt idx="406">
                  <c:v>0.22540095538479954</c:v>
                </c:pt>
                <c:pt idx="407">
                  <c:v>0.20539843143620895</c:v>
                </c:pt>
                <c:pt idx="408">
                  <c:v>0.20067377952318499</c:v>
                </c:pt>
                <c:pt idx="409">
                  <c:v>0.20816233680474028</c:v>
                </c:pt>
                <c:pt idx="410">
                  <c:v>0.21798518232264286</c:v>
                </c:pt>
                <c:pt idx="411">
                  <c:v>0.21661497751374026</c:v>
                </c:pt>
                <c:pt idx="412">
                  <c:v>0.23891180671772538</c:v>
                </c:pt>
                <c:pt idx="413">
                  <c:v>0.24619827172948394</c:v>
                </c:pt>
                <c:pt idx="414">
                  <c:v>0.22851015547648501</c:v>
                </c:pt>
                <c:pt idx="415">
                  <c:v>0.24568084902653209</c:v>
                </c:pt>
                <c:pt idx="416">
                  <c:v>0.24138496951265975</c:v>
                </c:pt>
                <c:pt idx="417">
                  <c:v>0.23120047514097886</c:v>
                </c:pt>
                <c:pt idx="418">
                  <c:v>0.23363218423840393</c:v>
                </c:pt>
                <c:pt idx="419">
                  <c:v>0.21109790366685899</c:v>
                </c:pt>
                <c:pt idx="420">
                  <c:v>0.21157745564228136</c:v>
                </c:pt>
                <c:pt idx="421">
                  <c:v>0.21973211754581867</c:v>
                </c:pt>
                <c:pt idx="422">
                  <c:v>0.18665093548364764</c:v>
                </c:pt>
                <c:pt idx="423">
                  <c:v>0.19945279534822635</c:v>
                </c:pt>
                <c:pt idx="424">
                  <c:v>0.19368283585437851</c:v>
                </c:pt>
                <c:pt idx="425">
                  <c:v>0.20682285559945046</c:v>
                </c:pt>
                <c:pt idx="426">
                  <c:v>0.20961577618309235</c:v>
                </c:pt>
                <c:pt idx="427">
                  <c:v>0.20822619014356758</c:v>
                </c:pt>
                <c:pt idx="428">
                  <c:v>0.19853641595262128</c:v>
                </c:pt>
                <c:pt idx="429">
                  <c:v>0.18113849629073164</c:v>
                </c:pt>
                <c:pt idx="430">
                  <c:v>0.15293182563440166</c:v>
                </c:pt>
                <c:pt idx="431">
                  <c:v>0.16280234924036097</c:v>
                </c:pt>
                <c:pt idx="432">
                  <c:v>0.18017554998384822</c:v>
                </c:pt>
                <c:pt idx="433">
                  <c:v>0.198314912668345</c:v>
                </c:pt>
                <c:pt idx="434">
                  <c:v>0.19555032495240465</c:v>
                </c:pt>
                <c:pt idx="435">
                  <c:v>0.19787870361423421</c:v>
                </c:pt>
                <c:pt idx="436">
                  <c:v>0.16880668233960039</c:v>
                </c:pt>
                <c:pt idx="437">
                  <c:v>0.17433791725569847</c:v>
                </c:pt>
                <c:pt idx="438">
                  <c:v>0.17578569017797685</c:v>
                </c:pt>
                <c:pt idx="439">
                  <c:v>0.1922931171855764</c:v>
                </c:pt>
                <c:pt idx="440">
                  <c:v>0.16851409769404579</c:v>
                </c:pt>
                <c:pt idx="441">
                  <c:v>0.16488067396215822</c:v>
                </c:pt>
                <c:pt idx="442">
                  <c:v>0.16048524410111664</c:v>
                </c:pt>
                <c:pt idx="443">
                  <c:v>0.16101342603225133</c:v>
                </c:pt>
                <c:pt idx="444">
                  <c:v>0.17905127697629086</c:v>
                </c:pt>
                <c:pt idx="445">
                  <c:v>0.17581074691071574</c:v>
                </c:pt>
                <c:pt idx="446">
                  <c:v>0.18616971106874192</c:v>
                </c:pt>
                <c:pt idx="447">
                  <c:v>0.18628041039009258</c:v>
                </c:pt>
                <c:pt idx="448">
                  <c:v>0.19965443587899467</c:v>
                </c:pt>
                <c:pt idx="449">
                  <c:v>0.20223925491306805</c:v>
                </c:pt>
                <c:pt idx="450">
                  <c:v>0.17260458805025047</c:v>
                </c:pt>
                <c:pt idx="451">
                  <c:v>0.17553146945739928</c:v>
                </c:pt>
                <c:pt idx="452">
                  <c:v>0.1507012031730115</c:v>
                </c:pt>
                <c:pt idx="453">
                  <c:v>0.13056976174667145</c:v>
                </c:pt>
                <c:pt idx="454">
                  <c:v>0.15528903153781326</c:v>
                </c:pt>
                <c:pt idx="455">
                  <c:v>0.13452307012258524</c:v>
                </c:pt>
                <c:pt idx="456">
                  <c:v>0.12803379673192805</c:v>
                </c:pt>
                <c:pt idx="457">
                  <c:v>0.12145957536633034</c:v>
                </c:pt>
                <c:pt idx="458">
                  <c:v>0.10422220899483037</c:v>
                </c:pt>
                <c:pt idx="459">
                  <c:v>0.11703852980693341</c:v>
                </c:pt>
                <c:pt idx="460">
                  <c:v>0.12433149174873703</c:v>
                </c:pt>
                <c:pt idx="461">
                  <c:v>0.10885850945369557</c:v>
                </c:pt>
                <c:pt idx="462">
                  <c:v>0.12340835934028216</c:v>
                </c:pt>
                <c:pt idx="463">
                  <c:v>0.1222237759896132</c:v>
                </c:pt>
                <c:pt idx="464">
                  <c:v>0.12856859042261681</c:v>
                </c:pt>
                <c:pt idx="465">
                  <c:v>0.13129849424116014</c:v>
                </c:pt>
                <c:pt idx="466">
                  <c:v>0.14969299574449146</c:v>
                </c:pt>
                <c:pt idx="467">
                  <c:v>0.13944701069676579</c:v>
                </c:pt>
                <c:pt idx="468">
                  <c:v>0.11721059197236783</c:v>
                </c:pt>
                <c:pt idx="469">
                  <c:v>9.9124425329780941E-2</c:v>
                </c:pt>
                <c:pt idx="470">
                  <c:v>9.6246735390998372E-2</c:v>
                </c:pt>
                <c:pt idx="471">
                  <c:v>0.10224028826551668</c:v>
                </c:pt>
                <c:pt idx="472">
                  <c:v>9.3128938303964626E-2</c:v>
                </c:pt>
                <c:pt idx="473">
                  <c:v>9.7739954758786052E-2</c:v>
                </c:pt>
                <c:pt idx="474">
                  <c:v>0.10071421409285186</c:v>
                </c:pt>
                <c:pt idx="475">
                  <c:v>0.11347850168936491</c:v>
                </c:pt>
                <c:pt idx="476">
                  <c:v>7.9678171314600865E-2</c:v>
                </c:pt>
                <c:pt idx="477">
                  <c:v>8.4522723577442616E-2</c:v>
                </c:pt>
                <c:pt idx="478">
                  <c:v>6.6758680213831578E-2</c:v>
                </c:pt>
                <c:pt idx="479">
                  <c:v>5.4936338411712082E-2</c:v>
                </c:pt>
                <c:pt idx="480">
                  <c:v>8.1548225439098454E-2</c:v>
                </c:pt>
                <c:pt idx="481">
                  <c:v>9.3733465625431167E-2</c:v>
                </c:pt>
                <c:pt idx="482">
                  <c:v>0.10794222762216377</c:v>
                </c:pt>
                <c:pt idx="483">
                  <c:v>0.11554917983816204</c:v>
                </c:pt>
                <c:pt idx="484">
                  <c:v>0.12552735515142488</c:v>
                </c:pt>
                <c:pt idx="485">
                  <c:v>0.1118702431595231</c:v>
                </c:pt>
                <c:pt idx="486">
                  <c:v>0.1254056876978964</c:v>
                </c:pt>
                <c:pt idx="487">
                  <c:v>0.1256249278461925</c:v>
                </c:pt>
                <c:pt idx="488">
                  <c:v>0.1147681368679665</c:v>
                </c:pt>
                <c:pt idx="489">
                  <c:v>0.12277276418974847</c:v>
                </c:pt>
                <c:pt idx="490">
                  <c:v>0.12499378278823903</c:v>
                </c:pt>
                <c:pt idx="491">
                  <c:v>0.11599172604214369</c:v>
                </c:pt>
                <c:pt idx="492">
                  <c:v>9.296221600887411E-2</c:v>
                </c:pt>
                <c:pt idx="493">
                  <c:v>9.859147535426338E-2</c:v>
                </c:pt>
                <c:pt idx="494">
                  <c:v>9.6131603826778989E-2</c:v>
                </c:pt>
                <c:pt idx="495">
                  <c:v>9.314667920445574E-2</c:v>
                </c:pt>
                <c:pt idx="496">
                  <c:v>9.3204392061217556E-2</c:v>
                </c:pt>
                <c:pt idx="497">
                  <c:v>0.10389499291444682</c:v>
                </c:pt>
                <c:pt idx="498">
                  <c:v>0.1015683991399543</c:v>
                </c:pt>
                <c:pt idx="499">
                  <c:v>9.4751353262213733E-2</c:v>
                </c:pt>
                <c:pt idx="500">
                  <c:v>0.10288473812627186</c:v>
                </c:pt>
                <c:pt idx="501">
                  <c:v>0.10295167012768491</c:v>
                </c:pt>
                <c:pt idx="502">
                  <c:v>9.2340708099571289E-2</c:v>
                </c:pt>
                <c:pt idx="503">
                  <c:v>8.5361752241290834E-2</c:v>
                </c:pt>
                <c:pt idx="504">
                  <c:v>5.5585624155940039E-2</c:v>
                </c:pt>
                <c:pt idx="505">
                  <c:v>5.8087349149266831E-2</c:v>
                </c:pt>
                <c:pt idx="506">
                  <c:v>6.9693836514267193E-2</c:v>
                </c:pt>
                <c:pt idx="507">
                  <c:v>6.1352791601770651E-2</c:v>
                </c:pt>
                <c:pt idx="508">
                  <c:v>7.8549868770591447E-2</c:v>
                </c:pt>
                <c:pt idx="509">
                  <c:v>0.10151236364330196</c:v>
                </c:pt>
                <c:pt idx="510">
                  <c:v>9.5860005518470848E-2</c:v>
                </c:pt>
                <c:pt idx="511">
                  <c:v>0.10409085258760586</c:v>
                </c:pt>
                <c:pt idx="512">
                  <c:v>9.9145283852050792E-2</c:v>
                </c:pt>
                <c:pt idx="513">
                  <c:v>9.9065202756689619E-2</c:v>
                </c:pt>
                <c:pt idx="514">
                  <c:v>0.11275797889369232</c:v>
                </c:pt>
                <c:pt idx="515">
                  <c:v>0.12542799687922845</c:v>
                </c:pt>
                <c:pt idx="516">
                  <c:v>0.11730464682687902</c:v>
                </c:pt>
                <c:pt idx="517">
                  <c:v>0.10990770339269784</c:v>
                </c:pt>
                <c:pt idx="518">
                  <c:v>0.12883649994865709</c:v>
                </c:pt>
                <c:pt idx="519">
                  <c:v>0.13820963005323383</c:v>
                </c:pt>
                <c:pt idx="520">
                  <c:v>0.14684226258486976</c:v>
                </c:pt>
                <c:pt idx="521">
                  <c:v>0.14682862658397733</c:v>
                </c:pt>
                <c:pt idx="522">
                  <c:v>0.15801370944195159</c:v>
                </c:pt>
                <c:pt idx="523">
                  <c:v>0.16664216550850575</c:v>
                </c:pt>
                <c:pt idx="524">
                  <c:v>0.15997103938130142</c:v>
                </c:pt>
                <c:pt idx="525">
                  <c:v>0.14903824009982625</c:v>
                </c:pt>
                <c:pt idx="526">
                  <c:v>0.1538292987706098</c:v>
                </c:pt>
                <c:pt idx="527">
                  <c:v>0.15081674620903884</c:v>
                </c:pt>
                <c:pt idx="528">
                  <c:v>0.15187434898577234</c:v>
                </c:pt>
                <c:pt idx="529">
                  <c:v>0.15751614771489852</c:v>
                </c:pt>
                <c:pt idx="530">
                  <c:v>0.16057189804383665</c:v>
                </c:pt>
                <c:pt idx="531">
                  <c:v>0.15555955140772593</c:v>
                </c:pt>
                <c:pt idx="532">
                  <c:v>0.16200986701271836</c:v>
                </c:pt>
                <c:pt idx="533">
                  <c:v>0.16748769218190995</c:v>
                </c:pt>
                <c:pt idx="534">
                  <c:v>0.16932905526071407</c:v>
                </c:pt>
                <c:pt idx="535">
                  <c:v>0.15915861366457196</c:v>
                </c:pt>
                <c:pt idx="536">
                  <c:v>0.15111119757374958</c:v>
                </c:pt>
                <c:pt idx="537">
                  <c:v>0.13665156909729825</c:v>
                </c:pt>
                <c:pt idx="538">
                  <c:v>0.14479043641038536</c:v>
                </c:pt>
                <c:pt idx="539">
                  <c:v>0.13584249237582235</c:v>
                </c:pt>
                <c:pt idx="540">
                  <c:v>0.13467296666119277</c:v>
                </c:pt>
                <c:pt idx="541">
                  <c:v>0.14707582205074621</c:v>
                </c:pt>
                <c:pt idx="542">
                  <c:v>0.16381330430305563</c:v>
                </c:pt>
                <c:pt idx="543">
                  <c:v>0.16499438297374258</c:v>
                </c:pt>
                <c:pt idx="544">
                  <c:v>0.15808256072953308</c:v>
                </c:pt>
                <c:pt idx="545">
                  <c:v>0.13252785193518268</c:v>
                </c:pt>
                <c:pt idx="546">
                  <c:v>0.13165892828170112</c:v>
                </c:pt>
                <c:pt idx="547">
                  <c:v>0.15553442516232741</c:v>
                </c:pt>
                <c:pt idx="548">
                  <c:v>0.15630087073063526</c:v>
                </c:pt>
                <c:pt idx="549">
                  <c:v>0.13684490596040755</c:v>
                </c:pt>
                <c:pt idx="550">
                  <c:v>0.12367325404569929</c:v>
                </c:pt>
                <c:pt idx="551">
                  <c:v>0.11959197228977159</c:v>
                </c:pt>
                <c:pt idx="552">
                  <c:v>0.13490148616141573</c:v>
                </c:pt>
                <c:pt idx="553">
                  <c:v>0.15398577007926328</c:v>
                </c:pt>
                <c:pt idx="554">
                  <c:v>0.17556945990874739</c:v>
                </c:pt>
                <c:pt idx="555">
                  <c:v>0.18105621639123504</c:v>
                </c:pt>
                <c:pt idx="556">
                  <c:v>0.19074734279689443</c:v>
                </c:pt>
                <c:pt idx="557">
                  <c:v>0.1939736933128553</c:v>
                </c:pt>
                <c:pt idx="558">
                  <c:v>0.21008615939278519</c:v>
                </c:pt>
                <c:pt idx="559">
                  <c:v>0.21475936553587616</c:v>
                </c:pt>
                <c:pt idx="560">
                  <c:v>0.20971753111788827</c:v>
                </c:pt>
                <c:pt idx="561">
                  <c:v>0.21975823937789651</c:v>
                </c:pt>
                <c:pt idx="562">
                  <c:v>0.21567318946239866</c:v>
                </c:pt>
                <c:pt idx="563">
                  <c:v>0.2135640802327774</c:v>
                </c:pt>
                <c:pt idx="564">
                  <c:v>0.2262629459296035</c:v>
                </c:pt>
                <c:pt idx="565">
                  <c:v>0.22585554866293012</c:v>
                </c:pt>
                <c:pt idx="566">
                  <c:v>0.20857078931941131</c:v>
                </c:pt>
                <c:pt idx="567">
                  <c:v>0.19927275613889073</c:v>
                </c:pt>
                <c:pt idx="568">
                  <c:v>0.20358028050709165</c:v>
                </c:pt>
                <c:pt idx="569">
                  <c:v>0.20070299884980747</c:v>
                </c:pt>
                <c:pt idx="570">
                  <c:v>0.18961516628591335</c:v>
                </c:pt>
                <c:pt idx="571">
                  <c:v>0.1852719984768405</c:v>
                </c:pt>
                <c:pt idx="572">
                  <c:v>0.19103328285392807</c:v>
                </c:pt>
                <c:pt idx="573">
                  <c:v>0.18704201376071161</c:v>
                </c:pt>
                <c:pt idx="574">
                  <c:v>0.18841018259553954</c:v>
                </c:pt>
                <c:pt idx="575">
                  <c:v>0.19318275403891749</c:v>
                </c:pt>
                <c:pt idx="576">
                  <c:v>0.18955904796211964</c:v>
                </c:pt>
                <c:pt idx="577">
                  <c:v>0.16137983610082185</c:v>
                </c:pt>
                <c:pt idx="578">
                  <c:v>0.1621037577186919</c:v>
                </c:pt>
                <c:pt idx="579">
                  <c:v>0.1490887044716982</c:v>
                </c:pt>
                <c:pt idx="580">
                  <c:v>0.15768830464183048</c:v>
                </c:pt>
                <c:pt idx="581">
                  <c:v>0.16810576469072291</c:v>
                </c:pt>
                <c:pt idx="582">
                  <c:v>0.15331229036492022</c:v>
                </c:pt>
                <c:pt idx="583">
                  <c:v>0.1419529514059743</c:v>
                </c:pt>
                <c:pt idx="584">
                  <c:v>0.14433052200827001</c:v>
                </c:pt>
                <c:pt idx="585">
                  <c:v>0.16628090608725721</c:v>
                </c:pt>
                <c:pt idx="586">
                  <c:v>0.13827529654847681</c:v>
                </c:pt>
                <c:pt idx="587">
                  <c:v>0.1312171392921988</c:v>
                </c:pt>
                <c:pt idx="588">
                  <c:v>0.10742129664949673</c:v>
                </c:pt>
                <c:pt idx="589">
                  <c:v>0.1122819033975806</c:v>
                </c:pt>
                <c:pt idx="590">
                  <c:v>0.11924446445452586</c:v>
                </c:pt>
                <c:pt idx="591">
                  <c:v>0.12806678662455129</c:v>
                </c:pt>
                <c:pt idx="592">
                  <c:v>0.14875421887553841</c:v>
                </c:pt>
                <c:pt idx="593">
                  <c:v>0.15951334589934274</c:v>
                </c:pt>
                <c:pt idx="594">
                  <c:v>0.16929681018082632</c:v>
                </c:pt>
                <c:pt idx="595">
                  <c:v>0.14814371985317121</c:v>
                </c:pt>
                <c:pt idx="596">
                  <c:v>0.15764186919282697</c:v>
                </c:pt>
                <c:pt idx="597">
                  <c:v>0.16737350919639926</c:v>
                </c:pt>
                <c:pt idx="598">
                  <c:v>0.18162408162239818</c:v>
                </c:pt>
                <c:pt idx="599">
                  <c:v>0.180658242323261</c:v>
                </c:pt>
                <c:pt idx="600">
                  <c:v>0.18805341074500781</c:v>
                </c:pt>
                <c:pt idx="601">
                  <c:v>0.19713497994320428</c:v>
                </c:pt>
                <c:pt idx="602">
                  <c:v>0.19846264792922197</c:v>
                </c:pt>
                <c:pt idx="603">
                  <c:v>0.19099074288964402</c:v>
                </c:pt>
                <c:pt idx="604">
                  <c:v>0.19484733005355448</c:v>
                </c:pt>
                <c:pt idx="605">
                  <c:v>0.19607210806942144</c:v>
                </c:pt>
                <c:pt idx="606">
                  <c:v>0.2078328294778875</c:v>
                </c:pt>
                <c:pt idx="607">
                  <c:v>0.19636101852676258</c:v>
                </c:pt>
                <c:pt idx="608">
                  <c:v>0.18505281794933848</c:v>
                </c:pt>
                <c:pt idx="609">
                  <c:v>0.1805248897131535</c:v>
                </c:pt>
                <c:pt idx="610">
                  <c:v>0.16842797412558652</c:v>
                </c:pt>
                <c:pt idx="611">
                  <c:v>0.1590310823706802</c:v>
                </c:pt>
                <c:pt idx="612">
                  <c:v>0.14326022135267147</c:v>
                </c:pt>
                <c:pt idx="613">
                  <c:v>0.11711242363874108</c:v>
                </c:pt>
                <c:pt idx="614">
                  <c:v>0.11157414804080013</c:v>
                </c:pt>
                <c:pt idx="615">
                  <c:v>0.12183762416591271</c:v>
                </c:pt>
                <c:pt idx="616">
                  <c:v>9.9488888875602921E-2</c:v>
                </c:pt>
                <c:pt idx="617">
                  <c:v>9.3215142109494886E-2</c:v>
                </c:pt>
                <c:pt idx="618">
                  <c:v>9.0784154998093447E-2</c:v>
                </c:pt>
                <c:pt idx="619">
                  <c:v>8.8387066892063437E-2</c:v>
                </c:pt>
                <c:pt idx="620">
                  <c:v>7.8374716959335178E-2</c:v>
                </c:pt>
                <c:pt idx="621">
                  <c:v>8.2392539681790833E-2</c:v>
                </c:pt>
                <c:pt idx="622">
                  <c:v>9.8202741428601525E-2</c:v>
                </c:pt>
                <c:pt idx="623">
                  <c:v>9.6699820124403368E-2</c:v>
                </c:pt>
                <c:pt idx="624">
                  <c:v>8.591149439252832E-2</c:v>
                </c:pt>
                <c:pt idx="625">
                  <c:v>7.706172898646213E-2</c:v>
                </c:pt>
                <c:pt idx="626">
                  <c:v>7.9612089427496091E-2</c:v>
                </c:pt>
                <c:pt idx="627">
                  <c:v>7.3096378284110974E-2</c:v>
                </c:pt>
                <c:pt idx="628">
                  <c:v>6.5786605441258139E-2</c:v>
                </c:pt>
                <c:pt idx="629">
                  <c:v>6.7618938842723075E-2</c:v>
                </c:pt>
                <c:pt idx="630">
                  <c:v>8.3250494302962386E-2</c:v>
                </c:pt>
                <c:pt idx="631">
                  <c:v>7.9810010518031049E-2</c:v>
                </c:pt>
                <c:pt idx="632">
                  <c:v>6.03204637769017E-2</c:v>
                </c:pt>
                <c:pt idx="633">
                  <c:v>6.0699188283531491E-2</c:v>
                </c:pt>
                <c:pt idx="634">
                  <c:v>5.9711422551147475E-2</c:v>
                </c:pt>
                <c:pt idx="635">
                  <c:v>4.6261423109762889E-2</c:v>
                </c:pt>
                <c:pt idx="636">
                  <c:v>5.3527317989350287E-2</c:v>
                </c:pt>
                <c:pt idx="637">
                  <c:v>5.4842673774322614E-2</c:v>
                </c:pt>
                <c:pt idx="638">
                  <c:v>6.7465013272068663E-2</c:v>
                </c:pt>
                <c:pt idx="639">
                  <c:v>7.5113101006501592E-2</c:v>
                </c:pt>
                <c:pt idx="640">
                  <c:v>8.0539560720822356E-2</c:v>
                </c:pt>
                <c:pt idx="641">
                  <c:v>7.6955960695298753E-2</c:v>
                </c:pt>
                <c:pt idx="642">
                  <c:v>8.5560553774223003E-2</c:v>
                </c:pt>
                <c:pt idx="643">
                  <c:v>7.9377670801651146E-2</c:v>
                </c:pt>
                <c:pt idx="644">
                  <c:v>0.10053385543009807</c:v>
                </c:pt>
                <c:pt idx="645">
                  <c:v>0.11376457477619173</c:v>
                </c:pt>
                <c:pt idx="646">
                  <c:v>0.12363423354919179</c:v>
                </c:pt>
                <c:pt idx="647">
                  <c:v>0.11600270121463541</c:v>
                </c:pt>
                <c:pt idx="648">
                  <c:v>0.12413076222044728</c:v>
                </c:pt>
                <c:pt idx="649">
                  <c:v>0.13374476835280458</c:v>
                </c:pt>
                <c:pt idx="650">
                  <c:v>0.15419977316259059</c:v>
                </c:pt>
                <c:pt idx="651">
                  <c:v>0.16061280563673264</c:v>
                </c:pt>
                <c:pt idx="652">
                  <c:v>0.17797069452789605</c:v>
                </c:pt>
                <c:pt idx="653">
                  <c:v>0.17454381045961642</c:v>
                </c:pt>
                <c:pt idx="654">
                  <c:v>0.19099038544073399</c:v>
                </c:pt>
                <c:pt idx="655">
                  <c:v>0.18267210423946123</c:v>
                </c:pt>
                <c:pt idx="656">
                  <c:v>0.2080973695079964</c:v>
                </c:pt>
                <c:pt idx="657">
                  <c:v>0.21330758112446291</c:v>
                </c:pt>
                <c:pt idx="658">
                  <c:v>0.21211363470784894</c:v>
                </c:pt>
                <c:pt idx="659">
                  <c:v>0.21466725761912664</c:v>
                </c:pt>
                <c:pt idx="660">
                  <c:v>0.21353247957456833</c:v>
                </c:pt>
                <c:pt idx="661">
                  <c:v>0.19286636085386144</c:v>
                </c:pt>
                <c:pt idx="662">
                  <c:v>0.18738448740849001</c:v>
                </c:pt>
                <c:pt idx="663">
                  <c:v>0.20685931586177486</c:v>
                </c:pt>
                <c:pt idx="664">
                  <c:v>0.21162556351285855</c:v>
                </c:pt>
                <c:pt idx="665">
                  <c:v>0.21449466779674298</c:v>
                </c:pt>
                <c:pt idx="666">
                  <c:v>0.20718998203663852</c:v>
                </c:pt>
                <c:pt idx="667">
                  <c:v>0.21241699813335568</c:v>
                </c:pt>
                <c:pt idx="668">
                  <c:v>0.19876632810403438</c:v>
                </c:pt>
                <c:pt idx="669">
                  <c:v>0.19806198047661483</c:v>
                </c:pt>
                <c:pt idx="670">
                  <c:v>0.21076302070446573</c:v>
                </c:pt>
                <c:pt idx="671">
                  <c:v>0.21549829439861101</c:v>
                </c:pt>
                <c:pt idx="672">
                  <c:v>0.22565970198190932</c:v>
                </c:pt>
                <c:pt idx="673">
                  <c:v>0.20457036589674726</c:v>
                </c:pt>
                <c:pt idx="674">
                  <c:v>0.20413603747330988</c:v>
                </c:pt>
                <c:pt idx="675">
                  <c:v>0.22337493894726124</c:v>
                </c:pt>
                <c:pt idx="676">
                  <c:v>0.22679012730835901</c:v>
                </c:pt>
                <c:pt idx="677">
                  <c:v>0.20627787292059385</c:v>
                </c:pt>
                <c:pt idx="678">
                  <c:v>0.20720925437903248</c:v>
                </c:pt>
                <c:pt idx="679">
                  <c:v>0.20127706299282044</c:v>
                </c:pt>
                <c:pt idx="680">
                  <c:v>0.19385860917625508</c:v>
                </c:pt>
                <c:pt idx="681">
                  <c:v>0.21089443737239044</c:v>
                </c:pt>
                <c:pt idx="682">
                  <c:v>0.21579140492583226</c:v>
                </c:pt>
                <c:pt idx="683">
                  <c:v>0.21366150978297527</c:v>
                </c:pt>
                <c:pt idx="684">
                  <c:v>0.23339003822905879</c:v>
                </c:pt>
                <c:pt idx="685">
                  <c:v>0.21625969942884815</c:v>
                </c:pt>
                <c:pt idx="686">
                  <c:v>0.18675670615865414</c:v>
                </c:pt>
                <c:pt idx="687">
                  <c:v>0.18062476916443204</c:v>
                </c:pt>
                <c:pt idx="688">
                  <c:v>0.18264049506638713</c:v>
                </c:pt>
                <c:pt idx="689">
                  <c:v>0.17614290350685402</c:v>
                </c:pt>
                <c:pt idx="690">
                  <c:v>0.19452442529999781</c:v>
                </c:pt>
                <c:pt idx="691">
                  <c:v>0.24606569128323263</c:v>
                </c:pt>
                <c:pt idx="692">
                  <c:v>0.24176326553272687</c:v>
                </c:pt>
                <c:pt idx="693">
                  <c:v>0.24630052629345256</c:v>
                </c:pt>
                <c:pt idx="694">
                  <c:v>0.25108746891914269</c:v>
                </c:pt>
                <c:pt idx="695">
                  <c:v>0.24142537052878033</c:v>
                </c:pt>
                <c:pt idx="696">
                  <c:v>0.24075135458062946</c:v>
                </c:pt>
                <c:pt idx="697">
                  <c:v>0.22947470551480587</c:v>
                </c:pt>
                <c:pt idx="698">
                  <c:v>0.22843298954192437</c:v>
                </c:pt>
                <c:pt idx="699">
                  <c:v>0.21142494774442588</c:v>
                </c:pt>
                <c:pt idx="700">
                  <c:v>0.22547873925787854</c:v>
                </c:pt>
                <c:pt idx="701">
                  <c:v>0.24308125330359487</c:v>
                </c:pt>
                <c:pt idx="702">
                  <c:v>0.24887047979181087</c:v>
                </c:pt>
                <c:pt idx="703">
                  <c:v>0.25465298972187855</c:v>
                </c:pt>
                <c:pt idx="704">
                  <c:v>0.27512006536436306</c:v>
                </c:pt>
                <c:pt idx="705">
                  <c:v>0.24691086148318808</c:v>
                </c:pt>
                <c:pt idx="706">
                  <c:v>0.23320921748984302</c:v>
                </c:pt>
                <c:pt idx="707">
                  <c:v>0.21583958591215913</c:v>
                </c:pt>
                <c:pt idx="708">
                  <c:v>0.23761309302413003</c:v>
                </c:pt>
                <c:pt idx="709">
                  <c:v>0.24093910129306173</c:v>
                </c:pt>
                <c:pt idx="710">
                  <c:v>0.25703410733278265</c:v>
                </c:pt>
              </c:numCache>
            </c:numRef>
          </c:val>
          <c:smooth val="1"/>
          <c:extLst>
            <c:ext xmlns:c16="http://schemas.microsoft.com/office/drawing/2014/chart" uri="{C3380CC4-5D6E-409C-BE32-E72D297353CC}">
              <c16:uniqueId val="{00000007-2EA0-43A0-9CB9-F40B4D364F0E}"/>
            </c:ext>
          </c:extLst>
        </c:ser>
        <c:ser>
          <c:idx val="6"/>
          <c:order val="6"/>
          <c:tx>
            <c:strRef>
              <c:f>'Strategy AccReturns'!$H$2</c:f>
              <c:strCache>
                <c:ptCount val="1"/>
                <c:pt idx="0">
                  <c:v>RV Int.</c:v>
                </c:pt>
              </c:strCache>
            </c:strRef>
          </c:tx>
          <c:spPr>
            <a:ln w="25400" cap="rnd">
              <a:solidFill>
                <a:schemeClr val="accent1">
                  <a:lumMod val="60000"/>
                </a:schemeClr>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AccReturns'!$H$3:$H$713</c:f>
              <c:numCache>
                <c:formatCode>0.00%</c:formatCode>
                <c:ptCount val="711"/>
                <c:pt idx="0">
                  <c:v>0</c:v>
                </c:pt>
                <c:pt idx="1">
                  <c:v>7.1123755334268068E-4</c:v>
                </c:pt>
                <c:pt idx="2" formatCode="0.0000%">
                  <c:v>4.2674253200567502E-3</c:v>
                </c:pt>
                <c:pt idx="3" formatCode="General">
                  <c:v>4.978662873399875E-3</c:v>
                </c:pt>
                <c:pt idx="4" formatCode="General">
                  <c:v>6.7567567567567988E-3</c:v>
                </c:pt>
                <c:pt idx="5" formatCode="General">
                  <c:v>1.9914651493598834E-2</c:v>
                </c:pt>
                <c:pt idx="6" formatCode="General">
                  <c:v>1.9559032716927272E-2</c:v>
                </c:pt>
                <c:pt idx="7" formatCode="General">
                  <c:v>3.8762446657183425E-2</c:v>
                </c:pt>
                <c:pt idx="8" formatCode="General">
                  <c:v>3.4423897581792096E-2</c:v>
                </c:pt>
                <c:pt idx="9" formatCode="General">
                  <c:v>4.9075391180654071E-2</c:v>
                </c:pt>
                <c:pt idx="10" formatCode="General">
                  <c:v>5.8748221906116393E-2</c:v>
                </c:pt>
                <c:pt idx="11" formatCode="General">
                  <c:v>5.6543385490753773E-2</c:v>
                </c:pt>
                <c:pt idx="12" formatCode="General">
                  <c:v>7.1834992887624072E-2</c:v>
                </c:pt>
                <c:pt idx="13" formatCode="General">
                  <c:v>6.7069701280227267E-2</c:v>
                </c:pt>
                <c:pt idx="14" formatCode="General">
                  <c:v>5.9672830725461923E-2</c:v>
                </c:pt>
                <c:pt idx="15" formatCode="General">
                  <c:v>5.7965860597439134E-2</c:v>
                </c:pt>
                <c:pt idx="16" formatCode="General">
                  <c:v>5.1351351351350827E-2</c:v>
                </c:pt>
                <c:pt idx="17" formatCode="General">
                  <c:v>3.8833570412517338E-2</c:v>
                </c:pt>
                <c:pt idx="18" formatCode="General">
                  <c:v>4.5519203413939779E-2</c:v>
                </c:pt>
                <c:pt idx="19" formatCode="General">
                  <c:v>5.9743954480796058E-2</c:v>
                </c:pt>
                <c:pt idx="20" formatCode="General">
                  <c:v>6.6073968705546937E-2</c:v>
                </c:pt>
                <c:pt idx="21" formatCode="General">
                  <c:v>5.3342816500710599E-2</c:v>
                </c:pt>
                <c:pt idx="22" formatCode="General">
                  <c:v>5.2418207681364848E-2</c:v>
                </c:pt>
                <c:pt idx="23" formatCode="General">
                  <c:v>7.1123755334280947E-2</c:v>
                </c:pt>
                <c:pt idx="24" formatCode="General">
                  <c:v>7.7524893314366183E-2</c:v>
                </c:pt>
                <c:pt idx="25" formatCode="General">
                  <c:v>9.1749644381222462E-2</c:v>
                </c:pt>
                <c:pt idx="26" formatCode="General">
                  <c:v>9.4594594594593628E-2</c:v>
                </c:pt>
                <c:pt idx="27" formatCode="General">
                  <c:v>0.10668563300142142</c:v>
                </c:pt>
                <c:pt idx="28" formatCode="General">
                  <c:v>0.11059743954480705</c:v>
                </c:pt>
                <c:pt idx="29" formatCode="General">
                  <c:v>0.12019914651493502</c:v>
                </c:pt>
                <c:pt idx="30" formatCode="General">
                  <c:v>0.12162162162162038</c:v>
                </c:pt>
                <c:pt idx="31" formatCode="General">
                  <c:v>0.10718349928876125</c:v>
                </c:pt>
                <c:pt idx="32" formatCode="General">
                  <c:v>0.13072546230440851</c:v>
                </c:pt>
                <c:pt idx="33" formatCode="General">
                  <c:v>0.12204836415362608</c:v>
                </c:pt>
                <c:pt idx="34" formatCode="General">
                  <c:v>0.12837837837837718</c:v>
                </c:pt>
                <c:pt idx="35" formatCode="General">
                  <c:v>0.13015647226173432</c:v>
                </c:pt>
                <c:pt idx="36" formatCode="General">
                  <c:v>0.11842105263157787</c:v>
                </c:pt>
                <c:pt idx="37" formatCode="General">
                  <c:v>5.2773826458035966E-2</c:v>
                </c:pt>
                <c:pt idx="38" formatCode="General">
                  <c:v>2.240398293029755E-2</c:v>
                </c:pt>
                <c:pt idx="39" formatCode="General">
                  <c:v>6.8278805120900454E-3</c:v>
                </c:pt>
                <c:pt idx="40" formatCode="General">
                  <c:v>5.7112375533427073E-2</c:v>
                </c:pt>
                <c:pt idx="41" formatCode="General">
                  <c:v>3.4139402560454224E-2</c:v>
                </c:pt>
                <c:pt idx="42" formatCode="General">
                  <c:v>9.5305832147936531E-2</c:v>
                </c:pt>
                <c:pt idx="43" formatCode="General">
                  <c:v>6.7211948790895315E-2</c:v>
                </c:pt>
                <c:pt idx="44" formatCode="General">
                  <c:v>5.0640113798007702E-2</c:v>
                </c:pt>
                <c:pt idx="45" formatCode="General">
                  <c:v>-1.2802275960171361E-2</c:v>
                </c:pt>
                <c:pt idx="46" formatCode="General">
                  <c:v>2.418207681365514E-2</c:v>
                </c:pt>
                <c:pt idx="47" formatCode="General">
                  <c:v>-1.0312944523471423E-2</c:v>
                </c:pt>
                <c:pt idx="48" formatCode="General">
                  <c:v>-9.6728307254623669E-2</c:v>
                </c:pt>
                <c:pt idx="49" formatCode="General">
                  <c:v>-3.9118065433861871E-3</c:v>
                </c:pt>
                <c:pt idx="50" formatCode="General">
                  <c:v>-8.0938833570413204E-2</c:v>
                </c:pt>
                <c:pt idx="51" formatCode="General">
                  <c:v>-2.9160739687056236E-2</c:v>
                </c:pt>
                <c:pt idx="52" formatCode="General">
                  <c:v>-5.0497866287340765E-2</c:v>
                </c:pt>
                <c:pt idx="53" formatCode="General">
                  <c:v>-6.6500711237554189E-2</c:v>
                </c:pt>
                <c:pt idx="54" formatCode="General">
                  <c:v>-0.11095305832148028</c:v>
                </c:pt>
                <c:pt idx="55" formatCode="General">
                  <c:v>-0.11806543385490842</c:v>
                </c:pt>
                <c:pt idx="56" formatCode="General">
                  <c:v>-3.9829302987198778E-2</c:v>
                </c:pt>
                <c:pt idx="57" formatCode="General">
                  <c:v>-4.5874822190612674E-2</c:v>
                </c:pt>
                <c:pt idx="58" formatCode="General">
                  <c:v>3.9118065433845217E-3</c:v>
                </c:pt>
                <c:pt idx="59" formatCode="General">
                  <c:v>-8.5348506401147217E-3</c:v>
                </c:pt>
                <c:pt idx="60" formatCode="General">
                  <c:v>3.8406827880511196E-2</c:v>
                </c:pt>
                <c:pt idx="61" formatCode="General">
                  <c:v>2.8591749644380382E-2</c:v>
                </c:pt>
                <c:pt idx="62" formatCode="General">
                  <c:v>-7.1123755334356886E-4</c:v>
                </c:pt>
                <c:pt idx="63" formatCode="General">
                  <c:v>2.0625889046940848E-2</c:v>
                </c:pt>
                <c:pt idx="64" formatCode="General">
                  <c:v>2.0625889046940848E-2</c:v>
                </c:pt>
                <c:pt idx="65" formatCode="General">
                  <c:v>7.2546230440966308E-2</c:v>
                </c:pt>
                <c:pt idx="66" formatCode="General">
                  <c:v>6.4366998577523926E-2</c:v>
                </c:pt>
                <c:pt idx="67" formatCode="General">
                  <c:v>7.9658605974394447E-2</c:v>
                </c:pt>
                <c:pt idx="68" formatCode="General">
                  <c:v>8.6201991465148176E-2</c:v>
                </c:pt>
                <c:pt idx="69" formatCode="General">
                  <c:v>9.5163584637267595E-2</c:v>
                </c:pt>
                <c:pt idx="70" formatCode="General">
                  <c:v>0.1276671408250345</c:v>
                </c:pt>
                <c:pt idx="71" formatCode="General">
                  <c:v>0.11699857752489229</c:v>
                </c:pt>
                <c:pt idx="72" formatCode="General">
                  <c:v>0.14402560455191904</c:v>
                </c:pt>
                <c:pt idx="73" formatCode="General">
                  <c:v>0.1529160739687041</c:v>
                </c:pt>
                <c:pt idx="74" formatCode="General">
                  <c:v>0.14651493598861864</c:v>
                </c:pt>
                <c:pt idx="75" formatCode="General">
                  <c:v>0.16002844950213202</c:v>
                </c:pt>
                <c:pt idx="76" formatCode="General">
                  <c:v>0.18435277382645632</c:v>
                </c:pt>
                <c:pt idx="77" formatCode="General">
                  <c:v>0.2279516358463709</c:v>
                </c:pt>
                <c:pt idx="78" formatCode="General">
                  <c:v>0.24445234708392416</c:v>
                </c:pt>
                <c:pt idx="79" formatCode="General">
                  <c:v>0.21017069701280056</c:v>
                </c:pt>
                <c:pt idx="80" formatCode="General">
                  <c:v>0.20056899004267259</c:v>
                </c:pt>
                <c:pt idx="81" formatCode="General">
                  <c:v>0.21266002844950038</c:v>
                </c:pt>
                <c:pt idx="82" formatCode="General">
                  <c:v>0.20341394025604376</c:v>
                </c:pt>
                <c:pt idx="83" formatCode="General">
                  <c:v>0.22503556187766538</c:v>
                </c:pt>
                <c:pt idx="84" formatCode="General">
                  <c:v>0.2421763869132274</c:v>
                </c:pt>
                <c:pt idx="85" formatCode="General">
                  <c:v>0.30156472261735234</c:v>
                </c:pt>
                <c:pt idx="86" formatCode="General">
                  <c:v>0.28556187766713914</c:v>
                </c:pt>
                <c:pt idx="87" formatCode="General">
                  <c:v>0.30440967283072373</c:v>
                </c:pt>
                <c:pt idx="88" formatCode="General">
                  <c:v>0.28876244665718165</c:v>
                </c:pt>
                <c:pt idx="89" formatCode="General">
                  <c:v>0.27382645803698247</c:v>
                </c:pt>
                <c:pt idx="90" formatCode="General">
                  <c:v>0.26685633001422304</c:v>
                </c:pt>
                <c:pt idx="91" formatCode="General">
                  <c:v>0.28022759601706815</c:v>
                </c:pt>
                <c:pt idx="92" formatCode="General">
                  <c:v>0.29495021337126448</c:v>
                </c:pt>
                <c:pt idx="93" formatCode="General">
                  <c:v>0.30867709815078093</c:v>
                </c:pt>
                <c:pt idx="94" formatCode="General">
                  <c:v>0.29587482219061001</c:v>
                </c:pt>
                <c:pt idx="95" formatCode="General">
                  <c:v>0.25782361308676949</c:v>
                </c:pt>
                <c:pt idx="96" formatCode="General">
                  <c:v>0.25711237553342658</c:v>
                </c:pt>
                <c:pt idx="97" formatCode="General">
                  <c:v>0.25177809388335537</c:v>
                </c:pt>
                <c:pt idx="98" formatCode="General">
                  <c:v>0.22439544807965706</c:v>
                </c:pt>
                <c:pt idx="99" formatCode="General">
                  <c:v>0.22972972972972827</c:v>
                </c:pt>
                <c:pt idx="100" formatCode="General">
                  <c:v>0.25106685633001269</c:v>
                </c:pt>
                <c:pt idx="101" formatCode="General">
                  <c:v>0.24928876244665577</c:v>
                </c:pt>
                <c:pt idx="102" formatCode="General">
                  <c:v>0.25995732574679797</c:v>
                </c:pt>
                <c:pt idx="103" formatCode="General">
                  <c:v>0.23399715504978524</c:v>
                </c:pt>
                <c:pt idx="104" formatCode="General">
                  <c:v>0.21834992887624338</c:v>
                </c:pt>
                <c:pt idx="105" formatCode="General">
                  <c:v>0.22318634423897454</c:v>
                </c:pt>
                <c:pt idx="106" formatCode="General">
                  <c:v>0.21550497866287222</c:v>
                </c:pt>
                <c:pt idx="107" formatCode="General">
                  <c:v>0.20199146514935862</c:v>
                </c:pt>
                <c:pt idx="108" formatCode="General">
                  <c:v>0.20305832147937286</c:v>
                </c:pt>
                <c:pt idx="109" formatCode="General">
                  <c:v>0.21273115220483518</c:v>
                </c:pt>
                <c:pt idx="110" formatCode="General">
                  <c:v>0.17923186344238862</c:v>
                </c:pt>
                <c:pt idx="111" formatCode="General">
                  <c:v>0.20768136557610117</c:v>
                </c:pt>
                <c:pt idx="112" formatCode="General">
                  <c:v>0.25320056899004117</c:v>
                </c:pt>
                <c:pt idx="113" formatCode="General">
                  <c:v>0.25355618776671274</c:v>
                </c:pt>
                <c:pt idx="114" formatCode="General">
                  <c:v>0.28342816500711088</c:v>
                </c:pt>
                <c:pt idx="115" formatCode="General">
                  <c:v>0.26102418207681222</c:v>
                </c:pt>
                <c:pt idx="116" formatCode="General">
                  <c:v>0.25711237553342681</c:v>
                </c:pt>
                <c:pt idx="117" formatCode="General">
                  <c:v>0.23826458036984222</c:v>
                </c:pt>
                <c:pt idx="118" formatCode="General">
                  <c:v>0.24615931721194739</c:v>
                </c:pt>
                <c:pt idx="119" formatCode="General">
                  <c:v>0.25924608819345529</c:v>
                </c:pt>
                <c:pt idx="120" formatCode="General">
                  <c:v>0.26102418207681244</c:v>
                </c:pt>
                <c:pt idx="121" formatCode="General">
                  <c:v>0.26820768136557471</c:v>
                </c:pt>
                <c:pt idx="122" formatCode="General">
                  <c:v>0.29246088193456465</c:v>
                </c:pt>
                <c:pt idx="123" formatCode="General">
                  <c:v>0.26593172119487773</c:v>
                </c:pt>
                <c:pt idx="124" formatCode="General">
                  <c:v>0.2890469416785193</c:v>
                </c:pt>
                <c:pt idx="125" formatCode="General">
                  <c:v>0.29445234708392465</c:v>
                </c:pt>
                <c:pt idx="126" formatCode="General">
                  <c:v>0.30476529160739552</c:v>
                </c:pt>
                <c:pt idx="127" formatCode="General">
                  <c:v>0.29871977240398162</c:v>
                </c:pt>
                <c:pt idx="128" formatCode="General">
                  <c:v>0.3001422475106672</c:v>
                </c:pt>
                <c:pt idx="129" formatCode="General">
                  <c:v>0.29103840682787907</c:v>
                </c:pt>
                <c:pt idx="130" formatCode="General">
                  <c:v>0.30014224751066698</c:v>
                </c:pt>
                <c:pt idx="131" formatCode="General">
                  <c:v>0.30419630156472111</c:v>
                </c:pt>
                <c:pt idx="132" formatCode="General">
                  <c:v>0.31472261735419482</c:v>
                </c:pt>
                <c:pt idx="133" formatCode="General">
                  <c:v>0.33499288762446522</c:v>
                </c:pt>
                <c:pt idx="134" formatCode="General">
                  <c:v>0.31223328591749522</c:v>
                </c:pt>
                <c:pt idx="135" formatCode="General">
                  <c:v>0.33179231863442249</c:v>
                </c:pt>
                <c:pt idx="136" formatCode="General">
                  <c:v>0.33435277382645667</c:v>
                </c:pt>
                <c:pt idx="137" formatCode="General">
                  <c:v>0.30298719772403837</c:v>
                </c:pt>
                <c:pt idx="138" formatCode="General">
                  <c:v>0.2827169274537682</c:v>
                </c:pt>
                <c:pt idx="139" formatCode="General">
                  <c:v>0.29530583214793604</c:v>
                </c:pt>
                <c:pt idx="140" formatCode="General">
                  <c:v>0.28506401137979953</c:v>
                </c:pt>
                <c:pt idx="141" formatCode="General">
                  <c:v>0.27809388335703988</c:v>
                </c:pt>
                <c:pt idx="142" formatCode="General">
                  <c:v>0.27489331436699715</c:v>
                </c:pt>
                <c:pt idx="143" formatCode="General">
                  <c:v>0.29601706970127872</c:v>
                </c:pt>
                <c:pt idx="144" formatCode="General">
                  <c:v>0.28591749644381093</c:v>
                </c:pt>
                <c:pt idx="145" formatCode="General">
                  <c:v>0.30640113798008417</c:v>
                </c:pt>
                <c:pt idx="146" formatCode="General">
                  <c:v>0.34352773826457916</c:v>
                </c:pt>
                <c:pt idx="147" formatCode="General">
                  <c:v>0.33748221906116527</c:v>
                </c:pt>
                <c:pt idx="148" formatCode="General">
                  <c:v>0.35021337126600161</c:v>
                </c:pt>
                <c:pt idx="149" formatCode="General">
                  <c:v>0.36842105263157765</c:v>
                </c:pt>
                <c:pt idx="150" formatCode="General">
                  <c:v>0.39935988620199026</c:v>
                </c:pt>
                <c:pt idx="151" formatCode="General">
                  <c:v>0.41102418207681257</c:v>
                </c:pt>
                <c:pt idx="152" formatCode="General">
                  <c:v>0.38549075391180576</c:v>
                </c:pt>
                <c:pt idx="153" formatCode="General">
                  <c:v>0.41109530583214715</c:v>
                </c:pt>
                <c:pt idx="154" formatCode="General">
                  <c:v>0.39402560455191948</c:v>
                </c:pt>
                <c:pt idx="155" formatCode="General">
                  <c:v>0.40682788051209018</c:v>
                </c:pt>
                <c:pt idx="156" formatCode="General">
                  <c:v>0.43029871977240286</c:v>
                </c:pt>
                <c:pt idx="157" formatCode="General">
                  <c:v>0.42489331436699751</c:v>
                </c:pt>
                <c:pt idx="158" formatCode="General">
                  <c:v>0.43918918918918792</c:v>
                </c:pt>
                <c:pt idx="159" formatCode="General">
                  <c:v>0.44381223328591624</c:v>
                </c:pt>
                <c:pt idx="160" formatCode="General">
                  <c:v>0.47226173541962879</c:v>
                </c:pt>
                <c:pt idx="161" formatCode="General">
                  <c:v>0.4743954480796575</c:v>
                </c:pt>
                <c:pt idx="162" formatCode="General">
                  <c:v>0.46081081081080955</c:v>
                </c:pt>
                <c:pt idx="163" formatCode="General">
                  <c:v>0.50071123755334179</c:v>
                </c:pt>
                <c:pt idx="164" formatCode="General">
                  <c:v>0.49502133712659924</c:v>
                </c:pt>
                <c:pt idx="165" formatCode="General">
                  <c:v>0.45945945945945854</c:v>
                </c:pt>
                <c:pt idx="166" formatCode="General">
                  <c:v>0.47332859174964348</c:v>
                </c:pt>
                <c:pt idx="167" formatCode="General">
                  <c:v>0.45803698435277274</c:v>
                </c:pt>
                <c:pt idx="168" formatCode="General">
                  <c:v>0.46948790896159198</c:v>
                </c:pt>
                <c:pt idx="169" formatCode="General">
                  <c:v>0.40832147937410967</c:v>
                </c:pt>
                <c:pt idx="170" formatCode="General">
                  <c:v>0.39118065433854787</c:v>
                </c:pt>
                <c:pt idx="171" formatCode="General">
                  <c:v>0.36884779516358357</c:v>
                </c:pt>
                <c:pt idx="172" formatCode="General">
                  <c:v>0.38335704125177683</c:v>
                </c:pt>
                <c:pt idx="173" formatCode="General">
                  <c:v>0.36842105263157765</c:v>
                </c:pt>
                <c:pt idx="174" formatCode="General">
                  <c:v>0.36913229018492055</c:v>
                </c:pt>
                <c:pt idx="175" formatCode="General">
                  <c:v>0.36842105263157787</c:v>
                </c:pt>
                <c:pt idx="176" formatCode="General">
                  <c:v>0.37624466571834891</c:v>
                </c:pt>
                <c:pt idx="177" formatCode="General">
                  <c:v>0.36557610241820671</c:v>
                </c:pt>
                <c:pt idx="178" formatCode="General">
                  <c:v>0.35419630156472159</c:v>
                </c:pt>
                <c:pt idx="179" formatCode="General">
                  <c:v>0.37837837837837718</c:v>
                </c:pt>
                <c:pt idx="180" formatCode="General">
                  <c:v>0.35867709815078097</c:v>
                </c:pt>
                <c:pt idx="181" formatCode="General">
                  <c:v>0.39260312944523346</c:v>
                </c:pt>
                <c:pt idx="182" formatCode="General">
                  <c:v>0.39416785206258753</c:v>
                </c:pt>
                <c:pt idx="183" formatCode="General">
                  <c:v>0.37283072546230311</c:v>
                </c:pt>
                <c:pt idx="184" formatCode="General">
                  <c:v>0.40825035561877532</c:v>
                </c:pt>
                <c:pt idx="185" formatCode="General">
                  <c:v>0.45448079658605844</c:v>
                </c:pt>
                <c:pt idx="186" formatCode="General">
                  <c:v>0.47724039829302844</c:v>
                </c:pt>
                <c:pt idx="187" formatCode="General">
                  <c:v>0.45078236130867566</c:v>
                </c:pt>
                <c:pt idx="188" formatCode="General">
                  <c:v>0.47083926031294321</c:v>
                </c:pt>
                <c:pt idx="189" formatCode="General">
                  <c:v>0.4608819345661439</c:v>
                </c:pt>
                <c:pt idx="190" formatCode="General">
                  <c:v>0.45817923186344123</c:v>
                </c:pt>
                <c:pt idx="191" formatCode="General">
                  <c:v>0.44701280227595874</c:v>
                </c:pt>
                <c:pt idx="192" formatCode="General">
                  <c:v>0.47660028449502012</c:v>
                </c:pt>
                <c:pt idx="193" formatCode="General">
                  <c:v>0.47937411095305715</c:v>
                </c:pt>
                <c:pt idx="194" formatCode="General">
                  <c:v>0.47368421052631438</c:v>
                </c:pt>
                <c:pt idx="195" formatCode="General">
                  <c:v>0.51066856330014088</c:v>
                </c:pt>
                <c:pt idx="196" formatCode="General">
                  <c:v>0.50263157894736699</c:v>
                </c:pt>
                <c:pt idx="197" formatCode="General">
                  <c:v>0.50725462304409508</c:v>
                </c:pt>
                <c:pt idx="198" formatCode="General">
                  <c:v>0.51216216216216059</c:v>
                </c:pt>
                <c:pt idx="199" formatCode="General">
                  <c:v>0.47837837837837682</c:v>
                </c:pt>
                <c:pt idx="200" formatCode="General">
                  <c:v>0.48421052631578787</c:v>
                </c:pt>
                <c:pt idx="201" formatCode="General">
                  <c:v>0.4815078236130852</c:v>
                </c:pt>
                <c:pt idx="202" formatCode="General">
                  <c:v>0.48790896159317021</c:v>
                </c:pt>
                <c:pt idx="203" formatCode="General">
                  <c:v>0.49715504978662683</c:v>
                </c:pt>
                <c:pt idx="204" formatCode="General">
                  <c:v>0.47183499288762265</c:v>
                </c:pt>
                <c:pt idx="205" formatCode="General">
                  <c:v>0.48364153627311346</c:v>
                </c:pt>
                <c:pt idx="206" formatCode="General">
                  <c:v>0.45092460881934393</c:v>
                </c:pt>
                <c:pt idx="207" formatCode="General">
                  <c:v>0.46870554765291428</c:v>
                </c:pt>
                <c:pt idx="208" formatCode="General">
                  <c:v>0.4409672830725444</c:v>
                </c:pt>
                <c:pt idx="209" formatCode="General">
                  <c:v>0.49359886201991277</c:v>
                </c:pt>
                <c:pt idx="210" formatCode="General">
                  <c:v>0.5007112375533409</c:v>
                </c:pt>
                <c:pt idx="211" formatCode="General">
                  <c:v>0.49715504978662683</c:v>
                </c:pt>
                <c:pt idx="212" formatCode="General">
                  <c:v>0.45305832147937242</c:v>
                </c:pt>
                <c:pt idx="213" formatCode="General">
                  <c:v>0.46657183499288601</c:v>
                </c:pt>
                <c:pt idx="214" formatCode="General">
                  <c:v>0.48008534850639961</c:v>
                </c:pt>
                <c:pt idx="215" formatCode="General">
                  <c:v>0.49359886201991321</c:v>
                </c:pt>
                <c:pt idx="216" formatCode="General">
                  <c:v>0.49004267425319914</c:v>
                </c:pt>
                <c:pt idx="217" formatCode="General">
                  <c:v>0.51137980085348378</c:v>
                </c:pt>
                <c:pt idx="218" formatCode="General">
                  <c:v>0.51778093883356924</c:v>
                </c:pt>
                <c:pt idx="219" formatCode="General">
                  <c:v>0.50078236130867571</c:v>
                </c:pt>
                <c:pt idx="220" formatCode="General">
                  <c:v>0.4716927453769546</c:v>
                </c:pt>
                <c:pt idx="221" formatCode="General">
                  <c:v>0.45874822190611542</c:v>
                </c:pt>
                <c:pt idx="222" formatCode="General">
                  <c:v>0.47162162162162047</c:v>
                </c:pt>
                <c:pt idx="223" formatCode="General">
                  <c:v>0.50071123755334157</c:v>
                </c:pt>
                <c:pt idx="224" formatCode="General">
                  <c:v>0.50419630156472128</c:v>
                </c:pt>
                <c:pt idx="225" formatCode="General">
                  <c:v>0.48648648648648507</c:v>
                </c:pt>
                <c:pt idx="226" formatCode="General">
                  <c:v>0.482930298719771</c:v>
                </c:pt>
                <c:pt idx="227" formatCode="General">
                  <c:v>0.50071123755334135</c:v>
                </c:pt>
                <c:pt idx="228" formatCode="General">
                  <c:v>0.49359886201991321</c:v>
                </c:pt>
                <c:pt idx="229" formatCode="General">
                  <c:v>0.47226173541962879</c:v>
                </c:pt>
                <c:pt idx="230" formatCode="General">
                  <c:v>0.47475106685632862</c:v>
                </c:pt>
                <c:pt idx="231" formatCode="General">
                  <c:v>0.45803698435277251</c:v>
                </c:pt>
                <c:pt idx="232" formatCode="General">
                  <c:v>0.46443812233285797</c:v>
                </c:pt>
                <c:pt idx="233" formatCode="General">
                  <c:v>0.44807965860597321</c:v>
                </c:pt>
                <c:pt idx="234" formatCode="General">
                  <c:v>0.4608819345661439</c:v>
                </c:pt>
                <c:pt idx="235" formatCode="General">
                  <c:v>0.45590327169274403</c:v>
                </c:pt>
                <c:pt idx="236" formatCode="General">
                  <c:v>0.42105263157894623</c:v>
                </c:pt>
                <c:pt idx="237" formatCode="General">
                  <c:v>0.42709815078236013</c:v>
                </c:pt>
                <c:pt idx="238" formatCode="General">
                  <c:v>0.43100995732574554</c:v>
                </c:pt>
                <c:pt idx="239" formatCode="General">
                  <c:v>0.44523470839260182</c:v>
                </c:pt>
                <c:pt idx="240" formatCode="General">
                  <c:v>0.44594594594594472</c:v>
                </c:pt>
                <c:pt idx="241" formatCode="General">
                  <c:v>0.44381223328591624</c:v>
                </c:pt>
                <c:pt idx="242" formatCode="General">
                  <c:v>0.44416785206258758</c:v>
                </c:pt>
                <c:pt idx="243" formatCode="General">
                  <c:v>0.45376955903271554</c:v>
                </c:pt>
                <c:pt idx="244" formatCode="General">
                  <c:v>0.45810810810810643</c:v>
                </c:pt>
                <c:pt idx="245" formatCode="General">
                  <c:v>0.47453769559032555</c:v>
                </c:pt>
                <c:pt idx="246" formatCode="General">
                  <c:v>0.47453769559032555</c:v>
                </c:pt>
                <c:pt idx="247" formatCode="General">
                  <c:v>0.5042674253200552</c:v>
                </c:pt>
                <c:pt idx="248" formatCode="General">
                  <c:v>0.49359886201991299</c:v>
                </c:pt>
                <c:pt idx="249" formatCode="General">
                  <c:v>0.49388335704124997</c:v>
                </c:pt>
                <c:pt idx="250" formatCode="General">
                  <c:v>0.49388335704124997</c:v>
                </c:pt>
                <c:pt idx="251" formatCode="General">
                  <c:v>0.49928876244665554</c:v>
                </c:pt>
                <c:pt idx="252" formatCode="General">
                  <c:v>0.51422475106685472</c:v>
                </c:pt>
                <c:pt idx="253" formatCode="General">
                  <c:v>0.53456614509245903</c:v>
                </c:pt>
                <c:pt idx="254" formatCode="General">
                  <c:v>0.58143669985775071</c:v>
                </c:pt>
                <c:pt idx="255" formatCode="General">
                  <c:v>0.59317211948790716</c:v>
                </c:pt>
                <c:pt idx="256" formatCode="General">
                  <c:v>0.6109530583214775</c:v>
                </c:pt>
                <c:pt idx="257" formatCode="General">
                  <c:v>0.55761024182076646</c:v>
                </c:pt>
                <c:pt idx="258" formatCode="General">
                  <c:v>0.55405405405405239</c:v>
                </c:pt>
                <c:pt idx="259" formatCode="General">
                  <c:v>0.52219061166429426</c:v>
                </c:pt>
                <c:pt idx="260" formatCode="General">
                  <c:v>0.53200568990042507</c:v>
                </c:pt>
                <c:pt idx="261" formatCode="General">
                  <c:v>0.53015647226173357</c:v>
                </c:pt>
                <c:pt idx="262" formatCode="General">
                  <c:v>0.56642958748221739</c:v>
                </c:pt>
                <c:pt idx="263" formatCode="General">
                  <c:v>0.57432432432432279</c:v>
                </c:pt>
                <c:pt idx="264" formatCode="General">
                  <c:v>0.59196301564722487</c:v>
                </c:pt>
                <c:pt idx="265" formatCode="General">
                  <c:v>0.61379800853484912</c:v>
                </c:pt>
                <c:pt idx="266" formatCode="General">
                  <c:v>0.61379800853484912</c:v>
                </c:pt>
                <c:pt idx="267" formatCode="General">
                  <c:v>0.5908961593172104</c:v>
                </c:pt>
                <c:pt idx="268" formatCode="General">
                  <c:v>0.55049786628733854</c:v>
                </c:pt>
                <c:pt idx="269" formatCode="General">
                  <c:v>0.58961593172119331</c:v>
                </c:pt>
                <c:pt idx="270" formatCode="General">
                  <c:v>0.56472261735419482</c:v>
                </c:pt>
                <c:pt idx="271" formatCode="General">
                  <c:v>0.57396870554765145</c:v>
                </c:pt>
                <c:pt idx="272" formatCode="General">
                  <c:v>0.58058321479373953</c:v>
                </c:pt>
                <c:pt idx="273" formatCode="General">
                  <c:v>0.58605974395447946</c:v>
                </c:pt>
                <c:pt idx="274" formatCode="General">
                  <c:v>0.61877667140824877</c:v>
                </c:pt>
                <c:pt idx="275" formatCode="General">
                  <c:v>0.61095305832147795</c:v>
                </c:pt>
                <c:pt idx="276" formatCode="General">
                  <c:v>0.61450924608819202</c:v>
                </c:pt>
                <c:pt idx="277" formatCode="General">
                  <c:v>0.62162162162162016</c:v>
                </c:pt>
                <c:pt idx="278" formatCode="General">
                  <c:v>0.62375533428164842</c:v>
                </c:pt>
                <c:pt idx="279" formatCode="General">
                  <c:v>0.62503556187766507</c:v>
                </c:pt>
                <c:pt idx="280" formatCode="General">
                  <c:v>0.63157894736841902</c:v>
                </c:pt>
                <c:pt idx="281" formatCode="General">
                  <c:v>0.63584637268847577</c:v>
                </c:pt>
                <c:pt idx="282" formatCode="General">
                  <c:v>0.63442389758179019</c:v>
                </c:pt>
                <c:pt idx="283" formatCode="General">
                  <c:v>0.62162162162161949</c:v>
                </c:pt>
                <c:pt idx="284" formatCode="General">
                  <c:v>0.6322901849217617</c:v>
                </c:pt>
                <c:pt idx="285" formatCode="General">
                  <c:v>0.62162162162161949</c:v>
                </c:pt>
                <c:pt idx="286" formatCode="General">
                  <c:v>0.64118065433854676</c:v>
                </c:pt>
                <c:pt idx="287" formatCode="General">
                  <c:v>0.63015647226173321</c:v>
                </c:pt>
                <c:pt idx="288" formatCode="General">
                  <c:v>0.64295874822190391</c:v>
                </c:pt>
                <c:pt idx="289" formatCode="General">
                  <c:v>0.69843527738264366</c:v>
                </c:pt>
                <c:pt idx="290" formatCode="General">
                  <c:v>0.69559032716927227</c:v>
                </c:pt>
                <c:pt idx="291" formatCode="General">
                  <c:v>0.65078236130867495</c:v>
                </c:pt>
                <c:pt idx="292" formatCode="General">
                  <c:v>0.64509246088193239</c:v>
                </c:pt>
                <c:pt idx="293" formatCode="General">
                  <c:v>0.68563300142247274</c:v>
                </c:pt>
                <c:pt idx="294" formatCode="General">
                  <c:v>0.73008534850639872</c:v>
                </c:pt>
                <c:pt idx="295" formatCode="General">
                  <c:v>0.73719772403982686</c:v>
                </c:pt>
                <c:pt idx="296" formatCode="General">
                  <c:v>0.71180654338548854</c:v>
                </c:pt>
                <c:pt idx="297" formatCode="General">
                  <c:v>0.6852773826458014</c:v>
                </c:pt>
                <c:pt idx="298" formatCode="General">
                  <c:v>0.68705547652915855</c:v>
                </c:pt>
                <c:pt idx="299" formatCode="General">
                  <c:v>0.72119487908961388</c:v>
                </c:pt>
                <c:pt idx="300" formatCode="General">
                  <c:v>0.72083926031294254</c:v>
                </c:pt>
                <c:pt idx="301" formatCode="General">
                  <c:v>0.72048364153627142</c:v>
                </c:pt>
                <c:pt idx="302" formatCode="General">
                  <c:v>0.68492176386913073</c:v>
                </c:pt>
                <c:pt idx="303" formatCode="General">
                  <c:v>0.65149359886201808</c:v>
                </c:pt>
                <c:pt idx="304" formatCode="General">
                  <c:v>0.68029871977240219</c:v>
                </c:pt>
                <c:pt idx="305" formatCode="General">
                  <c:v>0.66842105263157725</c:v>
                </c:pt>
                <c:pt idx="306" formatCode="General">
                  <c:v>0.68563300142247341</c:v>
                </c:pt>
                <c:pt idx="307" formatCode="General">
                  <c:v>0.71201991465149184</c:v>
                </c:pt>
                <c:pt idx="308" formatCode="General">
                  <c:v>0.75533428165006922</c:v>
                </c:pt>
                <c:pt idx="309" formatCode="General">
                  <c:v>0.76294452347083719</c:v>
                </c:pt>
                <c:pt idx="310" formatCode="General">
                  <c:v>0.76031294452346887</c:v>
                </c:pt>
                <c:pt idx="311" formatCode="General">
                  <c:v>0.72972972972972783</c:v>
                </c:pt>
                <c:pt idx="312" formatCode="General">
                  <c:v>0.77382645803698247</c:v>
                </c:pt>
                <c:pt idx="313" formatCode="General">
                  <c:v>0.78876244665718165</c:v>
                </c:pt>
                <c:pt idx="314" formatCode="General">
                  <c:v>0.76379800853484903</c:v>
                </c:pt>
                <c:pt idx="315" formatCode="General">
                  <c:v>0.77987197724039659</c:v>
                </c:pt>
                <c:pt idx="316" formatCode="General">
                  <c:v>0.76742532005689723</c:v>
                </c:pt>
                <c:pt idx="317" formatCode="General">
                  <c:v>0.80654338549075222</c:v>
                </c:pt>
                <c:pt idx="318" formatCode="General">
                  <c:v>0.82460881934565977</c:v>
                </c:pt>
                <c:pt idx="319" formatCode="General">
                  <c:v>0.829302987197722</c:v>
                </c:pt>
                <c:pt idx="320" formatCode="General">
                  <c:v>0.80860597439544613</c:v>
                </c:pt>
                <c:pt idx="321" formatCode="General">
                  <c:v>0.81330014224750879</c:v>
                </c:pt>
                <c:pt idx="322" formatCode="General">
                  <c:v>0.81365576102418036</c:v>
                </c:pt>
                <c:pt idx="323" formatCode="General">
                  <c:v>0.78982930298719611</c:v>
                </c:pt>
                <c:pt idx="324" formatCode="General">
                  <c:v>0.77667140825035408</c:v>
                </c:pt>
                <c:pt idx="325" formatCode="General">
                  <c:v>0.74452347083925874</c:v>
                </c:pt>
                <c:pt idx="326" formatCode="General">
                  <c:v>0.77098150782361152</c:v>
                </c:pt>
                <c:pt idx="327" formatCode="General">
                  <c:v>0.76031294452346931</c:v>
                </c:pt>
                <c:pt idx="328" formatCode="General">
                  <c:v>0.76742532005689745</c:v>
                </c:pt>
                <c:pt idx="329" formatCode="General">
                  <c:v>0.73541963015647083</c:v>
                </c:pt>
                <c:pt idx="330" formatCode="General">
                  <c:v>0.7389758179231849</c:v>
                </c:pt>
                <c:pt idx="331" formatCode="General">
                  <c:v>0.75675675675675547</c:v>
                </c:pt>
                <c:pt idx="332" formatCode="General">
                  <c:v>0.75953058321479228</c:v>
                </c:pt>
                <c:pt idx="333" formatCode="General">
                  <c:v>0.75106685633001269</c:v>
                </c:pt>
                <c:pt idx="334" formatCode="General">
                  <c:v>0.7247510668563284</c:v>
                </c:pt>
                <c:pt idx="335" formatCode="General">
                  <c:v>0.71550497866287177</c:v>
                </c:pt>
                <c:pt idx="336" formatCode="General">
                  <c:v>0.70953058321479223</c:v>
                </c:pt>
                <c:pt idx="337" formatCode="General">
                  <c:v>0.6891891891891877</c:v>
                </c:pt>
                <c:pt idx="338" formatCode="General">
                  <c:v>0.67780938833570259</c:v>
                </c:pt>
                <c:pt idx="339" formatCode="General">
                  <c:v>0.67140825035561713</c:v>
                </c:pt>
                <c:pt idx="340" formatCode="General">
                  <c:v>0.68100995732574487</c:v>
                </c:pt>
                <c:pt idx="341" formatCode="General">
                  <c:v>0.69985775248932947</c:v>
                </c:pt>
                <c:pt idx="342" formatCode="General">
                  <c:v>0.69914651493598678</c:v>
                </c:pt>
                <c:pt idx="343" formatCode="General">
                  <c:v>0.67745376955903081</c:v>
                </c:pt>
                <c:pt idx="344" formatCode="General">
                  <c:v>0.68918918918918726</c:v>
                </c:pt>
                <c:pt idx="345" formatCode="General">
                  <c:v>0.69274537695590155</c:v>
                </c:pt>
                <c:pt idx="346" formatCode="General">
                  <c:v>0.7211948790896141</c:v>
                </c:pt>
                <c:pt idx="347" formatCode="General">
                  <c:v>0.72475106685632817</c:v>
                </c:pt>
                <c:pt idx="348" formatCode="General">
                  <c:v>0.72425320056898812</c:v>
                </c:pt>
                <c:pt idx="349" formatCode="General">
                  <c:v>0.71763869132289981</c:v>
                </c:pt>
                <c:pt idx="350" formatCode="General">
                  <c:v>0.71123755334281435</c:v>
                </c:pt>
                <c:pt idx="351" formatCode="General">
                  <c:v>0.69914651493598656</c:v>
                </c:pt>
                <c:pt idx="352" formatCode="General">
                  <c:v>0.6927453769559011</c:v>
                </c:pt>
                <c:pt idx="353" formatCode="General">
                  <c:v>0.66785206258890262</c:v>
                </c:pt>
                <c:pt idx="354" formatCode="General">
                  <c:v>0.65647226173541773</c:v>
                </c:pt>
                <c:pt idx="355" formatCode="General">
                  <c:v>0.64800853485063814</c:v>
                </c:pt>
                <c:pt idx="356" formatCode="General">
                  <c:v>0.64623044096728099</c:v>
                </c:pt>
                <c:pt idx="357" formatCode="General">
                  <c:v>0.64630156472261535</c:v>
                </c:pt>
                <c:pt idx="358" formatCode="General">
                  <c:v>0.65007112375533227</c:v>
                </c:pt>
                <c:pt idx="359" formatCode="General">
                  <c:v>0.66500711237553145</c:v>
                </c:pt>
                <c:pt idx="360" formatCode="General">
                  <c:v>0.68847795163584435</c:v>
                </c:pt>
                <c:pt idx="361" formatCode="General">
                  <c:v>0.67069701280227401</c:v>
                </c:pt>
                <c:pt idx="362" formatCode="General">
                  <c:v>0.65647226173541773</c:v>
                </c:pt>
                <c:pt idx="363" formatCode="General">
                  <c:v>0.65576102418207505</c:v>
                </c:pt>
                <c:pt idx="364" formatCode="General">
                  <c:v>0.6372688477951618</c:v>
                </c:pt>
                <c:pt idx="365" formatCode="General">
                  <c:v>0.63157894736841946</c:v>
                </c:pt>
                <c:pt idx="366" formatCode="General">
                  <c:v>0.63584637268847621</c:v>
                </c:pt>
                <c:pt idx="367" formatCode="General">
                  <c:v>0.63577524893314208</c:v>
                </c:pt>
                <c:pt idx="368" formatCode="General">
                  <c:v>0.62162162162161994</c:v>
                </c:pt>
                <c:pt idx="369" formatCode="General">
                  <c:v>0.61237553342816331</c:v>
                </c:pt>
                <c:pt idx="370" formatCode="General">
                  <c:v>0.62588904694167691</c:v>
                </c:pt>
                <c:pt idx="371" formatCode="General">
                  <c:v>0.63371266002844795</c:v>
                </c:pt>
                <c:pt idx="372" formatCode="General">
                  <c:v>0.63371266002844795</c:v>
                </c:pt>
                <c:pt idx="373" formatCode="General">
                  <c:v>0.65362731152204678</c:v>
                </c:pt>
                <c:pt idx="374" formatCode="General">
                  <c:v>0.67994310099573085</c:v>
                </c:pt>
                <c:pt idx="375" formatCode="General">
                  <c:v>0.69345661450924445</c:v>
                </c:pt>
                <c:pt idx="376" formatCode="General">
                  <c:v>0.70128022759601549</c:v>
                </c:pt>
                <c:pt idx="377" formatCode="General">
                  <c:v>0.74395448079658455</c:v>
                </c:pt>
                <c:pt idx="378" formatCode="General">
                  <c:v>0.77062588904693996</c:v>
                </c:pt>
                <c:pt idx="379" formatCode="General">
                  <c:v>0.75675675675675524</c:v>
                </c:pt>
                <c:pt idx="380" formatCode="General">
                  <c:v>0.75675675675675524</c:v>
                </c:pt>
                <c:pt idx="381" formatCode="General">
                  <c:v>0.75675675675675524</c:v>
                </c:pt>
                <c:pt idx="382" formatCode="General">
                  <c:v>0.75320056899004117</c:v>
                </c:pt>
                <c:pt idx="383" formatCode="General">
                  <c:v>0.72268847795163449</c:v>
                </c:pt>
                <c:pt idx="384" formatCode="General">
                  <c:v>0.72332859174964304</c:v>
                </c:pt>
                <c:pt idx="385" formatCode="General">
                  <c:v>0.71692745376955758</c:v>
                </c:pt>
                <c:pt idx="386" formatCode="General">
                  <c:v>0.72332859174964304</c:v>
                </c:pt>
                <c:pt idx="387" formatCode="General">
                  <c:v>0.75241820768136414</c:v>
                </c:pt>
                <c:pt idx="388" formatCode="General">
                  <c:v>0.75213371266002715</c:v>
                </c:pt>
                <c:pt idx="389" formatCode="General">
                  <c:v>0.77005689900426599</c:v>
                </c:pt>
                <c:pt idx="390" formatCode="General">
                  <c:v>0.77560455192034006</c:v>
                </c:pt>
                <c:pt idx="391" formatCode="General">
                  <c:v>0.77083926031294303</c:v>
                </c:pt>
                <c:pt idx="392" formatCode="General">
                  <c:v>0.77027027027026884</c:v>
                </c:pt>
                <c:pt idx="393" formatCode="General">
                  <c:v>0.74018492176386763</c:v>
                </c:pt>
                <c:pt idx="394" formatCode="General">
                  <c:v>0.7389758179231849</c:v>
                </c:pt>
                <c:pt idx="395" formatCode="General">
                  <c:v>0.78058321479373971</c:v>
                </c:pt>
                <c:pt idx="396" formatCode="General">
                  <c:v>0.77098150782361174</c:v>
                </c:pt>
                <c:pt idx="397" formatCode="General">
                  <c:v>0.77667140825035408</c:v>
                </c:pt>
                <c:pt idx="398" formatCode="General">
                  <c:v>0.76906116642958589</c:v>
                </c:pt>
                <c:pt idx="399" formatCode="General">
                  <c:v>0.78733997155049651</c:v>
                </c:pt>
                <c:pt idx="400" formatCode="General">
                  <c:v>0.80298719772403859</c:v>
                </c:pt>
                <c:pt idx="401" formatCode="General">
                  <c:v>0.79751066856329866</c:v>
                </c:pt>
                <c:pt idx="402" formatCode="General">
                  <c:v>0.78378378378378266</c:v>
                </c:pt>
                <c:pt idx="403" formatCode="General">
                  <c:v>0.80014224751066743</c:v>
                </c:pt>
                <c:pt idx="404" formatCode="General">
                  <c:v>0.81294452347083812</c:v>
                </c:pt>
                <c:pt idx="405" formatCode="General">
                  <c:v>0.81287339971550376</c:v>
                </c:pt>
                <c:pt idx="406" formatCode="General">
                  <c:v>0.82788051209103708</c:v>
                </c:pt>
                <c:pt idx="407" formatCode="General">
                  <c:v>0.81045519203413807</c:v>
                </c:pt>
                <c:pt idx="408" formatCode="General">
                  <c:v>0.82432432432432279</c:v>
                </c:pt>
                <c:pt idx="409" formatCode="General">
                  <c:v>0.85199146514935808</c:v>
                </c:pt>
                <c:pt idx="410" formatCode="General">
                  <c:v>0.84772403982930156</c:v>
                </c:pt>
                <c:pt idx="411" formatCode="General">
                  <c:v>0.87119487908961424</c:v>
                </c:pt>
                <c:pt idx="412" formatCode="General">
                  <c:v>0.83250355618776517</c:v>
                </c:pt>
                <c:pt idx="413" formatCode="General">
                  <c:v>0.81152204836415209</c:v>
                </c:pt>
                <c:pt idx="414" formatCode="General">
                  <c:v>0.81692745376955767</c:v>
                </c:pt>
                <c:pt idx="415" formatCode="General">
                  <c:v>0.81685633001422309</c:v>
                </c:pt>
                <c:pt idx="416" formatCode="General">
                  <c:v>0.8207681365576085</c:v>
                </c:pt>
                <c:pt idx="417" formatCode="General">
                  <c:v>0.80654338549075222</c:v>
                </c:pt>
                <c:pt idx="418" formatCode="General">
                  <c:v>0.82425320056898865</c:v>
                </c:pt>
                <c:pt idx="419" formatCode="General">
                  <c:v>0.81507823613086616</c:v>
                </c:pt>
                <c:pt idx="420" formatCode="General">
                  <c:v>0.82432432432432279</c:v>
                </c:pt>
                <c:pt idx="421" formatCode="General">
                  <c:v>0.82254623044096564</c:v>
                </c:pt>
                <c:pt idx="422" formatCode="General">
                  <c:v>0.85988620199146348</c:v>
                </c:pt>
                <c:pt idx="423" formatCode="General">
                  <c:v>0.8207681365576085</c:v>
                </c:pt>
                <c:pt idx="424" formatCode="General">
                  <c:v>0.8207681365576085</c:v>
                </c:pt>
                <c:pt idx="425" formatCode="General">
                  <c:v>0.79836415362730984</c:v>
                </c:pt>
                <c:pt idx="426" formatCode="General">
                  <c:v>0.80654338549075222</c:v>
                </c:pt>
                <c:pt idx="427" formatCode="General">
                  <c:v>0.81827880512090867</c:v>
                </c:pt>
                <c:pt idx="428" formatCode="General">
                  <c:v>0.82325746799430854</c:v>
                </c:pt>
                <c:pt idx="429" formatCode="General">
                  <c:v>0.810241820768135</c:v>
                </c:pt>
                <c:pt idx="430" formatCode="General">
                  <c:v>0.79537695590327018</c:v>
                </c:pt>
                <c:pt idx="431" formatCode="General">
                  <c:v>0.77752489331436547</c:v>
                </c:pt>
                <c:pt idx="432" formatCode="General">
                  <c:v>0.79950213371265844</c:v>
                </c:pt>
                <c:pt idx="433" formatCode="General">
                  <c:v>0.82930298719772266</c:v>
                </c:pt>
                <c:pt idx="434" formatCode="General">
                  <c:v>0.84210526315789336</c:v>
                </c:pt>
                <c:pt idx="435" formatCode="General">
                  <c:v>0.84495021337126452</c:v>
                </c:pt>
                <c:pt idx="436" formatCode="General">
                  <c:v>0.82325746799430899</c:v>
                </c:pt>
                <c:pt idx="437" formatCode="General">
                  <c:v>0.82660028449501999</c:v>
                </c:pt>
                <c:pt idx="438" formatCode="General">
                  <c:v>0.8136557610241808</c:v>
                </c:pt>
                <c:pt idx="439" formatCode="General">
                  <c:v>0.80654338549075266</c:v>
                </c:pt>
                <c:pt idx="440" formatCode="General">
                  <c:v>0.80782361308676975</c:v>
                </c:pt>
                <c:pt idx="441" formatCode="General">
                  <c:v>0.83997155049786487</c:v>
                </c:pt>
                <c:pt idx="442" formatCode="General">
                  <c:v>0.8495021337126587</c:v>
                </c:pt>
                <c:pt idx="443" formatCode="General">
                  <c:v>0.87553342816500535</c:v>
                </c:pt>
                <c:pt idx="444" formatCode="General">
                  <c:v>0.87062588904694005</c:v>
                </c:pt>
                <c:pt idx="445" formatCode="General">
                  <c:v>0.87446657183499132</c:v>
                </c:pt>
                <c:pt idx="446" formatCode="General">
                  <c:v>0.86031294452346918</c:v>
                </c:pt>
                <c:pt idx="447" formatCode="General">
                  <c:v>0.88990042674253078</c:v>
                </c:pt>
                <c:pt idx="448" formatCode="General">
                  <c:v>0.89189189189189055</c:v>
                </c:pt>
                <c:pt idx="449" formatCode="General">
                  <c:v>0.91891891891891753</c:v>
                </c:pt>
                <c:pt idx="450" formatCode="General">
                  <c:v>0.94886201991465002</c:v>
                </c:pt>
                <c:pt idx="451" formatCode="General">
                  <c:v>0.95583214793740989</c:v>
                </c:pt>
                <c:pt idx="452" formatCode="General">
                  <c:v>0.99146514935988472</c:v>
                </c:pt>
                <c:pt idx="453" formatCode="General">
                  <c:v>0.98349928876244519</c:v>
                </c:pt>
                <c:pt idx="454" formatCode="General">
                  <c:v>0.96657183499288624</c:v>
                </c:pt>
                <c:pt idx="455" formatCode="General">
                  <c:v>0.97709815078235995</c:v>
                </c:pt>
                <c:pt idx="456" formatCode="General">
                  <c:v>0.95732574679942961</c:v>
                </c:pt>
                <c:pt idx="457" formatCode="General">
                  <c:v>1.0049786628733983</c:v>
                </c:pt>
                <c:pt idx="458" formatCode="General">
                  <c:v>1.0128022759601691</c:v>
                </c:pt>
                <c:pt idx="459" formatCode="General">
                  <c:v>1.0199146514935973</c:v>
                </c:pt>
                <c:pt idx="460" formatCode="General">
                  <c:v>1.0149359886201976</c:v>
                </c:pt>
                <c:pt idx="461" formatCode="General">
                  <c:v>1.0334281650071104</c:v>
                </c:pt>
                <c:pt idx="462" formatCode="General">
                  <c:v>1.0124466571834971</c:v>
                </c:pt>
                <c:pt idx="463" formatCode="General">
                  <c:v>1.019701280227594</c:v>
                </c:pt>
                <c:pt idx="464" formatCode="General">
                  <c:v>0.99146514935988406</c:v>
                </c:pt>
                <c:pt idx="465" formatCode="General">
                  <c:v>0.98051209103840464</c:v>
                </c:pt>
                <c:pt idx="466" formatCode="General">
                  <c:v>0.9480796586059721</c:v>
                </c:pt>
                <c:pt idx="467" formatCode="General">
                  <c:v>0.97809388335703917</c:v>
                </c:pt>
                <c:pt idx="468" formatCode="General">
                  <c:v>0.99864864864864633</c:v>
                </c:pt>
                <c:pt idx="469" formatCode="General">
                  <c:v>1.0125177809388313</c:v>
                </c:pt>
                <c:pt idx="470" formatCode="General">
                  <c:v>1.0247510668563282</c:v>
                </c:pt>
                <c:pt idx="471" formatCode="General">
                  <c:v>1.0370554765291593</c:v>
                </c:pt>
                <c:pt idx="472" formatCode="General">
                  <c:v>1.0319345661450909</c:v>
                </c:pt>
                <c:pt idx="473" formatCode="General">
                  <c:v>1.0302275960170681</c:v>
                </c:pt>
                <c:pt idx="474" formatCode="General">
                  <c:v>1.0356330014224735</c:v>
                </c:pt>
                <c:pt idx="475" formatCode="General">
                  <c:v>1.0305832147937397</c:v>
                </c:pt>
                <c:pt idx="476" formatCode="General">
                  <c:v>0.98541963015647061</c:v>
                </c:pt>
                <c:pt idx="477" formatCode="General">
                  <c:v>1.0199146514935973</c:v>
                </c:pt>
                <c:pt idx="478" formatCode="General">
                  <c:v>0.99537695590327013</c:v>
                </c:pt>
                <c:pt idx="479" formatCode="General">
                  <c:v>0.98435277382645658</c:v>
                </c:pt>
                <c:pt idx="480" formatCode="General">
                  <c:v>0.99857752489331308</c:v>
                </c:pt>
                <c:pt idx="481" formatCode="General">
                  <c:v>0.98506401137979971</c:v>
                </c:pt>
                <c:pt idx="482" formatCode="General">
                  <c:v>1.020056899004266</c:v>
                </c:pt>
                <c:pt idx="483" formatCode="General">
                  <c:v>1.0418918918918907</c:v>
                </c:pt>
                <c:pt idx="484" formatCode="General">
                  <c:v>1.0199146514935977</c:v>
                </c:pt>
                <c:pt idx="485" formatCode="General">
                  <c:v>1.013655761024181</c:v>
                </c:pt>
                <c:pt idx="486" formatCode="General">
                  <c:v>1.0428165007112362</c:v>
                </c:pt>
                <c:pt idx="487" formatCode="General">
                  <c:v>1.0483641536273098</c:v>
                </c:pt>
                <c:pt idx="488" formatCode="General">
                  <c:v>1.0389046941678504</c:v>
                </c:pt>
                <c:pt idx="489" formatCode="General">
                  <c:v>1.0688477951635829</c:v>
                </c:pt>
                <c:pt idx="490" formatCode="General">
                  <c:v>1.0650782361308662</c:v>
                </c:pt>
                <c:pt idx="491" formatCode="General">
                  <c:v>1.0394025604551902</c:v>
                </c:pt>
                <c:pt idx="492" formatCode="General">
                  <c:v>1.0357752489331418</c:v>
                </c:pt>
                <c:pt idx="493" formatCode="General">
                  <c:v>1.0718349928876223</c:v>
                </c:pt>
                <c:pt idx="494" formatCode="General">
                  <c:v>1.0641536273115202</c:v>
                </c:pt>
                <c:pt idx="495" formatCode="General">
                  <c:v>1.0810099573257443</c:v>
                </c:pt>
                <c:pt idx="496" formatCode="General">
                  <c:v>1.0810099573257443</c:v>
                </c:pt>
                <c:pt idx="497" formatCode="General">
                  <c:v>1.0950213371265982</c:v>
                </c:pt>
                <c:pt idx="498" formatCode="General">
                  <c:v>1.0912517780938811</c:v>
                </c:pt>
                <c:pt idx="499" formatCode="General">
                  <c:v>1.1177098150782343</c:v>
                </c:pt>
                <c:pt idx="500" formatCode="General">
                  <c:v>1.0879089615931705</c:v>
                </c:pt>
                <c:pt idx="501" formatCode="General">
                  <c:v>1.0879089615931705</c:v>
                </c:pt>
                <c:pt idx="502" formatCode="General">
                  <c:v>1.1123755334281635</c:v>
                </c:pt>
                <c:pt idx="503" formatCode="General">
                  <c:v>1.1091749644381208</c:v>
                </c:pt>
                <c:pt idx="504" formatCode="General">
                  <c:v>1.0881934566145079</c:v>
                </c:pt>
                <c:pt idx="505" formatCode="General">
                  <c:v>1.0718349928876232</c:v>
                </c:pt>
                <c:pt idx="506" formatCode="General">
                  <c:v>1.0480085348506387</c:v>
                </c:pt>
                <c:pt idx="507" formatCode="General">
                  <c:v>1.0483641536273103</c:v>
                </c:pt>
                <c:pt idx="508" formatCode="General">
                  <c:v>1.040540540540539</c:v>
                </c:pt>
                <c:pt idx="509" formatCode="General">
                  <c:v>1.0293029871977226</c:v>
                </c:pt>
                <c:pt idx="510" formatCode="General">
                  <c:v>1.0056899004267414</c:v>
                </c:pt>
                <c:pt idx="511" formatCode="General">
                  <c:v>0.99359886201991365</c:v>
                </c:pt>
                <c:pt idx="512" formatCode="General">
                  <c:v>0.99857752489331353</c:v>
                </c:pt>
                <c:pt idx="513" formatCode="General">
                  <c:v>0.97681365576102319</c:v>
                </c:pt>
                <c:pt idx="514" formatCode="General">
                  <c:v>0.91891891891891797</c:v>
                </c:pt>
                <c:pt idx="515" formatCode="General">
                  <c:v>0.88691322901849112</c:v>
                </c:pt>
                <c:pt idx="516" formatCode="General">
                  <c:v>0.85633001422474986</c:v>
                </c:pt>
                <c:pt idx="517" formatCode="General">
                  <c:v>0.86557610241820648</c:v>
                </c:pt>
                <c:pt idx="518" formatCode="General">
                  <c:v>0.840682788051208</c:v>
                </c:pt>
                <c:pt idx="519" formatCode="General">
                  <c:v>0.82503556187766613</c:v>
                </c:pt>
                <c:pt idx="520" formatCode="General">
                  <c:v>0.80689900426742422</c:v>
                </c:pt>
                <c:pt idx="521" formatCode="General">
                  <c:v>0.84246088193456492</c:v>
                </c:pt>
                <c:pt idx="522" formatCode="General">
                  <c:v>0.85206258890469266</c:v>
                </c:pt>
                <c:pt idx="523" formatCode="General">
                  <c:v>0.84928876244665563</c:v>
                </c:pt>
                <c:pt idx="524" formatCode="General">
                  <c:v>0.86344238975817778</c:v>
                </c:pt>
                <c:pt idx="525" formatCode="General">
                  <c:v>0.85277382645803557</c:v>
                </c:pt>
                <c:pt idx="526" formatCode="General">
                  <c:v>0.85064011379800708</c:v>
                </c:pt>
                <c:pt idx="527" formatCode="General">
                  <c:v>0.83357041251777964</c:v>
                </c:pt>
                <c:pt idx="528" formatCode="General">
                  <c:v>0.8492176386913215</c:v>
                </c:pt>
                <c:pt idx="529" formatCode="General">
                  <c:v>0.86344238975817778</c:v>
                </c:pt>
                <c:pt idx="530" formatCode="General">
                  <c:v>0.834992887624465</c:v>
                </c:pt>
                <c:pt idx="531" formatCode="General">
                  <c:v>0.79943100995732408</c:v>
                </c:pt>
                <c:pt idx="532" formatCode="General">
                  <c:v>0.77809388335703944</c:v>
                </c:pt>
                <c:pt idx="533" formatCode="General">
                  <c:v>0.78805120910383897</c:v>
                </c:pt>
                <c:pt idx="534" formatCode="General">
                  <c:v>0.77624466571834816</c:v>
                </c:pt>
                <c:pt idx="535" formatCode="General">
                  <c:v>0.75469416785206089</c:v>
                </c:pt>
                <c:pt idx="536" formatCode="General">
                  <c:v>0.73115220483641385</c:v>
                </c:pt>
                <c:pt idx="537" formatCode="General">
                  <c:v>0.6891891891891877</c:v>
                </c:pt>
                <c:pt idx="538" formatCode="General">
                  <c:v>0.68136557610241666</c:v>
                </c:pt>
                <c:pt idx="539" formatCode="General">
                  <c:v>0.65007112375533271</c:v>
                </c:pt>
                <c:pt idx="540" formatCode="General">
                  <c:v>0.69274537695590177</c:v>
                </c:pt>
                <c:pt idx="541" formatCode="General">
                  <c:v>0.74608819345661326</c:v>
                </c:pt>
                <c:pt idx="542" formatCode="General">
                  <c:v>0.73257467994309966</c:v>
                </c:pt>
                <c:pt idx="543" formatCode="General">
                  <c:v>0.70270270270270152</c:v>
                </c:pt>
                <c:pt idx="544" formatCode="General">
                  <c:v>0.70056899004267303</c:v>
                </c:pt>
                <c:pt idx="545" formatCode="General">
                  <c:v>0.66429587482218944</c:v>
                </c:pt>
                <c:pt idx="546" formatCode="General">
                  <c:v>0.63869132290184805</c:v>
                </c:pt>
                <c:pt idx="547" formatCode="General">
                  <c:v>0.66429587482218944</c:v>
                </c:pt>
                <c:pt idx="548" formatCode="General">
                  <c:v>0.66002844950213246</c:v>
                </c:pt>
                <c:pt idx="549" formatCode="General">
                  <c:v>0.6596728307254609</c:v>
                </c:pt>
                <c:pt idx="550" formatCode="General">
                  <c:v>0.66714082503556082</c:v>
                </c:pt>
                <c:pt idx="551" formatCode="General">
                  <c:v>0.70803698435277296</c:v>
                </c:pt>
                <c:pt idx="552" formatCode="General">
                  <c:v>0.72830725462304335</c:v>
                </c:pt>
                <c:pt idx="553" formatCode="General">
                  <c:v>0.72546230440967197</c:v>
                </c:pt>
                <c:pt idx="554" formatCode="General">
                  <c:v>0.73897581792318534</c:v>
                </c:pt>
                <c:pt idx="555" formatCode="General">
                  <c:v>0.71657183499288668</c:v>
                </c:pt>
                <c:pt idx="556" formatCode="General">
                  <c:v>0.72581792318634353</c:v>
                </c:pt>
                <c:pt idx="557" formatCode="General">
                  <c:v>0.6770981507823608</c:v>
                </c:pt>
                <c:pt idx="558" formatCode="General">
                  <c:v>0.68918918918918859</c:v>
                </c:pt>
                <c:pt idx="559" formatCode="General">
                  <c:v>0.67460881934566075</c:v>
                </c:pt>
                <c:pt idx="560" formatCode="General">
                  <c:v>0.69487908961593114</c:v>
                </c:pt>
                <c:pt idx="561" formatCode="General">
                  <c:v>0.71159317211948747</c:v>
                </c:pt>
                <c:pt idx="562" formatCode="General">
                  <c:v>0.71095305832147893</c:v>
                </c:pt>
                <c:pt idx="563" formatCode="General">
                  <c:v>0.67603129445234678</c:v>
                </c:pt>
                <c:pt idx="564" formatCode="General">
                  <c:v>0.64999999999999969</c:v>
                </c:pt>
                <c:pt idx="565" formatCode="General">
                  <c:v>0.64210526315789429</c:v>
                </c:pt>
                <c:pt idx="566" formatCode="General">
                  <c:v>0.63940256045519162</c:v>
                </c:pt>
                <c:pt idx="567" formatCode="General">
                  <c:v>0.64651493598861975</c:v>
                </c:pt>
                <c:pt idx="568" formatCode="General">
                  <c:v>0.65718349928876196</c:v>
                </c:pt>
                <c:pt idx="569" formatCode="General">
                  <c:v>0.64317211948790853</c:v>
                </c:pt>
                <c:pt idx="570" formatCode="General">
                  <c:v>0.60810810810810767</c:v>
                </c:pt>
                <c:pt idx="571" formatCode="General">
                  <c:v>0.59672830725462256</c:v>
                </c:pt>
                <c:pt idx="572" formatCode="General">
                  <c:v>0.61735419630156407</c:v>
                </c:pt>
                <c:pt idx="573" formatCode="General">
                  <c:v>0.60170697012802199</c:v>
                </c:pt>
                <c:pt idx="574" formatCode="General">
                  <c:v>0.58968705547652833</c:v>
                </c:pt>
                <c:pt idx="575" formatCode="General">
                  <c:v>0.61557610241820693</c:v>
                </c:pt>
                <c:pt idx="576" formatCode="General">
                  <c:v>0.60384068278805025</c:v>
                </c:pt>
                <c:pt idx="577" formatCode="General">
                  <c:v>0.59317211948790804</c:v>
                </c:pt>
                <c:pt idx="578" formatCode="General">
                  <c:v>0.62496443812233204</c:v>
                </c:pt>
                <c:pt idx="579" formatCode="General">
                  <c:v>0.61735419630156407</c:v>
                </c:pt>
                <c:pt idx="580" formatCode="General">
                  <c:v>0.61450924608819268</c:v>
                </c:pt>
                <c:pt idx="581" formatCode="General">
                  <c:v>0.65007112375533338</c:v>
                </c:pt>
                <c:pt idx="582" formatCode="General">
                  <c:v>0.59388335704125095</c:v>
                </c:pt>
                <c:pt idx="583" formatCode="General">
                  <c:v>0.63726884779516269</c:v>
                </c:pt>
                <c:pt idx="584" formatCode="General">
                  <c:v>0.61273115220483554</c:v>
                </c:pt>
                <c:pt idx="585" formatCode="General">
                  <c:v>0.64295874822190524</c:v>
                </c:pt>
                <c:pt idx="586" formatCode="General">
                  <c:v>0.62162162162162082</c:v>
                </c:pt>
                <c:pt idx="587" formatCode="General">
                  <c:v>0.62980085348506343</c:v>
                </c:pt>
                <c:pt idx="588" formatCode="General">
                  <c:v>0.60028449502133663</c:v>
                </c:pt>
                <c:pt idx="589" formatCode="General">
                  <c:v>0.59672830725462256</c:v>
                </c:pt>
                <c:pt idx="590" formatCode="General">
                  <c:v>0.57716927453769507</c:v>
                </c:pt>
                <c:pt idx="591" formatCode="General">
                  <c:v>0.5691322901849214</c:v>
                </c:pt>
                <c:pt idx="592" formatCode="General">
                  <c:v>0.58072546230440936</c:v>
                </c:pt>
                <c:pt idx="593" formatCode="General">
                  <c:v>0.57852062588904651</c:v>
                </c:pt>
                <c:pt idx="594" formatCode="General">
                  <c:v>0.57795163584637232</c:v>
                </c:pt>
                <c:pt idx="595" formatCode="General">
                  <c:v>0.52204836415362688</c:v>
                </c:pt>
                <c:pt idx="596" formatCode="General">
                  <c:v>0.50071123755334246</c:v>
                </c:pt>
                <c:pt idx="597" formatCode="General">
                  <c:v>0.48570412517780892</c:v>
                </c:pt>
                <c:pt idx="598" formatCode="General">
                  <c:v>0.4913940256045517</c:v>
                </c:pt>
                <c:pt idx="599" formatCode="General">
                  <c:v>0.49324324324324298</c:v>
                </c:pt>
                <c:pt idx="600" formatCode="General">
                  <c:v>0.49502133712660012</c:v>
                </c:pt>
                <c:pt idx="601" formatCode="General">
                  <c:v>0.5060455192034139</c:v>
                </c:pt>
                <c:pt idx="602" formatCode="General">
                  <c:v>0.5362731152204836</c:v>
                </c:pt>
                <c:pt idx="603" formatCode="General">
                  <c:v>0.53904694167852041</c:v>
                </c:pt>
                <c:pt idx="604" formatCode="General">
                  <c:v>0.52560455192034139</c:v>
                </c:pt>
                <c:pt idx="605" formatCode="General">
                  <c:v>0.53805120910384052</c:v>
                </c:pt>
                <c:pt idx="606" formatCode="General">
                  <c:v>0.56009957325746762</c:v>
                </c:pt>
                <c:pt idx="607" formatCode="General">
                  <c:v>0.53165007112375484</c:v>
                </c:pt>
                <c:pt idx="608" formatCode="General">
                  <c:v>0.54160739687055437</c:v>
                </c:pt>
                <c:pt idx="609" formatCode="General">
                  <c:v>0.57894736842105221</c:v>
                </c:pt>
                <c:pt idx="610" formatCode="General">
                  <c:v>0.57112375533428139</c:v>
                </c:pt>
                <c:pt idx="611" formatCode="General">
                  <c:v>0.55049786628733965</c:v>
                </c:pt>
                <c:pt idx="612" formatCode="General">
                  <c:v>0.51315789473684181</c:v>
                </c:pt>
                <c:pt idx="613" formatCode="General">
                  <c:v>0.49359886201991432</c:v>
                </c:pt>
                <c:pt idx="614" formatCode="General">
                  <c:v>0.4918207681365574</c:v>
                </c:pt>
                <c:pt idx="615" formatCode="General">
                  <c:v>0.48648648648648618</c:v>
                </c:pt>
                <c:pt idx="616" formatCode="General">
                  <c:v>0.47581792318634397</c:v>
                </c:pt>
                <c:pt idx="617" formatCode="General">
                  <c:v>0.50071123755334268</c:v>
                </c:pt>
                <c:pt idx="618" formatCode="General">
                  <c:v>0.51137980085348489</c:v>
                </c:pt>
                <c:pt idx="619" formatCode="General">
                  <c:v>0.51884779516358437</c:v>
                </c:pt>
                <c:pt idx="620" formatCode="General">
                  <c:v>0.54800853485063983</c:v>
                </c:pt>
                <c:pt idx="621" formatCode="General">
                  <c:v>0.6038406827880507</c:v>
                </c:pt>
                <c:pt idx="622" formatCode="General">
                  <c:v>0.59103840682788</c:v>
                </c:pt>
                <c:pt idx="623" formatCode="General">
                  <c:v>0.56827880512091</c:v>
                </c:pt>
                <c:pt idx="624" formatCode="General">
                  <c:v>0.54694167852062558</c:v>
                </c:pt>
                <c:pt idx="625" formatCode="General">
                  <c:v>0.54125177809388281</c:v>
                </c:pt>
                <c:pt idx="626" formatCode="General">
                  <c:v>0.61450924608819313</c:v>
                </c:pt>
                <c:pt idx="627" formatCode="General">
                  <c:v>0.58598862019914644</c:v>
                </c:pt>
                <c:pt idx="628" formatCode="General">
                  <c:v>0.61095305832147906</c:v>
                </c:pt>
                <c:pt idx="629" formatCode="General">
                  <c:v>0.62275960170696965</c:v>
                </c:pt>
                <c:pt idx="630" formatCode="General">
                  <c:v>0.62553342816500668</c:v>
                </c:pt>
                <c:pt idx="631" formatCode="General">
                  <c:v>0.60170697012802221</c:v>
                </c:pt>
                <c:pt idx="632" formatCode="General">
                  <c:v>0.61450924608819291</c:v>
                </c:pt>
                <c:pt idx="633" formatCode="General">
                  <c:v>0.6205547652916068</c:v>
                </c:pt>
                <c:pt idx="634" formatCode="General">
                  <c:v>0.60199146514935942</c:v>
                </c:pt>
                <c:pt idx="635" formatCode="General">
                  <c:v>0.60561877667140784</c:v>
                </c:pt>
                <c:pt idx="636" formatCode="General">
                  <c:v>0.62766714082503516</c:v>
                </c:pt>
                <c:pt idx="637" formatCode="General">
                  <c:v>0.62517780938833534</c:v>
                </c:pt>
                <c:pt idx="638" formatCode="General">
                  <c:v>0.66358463726884742</c:v>
                </c:pt>
                <c:pt idx="639" formatCode="General">
                  <c:v>0.68669985775248898</c:v>
                </c:pt>
                <c:pt idx="640" formatCode="General">
                  <c:v>0.70789473684210491</c:v>
                </c:pt>
                <c:pt idx="641" formatCode="General">
                  <c:v>0.69871977240398264</c:v>
                </c:pt>
                <c:pt idx="642" formatCode="General">
                  <c:v>0.6625177809388334</c:v>
                </c:pt>
                <c:pt idx="643" formatCode="General">
                  <c:v>0.63940256045519184</c:v>
                </c:pt>
                <c:pt idx="644" formatCode="General">
                  <c:v>0.64758179231863422</c:v>
                </c:pt>
                <c:pt idx="645" formatCode="General">
                  <c:v>0.64153627311522032</c:v>
                </c:pt>
                <c:pt idx="646" formatCode="General">
                  <c:v>0.66785206258890439</c:v>
                </c:pt>
                <c:pt idx="647" formatCode="General">
                  <c:v>0.66394025604551876</c:v>
                </c:pt>
                <c:pt idx="648" formatCode="General">
                  <c:v>0.68563300142247474</c:v>
                </c:pt>
                <c:pt idx="649" formatCode="General">
                  <c:v>0.71088193456614479</c:v>
                </c:pt>
                <c:pt idx="650" formatCode="General">
                  <c:v>0.69061166429587439</c:v>
                </c:pt>
                <c:pt idx="651" formatCode="General">
                  <c:v>0.67140825035561846</c:v>
                </c:pt>
                <c:pt idx="652" formatCode="General">
                  <c:v>0.65142247510668527</c:v>
                </c:pt>
                <c:pt idx="653" formatCode="General">
                  <c:v>0.65412517780938795</c:v>
                </c:pt>
                <c:pt idx="654" formatCode="General">
                  <c:v>0.67062588904694098</c:v>
                </c:pt>
                <c:pt idx="655" formatCode="General">
                  <c:v>0.69836415362731108</c:v>
                </c:pt>
                <c:pt idx="656" formatCode="General">
                  <c:v>0.69516358463726857</c:v>
                </c:pt>
                <c:pt idx="657" formatCode="General">
                  <c:v>0.71408250355618752</c:v>
                </c:pt>
                <c:pt idx="658" formatCode="General">
                  <c:v>0.72965860597439502</c:v>
                </c:pt>
                <c:pt idx="659" formatCode="General">
                  <c:v>0.72510668563300107</c:v>
                </c:pt>
                <c:pt idx="660" formatCode="General">
                  <c:v>0.73186344238975765</c:v>
                </c:pt>
                <c:pt idx="661" formatCode="General">
                  <c:v>0.70803698435277318</c:v>
                </c:pt>
                <c:pt idx="662" formatCode="General">
                  <c:v>0.67211948790896092</c:v>
                </c:pt>
                <c:pt idx="663" formatCode="General">
                  <c:v>0.64587482219061099</c:v>
                </c:pt>
                <c:pt idx="664" formatCode="General">
                  <c:v>0.65504978662873325</c:v>
                </c:pt>
                <c:pt idx="665" formatCode="General">
                  <c:v>0.67503556187766645</c:v>
                </c:pt>
                <c:pt idx="666" formatCode="General">
                  <c:v>0.60739687055476455</c:v>
                </c:pt>
                <c:pt idx="667" formatCode="General">
                  <c:v>0.58605974395448013</c:v>
                </c:pt>
                <c:pt idx="668" formatCode="General">
                  <c:v>0.5921052631578938</c:v>
                </c:pt>
                <c:pt idx="669" formatCode="General">
                  <c:v>0.60739687055476432</c:v>
                </c:pt>
                <c:pt idx="670" formatCode="General">
                  <c:v>0.62411095305832043</c:v>
                </c:pt>
                <c:pt idx="671" formatCode="General">
                  <c:v>0.58997155049786554</c:v>
                </c:pt>
                <c:pt idx="672" formatCode="General">
                  <c:v>0.58605974395447991</c:v>
                </c:pt>
                <c:pt idx="673" formatCode="General">
                  <c:v>0.60028449502133618</c:v>
                </c:pt>
                <c:pt idx="674" formatCode="General">
                  <c:v>0.63229018492176303</c:v>
                </c:pt>
                <c:pt idx="675" formatCode="General">
                  <c:v>0.63726884779516246</c:v>
                </c:pt>
                <c:pt idx="676" formatCode="General">
                  <c:v>0.63940256045519095</c:v>
                </c:pt>
                <c:pt idx="677" formatCode="General">
                  <c:v>0.59672830725462211</c:v>
                </c:pt>
                <c:pt idx="678" formatCode="General">
                  <c:v>0.59850640113797904</c:v>
                </c:pt>
                <c:pt idx="679" formatCode="General">
                  <c:v>0.60028449502133596</c:v>
                </c:pt>
                <c:pt idx="680" formatCode="General">
                  <c:v>0.59495021337126497</c:v>
                </c:pt>
                <c:pt idx="681" formatCode="General">
                  <c:v>0.57361308677098055</c:v>
                </c:pt>
                <c:pt idx="682" formatCode="General">
                  <c:v>0.55227596017069613</c:v>
                </c:pt>
                <c:pt idx="683" formatCode="General">
                  <c:v>0.5316500711237544</c:v>
                </c:pt>
                <c:pt idx="684" formatCode="General">
                  <c:v>0.50711237553342747</c:v>
                </c:pt>
                <c:pt idx="685" formatCode="General">
                  <c:v>0.52027027027026973</c:v>
                </c:pt>
                <c:pt idx="686" formatCode="General">
                  <c:v>0.53876244665718298</c:v>
                </c:pt>
                <c:pt idx="687" formatCode="General">
                  <c:v>0.53307254623044065</c:v>
                </c:pt>
                <c:pt idx="688" formatCode="General">
                  <c:v>0.55761024182076779</c:v>
                </c:pt>
                <c:pt idx="689" formatCode="General">
                  <c:v>0.53613086770981466</c:v>
                </c:pt>
                <c:pt idx="690" formatCode="General">
                  <c:v>0.51849217638691281</c:v>
                </c:pt>
                <c:pt idx="691" formatCode="General">
                  <c:v>0.48748221906116584</c:v>
                </c:pt>
                <c:pt idx="692" formatCode="General">
                  <c:v>0.5320056899004264</c:v>
                </c:pt>
                <c:pt idx="693" formatCode="General">
                  <c:v>0.53271692745376931</c:v>
                </c:pt>
                <c:pt idx="694" formatCode="General">
                  <c:v>0.52738264580369809</c:v>
                </c:pt>
                <c:pt idx="695" formatCode="General">
                  <c:v>0.48435277382645769</c:v>
                </c:pt>
                <c:pt idx="696" formatCode="General">
                  <c:v>0.46728307254623025</c:v>
                </c:pt>
                <c:pt idx="697" formatCode="General">
                  <c:v>0.48364153627311479</c:v>
                </c:pt>
                <c:pt idx="698" formatCode="General">
                  <c:v>0.51493598862019896</c:v>
                </c:pt>
                <c:pt idx="699" formatCode="General">
                  <c:v>0.49288762446657164</c:v>
                </c:pt>
                <c:pt idx="700" formatCode="General">
                  <c:v>0.52311522048364134</c:v>
                </c:pt>
                <c:pt idx="701" formatCode="General">
                  <c:v>0.53271692745376931</c:v>
                </c:pt>
                <c:pt idx="702" formatCode="General">
                  <c:v>0.52489331436699826</c:v>
                </c:pt>
                <c:pt idx="703" formatCode="General">
                  <c:v>0.49359886201991432</c:v>
                </c:pt>
                <c:pt idx="704" formatCode="General">
                  <c:v>0.51493598862019874</c:v>
                </c:pt>
                <c:pt idx="705" formatCode="General">
                  <c:v>0.5757467994310097</c:v>
                </c:pt>
                <c:pt idx="706" formatCode="General">
                  <c:v>0.6052631578947365</c:v>
                </c:pt>
                <c:pt idx="707" formatCode="General">
                  <c:v>0.61237553342816464</c:v>
                </c:pt>
                <c:pt idx="708" formatCode="General">
                  <c:v>0.58534850640113767</c:v>
                </c:pt>
                <c:pt idx="709" formatCode="General">
                  <c:v>0.61379800853485045</c:v>
                </c:pt>
                <c:pt idx="710" formatCode="General">
                  <c:v>0.56642958748221894</c:v>
                </c:pt>
              </c:numCache>
            </c:numRef>
          </c:val>
          <c:smooth val="1"/>
          <c:extLst>
            <c:ext xmlns:c16="http://schemas.microsoft.com/office/drawing/2014/chart" uri="{C3380CC4-5D6E-409C-BE32-E72D297353CC}">
              <c16:uniqueId val="{00000008-2EA0-43A0-9CB9-F40B4D364F0E}"/>
            </c:ext>
          </c:extLst>
        </c:ser>
        <c:ser>
          <c:idx val="7"/>
          <c:order val="7"/>
          <c:tx>
            <c:strRef>
              <c:f>'Strategy AccReturns'!$I$2</c:f>
              <c:strCache>
                <c:ptCount val="1"/>
                <c:pt idx="0">
                  <c:v>CDI</c:v>
                </c:pt>
              </c:strCache>
            </c:strRef>
          </c:tx>
          <c:spPr>
            <a:ln w="25400" cap="rnd">
              <a:solidFill>
                <a:schemeClr val="bg1">
                  <a:lumMod val="65000"/>
                </a:schemeClr>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'Strategy AccReturns'!$I$3:$I$713</c:f>
              <c:numCache>
                <c:formatCode>General</c:formatCode>
                <c:ptCount val="711"/>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numCache>
            </c:numRef>
          </c:val>
          <c:smooth val="1"/>
          <c:extLst>
            <c:ext xmlns:c16="http://schemas.microsoft.com/office/drawing/2014/chart" uri="{C3380CC4-5D6E-409C-BE32-E72D297353CC}">
              <c16:uniqueId val="{00000009-2EA0-43A0-9CB9-F40B4D364F0E}"/>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9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numCache>
            </c:numRef>
          </c:cat>
          <c:val>
            <c:numRef>
              <c:f>[0]!vol_portfolio</c:f>
              <c:numCache>
                <c:formatCode>0.00%</c:formatCode>
                <c:ptCount val="691"/>
                <c:pt idx="0">
                  <c:v>3.3895346155990214E-2</c:v>
                </c:pt>
                <c:pt idx="1">
                  <c:v>3.2318349419494241E-2</c:v>
                </c:pt>
                <c:pt idx="2">
                  <c:v>3.2634763577309815E-2</c:v>
                </c:pt>
                <c:pt idx="3">
                  <c:v>3.2826652710787184E-2</c:v>
                </c:pt>
                <c:pt idx="4">
                  <c:v>3.3549486641328195E-2</c:v>
                </c:pt>
                <c:pt idx="5">
                  <c:v>3.3731416463647204E-2</c:v>
                </c:pt>
                <c:pt idx="6">
                  <c:v>3.5001590705559846E-2</c:v>
                </c:pt>
                <c:pt idx="7">
                  <c:v>3.6115586361546652E-2</c:v>
                </c:pt>
                <c:pt idx="8">
                  <c:v>3.8834391563259636E-2</c:v>
                </c:pt>
                <c:pt idx="9">
                  <c:v>3.9430703326945628E-2</c:v>
                </c:pt>
                <c:pt idx="10">
                  <c:v>3.9345556405158542E-2</c:v>
                </c:pt>
                <c:pt idx="11">
                  <c:v>3.9513616182883744E-2</c:v>
                </c:pt>
                <c:pt idx="12">
                  <c:v>3.9110607566530196E-2</c:v>
                </c:pt>
                <c:pt idx="13">
                  <c:v>3.9065074732313992E-2</c:v>
                </c:pt>
                <c:pt idx="14">
                  <c:v>3.8885634296559876E-2</c:v>
                </c:pt>
                <c:pt idx="15">
                  <c:v>3.9263073974004643E-2</c:v>
                </c:pt>
                <c:pt idx="16">
                  <c:v>3.914746278803527E-2</c:v>
                </c:pt>
                <c:pt idx="17">
                  <c:v>5.7053249058914408E-2</c:v>
                </c:pt>
                <c:pt idx="18">
                  <c:v>5.5812641973533597E-2</c:v>
                </c:pt>
                <c:pt idx="19">
                  <c:v>5.4382630780585063E-2</c:v>
                </c:pt>
                <c:pt idx="20">
                  <c:v>5.926591291544725E-2</c:v>
                </c:pt>
                <c:pt idx="21">
                  <c:v>5.9247289251066142E-2</c:v>
                </c:pt>
                <c:pt idx="22">
                  <c:v>6.1000536242689044E-2</c:v>
                </c:pt>
                <c:pt idx="23">
                  <c:v>6.7853212953172273E-2</c:v>
                </c:pt>
                <c:pt idx="24">
                  <c:v>7.1082849580994756E-2</c:v>
                </c:pt>
                <c:pt idx="25">
                  <c:v>9.6933572074780858E-2</c:v>
                </c:pt>
                <c:pt idx="26">
                  <c:v>0.10645939450753211</c:v>
                </c:pt>
                <c:pt idx="27">
                  <c:v>0.11646318113645279</c:v>
                </c:pt>
                <c:pt idx="28">
                  <c:v>0.14242790647762898</c:v>
                </c:pt>
                <c:pt idx="29">
                  <c:v>0.16533143114780069</c:v>
                </c:pt>
                <c:pt idx="30">
                  <c:v>0.17249823584733848</c:v>
                </c:pt>
                <c:pt idx="31">
                  <c:v>0.17512136777335779</c:v>
                </c:pt>
                <c:pt idx="32">
                  <c:v>0.18487560348788587</c:v>
                </c:pt>
                <c:pt idx="33">
                  <c:v>0.18492328592179202</c:v>
                </c:pt>
                <c:pt idx="34">
                  <c:v>0.18465471468141362</c:v>
                </c:pt>
                <c:pt idx="35">
                  <c:v>0.18335453846830541</c:v>
                </c:pt>
                <c:pt idx="36">
                  <c:v>0.19375710213461703</c:v>
                </c:pt>
                <c:pt idx="37">
                  <c:v>0.19967871099331444</c:v>
                </c:pt>
                <c:pt idx="38">
                  <c:v>0.20052364069386547</c:v>
                </c:pt>
                <c:pt idx="39">
                  <c:v>0.20057898850470482</c:v>
                </c:pt>
                <c:pt idx="40">
                  <c:v>0.20119004086291165</c:v>
                </c:pt>
                <c:pt idx="41">
                  <c:v>0.19898399992971655</c:v>
                </c:pt>
                <c:pt idx="42">
                  <c:v>0.19901262159632779</c:v>
                </c:pt>
                <c:pt idx="43">
                  <c:v>0.19803354599838027</c:v>
                </c:pt>
                <c:pt idx="44">
                  <c:v>0.19688655621107648</c:v>
                </c:pt>
                <c:pt idx="45">
                  <c:v>0.19986531294806661</c:v>
                </c:pt>
                <c:pt idx="46">
                  <c:v>0.18886259088475518</c:v>
                </c:pt>
                <c:pt idx="47">
                  <c:v>0.18495184164358008</c:v>
                </c:pt>
                <c:pt idx="48">
                  <c:v>0.17772372092982164</c:v>
                </c:pt>
                <c:pt idx="49">
                  <c:v>0.15180928827721529</c:v>
                </c:pt>
                <c:pt idx="50">
                  <c:v>0.13252983217991582</c:v>
                </c:pt>
                <c:pt idx="51">
                  <c:v>0.11545350012949739</c:v>
                </c:pt>
                <c:pt idx="52">
                  <c:v>0.11422663173680386</c:v>
                </c:pt>
                <c:pt idx="53">
                  <c:v>8.44007676980984E-2</c:v>
                </c:pt>
                <c:pt idx="54">
                  <c:v>8.439333419076317E-2</c:v>
                </c:pt>
                <c:pt idx="55">
                  <c:v>8.4549250717457516E-2</c:v>
                </c:pt>
                <c:pt idx="56">
                  <c:v>7.9691674475240851E-2</c:v>
                </c:pt>
                <c:pt idx="57">
                  <c:v>7.6607555137500588E-2</c:v>
                </c:pt>
                <c:pt idx="58">
                  <c:v>7.0254367786807284E-2</c:v>
                </c:pt>
                <c:pt idx="59">
                  <c:v>6.659416770614919E-2</c:v>
                </c:pt>
                <c:pt idx="60">
                  <c:v>6.3422446787873121E-2</c:v>
                </c:pt>
                <c:pt idx="61">
                  <c:v>6.4877171906125297E-2</c:v>
                </c:pt>
                <c:pt idx="62">
                  <c:v>6.4153459483444739E-2</c:v>
                </c:pt>
                <c:pt idx="63">
                  <c:v>6.0427600906887868E-2</c:v>
                </c:pt>
                <c:pt idx="64">
                  <c:v>6.0441371898894238E-2</c:v>
                </c:pt>
                <c:pt idx="65">
                  <c:v>5.7439070415314861E-2</c:v>
                </c:pt>
                <c:pt idx="66">
                  <c:v>5.1248713865135603E-2</c:v>
                </c:pt>
                <c:pt idx="67">
                  <c:v>5.0883978629646769E-2</c:v>
                </c:pt>
                <c:pt idx="68">
                  <c:v>5.164948099108415E-2</c:v>
                </c:pt>
                <c:pt idx="69">
                  <c:v>5.1700543548750331E-2</c:v>
                </c:pt>
                <c:pt idx="70">
                  <c:v>5.1509657112536217E-2</c:v>
                </c:pt>
                <c:pt idx="71">
                  <c:v>4.8910083976323938E-2</c:v>
                </c:pt>
                <c:pt idx="72">
                  <c:v>5.0550569854565575E-2</c:v>
                </c:pt>
                <c:pt idx="73">
                  <c:v>5.0589536987030656E-2</c:v>
                </c:pt>
                <c:pt idx="74">
                  <c:v>5.0617125330688288E-2</c:v>
                </c:pt>
                <c:pt idx="75">
                  <c:v>5.0481277019277751E-2</c:v>
                </c:pt>
                <c:pt idx="76">
                  <c:v>4.6049987915305901E-2</c:v>
                </c:pt>
                <c:pt idx="77">
                  <c:v>4.8736971296583831E-2</c:v>
                </c:pt>
                <c:pt idx="78">
                  <c:v>3.807716209852248E-2</c:v>
                </c:pt>
                <c:pt idx="79">
                  <c:v>3.775190069582654E-2</c:v>
                </c:pt>
                <c:pt idx="80">
                  <c:v>3.5688820505818029E-2</c:v>
                </c:pt>
                <c:pt idx="81">
                  <c:v>3.5169206034353605E-2</c:v>
                </c:pt>
                <c:pt idx="82">
                  <c:v>3.25773614261805E-2</c:v>
                </c:pt>
                <c:pt idx="83">
                  <c:v>3.1983906094580294E-2</c:v>
                </c:pt>
                <c:pt idx="84">
                  <c:v>3.3158315203811281E-2</c:v>
                </c:pt>
                <c:pt idx="85">
                  <c:v>3.3149192781235751E-2</c:v>
                </c:pt>
                <c:pt idx="86">
                  <c:v>3.3107664903413915E-2</c:v>
                </c:pt>
                <c:pt idx="87">
                  <c:v>3.4681884055174646E-2</c:v>
                </c:pt>
                <c:pt idx="88">
                  <c:v>3.4723536384324349E-2</c:v>
                </c:pt>
                <c:pt idx="89">
                  <c:v>3.4169259960263584E-2</c:v>
                </c:pt>
                <c:pt idx="90">
                  <c:v>3.7591934030941833E-2</c:v>
                </c:pt>
                <c:pt idx="91">
                  <c:v>3.7896683475483223E-2</c:v>
                </c:pt>
                <c:pt idx="92">
                  <c:v>3.665150334793673E-2</c:v>
                </c:pt>
                <c:pt idx="93">
                  <c:v>3.6262000246829212E-2</c:v>
                </c:pt>
                <c:pt idx="94">
                  <c:v>3.625891713971998E-2</c:v>
                </c:pt>
                <c:pt idx="95">
                  <c:v>3.6271092747063097E-2</c:v>
                </c:pt>
                <c:pt idx="96">
                  <c:v>3.6832520878220448E-2</c:v>
                </c:pt>
                <c:pt idx="97">
                  <c:v>3.6193162049069534E-2</c:v>
                </c:pt>
                <c:pt idx="98">
                  <c:v>3.555248294204115E-2</c:v>
                </c:pt>
                <c:pt idx="99">
                  <c:v>3.5971432078555854E-2</c:v>
                </c:pt>
                <c:pt idx="100">
                  <c:v>3.7496773422891226E-2</c:v>
                </c:pt>
                <c:pt idx="101">
                  <c:v>3.8228128934849601E-2</c:v>
                </c:pt>
                <c:pt idx="102">
                  <c:v>3.8221960994441292E-2</c:v>
                </c:pt>
                <c:pt idx="103">
                  <c:v>3.8263907282528917E-2</c:v>
                </c:pt>
                <c:pt idx="104">
                  <c:v>3.7537980911429111E-2</c:v>
                </c:pt>
                <c:pt idx="105">
                  <c:v>3.6232222900401491E-2</c:v>
                </c:pt>
                <c:pt idx="106">
                  <c:v>3.7484293259622707E-2</c:v>
                </c:pt>
                <c:pt idx="107">
                  <c:v>3.8313488684517588E-2</c:v>
                </c:pt>
                <c:pt idx="108">
                  <c:v>3.6711310384866691E-2</c:v>
                </c:pt>
                <c:pt idx="109">
                  <c:v>3.6214027640914644E-2</c:v>
                </c:pt>
                <c:pt idx="110">
                  <c:v>3.5070592405007955E-2</c:v>
                </c:pt>
                <c:pt idx="111">
                  <c:v>3.3537394022048576E-2</c:v>
                </c:pt>
                <c:pt idx="112">
                  <c:v>3.3600212501296439E-2</c:v>
                </c:pt>
                <c:pt idx="113">
                  <c:v>3.3989201912079811E-2</c:v>
                </c:pt>
                <c:pt idx="114">
                  <c:v>3.4550872318576904E-2</c:v>
                </c:pt>
                <c:pt idx="115">
                  <c:v>3.7347153024030924E-2</c:v>
                </c:pt>
                <c:pt idx="116">
                  <c:v>3.8175310663833485E-2</c:v>
                </c:pt>
                <c:pt idx="117">
                  <c:v>3.8135436141091904E-2</c:v>
                </c:pt>
                <c:pt idx="118">
                  <c:v>3.8181087405376936E-2</c:v>
                </c:pt>
                <c:pt idx="119">
                  <c:v>3.8098791641675477E-2</c:v>
                </c:pt>
                <c:pt idx="120">
                  <c:v>3.7382680431922499E-2</c:v>
                </c:pt>
                <c:pt idx="121">
                  <c:v>3.5126592094529327E-2</c:v>
                </c:pt>
                <c:pt idx="122">
                  <c:v>3.4374939643156716E-2</c:v>
                </c:pt>
                <c:pt idx="123">
                  <c:v>3.475382074495699E-2</c:v>
                </c:pt>
                <c:pt idx="124">
                  <c:v>3.4417783692834429E-2</c:v>
                </c:pt>
                <c:pt idx="125">
                  <c:v>3.5837087847461813E-2</c:v>
                </c:pt>
                <c:pt idx="126">
                  <c:v>3.5672246260689829E-2</c:v>
                </c:pt>
                <c:pt idx="127">
                  <c:v>3.5412145366491968E-2</c:v>
                </c:pt>
                <c:pt idx="128">
                  <c:v>3.5731557865560169E-2</c:v>
                </c:pt>
                <c:pt idx="129">
                  <c:v>3.6112363120771998E-2</c:v>
                </c:pt>
                <c:pt idx="130">
                  <c:v>3.7103439505780239E-2</c:v>
                </c:pt>
                <c:pt idx="131">
                  <c:v>3.6840272472359978E-2</c:v>
                </c:pt>
                <c:pt idx="132">
                  <c:v>3.7642175720011641E-2</c:v>
                </c:pt>
                <c:pt idx="133">
                  <c:v>3.7265065152071793E-2</c:v>
                </c:pt>
                <c:pt idx="134">
                  <c:v>3.7030093846741503E-2</c:v>
                </c:pt>
                <c:pt idx="135">
                  <c:v>3.5666167554315911E-2</c:v>
                </c:pt>
                <c:pt idx="136">
                  <c:v>3.3150356667379872E-2</c:v>
                </c:pt>
                <c:pt idx="137">
                  <c:v>3.6387560943377903E-2</c:v>
                </c:pt>
                <c:pt idx="138">
                  <c:v>3.7726898291944928E-2</c:v>
                </c:pt>
                <c:pt idx="139">
                  <c:v>3.7782358095046681E-2</c:v>
                </c:pt>
                <c:pt idx="140">
                  <c:v>3.5994051228797119E-2</c:v>
                </c:pt>
                <c:pt idx="141">
                  <c:v>3.6118131006459386E-2</c:v>
                </c:pt>
                <c:pt idx="142">
                  <c:v>3.4514083415623266E-2</c:v>
                </c:pt>
                <c:pt idx="143">
                  <c:v>3.4760226539360631E-2</c:v>
                </c:pt>
                <c:pt idx="144">
                  <c:v>3.3868553665440726E-2</c:v>
                </c:pt>
                <c:pt idx="145">
                  <c:v>3.496964762768047E-2</c:v>
                </c:pt>
                <c:pt idx="146">
                  <c:v>3.5613916294761738E-2</c:v>
                </c:pt>
                <c:pt idx="147">
                  <c:v>3.7293872514193062E-2</c:v>
                </c:pt>
                <c:pt idx="148">
                  <c:v>3.6411275102511263E-2</c:v>
                </c:pt>
                <c:pt idx="149">
                  <c:v>3.7737311503310875E-2</c:v>
                </c:pt>
                <c:pt idx="150">
                  <c:v>3.5852416632743911E-2</c:v>
                </c:pt>
                <c:pt idx="151">
                  <c:v>3.6865145911560454E-2</c:v>
                </c:pt>
                <c:pt idx="152">
                  <c:v>3.8023849144049271E-2</c:v>
                </c:pt>
                <c:pt idx="153">
                  <c:v>3.9355919725354252E-2</c:v>
                </c:pt>
                <c:pt idx="154">
                  <c:v>3.9338164745338772E-2</c:v>
                </c:pt>
                <c:pt idx="155">
                  <c:v>4.1340443358845021E-2</c:v>
                </c:pt>
                <c:pt idx="156">
                  <c:v>4.1170707096921978E-2</c:v>
                </c:pt>
                <c:pt idx="157">
                  <c:v>4.0736486195251831E-2</c:v>
                </c:pt>
                <c:pt idx="158">
                  <c:v>3.6022020700127749E-2</c:v>
                </c:pt>
                <c:pt idx="159">
                  <c:v>3.7321077479071409E-2</c:v>
                </c:pt>
                <c:pt idx="160">
                  <c:v>3.9031691365603222E-2</c:v>
                </c:pt>
                <c:pt idx="161">
                  <c:v>3.9729205509883125E-2</c:v>
                </c:pt>
                <c:pt idx="162">
                  <c:v>4.038248642765823E-2</c:v>
                </c:pt>
                <c:pt idx="163">
                  <c:v>4.0892095127101187E-2</c:v>
                </c:pt>
                <c:pt idx="164">
                  <c:v>4.1032820385066289E-2</c:v>
                </c:pt>
                <c:pt idx="165">
                  <c:v>4.1932769239220166E-2</c:v>
                </c:pt>
                <c:pt idx="166">
                  <c:v>4.0278555734329605E-2</c:v>
                </c:pt>
                <c:pt idx="167">
                  <c:v>4.0933857182098465E-2</c:v>
                </c:pt>
                <c:pt idx="168">
                  <c:v>3.9832974717889574E-2</c:v>
                </c:pt>
                <c:pt idx="169">
                  <c:v>4.0333907398784521E-2</c:v>
                </c:pt>
                <c:pt idx="170">
                  <c:v>4.000782672768681E-2</c:v>
                </c:pt>
                <c:pt idx="171">
                  <c:v>3.9944429199592513E-2</c:v>
                </c:pt>
                <c:pt idx="172">
                  <c:v>3.8853516096384912E-2</c:v>
                </c:pt>
                <c:pt idx="173">
                  <c:v>3.9246647871803673E-2</c:v>
                </c:pt>
                <c:pt idx="174">
                  <c:v>3.6796017494479617E-2</c:v>
                </c:pt>
                <c:pt idx="175">
                  <c:v>3.7266471273749373E-2</c:v>
                </c:pt>
                <c:pt idx="176">
                  <c:v>3.5233452151155399E-2</c:v>
                </c:pt>
                <c:pt idx="177">
                  <c:v>3.5258746399359685E-2</c:v>
                </c:pt>
                <c:pt idx="178">
                  <c:v>3.4897612635896233E-2</c:v>
                </c:pt>
                <c:pt idx="179">
                  <c:v>3.4909669097118186E-2</c:v>
                </c:pt>
                <c:pt idx="180">
                  <c:v>3.3258998793425532E-2</c:v>
                </c:pt>
                <c:pt idx="181">
                  <c:v>3.0141875963552202E-2</c:v>
                </c:pt>
                <c:pt idx="182">
                  <c:v>2.9930705691472135E-2</c:v>
                </c:pt>
                <c:pt idx="183">
                  <c:v>2.6825942307836095E-2</c:v>
                </c:pt>
                <c:pt idx="184">
                  <c:v>2.7656859494881454E-2</c:v>
                </c:pt>
                <c:pt idx="185">
                  <c:v>2.8442467238903573E-2</c:v>
                </c:pt>
                <c:pt idx="186">
                  <c:v>3.7298072935545913E-2</c:v>
                </c:pt>
                <c:pt idx="187">
                  <c:v>3.8539655357998963E-2</c:v>
                </c:pt>
                <c:pt idx="188">
                  <c:v>4.1451417341258283E-2</c:v>
                </c:pt>
                <c:pt idx="189">
                  <c:v>4.3390832470928703E-2</c:v>
                </c:pt>
                <c:pt idx="190">
                  <c:v>4.3427181683022037E-2</c:v>
                </c:pt>
                <c:pt idx="191">
                  <c:v>4.6834912292336398E-2</c:v>
                </c:pt>
                <c:pt idx="192">
                  <c:v>4.6467525565155064E-2</c:v>
                </c:pt>
                <c:pt idx="193">
                  <c:v>4.6644389076370543E-2</c:v>
                </c:pt>
                <c:pt idx="194">
                  <c:v>4.6047729957874955E-2</c:v>
                </c:pt>
                <c:pt idx="195">
                  <c:v>4.612575217615078E-2</c:v>
                </c:pt>
                <c:pt idx="196">
                  <c:v>4.846146989126901E-2</c:v>
                </c:pt>
                <c:pt idx="197">
                  <c:v>4.9350867369819487E-2</c:v>
                </c:pt>
                <c:pt idx="198">
                  <c:v>4.9573426898602023E-2</c:v>
                </c:pt>
                <c:pt idx="199">
                  <c:v>4.9531813507986737E-2</c:v>
                </c:pt>
                <c:pt idx="200">
                  <c:v>5.0155548445849865E-2</c:v>
                </c:pt>
                <c:pt idx="201">
                  <c:v>4.9458135919746779E-2</c:v>
                </c:pt>
                <c:pt idx="202">
                  <c:v>4.9317909778890098E-2</c:v>
                </c:pt>
                <c:pt idx="203">
                  <c:v>4.9623633523186265E-2</c:v>
                </c:pt>
                <c:pt idx="204">
                  <c:v>5.1046495663230454E-2</c:v>
                </c:pt>
                <c:pt idx="205">
                  <c:v>5.0484956305648948E-2</c:v>
                </c:pt>
                <c:pt idx="206">
                  <c:v>4.9892022772457856E-2</c:v>
                </c:pt>
                <c:pt idx="207">
                  <c:v>4.0385017653753456E-2</c:v>
                </c:pt>
                <c:pt idx="208">
                  <c:v>4.0903760958382149E-2</c:v>
                </c:pt>
                <c:pt idx="209">
                  <c:v>3.6483222345497314E-2</c:v>
                </c:pt>
                <c:pt idx="210">
                  <c:v>3.4896376144691751E-2</c:v>
                </c:pt>
                <c:pt idx="211">
                  <c:v>3.408413614240223E-2</c:v>
                </c:pt>
                <c:pt idx="212">
                  <c:v>2.9783048606008049E-2</c:v>
                </c:pt>
                <c:pt idx="213">
                  <c:v>3.0235203139166347E-2</c:v>
                </c:pt>
                <c:pt idx="214">
                  <c:v>2.998332164035258E-2</c:v>
                </c:pt>
                <c:pt idx="215">
                  <c:v>3.1056792282963448E-2</c:v>
                </c:pt>
                <c:pt idx="216">
                  <c:v>3.1473086770525398E-2</c:v>
                </c:pt>
                <c:pt idx="217">
                  <c:v>2.6433734391650043E-2</c:v>
                </c:pt>
                <c:pt idx="218">
                  <c:v>2.5604522105696255E-2</c:v>
                </c:pt>
                <c:pt idx="219">
                  <c:v>2.6687323878935215E-2</c:v>
                </c:pt>
                <c:pt idx="220">
                  <c:v>2.6921827242518823E-2</c:v>
                </c:pt>
                <c:pt idx="221">
                  <c:v>2.4818230185328194E-2</c:v>
                </c:pt>
                <c:pt idx="222">
                  <c:v>2.5110703998227495E-2</c:v>
                </c:pt>
                <c:pt idx="223">
                  <c:v>2.8230967250609688E-2</c:v>
                </c:pt>
                <c:pt idx="224">
                  <c:v>2.8003473149044326E-2</c:v>
                </c:pt>
                <c:pt idx="225">
                  <c:v>2.6641755667956558E-2</c:v>
                </c:pt>
                <c:pt idx="226">
                  <c:v>2.6746717429703398E-2</c:v>
                </c:pt>
                <c:pt idx="227">
                  <c:v>2.6922358598249114E-2</c:v>
                </c:pt>
                <c:pt idx="228">
                  <c:v>2.6754435009502552E-2</c:v>
                </c:pt>
                <c:pt idx="229">
                  <c:v>2.5015995508172042E-2</c:v>
                </c:pt>
                <c:pt idx="230">
                  <c:v>2.3513597427540851E-2</c:v>
                </c:pt>
                <c:pt idx="231">
                  <c:v>2.3826099774985971E-2</c:v>
                </c:pt>
                <c:pt idx="232">
                  <c:v>2.38539102317663E-2</c:v>
                </c:pt>
                <c:pt idx="233">
                  <c:v>2.3934191276871148E-2</c:v>
                </c:pt>
                <c:pt idx="234">
                  <c:v>2.6465423328089335E-2</c:v>
                </c:pt>
                <c:pt idx="235">
                  <c:v>2.8528209822586897E-2</c:v>
                </c:pt>
                <c:pt idx="236">
                  <c:v>3.0024012598389663E-2</c:v>
                </c:pt>
                <c:pt idx="237">
                  <c:v>2.9695803799888877E-2</c:v>
                </c:pt>
                <c:pt idx="238">
                  <c:v>3.1910084440456989E-2</c:v>
                </c:pt>
                <c:pt idx="239">
                  <c:v>3.2035940899414084E-2</c:v>
                </c:pt>
                <c:pt idx="240">
                  <c:v>3.3702211050181279E-2</c:v>
                </c:pt>
                <c:pt idx="241">
                  <c:v>3.3220391579731771E-2</c:v>
                </c:pt>
                <c:pt idx="242">
                  <c:v>3.3115847001046694E-2</c:v>
                </c:pt>
                <c:pt idx="243">
                  <c:v>3.3080709295253065E-2</c:v>
                </c:pt>
                <c:pt idx="244">
                  <c:v>3.141262780846571E-2</c:v>
                </c:pt>
                <c:pt idx="245">
                  <c:v>3.285013103391124E-2</c:v>
                </c:pt>
                <c:pt idx="246">
                  <c:v>3.1871522971367632E-2</c:v>
                </c:pt>
                <c:pt idx="247">
                  <c:v>3.2458776400585213E-2</c:v>
                </c:pt>
                <c:pt idx="248">
                  <c:v>3.4407562950872363E-2</c:v>
                </c:pt>
                <c:pt idx="249">
                  <c:v>3.7937686631977684E-2</c:v>
                </c:pt>
                <c:pt idx="250">
                  <c:v>4.1380084464238576E-2</c:v>
                </c:pt>
                <c:pt idx="251">
                  <c:v>4.6021772438565971E-2</c:v>
                </c:pt>
                <c:pt idx="252">
                  <c:v>4.6918269031680955E-2</c:v>
                </c:pt>
                <c:pt idx="253">
                  <c:v>4.7504211728416665E-2</c:v>
                </c:pt>
                <c:pt idx="254">
                  <c:v>4.7318410214456222E-2</c:v>
                </c:pt>
                <c:pt idx="255">
                  <c:v>4.6193424473703948E-2</c:v>
                </c:pt>
                <c:pt idx="256">
                  <c:v>4.4297476377197012E-2</c:v>
                </c:pt>
                <c:pt idx="257">
                  <c:v>4.3222340377311368E-2</c:v>
                </c:pt>
                <c:pt idx="258">
                  <c:v>4.3343250944480702E-2</c:v>
                </c:pt>
                <c:pt idx="259">
                  <c:v>4.2828656841269686E-2</c:v>
                </c:pt>
                <c:pt idx="260">
                  <c:v>4.2279114574493383E-2</c:v>
                </c:pt>
                <c:pt idx="261">
                  <c:v>4.0764709528236534E-2</c:v>
                </c:pt>
                <c:pt idx="262">
                  <c:v>4.1021699591918231E-2</c:v>
                </c:pt>
                <c:pt idx="263">
                  <c:v>4.0989782949493014E-2</c:v>
                </c:pt>
                <c:pt idx="264">
                  <c:v>4.7683955142807051E-2</c:v>
                </c:pt>
                <c:pt idx="265">
                  <c:v>4.7875675420110196E-2</c:v>
                </c:pt>
                <c:pt idx="266">
                  <c:v>4.7247239361244378E-2</c:v>
                </c:pt>
                <c:pt idx="267">
                  <c:v>5.20621032842968E-2</c:v>
                </c:pt>
                <c:pt idx="268">
                  <c:v>5.3836530837545901E-2</c:v>
                </c:pt>
                <c:pt idx="269">
                  <c:v>5.2730771556000901E-2</c:v>
                </c:pt>
                <c:pt idx="270">
                  <c:v>5.034107344952473E-2</c:v>
                </c:pt>
                <c:pt idx="271">
                  <c:v>4.7206626764352763E-2</c:v>
                </c:pt>
                <c:pt idx="272">
                  <c:v>4.3380957734924792E-2</c:v>
                </c:pt>
                <c:pt idx="273">
                  <c:v>4.5403502064584385E-2</c:v>
                </c:pt>
                <c:pt idx="274">
                  <c:v>4.9285852370117851E-2</c:v>
                </c:pt>
                <c:pt idx="275">
                  <c:v>4.9103731545517053E-2</c:v>
                </c:pt>
                <c:pt idx="276">
                  <c:v>4.7883138768098035E-2</c:v>
                </c:pt>
                <c:pt idx="277">
                  <c:v>5.0564473535211367E-2</c:v>
                </c:pt>
                <c:pt idx="278">
                  <c:v>5.0526816980371002E-2</c:v>
                </c:pt>
                <c:pt idx="279">
                  <c:v>5.0409696604260278E-2</c:v>
                </c:pt>
                <c:pt idx="280">
                  <c:v>4.9889342639261133E-2</c:v>
                </c:pt>
                <c:pt idx="281">
                  <c:v>5.1148826387073847E-2</c:v>
                </c:pt>
                <c:pt idx="282">
                  <c:v>5.2275612567136379E-2</c:v>
                </c:pt>
                <c:pt idx="283">
                  <c:v>5.2506384494750875E-2</c:v>
                </c:pt>
                <c:pt idx="284">
                  <c:v>5.2444719338692679E-2</c:v>
                </c:pt>
                <c:pt idx="285">
                  <c:v>4.8230222524783838E-2</c:v>
                </c:pt>
                <c:pt idx="286">
                  <c:v>4.8065184351189068E-2</c:v>
                </c:pt>
                <c:pt idx="287">
                  <c:v>4.8237863408948749E-2</c:v>
                </c:pt>
                <c:pt idx="288">
                  <c:v>4.4656129632105995E-2</c:v>
                </c:pt>
                <c:pt idx="289">
                  <c:v>4.194569696496156E-2</c:v>
                </c:pt>
                <c:pt idx="290">
                  <c:v>4.2042673117432365E-2</c:v>
                </c:pt>
                <c:pt idx="291">
                  <c:v>4.2040523053279301E-2</c:v>
                </c:pt>
                <c:pt idx="292">
                  <c:v>4.1879208165200639E-2</c:v>
                </c:pt>
                <c:pt idx="293">
                  <c:v>4.2362806848754E-2</c:v>
                </c:pt>
                <c:pt idx="294">
                  <c:v>3.9483763723723017E-2</c:v>
                </c:pt>
                <c:pt idx="295">
                  <c:v>3.2391673369812732E-2</c:v>
                </c:pt>
                <c:pt idx="296">
                  <c:v>3.2488148204239967E-2</c:v>
                </c:pt>
                <c:pt idx="297">
                  <c:v>3.2542631778869402E-2</c:v>
                </c:pt>
                <c:pt idx="298">
                  <c:v>2.9560509667362598E-2</c:v>
                </c:pt>
                <c:pt idx="299">
                  <c:v>2.9636483708716615E-2</c:v>
                </c:pt>
                <c:pt idx="300">
                  <c:v>2.9690943003939707E-2</c:v>
                </c:pt>
                <c:pt idx="301">
                  <c:v>2.9615962517953006E-2</c:v>
                </c:pt>
                <c:pt idx="302">
                  <c:v>2.8114221609077662E-2</c:v>
                </c:pt>
                <c:pt idx="303">
                  <c:v>2.3447574826359438E-2</c:v>
                </c:pt>
                <c:pt idx="304">
                  <c:v>2.4706659607389624E-2</c:v>
                </c:pt>
                <c:pt idx="305">
                  <c:v>2.4336714032189309E-2</c:v>
                </c:pt>
                <c:pt idx="306">
                  <c:v>2.1889407462867303E-2</c:v>
                </c:pt>
                <c:pt idx="307">
                  <c:v>1.9468014730924944E-2</c:v>
                </c:pt>
                <c:pt idx="308">
                  <c:v>1.9241130575749298E-2</c:v>
                </c:pt>
                <c:pt idx="309">
                  <c:v>1.7941752212374335E-2</c:v>
                </c:pt>
                <c:pt idx="310">
                  <c:v>1.79382302947118E-2</c:v>
                </c:pt>
                <c:pt idx="311">
                  <c:v>1.7574902219247998E-2</c:v>
                </c:pt>
                <c:pt idx="312">
                  <c:v>1.7940694136710386E-2</c:v>
                </c:pt>
                <c:pt idx="313">
                  <c:v>1.921377134256555E-2</c:v>
                </c:pt>
                <c:pt idx="314">
                  <c:v>1.8894341654292827E-2</c:v>
                </c:pt>
                <c:pt idx="315">
                  <c:v>1.8834622444577731E-2</c:v>
                </c:pt>
                <c:pt idx="316">
                  <c:v>2.1126179395860884E-2</c:v>
                </c:pt>
                <c:pt idx="317">
                  <c:v>2.1522146035205764E-2</c:v>
                </c:pt>
                <c:pt idx="318">
                  <c:v>2.1531458467924987E-2</c:v>
                </c:pt>
                <c:pt idx="319">
                  <c:v>2.6246929177970585E-2</c:v>
                </c:pt>
                <c:pt idx="320">
                  <c:v>2.6154937713009814E-2</c:v>
                </c:pt>
                <c:pt idx="321">
                  <c:v>2.6599771916520836E-2</c:v>
                </c:pt>
                <c:pt idx="322">
                  <c:v>2.7430806730926637E-2</c:v>
                </c:pt>
                <c:pt idx="323">
                  <c:v>2.735678568269382E-2</c:v>
                </c:pt>
                <c:pt idx="324">
                  <c:v>2.7924824098040871E-2</c:v>
                </c:pt>
                <c:pt idx="325">
                  <c:v>2.7246760238991016E-2</c:v>
                </c:pt>
                <c:pt idx="326">
                  <c:v>2.7194869354787803E-2</c:v>
                </c:pt>
                <c:pt idx="327">
                  <c:v>2.6797737375491713E-2</c:v>
                </c:pt>
                <c:pt idx="328">
                  <c:v>2.7663173623004928E-2</c:v>
                </c:pt>
                <c:pt idx="329">
                  <c:v>2.7742848630905141E-2</c:v>
                </c:pt>
                <c:pt idx="330">
                  <c:v>2.8250533907991732E-2</c:v>
                </c:pt>
                <c:pt idx="331">
                  <c:v>2.8645970974980905E-2</c:v>
                </c:pt>
                <c:pt idx="332">
                  <c:v>2.8383743293315535E-2</c:v>
                </c:pt>
                <c:pt idx="333">
                  <c:v>2.8637028154155777E-2</c:v>
                </c:pt>
                <c:pt idx="334">
                  <c:v>2.720974970103129E-2</c:v>
                </c:pt>
                <c:pt idx="335">
                  <c:v>2.6722832317918055E-2</c:v>
                </c:pt>
                <c:pt idx="336">
                  <c:v>2.6854475019543241E-2</c:v>
                </c:pt>
                <c:pt idx="337">
                  <c:v>2.5904743067729944E-2</c:v>
                </c:pt>
                <c:pt idx="338">
                  <c:v>2.5391543905395355E-2</c:v>
                </c:pt>
                <c:pt idx="339">
                  <c:v>2.5354404117409322E-2</c:v>
                </c:pt>
                <c:pt idx="340">
                  <c:v>2.0383468368571293E-2</c:v>
                </c:pt>
                <c:pt idx="341">
                  <c:v>2.0654034268597857E-2</c:v>
                </c:pt>
                <c:pt idx="342">
                  <c:v>2.0154690137613573E-2</c:v>
                </c:pt>
                <c:pt idx="343">
                  <c:v>1.9562477315556444E-2</c:v>
                </c:pt>
                <c:pt idx="344">
                  <c:v>2.2674393201840438E-2</c:v>
                </c:pt>
                <c:pt idx="345">
                  <c:v>2.1815824267936327E-2</c:v>
                </c:pt>
                <c:pt idx="346">
                  <c:v>2.2359668616488672E-2</c:v>
                </c:pt>
                <c:pt idx="347">
                  <c:v>2.2397873868112438E-2</c:v>
                </c:pt>
                <c:pt idx="348">
                  <c:v>2.1729363437600239E-2</c:v>
                </c:pt>
                <c:pt idx="349">
                  <c:v>2.0726019454352863E-2</c:v>
                </c:pt>
                <c:pt idx="350">
                  <c:v>2.1406066255319278E-2</c:v>
                </c:pt>
                <c:pt idx="351">
                  <c:v>2.0705422992521517E-2</c:v>
                </c:pt>
                <c:pt idx="352">
                  <c:v>2.0255360616038099E-2</c:v>
                </c:pt>
                <c:pt idx="353">
                  <c:v>1.9767307367858949E-2</c:v>
                </c:pt>
                <c:pt idx="354">
                  <c:v>1.9060864777513099E-2</c:v>
                </c:pt>
                <c:pt idx="355">
                  <c:v>2.0021128082938003E-2</c:v>
                </c:pt>
                <c:pt idx="356">
                  <c:v>1.9793022798799152E-2</c:v>
                </c:pt>
                <c:pt idx="357">
                  <c:v>2.4407429004990443E-2</c:v>
                </c:pt>
                <c:pt idx="358">
                  <c:v>2.4466520583495504E-2</c:v>
                </c:pt>
                <c:pt idx="359">
                  <c:v>2.6612765197426853E-2</c:v>
                </c:pt>
                <c:pt idx="360">
                  <c:v>2.6685080760009743E-2</c:v>
                </c:pt>
                <c:pt idx="361">
                  <c:v>2.8274880662476166E-2</c:v>
                </c:pt>
                <c:pt idx="362">
                  <c:v>2.8078520731011237E-2</c:v>
                </c:pt>
                <c:pt idx="363">
                  <c:v>2.8080049572435317E-2</c:v>
                </c:pt>
                <c:pt idx="364">
                  <c:v>2.83613659448269E-2</c:v>
                </c:pt>
                <c:pt idx="365">
                  <c:v>2.6472419664518826E-2</c:v>
                </c:pt>
                <c:pt idx="366">
                  <c:v>3.149135127159873E-2</c:v>
                </c:pt>
                <c:pt idx="367">
                  <c:v>3.1274965193454324E-2</c:v>
                </c:pt>
                <c:pt idx="368">
                  <c:v>3.2165717666020582E-2</c:v>
                </c:pt>
                <c:pt idx="369">
                  <c:v>3.2818490170116475E-2</c:v>
                </c:pt>
                <c:pt idx="370">
                  <c:v>3.2343273065491701E-2</c:v>
                </c:pt>
                <c:pt idx="371">
                  <c:v>3.2176509290098909E-2</c:v>
                </c:pt>
                <c:pt idx="372">
                  <c:v>3.3686908379420732E-2</c:v>
                </c:pt>
                <c:pt idx="373">
                  <c:v>3.4850161179738687E-2</c:v>
                </c:pt>
                <c:pt idx="374">
                  <c:v>3.5023687814184454E-2</c:v>
                </c:pt>
                <c:pt idx="375">
                  <c:v>3.8217974773713255E-2</c:v>
                </c:pt>
                <c:pt idx="376">
                  <c:v>3.7186503354612155E-2</c:v>
                </c:pt>
                <c:pt idx="377">
                  <c:v>3.7454232478738025E-2</c:v>
                </c:pt>
                <c:pt idx="378">
                  <c:v>3.5470035747045069E-2</c:v>
                </c:pt>
                <c:pt idx="379">
                  <c:v>3.5327466064020735E-2</c:v>
                </c:pt>
                <c:pt idx="380">
                  <c:v>3.4452990848530152E-2</c:v>
                </c:pt>
                <c:pt idx="381">
                  <c:v>3.4416097066486503E-2</c:v>
                </c:pt>
                <c:pt idx="382">
                  <c:v>3.2926439557842628E-2</c:v>
                </c:pt>
                <c:pt idx="383">
                  <c:v>3.2478895407372033E-2</c:v>
                </c:pt>
                <c:pt idx="384">
                  <c:v>3.2811455216919645E-2</c:v>
                </c:pt>
                <c:pt idx="385">
                  <c:v>3.2794715792127456E-2</c:v>
                </c:pt>
                <c:pt idx="386">
                  <c:v>3.5438179403702287E-2</c:v>
                </c:pt>
                <c:pt idx="387">
                  <c:v>3.3185892978477606E-2</c:v>
                </c:pt>
                <c:pt idx="388">
                  <c:v>3.2219984131380386E-2</c:v>
                </c:pt>
                <c:pt idx="389">
                  <c:v>3.1302040709603747E-2</c:v>
                </c:pt>
                <c:pt idx="390">
                  <c:v>3.136457774294539E-2</c:v>
                </c:pt>
                <c:pt idx="391">
                  <c:v>3.1395011307347835E-2</c:v>
                </c:pt>
                <c:pt idx="392">
                  <c:v>3.5151145799081338E-2</c:v>
                </c:pt>
                <c:pt idx="393">
                  <c:v>3.4221326049090083E-2</c:v>
                </c:pt>
                <c:pt idx="394">
                  <c:v>3.418070485685569E-2</c:v>
                </c:pt>
                <c:pt idx="395">
                  <c:v>3.5696988391247554E-2</c:v>
                </c:pt>
                <c:pt idx="396">
                  <c:v>3.1976077134956572E-2</c:v>
                </c:pt>
                <c:pt idx="397">
                  <c:v>3.2195120274657686E-2</c:v>
                </c:pt>
                <c:pt idx="398">
                  <c:v>3.2162574620001702E-2</c:v>
                </c:pt>
                <c:pt idx="399">
                  <c:v>3.3019338926839746E-2</c:v>
                </c:pt>
                <c:pt idx="400">
                  <c:v>3.2956666658001219E-2</c:v>
                </c:pt>
                <c:pt idx="401">
                  <c:v>3.2587895239273641E-2</c:v>
                </c:pt>
                <c:pt idx="402">
                  <c:v>3.5298666778770631E-2</c:v>
                </c:pt>
                <c:pt idx="403">
                  <c:v>3.6068600235668755E-2</c:v>
                </c:pt>
                <c:pt idx="404">
                  <c:v>3.6072217772176188E-2</c:v>
                </c:pt>
                <c:pt idx="405">
                  <c:v>3.6647213561019444E-2</c:v>
                </c:pt>
                <c:pt idx="406">
                  <c:v>3.6484004712471693E-2</c:v>
                </c:pt>
                <c:pt idx="407">
                  <c:v>3.3455554265064136E-2</c:v>
                </c:pt>
                <c:pt idx="408">
                  <c:v>3.1471758215294653E-2</c:v>
                </c:pt>
                <c:pt idx="409">
                  <c:v>3.2288080897061054E-2</c:v>
                </c:pt>
                <c:pt idx="410">
                  <c:v>3.7329199107824243E-2</c:v>
                </c:pt>
                <c:pt idx="411">
                  <c:v>3.7182060895064303E-2</c:v>
                </c:pt>
                <c:pt idx="412">
                  <c:v>3.884368698541614E-2</c:v>
                </c:pt>
                <c:pt idx="413">
                  <c:v>3.9211359217903995E-2</c:v>
                </c:pt>
                <c:pt idx="414">
                  <c:v>3.8753267967008807E-2</c:v>
                </c:pt>
                <c:pt idx="415">
                  <c:v>3.7662778824389023E-2</c:v>
                </c:pt>
                <c:pt idx="416">
                  <c:v>3.8876927123564581E-2</c:v>
                </c:pt>
                <c:pt idx="417">
                  <c:v>3.9099371304781368E-2</c:v>
                </c:pt>
                <c:pt idx="418">
                  <c:v>3.8889740222156813E-2</c:v>
                </c:pt>
                <c:pt idx="419">
                  <c:v>3.999118262389223E-2</c:v>
                </c:pt>
                <c:pt idx="420">
                  <c:v>4.0396734401287056E-2</c:v>
                </c:pt>
                <c:pt idx="421">
                  <c:v>4.04238635334822E-2</c:v>
                </c:pt>
                <c:pt idx="422">
                  <c:v>4.0188725698015466E-2</c:v>
                </c:pt>
                <c:pt idx="423">
                  <c:v>3.7353200224930883E-2</c:v>
                </c:pt>
                <c:pt idx="424">
                  <c:v>3.8245769884751195E-2</c:v>
                </c:pt>
                <c:pt idx="425">
                  <c:v>3.8142405338013025E-2</c:v>
                </c:pt>
                <c:pt idx="426">
                  <c:v>3.7639449316286842E-2</c:v>
                </c:pt>
                <c:pt idx="427">
                  <c:v>3.7663674792355106E-2</c:v>
                </c:pt>
                <c:pt idx="428">
                  <c:v>3.8529250679871098E-2</c:v>
                </c:pt>
                <c:pt idx="429">
                  <c:v>3.844481242729126E-2</c:v>
                </c:pt>
                <c:pt idx="430">
                  <c:v>4.0092805883777408E-2</c:v>
                </c:pt>
                <c:pt idx="431">
                  <c:v>3.4490170919497028E-2</c:v>
                </c:pt>
                <c:pt idx="432">
                  <c:v>3.5967130101231488E-2</c:v>
                </c:pt>
                <c:pt idx="433">
                  <c:v>3.7155480692082736E-2</c:v>
                </c:pt>
                <c:pt idx="434">
                  <c:v>3.507647792663849E-2</c:v>
                </c:pt>
                <c:pt idx="435">
                  <c:v>3.6480923771005501E-2</c:v>
                </c:pt>
                <c:pt idx="436">
                  <c:v>3.6950295032650779E-2</c:v>
                </c:pt>
                <c:pt idx="437">
                  <c:v>3.4458153060131343E-2</c:v>
                </c:pt>
                <c:pt idx="438">
                  <c:v>3.4247398447310486E-2</c:v>
                </c:pt>
                <c:pt idx="439">
                  <c:v>3.5411478317127563E-2</c:v>
                </c:pt>
                <c:pt idx="440">
                  <c:v>3.515260896471626E-2</c:v>
                </c:pt>
                <c:pt idx="441">
                  <c:v>3.4245079731299942E-2</c:v>
                </c:pt>
                <c:pt idx="442">
                  <c:v>3.4647753400998398E-2</c:v>
                </c:pt>
                <c:pt idx="443">
                  <c:v>3.4643575811077514E-2</c:v>
                </c:pt>
                <c:pt idx="444">
                  <c:v>3.446233197088204E-2</c:v>
                </c:pt>
                <c:pt idx="445">
                  <c:v>3.3341695845702603E-2</c:v>
                </c:pt>
                <c:pt idx="446">
                  <c:v>3.5624509219607484E-2</c:v>
                </c:pt>
                <c:pt idx="447">
                  <c:v>3.5630343938435768E-2</c:v>
                </c:pt>
                <c:pt idx="448">
                  <c:v>3.6331578748864557E-2</c:v>
                </c:pt>
                <c:pt idx="449">
                  <c:v>3.6034206378579854E-2</c:v>
                </c:pt>
                <c:pt idx="450">
                  <c:v>3.5654206497550127E-2</c:v>
                </c:pt>
                <c:pt idx="451">
                  <c:v>3.3845032926333854E-2</c:v>
                </c:pt>
                <c:pt idx="452">
                  <c:v>3.3822772811813707E-2</c:v>
                </c:pt>
                <c:pt idx="453">
                  <c:v>3.3256975634513651E-2</c:v>
                </c:pt>
                <c:pt idx="454">
                  <c:v>3.0772780501597576E-2</c:v>
                </c:pt>
                <c:pt idx="455">
                  <c:v>3.0358253764862887E-2</c:v>
                </c:pt>
                <c:pt idx="456">
                  <c:v>3.9279668633611861E-2</c:v>
                </c:pt>
                <c:pt idx="457">
                  <c:v>3.897370272083904E-2</c:v>
                </c:pt>
                <c:pt idx="458">
                  <c:v>4.1932187890467286E-2</c:v>
                </c:pt>
                <c:pt idx="459">
                  <c:v>4.2502610494273195E-2</c:v>
                </c:pt>
                <c:pt idx="460">
                  <c:v>4.5328147067642537E-2</c:v>
                </c:pt>
                <c:pt idx="461">
                  <c:v>4.4743721619486192E-2</c:v>
                </c:pt>
                <c:pt idx="462">
                  <c:v>4.5164114936419815E-2</c:v>
                </c:pt>
                <c:pt idx="463">
                  <c:v>4.528685085923085E-2</c:v>
                </c:pt>
                <c:pt idx="464">
                  <c:v>4.5468877906280784E-2</c:v>
                </c:pt>
                <c:pt idx="465">
                  <c:v>4.6543598887428296E-2</c:v>
                </c:pt>
                <c:pt idx="466">
                  <c:v>4.6744830197200118E-2</c:v>
                </c:pt>
                <c:pt idx="467">
                  <c:v>4.5187252705892238E-2</c:v>
                </c:pt>
                <c:pt idx="468">
                  <c:v>4.5427778536096079E-2</c:v>
                </c:pt>
                <c:pt idx="469">
                  <c:v>4.5342929933499282E-2</c:v>
                </c:pt>
                <c:pt idx="470">
                  <c:v>4.4185868294904951E-2</c:v>
                </c:pt>
                <c:pt idx="471">
                  <c:v>4.4537401434310585E-2</c:v>
                </c:pt>
                <c:pt idx="472">
                  <c:v>4.7020357627187696E-2</c:v>
                </c:pt>
                <c:pt idx="473">
                  <c:v>4.7899012159247731E-2</c:v>
                </c:pt>
                <c:pt idx="474">
                  <c:v>4.7585134371465512E-2</c:v>
                </c:pt>
                <c:pt idx="475">
                  <c:v>4.7448286016129361E-2</c:v>
                </c:pt>
                <c:pt idx="476">
                  <c:v>4.674205264625348E-2</c:v>
                </c:pt>
                <c:pt idx="477">
                  <c:v>3.8753834420089527E-2</c:v>
                </c:pt>
                <c:pt idx="478">
                  <c:v>3.8451560681323632E-2</c:v>
                </c:pt>
                <c:pt idx="479">
                  <c:v>3.4927536552668038E-2</c:v>
                </c:pt>
                <c:pt idx="480">
                  <c:v>3.3987391621612344E-2</c:v>
                </c:pt>
                <c:pt idx="481">
                  <c:v>3.0023281620955661E-2</c:v>
                </c:pt>
                <c:pt idx="482">
                  <c:v>2.9802403086840904E-2</c:v>
                </c:pt>
                <c:pt idx="483">
                  <c:v>2.8156808865258041E-2</c:v>
                </c:pt>
                <c:pt idx="484">
                  <c:v>3.2182814247426278E-2</c:v>
                </c:pt>
                <c:pt idx="485">
                  <c:v>3.1909032631922685E-2</c:v>
                </c:pt>
                <c:pt idx="486">
                  <c:v>3.1174508206523247E-2</c:v>
                </c:pt>
                <c:pt idx="487">
                  <c:v>3.0027990436005091E-2</c:v>
                </c:pt>
                <c:pt idx="488">
                  <c:v>3.0995915347189276E-2</c:v>
                </c:pt>
                <c:pt idx="489">
                  <c:v>3.2648013407221621E-2</c:v>
                </c:pt>
                <c:pt idx="490">
                  <c:v>3.2511722025013352E-2</c:v>
                </c:pt>
                <c:pt idx="491">
                  <c:v>3.311068470342779E-2</c:v>
                </c:pt>
                <c:pt idx="492">
                  <c:v>3.2675098726096696E-2</c:v>
                </c:pt>
                <c:pt idx="493">
                  <c:v>2.8183480437276996E-2</c:v>
                </c:pt>
                <c:pt idx="494">
                  <c:v>2.7588700005211211E-2</c:v>
                </c:pt>
                <c:pt idx="495">
                  <c:v>2.8436158923060138E-2</c:v>
                </c:pt>
                <c:pt idx="496">
                  <c:v>3.0317818549909187E-2</c:v>
                </c:pt>
                <c:pt idx="497">
                  <c:v>3.077678019071392E-2</c:v>
                </c:pt>
                <c:pt idx="498">
                  <c:v>3.1340785228015436E-2</c:v>
                </c:pt>
                <c:pt idx="499">
                  <c:v>3.208838517823711E-2</c:v>
                </c:pt>
                <c:pt idx="500">
                  <c:v>3.2107203275197317E-2</c:v>
                </c:pt>
                <c:pt idx="501">
                  <c:v>3.1700212367323372E-2</c:v>
                </c:pt>
                <c:pt idx="502">
                  <c:v>3.1858756685835335E-2</c:v>
                </c:pt>
                <c:pt idx="503">
                  <c:v>3.1903047692519448E-2</c:v>
                </c:pt>
                <c:pt idx="504">
                  <c:v>3.192590739291918E-2</c:v>
                </c:pt>
                <c:pt idx="505">
                  <c:v>2.5028201465180557E-2</c:v>
                </c:pt>
                <c:pt idx="506">
                  <c:v>2.5601891893966965E-2</c:v>
                </c:pt>
                <c:pt idx="507">
                  <c:v>2.5961343876008021E-2</c:v>
                </c:pt>
                <c:pt idx="508">
                  <c:v>2.5490984549753775E-2</c:v>
                </c:pt>
                <c:pt idx="509">
                  <c:v>2.5173395165645773E-2</c:v>
                </c:pt>
                <c:pt idx="510">
                  <c:v>2.3781450946935692E-2</c:v>
                </c:pt>
                <c:pt idx="511">
                  <c:v>2.3256402480731072E-2</c:v>
                </c:pt>
                <c:pt idx="512">
                  <c:v>2.3220128045778207E-2</c:v>
                </c:pt>
                <c:pt idx="513">
                  <c:v>2.2895370180020108E-2</c:v>
                </c:pt>
                <c:pt idx="514">
                  <c:v>2.3079009964444466E-2</c:v>
                </c:pt>
                <c:pt idx="515">
                  <c:v>2.5203840273105467E-2</c:v>
                </c:pt>
                <c:pt idx="516">
                  <c:v>2.5448451116303165E-2</c:v>
                </c:pt>
                <c:pt idx="517">
                  <c:v>2.455275084694469E-2</c:v>
                </c:pt>
                <c:pt idx="518">
                  <c:v>2.4171949630621838E-2</c:v>
                </c:pt>
                <c:pt idx="519">
                  <c:v>2.298474789513846E-2</c:v>
                </c:pt>
                <c:pt idx="520">
                  <c:v>2.1976258693316202E-2</c:v>
                </c:pt>
                <c:pt idx="521">
                  <c:v>2.2486516996459174E-2</c:v>
                </c:pt>
                <c:pt idx="522">
                  <c:v>2.2575309199148214E-2</c:v>
                </c:pt>
                <c:pt idx="523">
                  <c:v>2.220104357134986E-2</c:v>
                </c:pt>
                <c:pt idx="524">
                  <c:v>2.1966179363338615E-2</c:v>
                </c:pt>
                <c:pt idx="525">
                  <c:v>2.3451830515984595E-2</c:v>
                </c:pt>
                <c:pt idx="526">
                  <c:v>2.3905112845213218E-2</c:v>
                </c:pt>
                <c:pt idx="527">
                  <c:v>2.622286089070967E-2</c:v>
                </c:pt>
                <c:pt idx="528">
                  <c:v>2.6512882902737532E-2</c:v>
                </c:pt>
                <c:pt idx="529">
                  <c:v>2.7756769724262616E-2</c:v>
                </c:pt>
                <c:pt idx="530">
                  <c:v>2.8174464296421474E-2</c:v>
                </c:pt>
                <c:pt idx="531">
                  <c:v>2.7651894220593491E-2</c:v>
                </c:pt>
                <c:pt idx="532">
                  <c:v>2.8843687393019547E-2</c:v>
                </c:pt>
                <c:pt idx="533">
                  <c:v>3.1492594555482839E-2</c:v>
                </c:pt>
                <c:pt idx="534">
                  <c:v>3.3861392896930367E-2</c:v>
                </c:pt>
                <c:pt idx="535">
                  <c:v>3.5113744214238372E-2</c:v>
                </c:pt>
                <c:pt idx="536">
                  <c:v>3.3910610412072606E-2</c:v>
                </c:pt>
                <c:pt idx="537">
                  <c:v>3.2605777014944194E-2</c:v>
                </c:pt>
                <c:pt idx="538">
                  <c:v>3.2004027601431201E-2</c:v>
                </c:pt>
                <c:pt idx="539">
                  <c:v>3.2405872825016571E-2</c:v>
                </c:pt>
                <c:pt idx="540">
                  <c:v>3.2740704771054362E-2</c:v>
                </c:pt>
                <c:pt idx="541">
                  <c:v>3.2540936978345085E-2</c:v>
                </c:pt>
                <c:pt idx="542">
                  <c:v>3.3166739550617684E-2</c:v>
                </c:pt>
                <c:pt idx="543">
                  <c:v>3.4080387044117012E-2</c:v>
                </c:pt>
                <c:pt idx="544">
                  <c:v>3.5093926937822352E-2</c:v>
                </c:pt>
                <c:pt idx="545">
                  <c:v>3.4476938619381302E-2</c:v>
                </c:pt>
                <c:pt idx="546">
                  <c:v>3.3568655843918369E-2</c:v>
                </c:pt>
                <c:pt idx="547">
                  <c:v>3.4628487605433515E-2</c:v>
                </c:pt>
                <c:pt idx="548">
                  <c:v>3.3211596781682784E-2</c:v>
                </c:pt>
                <c:pt idx="549">
                  <c:v>3.3166127203539453E-2</c:v>
                </c:pt>
                <c:pt idx="550">
                  <c:v>3.3672241941698197E-2</c:v>
                </c:pt>
                <c:pt idx="551">
                  <c:v>3.3297910478711196E-2</c:v>
                </c:pt>
                <c:pt idx="552">
                  <c:v>3.2939181693810139E-2</c:v>
                </c:pt>
                <c:pt idx="553">
                  <c:v>3.2346642776612353E-2</c:v>
                </c:pt>
                <c:pt idx="554">
                  <c:v>3.0197118459368621E-2</c:v>
                </c:pt>
                <c:pt idx="555">
                  <c:v>2.8009143101133741E-2</c:v>
                </c:pt>
                <c:pt idx="556">
                  <c:v>2.6523729976448734E-2</c:v>
                </c:pt>
                <c:pt idx="557">
                  <c:v>2.7815622782115457E-2</c:v>
                </c:pt>
                <c:pt idx="558">
                  <c:v>2.7777579426766352E-2</c:v>
                </c:pt>
                <c:pt idx="559">
                  <c:v>2.5736396202505625E-2</c:v>
                </c:pt>
                <c:pt idx="560">
                  <c:v>2.4846908365739998E-2</c:v>
                </c:pt>
                <c:pt idx="561">
                  <c:v>2.6373155321715035E-2</c:v>
                </c:pt>
                <c:pt idx="562">
                  <c:v>2.6967192974969068E-2</c:v>
                </c:pt>
                <c:pt idx="563">
                  <c:v>2.7306936074896919E-2</c:v>
                </c:pt>
                <c:pt idx="564">
                  <c:v>2.7154089591085784E-2</c:v>
                </c:pt>
                <c:pt idx="565">
                  <c:v>2.9584127640597115E-2</c:v>
                </c:pt>
                <c:pt idx="566">
                  <c:v>3.2853692380454914E-2</c:v>
                </c:pt>
                <c:pt idx="567">
                  <c:v>3.2632421293252618E-2</c:v>
                </c:pt>
                <c:pt idx="568">
                  <c:v>3.5743048612282842E-2</c:v>
                </c:pt>
                <c:pt idx="569">
                  <c:v>3.5553444838305998E-2</c:v>
                </c:pt>
                <c:pt idx="570">
                  <c:v>3.5881350307455095E-2</c:v>
                </c:pt>
                <c:pt idx="571">
                  <c:v>3.5116679064579936E-2</c:v>
                </c:pt>
                <c:pt idx="572">
                  <c:v>3.7878522160516501E-2</c:v>
                </c:pt>
                <c:pt idx="573">
                  <c:v>3.8274367580786048E-2</c:v>
                </c:pt>
                <c:pt idx="574">
                  <c:v>3.8554595430713649E-2</c:v>
                </c:pt>
                <c:pt idx="575">
                  <c:v>4.0950891025388757E-2</c:v>
                </c:pt>
                <c:pt idx="576">
                  <c:v>4.0990874357341091E-2</c:v>
                </c:pt>
                <c:pt idx="577">
                  <c:v>4.1203898740145337E-2</c:v>
                </c:pt>
                <c:pt idx="578">
                  <c:v>4.0413191418753221E-2</c:v>
                </c:pt>
                <c:pt idx="579">
                  <c:v>4.0735585506315425E-2</c:v>
                </c:pt>
                <c:pt idx="580">
                  <c:v>3.9949657721185687E-2</c:v>
                </c:pt>
                <c:pt idx="581">
                  <c:v>3.9891613076999614E-2</c:v>
                </c:pt>
                <c:pt idx="582">
                  <c:v>3.907071170365628E-2</c:v>
                </c:pt>
                <c:pt idx="583">
                  <c:v>3.8891143978842892E-2</c:v>
                </c:pt>
                <c:pt idx="584">
                  <c:v>3.8419936743906521E-2</c:v>
                </c:pt>
                <c:pt idx="585">
                  <c:v>3.8416194889951898E-2</c:v>
                </c:pt>
                <c:pt idx="586">
                  <c:v>3.5256372628073192E-2</c:v>
                </c:pt>
                <c:pt idx="587">
                  <c:v>3.1995324691372E-2</c:v>
                </c:pt>
                <c:pt idx="588">
                  <c:v>3.1915176775591532E-2</c:v>
                </c:pt>
                <c:pt idx="589">
                  <c:v>2.6974916128445176E-2</c:v>
                </c:pt>
                <c:pt idx="590">
                  <c:v>2.7537503695913585E-2</c:v>
                </c:pt>
                <c:pt idx="591">
                  <c:v>2.7652485022914237E-2</c:v>
                </c:pt>
                <c:pt idx="592">
                  <c:v>2.8278956072592096E-2</c:v>
                </c:pt>
                <c:pt idx="593">
                  <c:v>2.6696064311817515E-2</c:v>
                </c:pt>
                <c:pt idx="594">
                  <c:v>2.6167673843324229E-2</c:v>
                </c:pt>
                <c:pt idx="595">
                  <c:v>2.6462344786971567E-2</c:v>
                </c:pt>
                <c:pt idx="596">
                  <c:v>2.646097802957157E-2</c:v>
                </c:pt>
                <c:pt idx="597">
                  <c:v>2.5998822282773872E-2</c:v>
                </c:pt>
                <c:pt idx="598">
                  <c:v>2.5474351811901018E-2</c:v>
                </c:pt>
                <c:pt idx="599">
                  <c:v>2.3885570392065718E-2</c:v>
                </c:pt>
                <c:pt idx="600">
                  <c:v>2.3822792445081533E-2</c:v>
                </c:pt>
                <c:pt idx="601">
                  <c:v>2.3277384753009753E-2</c:v>
                </c:pt>
                <c:pt idx="602">
                  <c:v>2.3389232504413979E-2</c:v>
                </c:pt>
                <c:pt idx="603">
                  <c:v>2.3144626075385644E-2</c:v>
                </c:pt>
                <c:pt idx="604">
                  <c:v>2.3377951289287793E-2</c:v>
                </c:pt>
                <c:pt idx="605">
                  <c:v>2.2635763230872439E-2</c:v>
                </c:pt>
                <c:pt idx="606">
                  <c:v>2.2330078303683533E-2</c:v>
                </c:pt>
                <c:pt idx="607">
                  <c:v>2.066356329866216E-2</c:v>
                </c:pt>
                <c:pt idx="608">
                  <c:v>2.0953168748671095E-2</c:v>
                </c:pt>
                <c:pt idx="609">
                  <c:v>2.1247190715222703E-2</c:v>
                </c:pt>
                <c:pt idx="610">
                  <c:v>2.536649594528213E-2</c:v>
                </c:pt>
                <c:pt idx="611">
                  <c:v>2.5357512421212553E-2</c:v>
                </c:pt>
                <c:pt idx="612">
                  <c:v>2.7260011330846323E-2</c:v>
                </c:pt>
                <c:pt idx="613">
                  <c:v>2.7234708100397648E-2</c:v>
                </c:pt>
                <c:pt idx="614">
                  <c:v>2.6377534130721501E-2</c:v>
                </c:pt>
                <c:pt idx="615">
                  <c:v>2.6523255367534585E-2</c:v>
                </c:pt>
                <c:pt idx="616">
                  <c:v>2.5598474473642628E-2</c:v>
                </c:pt>
                <c:pt idx="617">
                  <c:v>2.2741729923326466E-2</c:v>
                </c:pt>
                <c:pt idx="618">
                  <c:v>2.3676299948247503E-2</c:v>
                </c:pt>
                <c:pt idx="619">
                  <c:v>2.5156352963985083E-2</c:v>
                </c:pt>
                <c:pt idx="620">
                  <c:v>2.5002423348359122E-2</c:v>
                </c:pt>
                <c:pt idx="621">
                  <c:v>2.4863254828678266E-2</c:v>
                </c:pt>
                <c:pt idx="622">
                  <c:v>2.4985746791962287E-2</c:v>
                </c:pt>
                <c:pt idx="623">
                  <c:v>2.3712193040320739E-2</c:v>
                </c:pt>
                <c:pt idx="624">
                  <c:v>2.6443372343626932E-2</c:v>
                </c:pt>
                <c:pt idx="625">
                  <c:v>2.6419322959565721E-2</c:v>
                </c:pt>
                <c:pt idx="626">
                  <c:v>2.6518662964654563E-2</c:v>
                </c:pt>
                <c:pt idx="627">
                  <c:v>2.6976181094308646E-2</c:v>
                </c:pt>
                <c:pt idx="628">
                  <c:v>2.6864490295881387E-2</c:v>
                </c:pt>
                <c:pt idx="629">
                  <c:v>2.6467269264838337E-2</c:v>
                </c:pt>
                <c:pt idx="630">
                  <c:v>2.8121625594581784E-2</c:v>
                </c:pt>
                <c:pt idx="631">
                  <c:v>2.6687076347037816E-2</c:v>
                </c:pt>
                <c:pt idx="632">
                  <c:v>2.6770962406759496E-2</c:v>
                </c:pt>
                <c:pt idx="633">
                  <c:v>2.2698279573469857E-2</c:v>
                </c:pt>
                <c:pt idx="634">
                  <c:v>2.2431839844650622E-2</c:v>
                </c:pt>
                <c:pt idx="635">
                  <c:v>2.3778171763238657E-2</c:v>
                </c:pt>
                <c:pt idx="636">
                  <c:v>2.3817751201399298E-2</c:v>
                </c:pt>
                <c:pt idx="637">
                  <c:v>2.381665041176231E-2</c:v>
                </c:pt>
                <c:pt idx="638">
                  <c:v>2.367028855976373E-2</c:v>
                </c:pt>
                <c:pt idx="639">
                  <c:v>2.3651317348008839E-2</c:v>
                </c:pt>
                <c:pt idx="640">
                  <c:v>2.3371558276637176E-2</c:v>
                </c:pt>
                <c:pt idx="641">
                  <c:v>2.5870161369548426E-2</c:v>
                </c:pt>
                <c:pt idx="642">
                  <c:v>2.5285558926007271E-2</c:v>
                </c:pt>
                <c:pt idx="643">
                  <c:v>2.5833142700410767E-2</c:v>
                </c:pt>
                <c:pt idx="644">
                  <c:v>2.5090702556873842E-2</c:v>
                </c:pt>
                <c:pt idx="645">
                  <c:v>2.4442169614955992E-2</c:v>
                </c:pt>
                <c:pt idx="646">
                  <c:v>2.4649226395782237E-2</c:v>
                </c:pt>
                <c:pt idx="647">
                  <c:v>2.4435035990955433E-2</c:v>
                </c:pt>
                <c:pt idx="648">
                  <c:v>2.5151335722472242E-2</c:v>
                </c:pt>
                <c:pt idx="649">
                  <c:v>2.4959155553840741E-2</c:v>
                </c:pt>
                <c:pt idx="650">
                  <c:v>2.5398035136063899E-2</c:v>
                </c:pt>
                <c:pt idx="651">
                  <c:v>2.3642741179078545E-2</c:v>
                </c:pt>
                <c:pt idx="652">
                  <c:v>2.3710298946462396E-2</c:v>
                </c:pt>
                <c:pt idx="653">
                  <c:v>2.5689798586012589E-2</c:v>
                </c:pt>
                <c:pt idx="654">
                  <c:v>2.5715590835013964E-2</c:v>
                </c:pt>
                <c:pt idx="655">
                  <c:v>2.7505784088986081E-2</c:v>
                </c:pt>
                <c:pt idx="656">
                  <c:v>2.6686086133439823E-2</c:v>
                </c:pt>
                <c:pt idx="657">
                  <c:v>2.5456275264995575E-2</c:v>
                </c:pt>
                <c:pt idx="658">
                  <c:v>2.5293146227629251E-2</c:v>
                </c:pt>
                <c:pt idx="659">
                  <c:v>2.5297374979579925E-2</c:v>
                </c:pt>
                <c:pt idx="660">
                  <c:v>2.5680214843566217E-2</c:v>
                </c:pt>
                <c:pt idx="661">
                  <c:v>2.677763761194275E-2</c:v>
                </c:pt>
                <c:pt idx="662">
                  <c:v>2.5452031180809964E-2</c:v>
                </c:pt>
                <c:pt idx="663">
                  <c:v>2.549977661569101E-2</c:v>
                </c:pt>
                <c:pt idx="664">
                  <c:v>2.7071972324752305E-2</c:v>
                </c:pt>
                <c:pt idx="665">
                  <c:v>2.7349169855958866E-2</c:v>
                </c:pt>
                <c:pt idx="666">
                  <c:v>3.0554412246701811E-2</c:v>
                </c:pt>
                <c:pt idx="667">
                  <c:v>3.0648654508574555E-2</c:v>
                </c:pt>
                <c:pt idx="668">
                  <c:v>3.0810072751654885E-2</c:v>
                </c:pt>
                <c:pt idx="669">
                  <c:v>3.0120317338814765E-2</c:v>
                </c:pt>
                <c:pt idx="670">
                  <c:v>3.1418836407723284E-2</c:v>
                </c:pt>
                <c:pt idx="671">
                  <c:v>3.7160475909106053E-2</c:v>
                </c:pt>
                <c:pt idx="672">
                  <c:v>3.739393370381635E-2</c:v>
                </c:pt>
                <c:pt idx="673">
                  <c:v>3.7170148562267559E-2</c:v>
                </c:pt>
                <c:pt idx="674">
                  <c:v>3.5310769655797422E-2</c:v>
                </c:pt>
                <c:pt idx="675">
                  <c:v>3.5317403629714562E-2</c:v>
                </c:pt>
                <c:pt idx="676">
                  <c:v>3.395511171703882E-2</c:v>
                </c:pt>
                <c:pt idx="677">
                  <c:v>3.4807983710410287E-2</c:v>
                </c:pt>
                <c:pt idx="678" formatCode="General">
                  <c:v>3.3975369056658718E-2</c:v>
                </c:pt>
                <c:pt idx="679" formatCode="General">
                  <c:v>3.4579392320675612E-2</c:v>
                </c:pt>
                <c:pt idx="680" formatCode="General">
                  <c:v>3.4688439996632396E-2</c:v>
                </c:pt>
                <c:pt idx="681" formatCode="General">
                  <c:v>3.4853840978392343E-2</c:v>
                </c:pt>
                <c:pt idx="682" formatCode="General">
                  <c:v>3.4406872992595774E-2</c:v>
                </c:pt>
                <c:pt idx="683" formatCode="General">
                  <c:v>3.4316000829694347E-2</c:v>
                </c:pt>
                <c:pt idx="684" formatCode="General">
                  <c:v>3.5150804738247901E-2</c:v>
                </c:pt>
                <c:pt idx="685" formatCode="General">
                  <c:v>3.6234825108154144E-2</c:v>
                </c:pt>
                <c:pt idx="686" formatCode="General">
                  <c:v>3.7436596565150873E-2</c:v>
                </c:pt>
                <c:pt idx="687" formatCode="General">
                  <c:v>3.694858660590488E-2</c:v>
                </c:pt>
                <c:pt idx="688" formatCode="General">
                  <c:v>3.7969747344990319E-2</c:v>
                </c:pt>
                <c:pt idx="689" formatCode="General">
                  <c:v>3.7802394695956941E-2</c:v>
                </c:pt>
                <c:pt idx="690" formatCode="General">
                  <c:v>3.8477531010364302E-2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91"/>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numCache>
            </c:numRef>
          </c:cat>
          <c:val>
            <c:numRef>
              <c:f>[0]!vol_bechmark</c:f>
              <c:numCache>
                <c:formatCode>0.00%</c:formatCode>
                <c:ptCount val="691"/>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pt idx="686" formatCode="General">
                  <c:v>0</c:v>
                </c:pt>
                <c:pt idx="687" formatCode="General">
                  <c:v>0</c:v>
                </c:pt>
                <c:pt idx="688" formatCode="General">
                  <c:v>0</c:v>
                </c:pt>
                <c:pt idx="689" formatCode="General">
                  <c:v>0</c:v>
                </c:pt>
                <c:pt idx="690"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[0]!drawdown_portfolio</c:f>
              <c:numCache>
                <c:formatCode>0.00%</c:formatCode>
                <c:ptCount val="712"/>
                <c:pt idx="0">
                  <c:v>0</c:v>
                </c:pt>
                <c:pt idx="1">
                  <c:v>-6.1985245589812887E-4</c:v>
                </c:pt>
                <c:pt idx="2">
                  <c:v>-1.7419141057800624E-3</c:v>
                </c:pt>
                <c:pt idx="3">
                  <c:v>-1.2149282886940727E-3</c:v>
                </c:pt>
                <c:pt idx="4">
                  <c:v>-1.5200104909252055E-3</c:v>
                </c:pt>
                <c:pt idx="5">
                  <c:v>-6.9246684556034666E-4</c:v>
                </c:pt>
                <c:pt idx="6">
                  <c:v>0</c:v>
                </c:pt>
                <c:pt idx="7">
                  <c:v>0</c:v>
                </c:pt>
                <c:pt idx="8">
                  <c:v>0</c:v>
                </c:pt>
                <c:pt idx="9">
                  <c:v>-7.9243453119137719E-4</c:v>
                </c:pt>
                <c:pt idx="10">
                  <c:v>-3.2704236239722295E-4</c:v>
                </c:pt>
                <c:pt idx="11">
                  <c:v>0</c:v>
                </c:pt>
                <c:pt idx="12">
                  <c:v>0</c:v>
                </c:pt>
                <c:pt idx="13">
                  <c:v>-2.414207725776385E-3</c:v>
                </c:pt>
                <c:pt idx="14">
                  <c:v>-1.737762250135777E-4</c:v>
                </c:pt>
                <c:pt idx="15">
                  <c:v>0</c:v>
                </c:pt>
                <c:pt idx="16">
                  <c:v>-1.6057241417897217E-3</c:v>
                </c:pt>
                <c:pt idx="17">
                  <c:v>-7.1795803772303213E-3</c:v>
                </c:pt>
                <c:pt idx="18">
                  <c:v>-3.5690833983242909E-3</c:v>
                </c:pt>
                <c:pt idx="19">
                  <c:v>-4.3233650585930983E-3</c:v>
                </c:pt>
                <c:pt idx="20">
                  <c:v>-4.9503723428930835E-3</c:v>
                </c:pt>
                <c:pt idx="21">
                  <c:v>-6.9811198293012744E-3</c:v>
                </c:pt>
                <c:pt idx="22">
                  <c:v>-5.3028102674611555E-3</c:v>
                </c:pt>
                <c:pt idx="23">
                  <c:v>-3.2706545898351091E-3</c:v>
                </c:pt>
                <c:pt idx="24">
                  <c:v>-8.6066398483763962E-4</c:v>
                </c:pt>
                <c:pt idx="25">
                  <c:v>-1.6719743546281807E-3</c:v>
                </c:pt>
                <c:pt idx="26">
                  <c:v>-4.0460692967990708E-3</c:v>
                </c:pt>
                <c:pt idx="27">
                  <c:v>-6.5182516132417101E-3</c:v>
                </c:pt>
                <c:pt idx="28">
                  <c:v>-1.5749278460681637E-3</c:v>
                </c:pt>
                <c:pt idx="29">
                  <c:v>0</c:v>
                </c:pt>
                <c:pt idx="30">
                  <c:v>-4.896997024461669E-4</c:v>
                </c:pt>
                <c:pt idx="31">
                  <c:v>-1.3014787569440855E-3</c:v>
                </c:pt>
                <c:pt idx="32">
                  <c:v>0</c:v>
                </c:pt>
                <c:pt idx="33">
                  <c:v>-3.1137334027320218E-4</c:v>
                </c:pt>
                <c:pt idx="34">
                  <c:v>0</c:v>
                </c:pt>
                <c:pt idx="35">
                  <c:v>-2.2475275510249748E-3</c:v>
                </c:pt>
                <c:pt idx="36">
                  <c:v>-3.5725454824808711E-3</c:v>
                </c:pt>
                <c:pt idx="37">
                  <c:v>-1.5823482058704319E-2</c:v>
                </c:pt>
                <c:pt idx="38">
                  <c:v>-2.003376747838681E-2</c:v>
                </c:pt>
                <c:pt idx="39">
                  <c:v>-1.8590559110235105E-2</c:v>
                </c:pt>
                <c:pt idx="40">
                  <c:v>-1.2257790538072633E-2</c:v>
                </c:pt>
                <c:pt idx="41">
                  <c:v>-1.2568574014503175E-2</c:v>
                </c:pt>
                <c:pt idx="42">
                  <c:v>-7.9846446758615741E-3</c:v>
                </c:pt>
                <c:pt idx="43">
                  <c:v>-1.678388532366093E-2</c:v>
                </c:pt>
                <c:pt idx="44">
                  <c:v>-2.389386320799658E-2</c:v>
                </c:pt>
                <c:pt idx="45">
                  <c:v>-4.414325953766074E-2</c:v>
                </c:pt>
                <c:pt idx="46">
                  <c:v>-3.3519863766432234E-2</c:v>
                </c:pt>
                <c:pt idx="47">
                  <c:v>-4.8301057488184584E-2</c:v>
                </c:pt>
                <c:pt idx="48">
                  <c:v>-7.3217860071256524E-2</c:v>
                </c:pt>
                <c:pt idx="49">
                  <c:v>-5.2129324610891037E-2</c:v>
                </c:pt>
                <c:pt idx="50">
                  <c:v>-6.9154508436936601E-2</c:v>
                </c:pt>
                <c:pt idx="51">
                  <c:v>-6.354593940421438E-2</c:v>
                </c:pt>
                <c:pt idx="52">
                  <c:v>-8.2911976636189877E-2</c:v>
                </c:pt>
                <c:pt idx="53">
                  <c:v>-8.1305506599145483E-2</c:v>
                </c:pt>
                <c:pt idx="54">
                  <c:v>-8.292701095956867E-2</c:v>
                </c:pt>
                <c:pt idx="55">
                  <c:v>-8.9152559234834006E-2</c:v>
                </c:pt>
                <c:pt idx="56">
                  <c:v>-7.6232413874159799E-2</c:v>
                </c:pt>
                <c:pt idx="57">
                  <c:v>-6.6280472779672306E-2</c:v>
                </c:pt>
                <c:pt idx="58">
                  <c:v>-5.8235577856552978E-2</c:v>
                </c:pt>
                <c:pt idx="59">
                  <c:v>-6.2621020138241223E-2</c:v>
                </c:pt>
                <c:pt idx="60">
                  <c:v>-5.9143085329610101E-2</c:v>
                </c:pt>
                <c:pt idx="61">
                  <c:v>-6.1737192260773566E-2</c:v>
                </c:pt>
                <c:pt idx="62">
                  <c:v>-6.6279714472778806E-2</c:v>
                </c:pt>
                <c:pt idx="63">
                  <c:v>-6.4499638948695703E-2</c:v>
                </c:pt>
                <c:pt idx="64">
                  <c:v>-6.813053325564844E-2</c:v>
                </c:pt>
                <c:pt idx="65">
                  <c:v>-5.9656055732434932E-2</c:v>
                </c:pt>
                <c:pt idx="66">
                  <c:v>-5.5578550928095383E-2</c:v>
                </c:pt>
                <c:pt idx="67">
                  <c:v>-5.2289279880969874E-2</c:v>
                </c:pt>
                <c:pt idx="68">
                  <c:v>-5.2067190959779852E-2</c:v>
                </c:pt>
                <c:pt idx="69">
                  <c:v>-4.9889358430581621E-2</c:v>
                </c:pt>
                <c:pt idx="70">
                  <c:v>-4.4442982369463424E-2</c:v>
                </c:pt>
                <c:pt idx="71">
                  <c:v>-4.4504167549838436E-2</c:v>
                </c:pt>
                <c:pt idx="72">
                  <c:v>-4.3996910131314126E-2</c:v>
                </c:pt>
                <c:pt idx="73">
                  <c:v>-4.2543680679064999E-2</c:v>
                </c:pt>
                <c:pt idx="74">
                  <c:v>-4.055987930195859E-2</c:v>
                </c:pt>
                <c:pt idx="75">
                  <c:v>-3.4236187855028577E-2</c:v>
                </c:pt>
                <c:pt idx="76">
                  <c:v>-3.6213441659320389E-2</c:v>
                </c:pt>
                <c:pt idx="77">
                  <c:v>-4.3943303086747654E-2</c:v>
                </c:pt>
                <c:pt idx="78">
                  <c:v>-3.9758020609511502E-2</c:v>
                </c:pt>
                <c:pt idx="79">
                  <c:v>-3.5163878881869892E-2</c:v>
                </c:pt>
                <c:pt idx="80">
                  <c:v>-3.2686094515422037E-2</c:v>
                </c:pt>
                <c:pt idx="81">
                  <c:v>-3.5840703476114677E-2</c:v>
                </c:pt>
                <c:pt idx="82">
                  <c:v>-3.7390366882552484E-2</c:v>
                </c:pt>
                <c:pt idx="83">
                  <c:v>-3.5821499774511767E-2</c:v>
                </c:pt>
                <c:pt idx="84">
                  <c:v>-3.4882106668311263E-2</c:v>
                </c:pt>
                <c:pt idx="85">
                  <c:v>-3.4082686799533524E-2</c:v>
                </c:pt>
                <c:pt idx="86">
                  <c:v>-3.1753675073335152E-2</c:v>
                </c:pt>
                <c:pt idx="87">
                  <c:v>-3.2963162204095675E-2</c:v>
                </c:pt>
                <c:pt idx="88">
                  <c:v>-3.5462490339562391E-2</c:v>
                </c:pt>
                <c:pt idx="89">
                  <c:v>-3.5519568979602956E-2</c:v>
                </c:pt>
                <c:pt idx="90">
                  <c:v>-3.4011821507671347E-2</c:v>
                </c:pt>
                <c:pt idx="91">
                  <c:v>-3.5423431042686637E-2</c:v>
                </c:pt>
                <c:pt idx="92">
                  <c:v>-3.1280394522417043E-2</c:v>
                </c:pt>
                <c:pt idx="93">
                  <c:v>-3.0051199487680536E-2</c:v>
                </c:pt>
                <c:pt idx="94">
                  <c:v>-2.8449636230387543E-2</c:v>
                </c:pt>
                <c:pt idx="95">
                  <c:v>-2.6928857884958135E-2</c:v>
                </c:pt>
                <c:pt idx="96">
                  <c:v>-2.759263607081941E-2</c:v>
                </c:pt>
                <c:pt idx="97">
                  <c:v>-2.196233456476604E-2</c:v>
                </c:pt>
                <c:pt idx="98">
                  <c:v>-2.2524026841987177E-2</c:v>
                </c:pt>
                <c:pt idx="99">
                  <c:v>-1.8562414902920987E-2</c:v>
                </c:pt>
                <c:pt idx="100">
                  <c:v>-1.9169662025877776E-2</c:v>
                </c:pt>
                <c:pt idx="101">
                  <c:v>-1.7966723870284529E-2</c:v>
                </c:pt>
                <c:pt idx="102">
                  <c:v>-1.5630058990079632E-2</c:v>
                </c:pt>
                <c:pt idx="103">
                  <c:v>-1.2537093919394282E-2</c:v>
                </c:pt>
                <c:pt idx="104">
                  <c:v>-8.7656061914886951E-3</c:v>
                </c:pt>
                <c:pt idx="105">
                  <c:v>-7.1596188310704134E-3</c:v>
                </c:pt>
                <c:pt idx="106">
                  <c:v>-5.5460865486255395E-3</c:v>
                </c:pt>
                <c:pt idx="107">
                  <c:v>-9.9440529322059046E-4</c:v>
                </c:pt>
                <c:pt idx="108">
                  <c:v>-2.2858731782592345E-3</c:v>
                </c:pt>
                <c:pt idx="109">
                  <c:v>-4.4553442198678184E-3</c:v>
                </c:pt>
                <c:pt idx="110">
                  <c:v>-7.7718834838207407E-3</c:v>
                </c:pt>
                <c:pt idx="111">
                  <c:v>-7.8629030538529543E-3</c:v>
                </c:pt>
                <c:pt idx="112">
                  <c:v>-6.0958946183049534E-3</c:v>
                </c:pt>
                <c:pt idx="113">
                  <c:v>-2.2702362675943721E-3</c:v>
                </c:pt>
                <c:pt idx="114">
                  <c:v>-9.0224108020231508E-4</c:v>
                </c:pt>
                <c:pt idx="115">
                  <c:v>0</c:v>
                </c:pt>
                <c:pt idx="116">
                  <c:v>-5.2976774456747755E-4</c:v>
                </c:pt>
                <c:pt idx="117">
                  <c:v>0</c:v>
                </c:pt>
                <c:pt idx="118">
                  <c:v>-3.0532135891806478E-3</c:v>
                </c:pt>
                <c:pt idx="119">
                  <c:v>0</c:v>
                </c:pt>
                <c:pt idx="120">
                  <c:v>-3.4093310427285584E-3</c:v>
                </c:pt>
                <c:pt idx="121">
                  <c:v>0</c:v>
                </c:pt>
                <c:pt idx="122">
                  <c:v>0</c:v>
                </c:pt>
                <c:pt idx="123">
                  <c:v>0</c:v>
                </c:pt>
                <c:pt idx="124">
                  <c:v>0</c:v>
                </c:pt>
                <c:pt idx="125">
                  <c:v>0</c:v>
                </c:pt>
                <c:pt idx="126">
                  <c:v>0</c:v>
                </c:pt>
                <c:pt idx="127">
                  <c:v>-1.6969616542898969E-3</c:v>
                </c:pt>
                <c:pt idx="128">
                  <c:v>0</c:v>
                </c:pt>
                <c:pt idx="129">
                  <c:v>-1.8325304996991143E-4</c:v>
                </c:pt>
                <c:pt idx="130">
                  <c:v>0</c:v>
                </c:pt>
                <c:pt idx="131">
                  <c:v>-2.1157687826172111E-3</c:v>
                </c:pt>
                <c:pt idx="132">
                  <c:v>0</c:v>
                </c:pt>
                <c:pt idx="133">
                  <c:v>0</c:v>
                </c:pt>
                <c:pt idx="134">
                  <c:v>-2.5308850204058819E-3</c:v>
                </c:pt>
                <c:pt idx="135">
                  <c:v>0</c:v>
                </c:pt>
                <c:pt idx="136">
                  <c:v>0</c:v>
                </c:pt>
                <c:pt idx="137">
                  <c:v>-4.4673280164919671E-4</c:v>
                </c:pt>
                <c:pt idx="138">
                  <c:v>0</c:v>
                </c:pt>
                <c:pt idx="139">
                  <c:v>-2.9884763265284331E-3</c:v>
                </c:pt>
                <c:pt idx="140">
                  <c:v>-3.0465144292555202E-3</c:v>
                </c:pt>
                <c:pt idx="141">
                  <c:v>0</c:v>
                </c:pt>
                <c:pt idx="142">
                  <c:v>-2.4034714023013493E-5</c:v>
                </c:pt>
                <c:pt idx="143">
                  <c:v>0</c:v>
                </c:pt>
                <c:pt idx="144">
                  <c:v>0</c:v>
                </c:pt>
                <c:pt idx="145">
                  <c:v>-2.0209309314592749E-3</c:v>
                </c:pt>
                <c:pt idx="146">
                  <c:v>-1.009166603706535E-3</c:v>
                </c:pt>
                <c:pt idx="147">
                  <c:v>-2.9606746593578981E-3</c:v>
                </c:pt>
                <c:pt idx="148">
                  <c:v>0</c:v>
                </c:pt>
                <c:pt idx="149">
                  <c:v>0</c:v>
                </c:pt>
                <c:pt idx="150">
                  <c:v>-1.8340277673460914E-3</c:v>
                </c:pt>
                <c:pt idx="151">
                  <c:v>-1.510527653322602E-3</c:v>
                </c:pt>
                <c:pt idx="152">
                  <c:v>-4.4026904136753586E-3</c:v>
                </c:pt>
                <c:pt idx="153">
                  <c:v>-4.0508541604427073E-3</c:v>
                </c:pt>
                <c:pt idx="154">
                  <c:v>-5.4264750580979015E-3</c:v>
                </c:pt>
                <c:pt idx="155">
                  <c:v>-4.0835370258451853E-3</c:v>
                </c:pt>
                <c:pt idx="156">
                  <c:v>-6.2266542623535814E-3</c:v>
                </c:pt>
                <c:pt idx="157">
                  <c:v>-7.1932140499630925E-4</c:v>
                </c:pt>
                <c:pt idx="158">
                  <c:v>-3.4020739990119342E-3</c:v>
                </c:pt>
                <c:pt idx="159">
                  <c:v>-2.5259897737203163E-3</c:v>
                </c:pt>
                <c:pt idx="160">
                  <c:v>-2.0628457222284791E-3</c:v>
                </c:pt>
                <c:pt idx="161">
                  <c:v>-6.1666999378551246E-4</c:v>
                </c:pt>
                <c:pt idx="162">
                  <c:v>-2.2168777166042819E-4</c:v>
                </c:pt>
                <c:pt idx="163">
                  <c:v>-1.1453862771728662E-3</c:v>
                </c:pt>
                <c:pt idx="164">
                  <c:v>-1.3950113725360591E-3</c:v>
                </c:pt>
                <c:pt idx="165">
                  <c:v>0</c:v>
                </c:pt>
                <c:pt idx="166">
                  <c:v>-2.7433586698920598E-3</c:v>
                </c:pt>
                <c:pt idx="167">
                  <c:v>0</c:v>
                </c:pt>
                <c:pt idx="168">
                  <c:v>0</c:v>
                </c:pt>
                <c:pt idx="169">
                  <c:v>-4.0535491718491912E-3</c:v>
                </c:pt>
                <c:pt idx="170">
                  <c:v>-3.454413825700442E-3</c:v>
                </c:pt>
                <c:pt idx="171">
                  <c:v>-6.5606584354370723E-3</c:v>
                </c:pt>
                <c:pt idx="172">
                  <c:v>-3.9207271739617466E-3</c:v>
                </c:pt>
                <c:pt idx="173">
                  <c:v>-8.0349288596232027E-3</c:v>
                </c:pt>
                <c:pt idx="174">
                  <c:v>-8.3758108258360497E-3</c:v>
                </c:pt>
                <c:pt idx="175">
                  <c:v>-4.4451988701846856E-3</c:v>
                </c:pt>
                <c:pt idx="176">
                  <c:v>-3.7667896299331538E-3</c:v>
                </c:pt>
                <c:pt idx="177">
                  <c:v>-5.1375806974293114E-3</c:v>
                </c:pt>
                <c:pt idx="178">
                  <c:v>-4.7781446767860558E-3</c:v>
                </c:pt>
                <c:pt idx="179">
                  <c:v>-8.6868985801211718E-3</c:v>
                </c:pt>
                <c:pt idx="180">
                  <c:v>-1.2393305134395738E-2</c:v>
                </c:pt>
                <c:pt idx="181">
                  <c:v>-1.0462534428916759E-2</c:v>
                </c:pt>
                <c:pt idx="182">
                  <c:v>-1.3620016538936186E-2</c:v>
                </c:pt>
                <c:pt idx="183">
                  <c:v>-1.2069680141280292E-2</c:v>
                </c:pt>
                <c:pt idx="184">
                  <c:v>-1.1391470571123663E-2</c:v>
                </c:pt>
                <c:pt idx="185">
                  <c:v>-1.4302596595560213E-2</c:v>
                </c:pt>
                <c:pt idx="186">
                  <c:v>-1.512639786027814E-2</c:v>
                </c:pt>
                <c:pt idx="187">
                  <c:v>-1.2681585982146526E-2</c:v>
                </c:pt>
                <c:pt idx="188">
                  <c:v>-1.0215005976478286E-2</c:v>
                </c:pt>
                <c:pt idx="189">
                  <c:v>-1.2670076157128229E-2</c:v>
                </c:pt>
                <c:pt idx="190">
                  <c:v>-9.8469327510122273E-3</c:v>
                </c:pt>
                <c:pt idx="191">
                  <c:v>-1.0790638454698298E-2</c:v>
                </c:pt>
                <c:pt idx="192">
                  <c:v>-1.004569897169727E-2</c:v>
                </c:pt>
                <c:pt idx="193">
                  <c:v>-6.9961134714352502E-3</c:v>
                </c:pt>
                <c:pt idx="194">
                  <c:v>-5.8478176983877139E-3</c:v>
                </c:pt>
                <c:pt idx="195">
                  <c:v>-3.9198245859456415E-3</c:v>
                </c:pt>
                <c:pt idx="196">
                  <c:v>-2.2890647212832071E-3</c:v>
                </c:pt>
                <c:pt idx="197">
                  <c:v>-2.9332060532740734E-3</c:v>
                </c:pt>
                <c:pt idx="198">
                  <c:v>-2.7923955286273117E-3</c:v>
                </c:pt>
                <c:pt idx="199">
                  <c:v>-3.0646166182729528E-3</c:v>
                </c:pt>
                <c:pt idx="200">
                  <c:v>0</c:v>
                </c:pt>
                <c:pt idx="201">
                  <c:v>0</c:v>
                </c:pt>
                <c:pt idx="202">
                  <c:v>0</c:v>
                </c:pt>
                <c:pt idx="203">
                  <c:v>-1.2910968943780077E-4</c:v>
                </c:pt>
                <c:pt idx="204">
                  <c:v>-1.5005691314181613E-3</c:v>
                </c:pt>
                <c:pt idx="205">
                  <c:v>-2.7924001469322723E-3</c:v>
                </c:pt>
                <c:pt idx="206">
                  <c:v>-1.0057489407585662E-2</c:v>
                </c:pt>
                <c:pt idx="207">
                  <c:v>-6.526177056286997E-3</c:v>
                </c:pt>
                <c:pt idx="208">
                  <c:v>-1.0949585510899307E-2</c:v>
                </c:pt>
                <c:pt idx="209">
                  <c:v>-6.3939720013830303E-3</c:v>
                </c:pt>
                <c:pt idx="210">
                  <c:v>-2.907628531168327E-3</c:v>
                </c:pt>
                <c:pt idx="211">
                  <c:v>0</c:v>
                </c:pt>
                <c:pt idx="212">
                  <c:v>0</c:v>
                </c:pt>
                <c:pt idx="213">
                  <c:v>0</c:v>
                </c:pt>
                <c:pt idx="214">
                  <c:v>0</c:v>
                </c:pt>
                <c:pt idx="215">
                  <c:v>-4.912858131422837E-6</c:v>
                </c:pt>
                <c:pt idx="216">
                  <c:v>-3.8103380475156268E-3</c:v>
                </c:pt>
                <c:pt idx="217">
                  <c:v>-3.5337203558594155E-4</c:v>
                </c:pt>
                <c:pt idx="218">
                  <c:v>0</c:v>
                </c:pt>
                <c:pt idx="219">
                  <c:v>0</c:v>
                </c:pt>
                <c:pt idx="220">
                  <c:v>-1.741047147107766E-3</c:v>
                </c:pt>
                <c:pt idx="221">
                  <c:v>-7.8120680360749262E-4</c:v>
                </c:pt>
                <c:pt idx="222">
                  <c:v>-1.0928225285269377E-3</c:v>
                </c:pt>
                <c:pt idx="223">
                  <c:v>0</c:v>
                </c:pt>
                <c:pt idx="224">
                  <c:v>0</c:v>
                </c:pt>
                <c:pt idx="225">
                  <c:v>0</c:v>
                </c:pt>
                <c:pt idx="226">
                  <c:v>0</c:v>
                </c:pt>
                <c:pt idx="227">
                  <c:v>0</c:v>
                </c:pt>
                <c:pt idx="228">
                  <c:v>-1.6269310127348113E-3</c:v>
                </c:pt>
                <c:pt idx="229">
                  <c:v>0</c:v>
                </c:pt>
                <c:pt idx="230">
                  <c:v>0</c:v>
                </c:pt>
                <c:pt idx="231">
                  <c:v>0</c:v>
                </c:pt>
                <c:pt idx="232">
                  <c:v>0</c:v>
                </c:pt>
                <c:pt idx="233">
                  <c:v>-4.7995036399606228E-4</c:v>
                </c:pt>
                <c:pt idx="234">
                  <c:v>0</c:v>
                </c:pt>
                <c:pt idx="235">
                  <c:v>-1.4215907031029928E-3</c:v>
                </c:pt>
                <c:pt idx="236">
                  <c:v>0</c:v>
                </c:pt>
                <c:pt idx="237">
                  <c:v>0</c:v>
                </c:pt>
                <c:pt idx="238">
                  <c:v>-1.700246581812781E-4</c:v>
                </c:pt>
                <c:pt idx="239">
                  <c:v>0</c:v>
                </c:pt>
                <c:pt idx="240">
                  <c:v>0</c:v>
                </c:pt>
                <c:pt idx="241">
                  <c:v>0</c:v>
                </c:pt>
                <c:pt idx="242">
                  <c:v>0</c:v>
                </c:pt>
                <c:pt idx="243">
                  <c:v>-2.7710671035794388E-3</c:v>
                </c:pt>
                <c:pt idx="244">
                  <c:v>-2.1706642624776951E-3</c:v>
                </c:pt>
                <c:pt idx="245">
                  <c:v>0</c:v>
                </c:pt>
                <c:pt idx="246">
                  <c:v>0</c:v>
                </c:pt>
                <c:pt idx="247">
                  <c:v>0</c:v>
                </c:pt>
                <c:pt idx="248">
                  <c:v>0</c:v>
                </c:pt>
                <c:pt idx="249">
                  <c:v>0</c:v>
                </c:pt>
                <c:pt idx="250">
                  <c:v>0</c:v>
                </c:pt>
                <c:pt idx="251">
                  <c:v>-8.8156443856068911E-5</c:v>
                </c:pt>
                <c:pt idx="252">
                  <c:v>0</c:v>
                </c:pt>
                <c:pt idx="253">
                  <c:v>-9.1827575625380575E-4</c:v>
                </c:pt>
                <c:pt idx="254">
                  <c:v>0</c:v>
                </c:pt>
                <c:pt idx="255">
                  <c:v>0</c:v>
                </c:pt>
                <c:pt idx="256">
                  <c:v>-2.5647673526836279E-3</c:v>
                </c:pt>
                <c:pt idx="257">
                  <c:v>-5.5265454259900704E-4</c:v>
                </c:pt>
                <c:pt idx="258">
                  <c:v>-2.8652991365322178E-3</c:v>
                </c:pt>
                <c:pt idx="259">
                  <c:v>-3.7099098448145629E-4</c:v>
                </c:pt>
                <c:pt idx="260">
                  <c:v>-3.5513598340898289E-3</c:v>
                </c:pt>
                <c:pt idx="261">
                  <c:v>-2.7300633232469895E-3</c:v>
                </c:pt>
                <c:pt idx="262">
                  <c:v>-2.720638136261555E-3</c:v>
                </c:pt>
                <c:pt idx="263">
                  <c:v>-1.9940031978039618E-3</c:v>
                </c:pt>
                <c:pt idx="264">
                  <c:v>-3.036499034045903E-3</c:v>
                </c:pt>
                <c:pt idx="265">
                  <c:v>-5.1403422656948194E-3</c:v>
                </c:pt>
                <c:pt idx="266">
                  <c:v>-5.3919467870566784E-3</c:v>
                </c:pt>
                <c:pt idx="267">
                  <c:v>-6.7527290402766837E-3</c:v>
                </c:pt>
                <c:pt idx="268">
                  <c:v>-1.0210930030080445E-2</c:v>
                </c:pt>
                <c:pt idx="269">
                  <c:v>-5.2883244243994154E-3</c:v>
                </c:pt>
                <c:pt idx="270">
                  <c:v>-1.010824810175015E-2</c:v>
                </c:pt>
                <c:pt idx="271">
                  <c:v>-4.2454185575665493E-3</c:v>
                </c:pt>
                <c:pt idx="272">
                  <c:v>-1.2823919425378749E-3</c:v>
                </c:pt>
                <c:pt idx="273">
                  <c:v>0</c:v>
                </c:pt>
                <c:pt idx="274">
                  <c:v>0</c:v>
                </c:pt>
                <c:pt idx="275">
                  <c:v>0</c:v>
                </c:pt>
                <c:pt idx="276">
                  <c:v>0</c:v>
                </c:pt>
                <c:pt idx="277">
                  <c:v>-5.308024221398755E-4</c:v>
                </c:pt>
                <c:pt idx="278">
                  <c:v>-2.1046559852302416E-3</c:v>
                </c:pt>
                <c:pt idx="279">
                  <c:v>0</c:v>
                </c:pt>
                <c:pt idx="280">
                  <c:v>0</c:v>
                </c:pt>
                <c:pt idx="281">
                  <c:v>0</c:v>
                </c:pt>
                <c:pt idx="282">
                  <c:v>-7.0591098843608702E-4</c:v>
                </c:pt>
                <c:pt idx="283">
                  <c:v>0</c:v>
                </c:pt>
                <c:pt idx="284">
                  <c:v>-6.5690489741998537E-3</c:v>
                </c:pt>
                <c:pt idx="285">
                  <c:v>-4.3289922399737391E-3</c:v>
                </c:pt>
                <c:pt idx="286">
                  <c:v>-2.3396511154791799E-3</c:v>
                </c:pt>
                <c:pt idx="287">
                  <c:v>-8.1700744743745668E-3</c:v>
                </c:pt>
                <c:pt idx="288">
                  <c:v>-1.212006260146381E-2</c:v>
                </c:pt>
                <c:pt idx="289">
                  <c:v>-9.4499221251316268E-3</c:v>
                </c:pt>
                <c:pt idx="290">
                  <c:v>-9.0699963491756019E-3</c:v>
                </c:pt>
                <c:pt idx="291">
                  <c:v>-1.0145628253209638E-2</c:v>
                </c:pt>
                <c:pt idx="292">
                  <c:v>-8.5241634247342768E-3</c:v>
                </c:pt>
                <c:pt idx="293">
                  <c:v>-3.5386373130701365E-3</c:v>
                </c:pt>
                <c:pt idx="294">
                  <c:v>-9.4324844051530965E-3</c:v>
                </c:pt>
                <c:pt idx="295">
                  <c:v>-9.1341181423659767E-3</c:v>
                </c:pt>
                <c:pt idx="296">
                  <c:v>-8.1943543518494533E-3</c:v>
                </c:pt>
                <c:pt idx="297">
                  <c:v>-3.5071820721068736E-3</c:v>
                </c:pt>
                <c:pt idx="298">
                  <c:v>-3.4260661007382565E-3</c:v>
                </c:pt>
                <c:pt idx="299">
                  <c:v>-1.9328194674372856E-3</c:v>
                </c:pt>
                <c:pt idx="300">
                  <c:v>-1.9167502350868615E-3</c:v>
                </c:pt>
                <c:pt idx="301">
                  <c:v>0</c:v>
                </c:pt>
                <c:pt idx="302">
                  <c:v>-3.8132238874480917E-3</c:v>
                </c:pt>
                <c:pt idx="303">
                  <c:v>-2.280317777084262E-3</c:v>
                </c:pt>
                <c:pt idx="304">
                  <c:v>-3.0233035677107445E-3</c:v>
                </c:pt>
                <c:pt idx="305">
                  <c:v>-5.8419732179453288E-3</c:v>
                </c:pt>
                <c:pt idx="306">
                  <c:v>-7.7339498227919634E-3</c:v>
                </c:pt>
                <c:pt idx="307">
                  <c:v>-5.4428807587165728E-3</c:v>
                </c:pt>
                <c:pt idx="308">
                  <c:v>-2.4674361836702907E-3</c:v>
                </c:pt>
                <c:pt idx="309">
                  <c:v>-1.4680214581929141E-3</c:v>
                </c:pt>
                <c:pt idx="310">
                  <c:v>0</c:v>
                </c:pt>
                <c:pt idx="311">
                  <c:v>0</c:v>
                </c:pt>
                <c:pt idx="312">
                  <c:v>-7.1611771467061658E-4</c:v>
                </c:pt>
                <c:pt idx="313">
                  <c:v>0</c:v>
                </c:pt>
                <c:pt idx="314">
                  <c:v>0</c:v>
                </c:pt>
                <c:pt idx="315">
                  <c:v>0</c:v>
                </c:pt>
                <c:pt idx="316">
                  <c:v>0</c:v>
                </c:pt>
                <c:pt idx="317">
                  <c:v>0</c:v>
                </c:pt>
                <c:pt idx="318">
                  <c:v>0</c:v>
                </c:pt>
                <c:pt idx="319">
                  <c:v>-1.9239621571820464E-4</c:v>
                </c:pt>
                <c:pt idx="320">
                  <c:v>0</c:v>
                </c:pt>
                <c:pt idx="321">
                  <c:v>0</c:v>
                </c:pt>
                <c:pt idx="322">
                  <c:v>0</c:v>
                </c:pt>
                <c:pt idx="323">
                  <c:v>0</c:v>
                </c:pt>
                <c:pt idx="324">
                  <c:v>-1.6982346831991846E-3</c:v>
                </c:pt>
                <c:pt idx="325">
                  <c:v>-1.696586043792081E-3</c:v>
                </c:pt>
                <c:pt idx="326">
                  <c:v>0</c:v>
                </c:pt>
                <c:pt idx="327">
                  <c:v>0</c:v>
                </c:pt>
                <c:pt idx="328">
                  <c:v>0</c:v>
                </c:pt>
                <c:pt idx="329">
                  <c:v>0</c:v>
                </c:pt>
                <c:pt idx="330">
                  <c:v>0</c:v>
                </c:pt>
                <c:pt idx="331">
                  <c:v>-9.8622537975101565E-4</c:v>
                </c:pt>
                <c:pt idx="332">
                  <c:v>-1.356259449439956E-3</c:v>
                </c:pt>
                <c:pt idx="333">
                  <c:v>-3.125219471569407E-3</c:v>
                </c:pt>
                <c:pt idx="334">
                  <c:v>-6.3613532279882534E-4</c:v>
                </c:pt>
                <c:pt idx="335">
                  <c:v>0</c:v>
                </c:pt>
                <c:pt idx="336">
                  <c:v>0</c:v>
                </c:pt>
                <c:pt idx="337">
                  <c:v>-8.0912686396283906E-4</c:v>
                </c:pt>
                <c:pt idx="338">
                  <c:v>0</c:v>
                </c:pt>
                <c:pt idx="339">
                  <c:v>-3.8752901885006352E-3</c:v>
                </c:pt>
                <c:pt idx="340">
                  <c:v>-3.2894981267448387E-3</c:v>
                </c:pt>
                <c:pt idx="341">
                  <c:v>-9.960659016045037E-4</c:v>
                </c:pt>
                <c:pt idx="342">
                  <c:v>0</c:v>
                </c:pt>
                <c:pt idx="343">
                  <c:v>-4.9454150466443636E-4</c:v>
                </c:pt>
                <c:pt idx="344">
                  <c:v>-1.6722583018468073E-3</c:v>
                </c:pt>
                <c:pt idx="345">
                  <c:v>0</c:v>
                </c:pt>
                <c:pt idx="346">
                  <c:v>0</c:v>
                </c:pt>
                <c:pt idx="347">
                  <c:v>0</c:v>
                </c:pt>
                <c:pt idx="348">
                  <c:v>-1.6297651123100554E-3</c:v>
                </c:pt>
                <c:pt idx="349">
                  <c:v>-4.5211019047908252E-4</c:v>
                </c:pt>
                <c:pt idx="350">
                  <c:v>0</c:v>
                </c:pt>
                <c:pt idx="351">
                  <c:v>0</c:v>
                </c:pt>
                <c:pt idx="352">
                  <c:v>0</c:v>
                </c:pt>
                <c:pt idx="353">
                  <c:v>0</c:v>
                </c:pt>
                <c:pt idx="354">
                  <c:v>0</c:v>
                </c:pt>
                <c:pt idx="355">
                  <c:v>0</c:v>
                </c:pt>
                <c:pt idx="356">
                  <c:v>0</c:v>
                </c:pt>
                <c:pt idx="357">
                  <c:v>-9.0535691546800301E-4</c:v>
                </c:pt>
                <c:pt idx="358">
                  <c:v>-5.8774441894493545E-4</c:v>
                </c:pt>
                <c:pt idx="359">
                  <c:v>0</c:v>
                </c:pt>
                <c:pt idx="360">
                  <c:v>-9.1628979391134013E-4</c:v>
                </c:pt>
                <c:pt idx="361">
                  <c:v>0</c:v>
                </c:pt>
                <c:pt idx="362">
                  <c:v>0</c:v>
                </c:pt>
                <c:pt idx="363">
                  <c:v>-2.0933799220790306E-4</c:v>
                </c:pt>
                <c:pt idx="364">
                  <c:v>-3.0522462863719069E-3</c:v>
                </c:pt>
                <c:pt idx="365">
                  <c:v>-2.7694501536914551E-3</c:v>
                </c:pt>
                <c:pt idx="366">
                  <c:v>-2.9436133380711382E-4</c:v>
                </c:pt>
                <c:pt idx="367">
                  <c:v>-1.6950243309277191E-4</c:v>
                </c:pt>
                <c:pt idx="368">
                  <c:v>0</c:v>
                </c:pt>
                <c:pt idx="369">
                  <c:v>0</c:v>
                </c:pt>
                <c:pt idx="370">
                  <c:v>-8.4748508632814801E-4</c:v>
                </c:pt>
                <c:pt idx="371">
                  <c:v>0</c:v>
                </c:pt>
                <c:pt idx="372">
                  <c:v>0</c:v>
                </c:pt>
                <c:pt idx="373">
                  <c:v>0</c:v>
                </c:pt>
                <c:pt idx="374">
                  <c:v>-8.2364672856927168E-4</c:v>
                </c:pt>
                <c:pt idx="375">
                  <c:v>0</c:v>
                </c:pt>
                <c:pt idx="376">
                  <c:v>-1.7129064977061681E-4</c:v>
                </c:pt>
                <c:pt idx="377">
                  <c:v>-4.0915975348960743E-3</c:v>
                </c:pt>
                <c:pt idx="378">
                  <c:v>-2.7680419800143463E-3</c:v>
                </c:pt>
                <c:pt idx="379">
                  <c:v>-5.6534141263090421E-3</c:v>
                </c:pt>
                <c:pt idx="380">
                  <c:v>-4.7140786924628753E-3</c:v>
                </c:pt>
                <c:pt idx="381">
                  <c:v>-1.6593782315128536E-3</c:v>
                </c:pt>
                <c:pt idx="382">
                  <c:v>-4.388509321551215E-5</c:v>
                </c:pt>
                <c:pt idx="383">
                  <c:v>0</c:v>
                </c:pt>
                <c:pt idx="384">
                  <c:v>-1.0040543299670857E-3</c:v>
                </c:pt>
                <c:pt idx="385">
                  <c:v>-1.7372563503035288E-3</c:v>
                </c:pt>
                <c:pt idx="386">
                  <c:v>-6.4659080963193061E-3</c:v>
                </c:pt>
                <c:pt idx="387">
                  <c:v>-4.2448348428235638E-3</c:v>
                </c:pt>
                <c:pt idx="388">
                  <c:v>-1.9766134880927488E-3</c:v>
                </c:pt>
                <c:pt idx="389">
                  <c:v>0</c:v>
                </c:pt>
                <c:pt idx="390">
                  <c:v>-9.4812321962178814E-4</c:v>
                </c:pt>
                <c:pt idx="391">
                  <c:v>-9.505243231520133E-4</c:v>
                </c:pt>
                <c:pt idx="392">
                  <c:v>-3.9729398781516156E-3</c:v>
                </c:pt>
                <c:pt idx="393">
                  <c:v>-1.4129536483468152E-3</c:v>
                </c:pt>
                <c:pt idx="394">
                  <c:v>-3.190245897167765E-4</c:v>
                </c:pt>
                <c:pt idx="395">
                  <c:v>-4.8044558922727409E-3</c:v>
                </c:pt>
                <c:pt idx="396">
                  <c:v>-4.0654172048059101E-3</c:v>
                </c:pt>
                <c:pt idx="397">
                  <c:v>-2.9157823461787302E-3</c:v>
                </c:pt>
                <c:pt idx="398">
                  <c:v>-4.6669224544796384E-3</c:v>
                </c:pt>
                <c:pt idx="399">
                  <c:v>-3.7056174848948409E-3</c:v>
                </c:pt>
                <c:pt idx="400">
                  <c:v>-1.6476873150796933E-3</c:v>
                </c:pt>
                <c:pt idx="401">
                  <c:v>-8.6710963936331709E-4</c:v>
                </c:pt>
                <c:pt idx="402">
                  <c:v>-3.1111036273279158E-4</c:v>
                </c:pt>
                <c:pt idx="403">
                  <c:v>-1.7500887794952291E-4</c:v>
                </c:pt>
                <c:pt idx="404">
                  <c:v>-1.606418707254087E-3</c:v>
                </c:pt>
                <c:pt idx="405">
                  <c:v>-2.5587880849677891E-3</c:v>
                </c:pt>
                <c:pt idx="406">
                  <c:v>-6.6146085796894294E-3</c:v>
                </c:pt>
                <c:pt idx="407">
                  <c:v>-9.581395417982641E-3</c:v>
                </c:pt>
                <c:pt idx="408">
                  <c:v>-1.0665572547555624E-2</c:v>
                </c:pt>
                <c:pt idx="409">
                  <c:v>-9.6148818294965466E-3</c:v>
                </c:pt>
                <c:pt idx="410">
                  <c:v>-7.450652500124999E-3</c:v>
                </c:pt>
                <c:pt idx="411">
                  <c:v>-7.0324388400342386E-3</c:v>
                </c:pt>
                <c:pt idx="412">
                  <c:v>-2.6801503939967164E-3</c:v>
                </c:pt>
                <c:pt idx="413">
                  <c:v>-6.386732762740932E-4</c:v>
                </c:pt>
                <c:pt idx="414">
                  <c:v>-3.0766957495416136E-3</c:v>
                </c:pt>
                <c:pt idx="415">
                  <c:v>0</c:v>
                </c:pt>
                <c:pt idx="416">
                  <c:v>-3.6025494537839098E-4</c:v>
                </c:pt>
                <c:pt idx="417">
                  <c:v>-1.4076159843211533E-3</c:v>
                </c:pt>
                <c:pt idx="418">
                  <c:v>-3.4384398162290442E-4</c:v>
                </c:pt>
                <c:pt idx="419">
                  <c:v>-3.0874148485995345E-3</c:v>
                </c:pt>
                <c:pt idx="420">
                  <c:v>-2.3447839070406262E-3</c:v>
                </c:pt>
                <c:pt idx="421">
                  <c:v>-8.6957320551050987E-4</c:v>
                </c:pt>
                <c:pt idx="422">
                  <c:v>-4.9480628464698695E-3</c:v>
                </c:pt>
                <c:pt idx="423">
                  <c:v>-2.8568136498975383E-3</c:v>
                </c:pt>
                <c:pt idx="424">
                  <c:v>-3.2887575194316954E-3</c:v>
                </c:pt>
                <c:pt idx="425">
                  <c:v>-1.031754799338036E-3</c:v>
                </c:pt>
                <c:pt idx="426">
                  <c:v>-7.7787325452471912E-4</c:v>
                </c:pt>
                <c:pt idx="427">
                  <c:v>0</c:v>
                </c:pt>
                <c:pt idx="428">
                  <c:v>-4.3729545632198441E-4</c:v>
                </c:pt>
                <c:pt idx="429">
                  <c:v>-2.5879070896734913E-3</c:v>
                </c:pt>
                <c:pt idx="430">
                  <c:v>-7.7880715601936767E-3</c:v>
                </c:pt>
                <c:pt idx="431">
                  <c:v>-5.8499312708363282E-3</c:v>
                </c:pt>
                <c:pt idx="432">
                  <c:v>-2.4500790458271693E-3</c:v>
                </c:pt>
                <c:pt idx="433">
                  <c:v>0</c:v>
                </c:pt>
                <c:pt idx="434">
                  <c:v>0</c:v>
                </c:pt>
                <c:pt idx="435">
                  <c:v>0</c:v>
                </c:pt>
                <c:pt idx="436">
                  <c:v>-3.8831746809644407E-3</c:v>
                </c:pt>
                <c:pt idx="437">
                  <c:v>-2.5598266980911832E-3</c:v>
                </c:pt>
                <c:pt idx="438">
                  <c:v>-2.2945359012738198E-3</c:v>
                </c:pt>
                <c:pt idx="439">
                  <c:v>0</c:v>
                </c:pt>
                <c:pt idx="440">
                  <c:v>-3.1691166581295782E-3</c:v>
                </c:pt>
                <c:pt idx="441">
                  <c:v>-2.2713459099357181E-3</c:v>
                </c:pt>
                <c:pt idx="442">
                  <c:v>-2.277493055926616E-3</c:v>
                </c:pt>
                <c:pt idx="443">
                  <c:v>-1.0711510927332579E-3</c:v>
                </c:pt>
                <c:pt idx="444">
                  <c:v>0</c:v>
                </c:pt>
                <c:pt idx="445">
                  <c:v>0</c:v>
                </c:pt>
                <c:pt idx="446">
                  <c:v>0</c:v>
                </c:pt>
                <c:pt idx="447">
                  <c:v>0</c:v>
                </c:pt>
                <c:pt idx="448">
                  <c:v>0</c:v>
                </c:pt>
                <c:pt idx="449">
                  <c:v>0</c:v>
                </c:pt>
                <c:pt idx="450">
                  <c:v>-3.6863891448714048E-3</c:v>
                </c:pt>
                <c:pt idx="451">
                  <c:v>-3.2481042423915252E-3</c:v>
                </c:pt>
                <c:pt idx="452">
                  <c:v>-5.7098948642410052E-3</c:v>
                </c:pt>
                <c:pt idx="453">
                  <c:v>-9.2461475596217202E-3</c:v>
                </c:pt>
                <c:pt idx="454">
                  <c:v>-6.3803266436143202E-3</c:v>
                </c:pt>
                <c:pt idx="455">
                  <c:v>-9.2287206782931674E-3</c:v>
                </c:pt>
                <c:pt idx="456">
                  <c:v>-1.1197821285574006E-2</c:v>
                </c:pt>
                <c:pt idx="457">
                  <c:v>-1.1433917695147344E-2</c:v>
                </c:pt>
                <c:pt idx="458">
                  <c:v>-1.2139964562408845E-2</c:v>
                </c:pt>
                <c:pt idx="459">
                  <c:v>-9.5412886123610319E-3</c:v>
                </c:pt>
                <c:pt idx="460">
                  <c:v>-6.8064734888241274E-3</c:v>
                </c:pt>
                <c:pt idx="461">
                  <c:v>-9.0175167855178762E-3</c:v>
                </c:pt>
                <c:pt idx="462">
                  <c:v>-7.1994280008579326E-3</c:v>
                </c:pt>
                <c:pt idx="463">
                  <c:v>-7.088560243921127E-3</c:v>
                </c:pt>
                <c:pt idx="464">
                  <c:v>-6.6367243475209392E-3</c:v>
                </c:pt>
                <c:pt idx="465">
                  <c:v>-4.5061867597333549E-3</c:v>
                </c:pt>
                <c:pt idx="466">
                  <c:v>-7.4563060573062945E-4</c:v>
                </c:pt>
                <c:pt idx="467">
                  <c:v>-1.0510302627964041E-3</c:v>
                </c:pt>
                <c:pt idx="468">
                  <c:v>-3.1087634817513754E-3</c:v>
                </c:pt>
                <c:pt idx="469">
                  <c:v>-5.8459638490140353E-3</c:v>
                </c:pt>
                <c:pt idx="470">
                  <c:v>-5.7305691603568576E-3</c:v>
                </c:pt>
                <c:pt idx="471">
                  <c:v>-4.4751411959135234E-3</c:v>
                </c:pt>
                <c:pt idx="472">
                  <c:v>-4.8750625220517207E-3</c:v>
                </c:pt>
                <c:pt idx="473">
                  <c:v>-3.1076713721770455E-3</c:v>
                </c:pt>
                <c:pt idx="474">
                  <c:v>-1.7817963567379191E-3</c:v>
                </c:pt>
                <c:pt idx="475">
                  <c:v>0</c:v>
                </c:pt>
                <c:pt idx="476">
                  <c:v>-7.606527402513108E-3</c:v>
                </c:pt>
                <c:pt idx="477">
                  <c:v>-5.7413245933967127E-3</c:v>
                </c:pt>
                <c:pt idx="478">
                  <c:v>-1.0004658259700427E-2</c:v>
                </c:pt>
                <c:pt idx="479">
                  <c:v>-1.2064800058721237E-2</c:v>
                </c:pt>
                <c:pt idx="480">
                  <c:v>-6.8235473699830296E-3</c:v>
                </c:pt>
                <c:pt idx="481">
                  <c:v>-5.1196826815401719E-3</c:v>
                </c:pt>
                <c:pt idx="482">
                  <c:v>-1.8452232052530437E-3</c:v>
                </c:pt>
                <c:pt idx="483">
                  <c:v>0</c:v>
                </c:pt>
                <c:pt idx="484">
                  <c:v>0</c:v>
                </c:pt>
                <c:pt idx="485">
                  <c:v>-2.4757605377885294E-3</c:v>
                </c:pt>
                <c:pt idx="486">
                  <c:v>0</c:v>
                </c:pt>
                <c:pt idx="487">
                  <c:v>-5.1023162142482814E-4</c:v>
                </c:pt>
                <c:pt idx="488">
                  <c:v>-1.8052888694652935E-3</c:v>
                </c:pt>
                <c:pt idx="489">
                  <c:v>0</c:v>
                </c:pt>
                <c:pt idx="490">
                  <c:v>-6.2811747128133089E-4</c:v>
                </c:pt>
                <c:pt idx="491">
                  <c:v>-1.8902817441499575E-3</c:v>
                </c:pt>
                <c:pt idx="492">
                  <c:v>-6.1573361333190357E-3</c:v>
                </c:pt>
                <c:pt idx="493">
                  <c:v>-3.3318590161052208E-3</c:v>
                </c:pt>
                <c:pt idx="494">
                  <c:v>-3.0302329345652801E-3</c:v>
                </c:pt>
                <c:pt idx="495">
                  <c:v>-2.3181092998086905E-3</c:v>
                </c:pt>
                <c:pt idx="496">
                  <c:v>-2.0640954872627182E-3</c:v>
                </c:pt>
                <c:pt idx="497">
                  <c:v>0</c:v>
                </c:pt>
                <c:pt idx="498">
                  <c:v>0</c:v>
                </c:pt>
                <c:pt idx="499">
                  <c:v>-7.0913364930280665E-4</c:v>
                </c:pt>
                <c:pt idx="500">
                  <c:v>0</c:v>
                </c:pt>
                <c:pt idx="501">
                  <c:v>0</c:v>
                </c:pt>
                <c:pt idx="502">
                  <c:v>-6.3590437753169304E-5</c:v>
                </c:pt>
                <c:pt idx="503">
                  <c:v>-3.660945587454778E-4</c:v>
                </c:pt>
                <c:pt idx="504">
                  <c:v>-5.1439065042516718E-3</c:v>
                </c:pt>
                <c:pt idx="505">
                  <c:v>-4.0183018815936888E-3</c:v>
                </c:pt>
                <c:pt idx="506">
                  <c:v>-2.3942198063046094E-3</c:v>
                </c:pt>
                <c:pt idx="507">
                  <c:v>-2.7616135985313317E-3</c:v>
                </c:pt>
                <c:pt idx="508">
                  <c:v>-3.9777067687218892E-4</c:v>
                </c:pt>
                <c:pt idx="509">
                  <c:v>0</c:v>
                </c:pt>
                <c:pt idx="510">
                  <c:v>-1.5424795736544983E-3</c:v>
                </c:pt>
                <c:pt idx="511">
                  <c:v>0</c:v>
                </c:pt>
                <c:pt idx="512">
                  <c:v>-1.3551432828773358E-4</c:v>
                </c:pt>
                <c:pt idx="513">
                  <c:v>0</c:v>
                </c:pt>
                <c:pt idx="514">
                  <c:v>0</c:v>
                </c:pt>
                <c:pt idx="515">
                  <c:v>0</c:v>
                </c:pt>
                <c:pt idx="516">
                  <c:v>-2.4039533197167673E-3</c:v>
                </c:pt>
                <c:pt idx="517">
                  <c:v>-3.4265975915140912E-3</c:v>
                </c:pt>
                <c:pt idx="518">
                  <c:v>-2.9728060472722362E-4</c:v>
                </c:pt>
                <c:pt idx="519">
                  <c:v>0</c:v>
                </c:pt>
                <c:pt idx="520">
                  <c:v>0</c:v>
                </c:pt>
                <c:pt idx="521">
                  <c:v>0</c:v>
                </c:pt>
                <c:pt idx="522">
                  <c:v>0</c:v>
                </c:pt>
                <c:pt idx="523">
                  <c:v>0</c:v>
                </c:pt>
                <c:pt idx="524">
                  <c:v>-3.5273020945170153E-4</c:v>
                </c:pt>
                <c:pt idx="525">
                  <c:v>-1.7011671295719122E-4</c:v>
                </c:pt>
                <c:pt idx="526">
                  <c:v>0</c:v>
                </c:pt>
                <c:pt idx="527">
                  <c:v>-1.8181303931774639E-4</c:v>
                </c:pt>
                <c:pt idx="528">
                  <c:v>0</c:v>
                </c:pt>
                <c:pt idx="529">
                  <c:v>0</c:v>
                </c:pt>
                <c:pt idx="530">
                  <c:v>0</c:v>
                </c:pt>
                <c:pt idx="531">
                  <c:v>-1.1005148973275425E-3</c:v>
                </c:pt>
                <c:pt idx="532">
                  <c:v>0</c:v>
                </c:pt>
                <c:pt idx="533">
                  <c:v>0</c:v>
                </c:pt>
                <c:pt idx="534">
                  <c:v>0</c:v>
                </c:pt>
                <c:pt idx="535">
                  <c:v>-2.1796514375427289E-3</c:v>
                </c:pt>
                <c:pt idx="536">
                  <c:v>-3.5795109813502313E-3</c:v>
                </c:pt>
                <c:pt idx="537">
                  <c:v>-5.2970227440801709E-3</c:v>
                </c:pt>
                <c:pt idx="538">
                  <c:v>-3.2455487838081165E-3</c:v>
                </c:pt>
                <c:pt idx="539">
                  <c:v>-3.4768191896402678E-3</c:v>
                </c:pt>
                <c:pt idx="540">
                  <c:v>-3.2014078552300429E-3</c:v>
                </c:pt>
                <c:pt idx="541">
                  <c:v>-5.3394911665172184E-4</c:v>
                </c:pt>
                <c:pt idx="542">
                  <c:v>0</c:v>
                </c:pt>
                <c:pt idx="543">
                  <c:v>0</c:v>
                </c:pt>
                <c:pt idx="544">
                  <c:v>-4.6029740393260798E-4</c:v>
                </c:pt>
                <c:pt idx="545">
                  <c:v>-2.5340483641348444E-3</c:v>
                </c:pt>
                <c:pt idx="546">
                  <c:v>-7.6503221675106037E-4</c:v>
                </c:pt>
                <c:pt idx="547">
                  <c:v>0</c:v>
                </c:pt>
                <c:pt idx="548">
                  <c:v>0</c:v>
                </c:pt>
                <c:pt idx="549">
                  <c:v>-1.8001238787734852E-3</c:v>
                </c:pt>
                <c:pt idx="550">
                  <c:v>-2.7241885158382217E-3</c:v>
                </c:pt>
                <c:pt idx="551">
                  <c:v>-2.7170226822051946E-3</c:v>
                </c:pt>
                <c:pt idx="552">
                  <c:v>0</c:v>
                </c:pt>
                <c:pt idx="553">
                  <c:v>0</c:v>
                </c:pt>
                <c:pt idx="554">
                  <c:v>0</c:v>
                </c:pt>
                <c:pt idx="555">
                  <c:v>0</c:v>
                </c:pt>
                <c:pt idx="556">
                  <c:v>0</c:v>
                </c:pt>
                <c:pt idx="557">
                  <c:v>0</c:v>
                </c:pt>
                <c:pt idx="558">
                  <c:v>0</c:v>
                </c:pt>
                <c:pt idx="559">
                  <c:v>0</c:v>
                </c:pt>
                <c:pt idx="560">
                  <c:v>-6.6032329891563268E-4</c:v>
                </c:pt>
                <c:pt idx="561">
                  <c:v>0</c:v>
                </c:pt>
                <c:pt idx="562">
                  <c:v>-5.2362880712797377E-4</c:v>
                </c:pt>
                <c:pt idx="563">
                  <c:v>-1.3101746649809565E-3</c:v>
                </c:pt>
                <c:pt idx="564">
                  <c:v>0</c:v>
                </c:pt>
                <c:pt idx="565">
                  <c:v>0</c:v>
                </c:pt>
                <c:pt idx="566">
                  <c:v>-1.3057243613076031E-3</c:v>
                </c:pt>
                <c:pt idx="567">
                  <c:v>-2.1493763317219639E-3</c:v>
                </c:pt>
                <c:pt idx="568">
                  <c:v>-7.557086940119806E-4</c:v>
                </c:pt>
                <c:pt idx="569">
                  <c:v>0</c:v>
                </c:pt>
                <c:pt idx="570">
                  <c:v>-2.2176689774107139E-3</c:v>
                </c:pt>
                <c:pt idx="571">
                  <c:v>-2.6300931128013794E-3</c:v>
                </c:pt>
                <c:pt idx="572">
                  <c:v>-1.1348322629464169E-3</c:v>
                </c:pt>
                <c:pt idx="573">
                  <c:v>-3.2528170042156468E-4</c:v>
                </c:pt>
                <c:pt idx="574">
                  <c:v>0</c:v>
                </c:pt>
                <c:pt idx="575">
                  <c:v>0</c:v>
                </c:pt>
                <c:pt idx="576">
                  <c:v>0</c:v>
                </c:pt>
                <c:pt idx="577">
                  <c:v>-2.6043863389958455E-3</c:v>
                </c:pt>
                <c:pt idx="578">
                  <c:v>-2.6860604709016966E-3</c:v>
                </c:pt>
                <c:pt idx="579">
                  <c:v>-4.5368876344145104E-3</c:v>
                </c:pt>
                <c:pt idx="580">
                  <c:v>-2.0906822055613006E-3</c:v>
                </c:pt>
                <c:pt idx="581">
                  <c:v>0</c:v>
                </c:pt>
                <c:pt idx="582">
                  <c:v>-1.3297702216988894E-3</c:v>
                </c:pt>
                <c:pt idx="583">
                  <c:v>-2.5264227393007044E-3</c:v>
                </c:pt>
                <c:pt idx="584">
                  <c:v>-1.5186483804574546E-3</c:v>
                </c:pt>
                <c:pt idx="585">
                  <c:v>0</c:v>
                </c:pt>
                <c:pt idx="586">
                  <c:v>-3.8491945985870135E-3</c:v>
                </c:pt>
                <c:pt idx="587">
                  <c:v>-4.6767453862256447E-3</c:v>
                </c:pt>
                <c:pt idx="588">
                  <c:v>-8.8449774361866185E-3</c:v>
                </c:pt>
                <c:pt idx="589">
                  <c:v>-7.9694747391018117E-3</c:v>
                </c:pt>
                <c:pt idx="590">
                  <c:v>-6.1421047485439306E-3</c:v>
                </c:pt>
                <c:pt idx="591">
                  <c:v>-4.9824519913936882E-3</c:v>
                </c:pt>
                <c:pt idx="592">
                  <c:v>-4.9662745372180961E-4</c:v>
                </c:pt>
                <c:pt idx="593">
                  <c:v>0</c:v>
                </c:pt>
                <c:pt idx="594">
                  <c:v>0</c:v>
                </c:pt>
                <c:pt idx="595">
                  <c:v>-3.6220822732143665E-3</c:v>
                </c:pt>
                <c:pt idx="596">
                  <c:v>-1.9272664660314742E-3</c:v>
                </c:pt>
                <c:pt idx="597">
                  <c:v>-3.5502468723580538E-4</c:v>
                </c:pt>
                <c:pt idx="598">
                  <c:v>0</c:v>
                </c:pt>
                <c:pt idx="599">
                  <c:v>-1.0169411147094021E-3</c:v>
                </c:pt>
                <c:pt idx="600">
                  <c:v>0</c:v>
                </c:pt>
                <c:pt idx="601">
                  <c:v>0</c:v>
                </c:pt>
                <c:pt idx="602">
                  <c:v>0</c:v>
                </c:pt>
                <c:pt idx="603">
                  <c:v>-1.011420507529226E-3</c:v>
                </c:pt>
                <c:pt idx="604">
                  <c:v>0</c:v>
                </c:pt>
                <c:pt idx="605">
                  <c:v>0</c:v>
                </c:pt>
                <c:pt idx="606">
                  <c:v>0</c:v>
                </c:pt>
                <c:pt idx="607">
                  <c:v>-8.818226391890116E-4</c:v>
                </c:pt>
                <c:pt idx="608">
                  <c:v>-1.5742454576698206E-3</c:v>
                </c:pt>
                <c:pt idx="609">
                  <c:v>-1.9028468504094231E-3</c:v>
                </c:pt>
                <c:pt idx="610">
                  <c:v>-2.5630265217759796E-3</c:v>
                </c:pt>
                <c:pt idx="611">
                  <c:v>-2.9449844409465964E-3</c:v>
                </c:pt>
                <c:pt idx="612">
                  <c:v>-3.9590307213480669E-3</c:v>
                </c:pt>
                <c:pt idx="613">
                  <c:v>-6.3553879147633108E-3</c:v>
                </c:pt>
                <c:pt idx="614">
                  <c:v>-7.490472121731151E-3</c:v>
                </c:pt>
                <c:pt idx="615">
                  <c:v>-5.2662108762587811E-3</c:v>
                </c:pt>
                <c:pt idx="616">
                  <c:v>-8.8684364299640439E-3</c:v>
                </c:pt>
                <c:pt idx="617">
                  <c:v>-9.2962189644510973E-3</c:v>
                </c:pt>
                <c:pt idx="618">
                  <c:v>-9.3242148022767424E-3</c:v>
                </c:pt>
                <c:pt idx="619">
                  <c:v>-1.0045491018720654E-2</c:v>
                </c:pt>
                <c:pt idx="620">
                  <c:v>-1.0901522292454779E-2</c:v>
                </c:pt>
                <c:pt idx="621">
                  <c:v>-9.85946015381578E-3</c:v>
                </c:pt>
                <c:pt idx="622">
                  <c:v>-7.4581649900996583E-3</c:v>
                </c:pt>
                <c:pt idx="623">
                  <c:v>-7.5983943172340807E-3</c:v>
                </c:pt>
                <c:pt idx="624">
                  <c:v>-9.0382754060230885E-3</c:v>
                </c:pt>
                <c:pt idx="625">
                  <c:v>-1.0057894167743608E-2</c:v>
                </c:pt>
                <c:pt idx="626">
                  <c:v>-9.6869443408994504E-3</c:v>
                </c:pt>
                <c:pt idx="627">
                  <c:v>-1.0728773571634709E-2</c:v>
                </c:pt>
                <c:pt idx="628">
                  <c:v>-1.2303557914239649E-2</c:v>
                </c:pt>
                <c:pt idx="629">
                  <c:v>-1.1795779406908458E-2</c:v>
                </c:pt>
                <c:pt idx="630">
                  <c:v>-8.2329182160565395E-3</c:v>
                </c:pt>
                <c:pt idx="631">
                  <c:v>-8.8322968568254057E-3</c:v>
                </c:pt>
                <c:pt idx="632">
                  <c:v>-1.2059173006228496E-2</c:v>
                </c:pt>
                <c:pt idx="633">
                  <c:v>-1.1965065792530094E-2</c:v>
                </c:pt>
                <c:pt idx="634">
                  <c:v>-1.1550606243537986E-2</c:v>
                </c:pt>
                <c:pt idx="635">
                  <c:v>-1.2984725436207767E-2</c:v>
                </c:pt>
                <c:pt idx="636">
                  <c:v>-1.1747509612069051E-2</c:v>
                </c:pt>
                <c:pt idx="637">
                  <c:v>-1.1964653812044146E-2</c:v>
                </c:pt>
                <c:pt idx="638">
                  <c:v>-1.0149483247284596E-2</c:v>
                </c:pt>
                <c:pt idx="639">
                  <c:v>-7.7002997346016233E-3</c:v>
                </c:pt>
                <c:pt idx="640">
                  <c:v>-7.3758736419159421E-3</c:v>
                </c:pt>
                <c:pt idx="641">
                  <c:v>-7.8875212579966325E-3</c:v>
                </c:pt>
                <c:pt idx="642">
                  <c:v>-6.5961602580666412E-3</c:v>
                </c:pt>
                <c:pt idx="643">
                  <c:v>-7.0392799186341781E-3</c:v>
                </c:pt>
                <c:pt idx="644">
                  <c:v>-3.5682598152579903E-3</c:v>
                </c:pt>
                <c:pt idx="645">
                  <c:v>-1.6035728237726588E-3</c:v>
                </c:pt>
                <c:pt idx="646">
                  <c:v>0</c:v>
                </c:pt>
                <c:pt idx="647">
                  <c:v>-9.6001978659809861E-4</c:v>
                </c:pt>
                <c:pt idx="648">
                  <c:v>0</c:v>
                </c:pt>
                <c:pt idx="649">
                  <c:v>0</c:v>
                </c:pt>
                <c:pt idx="650">
                  <c:v>0</c:v>
                </c:pt>
                <c:pt idx="651">
                  <c:v>0</c:v>
                </c:pt>
                <c:pt idx="652">
                  <c:v>0</c:v>
                </c:pt>
                <c:pt idx="653">
                  <c:v>-2.9265018521007491E-4</c:v>
                </c:pt>
                <c:pt idx="654">
                  <c:v>0</c:v>
                </c:pt>
                <c:pt idx="655">
                  <c:v>-1.2350913002773245E-3</c:v>
                </c:pt>
                <c:pt idx="656">
                  <c:v>0</c:v>
                </c:pt>
                <c:pt idx="657">
                  <c:v>0</c:v>
                </c:pt>
                <c:pt idx="658">
                  <c:v>-2.901002821897869E-5</c:v>
                </c:pt>
                <c:pt idx="659">
                  <c:v>0</c:v>
                </c:pt>
                <c:pt idx="660">
                  <c:v>0</c:v>
                </c:pt>
                <c:pt idx="661">
                  <c:v>-2.1017222920934886E-3</c:v>
                </c:pt>
                <c:pt idx="662">
                  <c:v>-1.5595018881640055E-3</c:v>
                </c:pt>
                <c:pt idx="663">
                  <c:v>0</c:v>
                </c:pt>
                <c:pt idx="664">
                  <c:v>0</c:v>
                </c:pt>
                <c:pt idx="665">
                  <c:v>-1.9792453184352965E-4</c:v>
                </c:pt>
                <c:pt idx="666">
                  <c:v>-2.8244080348172051E-4</c:v>
                </c:pt>
                <c:pt idx="667">
                  <c:v>0</c:v>
                </c:pt>
                <c:pt idx="668">
                  <c:v>-1.6007235955999288E-3</c:v>
                </c:pt>
                <c:pt idx="669">
                  <c:v>-7.9584990075443063E-4</c:v>
                </c:pt>
                <c:pt idx="670">
                  <c:v>0</c:v>
                </c:pt>
                <c:pt idx="671">
                  <c:v>0</c:v>
                </c:pt>
                <c:pt idx="672">
                  <c:v>0</c:v>
                </c:pt>
                <c:pt idx="673">
                  <c:v>-2.6648473294639263E-3</c:v>
                </c:pt>
                <c:pt idx="674">
                  <c:v>-3.0165509646652433E-3</c:v>
                </c:pt>
                <c:pt idx="675">
                  <c:v>0</c:v>
                </c:pt>
                <c:pt idx="676">
                  <c:v>0</c:v>
                </c:pt>
                <c:pt idx="677">
                  <c:v>-1.7862792819488549E-3</c:v>
                </c:pt>
                <c:pt idx="678">
                  <c:v>-7.2621497975300375E-4</c:v>
                </c:pt>
                <c:pt idx="679">
                  <c:v>-7.7262328728511243E-4</c:v>
                </c:pt>
                <c:pt idx="680">
                  <c:v>-1.7492947504025302E-3</c:v>
                </c:pt>
                <c:pt idx="681">
                  <c:v>0</c:v>
                </c:pt>
                <c:pt idx="682">
                  <c:v>0</c:v>
                </c:pt>
                <c:pt idx="683">
                  <c:v>0</c:v>
                </c:pt>
                <c:pt idx="684">
                  <c:v>0</c:v>
                </c:pt>
                <c:pt idx="685">
                  <c:v>-6.4604896336251105E-4</c:v>
                </c:pt>
                <c:pt idx="686">
                  <c:v>-4.0898306290320097E-3</c:v>
                </c:pt>
                <c:pt idx="687">
                  <c:v>-4.5045592633492504E-3</c:v>
                </c:pt>
                <c:pt idx="688">
                  <c:v>-5.0753912447855098E-3</c:v>
                </c:pt>
                <c:pt idx="689">
                  <c:v>-5.4274962557917528E-3</c:v>
                </c:pt>
                <c:pt idx="690">
                  <c:v>-2.3354138982166761E-3</c:v>
                </c:pt>
                <c:pt idx="691">
                  <c:v>0</c:v>
                </c:pt>
                <c:pt idx="692">
                  <c:v>-4.8987923602972216E-4</c:v>
                </c:pt>
                <c:pt idx="693">
                  <c:v>0</c:v>
                </c:pt>
                <c:pt idx="694">
                  <c:v>0</c:v>
                </c:pt>
                <c:pt idx="695">
                  <c:v>-3.6870110451980853E-4</c:v>
                </c:pt>
                <c:pt idx="696">
                  <c:v>0</c:v>
                </c:pt>
                <c:pt idx="697">
                  <c:v>-1.5760097476027468E-3</c:v>
                </c:pt>
                <c:pt idx="698">
                  <c:v>-2.000747434878658E-3</c:v>
                </c:pt>
                <c:pt idx="699" formatCode="General">
                  <c:v>-3.2825145134784961E-3</c:v>
                </c:pt>
                <c:pt idx="700" formatCode="General">
                  <c:v>-1.6507838143111631E-3</c:v>
                </c:pt>
                <c:pt idx="701" formatCode="General">
                  <c:v>0</c:v>
                </c:pt>
                <c:pt idx="702" formatCode="General">
                  <c:v>0</c:v>
                </c:pt>
                <c:pt idx="703" formatCode="General">
                  <c:v>0</c:v>
                </c:pt>
                <c:pt idx="704" formatCode="General">
                  <c:v>0</c:v>
                </c:pt>
                <c:pt idx="705" formatCode="General">
                  <c:v>-3.5525334212054283E-3</c:v>
                </c:pt>
                <c:pt idx="706" formatCode="General">
                  <c:v>-6.0240134536104772E-3</c:v>
                </c:pt>
                <c:pt idx="707" formatCode="General">
                  <c:v>-9.037727829733111E-3</c:v>
                </c:pt>
                <c:pt idx="708" formatCode="General">
                  <c:v>-5.8668967443783471E-3</c:v>
                </c:pt>
                <c:pt idx="709" formatCode="General">
                  <c:v>-4.5881762930078951E-3</c:v>
                </c:pt>
                <c:pt idx="710" formatCode="General">
                  <c:v>-1.4791818395002432E-3</c:v>
                </c:pt>
                <c:pt idx="711" formatCode="General">
                  <c:v>-8.2426486150810607E-4</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12"/>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numCache>
            </c:numRef>
          </c:cat>
          <c:val>
            <c:numRef>
              <c:f>[0]!drawdown_benchmark</c:f>
              <c:numCache>
                <c:formatCode>0.00%</c:formatCode>
                <c:ptCount val="7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spPr>
            <a:ln w="12700">
              <a:solidFill>
                <a:schemeClr val="bg1">
                  <a:lumMod val="85000"/>
                </a:schemeClr>
              </a:solidFill>
            </a:ln>
          </cx:spPr>
          <cx:dataPt idx="7">
            <cx:spPr>
              <a:solidFill>
                <a:srgbClr val="FAB47A"/>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visibility seriesName="0" categoryName="0" value="1"/>
          </cx:dataLabels>
          <cx:dataId val="0"/>
          <cx:layoutPr>
            <cx:visibility connectorLines="0"/>
            <cx:subtotals>
              <cx:idx val="7"/>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w="9525">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Pt idx="3">
            <cx:spPr>
              <a:solidFill>
                <a:srgbClr val="FAB47A"/>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98714"/>
          <a:ext cx="4645152" cy="769765"/>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130023" y="7122840"/>
          <a:ext cx="4640036" cy="163736"/>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142875</xdr:colOff>
          <xdr:row>1</xdr:row>
          <xdr:rowOff>200025</xdr:rowOff>
        </xdr:from>
        <xdr:to>
          <xdr:col>21</xdr:col>
          <xdr:colOff>238125</xdr:colOff>
          <xdr:row>3</xdr:row>
          <xdr:rowOff>9525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5</xdr:col>
      <xdr:colOff>35719</xdr:colOff>
      <xdr:row>1</xdr:row>
      <xdr:rowOff>23814</xdr:rowOff>
    </xdr:from>
    <xdr:to>
      <xdr:col>9</xdr:col>
      <xdr:colOff>9525</xdr:colOff>
      <xdr:row>3</xdr:row>
      <xdr:rowOff>77914</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9469" y="261939"/>
          <a:ext cx="3200400" cy="5303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52917</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27</xdr:col>
      <xdr:colOff>461962</xdr:colOff>
      <xdr:row>2</xdr:row>
      <xdr:rowOff>339850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73438" y="59531"/>
          <a:ext cx="3200400" cy="5303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676275</xdr:colOff>
      <xdr:row>2</xdr:row>
      <xdr:rowOff>339850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03406" y="59531"/>
          <a:ext cx="3200400" cy="5303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19</xdr:col>
      <xdr:colOff>535781</xdr:colOff>
      <xdr:row>1</xdr:row>
      <xdr:rowOff>11907</xdr:rowOff>
    </xdr:from>
    <xdr:to>
      <xdr:col>23</xdr:col>
      <xdr:colOff>664369</xdr:colOff>
      <xdr:row>2</xdr:row>
      <xdr:rowOff>149350</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27844" y="71438"/>
          <a:ext cx="3200400" cy="5303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C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285751</xdr:colOff>
      <xdr:row>0</xdr:row>
      <xdr:rowOff>91031</xdr:rowOff>
    </xdr:from>
    <xdr:to>
      <xdr:col>1</xdr:col>
      <xdr:colOff>2926557</xdr:colOff>
      <xdr:row>3</xdr:row>
      <xdr:rowOff>30286</xdr:rowOff>
    </xdr:to>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1" y="91031"/>
          <a:ext cx="2938462" cy="48694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1</xdr:col>
      <xdr:colOff>83345</xdr:colOff>
      <xdr:row>0</xdr:row>
      <xdr:rowOff>90895</xdr:rowOff>
    </xdr:from>
    <xdr:to>
      <xdr:col>1</xdr:col>
      <xdr:colOff>2878933</xdr:colOff>
      <xdr:row>3</xdr:row>
      <xdr:rowOff>6474</xdr:rowOff>
    </xdr:to>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1" y="90895"/>
          <a:ext cx="2795588" cy="46326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452437</xdr:colOff>
      <xdr:row>1</xdr:row>
      <xdr:rowOff>119063</xdr:rowOff>
    </xdr:from>
    <xdr:to>
      <xdr:col>23</xdr:col>
      <xdr:colOff>759619</xdr:colOff>
      <xdr:row>3</xdr:row>
      <xdr:rowOff>30288</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144750" y="178594"/>
          <a:ext cx="3200400" cy="5303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7</xdr:col>
      <xdr:colOff>1354931</xdr:colOff>
      <xdr:row>2</xdr:row>
      <xdr:rowOff>125537</xdr:rowOff>
    </xdr:to>
    <xdr:pic>
      <xdr:nvPicPr>
        <xdr:cNvPr id="3" name="Picture 2">
          <a:extLst>
            <a:ext uri="{FF2B5EF4-FFF2-40B4-BE49-F238E27FC236}">
              <a16:creationId xmlns:a16="http://schemas.microsoft.com/office/drawing/2014/main" id="{94F618DB-9304-4E4C-A5C5-4FDE910BCB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36156" y="59531"/>
          <a:ext cx="3200400" cy="5303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7</xdr:col>
      <xdr:colOff>1004047</xdr:colOff>
      <xdr:row>2</xdr:row>
      <xdr:rowOff>126938</xdr:rowOff>
    </xdr:to>
    <xdr:pic>
      <xdr:nvPicPr>
        <xdr:cNvPr id="3" name="Picture 2">
          <a:extLst>
            <a:ext uri="{FF2B5EF4-FFF2-40B4-BE49-F238E27FC236}">
              <a16:creationId xmlns:a16="http://schemas.microsoft.com/office/drawing/2014/main" id="{ED1C3A36-FD3F-4B0F-B02E-C62897C7F97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43382" y="56029"/>
          <a:ext cx="3200400" cy="5303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5581651"/>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5250" y="781048"/>
          <a:ext cx="9620250" cy="55816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100" b="1" u="sng">
              <a:solidFill>
                <a:schemeClr val="tx1"/>
              </a:solidFill>
              <a:effectLst/>
              <a:latin typeface="+mn-lt"/>
              <a:ea typeface="+mn-ea"/>
              <a:cs typeface="+mn-cs"/>
            </a:rPr>
            <a:t>Liquidez:</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endParaRPr lang="pt-BR">
            <a:effectLst/>
          </a:endParaRPr>
        </a:p>
        <a:p>
          <a:r>
            <a:rPr lang="pt-BR" sz="1100">
              <a:solidFill>
                <a:schemeClr val="tx1"/>
              </a:solidFill>
              <a:effectLst/>
              <a:latin typeface="+mn-lt"/>
              <a:ea typeface="+mn-ea"/>
              <a:cs typeface="+mn-cs"/>
            </a:rPr>
            <a:t> </a:t>
          </a:r>
          <a:endParaRPr lang="pt-BR">
            <a:effectLst/>
          </a:endParaRPr>
        </a:p>
        <a:p>
          <a:pPr eaLnBrk="1" fontAlgn="auto" latinLnBrk="0" hangingPunct="1"/>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 </a:t>
          </a:r>
        </a:p>
        <a:p>
          <a:pPr eaLnBrk="1" fontAlgn="auto" latinLnBrk="0" hangingPunct="1"/>
          <a:endParaRPr lang="pt-BR">
            <a:effectLst/>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a:t>
          </a:r>
          <a:r>
            <a:rPr lang="pt-BR" sz="1100" b="1" u="sng">
              <a:solidFill>
                <a:schemeClr val="tx1"/>
              </a:solidFill>
              <a:effectLst/>
              <a:latin typeface="+mn-lt"/>
              <a:ea typeface="+mn-ea"/>
              <a:cs typeface="+mn-cs"/>
            </a:rPr>
            <a:t>não sendo garantia de performance futura</a:t>
          </a:r>
          <a:r>
            <a:rPr lang="pt-BR" sz="1100">
              <a:solidFill>
                <a:schemeClr val="tx1"/>
              </a:solidFill>
              <a:effectLst/>
              <a:latin typeface="+mn-lt"/>
              <a:ea typeface="+mn-ea"/>
              <a:cs typeface="+mn-cs"/>
            </a:rPr>
            <a:t>. </a:t>
          </a:r>
        </a:p>
        <a:p>
          <a:r>
            <a:rPr lang="pt-BR" sz="1100">
              <a:solidFill>
                <a:schemeClr val="tx1"/>
              </a:solidFill>
              <a:effectLst/>
              <a:latin typeface="+mn-lt"/>
              <a:ea typeface="+mn-ea"/>
              <a:cs typeface="+mn-cs"/>
            </a:rPr>
            <a:t> </a:t>
          </a:r>
          <a:endParaRPr lang="pt-BR">
            <a:effectLst/>
          </a:endParaRPr>
        </a:p>
        <a:p>
          <a:r>
            <a:rPr lang="pt-BR" sz="1100" b="1" u="sng">
              <a:solidFill>
                <a:schemeClr val="tx1"/>
              </a:solidFill>
              <a:effectLst/>
              <a:latin typeface="+mn-lt"/>
              <a:ea typeface="+mn-ea"/>
              <a:cs typeface="+mn-cs"/>
            </a:rPr>
            <a:t>Disclaimer: </a:t>
          </a:r>
          <a:r>
            <a:rPr lang="pt-BR" sz="1100" b="0">
              <a:solidFill>
                <a:schemeClr val="tx1"/>
              </a:solidFill>
              <a:effectLst/>
              <a:latin typeface="+mn-lt"/>
              <a:ea typeface="+mn-ea"/>
              <a:cs typeface="+mn-cs"/>
            </a:rPr>
            <a:t>O portfolio acima, </a:t>
          </a:r>
          <a:r>
            <a:rPr lang="pt-BR" sz="1100" b="1" u="sng">
              <a:solidFill>
                <a:schemeClr val="tx1"/>
              </a:solidFill>
              <a:effectLst/>
              <a:latin typeface="+mn-lt"/>
              <a:ea typeface="+mn-ea"/>
              <a:cs typeface="+mn-cs"/>
            </a:rPr>
            <a:t>não represanta qualquer recomendação de investimento </a:t>
          </a:r>
          <a:r>
            <a:rPr lang="pt-BR" sz="1100" b="0">
              <a:solidFill>
                <a:schemeClr val="tx1"/>
              </a:solidFill>
              <a:effectLst/>
              <a:latin typeface="+mn-lt"/>
              <a:ea typeface="+mn-ea"/>
              <a:cs typeface="+mn-cs"/>
            </a:rPr>
            <a:t>por parte da B.Side Investimentos ("B.Side") ou do BTG Pactual (“BTG”). O portfolio acima é </a:t>
          </a:r>
          <a:r>
            <a:rPr lang="pt-BR" sz="1100" b="0" u="none">
              <a:solidFill>
                <a:schemeClr val="tx1"/>
              </a:solidFill>
              <a:effectLst/>
              <a:latin typeface="+mn-lt"/>
              <a:ea typeface="+mn-ea"/>
              <a:cs typeface="+mn-cs"/>
            </a:rPr>
            <a:t>uma mera simulação 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a:t>
          </a:r>
          <a:r>
            <a:rPr lang="pt-BR" sz="1100" b="0">
              <a:solidFill>
                <a:schemeClr val="tx1"/>
              </a:solidFill>
              <a:effectLst/>
              <a:latin typeface="+mn-lt"/>
              <a:ea typeface="+mn-ea"/>
              <a:cs typeface="+mn-cs"/>
            </a:rPr>
            <a:t>.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a:t>
          </a:r>
        </a:p>
        <a:p>
          <a:endParaRPr lang="pt-BR" sz="1100" b="1">
            <a:solidFill>
              <a:schemeClr val="tx1"/>
            </a:solidFill>
            <a:effectLst/>
            <a:latin typeface="+mn-lt"/>
            <a:ea typeface="+mn-ea"/>
            <a:cs typeface="+mn-cs"/>
          </a:endParaRPr>
        </a:p>
        <a:p>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Assessor. </a:t>
          </a:r>
          <a:endParaRPr lang="pt-BR">
            <a:effectLst/>
          </a:endParaRPr>
        </a:p>
      </xdr:txBody>
    </xdr:sp>
    <xdr:clientData/>
  </xdr:oneCellAnchor>
</xdr:wsDr>
</file>

<file path=xl/drawings/drawing17.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2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42574"/>
        </a:xfrm>
        <a:prstGeom prst="rect">
          <a:avLst/>
        </a:prstGeom>
        <a:ln w="12700">
          <a:miter lim="400000"/>
        </a:ln>
      </xdr:spPr>
    </xdr:pic>
    <xdr:clientData/>
  </xdr:twoCellAnchor>
  <xdr:twoCellAnchor editAs="oneCell">
    <xdr:from>
      <xdr:col>12</xdr:col>
      <xdr:colOff>222250</xdr:colOff>
      <xdr:row>20</xdr:row>
      <xdr:rowOff>243417</xdr:rowOff>
    </xdr:from>
    <xdr:to>
      <xdr:col>21</xdr:col>
      <xdr:colOff>38608</xdr:colOff>
      <xdr:row>24</xdr:row>
      <xdr:rowOff>24054</xdr:rowOff>
    </xdr:to>
    <xdr:pic>
      <xdr:nvPicPr>
        <xdr:cNvPr id="6" name="Picture 5">
          <a:extLst>
            <a:ext uri="{FF2B5EF4-FFF2-40B4-BE49-F238E27FC236}">
              <a16:creationId xmlns:a16="http://schemas.microsoft.com/office/drawing/2014/main" id="{00000000-0008-0000-12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24500" y="3206750"/>
          <a:ext cx="3721608" cy="616721"/>
        </a:xfrm>
        <a:prstGeom prst="rect">
          <a:avLst/>
        </a:prstGeom>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200-000043000000}"/>
            </a:ext>
          </a:extLst>
        </xdr:cNvPr>
        <xdr:cNvGrpSpPr>
          <a:grpSpLocks noChangeAspect="1"/>
        </xdr:cNvGrpSpPr>
      </xdr:nvGrpSpPr>
      <xdr:grpSpPr>
        <a:xfrm>
          <a:off x="7518400" y="6406325"/>
          <a:ext cx="374651" cy="361951"/>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2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2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2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2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2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200-00006D000000}"/>
            </a:ext>
          </a:extLst>
        </xdr:cNvPr>
        <xdr:cNvGrpSpPr/>
      </xdr:nvGrpSpPr>
      <xdr:grpSpPr>
        <a:xfrm>
          <a:off x="3865035" y="6420909"/>
          <a:ext cx="501648" cy="383116"/>
          <a:chOff x="4169835" y="5767917"/>
          <a:chExt cx="610983" cy="476250"/>
        </a:xfrm>
      </xdr:grpSpPr>
      <xdr:grpSp>
        <xdr:nvGrpSpPr>
          <xdr:cNvPr id="80" name="Agrupar 25">
            <a:extLst>
              <a:ext uri="{FF2B5EF4-FFF2-40B4-BE49-F238E27FC236}">
                <a16:creationId xmlns:a16="http://schemas.microsoft.com/office/drawing/2014/main" id="{00000000-0008-0000-12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2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2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2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2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2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2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2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2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2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2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200-00006C000000}"/>
            </a:ext>
          </a:extLst>
        </xdr:cNvPr>
        <xdr:cNvGrpSpPr/>
      </xdr:nvGrpSpPr>
      <xdr:grpSpPr>
        <a:xfrm>
          <a:off x="344426" y="6431493"/>
          <a:ext cx="580560" cy="376765"/>
          <a:chOff x="560240" y="5803900"/>
          <a:chExt cx="698989" cy="476250"/>
        </a:xfrm>
      </xdr:grpSpPr>
      <xdr:grpSp>
        <xdr:nvGrpSpPr>
          <xdr:cNvPr id="96" name="Group 95">
            <a:extLst>
              <a:ext uri="{FF2B5EF4-FFF2-40B4-BE49-F238E27FC236}">
                <a16:creationId xmlns:a16="http://schemas.microsoft.com/office/drawing/2014/main" id="{00000000-0008-0000-12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2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2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2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2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2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2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2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Agente Autônomo</a:t>
          </a:r>
          <a:r>
            <a:rPr lang="pt-BR" sz="1050" b="0" kern="1200" baseline="0">
              <a:solidFill>
                <a:srgbClr val="9DB3C9"/>
              </a:solidFill>
              <a:latin typeface="+mn-lt"/>
              <a:cs typeface="Sarabun Light" panose="00000400000000000000" pitchFamily="2" charset="-34"/>
              <a:sym typeface="Archia SemiBold"/>
            </a:rPr>
            <a:t> de Investimentos</a:t>
          </a:r>
          <a:r>
            <a:rPr lang="pt-BR" sz="1050" b="0" kern="1200">
              <a:solidFill>
                <a:srgbClr val="9DB3C9"/>
              </a:solidFill>
              <a:latin typeface="+mn-lt"/>
              <a:cs typeface="Sarabun Light" panose="00000400000000000000" pitchFamily="2" charset="-34"/>
              <a:sym typeface="Archia SemiBold"/>
            </a:rPr>
            <a: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otas"/>
      <sheetName val="Classificações"/>
    </sheetNames>
    <sheetDataSet>
      <sheetData sheetId="0"/>
      <sheetData sheetId="1"/>
      <sheetData sheetId="2"/>
      <sheetData sheetId="3"/>
      <sheetData sheetId="4"/>
      <sheetData sheetId="5"/>
      <sheetData sheetId="6"/>
      <sheetData sheetId="7"/>
      <sheetData sheetId="8"/>
      <sheetData sheetId="9">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2CC756B-CC4B-4DD0-9AC4-F7214D1A089A}" autoFormatId="16" applyNumberFormats="0" applyBorderFormats="0" applyFontFormats="0" applyPatternFormats="0" applyAlignmentFormats="0" applyWidthHeightFormats="0">
  <queryTableRefresh nextId="15">
    <queryTableFields count="6">
      <queryTableField id="9" name="DtRef" tableColumnId="1"/>
      <queryTableField id="10" name="Perfil" tableColumnId="2"/>
      <queryTableField id="11" name="TipoPerfil" tableColumnId="3"/>
      <queryTableField id="12" name="Ativo" tableColumnId="4"/>
      <queryTableField id="13" name="Classe" tableColumnId="5"/>
      <queryTableField id="14" name="Peso"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E9CB0056-8A3C-41E9-AE94-D04F94BE8B2F}" autoFormatId="16" applyNumberFormats="0" applyBorderFormats="0" applyFontFormats="0" applyPatternFormats="0" applyAlignmentFormats="0" applyWidthHeightFormats="0">
  <queryTableRefresh nextId="9">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8" name="Data Ref." tableColumnId="8"/>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pt-BR</v>
    <v>avylgh</v>
    <v>268435456</v>
    <v>1</v>
    <v>Da plataforma Refinitiv</v>
    <v>0</v>
    <v>1</v>
    <v>USD/BRL</v>
    <v>3</v>
    <v>4</v>
    <v>Finance</v>
    <v>5</v>
    <v>5.7569999999999997</v>
    <v>4.5789999999999997</v>
    <v>5.1746999999999996</v>
    <v>5.0468000000000002</v>
    <v>USD</v>
    <v>5.0556999999999999</v>
    <v>44872.833923611113</v>
    <v>BRL</v>
    <v>US Dollar/Brazilian Real FX Spot Rate</v>
    <v>5.0556999999999999</v>
    <v>5.1712999999999996</v>
    <v>USDBRL</v>
    <v>Par de Moedas</v>
    <v>USD/BRL</v>
    <v>0.11559999999999999</v>
    <v>2.2865000000000003E-2</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6">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m/d/yyyy\ h:mm"/>
    </x:dxf>
  </dxfs>
  <richProperties>
    <rPr n="NumberFormat" t="s"/>
    <rPr n="IsTitleField" t="b"/>
  </richProperties>
  <richStyles>
    <rSty dxfid="0">
      <rpv i="0">_-[$R$-pt-BR] * #,##0.00_-;-[$R$-pt-BR] * #,##0.00_-;_-[$R$-pt-BR] * "-"??_-;_-@_-</rpv>
    </rSty>
    <rSty>
      <rpv i="1">1</rpv>
    </rSty>
    <rSty dxfid="1"/>
    <rSty dxfid="2">
      <rpv i="0">0.00</rpv>
    </rSty>
    <rSty dxfid="3"/>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41" tableType="queryTable" totalsRowShown="0">
  <autoFilter ref="B5:AT1441" xr:uid="{F8AEC690-9BC0-4473-BAFA-C468BCD593A8}"/>
  <tableColumns count="45">
    <tableColumn id="1" xr3:uid="{5BC8A88F-6F25-4118-80E3-F5353484D180}" uniqueName="1" name="Fundo" queryTableFieldId="46" dataDxfId="1312"/>
    <tableColumn id="2" xr3:uid="{0C863822-EC45-4B6B-9F86-31973C8C8721}" uniqueName="2" name="CNPJ" queryTableFieldId="2" dataDxfId="1311"/>
    <tableColumn id="3" xr3:uid="{32D33DA1-F851-4545-8E65-C2A909F5DDD6}" uniqueName="3" name="Classe" queryTableFieldId="47" dataDxfId="1310"/>
    <tableColumn id="4" xr3:uid="{33814ADE-6651-4A72-8CA2-3D652F5D9FC2}" uniqueName="4" name="Estratégia" queryTableFieldId="48" dataDxfId="1309"/>
    <tableColumn id="5" xr3:uid="{E9C6756E-BCEB-487D-8C1C-FFD3EBC9EF3A}" uniqueName="5" name="Estilo" queryTableFieldId="5" dataDxfId="1308"/>
    <tableColumn id="6" xr3:uid="{E89A6076-01A3-4B44-A597-DDCDE524478F}" uniqueName="6" name="Duration" queryTableFieldId="6" dataDxfId="1307"/>
    <tableColumn id="7" xr3:uid="{8B250115-9CB6-49A4-8A95-9600975E59AC}" uniqueName="7" name="Volatilidade" queryTableFieldId="7" dataDxfId="1306"/>
    <tableColumn id="8" xr3:uid="{C80B4524-DB40-41D8-BBBA-3E2ADD654E7D}" uniqueName="8" name="Crédito" queryTableFieldId="49" dataDxfId="1305"/>
    <tableColumn id="9" xr3:uid="{EFA584DB-B6E1-41B1-8D35-0FD5ABE780DB}" uniqueName="9" name="Geografia" queryTableFieldId="9" dataDxfId="1304"/>
    <tableColumn id="10" xr3:uid="{F5751591-3794-4B06-BCD5-802D07180A5A}" uniqueName="10" name="Moeda" queryTableFieldId="10" dataDxfId="1303"/>
    <tableColumn id="11" xr3:uid="{9A10E762-70E7-43DE-A215-FBDBF4B04DA9}" uniqueName="11" name="Status" queryTableFieldId="50" dataDxfId="1302"/>
    <tableColumn id="12" xr3:uid="{89E6C5AC-C2EE-482E-ABC8-F8C88ABD67F0}" uniqueName="12" name="Foco" queryTableFieldId="12" dataDxfId="1301"/>
    <tableColumn id="13" xr3:uid="{A7AAB14B-D06A-41A3-BD39-6C6837B4A91B}" uniqueName="13" name="Código Anbima" queryTableFieldId="51" dataDxfId="1300"/>
    <tableColumn id="14" xr3:uid="{6F434FDB-C9B0-43B5-A9B9-B8D2B1CACFBC}" uniqueName="14" name="Aberto p/ Captação?" queryTableFieldId="52" dataDxfId="1299"/>
    <tableColumn id="15" xr3:uid="{315E0FCA-59D7-47CB-B6D0-073DBB04648E}" uniqueName="15" name="Início do Fundo" queryTableFieldId="53" dataDxfId="1298"/>
    <tableColumn id="16" xr3:uid="{DD6AEBB3-10F7-459D-B21B-D5FEC31D883C}" uniqueName="16" name="PL" queryTableFieldId="54" dataDxfId="1297" dataCellStyle="Per cent"/>
    <tableColumn id="17" xr3:uid="{89AB58A8-DCCA-402F-9991-E1F027A87CC4}" uniqueName="17" name="PL Média 12M" queryTableFieldId="55" dataDxfId="1296" dataCellStyle="Per cent"/>
    <tableColumn id="18" xr3:uid="{43FC1087-1EA7-4EFD-B007-CB5898C24F47}" uniqueName="18" name="Liquidez (D+)" queryTableFieldId="56" dataDxfId="1295"/>
    <tableColumn id="19" xr3:uid="{B8BFCB73-1284-4448-9573-5D69AED98B8A}" uniqueName="19" name="Retorno YTD" queryTableFieldId="57" dataDxfId="1294" dataCellStyle="Per cent"/>
    <tableColumn id="20" xr3:uid="{1AC8FC8C-851D-4FA6-BA03-ACFCBAE12B32}" uniqueName="20" name="Retorno %CDI YTD" queryTableFieldId="20" dataDxfId="1293" dataCellStyle="Per cent"/>
    <tableColumn id="21" xr3:uid="{C8CDA50D-23DE-4781-A595-50F5750CD810}" uniqueName="21" name="Retorno 12M" queryTableFieldId="58" dataDxfId="1292" dataCellStyle="Per cent"/>
    <tableColumn id="22" xr3:uid="{0B1F8C57-555F-4B00-A3EB-44A3F932135A}" uniqueName="22" name="Retorno %CDI 12M" queryTableFieldId="22" dataDxfId="1291" dataCellStyle="Per cent"/>
    <tableColumn id="23" xr3:uid="{03143559-2F01-4091-8E14-B7259A02619F}" uniqueName="23" name="Retorno 24M" queryTableFieldId="59" dataDxfId="1290" dataCellStyle="Per cent"/>
    <tableColumn id="24" xr3:uid="{693BE3A4-7818-484D-BAA7-AF9174713F51}" uniqueName="24" name="Retorno %CDI 24M" queryTableFieldId="24" dataDxfId="1289" dataCellStyle="Per cent"/>
    <tableColumn id="25" xr3:uid="{86B00059-3AF8-413A-A1F7-DFD0186C464F}" uniqueName="25" name="Retorno 36M" queryTableFieldId="60" dataDxfId="1288" dataCellStyle="Per cent"/>
    <tableColumn id="26" xr3:uid="{2DDCB451-062B-4A2B-BFAC-7F018BBCD190}" uniqueName="26" name="Retorno %CDI 36M" queryTableFieldId="26" dataDxfId="1287" dataCellStyle="Per cent"/>
    <tableColumn id="27" xr3:uid="{C21B423A-5BCB-4465-B5D2-6A91DA0FB68F}" uniqueName="27" name="Volatilidade 12M" queryTableFieldId="61" dataDxfId="1286" dataCellStyle="Per cent"/>
    <tableColumn id="28" xr3:uid="{17C9F3D3-EDAC-4EB6-AC41-D0AD38912460}" uniqueName="28" name="Sharpe 12M" queryTableFieldId="62" dataDxfId="1285" dataCellStyle="Per cent"/>
    <tableColumn id="29" xr3:uid="{DA11E708-38C0-431F-A560-308EBF9C3080}" uniqueName="29" name="Fundo Master" queryTableFieldId="63" dataDxfId="1284"/>
    <tableColumn id="30" xr3:uid="{8587916B-D811-4335-A23D-9BC066A6C056}" uniqueName="30" name="Gestão" queryTableFieldId="64" dataDxfId="1283"/>
    <tableColumn id="31" xr3:uid="{BD943EF5-D228-4235-A4E3-DC98B811EAF9}" uniqueName="31" name="Administrador" queryTableFieldId="31" dataDxfId="1282"/>
    <tableColumn id="32" xr3:uid="{5C810BE7-4B69-4CA0-8FF6-1EE403FBE3D4}" uniqueName="32" name="Custodiante" queryTableFieldId="65" dataDxfId="1281"/>
    <tableColumn id="33" xr3:uid="{3B6112D4-05F2-4576-8377-3AEFA466834D}" uniqueName="33" name="Público Alvo" queryTableFieldId="66" dataDxfId="1280"/>
    <tableColumn id="34" xr3:uid="{2C4DCDC2-8315-4A89-B6C8-767E35D0D43B}" uniqueName="34" name="Aplicação Mínima" queryTableFieldId="67" dataDxfId="1279"/>
    <tableColumn id="35" xr3:uid="{FF054144-7062-4EF4-BA2A-6FCC47D31E8E}" uniqueName="35" name="Movimentação Mínima" queryTableFieldId="68" dataDxfId="1278"/>
    <tableColumn id="36" xr3:uid="{4A79F08C-A8FC-4691-8432-979774FD36D9}" uniqueName="36" name="Saldo Mínimo" queryTableFieldId="69" dataDxfId="1277"/>
    <tableColumn id="37" xr3:uid="{4FDD3CE0-B44C-45C3-98A9-09E105DFB1C2}" uniqueName="37" name="Taxa de Adm." queryTableFieldId="70" dataDxfId="1276" dataCellStyle="Per cent"/>
    <tableColumn id="38" xr3:uid="{2C299457-205D-422B-960B-AA409FD5E640}" uniqueName="38" name="Taxa de Performance" queryTableFieldId="71" dataDxfId="1275" dataCellStyle="Per cent"/>
    <tableColumn id="39" xr3:uid="{A4AC947D-32B4-4642-9E7C-B8367A8BEA5F}" uniqueName="39" name="Benchmark" queryTableFieldId="39" dataDxfId="1274" dataCellStyle="Per cent"/>
    <tableColumn id="40" xr3:uid="{2547F12A-7336-4FEE-A93C-7B62E632C692}" uniqueName="40" name="Prev?" queryTableFieldId="72" dataDxfId="1273"/>
    <tableColumn id="41" xr3:uid="{E3694973-3244-488B-97B1-1872679A5319}" uniqueName="41" name="Classificação CVM" queryTableFieldId="73" dataDxfId="1272"/>
    <tableColumn id="42" xr3:uid="{5D65350F-839D-40F2-ADB1-3B102B0CFE82}" uniqueName="42" name="Classificação Anbima" queryTableFieldId="74" dataDxfId="1271" dataCellStyle="Per cent"/>
    <tableColumn id="43" xr3:uid="{A3A60361-42E6-4D92-9288-D53F8C0800AE}" uniqueName="43" name="Repasse Taxa Adm. AAI" queryTableFieldId="75" dataDxfId="1270" dataCellStyle="Per cent"/>
    <tableColumn id="44" xr3:uid="{C557B01A-9965-4336-A74A-A36FCAF4C06B}" uniqueName="44" name="Repasse Taxa Adm. Gestor" queryTableFieldId="76" dataDxfId="1269" dataCellStyle="Per cent"/>
    <tableColumn id="45" xr3:uid="{449EF8A3-BBAF-4A0E-AFA7-50BA08C46751}" uniqueName="45" name="Comentário" queryTableFieldId="77" dataDxfId="1268"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513F7C-98D3-4A72-B602-4AB92E9458EA}" name="Tbl_TaxasDiarias4" displayName="Tbl_TaxasDiarias4" ref="B8:G57" tableType="queryTable" totalsRowShown="0" headerRowDxfId="1313" dataDxfId="1267">
  <autoFilter ref="B8:G57" xr:uid="{987DFB97-53CA-47E5-9755-E26722D761BD}"/>
  <tableColumns count="6">
    <tableColumn id="1" xr3:uid="{7257BE42-B361-4A41-AED4-611C88D8247E}" uniqueName="1" name="DtRef" queryTableFieldId="9" dataDxfId="1266"/>
    <tableColumn id="2" xr3:uid="{7AA070E1-9384-463D-92A4-642A3136D41C}" uniqueName="2" name="Perfil" queryTableFieldId="10" dataDxfId="1265"/>
    <tableColumn id="3" xr3:uid="{9A968D79-A36B-4F71-B338-ED9E43581AC7}" uniqueName="3" name="TipoPerfil" queryTableFieldId="11" dataDxfId="1264"/>
    <tableColumn id="4" xr3:uid="{583DBDFA-C737-4784-ABEB-D23902CBFE61}" uniqueName="4" name="Ativo" queryTableFieldId="12" dataDxfId="1263"/>
    <tableColumn id="5" xr3:uid="{AF1DB760-37B5-405E-B97A-5FDF249737D9}" uniqueName="5" name="Classe" queryTableFieldId="13" dataDxfId="1262"/>
    <tableColumn id="6" xr3:uid="{AF4D9BE8-0DEE-4460-842E-9F1795EFE904}" uniqueName="6" name="Peso" queryTableFieldId="14" dataDxfId="1261" dataCellStyle="Per cent"/>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7DFB97-53CA-47E5-9755-E26722D761BD}" name="Tbl_TaxasDiarias" displayName="Tbl_TaxasDiarias" ref="B8:H51" tableType="queryTable" totalsRowShown="0">
  <autoFilter ref="B8:H51" xr:uid="{987DFB97-53CA-47E5-9755-E26722D761BD}"/>
  <tableColumns count="7">
    <tableColumn id="1" xr3:uid="{9C697CC3-E435-4DB8-B25E-187E550CA4E9}" uniqueName="1" name="PRODUTO" queryTableFieldId="1" dataDxfId="1260"/>
    <tableColumn id="2" xr3:uid="{58784FB5-6CA9-4D1E-819F-1112F19B8058}" uniqueName="2" name="Tipo" queryTableFieldId="2" dataDxfId="1259"/>
    <tableColumn id="3" xr3:uid="{DE7BEC56-4761-49A7-9880-A1395F36B3C9}" uniqueName="3" name="Indexador" queryTableFieldId="3" dataDxfId="1258"/>
    <tableColumn id="4" xr3:uid="{997B92A7-3893-4527-88C2-CDD81E5B7E9F}" uniqueName="4" name="Taxa Considerada" queryTableFieldId="4" dataDxfId="1257" dataCellStyle="Per cent"/>
    <tableColumn id="5" xr3:uid="{F68B50E3-5D9F-4156-8074-F9860FCFD11E}" uniqueName="5" name="Vencimento" queryTableFieldId="5" dataDxfId="1256"/>
    <tableColumn id="6" xr3:uid="{9D246FEF-5C19-4A05-9BB9-D338639F3D33}" uniqueName="6" name="Duration" queryTableFieldId="6" dataDxfId="1255"/>
    <tableColumn id="8" xr3:uid="{E81BD8D8-71E4-40BC-854F-D9436254F93E}" uniqueName="8" name="Data Ref." queryTableFieldId="8" dataDxfId="1254"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br" TargetMode="External"/><Relationship Id="rId1" Type="http://schemas.openxmlformats.org/officeDocument/2006/relationships/hyperlink" Target="http://bsideinvestimentos.com.br/" TargetMode="External"/><Relationship Id="rId5" Type="http://schemas.openxmlformats.org/officeDocument/2006/relationships/drawing" Target="../drawings/drawing17.xml"/><Relationship Id="rId4"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925" t="s">
        <v>0</v>
      </c>
    </row>
    <row r="3" spans="2:9" ht="25.5" customHeight="1" thickBot="1">
      <c r="B3" s="925"/>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zoomScaleNormal="80" workbookViewId="0">
      <selection activeCell="E54" sqref="E54"/>
    </sheetView>
  </sheetViews>
  <sheetFormatPr defaultColWidth="10.69921875" defaultRowHeight="11.25"/>
  <cols>
    <col min="1" max="1" width="4.8984375" style="358" customWidth="1"/>
    <col min="2" max="4" width="4.8984375" style="355" customWidth="1"/>
    <col min="5" max="22" width="4.8984375" style="358" customWidth="1"/>
    <col min="23" max="23" width="4.8984375" style="355" customWidth="1"/>
    <col min="24" max="16384" width="10.69921875" style="355"/>
  </cols>
  <sheetData>
    <row r="1" spans="1:23">
      <c r="A1" s="723"/>
      <c r="B1" s="724"/>
      <c r="C1" s="724"/>
      <c r="D1" s="724"/>
      <c r="E1" s="723"/>
      <c r="F1" s="723"/>
      <c r="G1" s="723"/>
      <c r="H1" s="723"/>
      <c r="I1" s="723"/>
      <c r="J1" s="723"/>
      <c r="K1" s="723"/>
      <c r="L1" s="723"/>
      <c r="M1" s="723"/>
      <c r="N1" s="723"/>
      <c r="O1" s="723"/>
      <c r="P1" s="723"/>
      <c r="Q1" s="723"/>
      <c r="R1" s="723"/>
      <c r="S1" s="723"/>
      <c r="T1" s="723"/>
      <c r="U1" s="723"/>
      <c r="V1" s="723"/>
      <c r="W1" s="724"/>
    </row>
    <row r="2" spans="1:23">
      <c r="A2" s="723"/>
      <c r="B2" s="724"/>
      <c r="C2" s="724"/>
      <c r="D2" s="724"/>
      <c r="E2" s="723"/>
      <c r="F2" s="723"/>
      <c r="G2" s="723"/>
      <c r="H2" s="723"/>
      <c r="I2" s="723"/>
      <c r="J2" s="723"/>
      <c r="K2" s="723"/>
      <c r="L2" s="723"/>
      <c r="M2" s="723"/>
      <c r="N2" s="723"/>
      <c r="O2" s="723"/>
      <c r="P2" s="723"/>
      <c r="Q2" s="723"/>
      <c r="R2" s="723"/>
      <c r="S2" s="723"/>
      <c r="T2" s="723"/>
      <c r="U2" s="723"/>
      <c r="V2" s="723"/>
      <c r="W2" s="724"/>
    </row>
    <row r="3" spans="1:23">
      <c r="A3" s="723"/>
      <c r="B3" s="724"/>
      <c r="C3" s="724"/>
      <c r="D3" s="724"/>
      <c r="E3" s="723"/>
      <c r="F3" s="723"/>
      <c r="G3" s="723"/>
      <c r="H3" s="723"/>
      <c r="I3" s="723"/>
      <c r="J3" s="723"/>
      <c r="K3" s="723"/>
      <c r="L3" s="723"/>
      <c r="M3" s="723"/>
      <c r="N3" s="723"/>
      <c r="O3" s="723"/>
      <c r="P3" s="723"/>
      <c r="Q3" s="723"/>
      <c r="R3" s="723"/>
      <c r="S3" s="723"/>
      <c r="T3" s="723"/>
      <c r="U3" s="723"/>
      <c r="V3" s="723"/>
      <c r="W3" s="724"/>
    </row>
    <row r="4" spans="1:23">
      <c r="A4" s="723"/>
      <c r="B4" s="724"/>
      <c r="C4" s="724"/>
      <c r="D4" s="724"/>
      <c r="E4" s="723"/>
      <c r="F4" s="723"/>
      <c r="G4" s="723"/>
      <c r="H4" s="723"/>
      <c r="I4" s="723"/>
      <c r="J4" s="723"/>
      <c r="K4" s="723"/>
      <c r="L4" s="723"/>
      <c r="M4" s="723"/>
      <c r="N4" s="723"/>
      <c r="O4" s="723"/>
      <c r="P4" s="723"/>
      <c r="Q4" s="723"/>
      <c r="R4" s="723"/>
      <c r="S4" s="723"/>
      <c r="T4" s="723"/>
      <c r="U4" s="723"/>
      <c r="V4" s="723"/>
      <c r="W4" s="724"/>
    </row>
    <row r="5" spans="1:23">
      <c r="A5" s="723"/>
      <c r="B5" s="724"/>
      <c r="C5" s="724"/>
      <c r="D5" s="724"/>
      <c r="E5" s="723"/>
      <c r="F5" s="723"/>
      <c r="G5" s="723"/>
      <c r="H5" s="723"/>
      <c r="I5" s="723"/>
      <c r="J5" s="723"/>
      <c r="K5" s="723"/>
      <c r="L5" s="723"/>
      <c r="M5" s="723"/>
      <c r="N5" s="723"/>
      <c r="O5" s="723"/>
      <c r="P5" s="723"/>
      <c r="Q5" s="723"/>
      <c r="R5" s="723"/>
      <c r="S5" s="723"/>
      <c r="T5" s="723"/>
      <c r="U5" s="723"/>
      <c r="V5" s="723"/>
      <c r="W5" s="724"/>
    </row>
    <row r="6" spans="1:23">
      <c r="A6" s="723"/>
      <c r="B6" s="724"/>
      <c r="C6" s="724"/>
      <c r="D6" s="724"/>
      <c r="E6" s="723"/>
      <c r="F6" s="723"/>
      <c r="G6" s="723"/>
      <c r="H6" s="723"/>
      <c r="I6" s="723"/>
      <c r="J6" s="723"/>
      <c r="K6" s="723"/>
      <c r="L6" s="723"/>
      <c r="M6" s="723"/>
      <c r="N6" s="723"/>
      <c r="O6" s="723"/>
      <c r="P6" s="723"/>
      <c r="Q6" s="723"/>
      <c r="R6" s="723"/>
      <c r="S6" s="723"/>
      <c r="T6" s="723"/>
      <c r="U6" s="723"/>
      <c r="V6" s="723"/>
      <c r="W6" s="724"/>
    </row>
    <row r="7" spans="1:23">
      <c r="A7" s="723"/>
      <c r="B7" s="724"/>
      <c r="C7" s="724"/>
      <c r="D7" s="724"/>
      <c r="E7" s="723"/>
      <c r="F7" s="723"/>
      <c r="G7" s="723"/>
      <c r="H7" s="723"/>
      <c r="I7" s="723"/>
      <c r="J7" s="723"/>
      <c r="K7" s="723"/>
      <c r="L7" s="723"/>
      <c r="M7" s="723"/>
      <c r="N7" s="723"/>
      <c r="O7" s="723"/>
      <c r="P7" s="723"/>
      <c r="Q7" s="723"/>
      <c r="R7" s="723"/>
      <c r="S7" s="723"/>
      <c r="T7" s="723"/>
      <c r="U7" s="723"/>
      <c r="V7" s="723"/>
      <c r="W7" s="724"/>
    </row>
    <row r="8" spans="1:23">
      <c r="A8" s="723"/>
      <c r="B8" s="724"/>
      <c r="C8" s="724"/>
      <c r="D8" s="724"/>
      <c r="E8" s="723"/>
      <c r="F8" s="723"/>
      <c r="G8" s="723"/>
      <c r="H8" s="723"/>
      <c r="I8" s="723"/>
      <c r="J8" s="723"/>
      <c r="K8" s="723"/>
      <c r="L8" s="723"/>
      <c r="M8" s="723"/>
      <c r="N8" s="723"/>
      <c r="O8" s="723"/>
      <c r="P8" s="723"/>
      <c r="Q8" s="723"/>
      <c r="R8" s="723"/>
      <c r="S8" s="723"/>
      <c r="T8" s="723"/>
      <c r="U8" s="723"/>
      <c r="V8" s="723"/>
      <c r="W8" s="724"/>
    </row>
    <row r="9" spans="1:23">
      <c r="A9" s="723"/>
      <c r="B9" s="724"/>
      <c r="C9" s="724"/>
      <c r="D9" s="724"/>
      <c r="E9" s="723"/>
      <c r="F9" s="723"/>
      <c r="G9" s="723"/>
      <c r="H9" s="723"/>
      <c r="I9" s="723"/>
      <c r="J9" s="723"/>
      <c r="K9" s="723"/>
      <c r="L9" s="723"/>
      <c r="M9" s="723"/>
      <c r="N9" s="723"/>
      <c r="O9" s="723"/>
      <c r="P9" s="723"/>
      <c r="Q9" s="723"/>
      <c r="R9" s="723"/>
      <c r="S9" s="723"/>
      <c r="T9" s="723"/>
      <c r="U9" s="723"/>
      <c r="V9" s="723"/>
      <c r="W9" s="724"/>
    </row>
    <row r="10" spans="1:23">
      <c r="A10" s="723"/>
      <c r="B10" s="724"/>
      <c r="C10" s="724"/>
      <c r="D10" s="724"/>
      <c r="E10" s="723"/>
      <c r="F10" s="723"/>
      <c r="G10" s="723"/>
      <c r="H10" s="723"/>
      <c r="I10" s="723"/>
      <c r="J10" s="723"/>
      <c r="K10" s="723"/>
      <c r="L10" s="723"/>
      <c r="M10" s="723"/>
      <c r="N10" s="723"/>
      <c r="O10" s="723"/>
      <c r="P10" s="723"/>
      <c r="Q10" s="723"/>
      <c r="R10" s="723"/>
      <c r="S10" s="723"/>
      <c r="T10" s="723"/>
      <c r="U10" s="723"/>
      <c r="V10" s="723"/>
      <c r="W10" s="724"/>
    </row>
    <row r="11" spans="1:23">
      <c r="A11" s="723"/>
      <c r="B11" s="724"/>
      <c r="C11" s="724"/>
      <c r="D11" s="724"/>
      <c r="E11" s="723"/>
      <c r="F11" s="723"/>
      <c r="G11" s="723"/>
      <c r="H11" s="723"/>
      <c r="I11" s="723"/>
      <c r="J11" s="723"/>
      <c r="K11" s="723"/>
      <c r="L11" s="723"/>
      <c r="M11" s="723"/>
      <c r="N11" s="723"/>
      <c r="O11" s="723"/>
      <c r="P11" s="723"/>
      <c r="Q11" s="723"/>
      <c r="R11" s="723"/>
      <c r="S11" s="723"/>
      <c r="T11" s="723"/>
      <c r="U11" s="723"/>
      <c r="V11" s="723"/>
      <c r="W11" s="724"/>
    </row>
    <row r="12" spans="1:23">
      <c r="A12" s="723"/>
      <c r="B12" s="724"/>
      <c r="C12" s="724"/>
      <c r="D12" s="724"/>
      <c r="E12" s="723"/>
      <c r="F12" s="723"/>
      <c r="G12" s="723"/>
      <c r="H12" s="723"/>
      <c r="I12" s="723"/>
      <c r="J12" s="723"/>
      <c r="K12" s="723"/>
      <c r="L12" s="723"/>
      <c r="M12" s="723"/>
      <c r="N12" s="723"/>
      <c r="O12" s="723"/>
      <c r="P12" s="723"/>
      <c r="Q12" s="723"/>
      <c r="R12" s="723"/>
      <c r="S12" s="723"/>
      <c r="T12" s="723"/>
      <c r="U12" s="723"/>
      <c r="V12" s="723"/>
      <c r="W12" s="724"/>
    </row>
    <row r="13" spans="1:23">
      <c r="A13" s="723"/>
      <c r="B13" s="724"/>
      <c r="C13" s="724"/>
      <c r="D13" s="724"/>
      <c r="E13" s="723"/>
      <c r="F13" s="723"/>
      <c r="G13" s="723"/>
      <c r="H13" s="723"/>
      <c r="I13" s="723"/>
      <c r="J13" s="723"/>
      <c r="K13" s="723"/>
      <c r="L13" s="723"/>
      <c r="M13" s="723"/>
      <c r="N13" s="723"/>
      <c r="O13" s="723"/>
      <c r="P13" s="723"/>
      <c r="Q13" s="723"/>
      <c r="R13" s="723"/>
      <c r="S13" s="723"/>
      <c r="T13" s="723"/>
      <c r="U13" s="723"/>
      <c r="V13" s="723"/>
      <c r="W13" s="724"/>
    </row>
    <row r="14" spans="1:23">
      <c r="A14" s="723"/>
      <c r="B14" s="724"/>
      <c r="C14" s="724"/>
      <c r="D14" s="724"/>
      <c r="E14" s="723"/>
      <c r="F14" s="723"/>
      <c r="G14" s="723"/>
      <c r="H14" s="723"/>
      <c r="I14" s="723"/>
      <c r="J14" s="723"/>
      <c r="K14" s="723"/>
      <c r="L14" s="723"/>
      <c r="M14" s="723"/>
      <c r="N14" s="723"/>
      <c r="O14" s="723"/>
      <c r="P14" s="723"/>
      <c r="Q14" s="723"/>
      <c r="R14" s="723"/>
      <c r="S14" s="723"/>
      <c r="T14" s="723"/>
      <c r="U14" s="723"/>
      <c r="V14" s="723"/>
      <c r="W14" s="724"/>
    </row>
    <row r="15" spans="1:23">
      <c r="A15" s="723"/>
      <c r="B15" s="724"/>
      <c r="C15" s="724"/>
      <c r="D15" s="724"/>
      <c r="E15" s="723"/>
      <c r="F15" s="723"/>
      <c r="G15" s="723"/>
      <c r="H15" s="723"/>
      <c r="I15" s="723"/>
      <c r="J15" s="723"/>
      <c r="K15" s="723"/>
      <c r="L15" s="723"/>
      <c r="M15" s="723"/>
      <c r="N15" s="723"/>
      <c r="O15" s="723"/>
      <c r="P15" s="723"/>
      <c r="Q15" s="723"/>
      <c r="R15" s="723"/>
      <c r="S15" s="723"/>
      <c r="T15" s="723"/>
      <c r="U15" s="723"/>
      <c r="V15" s="723"/>
      <c r="W15" s="724"/>
    </row>
    <row r="16" spans="1:23" ht="42" customHeight="1">
      <c r="A16" s="723"/>
      <c r="B16" s="724"/>
      <c r="C16" s="724"/>
      <c r="D16" s="724"/>
      <c r="E16" s="723"/>
      <c r="F16" s="723"/>
      <c r="G16" s="723"/>
      <c r="H16" s="723"/>
      <c r="I16" s="723"/>
      <c r="J16" s="723"/>
      <c r="K16" s="723"/>
      <c r="L16" s="723"/>
      <c r="M16" s="723"/>
      <c r="N16" s="723"/>
      <c r="O16" s="723"/>
      <c r="P16" s="723"/>
      <c r="Q16" s="723"/>
      <c r="R16" s="723"/>
      <c r="S16" s="723"/>
      <c r="T16" s="723"/>
      <c r="U16" s="723"/>
      <c r="V16" s="723"/>
      <c r="W16" s="724"/>
    </row>
    <row r="17" spans="1:23">
      <c r="A17" s="723"/>
      <c r="B17" s="724"/>
      <c r="C17" s="724"/>
      <c r="D17" s="724"/>
      <c r="E17" s="723"/>
      <c r="F17" s="723"/>
      <c r="G17" s="723"/>
      <c r="H17" s="723"/>
      <c r="I17" s="723"/>
      <c r="J17" s="723"/>
      <c r="K17" s="723"/>
      <c r="L17" s="723"/>
      <c r="M17" s="723"/>
      <c r="N17" s="723"/>
      <c r="O17" s="723"/>
      <c r="P17" s="723"/>
      <c r="Q17" s="723"/>
      <c r="R17" s="723"/>
      <c r="S17" s="723"/>
      <c r="T17" s="723"/>
      <c r="U17" s="723"/>
      <c r="V17" s="723"/>
      <c r="W17" s="724"/>
    </row>
    <row r="18" spans="1:23">
      <c r="A18" s="723"/>
      <c r="B18" s="724"/>
      <c r="C18" s="724"/>
      <c r="D18" s="724"/>
      <c r="E18" s="723"/>
      <c r="F18" s="723"/>
      <c r="G18" s="723"/>
      <c r="H18" s="723"/>
      <c r="I18" s="723"/>
      <c r="J18" s="723"/>
      <c r="K18" s="723"/>
      <c r="L18" s="723"/>
      <c r="M18" s="723"/>
      <c r="N18" s="723"/>
      <c r="O18" s="723"/>
      <c r="P18" s="723"/>
      <c r="Q18" s="723"/>
      <c r="R18" s="723"/>
      <c r="S18" s="723"/>
      <c r="T18" s="723"/>
      <c r="U18" s="723"/>
      <c r="V18" s="723"/>
      <c r="W18" s="724"/>
    </row>
    <row r="19" spans="1:23">
      <c r="A19" s="723"/>
      <c r="B19" s="724"/>
      <c r="C19" s="724"/>
      <c r="D19" s="724"/>
      <c r="E19" s="723"/>
      <c r="F19" s="723"/>
      <c r="G19" s="723"/>
      <c r="H19" s="723"/>
      <c r="I19" s="723"/>
      <c r="J19" s="723"/>
      <c r="K19" s="723"/>
      <c r="L19" s="723"/>
      <c r="M19" s="723"/>
      <c r="N19" s="723"/>
      <c r="O19" s="723"/>
      <c r="P19" s="723"/>
      <c r="Q19" s="723"/>
      <c r="R19" s="723"/>
      <c r="S19" s="723"/>
      <c r="T19" s="723"/>
      <c r="U19" s="723"/>
      <c r="V19" s="723"/>
      <c r="W19" s="724"/>
    </row>
    <row r="20" spans="1:23">
      <c r="A20" s="723"/>
      <c r="B20" s="724"/>
      <c r="C20" s="724"/>
      <c r="D20" s="724"/>
      <c r="E20" s="723"/>
      <c r="F20" s="723"/>
      <c r="G20" s="723"/>
      <c r="H20" s="723"/>
      <c r="I20" s="723"/>
      <c r="J20" s="723"/>
      <c r="K20" s="723"/>
      <c r="L20" s="723"/>
      <c r="M20" s="723"/>
      <c r="N20" s="723"/>
      <c r="O20" s="723"/>
      <c r="P20" s="723"/>
      <c r="Q20" s="723"/>
      <c r="R20" s="723"/>
      <c r="S20" s="723"/>
      <c r="T20" s="723"/>
      <c r="U20" s="723"/>
      <c r="V20" s="723"/>
      <c r="W20" s="724"/>
    </row>
    <row r="21" spans="1:23" ht="30.75" customHeight="1">
      <c r="A21" s="723"/>
      <c r="B21" s="724"/>
      <c r="C21" s="724"/>
      <c r="D21" s="724"/>
      <c r="E21" s="723"/>
      <c r="F21" s="723"/>
      <c r="G21" s="723"/>
      <c r="H21" s="723"/>
      <c r="I21" s="723"/>
      <c r="J21" s="723"/>
      <c r="K21" s="927" t="s">
        <v>1426</v>
      </c>
      <c r="L21" s="927"/>
      <c r="M21" s="927"/>
      <c r="N21" s="927"/>
      <c r="O21" s="927"/>
      <c r="P21" s="927"/>
      <c r="Q21" s="927"/>
      <c r="R21" s="927"/>
      <c r="S21" s="927"/>
      <c r="T21" s="927"/>
      <c r="U21" s="927"/>
      <c r="V21" s="723"/>
      <c r="W21" s="724"/>
    </row>
    <row r="22" spans="1:23" ht="11.25" customHeight="1">
      <c r="A22" s="723"/>
      <c r="B22" s="724"/>
      <c r="C22" s="724"/>
      <c r="D22" s="724"/>
      <c r="E22" s="723"/>
      <c r="F22" s="723"/>
      <c r="G22" s="723"/>
      <c r="H22" s="723"/>
      <c r="I22" s="723"/>
      <c r="J22" s="723"/>
      <c r="K22" s="927"/>
      <c r="L22" s="927"/>
      <c r="M22" s="927"/>
      <c r="N22" s="927"/>
      <c r="O22" s="927"/>
      <c r="P22" s="927"/>
      <c r="Q22" s="927"/>
      <c r="R22" s="927"/>
      <c r="S22" s="927"/>
      <c r="T22" s="927"/>
      <c r="U22" s="927"/>
      <c r="V22" s="723"/>
      <c r="W22" s="724"/>
    </row>
    <row r="23" spans="1:23" ht="11.25" customHeight="1">
      <c r="A23" s="723"/>
      <c r="B23" s="724"/>
      <c r="C23" s="724"/>
      <c r="D23" s="724"/>
      <c r="E23" s="723"/>
      <c r="F23" s="723"/>
      <c r="G23" s="723"/>
      <c r="H23" s="723"/>
      <c r="I23" s="723"/>
      <c r="J23" s="723"/>
      <c r="K23" s="927"/>
      <c r="L23" s="927"/>
      <c r="M23" s="927"/>
      <c r="N23" s="927"/>
      <c r="O23" s="927"/>
      <c r="P23" s="927"/>
      <c r="Q23" s="927"/>
      <c r="R23" s="927"/>
      <c r="S23" s="927"/>
      <c r="T23" s="927"/>
      <c r="U23" s="927"/>
      <c r="V23" s="723"/>
      <c r="W23" s="724"/>
    </row>
    <row r="24" spans="1:23" ht="11.25" customHeight="1">
      <c r="A24" s="723"/>
      <c r="B24" s="724"/>
      <c r="C24" s="724"/>
      <c r="D24" s="724"/>
      <c r="E24" s="723"/>
      <c r="F24" s="723"/>
      <c r="G24" s="723"/>
      <c r="H24" s="723"/>
      <c r="I24" s="723"/>
      <c r="J24" s="723"/>
      <c r="K24" s="927"/>
      <c r="L24" s="927"/>
      <c r="M24" s="927"/>
      <c r="N24" s="927"/>
      <c r="O24" s="927"/>
      <c r="P24" s="927"/>
      <c r="Q24" s="927"/>
      <c r="R24" s="927"/>
      <c r="S24" s="927"/>
      <c r="T24" s="927"/>
      <c r="U24" s="927"/>
      <c r="V24" s="723"/>
      <c r="W24" s="724"/>
    </row>
    <row r="25" spans="1:23" ht="11.25" customHeight="1">
      <c r="A25" s="723"/>
      <c r="B25" s="724"/>
      <c r="C25" s="724"/>
      <c r="D25" s="724"/>
      <c r="E25" s="723"/>
      <c r="F25" s="723"/>
      <c r="G25" s="723"/>
      <c r="H25" s="723"/>
      <c r="I25" s="723"/>
      <c r="J25" s="723"/>
      <c r="K25" s="927"/>
      <c r="L25" s="927"/>
      <c r="M25" s="927"/>
      <c r="N25" s="927"/>
      <c r="O25" s="927"/>
      <c r="P25" s="927"/>
      <c r="Q25" s="927"/>
      <c r="R25" s="927"/>
      <c r="S25" s="927"/>
      <c r="T25" s="927"/>
      <c r="U25" s="927"/>
      <c r="V25" s="723"/>
      <c r="W25" s="724"/>
    </row>
    <row r="26" spans="1:23" ht="11.25" customHeight="1">
      <c r="A26" s="723"/>
      <c r="B26" s="724"/>
      <c r="C26" s="724"/>
      <c r="D26" s="724"/>
      <c r="E26" s="723"/>
      <c r="F26" s="723"/>
      <c r="G26" s="723"/>
      <c r="H26" s="723"/>
      <c r="I26" s="723"/>
      <c r="J26" s="723"/>
      <c r="K26" s="725"/>
      <c r="L26" s="725"/>
      <c r="M26" s="725"/>
      <c r="N26" s="926" t="str">
        <f>'Portfólio Final'!$B$2</f>
        <v>Nome Cliente</v>
      </c>
      <c r="O26" s="926"/>
      <c r="P26" s="926"/>
      <c r="Q26" s="926"/>
      <c r="R26" s="926"/>
      <c r="S26" s="926"/>
      <c r="T26" s="926"/>
      <c r="U26" s="926"/>
      <c r="V26" s="723"/>
      <c r="W26" s="724"/>
    </row>
    <row r="27" spans="1:23" ht="11.25" customHeight="1">
      <c r="A27" s="723"/>
      <c r="B27" s="724"/>
      <c r="C27" s="724"/>
      <c r="D27" s="724"/>
      <c r="E27" s="723"/>
      <c r="F27" s="723"/>
      <c r="G27" s="723"/>
      <c r="H27" s="723"/>
      <c r="I27" s="723"/>
      <c r="J27" s="723"/>
      <c r="K27" s="725"/>
      <c r="L27" s="725"/>
      <c r="M27" s="725"/>
      <c r="N27" s="926"/>
      <c r="O27" s="926"/>
      <c r="P27" s="926"/>
      <c r="Q27" s="926"/>
      <c r="R27" s="926"/>
      <c r="S27" s="926"/>
      <c r="T27" s="926"/>
      <c r="U27" s="926"/>
      <c r="V27" s="723"/>
      <c r="W27" s="724"/>
    </row>
    <row r="28" spans="1:23" ht="11.25" customHeight="1">
      <c r="A28" s="723"/>
      <c r="B28" s="724"/>
      <c r="C28" s="724"/>
      <c r="D28" s="724"/>
      <c r="E28" s="723"/>
      <c r="F28" s="723"/>
      <c r="G28" s="723"/>
      <c r="H28" s="723"/>
      <c r="I28" s="723"/>
      <c r="J28" s="723"/>
      <c r="K28" s="725"/>
      <c r="L28" s="725"/>
      <c r="M28" s="725"/>
      <c r="N28" s="725"/>
      <c r="O28" s="725"/>
      <c r="P28" s="725"/>
      <c r="Q28" s="725"/>
      <c r="R28" s="725"/>
      <c r="S28" s="725"/>
      <c r="T28" s="725"/>
      <c r="U28" s="725"/>
      <c r="V28" s="725"/>
      <c r="W28" s="724"/>
    </row>
    <row r="29" spans="1:23" ht="11.25" customHeight="1">
      <c r="A29" s="723"/>
      <c r="B29" s="724"/>
      <c r="C29" s="724"/>
      <c r="D29" s="724"/>
      <c r="E29" s="723"/>
      <c r="F29" s="723"/>
      <c r="G29" s="723"/>
      <c r="H29" s="723"/>
      <c r="I29" s="723"/>
      <c r="J29" s="723"/>
      <c r="K29" s="725"/>
      <c r="L29" s="725"/>
      <c r="M29" s="725"/>
      <c r="N29" s="725"/>
      <c r="O29" s="725"/>
      <c r="P29" s="725"/>
      <c r="Q29" s="725"/>
      <c r="R29" s="725"/>
      <c r="S29" s="725"/>
      <c r="T29" s="725"/>
      <c r="U29" s="725"/>
      <c r="V29" s="725"/>
      <c r="W29" s="724"/>
    </row>
    <row r="30" spans="1:23">
      <c r="A30" s="723"/>
      <c r="B30" s="724"/>
      <c r="C30" s="724"/>
      <c r="D30" s="724"/>
      <c r="E30" s="723"/>
      <c r="F30" s="723"/>
      <c r="G30" s="723"/>
      <c r="H30" s="723"/>
      <c r="I30" s="723"/>
      <c r="J30" s="723"/>
      <c r="K30" s="723"/>
      <c r="L30" s="723"/>
      <c r="M30" s="723"/>
      <c r="N30" s="723"/>
      <c r="O30" s="723"/>
      <c r="P30" s="723"/>
      <c r="Q30" s="723"/>
      <c r="R30" s="723"/>
      <c r="S30" s="723"/>
      <c r="T30" s="723"/>
      <c r="U30" s="723"/>
      <c r="V30" s="723"/>
      <c r="W30" s="724"/>
    </row>
    <row r="31" spans="1:23" ht="40.5" customHeight="1">
      <c r="A31" s="723"/>
      <c r="B31" s="724"/>
      <c r="C31" s="724"/>
      <c r="D31" s="724"/>
      <c r="E31" s="723"/>
      <c r="F31" s="723"/>
      <c r="G31" s="723"/>
      <c r="H31" s="723"/>
      <c r="I31" s="723"/>
      <c r="J31" s="723"/>
      <c r="K31" s="723"/>
      <c r="L31" s="723"/>
      <c r="M31" s="723"/>
      <c r="N31" s="723"/>
      <c r="O31" s="723"/>
      <c r="P31" s="723"/>
      <c r="Q31" s="723"/>
      <c r="R31" s="723"/>
      <c r="S31" s="723"/>
      <c r="T31" s="723"/>
      <c r="U31" s="723"/>
      <c r="V31" s="723"/>
      <c r="W31" s="724"/>
    </row>
    <row r="32" spans="1:23">
      <c r="A32" s="723"/>
      <c r="B32" s="724"/>
      <c r="C32" s="724"/>
      <c r="D32" s="724"/>
      <c r="E32" s="723"/>
      <c r="F32" s="723"/>
      <c r="G32" s="723"/>
      <c r="H32" s="723"/>
      <c r="I32" s="723"/>
      <c r="J32" s="723"/>
      <c r="K32" s="723"/>
      <c r="L32" s="723"/>
      <c r="M32" s="723"/>
      <c r="N32" s="723"/>
      <c r="O32" s="723"/>
      <c r="P32" s="723"/>
      <c r="Q32" s="723"/>
      <c r="R32" s="723"/>
      <c r="S32" s="723"/>
      <c r="T32" s="723"/>
      <c r="U32" s="723"/>
      <c r="V32" s="723"/>
      <c r="W32" s="724"/>
    </row>
    <row r="33" spans="1:23">
      <c r="A33" s="723"/>
      <c r="B33" s="724"/>
      <c r="C33" s="724"/>
      <c r="D33" s="724"/>
      <c r="E33" s="723"/>
      <c r="F33" s="723"/>
      <c r="G33" s="723"/>
      <c r="H33" s="723"/>
      <c r="I33" s="723"/>
      <c r="J33" s="723"/>
      <c r="K33" s="723"/>
      <c r="L33" s="723"/>
      <c r="M33" s="723"/>
      <c r="N33" s="723"/>
      <c r="O33" s="723"/>
      <c r="P33" s="723"/>
      <c r="Q33" s="723"/>
      <c r="R33" s="723"/>
      <c r="S33" s="723"/>
      <c r="T33" s="723"/>
      <c r="U33" s="723"/>
      <c r="V33" s="723"/>
      <c r="W33" s="724"/>
    </row>
    <row r="34" spans="1:23" ht="12">
      <c r="A34" s="723"/>
      <c r="B34" s="724"/>
      <c r="C34" s="724"/>
      <c r="D34" s="724"/>
      <c r="E34" s="723"/>
      <c r="F34" s="723"/>
      <c r="G34" s="723"/>
      <c r="H34" s="723"/>
      <c r="I34" s="723"/>
      <c r="J34" s="723"/>
      <c r="K34" s="723"/>
      <c r="L34" s="723"/>
      <c r="M34" s="723"/>
      <c r="N34" s="723"/>
      <c r="O34" s="723"/>
      <c r="P34" s="723"/>
      <c r="Q34" s="759"/>
      <c r="R34" s="723"/>
      <c r="S34" s="723"/>
      <c r="T34" s="723"/>
      <c r="U34" s="723"/>
      <c r="V34" s="723"/>
      <c r="W34" s="724"/>
    </row>
    <row r="35" spans="1:23">
      <c r="A35" s="723"/>
      <c r="B35" s="724"/>
      <c r="C35" s="724"/>
      <c r="D35" s="724"/>
      <c r="E35" s="723"/>
      <c r="F35" s="723"/>
      <c r="G35" s="723"/>
      <c r="H35" s="723"/>
      <c r="I35" s="723"/>
      <c r="J35" s="723"/>
      <c r="K35" s="723"/>
      <c r="L35" s="723"/>
      <c r="M35" s="723"/>
      <c r="N35" s="723"/>
      <c r="O35" s="723"/>
      <c r="P35" s="723"/>
      <c r="Q35" s="723"/>
      <c r="R35" s="723"/>
      <c r="S35" s="723"/>
      <c r="T35" s="723"/>
      <c r="U35" s="723"/>
      <c r="V35" s="723"/>
      <c r="W35" s="724"/>
    </row>
    <row r="36" spans="1:23">
      <c r="A36" s="723"/>
      <c r="B36" s="724"/>
      <c r="C36" s="724"/>
      <c r="D36" s="724"/>
      <c r="E36" s="723"/>
      <c r="F36" s="723"/>
      <c r="G36" s="723"/>
      <c r="H36" s="723"/>
      <c r="I36" s="723"/>
      <c r="J36" s="723"/>
      <c r="K36" s="723"/>
      <c r="L36" s="723"/>
      <c r="M36" s="723"/>
      <c r="N36" s="723"/>
      <c r="O36" s="723"/>
      <c r="P36" s="723"/>
      <c r="Q36" s="723"/>
      <c r="R36" s="723"/>
      <c r="S36" s="723"/>
      <c r="T36" s="723"/>
      <c r="U36" s="723"/>
      <c r="V36" s="723"/>
      <c r="W36" s="724"/>
    </row>
    <row r="37" spans="1:23">
      <c r="A37" s="723"/>
      <c r="B37" s="724"/>
      <c r="C37" s="724"/>
      <c r="D37" s="724"/>
      <c r="E37" s="723"/>
      <c r="F37" s="723"/>
      <c r="G37" s="723"/>
      <c r="H37" s="723"/>
      <c r="I37" s="723"/>
      <c r="J37" s="723"/>
      <c r="K37" s="723"/>
      <c r="L37" s="723"/>
      <c r="M37" s="723"/>
      <c r="N37" s="723"/>
      <c r="O37" s="723"/>
      <c r="P37" s="723"/>
      <c r="Q37" s="723"/>
      <c r="R37" s="723"/>
      <c r="S37" s="723"/>
      <c r="T37" s="723"/>
      <c r="U37" s="723"/>
      <c r="V37" s="723"/>
      <c r="W37" s="724"/>
    </row>
    <row r="38" spans="1:23">
      <c r="A38" s="723"/>
      <c r="B38" s="724"/>
      <c r="C38" s="724"/>
      <c r="D38" s="724"/>
      <c r="E38" s="723"/>
      <c r="F38" s="723"/>
      <c r="G38" s="723"/>
      <c r="H38" s="723"/>
      <c r="I38" s="723"/>
      <c r="J38" s="723"/>
      <c r="K38" s="723"/>
      <c r="L38" s="723"/>
      <c r="M38" s="723"/>
      <c r="N38" s="723"/>
      <c r="O38" s="723"/>
      <c r="P38" s="723"/>
      <c r="Q38" s="723"/>
      <c r="R38" s="723"/>
      <c r="S38" s="723"/>
      <c r="T38" s="723"/>
      <c r="U38" s="723"/>
      <c r="V38" s="723"/>
      <c r="W38" s="724"/>
    </row>
    <row r="39" spans="1:23">
      <c r="A39" s="723"/>
      <c r="B39" s="724"/>
      <c r="C39" s="724"/>
      <c r="D39" s="724"/>
      <c r="E39" s="723"/>
      <c r="F39" s="723"/>
      <c r="G39" s="723"/>
      <c r="H39" s="723"/>
      <c r="I39" s="723"/>
      <c r="J39" s="723"/>
      <c r="K39" s="723"/>
      <c r="L39" s="723"/>
      <c r="M39" s="723"/>
      <c r="N39" s="723"/>
      <c r="O39" s="723"/>
      <c r="P39" s="723"/>
      <c r="Q39" s="723"/>
      <c r="R39" s="723"/>
      <c r="S39" s="723"/>
      <c r="T39" s="723"/>
      <c r="U39" s="723"/>
      <c r="V39" s="723"/>
      <c r="W39" s="724"/>
    </row>
    <row r="40" spans="1:23" ht="18.75">
      <c r="A40" s="723"/>
      <c r="B40" s="724"/>
      <c r="C40" s="727"/>
      <c r="D40" s="724"/>
      <c r="E40" s="723"/>
      <c r="F40" s="723"/>
      <c r="G40" s="723"/>
      <c r="H40" s="723"/>
      <c r="I40" s="723"/>
      <c r="J40" s="723"/>
      <c r="K40" s="723"/>
      <c r="L40" s="723"/>
      <c r="M40" s="723"/>
      <c r="N40" s="723"/>
      <c r="O40" s="723"/>
      <c r="P40" s="723"/>
      <c r="Q40" s="723"/>
      <c r="R40" s="723"/>
      <c r="S40" s="723"/>
      <c r="T40" s="723"/>
      <c r="U40" s="723"/>
      <c r="V40" s="723"/>
      <c r="W40" s="724"/>
    </row>
    <row r="41" spans="1:23">
      <c r="A41" s="723"/>
      <c r="B41" s="724"/>
      <c r="C41" s="724"/>
      <c r="D41" s="724"/>
      <c r="E41" s="723"/>
      <c r="F41" s="723"/>
      <c r="G41" s="723"/>
      <c r="H41" s="723"/>
      <c r="I41" s="723"/>
      <c r="J41" s="723"/>
      <c r="K41" s="723"/>
      <c r="L41" s="723"/>
      <c r="M41" s="723"/>
      <c r="N41" s="723"/>
      <c r="O41" s="723"/>
      <c r="P41" s="723"/>
      <c r="Q41" s="723"/>
      <c r="R41" s="723"/>
      <c r="S41" s="723"/>
      <c r="T41" s="723"/>
      <c r="U41" s="723"/>
      <c r="V41" s="723"/>
      <c r="W41" s="724"/>
    </row>
    <row r="42" spans="1:23">
      <c r="A42" s="723"/>
      <c r="B42" s="724"/>
      <c r="C42" s="724"/>
      <c r="D42" s="724"/>
      <c r="E42" s="723"/>
      <c r="F42" s="723"/>
      <c r="G42" s="723"/>
      <c r="H42" s="723"/>
      <c r="I42" s="723"/>
      <c r="J42" s="723"/>
      <c r="K42" s="723"/>
      <c r="L42" s="723"/>
      <c r="M42" s="723"/>
      <c r="N42" s="723"/>
      <c r="O42" s="723"/>
      <c r="P42" s="723"/>
      <c r="Q42" s="723"/>
      <c r="R42" s="723"/>
      <c r="S42" s="723"/>
      <c r="T42" s="723"/>
      <c r="U42" s="723"/>
      <c r="V42" s="723"/>
      <c r="W42" s="724"/>
    </row>
    <row r="43" spans="1:23">
      <c r="A43" s="723"/>
      <c r="B43" s="724"/>
      <c r="C43" s="724"/>
      <c r="D43" s="724"/>
      <c r="E43" s="723"/>
      <c r="F43" s="723"/>
      <c r="G43" s="723"/>
      <c r="H43" s="723"/>
      <c r="I43" s="723"/>
      <c r="J43" s="723"/>
      <c r="K43" s="723"/>
      <c r="L43" s="723"/>
      <c r="M43" s="723"/>
      <c r="N43" s="723"/>
      <c r="O43" s="723"/>
      <c r="P43" s="723"/>
      <c r="Q43" s="723"/>
      <c r="R43" s="723"/>
      <c r="S43" s="723"/>
      <c r="T43" s="723"/>
      <c r="U43" s="723"/>
      <c r="V43" s="723"/>
      <c r="W43" s="724"/>
    </row>
    <row r="44" spans="1:23">
      <c r="A44" s="723"/>
      <c r="B44" s="724"/>
      <c r="C44" s="724"/>
      <c r="D44" s="724"/>
      <c r="E44" s="723"/>
      <c r="F44" s="723"/>
      <c r="G44" s="723"/>
      <c r="H44" s="723"/>
      <c r="I44" s="723"/>
      <c r="J44" s="723"/>
      <c r="K44" s="723"/>
      <c r="L44" s="723"/>
      <c r="M44" s="723"/>
      <c r="N44" s="723"/>
      <c r="O44" s="723"/>
      <c r="P44" s="723"/>
      <c r="Q44" s="723"/>
      <c r="R44" s="723"/>
      <c r="S44" s="723"/>
      <c r="T44" s="723"/>
      <c r="U44" s="723"/>
      <c r="V44" s="723"/>
      <c r="W44" s="724"/>
    </row>
    <row r="45" spans="1:23">
      <c r="A45" s="723"/>
      <c r="B45" s="724"/>
      <c r="C45" s="724"/>
      <c r="D45" s="724"/>
      <c r="E45" s="723"/>
      <c r="F45" s="723"/>
      <c r="G45" s="723"/>
      <c r="H45" s="723"/>
      <c r="I45" s="723"/>
      <c r="J45" s="723"/>
      <c r="K45" s="723"/>
      <c r="L45" s="723"/>
      <c r="M45" s="723"/>
      <c r="N45" s="723"/>
      <c r="O45" s="723"/>
      <c r="P45" s="723"/>
      <c r="Q45" s="723"/>
      <c r="R45" s="723"/>
      <c r="S45" s="723"/>
      <c r="T45" s="723"/>
      <c r="U45" s="723"/>
      <c r="V45" s="723"/>
      <c r="W45" s="724"/>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K88"/>
  <sheetViews>
    <sheetView showGridLines="0" tabSelected="1" zoomScale="80" zoomScaleNormal="80" workbookViewId="0">
      <pane ySplit="8" topLeftCell="A9" activePane="bottomLeft" state="frozen"/>
      <selection pane="bottomLeft" activeCell="W26" sqref="W26"/>
    </sheetView>
  </sheetViews>
  <sheetFormatPr defaultColWidth="10.69921875" defaultRowHeight="27"/>
  <cols>
    <col min="1" max="1" width="1.19921875" style="504" customWidth="1"/>
    <col min="2" max="4" width="2.09765625" style="500" hidden="1" customWidth="1"/>
    <col min="5" max="5" width="33.69921875" style="501" customWidth="1"/>
    <col min="6" max="6" width="13.796875" style="502" customWidth="1"/>
    <col min="7" max="7" width="6.5" style="502" customWidth="1"/>
    <col min="8" max="8" width="5.8984375" style="502" customWidth="1"/>
    <col min="9" max="9" width="7.69921875" style="503" customWidth="1"/>
    <col min="10" max="10" width="8.5" style="504" customWidth="1"/>
    <col min="11" max="11" width="8.09765625" style="504" customWidth="1"/>
    <col min="12" max="12" width="1.3984375" style="504" customWidth="1"/>
    <col min="13" max="13" width="13.5" style="505" customWidth="1"/>
    <col min="14" max="14" width="6.19921875" style="504" customWidth="1"/>
    <col min="15" max="15" width="7.8984375" style="505" customWidth="1"/>
    <col min="16" max="16" width="1.3984375" style="504" customWidth="1"/>
    <col min="17" max="17" width="6.296875" style="506" customWidth="1"/>
    <col min="18" max="18" width="7.3984375" style="504" customWidth="1"/>
    <col min="19" max="19" width="6.296875" style="506" customWidth="1"/>
    <col min="20" max="20" width="7.59765625" style="504" customWidth="1"/>
    <col min="21" max="21" width="6.296875" style="506" customWidth="1"/>
    <col min="22" max="22" width="7.59765625" style="504" customWidth="1"/>
    <col min="23" max="23" width="6.296875" style="506" customWidth="1"/>
    <col min="24" max="24" width="9.09765625" style="504" customWidth="1"/>
    <col min="25" max="25" width="9.296875" style="506" customWidth="1"/>
    <col min="26" max="26" width="5.5" style="504" customWidth="1"/>
    <col min="27" max="27" width="1.3984375" style="504" customWidth="1"/>
    <col min="28" max="28" width="9.19921875" style="504" customWidth="1"/>
    <col min="29" max="29" width="10" style="504" customWidth="1"/>
    <col min="30" max="30" width="9.59765625" style="504" customWidth="1"/>
    <col min="31" max="31" width="23.296875" style="504" customWidth="1"/>
    <col min="32" max="32" width="10.5" style="504" customWidth="1"/>
    <col min="33" max="16384" width="10.69921875" style="504"/>
  </cols>
  <sheetData>
    <row r="1" spans="2:37" s="415" customFormat="1" ht="18.95" customHeight="1" thickBot="1">
      <c r="B1" s="413"/>
      <c r="C1" s="413"/>
      <c r="D1" s="413"/>
      <c r="E1" s="835">
        <f>'Produtos Selecionados'!AD3</f>
        <v>44872</v>
      </c>
      <c r="F1" s="414"/>
      <c r="Y1" s="416"/>
    </row>
    <row r="2" spans="2:37" s="107" customFormat="1" ht="18.95" customHeight="1" thickBot="1">
      <c r="B2" s="417"/>
      <c r="C2" s="417"/>
      <c r="D2" s="417"/>
      <c r="E2" s="934" t="s">
        <v>1426</v>
      </c>
      <c r="F2" s="418"/>
      <c r="J2" s="415"/>
      <c r="K2" s="419" t="s">
        <v>1424</v>
      </c>
      <c r="L2" s="929" t="s">
        <v>1368</v>
      </c>
      <c r="M2" s="929"/>
      <c r="N2" s="415"/>
      <c r="Z2" s="420" t="s">
        <v>1412</v>
      </c>
      <c r="AA2" s="421"/>
      <c r="AB2" s="361">
        <v>43831</v>
      </c>
      <c r="AE2" s="107" t="str">
        <f>IF(AND(ROUND(N86,2)&lt;&gt;1,N10+N37+N56&lt;&gt;0), "Atenção! O portfólio não totaliza 100%", "")</f>
        <v/>
      </c>
      <c r="AF2" s="415"/>
      <c r="AH2" s="415"/>
      <c r="AI2" s="415"/>
      <c r="AJ2" s="415"/>
      <c r="AK2" s="415"/>
    </row>
    <row r="3" spans="2:37" s="107" customFormat="1" ht="18.95" customHeight="1" thickBot="1">
      <c r="B3" s="417"/>
      <c r="C3" s="417"/>
      <c r="D3" s="417"/>
      <c r="E3" s="934"/>
      <c r="F3" s="418"/>
      <c r="G3" s="418"/>
      <c r="H3" s="422"/>
      <c r="J3" s="415"/>
      <c r="K3" s="776" t="s">
        <v>641</v>
      </c>
      <c r="L3" s="423"/>
      <c r="M3" s="360">
        <v>20000000</v>
      </c>
      <c r="O3" s="424"/>
      <c r="V3" s="425" t="s">
        <v>1425</v>
      </c>
      <c r="W3" s="932" t="s">
        <v>620</v>
      </c>
      <c r="X3" s="933"/>
      <c r="Z3" s="648" t="s">
        <v>1413</v>
      </c>
      <c r="AB3" s="649">
        <f ca="1">TODAY()</f>
        <v>44872</v>
      </c>
      <c r="AE3" s="107" t="str" cm="1">
        <f t="array" aca="1" ref="AE3" ca="1">IF(SUM(IF($K:$K="Não", 1, 0))&gt;0, "Atenção! Há fundos fechados na carteira", "")</f>
        <v/>
      </c>
      <c r="AF3" s="415"/>
      <c r="AH3" s="415"/>
      <c r="AI3" s="415"/>
      <c r="AJ3" s="415"/>
      <c r="AK3" s="415"/>
    </row>
    <row r="4" spans="2:37" s="107" customFormat="1" ht="18.75" customHeight="1" thickBot="1">
      <c r="B4" s="417"/>
      <c r="C4" s="417"/>
      <c r="D4" s="417"/>
      <c r="E4" s="934"/>
      <c r="I4" s="746"/>
      <c r="J4" s="415"/>
      <c r="M4" s="427"/>
      <c r="N4" s="427"/>
      <c r="O4" s="427"/>
      <c r="Q4" s="428"/>
      <c r="S4" s="429"/>
      <c r="U4" s="429"/>
      <c r="W4" s="429"/>
      <c r="Y4" s="429"/>
      <c r="Z4" s="650" t="s">
        <v>2468</v>
      </c>
      <c r="AA4" s="426"/>
      <c r="AB4" s="362" t="s">
        <v>64</v>
      </c>
      <c r="AE4" s="928" t="str" cm="1">
        <f t="array" aca="1" ref="AE4" ca="1">IF(COUNT(IF(IF(IF(LEN($J$12:$J$86)&gt;1, $J$12:$J$86,0)&gt;$AB$2, 1,0) - (IF(IF($J$12:$J$86&gt;$AB$2, $AB$12:$AB$86,0)&lt;&gt;0, 1,0) + IF(IF($J$12:$J$86&gt;$AB$2, $AC$12:$AC$86,0)&lt;&gt;0, 1,0) + IF(IF($J$12:$J$86&gt;$AB$2, $AD$12:$AD$86,0)&lt;&gt;0, 1,0))&gt;0, 1))+
COUNT(IF(IF(IF(LEN($F$12:$F$86)&gt;1, $Q$12:$Q$86)=0, 1,0) - (IF(IF(LEN($F$12:$F$86)&gt;1, $AB$12:$AB$86,0)&lt;&gt;0, 1,0) + IF(IF(LEN($F$12:$F$86)&gt;1, $AC$12:$AC$86,0)&lt;&gt;0, 1,0) + IF(IF(LEN($F$12:$F$86)&gt;1, $AD$12:$AD$86,0)&lt;&gt;0, 1,0))&gt;0, 1))&gt;0, "Atenção! Há fundos com histórico inferior ao período de simulação ou sem cotas cadastradas. Adicione uma Proxy de Performance.", "")</f>
        <v/>
      </c>
      <c r="AF4" s="928"/>
      <c r="AG4" s="928"/>
      <c r="AH4" s="415"/>
      <c r="AI4" s="415"/>
      <c r="AJ4" s="415"/>
      <c r="AK4" s="415"/>
    </row>
    <row r="5" spans="2:37" s="435" customFormat="1" ht="5.25" customHeight="1">
      <c r="B5" s="433"/>
      <c r="C5" s="433"/>
      <c r="D5" s="433"/>
      <c r="AE5" s="928"/>
      <c r="AF5" s="928"/>
      <c r="AG5" s="928"/>
      <c r="AH5" s="415"/>
      <c r="AI5" s="415"/>
      <c r="AJ5" s="415"/>
      <c r="AK5" s="415"/>
    </row>
    <row r="6" spans="2:37" s="432" customFormat="1" ht="24" customHeight="1">
      <c r="B6" s="430"/>
      <c r="C6" s="430"/>
      <c r="D6" s="430"/>
      <c r="E6" s="431"/>
      <c r="F6" s="930" t="s">
        <v>1367</v>
      </c>
      <c r="G6" s="931"/>
      <c r="H6" s="931"/>
      <c r="I6" s="931"/>
      <c r="J6" s="931"/>
      <c r="K6" s="431"/>
      <c r="M6" s="930" t="s">
        <v>1349</v>
      </c>
      <c r="N6" s="931"/>
      <c r="O6" s="931"/>
      <c r="Q6" s="935" t="s">
        <v>1350</v>
      </c>
      <c r="R6" s="931"/>
      <c r="S6" s="931"/>
      <c r="T6" s="931"/>
      <c r="U6" s="931"/>
      <c r="V6" s="931"/>
      <c r="W6" s="931"/>
      <c r="X6" s="931"/>
      <c r="Y6" s="931"/>
      <c r="Z6" s="931"/>
      <c r="AB6" s="930" t="s">
        <v>1351</v>
      </c>
      <c r="AC6" s="931"/>
      <c r="AD6" s="931"/>
      <c r="AE6" s="928"/>
      <c r="AF6" s="928"/>
      <c r="AG6" s="928"/>
      <c r="AH6" s="107"/>
      <c r="AI6" s="107"/>
      <c r="AJ6" s="107"/>
      <c r="AK6" s="107"/>
    </row>
    <row r="7" spans="2:37" s="435" customFormat="1" ht="5.25" customHeight="1">
      <c r="B7" s="433"/>
      <c r="C7" s="433"/>
      <c r="D7" s="433"/>
      <c r="E7" s="434"/>
      <c r="M7" s="436"/>
      <c r="N7" s="437"/>
      <c r="O7" s="436"/>
      <c r="Q7" s="438"/>
      <c r="S7" s="438"/>
      <c r="U7" s="438"/>
      <c r="W7" s="438"/>
      <c r="Y7" s="438"/>
    </row>
    <row r="8" spans="2:37" s="442" customFormat="1" ht="31.5">
      <c r="B8" s="439"/>
      <c r="C8" s="439"/>
      <c r="D8" s="439"/>
      <c r="E8" s="440" t="s">
        <v>715</v>
      </c>
      <c r="F8" s="441" t="s">
        <v>31</v>
      </c>
      <c r="G8" s="441" t="s">
        <v>33</v>
      </c>
      <c r="H8" s="441" t="s">
        <v>8</v>
      </c>
      <c r="I8" s="441" t="s">
        <v>1409</v>
      </c>
      <c r="J8" s="441" t="s">
        <v>706</v>
      </c>
      <c r="K8" s="604" t="s">
        <v>1442</v>
      </c>
      <c r="M8" s="441" t="s">
        <v>10</v>
      </c>
      <c r="N8" s="443" t="s">
        <v>1347</v>
      </c>
      <c r="O8" s="443" t="s">
        <v>1348</v>
      </c>
      <c r="Q8" s="441" t="s">
        <v>708</v>
      </c>
      <c r="R8" s="443" t="s">
        <v>709</v>
      </c>
      <c r="S8" s="441" t="s">
        <v>710</v>
      </c>
      <c r="T8" s="443" t="s">
        <v>711</v>
      </c>
      <c r="U8" s="441" t="s">
        <v>712</v>
      </c>
      <c r="V8" s="443" t="s">
        <v>1329</v>
      </c>
      <c r="W8" s="441" t="s">
        <v>1330</v>
      </c>
      <c r="X8" s="443" t="s">
        <v>713</v>
      </c>
      <c r="Y8" s="441" t="s">
        <v>714</v>
      </c>
      <c r="Z8" s="443" t="s">
        <v>605</v>
      </c>
      <c r="AB8" s="441" t="s">
        <v>654</v>
      </c>
      <c r="AC8" s="443" t="s">
        <v>1352</v>
      </c>
      <c r="AD8" s="443" t="s">
        <v>1353</v>
      </c>
      <c r="AE8" s="837"/>
    </row>
    <row r="9" spans="2:37" s="435" customFormat="1" ht="5.25" customHeight="1">
      <c r="B9" s="433"/>
      <c r="C9" s="433"/>
      <c r="D9" s="433"/>
      <c r="E9" s="444"/>
      <c r="F9" s="445"/>
      <c r="G9" s="445"/>
      <c r="H9" s="445"/>
      <c r="I9" s="446"/>
      <c r="J9" s="446"/>
      <c r="K9" s="446"/>
      <c r="M9" s="446"/>
      <c r="Q9" s="446"/>
      <c r="S9" s="446"/>
      <c r="U9" s="446"/>
      <c r="W9" s="446"/>
      <c r="Y9" s="446"/>
      <c r="AB9" s="446"/>
    </row>
    <row r="10" spans="2:37" s="451" customFormat="1" ht="14.25" customHeight="1">
      <c r="B10" s="447"/>
      <c r="C10" s="447"/>
      <c r="D10" s="447" t="s">
        <v>1394</v>
      </c>
      <c r="E10" s="448" t="s">
        <v>11</v>
      </c>
      <c r="F10" s="449"/>
      <c r="G10" s="449"/>
      <c r="H10" s="449"/>
      <c r="I10" s="450"/>
      <c r="J10" s="450"/>
      <c r="K10" s="450"/>
      <c r="M10" s="452">
        <f>IFERROR(IF(M12+M15+M26=0, 0,M12+M15+M26),"")</f>
        <v>0</v>
      </c>
      <c r="N10" s="453">
        <f>N12+N15+N26</f>
        <v>0</v>
      </c>
      <c r="O10" s="454">
        <f>O12+O15+O26</f>
        <v>0</v>
      </c>
      <c r="Q10" s="450"/>
      <c r="R10" s="454"/>
      <c r="S10" s="450"/>
      <c r="T10" s="454"/>
      <c r="U10" s="450"/>
      <c r="V10" s="454"/>
      <c r="W10" s="450"/>
      <c r="X10" s="454"/>
      <c r="Y10" s="450"/>
      <c r="Z10" s="454"/>
      <c r="AB10" s="450"/>
      <c r="AC10" s="454"/>
      <c r="AD10" s="454"/>
    </row>
    <row r="11" spans="2:37" s="435" customFormat="1" ht="5.25" customHeight="1">
      <c r="B11" s="433"/>
      <c r="C11" s="433"/>
      <c r="D11" s="433"/>
      <c r="E11" s="444"/>
      <c r="F11" s="445"/>
      <c r="G11" s="445"/>
      <c r="H11" s="445"/>
      <c r="I11" s="446"/>
      <c r="J11" s="446"/>
      <c r="K11" s="446"/>
      <c r="M11" s="455"/>
      <c r="Q11" s="446"/>
      <c r="S11" s="446"/>
      <c r="U11" s="446"/>
      <c r="W11" s="446"/>
      <c r="Y11" s="446"/>
      <c r="AB11" s="446"/>
    </row>
    <row r="12" spans="2:37" s="451" customFormat="1" ht="14.25" customHeight="1">
      <c r="B12" s="447"/>
      <c r="C12" s="447" t="s">
        <v>12</v>
      </c>
      <c r="D12" s="447" t="s">
        <v>12</v>
      </c>
      <c r="E12" s="456" t="s">
        <v>620</v>
      </c>
      <c r="F12" s="457"/>
      <c r="G12" s="457"/>
      <c r="H12" s="457"/>
      <c r="I12" s="458"/>
      <c r="J12" s="458"/>
      <c r="K12" s="458"/>
      <c r="M12" s="459">
        <f>IFERROR(IF(N12=0, 0, N12*$M$3),0)</f>
        <v>0</v>
      </c>
      <c r="N12" s="606"/>
      <c r="O12" s="460">
        <f>IF(N12=0,0,ROUND(SUM(O13:O14)*N12,3))</f>
        <v>0</v>
      </c>
      <c r="Q12" s="458"/>
      <c r="R12" s="460"/>
      <c r="S12" s="458"/>
      <c r="T12" s="460"/>
      <c r="U12" s="458"/>
      <c r="V12" s="460"/>
      <c r="W12" s="458"/>
      <c r="X12" s="460"/>
      <c r="Y12" s="458"/>
      <c r="Z12" s="460"/>
      <c r="AB12" s="458"/>
      <c r="AC12" s="460"/>
      <c r="AD12" s="460"/>
    </row>
    <row r="13" spans="2:37" s="467" customFormat="1" ht="14.25" customHeight="1">
      <c r="B13" s="461"/>
      <c r="C13" s="461"/>
      <c r="D13" s="461"/>
      <c r="E13" s="357"/>
      <c r="F13" s="462" t="str">
        <f ca="1">IF($E13="", "", IFERROR(INDEX(OFFSET('Fund Guide'!$B$5,1,MATCH(F$8,OFFSET('Fund Guide'!$B$5,,,,COUNTA('Fund Guide'!6:6)),0)-1,COUNTA('Fund Guide'!$B:$B)-COUNTA('Fund Guide'!$B$2:$B$5)),MATCH($E13,OFFSET('Fund Guide'!$B$5,1,,COUNTA('Fund Guide'!$B:$B)-COUNTA('Fund Guide'!$B$2:$B$5)),0)),"-"))</f>
        <v/>
      </c>
      <c r="G13" s="463" t="str">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IFERROR(OFFSET(#REF!,2+MATCH($E13, OFFSET(#REF!,3,,COUNTA(#REF!)-COUNTA(#REF!)), 0),-1+MATCH(G$8, OFFSET(#REF!,,,,COUNTA(#REF!)-COUNTA(#REF!)),0)),"-"))))))))</f>
        <v/>
      </c>
      <c r="H13" s="464" t="str">
        <f ca="1">IF($E13="", "", IFERROR(INDEX(OFFSET('Fund Guide'!$B$5,1,MATCH(H$8,OFFSET('Fund Guide'!$B$5,,,,COUNTA('Fund Guide'!6:6)),0)-1,COUNTA('Fund Guide'!$B:$B)-COUNTA('Fund Guide'!$B$2:$B$5)),MATCH($E13,OFFSET('Fund Guide'!$B$5,1,,COUNTA('Fund Guide'!$B:$B)-COUNTA('Fund Guide'!$B$2:$B$5)),0)),"BRL"))</f>
        <v/>
      </c>
      <c r="I13" s="465" t="str">
        <f ca="1">IF($E13="", "", IFERROR(INDEX(OFFSET('Fund Guide'!$B$5,1,MATCH("Repasse Taxa Adm. Gestor",OFFSET('Fund Guide'!$B$5,,,,COUNTA('Fund Guide'!$5:$5)),0)-1,COUNTA('Fund Guide'!$B:$B)-COUNTA('Fund Guide'!$B$2:$B$5)),MATCH($E13,OFFSET('Fund Guide'!$B$5,1,,COUNTA('Fund Guide'!$B:$B)-COUNTA('Fund Guide'!$B$2:$B$5)),0)),
IFERROR(OFFSET(#REF!,2+MATCH($E13, OFFSET(#REF!,3,,COUNTA(#REF!)-COUNTA(#REF!)), 0),-1+MATCH(I$8, OFFSET(#REF!,,,,COUNTA(#REF!)-COUNTA(#REF!)),0)),IFERROR(IF(FIND("tulo",$E13), 0.25%), "-"))))</f>
        <v/>
      </c>
      <c r="J13" s="466" t="str">
        <f ca="1">IF($E13="", "", IFERROR(INDEX(OFFSET('Fund Guide'!$B$5,1,MATCH(J$8,OFFSET('Fund Guide'!$B$5,,,,COUNTA('Fund Guide'!$5:$5)),0)-1,COUNTA('Fund Guide'!$B:$B)-COUNTA('Fund Guide'!$B$2:$B$5)),MATCH($E13,OFFSET('Fund Guide'!$B$5,1,,COUNTA('Fund Guide'!$B:$B)-COUNTA('Fund Guide'!$B$2:$B$5)),0)),
IFERROR(OFFSET(#REF!,2+MATCH($E13, OFFSET(#REF!,3,,COUNTA(#REF!)-COUNTA(#REF!)), 0),-1+MATCH(J$8, OFFSET(#REF!,,,,COUNTA(#REF!)-COUNTA(#REF!)),0)), "-")))</f>
        <v/>
      </c>
      <c r="K13" s="466" t="str">
        <f ca="1">IF($E13="", "", IFERROR(INDEX(OFFSET('Fund Guide'!$B$5,1,MATCH(K$8,OFFSET('Fund Guide'!$B$5,,,,COUNTA('Fund Guide'!$5:$5)),0)-1,COUNTA('Fund Guide'!$B:$B)-COUNTA('Fund Guide'!$B$2:$B$5)),MATCH($E13,OFFSET('Fund Guide'!$B$5,1,,COUNTA('Fund Guide'!$B:$B)-COUNTA('Fund Guide'!$B$2:$B$5)),0)),
IFERROR(OFFSET(#REF!,2+MATCH($E13, OFFSET(#REF!,3,,COUNTA(#REF!)-COUNTA(#REF!)), 0),-1+MATCH("Captação", OFFSET(#REF!,,,,COUNTA(#REF!)-COUNTA(#REF!)),0)), "-")))</f>
        <v/>
      </c>
      <c r="M13" s="468" t="str">
        <f t="shared" ref="M13" si="0">IFERROR(IF(N13=0, "", N13*$M$3),0)</f>
        <v/>
      </c>
      <c r="N13" s="223"/>
      <c r="O13" s="469" t="str">
        <f t="shared" ref="O13" si="1">IFERROR(IF(N13=0, "", N13/N$12),0)</f>
        <v/>
      </c>
      <c r="Q13" s="836" t="str">
        <f ca="1">IF($E13="", "", IFERROR(INDEX(OFFSET('Fund Guide'!$B$5,1,MATCH(Q$8,OFFSET('Fund Guide'!$B$5,,,,COUNTA('Fund Guide'!6:6)),0)-1,COUNTA('Fund Guide'!$B:$B)-COUNTA('Fund Guide'!$B$2:$B$5)),MATCH($E13,OFFSET('Fund Guide'!$B$5,1,,COUNTA('Fund Guide'!$B:$B)-COUNTA('Fund Guide'!$B$2:$B$5)),0)),"-"))</f>
        <v/>
      </c>
      <c r="R13" s="832" t="str">
        <f ca="1">IF($E13="", "", IFERROR(INDEX(OFFSET('Fund Guide'!$B$5,1,MATCH(R$8,OFFSET('Fund Guide'!$B$5,,,,COUNTA('Fund Guide'!6:6)),0)-1,COUNTA('Fund Guide'!$B:$B)-COUNTA('Fund Guide'!$B$2:$B$5)),MATCH($E13,OFFSET('Fund Guide'!$B$5,1,,COUNTA('Fund Guide'!$B:$B)-COUNTA('Fund Guide'!$B$2:$B$5)),0)),"-"))</f>
        <v/>
      </c>
      <c r="S13" s="836" t="str">
        <f ca="1">IF($E13="", "", IFERROR(INDEX(OFFSET('Fund Guide'!$B$5,1,MATCH(S$8,OFFSET('Fund Guide'!$B$5,,,,COUNTA('Fund Guide'!6:6)),0)-1,COUNTA('Fund Guide'!$B:$B)-COUNTA('Fund Guide'!$B$2:$B$5)),MATCH($E13,OFFSET('Fund Guide'!$B$5,1,,COUNTA('Fund Guide'!$B:$B)-COUNTA('Fund Guide'!$B$2:$B$5)),0)),"-"))</f>
        <v/>
      </c>
      <c r="T13" s="832" t="str">
        <f ca="1">IF($E13="", "", IFERROR(INDEX(OFFSET('Fund Guide'!$B$5,1,MATCH(T$8,OFFSET('Fund Guide'!$B$5,,,,COUNTA('Fund Guide'!6:6)),0)-1,COUNTA('Fund Guide'!$B:$B)-COUNTA('Fund Guide'!$B$2:$B$5)),MATCH($E13,OFFSET('Fund Guide'!$B$5,1,,COUNTA('Fund Guide'!$B:$B)-COUNTA('Fund Guide'!$B$2:$B$5)),0)),"-"))</f>
        <v/>
      </c>
      <c r="U13" s="836" t="str">
        <f ca="1">IF($E13="", "", IFERROR(INDEX(OFFSET('Fund Guide'!$B$5,1,MATCH(U$8,OFFSET('Fund Guide'!$B$5,,,,COUNTA('Fund Guide'!6:6)),0)-1,COUNTA('Fund Guide'!$B:$B)-COUNTA('Fund Guide'!$B$2:$B$5)),MATCH($E13,OFFSET('Fund Guide'!$B$5,1,,COUNTA('Fund Guide'!$B:$B)-COUNTA('Fund Guide'!$B$2:$B$5)),0)),"-"))</f>
        <v/>
      </c>
      <c r="V13" s="832" t="str">
        <f ca="1">IF($E13="", "", IFERROR(INDEX(OFFSET('Fund Guide'!$B$5,1,MATCH(V$8,OFFSET('Fund Guide'!$B$5,,,,COUNTA('Fund Guide'!6:6)),0)-1,COUNTA('Fund Guide'!$B:$B)-COUNTA('Fund Guide'!$B$2:$B$5)),MATCH($E13,OFFSET('Fund Guide'!$B$5,1,,COUNTA('Fund Guide'!$B:$B)-COUNTA('Fund Guide'!$B$2:$B$5)),0)),"-"))</f>
        <v/>
      </c>
      <c r="W13" s="836" t="str">
        <f ca="1">IF($E13="", "", IFERROR(INDEX(OFFSET('Fund Guide'!$B$5,1,MATCH(W$8,OFFSET('Fund Guide'!$B$5,,,,COUNTA('Fund Guide'!6:6)),0)-1,COUNTA('Fund Guide'!$B:$B)-COUNTA('Fund Guide'!$B$2:$B$5)),MATCH($E13,OFFSET('Fund Guide'!$B$5,1,,COUNTA('Fund Guide'!$B:$B)-COUNTA('Fund Guide'!$B$2:$B$5)),0)),"-"))</f>
        <v/>
      </c>
      <c r="X13" s="832" t="str">
        <f ca="1">IF($E13="", "", IFERROR(INDEX(OFFSET('Fund Guide'!$B$5,1,MATCH(X$8,OFFSET('Fund Guide'!$B$5,,,,COUNTA('Fund Guide'!6:6)),0)-1,COUNTA('Fund Guide'!$B:$B)-COUNTA('Fund Guide'!$B$2:$B$5)),MATCH($E13,OFFSET('Fund Guide'!$B$5,1,,COUNTA('Fund Guide'!$B:$B)-COUNTA('Fund Guide'!$B$2:$B$5)),0)),"-"))</f>
        <v/>
      </c>
      <c r="Y13" s="833" t="str">
        <f ca="1">IF($E13="", "", IFERROR(INDEX(OFFSET('Fund Guide'!$B$5,1,MATCH(Y$8,OFFSET('Fund Guide'!$B$5,,,,COUNTA('Fund Guide'!6:6)),0)-1,COUNTA('Fund Guide'!$B:$B)-COUNTA('Fund Guide'!$B$2:$B$5)),MATCH($E13,OFFSET('Fund Guide'!$B$5,1,,COUNTA('Fund Guide'!$B:$B)-COUNTA('Fund Guide'!$B$2:$B$5)),0)),"-"))</f>
        <v/>
      </c>
      <c r="Z13" s="834" t="str">
        <f ca="1">IF($E13="", "", IFERROR(INDEX(OFFSET('Fund Guide'!$B$5,1,MATCH(Z$8,OFFSET('Fund Guide'!$B$5,,,,COUNTA('Fund Guide'!6:6)),0)-1,COUNTA('Fund Guide'!$B:$B)-COUNTA('Fund Guide'!$B$2:$B$5)),MATCH($E13,OFFSET('Fund Guide'!$B$5,1,,COUNTA('Fund Guide'!$B:$B)-COUNTA('Fund Guide'!$B$2:$B$5)),0)),"-"))</f>
        <v/>
      </c>
      <c r="AB13" s="224"/>
      <c r="AC13" s="224"/>
      <c r="AD13" s="223"/>
    </row>
    <row r="14" spans="2:37" s="435" customFormat="1" ht="5.25" customHeight="1">
      <c r="B14" s="433"/>
      <c r="C14" s="433"/>
      <c r="D14" s="433"/>
      <c r="E14" s="470"/>
      <c r="F14" s="471"/>
      <c r="G14" s="445"/>
      <c r="H14" s="445"/>
      <c r="I14" s="446"/>
      <c r="J14" s="446"/>
      <c r="K14" s="446"/>
      <c r="M14" s="455"/>
      <c r="Q14" s="446"/>
      <c r="S14" s="446"/>
      <c r="U14" s="446"/>
      <c r="W14" s="446"/>
      <c r="Y14" s="446"/>
      <c r="AB14" s="446"/>
    </row>
    <row r="15" spans="2:37" s="451" customFormat="1" ht="14.25" customHeight="1">
      <c r="B15" s="447"/>
      <c r="C15" s="447" t="s">
        <v>12</v>
      </c>
      <c r="D15" s="447" t="s">
        <v>12</v>
      </c>
      <c r="E15" s="456" t="s">
        <v>621</v>
      </c>
      <c r="F15" s="457"/>
      <c r="G15" s="457"/>
      <c r="H15" s="457"/>
      <c r="I15" s="458"/>
      <c r="J15" s="458"/>
      <c r="K15" s="458"/>
      <c r="M15" s="459">
        <f>IFERROR(IF(N15=0, 0, N15*$M$3),0)</f>
        <v>0</v>
      </c>
      <c r="N15" s="606"/>
      <c r="O15" s="460">
        <f>ROUND(O17+O20+O23,3)</f>
        <v>0</v>
      </c>
      <c r="Q15" s="458"/>
      <c r="R15" s="460"/>
      <c r="S15" s="458"/>
      <c r="T15" s="460"/>
      <c r="U15" s="458"/>
      <c r="V15" s="460"/>
      <c r="W15" s="458"/>
      <c r="X15" s="460"/>
      <c r="Y15" s="458"/>
      <c r="Z15" s="460"/>
      <c r="AB15" s="458"/>
      <c r="AC15" s="460"/>
      <c r="AD15" s="460"/>
    </row>
    <row r="16" spans="2:37" s="476" customFormat="1" ht="3" customHeight="1">
      <c r="B16" s="472"/>
      <c r="C16" s="472"/>
      <c r="D16" s="472"/>
      <c r="E16" s="473"/>
      <c r="F16" s="474"/>
      <c r="G16" s="474"/>
      <c r="H16" s="474"/>
      <c r="I16" s="475"/>
      <c r="J16" s="475"/>
      <c r="K16" s="475"/>
      <c r="M16" s="477"/>
      <c r="N16" s="478"/>
      <c r="Q16" s="475"/>
      <c r="S16" s="475"/>
      <c r="U16" s="475"/>
      <c r="W16" s="475"/>
      <c r="Y16" s="475"/>
      <c r="AB16" s="475"/>
    </row>
    <row r="17" spans="2:33" s="451" customFormat="1" ht="14.25" customHeight="1">
      <c r="B17" s="447"/>
      <c r="C17" s="447"/>
      <c r="D17" s="447" t="s">
        <v>12</v>
      </c>
      <c r="E17" s="479" t="s">
        <v>1371</v>
      </c>
      <c r="F17" s="480"/>
      <c r="G17" s="480"/>
      <c r="H17" s="480"/>
      <c r="I17" s="481"/>
      <c r="J17" s="481"/>
      <c r="K17" s="481"/>
      <c r="M17" s="482">
        <f>IFERROR(IF(N17=0, 0, N17*$M$3),0)</f>
        <v>0</v>
      </c>
      <c r="N17" s="607"/>
      <c r="O17" s="483">
        <f>IF(N17=0, 0, SUM(O18:O19)*N17)</f>
        <v>0</v>
      </c>
      <c r="Q17" s="481"/>
      <c r="R17" s="483"/>
      <c r="S17" s="481"/>
      <c r="T17" s="483"/>
      <c r="U17" s="481"/>
      <c r="V17" s="483"/>
      <c r="W17" s="481"/>
      <c r="X17" s="483"/>
      <c r="Y17" s="481"/>
      <c r="Z17" s="483"/>
      <c r="AB17" s="481"/>
      <c r="AC17" s="483"/>
      <c r="AD17" s="483"/>
    </row>
    <row r="18" spans="2:33" s="467" customFormat="1" ht="14.25" customHeight="1">
      <c r="B18" s="461"/>
      <c r="C18" s="461"/>
      <c r="D18" s="461"/>
      <c r="E18" s="357"/>
      <c r="F18" s="462" t="str">
        <f ca="1">IF($E18="", "", IFERROR(INDEX(OFFSET('Fund Guide'!$B$5,1,MATCH(F$8,OFFSET('Fund Guide'!$B$5,,,,COUNTA('Fund Guide'!11:11)),0)-1,COUNTA('Fund Guide'!$B:$B)-COUNTA('Fund Guide'!$B$2:$B$5)),MATCH($E18,OFFSET('Fund Guide'!$B$5,1,,COUNTA('Fund Guide'!$B:$B)-COUNTA('Fund Guide'!$B$2:$B$5)),0)),"-"))</f>
        <v/>
      </c>
      <c r="G18" s="463" t="str">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IFERROR(OFFSET(#REF!,2+MATCH($E18, OFFSET(#REF!,3,,COUNTA(#REF!)-COUNTA(#REF!)), 0),-1+MATCH(G$8, OFFSET(#REF!,,,,COUNTA(#REF!)-COUNTA(#REF!)),0)),"-"))))))))</f>
        <v/>
      </c>
      <c r="H18" s="464" t="str">
        <f ca="1">IF($E18="", "", IFERROR(INDEX(OFFSET('Fund Guide'!$B$5,1,MATCH(H$8,OFFSET('Fund Guide'!$B$5,,,,COUNTA('Fund Guide'!25:25)),0)-1,COUNTA('Fund Guide'!$B:$B)-COUNTA('Fund Guide'!$B$2:$B$5)),MATCH($E18,OFFSET('Fund Guide'!$B$5,1,,COUNTA('Fund Guide'!$B:$B)-COUNTA('Fund Guide'!$B$2:$B$5)),0)),"BRL"))</f>
        <v/>
      </c>
      <c r="I18" s="465" t="str">
        <f ca="1">IF($E18="", "", IFERROR(INDEX(OFFSET('Fund Guide'!$B$5,1,MATCH("Repasse Taxa Adm. Gestor",OFFSET('Fund Guide'!$B$5,,,,COUNTA('Fund Guide'!$5:$5)),0)-1,COUNTA('Fund Guide'!$B:$B)-COUNTA('Fund Guide'!$B$2:$B$5)),MATCH($E18,OFFSET('Fund Guide'!$B$5,1,,COUNTA('Fund Guide'!$B:$B)-COUNTA('Fund Guide'!$B$2:$B$5)),0)),
IFERROR(OFFSET(#REF!,2+MATCH($E18, OFFSET(#REF!,3,,COUNTA(#REF!)-COUNTA(#REF!)), 0),-1+MATCH(I$8, OFFSET(#REF!,,,,COUNTA(#REF!)-COUNTA(#REF!)),0)),IFERROR(IF(FIND("tulo",$E18), 0.25%), "-"))))</f>
        <v/>
      </c>
      <c r="J18" s="466" t="str">
        <f ca="1">IF($E18="", "", IFERROR(INDEX(OFFSET('Fund Guide'!$B$5,1,MATCH(J$8,OFFSET('Fund Guide'!$B$5,,,,COUNTA('Fund Guide'!$5:$5)),0)-1,COUNTA('Fund Guide'!$B:$B)-COUNTA('Fund Guide'!$B$2:$B$5)),MATCH($E18,OFFSET('Fund Guide'!$B$5,1,,COUNTA('Fund Guide'!$B:$B)-COUNTA('Fund Guide'!$B$2:$B$5)),0)),
IFERROR(OFFSET(#REF!,2+MATCH($E18, OFFSET(#REF!,3,,COUNTA(#REF!)-COUNTA(#REF!)), 0),-1+MATCH(J$8, OFFSET(#REF!,,,,COUNTA(#REF!)-COUNTA(#REF!)),0)), "-")))</f>
        <v/>
      </c>
      <c r="K18" s="466" t="str">
        <f ca="1">IF($E18="", "", IFERROR(INDEX(OFFSET('Fund Guide'!$B$5,1,MATCH(K$8,OFFSET('Fund Guide'!$B$5,,,,COUNTA('Fund Guide'!$5:$5)),0)-1,COUNTA('Fund Guide'!$B:$B)-COUNTA('Fund Guide'!$B$2:$B$5)),MATCH($E18,OFFSET('Fund Guide'!$B$5,1,,COUNTA('Fund Guide'!$B:$B)-COUNTA('Fund Guide'!$B$2:$B$5)),0)),
IFERROR(OFFSET(#REF!,2+MATCH($E18, OFFSET(#REF!,3,,COUNTA(#REF!)-COUNTA(#REF!)), 0),-1+MATCH("Captação", OFFSET(#REF!,,,,COUNTA(#REF!)-COUNTA(#REF!)),0)), "-")))</f>
        <v/>
      </c>
      <c r="M18" s="468" t="str">
        <f>IFERROR(IF(N18=0, "", N18*$M$3),0)</f>
        <v/>
      </c>
      <c r="N18" s="223"/>
      <c r="O18" s="484" t="str">
        <f>IFERROR(IF(N18=0, "", N18/N$17),0)</f>
        <v/>
      </c>
      <c r="Q18" s="836" t="str">
        <f ca="1">IF($E18="", "", IFERROR(INDEX(OFFSET('Fund Guide'!$B$5,1,MATCH(Q$8,OFFSET('Fund Guide'!$B$5,,,,COUNTA('Fund Guide'!11:11)),0)-1,COUNTA('Fund Guide'!$B:$B)-COUNTA('Fund Guide'!$B$2:$B$5)),MATCH($E18,OFFSET('Fund Guide'!$B$5,1,,COUNTA('Fund Guide'!$B:$B)-COUNTA('Fund Guide'!$B$2:$B$5)),0)),"-"))</f>
        <v/>
      </c>
      <c r="R18" s="832" t="str">
        <f ca="1">IF($E18="", "", IFERROR(INDEX(OFFSET('Fund Guide'!$B$5,1,MATCH(R$8,OFFSET('Fund Guide'!$B$5,,,,COUNTA('Fund Guide'!11:11)),0)-1,COUNTA('Fund Guide'!$B:$B)-COUNTA('Fund Guide'!$B$2:$B$5)),MATCH($E18,OFFSET('Fund Guide'!$B$5,1,,COUNTA('Fund Guide'!$B:$B)-COUNTA('Fund Guide'!$B$2:$B$5)),0)),"-"))</f>
        <v/>
      </c>
      <c r="S18" s="836" t="str">
        <f ca="1">IF($E18="", "", IFERROR(INDEX(OFFSET('Fund Guide'!$B$5,1,MATCH(S$8,OFFSET('Fund Guide'!$B$5,,,,COUNTA('Fund Guide'!11:11)),0)-1,COUNTA('Fund Guide'!$B:$B)-COUNTA('Fund Guide'!$B$2:$B$5)),MATCH($E18,OFFSET('Fund Guide'!$B$5,1,,COUNTA('Fund Guide'!$B:$B)-COUNTA('Fund Guide'!$B$2:$B$5)),0)),"-"))</f>
        <v/>
      </c>
      <c r="T18" s="832" t="str">
        <f ca="1">IF($E18="", "", IFERROR(INDEX(OFFSET('Fund Guide'!$B$5,1,MATCH(T$8,OFFSET('Fund Guide'!$B$5,,,,COUNTA('Fund Guide'!11:11)),0)-1,COUNTA('Fund Guide'!$B:$B)-COUNTA('Fund Guide'!$B$2:$B$5)),MATCH($E18,OFFSET('Fund Guide'!$B$5,1,,COUNTA('Fund Guide'!$B:$B)-COUNTA('Fund Guide'!$B$2:$B$5)),0)),"-"))</f>
        <v/>
      </c>
      <c r="U18" s="836" t="str">
        <f ca="1">IF($E18="", "", IFERROR(INDEX(OFFSET('Fund Guide'!$B$5,1,MATCH(U$8,OFFSET('Fund Guide'!$B$5,,,,COUNTA('Fund Guide'!11:11)),0)-1,COUNTA('Fund Guide'!$B:$B)-COUNTA('Fund Guide'!$B$2:$B$5)),MATCH($E18,OFFSET('Fund Guide'!$B$5,1,,COUNTA('Fund Guide'!$B:$B)-COUNTA('Fund Guide'!$B$2:$B$5)),0)),"-"))</f>
        <v/>
      </c>
      <c r="V18" s="832" t="str">
        <f ca="1">IF($E18="", "", IFERROR(INDEX(OFFSET('Fund Guide'!$B$5,1,MATCH(V$8,OFFSET('Fund Guide'!$B$5,,,,COUNTA('Fund Guide'!11:11)),0)-1,COUNTA('Fund Guide'!$B:$B)-COUNTA('Fund Guide'!$B$2:$B$5)),MATCH($E18,OFFSET('Fund Guide'!$B$5,1,,COUNTA('Fund Guide'!$B:$B)-COUNTA('Fund Guide'!$B$2:$B$5)),0)),"-"))</f>
        <v/>
      </c>
      <c r="W18" s="836" t="str">
        <f ca="1">IF($E18="", "", IFERROR(INDEX(OFFSET('Fund Guide'!$B$5,1,MATCH(W$8,OFFSET('Fund Guide'!$B$5,,,,COUNTA('Fund Guide'!11:11)),0)-1,COUNTA('Fund Guide'!$B:$B)-COUNTA('Fund Guide'!$B$2:$B$5)),MATCH($E18,OFFSET('Fund Guide'!$B$5,1,,COUNTA('Fund Guide'!$B:$B)-COUNTA('Fund Guide'!$B$2:$B$5)),0)),"-"))</f>
        <v/>
      </c>
      <c r="X18" s="832" t="str">
        <f ca="1">IF($E18="", "", IFERROR(INDEX(OFFSET('Fund Guide'!$B$5,1,MATCH(X$8,OFFSET('Fund Guide'!$B$5,,,,COUNTA('Fund Guide'!11:11)),0)-1,COUNTA('Fund Guide'!$B:$B)-COUNTA('Fund Guide'!$B$2:$B$5)),MATCH($E18,OFFSET('Fund Guide'!$B$5,1,,COUNTA('Fund Guide'!$B:$B)-COUNTA('Fund Guide'!$B$2:$B$5)),0)),"-"))</f>
        <v/>
      </c>
      <c r="Y18" s="833" t="str">
        <f ca="1">IF($E18="", "", IFERROR(INDEX(OFFSET('Fund Guide'!$B$5,1,MATCH(Y$8,OFFSET('Fund Guide'!$B$5,,,,COUNTA('Fund Guide'!11:11)),0)-1,COUNTA('Fund Guide'!$B:$B)-COUNTA('Fund Guide'!$B$2:$B$5)),MATCH($E18,OFFSET('Fund Guide'!$B$5,1,,COUNTA('Fund Guide'!$B:$B)-COUNTA('Fund Guide'!$B$2:$B$5)),0)),"-"))</f>
        <v/>
      </c>
      <c r="Z18" s="834" t="str">
        <f ca="1">IF($E18="", "", IFERROR(INDEX(OFFSET('Fund Guide'!$B$5,1,MATCH(Z$8,OFFSET('Fund Guide'!$B$5,,,,COUNTA('Fund Guide'!11:11)),0)-1,COUNTA('Fund Guide'!$B:$B)-COUNTA('Fund Guide'!$B$2:$B$5)),MATCH($E18,OFFSET('Fund Guide'!$B$5,1,,COUNTA('Fund Guide'!$B:$B)-COUNTA('Fund Guide'!$B$2:$B$5)),0)),"-"))</f>
        <v/>
      </c>
      <c r="AB18" s="224"/>
      <c r="AC18" s="224"/>
      <c r="AD18" s="223"/>
      <c r="AE18" s="507"/>
    </row>
    <row r="19" spans="2:33" s="476" customFormat="1" ht="4.5" customHeight="1">
      <c r="B19" s="472"/>
      <c r="C19" s="472"/>
      <c r="D19" s="472"/>
      <c r="E19" s="473"/>
      <c r="F19" s="485"/>
      <c r="G19" s="474"/>
      <c r="H19" s="474"/>
      <c r="I19" s="475"/>
      <c r="J19" s="475"/>
      <c r="K19" s="475"/>
      <c r="M19" s="477"/>
      <c r="O19" s="476" t="str">
        <f>IFERROR(IF(N19=0, "", N19/N$17),0)</f>
        <v/>
      </c>
      <c r="Q19" s="475"/>
      <c r="S19" s="475"/>
      <c r="U19" s="475"/>
      <c r="W19" s="475"/>
      <c r="Y19" s="475"/>
      <c r="AB19" s="475"/>
    </row>
    <row r="20" spans="2:33" s="451" customFormat="1" ht="14.25" customHeight="1">
      <c r="B20" s="447"/>
      <c r="C20" s="447"/>
      <c r="D20" s="447" t="s">
        <v>12</v>
      </c>
      <c r="E20" s="479" t="s">
        <v>1375</v>
      </c>
      <c r="F20" s="480"/>
      <c r="G20" s="480"/>
      <c r="H20" s="480"/>
      <c r="I20" s="481"/>
      <c r="J20" s="481"/>
      <c r="K20" s="481"/>
      <c r="M20" s="482">
        <f>IFERROR(IF(N20=0, 0, N20*$M$3),0)</f>
        <v>0</v>
      </c>
      <c r="N20" s="607"/>
      <c r="O20" s="483">
        <f>IF(N20=0, 0, SUM(O21:O22)*N20)</f>
        <v>0</v>
      </c>
      <c r="Q20" s="481"/>
      <c r="R20" s="483"/>
      <c r="S20" s="481"/>
      <c r="T20" s="483"/>
      <c r="U20" s="481"/>
      <c r="V20" s="483"/>
      <c r="W20" s="481"/>
      <c r="X20" s="483"/>
      <c r="Y20" s="481"/>
      <c r="Z20" s="483"/>
      <c r="AB20" s="481"/>
      <c r="AC20" s="483"/>
      <c r="AD20" s="483"/>
    </row>
    <row r="21" spans="2:33" s="467" customFormat="1" ht="15" customHeight="1">
      <c r="B21" s="461"/>
      <c r="C21" s="461"/>
      <c r="D21" s="461"/>
      <c r="E21" s="357"/>
      <c r="F21" s="462" t="str">
        <f ca="1">IF($E21="", "", IFERROR(INDEX(OFFSET('Fund Guide'!$B$5,1,MATCH(F$8,OFFSET('Fund Guide'!$B$5,,,,COUNTA('Fund Guide'!13:13)),0)-1,COUNTA('Fund Guide'!$B:$B)-COUNTA('Fund Guide'!$B$2:$B$5)),MATCH($E21,OFFSET('Fund Guide'!$B$5,1,,COUNTA('Fund Guide'!$B:$B)-COUNTA('Fund Guide'!$B$2:$B$5)),0)),"-"))</f>
        <v/>
      </c>
      <c r="G21" s="463" t="str">
        <f ca="1">IF($E21="", "", IFERROR(INDEX(OFFSET('Fund Guide'!$B$5,1,MATCH(G$8,OFFSET('Fund Guide'!$B$5,,,,COUNTA('Fund Guide'!$5:$5)),0)-1,COUNTA('Fund Guide'!$B:$B)-COUNTA('Fund Guide'!$B$2:$B$5)),MATCH($E21,OFFSET('Fund Guide'!$B$5,1,,COUNTA('Fund Guide'!$B:$B)-COUNTA('Fund Guide'!$B$2:$B$5)),0)),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IFERROR(OFFSET(#REF!,2+MATCH($E21, OFFSET(#REF!,3,,COUNTA(#REF!)-COUNTA(#REF!)), 0),-1+MATCH(G$8, OFFSET(#REF!,,,,COUNTA(#REF!)-COUNTA(#REF!)),0)),"-"))))))))</f>
        <v/>
      </c>
      <c r="H21" s="464" t="str">
        <f ca="1">IF($E21="", "", IFERROR(INDEX(OFFSET('Fund Guide'!$B$5,1,MATCH(H$8,OFFSET('Fund Guide'!$B$5,,,,COUNTA('Fund Guide'!28:28)),0)-1,COUNTA('Fund Guide'!$B:$B)-COUNTA('Fund Guide'!$B$2:$B$5)),MATCH($E21,OFFSET('Fund Guide'!$B$5,1,,COUNTA('Fund Guide'!$B:$B)-COUNTA('Fund Guide'!$B$2:$B$5)),0)),"BRL"))</f>
        <v/>
      </c>
      <c r="I21" s="465" t="str">
        <f ca="1">IF($E21="", "", IFERROR(INDEX(OFFSET('Fund Guide'!$B$5,1,MATCH("Repasse Taxa Adm. Gestor",OFFSET('Fund Guide'!$B$5,,,,COUNTA('Fund Guide'!$5:$5)),0)-1,COUNTA('Fund Guide'!$B:$B)-COUNTA('Fund Guide'!$B$2:$B$5)),MATCH($E21,OFFSET('Fund Guide'!$B$5,1,,COUNTA('Fund Guide'!$B:$B)-COUNTA('Fund Guide'!$B$2:$B$5)),0)),
IFERROR(OFFSET(#REF!,2+MATCH($E21, OFFSET(#REF!,3,,COUNTA(#REF!)-COUNTA(#REF!)), 0),-1+MATCH(I$8, OFFSET(#REF!,,,,COUNTA(#REF!)-COUNTA(#REF!)),0)),IFERROR(IF(FIND("tulo",$E21), 0.25%), "-"))))</f>
        <v/>
      </c>
      <c r="J21" s="466" t="str">
        <f ca="1">IF($E21="", "", IFERROR(INDEX(OFFSET('Fund Guide'!$B$5,1,MATCH(J$8,OFFSET('Fund Guide'!$B$5,,,,COUNTA('Fund Guide'!$5:$5)),0)-1,COUNTA('Fund Guide'!$B:$B)-COUNTA('Fund Guide'!$B$2:$B$5)),MATCH($E21,OFFSET('Fund Guide'!$B$5,1,,COUNTA('Fund Guide'!$B:$B)-COUNTA('Fund Guide'!$B$2:$B$5)),0)),
IFERROR(OFFSET(#REF!,2+MATCH($E21, OFFSET(#REF!,3,,COUNTA(#REF!)-COUNTA(#REF!)), 0),-1+MATCH(J$8, OFFSET(#REF!,,,,COUNTA(#REF!)-COUNTA(#REF!)),0)), "-")))</f>
        <v/>
      </c>
      <c r="K21" s="466" t="str">
        <f ca="1">IF($E21="", "", IFERROR(INDEX(OFFSET('Fund Guide'!$B$5,1,MATCH(K$8,OFFSET('Fund Guide'!$B$5,,,,COUNTA('Fund Guide'!$5:$5)),0)-1,COUNTA('Fund Guide'!$B:$B)-COUNTA('Fund Guide'!$B$2:$B$5)),MATCH($E21,OFFSET('Fund Guide'!$B$5,1,,COUNTA('Fund Guide'!$B:$B)-COUNTA('Fund Guide'!$B$2:$B$5)),0)),
IFERROR(OFFSET(#REF!,2+MATCH($E21, OFFSET(#REF!,3,,COUNTA(#REF!)-COUNTA(#REF!)), 0),-1+MATCH("Captação", OFFSET(#REF!,,,,COUNTA(#REF!)-COUNTA(#REF!)),0)), "-")))</f>
        <v/>
      </c>
      <c r="M21" s="468" t="str">
        <f>IFERROR(IF(N21=0, "", N21*$M$3),0)</f>
        <v/>
      </c>
      <c r="N21" s="223"/>
      <c r="O21" s="484" t="str">
        <f>IFERROR(IF(N21=0, "", N21/N$20),0)</f>
        <v/>
      </c>
      <c r="Q21" s="836" t="str">
        <f ca="1">IF($E21="", "", IFERROR(INDEX(OFFSET('Fund Guide'!$B$5,1,MATCH(Q$8,OFFSET('Fund Guide'!$B$5,,,,COUNTA('Fund Guide'!13:13)),0)-1,COUNTA('Fund Guide'!$B:$B)-COUNTA('Fund Guide'!$B$2:$B$5)),MATCH($E21,OFFSET('Fund Guide'!$B$5,1,,COUNTA('Fund Guide'!$B:$B)-COUNTA('Fund Guide'!$B$2:$B$5)),0)),"-"))</f>
        <v/>
      </c>
      <c r="R21" s="832" t="str">
        <f ca="1">IF($E21="", "", IFERROR(INDEX(OFFSET('Fund Guide'!$B$5,1,MATCH(R$8,OFFSET('Fund Guide'!$B$5,,,,COUNTA('Fund Guide'!13:13)),0)-1,COUNTA('Fund Guide'!$B:$B)-COUNTA('Fund Guide'!$B$2:$B$5)),MATCH($E21,OFFSET('Fund Guide'!$B$5,1,,COUNTA('Fund Guide'!$B:$B)-COUNTA('Fund Guide'!$B$2:$B$5)),0)),"-"))</f>
        <v/>
      </c>
      <c r="S21" s="836" t="str">
        <f ca="1">IF($E21="", "", IFERROR(INDEX(OFFSET('Fund Guide'!$B$5,1,MATCH(S$8,OFFSET('Fund Guide'!$B$5,,,,COUNTA('Fund Guide'!13:13)),0)-1,COUNTA('Fund Guide'!$B:$B)-COUNTA('Fund Guide'!$B$2:$B$5)),MATCH($E21,OFFSET('Fund Guide'!$B$5,1,,COUNTA('Fund Guide'!$B:$B)-COUNTA('Fund Guide'!$B$2:$B$5)),0)),"-"))</f>
        <v/>
      </c>
      <c r="T21" s="832" t="str">
        <f ca="1">IF($E21="", "", IFERROR(INDEX(OFFSET('Fund Guide'!$B$5,1,MATCH(T$8,OFFSET('Fund Guide'!$B$5,,,,COUNTA('Fund Guide'!13:13)),0)-1,COUNTA('Fund Guide'!$B:$B)-COUNTA('Fund Guide'!$B$2:$B$5)),MATCH($E21,OFFSET('Fund Guide'!$B$5,1,,COUNTA('Fund Guide'!$B:$B)-COUNTA('Fund Guide'!$B$2:$B$5)),0)),"-"))</f>
        <v/>
      </c>
      <c r="U21" s="836" t="str">
        <f ca="1">IF($E21="", "", IFERROR(INDEX(OFFSET('Fund Guide'!$B$5,1,MATCH(U$8,OFFSET('Fund Guide'!$B$5,,,,COUNTA('Fund Guide'!13:13)),0)-1,COUNTA('Fund Guide'!$B:$B)-COUNTA('Fund Guide'!$B$2:$B$5)),MATCH($E21,OFFSET('Fund Guide'!$B$5,1,,COUNTA('Fund Guide'!$B:$B)-COUNTA('Fund Guide'!$B$2:$B$5)),0)),"-"))</f>
        <v/>
      </c>
      <c r="V21" s="832" t="str">
        <f ca="1">IF($E21="", "", IFERROR(INDEX(OFFSET('Fund Guide'!$B$5,1,MATCH(V$8,OFFSET('Fund Guide'!$B$5,,,,COUNTA('Fund Guide'!13:13)),0)-1,COUNTA('Fund Guide'!$B:$B)-COUNTA('Fund Guide'!$B$2:$B$5)),MATCH($E21,OFFSET('Fund Guide'!$B$5,1,,COUNTA('Fund Guide'!$B:$B)-COUNTA('Fund Guide'!$B$2:$B$5)),0)),"-"))</f>
        <v/>
      </c>
      <c r="W21" s="836" t="str">
        <f ca="1">IF($E21="", "", IFERROR(INDEX(OFFSET('Fund Guide'!$B$5,1,MATCH(W$8,OFFSET('Fund Guide'!$B$5,,,,COUNTA('Fund Guide'!13:13)),0)-1,COUNTA('Fund Guide'!$B:$B)-COUNTA('Fund Guide'!$B$2:$B$5)),MATCH($E21,OFFSET('Fund Guide'!$B$5,1,,COUNTA('Fund Guide'!$B:$B)-COUNTA('Fund Guide'!$B$2:$B$5)),0)),"-"))</f>
        <v/>
      </c>
      <c r="X21" s="832" t="str">
        <f ca="1">IF($E21="", "", IFERROR(INDEX(OFFSET('Fund Guide'!$B$5,1,MATCH(X$8,OFFSET('Fund Guide'!$B$5,,,,COUNTA('Fund Guide'!13:13)),0)-1,COUNTA('Fund Guide'!$B:$B)-COUNTA('Fund Guide'!$B$2:$B$5)),MATCH($E21,OFFSET('Fund Guide'!$B$5,1,,COUNTA('Fund Guide'!$B:$B)-COUNTA('Fund Guide'!$B$2:$B$5)),0)),"-"))</f>
        <v/>
      </c>
      <c r="Y21" s="833" t="str">
        <f ca="1">IF($E21="", "", IFERROR(INDEX(OFFSET('Fund Guide'!$B$5,1,MATCH(Y$8,OFFSET('Fund Guide'!$B$5,,,,COUNTA('Fund Guide'!13:13)),0)-1,COUNTA('Fund Guide'!$B:$B)-COUNTA('Fund Guide'!$B$2:$B$5)),MATCH($E21,OFFSET('Fund Guide'!$B$5,1,,COUNTA('Fund Guide'!$B:$B)-COUNTA('Fund Guide'!$B$2:$B$5)),0)),"-"))</f>
        <v/>
      </c>
      <c r="Z21" s="834" t="str">
        <f ca="1">IF($E21="", "", IFERROR(INDEX(OFFSET('Fund Guide'!$B$5,1,MATCH(Z$8,OFFSET('Fund Guide'!$B$5,,,,COUNTA('Fund Guide'!13:13)),0)-1,COUNTA('Fund Guide'!$B:$B)-COUNTA('Fund Guide'!$B$2:$B$5)),MATCH($E21,OFFSET('Fund Guide'!$B$5,1,,COUNTA('Fund Guide'!$B:$B)-COUNTA('Fund Guide'!$B$2:$B$5)),0)),"-"))</f>
        <v/>
      </c>
      <c r="AB21" s="224"/>
      <c r="AC21" s="224"/>
      <c r="AD21" s="223"/>
      <c r="AG21" s="486"/>
    </row>
    <row r="22" spans="2:33" s="476" customFormat="1" ht="4.5" customHeight="1">
      <c r="B22" s="472"/>
      <c r="C22" s="472"/>
      <c r="D22" s="472"/>
      <c r="E22" s="473"/>
      <c r="F22" s="485"/>
      <c r="G22" s="474"/>
      <c r="H22" s="474"/>
      <c r="I22" s="475"/>
      <c r="J22" s="475"/>
      <c r="K22" s="475"/>
      <c r="M22" s="477"/>
      <c r="Q22" s="475"/>
      <c r="S22" s="475"/>
      <c r="U22" s="475"/>
      <c r="W22" s="475"/>
      <c r="Y22" s="475"/>
      <c r="AB22" s="475"/>
      <c r="AG22" s="486"/>
    </row>
    <row r="23" spans="2:33" s="451" customFormat="1" ht="14.25" customHeight="1">
      <c r="B23" s="447"/>
      <c r="C23" s="447"/>
      <c r="D23" s="447" t="s">
        <v>12</v>
      </c>
      <c r="E23" s="479" t="s">
        <v>1369</v>
      </c>
      <c r="F23" s="480"/>
      <c r="G23" s="480"/>
      <c r="H23" s="480"/>
      <c r="I23" s="481"/>
      <c r="J23" s="481"/>
      <c r="K23" s="481"/>
      <c r="M23" s="482">
        <f>IFERROR(IF(N23=0, 0, N23*$M$3),0)</f>
        <v>0</v>
      </c>
      <c r="N23" s="607"/>
      <c r="O23" s="483">
        <f>IF(N23=0, 0, SUM(O24:O25)*N23)</f>
        <v>0</v>
      </c>
      <c r="Q23" s="481"/>
      <c r="R23" s="483"/>
      <c r="S23" s="481"/>
      <c r="T23" s="483"/>
      <c r="U23" s="481"/>
      <c r="V23" s="483"/>
      <c r="W23" s="481"/>
      <c r="X23" s="483"/>
      <c r="Y23" s="481"/>
      <c r="Z23" s="483"/>
      <c r="AB23" s="481"/>
      <c r="AC23" s="483"/>
      <c r="AD23" s="483"/>
    </row>
    <row r="24" spans="2:33" s="467" customFormat="1" ht="15" customHeight="1">
      <c r="B24" s="461"/>
      <c r="C24" s="461"/>
      <c r="D24" s="461"/>
      <c r="E24" s="357"/>
      <c r="F24" s="462" t="str">
        <f ca="1">IF($E24="", "", IFERROR(INDEX(OFFSET('Fund Guide'!$B$5,1,MATCH(F$8,OFFSET('Fund Guide'!$B$5,,,,COUNTA('Fund Guide'!16:16)),0)-1,COUNTA('Fund Guide'!$B:$B)-COUNTA('Fund Guide'!$B$2:$B$5)),MATCH($E24,OFFSET('Fund Guide'!$B$5,1,,COUNTA('Fund Guide'!$B:$B)-COUNTA('Fund Guide'!$B$2:$B$5)),0)),"-"))</f>
        <v/>
      </c>
      <c r="G24" s="463" t="str">
        <f ca="1">IF($E24="", "", IFERROR(INDEX(OFFSET('Fund Guide'!$B$5,1,MATCH(G$8,OFFSET('Fund Guide'!$B$5,,,,COUNTA('Fund Guide'!$5:$5)),0)-1,COUNTA('Fund Guide'!$B:$B)-COUNTA('Fund Guide'!$B$2:$B$5)),MATCH($E24,OFFSET('Fund Guide'!$B$5,1,,COUNTA('Fund Guide'!$B:$B)-COUNTA('Fund Guide'!$B$2:$B$5)),0)),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IFERROR(OFFSET(#REF!,2+MATCH($E24, OFFSET(#REF!,3,,COUNTA(#REF!)-COUNTA(#REF!)), 0),-1+MATCH(G$8, OFFSET(#REF!,,,,COUNTA(#REF!)-COUNTA(#REF!)),0)),"-"))))))))</f>
        <v/>
      </c>
      <c r="H24" s="464" t="str">
        <f ca="1">IF($E24="", "", IFERROR(INDEX(OFFSET('Fund Guide'!$B$5,1,MATCH(H$8,OFFSET('Fund Guide'!$B$5,,,,COUNTA('Fund Guide'!34:34)),0)-1,COUNTA('Fund Guide'!$B:$B)-COUNTA('Fund Guide'!$B$2:$B$5)),MATCH($E24,OFFSET('Fund Guide'!$B$5,1,,COUNTA('Fund Guide'!$B:$B)-COUNTA('Fund Guide'!$B$2:$B$5)),0)),"BRL"))</f>
        <v/>
      </c>
      <c r="I24" s="465" t="str">
        <f ca="1">IF($E24="", "", IFERROR(INDEX(OFFSET('Fund Guide'!$B$5,1,MATCH("Repasse Taxa Adm. Gestor",OFFSET('Fund Guide'!$B$5,,,,COUNTA('Fund Guide'!$5:$5)),0)-1,COUNTA('Fund Guide'!$B:$B)-COUNTA('Fund Guide'!$B$2:$B$5)),MATCH($E24,OFFSET('Fund Guide'!$B$5,1,,COUNTA('Fund Guide'!$B:$B)-COUNTA('Fund Guide'!$B$2:$B$5)),0)),
IFERROR(OFFSET(#REF!,2+MATCH($E24, OFFSET(#REF!,3,,COUNTA(#REF!)-COUNTA(#REF!)), 0),-1+MATCH(I$8, OFFSET(#REF!,,,,COUNTA(#REF!)-COUNTA(#REF!)),0)),IFERROR(IF(FIND("tulo",$E24), 0.25%), "-"))))</f>
        <v/>
      </c>
      <c r="J24" s="466" t="str">
        <f ca="1">IF($E24="", "", IFERROR(INDEX(OFFSET('Fund Guide'!$B$5,1,MATCH(J$8,OFFSET('Fund Guide'!$B$5,,,,COUNTA('Fund Guide'!$5:$5)),0)-1,COUNTA('Fund Guide'!$B:$B)-COUNTA('Fund Guide'!$B$2:$B$5)),MATCH($E24,OFFSET('Fund Guide'!$B$5,1,,COUNTA('Fund Guide'!$B:$B)-COUNTA('Fund Guide'!$B$2:$B$5)),0)),
IFERROR(OFFSET(#REF!,2+MATCH($E24, OFFSET(#REF!,3,,COUNTA(#REF!)-COUNTA(#REF!)), 0),-1+MATCH(J$8, OFFSET(#REF!,,,,COUNTA(#REF!)-COUNTA(#REF!)),0)), "-")))</f>
        <v/>
      </c>
      <c r="K24" s="466" t="str">
        <f ca="1">IF($E24="", "", IFERROR(INDEX(OFFSET('Fund Guide'!$B$5,1,MATCH(K$8,OFFSET('Fund Guide'!$B$5,,,,COUNTA('Fund Guide'!$5:$5)),0)-1,COUNTA('Fund Guide'!$B:$B)-COUNTA('Fund Guide'!$B$2:$B$5)),MATCH($E24,OFFSET('Fund Guide'!$B$5,1,,COUNTA('Fund Guide'!$B:$B)-COUNTA('Fund Guide'!$B$2:$B$5)),0)),
IFERROR(OFFSET(#REF!,2+MATCH($E24, OFFSET(#REF!,3,,COUNTA(#REF!)-COUNTA(#REF!)), 0),-1+MATCH("Captação", OFFSET(#REF!,,,,COUNTA(#REF!)-COUNTA(#REF!)),0)), "-")))</f>
        <v/>
      </c>
      <c r="M24" s="468" t="str">
        <f>IFERROR(IF(N24=0, "", N24*$M$3),0)</f>
        <v/>
      </c>
      <c r="N24" s="223"/>
      <c r="O24" s="484" t="str">
        <f>IFERROR(IF(N24=0, "", N24/N$23),0)</f>
        <v/>
      </c>
      <c r="Q24" s="836" t="str">
        <f ca="1">IF($E24="", "", IFERROR(INDEX(OFFSET('Fund Guide'!$B$5,1,MATCH(Q$8,OFFSET('Fund Guide'!$B$5,,,,COUNTA('Fund Guide'!16:16)),0)-1,COUNTA('Fund Guide'!$B:$B)-COUNTA('Fund Guide'!$B$2:$B$5)),MATCH($E24,OFFSET('Fund Guide'!$B$5,1,,COUNTA('Fund Guide'!$B:$B)-COUNTA('Fund Guide'!$B$2:$B$5)),0)),"-"))</f>
        <v/>
      </c>
      <c r="R24" s="832" t="str">
        <f ca="1">IF($E24="", "", IFERROR(INDEX(OFFSET('Fund Guide'!$B$5,1,MATCH(R$8,OFFSET('Fund Guide'!$B$5,,,,COUNTA('Fund Guide'!16:16)),0)-1,COUNTA('Fund Guide'!$B:$B)-COUNTA('Fund Guide'!$B$2:$B$5)),MATCH($E24,OFFSET('Fund Guide'!$B$5,1,,COUNTA('Fund Guide'!$B:$B)-COUNTA('Fund Guide'!$B$2:$B$5)),0)),"-"))</f>
        <v/>
      </c>
      <c r="S24" s="836" t="str">
        <f ca="1">IF($E24="", "", IFERROR(INDEX(OFFSET('Fund Guide'!$B$5,1,MATCH(S$8,OFFSET('Fund Guide'!$B$5,,,,COUNTA('Fund Guide'!16:16)),0)-1,COUNTA('Fund Guide'!$B:$B)-COUNTA('Fund Guide'!$B$2:$B$5)),MATCH($E24,OFFSET('Fund Guide'!$B$5,1,,COUNTA('Fund Guide'!$B:$B)-COUNTA('Fund Guide'!$B$2:$B$5)),0)),"-"))</f>
        <v/>
      </c>
      <c r="T24" s="832" t="str">
        <f ca="1">IF($E24="", "", IFERROR(INDEX(OFFSET('Fund Guide'!$B$5,1,MATCH(T$8,OFFSET('Fund Guide'!$B$5,,,,COUNTA('Fund Guide'!16:16)),0)-1,COUNTA('Fund Guide'!$B:$B)-COUNTA('Fund Guide'!$B$2:$B$5)),MATCH($E24,OFFSET('Fund Guide'!$B$5,1,,COUNTA('Fund Guide'!$B:$B)-COUNTA('Fund Guide'!$B$2:$B$5)),0)),"-"))</f>
        <v/>
      </c>
      <c r="U24" s="836" t="str">
        <f ca="1">IF($E24="", "", IFERROR(INDEX(OFFSET('Fund Guide'!$B$5,1,MATCH(U$8,OFFSET('Fund Guide'!$B$5,,,,COUNTA('Fund Guide'!16:16)),0)-1,COUNTA('Fund Guide'!$B:$B)-COUNTA('Fund Guide'!$B$2:$B$5)),MATCH($E24,OFFSET('Fund Guide'!$B$5,1,,COUNTA('Fund Guide'!$B:$B)-COUNTA('Fund Guide'!$B$2:$B$5)),0)),"-"))</f>
        <v/>
      </c>
      <c r="V24" s="832" t="str">
        <f ca="1">IF($E24="", "", IFERROR(INDEX(OFFSET('Fund Guide'!$B$5,1,MATCH(V$8,OFFSET('Fund Guide'!$B$5,,,,COUNTA('Fund Guide'!16:16)),0)-1,COUNTA('Fund Guide'!$B:$B)-COUNTA('Fund Guide'!$B$2:$B$5)),MATCH($E24,OFFSET('Fund Guide'!$B$5,1,,COUNTA('Fund Guide'!$B:$B)-COUNTA('Fund Guide'!$B$2:$B$5)),0)),"-"))</f>
        <v/>
      </c>
      <c r="W24" s="836" t="str">
        <f ca="1">IF($E24="", "", IFERROR(INDEX(OFFSET('Fund Guide'!$B$5,1,MATCH(W$8,OFFSET('Fund Guide'!$B$5,,,,COUNTA('Fund Guide'!16:16)),0)-1,COUNTA('Fund Guide'!$B:$B)-COUNTA('Fund Guide'!$B$2:$B$5)),MATCH($E24,OFFSET('Fund Guide'!$B$5,1,,COUNTA('Fund Guide'!$B:$B)-COUNTA('Fund Guide'!$B$2:$B$5)),0)),"-"))</f>
        <v/>
      </c>
      <c r="X24" s="832" t="str">
        <f ca="1">IF($E24="", "", IFERROR(INDEX(OFFSET('Fund Guide'!$B$5,1,MATCH(X$8,OFFSET('Fund Guide'!$B$5,,,,COUNTA('Fund Guide'!16:16)),0)-1,COUNTA('Fund Guide'!$B:$B)-COUNTA('Fund Guide'!$B$2:$B$5)),MATCH($E24,OFFSET('Fund Guide'!$B$5,1,,COUNTA('Fund Guide'!$B:$B)-COUNTA('Fund Guide'!$B$2:$B$5)),0)),"-"))</f>
        <v/>
      </c>
      <c r="Y24" s="833" t="str">
        <f ca="1">IF($E24="", "", IFERROR(INDEX(OFFSET('Fund Guide'!$B$5,1,MATCH(Y$8,OFFSET('Fund Guide'!$B$5,,,,COUNTA('Fund Guide'!16:16)),0)-1,COUNTA('Fund Guide'!$B:$B)-COUNTA('Fund Guide'!$B$2:$B$5)),MATCH($E24,OFFSET('Fund Guide'!$B$5,1,,COUNTA('Fund Guide'!$B:$B)-COUNTA('Fund Guide'!$B$2:$B$5)),0)),"-"))</f>
        <v/>
      </c>
      <c r="Z24" s="834" t="str">
        <f ca="1">IF($E24="", "", IFERROR(INDEX(OFFSET('Fund Guide'!$B$5,1,MATCH(Z$8,OFFSET('Fund Guide'!$B$5,,,,COUNTA('Fund Guide'!16:16)),0)-1,COUNTA('Fund Guide'!$B:$B)-COUNTA('Fund Guide'!$B$2:$B$5)),MATCH($E24,OFFSET('Fund Guide'!$B$5,1,,COUNTA('Fund Guide'!$B:$B)-COUNTA('Fund Guide'!$B$2:$B$5)),0)),"-"))</f>
        <v/>
      </c>
      <c r="AB24" s="224"/>
      <c r="AC24" s="224"/>
      <c r="AD24" s="223"/>
      <c r="AG24" s="486"/>
    </row>
    <row r="25" spans="2:33" s="476" customFormat="1" ht="5.25" customHeight="1">
      <c r="B25" s="472"/>
      <c r="C25" s="472"/>
      <c r="D25" s="472"/>
      <c r="E25" s="473"/>
      <c r="F25" s="485"/>
      <c r="G25" s="474"/>
      <c r="H25" s="474"/>
      <c r="I25" s="475"/>
      <c r="J25" s="475"/>
      <c r="K25" s="475"/>
      <c r="M25" s="477"/>
      <c r="Q25" s="475"/>
      <c r="S25" s="475"/>
      <c r="U25" s="475"/>
      <c r="W25" s="475"/>
      <c r="Y25" s="475"/>
      <c r="AB25" s="475"/>
    </row>
    <row r="26" spans="2:33" s="451" customFormat="1" ht="14.25" customHeight="1">
      <c r="B26" s="447"/>
      <c r="C26" s="447" t="s">
        <v>12</v>
      </c>
      <c r="D26" s="447" t="s">
        <v>12</v>
      </c>
      <c r="E26" s="456" t="s">
        <v>661</v>
      </c>
      <c r="F26" s="457"/>
      <c r="G26" s="457"/>
      <c r="H26" s="457"/>
      <c r="I26" s="458"/>
      <c r="J26" s="458"/>
      <c r="K26" s="458"/>
      <c r="M26" s="459">
        <f>IFERROR(IF(N26=0, 0, N26*$M$3),0)</f>
        <v>0</v>
      </c>
      <c r="N26" s="606"/>
      <c r="O26" s="460">
        <f>ROUND(O28+O31+O34,3)</f>
        <v>0</v>
      </c>
      <c r="Q26" s="458"/>
      <c r="R26" s="460"/>
      <c r="S26" s="458"/>
      <c r="T26" s="460"/>
      <c r="U26" s="458"/>
      <c r="V26" s="460"/>
      <c r="W26" s="458"/>
      <c r="X26" s="460"/>
      <c r="Y26" s="458"/>
      <c r="Z26" s="460"/>
      <c r="AB26" s="458"/>
      <c r="AC26" s="460"/>
      <c r="AD26" s="460"/>
    </row>
    <row r="27" spans="2:33" s="476" customFormat="1" ht="3" customHeight="1">
      <c r="B27" s="472"/>
      <c r="C27" s="472"/>
      <c r="D27" s="472"/>
      <c r="E27" s="473"/>
      <c r="F27" s="474"/>
      <c r="G27" s="474"/>
      <c r="H27" s="474"/>
      <c r="I27" s="475"/>
      <c r="J27" s="475"/>
      <c r="K27" s="475"/>
      <c r="M27" s="477"/>
      <c r="N27" s="478"/>
      <c r="Q27" s="475"/>
      <c r="S27" s="475"/>
      <c r="U27" s="475"/>
      <c r="W27" s="475"/>
      <c r="Y27" s="475"/>
      <c r="AB27" s="475"/>
    </row>
    <row r="28" spans="2:33" s="451" customFormat="1" ht="14.25" customHeight="1">
      <c r="B28" s="447"/>
      <c r="C28" s="447"/>
      <c r="D28" s="447" t="s">
        <v>12</v>
      </c>
      <c r="E28" s="479" t="s">
        <v>1372</v>
      </c>
      <c r="F28" s="480"/>
      <c r="G28" s="480"/>
      <c r="H28" s="480"/>
      <c r="I28" s="481"/>
      <c r="J28" s="481"/>
      <c r="K28" s="481"/>
      <c r="M28" s="482">
        <f>IFERROR(IF(N28=0, 0, N28*$M$3),0)</f>
        <v>0</v>
      </c>
      <c r="N28" s="607"/>
      <c r="O28" s="483">
        <f>IF(N28=0, 0, SUM(O29:O30)*N28)</f>
        <v>0</v>
      </c>
      <c r="Q28" s="481"/>
      <c r="R28" s="483"/>
      <c r="S28" s="481"/>
      <c r="T28" s="483"/>
      <c r="U28" s="481"/>
      <c r="V28" s="483"/>
      <c r="W28" s="481"/>
      <c r="X28" s="483"/>
      <c r="Y28" s="481"/>
      <c r="Z28" s="483"/>
      <c r="AB28" s="481"/>
      <c r="AC28" s="483"/>
      <c r="AD28" s="483"/>
    </row>
    <row r="29" spans="2:33" s="467" customFormat="1" ht="14.25" customHeight="1">
      <c r="B29" s="461"/>
      <c r="C29" s="461"/>
      <c r="D29" s="461"/>
      <c r="E29" s="357"/>
      <c r="F29" s="462" t="str">
        <f ca="1">IF($E29="", "", IFERROR(INDEX(OFFSET('Fund Guide'!$B$5,1,MATCH(F$8,OFFSET('Fund Guide'!$B$5,,,,COUNTA('Fund Guide'!20:20)),0)-1,COUNTA('Fund Guide'!$B:$B)-COUNTA('Fund Guide'!$B$2:$B$5)),MATCH($E29,OFFSET('Fund Guide'!$B$5,1,,COUNTA('Fund Guide'!$B:$B)-COUNTA('Fund Guide'!$B$2:$B$5)),0)),"-"))</f>
        <v/>
      </c>
      <c r="G29" s="463" t="str">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IFERROR(OFFSET(#REF!,2+MATCH($E29, OFFSET(#REF!,3,,COUNTA(#REF!)-COUNTA(#REF!)), 0),-1+MATCH(G$8, OFFSET(#REF!,,,,COUNTA(#REF!)-COUNTA(#REF!)),0)),"-"))))))))</f>
        <v/>
      </c>
      <c r="H29" s="464" t="str">
        <f ca="1">IF($E29="", "", IFERROR(INDEX(OFFSET('Fund Guide'!$B$5,1,MATCH(H$8,OFFSET('Fund Guide'!$B$5,,,,COUNTA('Fund Guide'!40:40)),0)-1,COUNTA('Fund Guide'!$B:$B)-COUNTA('Fund Guide'!$B$2:$B$5)),MATCH($E29,OFFSET('Fund Guide'!$B$5,1,,COUNTA('Fund Guide'!$B:$B)-COUNTA('Fund Guide'!$B$2:$B$5)),0)),"BRL"))</f>
        <v/>
      </c>
      <c r="I29" s="465" t="str">
        <f ca="1">IF($E29="", "", IFERROR(INDEX(OFFSET('Fund Guide'!$B$5,1,MATCH("Repasse Taxa Adm. Gestor",OFFSET('Fund Guide'!$B$5,,,,COUNTA('Fund Guide'!$5:$5)),0)-1,COUNTA('Fund Guide'!$B:$B)-COUNTA('Fund Guide'!$B$2:$B$5)),MATCH($E29,OFFSET('Fund Guide'!$B$5,1,,COUNTA('Fund Guide'!$B:$B)-COUNTA('Fund Guide'!$B$2:$B$5)),0)),
IFERROR(OFFSET(#REF!,2+MATCH($E29, OFFSET(#REF!,3,,COUNTA(#REF!)-COUNTA(#REF!)), 0),-1+MATCH(I$8, OFFSET(#REF!,,,,COUNTA(#REF!)-COUNTA(#REF!)),0)),IFERROR(IF(FIND("tulo",$E29), 0.25%), "-"))))</f>
        <v/>
      </c>
      <c r="J29" s="466" t="str">
        <f ca="1">IF($E29="", "", IFERROR(INDEX(OFFSET('Fund Guide'!$B$5,1,MATCH(J$8,OFFSET('Fund Guide'!$B$5,,,,COUNTA('Fund Guide'!$5:$5)),0)-1,COUNTA('Fund Guide'!$B:$B)-COUNTA('Fund Guide'!$B$2:$B$5)),MATCH($E29,OFFSET('Fund Guide'!$B$5,1,,COUNTA('Fund Guide'!$B:$B)-COUNTA('Fund Guide'!$B$2:$B$5)),0)),
IFERROR(OFFSET(#REF!,2+MATCH($E29, OFFSET(#REF!,3,,COUNTA(#REF!)-COUNTA(#REF!)), 0),-1+MATCH(J$8, OFFSET(#REF!,,,,COUNTA(#REF!)-COUNTA(#REF!)),0)), "-")))</f>
        <v/>
      </c>
      <c r="K29" s="466" t="str">
        <f ca="1">IF($E29="", "", IFERROR(INDEX(OFFSET('Fund Guide'!$B$5,1,MATCH(K$8,OFFSET('Fund Guide'!$B$5,,,,COUNTA('Fund Guide'!$5:$5)),0)-1,COUNTA('Fund Guide'!$B:$B)-COUNTA('Fund Guide'!$B$2:$B$5)),MATCH($E29,OFFSET('Fund Guide'!$B$5,1,,COUNTA('Fund Guide'!$B:$B)-COUNTA('Fund Guide'!$B$2:$B$5)),0)),
IFERROR(OFFSET(#REF!,2+MATCH($E29, OFFSET(#REF!,3,,COUNTA(#REF!)-COUNTA(#REF!)), 0),-1+MATCH("Captação", OFFSET(#REF!,,,,COUNTA(#REF!)-COUNTA(#REF!)),0)), "-")))</f>
        <v/>
      </c>
      <c r="M29" s="468" t="str">
        <f>IFERROR(IF(N29=0, "", N29*$M$3),0)</f>
        <v/>
      </c>
      <c r="N29" s="223"/>
      <c r="O29" s="484" t="str">
        <f>IFERROR(IF(N29=0, "", N29/N$28),0)</f>
        <v/>
      </c>
      <c r="Q29" s="836" t="str">
        <f ca="1">IF($E29="", "", IFERROR(INDEX(OFFSET('Fund Guide'!$B$5,1,MATCH(Q$8,OFFSET('Fund Guide'!$B$5,,,,COUNTA('Fund Guide'!20:20)),0)-1,COUNTA('Fund Guide'!$B:$B)-COUNTA('Fund Guide'!$B$2:$B$5)),MATCH($E29,OFFSET('Fund Guide'!$B$5,1,,COUNTA('Fund Guide'!$B:$B)-COUNTA('Fund Guide'!$B$2:$B$5)),0)),"-"))</f>
        <v/>
      </c>
      <c r="R29" s="832" t="str">
        <f ca="1">IF($E29="", "", IFERROR(INDEX(OFFSET('Fund Guide'!$B$5,1,MATCH(R$8,OFFSET('Fund Guide'!$B$5,,,,COUNTA('Fund Guide'!20:20)),0)-1,COUNTA('Fund Guide'!$B:$B)-COUNTA('Fund Guide'!$B$2:$B$5)),MATCH($E29,OFFSET('Fund Guide'!$B$5,1,,COUNTA('Fund Guide'!$B:$B)-COUNTA('Fund Guide'!$B$2:$B$5)),0)),"-"))</f>
        <v/>
      </c>
      <c r="S29" s="836" t="str">
        <f ca="1">IF($E29="", "", IFERROR(INDEX(OFFSET('Fund Guide'!$B$5,1,MATCH(S$8,OFFSET('Fund Guide'!$B$5,,,,COUNTA('Fund Guide'!20:20)),0)-1,COUNTA('Fund Guide'!$B:$B)-COUNTA('Fund Guide'!$B$2:$B$5)),MATCH($E29,OFFSET('Fund Guide'!$B$5,1,,COUNTA('Fund Guide'!$B:$B)-COUNTA('Fund Guide'!$B$2:$B$5)),0)),"-"))</f>
        <v/>
      </c>
      <c r="T29" s="832" t="str">
        <f ca="1">IF($E29="", "", IFERROR(INDEX(OFFSET('Fund Guide'!$B$5,1,MATCH(T$8,OFFSET('Fund Guide'!$B$5,,,,COUNTA('Fund Guide'!20:20)),0)-1,COUNTA('Fund Guide'!$B:$B)-COUNTA('Fund Guide'!$B$2:$B$5)),MATCH($E29,OFFSET('Fund Guide'!$B$5,1,,COUNTA('Fund Guide'!$B:$B)-COUNTA('Fund Guide'!$B$2:$B$5)),0)),"-"))</f>
        <v/>
      </c>
      <c r="U29" s="836" t="str">
        <f ca="1">IF($E29="", "", IFERROR(INDEX(OFFSET('Fund Guide'!$B$5,1,MATCH(U$8,OFFSET('Fund Guide'!$B$5,,,,COUNTA('Fund Guide'!20:20)),0)-1,COUNTA('Fund Guide'!$B:$B)-COUNTA('Fund Guide'!$B$2:$B$5)),MATCH($E29,OFFSET('Fund Guide'!$B$5,1,,COUNTA('Fund Guide'!$B:$B)-COUNTA('Fund Guide'!$B$2:$B$5)),0)),"-"))</f>
        <v/>
      </c>
      <c r="V29" s="832" t="str">
        <f ca="1">IF($E29="", "", IFERROR(INDEX(OFFSET('Fund Guide'!$B$5,1,MATCH(V$8,OFFSET('Fund Guide'!$B$5,,,,COUNTA('Fund Guide'!20:20)),0)-1,COUNTA('Fund Guide'!$B:$B)-COUNTA('Fund Guide'!$B$2:$B$5)),MATCH($E29,OFFSET('Fund Guide'!$B$5,1,,COUNTA('Fund Guide'!$B:$B)-COUNTA('Fund Guide'!$B$2:$B$5)),0)),"-"))</f>
        <v/>
      </c>
      <c r="W29" s="836" t="str">
        <f ca="1">IF($E29="", "", IFERROR(INDEX(OFFSET('Fund Guide'!$B$5,1,MATCH(W$8,OFFSET('Fund Guide'!$B$5,,,,COUNTA('Fund Guide'!20:20)),0)-1,COUNTA('Fund Guide'!$B:$B)-COUNTA('Fund Guide'!$B$2:$B$5)),MATCH($E29,OFFSET('Fund Guide'!$B$5,1,,COUNTA('Fund Guide'!$B:$B)-COUNTA('Fund Guide'!$B$2:$B$5)),0)),"-"))</f>
        <v/>
      </c>
      <c r="X29" s="832" t="str">
        <f ca="1">IF($E29="", "", IFERROR(INDEX(OFFSET('Fund Guide'!$B$5,1,MATCH(X$8,OFFSET('Fund Guide'!$B$5,,,,COUNTA('Fund Guide'!20:20)),0)-1,COUNTA('Fund Guide'!$B:$B)-COUNTA('Fund Guide'!$B$2:$B$5)),MATCH($E29,OFFSET('Fund Guide'!$B$5,1,,COUNTA('Fund Guide'!$B:$B)-COUNTA('Fund Guide'!$B$2:$B$5)),0)),"-"))</f>
        <v/>
      </c>
      <c r="Y29" s="833" t="str">
        <f ca="1">IF($E29="", "", IFERROR(INDEX(OFFSET('Fund Guide'!$B$5,1,MATCH(Y$8,OFFSET('Fund Guide'!$B$5,,,,COUNTA('Fund Guide'!20:20)),0)-1,COUNTA('Fund Guide'!$B:$B)-COUNTA('Fund Guide'!$B$2:$B$5)),MATCH($E29,OFFSET('Fund Guide'!$B$5,1,,COUNTA('Fund Guide'!$B:$B)-COUNTA('Fund Guide'!$B$2:$B$5)),0)),"-"))</f>
        <v/>
      </c>
      <c r="Z29" s="834" t="str">
        <f ca="1">IF($E29="", "", IFERROR(INDEX(OFFSET('Fund Guide'!$B$5,1,MATCH(Z$8,OFFSET('Fund Guide'!$B$5,,,,COUNTA('Fund Guide'!20:20)),0)-1,COUNTA('Fund Guide'!$B:$B)-COUNTA('Fund Guide'!$B$2:$B$5)),MATCH($E29,OFFSET('Fund Guide'!$B$5,1,,COUNTA('Fund Guide'!$B:$B)-COUNTA('Fund Guide'!$B$2:$B$5)),0)),"-"))</f>
        <v/>
      </c>
      <c r="AB29" s="224"/>
      <c r="AC29" s="224"/>
      <c r="AD29" s="223"/>
      <c r="AG29" s="486"/>
    </row>
    <row r="30" spans="2:33" s="435" customFormat="1" ht="4.5" customHeight="1">
      <c r="B30" s="433"/>
      <c r="C30" s="433"/>
      <c r="D30" s="433"/>
      <c r="E30" s="444"/>
      <c r="F30" s="471"/>
      <c r="G30" s="445"/>
      <c r="H30" s="445"/>
      <c r="I30" s="446"/>
      <c r="J30" s="446"/>
      <c r="K30" s="446"/>
      <c r="M30" s="455"/>
      <c r="Q30" s="446"/>
      <c r="S30" s="446"/>
      <c r="U30" s="446"/>
      <c r="W30" s="446"/>
      <c r="Y30" s="446"/>
      <c r="AB30" s="446"/>
    </row>
    <row r="31" spans="2:33" s="451" customFormat="1" ht="14.25" customHeight="1">
      <c r="B31" s="447"/>
      <c r="C31" s="447"/>
      <c r="D31" s="447" t="s">
        <v>12</v>
      </c>
      <c r="E31" s="479" t="s">
        <v>1376</v>
      </c>
      <c r="F31" s="480"/>
      <c r="G31" s="480"/>
      <c r="H31" s="480"/>
      <c r="I31" s="481"/>
      <c r="J31" s="481"/>
      <c r="K31" s="481"/>
      <c r="M31" s="482">
        <f>IFERROR(IF(N31=0, 0, N31*$M$3),0)</f>
        <v>0</v>
      </c>
      <c r="N31" s="607"/>
      <c r="O31" s="483">
        <f>IF(N31=0, 0, SUM(O32:O33)*N31)</f>
        <v>0</v>
      </c>
      <c r="Q31" s="481"/>
      <c r="R31" s="483"/>
      <c r="S31" s="481"/>
      <c r="T31" s="483"/>
      <c r="U31" s="481"/>
      <c r="V31" s="483"/>
      <c r="W31" s="481"/>
      <c r="X31" s="483"/>
      <c r="Y31" s="481"/>
      <c r="Z31" s="483"/>
      <c r="AB31" s="481"/>
      <c r="AC31" s="483"/>
      <c r="AD31" s="483"/>
    </row>
    <row r="32" spans="2:33" s="467" customFormat="1" ht="14.25" customHeight="1">
      <c r="B32" s="461"/>
      <c r="C32" s="461"/>
      <c r="D32" s="461"/>
      <c r="E32" s="357"/>
      <c r="F32" s="462" t="str">
        <f ca="1">IF($E32="", "", IFERROR(INDEX(OFFSET('Fund Guide'!$B$5,1,MATCH(F$8,OFFSET('Fund Guide'!$B$5,,,,COUNTA('Fund Guide'!24:24)),0)-1,COUNTA('Fund Guide'!$B:$B)-COUNTA('Fund Guide'!$B$2:$B$5)),MATCH($E32,OFFSET('Fund Guide'!$B$5,1,,COUNTA('Fund Guide'!$B:$B)-COUNTA('Fund Guide'!$B$2:$B$5)),0)),"-"))</f>
        <v/>
      </c>
      <c r="G32" s="463" t="str">
        <f ca="1">IF($E32="", "", IFERROR(INDEX(OFFSET('Fund Guide'!$B$5,1,MATCH(G$8,OFFSET('Fund Guide'!$B$5,,,,COUNTA('Fund Guide'!$5:$5)),0)-1,COUNTA('Fund Guide'!$B:$B)-COUNTA('Fund Guide'!$B$2:$B$5)),MATCH($E32,OFFSET('Fund Guide'!$B$5,1,,COUNTA('Fund Guide'!$B:$B)-COUNTA('Fund Guide'!$B$2:$B$5)),0)),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IFERROR(OFFSET(#REF!,2+MATCH($E32, OFFSET(#REF!,3,,COUNTA(#REF!)-COUNTA(#REF!)), 0),-1+MATCH(G$8, OFFSET(#REF!,,,,COUNTA(#REF!)-COUNTA(#REF!)),0)),"-"))))))))</f>
        <v/>
      </c>
      <c r="H32" s="464" t="str">
        <f ca="1">IF($E32="", "", IFERROR(INDEX(OFFSET('Fund Guide'!$B$5,1,MATCH(H$8,OFFSET('Fund Guide'!$B$5,,,,COUNTA('Fund Guide'!44:44)),0)-1,COUNTA('Fund Guide'!$B:$B)-COUNTA('Fund Guide'!$B$2:$B$5)),MATCH($E32,OFFSET('Fund Guide'!$B$5,1,,COUNTA('Fund Guide'!$B:$B)-COUNTA('Fund Guide'!$B$2:$B$5)),0)),"BRL"))</f>
        <v/>
      </c>
      <c r="I32" s="465" t="str">
        <f ca="1">IF($E32="", "", IFERROR(INDEX(OFFSET('Fund Guide'!$B$5,1,MATCH("Repasse Taxa Adm. Gestor",OFFSET('Fund Guide'!$B$5,,,,COUNTA('Fund Guide'!$5:$5)),0)-1,COUNTA('Fund Guide'!$B:$B)-COUNTA('Fund Guide'!$B$2:$B$5)),MATCH($E32,OFFSET('Fund Guide'!$B$5,1,,COUNTA('Fund Guide'!$B:$B)-COUNTA('Fund Guide'!$B$2:$B$5)),0)),
IFERROR(OFFSET(#REF!,2+MATCH($E32, OFFSET(#REF!,3,,COUNTA(#REF!)-COUNTA(#REF!)), 0),-1+MATCH(I$8, OFFSET(#REF!,,,,COUNTA(#REF!)-COUNTA(#REF!)),0)),IFERROR(IF(FIND("tulo",$E32), 0.25%), "-"))))</f>
        <v/>
      </c>
      <c r="J32" s="466" t="str">
        <f ca="1">IF($E32="", "", IFERROR(INDEX(OFFSET('Fund Guide'!$B$5,1,MATCH(J$8,OFFSET('Fund Guide'!$B$5,,,,COUNTA('Fund Guide'!$5:$5)),0)-1,COUNTA('Fund Guide'!$B:$B)-COUNTA('Fund Guide'!$B$2:$B$5)),MATCH($E32,OFFSET('Fund Guide'!$B$5,1,,COUNTA('Fund Guide'!$B:$B)-COUNTA('Fund Guide'!$B$2:$B$5)),0)),
IFERROR(OFFSET(#REF!,2+MATCH($E32, OFFSET(#REF!,3,,COUNTA(#REF!)-COUNTA(#REF!)), 0),-1+MATCH(J$8, OFFSET(#REF!,,,,COUNTA(#REF!)-COUNTA(#REF!)),0)), "-")))</f>
        <v/>
      </c>
      <c r="K32" s="466" t="str">
        <f ca="1">IF($E32="", "", IFERROR(INDEX(OFFSET('Fund Guide'!$B$5,1,MATCH(K$8,OFFSET('Fund Guide'!$B$5,,,,COUNTA('Fund Guide'!$5:$5)),0)-1,COUNTA('Fund Guide'!$B:$B)-COUNTA('Fund Guide'!$B$2:$B$5)),MATCH($E32,OFFSET('Fund Guide'!$B$5,1,,COUNTA('Fund Guide'!$B:$B)-COUNTA('Fund Guide'!$B$2:$B$5)),0)),
IFERROR(OFFSET(#REF!,2+MATCH($E32, OFFSET(#REF!,3,,COUNTA(#REF!)-COUNTA(#REF!)), 0),-1+MATCH("Captação", OFFSET(#REF!,,,,COUNTA(#REF!)-COUNTA(#REF!)),0)), "-")))</f>
        <v/>
      </c>
      <c r="M32" s="468" t="str">
        <f>IFERROR(IF(N32=0, "", N32*$M$3),0)</f>
        <v/>
      </c>
      <c r="N32" s="223"/>
      <c r="O32" s="484" t="str">
        <f>IFERROR(IF(N32=0, "", N32/N$31),0)</f>
        <v/>
      </c>
      <c r="Q32" s="836" t="str">
        <f ca="1">IF($E32="", "", IFERROR(INDEX(OFFSET('Fund Guide'!$B$5,1,MATCH(Q$8,OFFSET('Fund Guide'!$B$5,,,,COUNTA('Fund Guide'!24:24)),0)-1,COUNTA('Fund Guide'!$B:$B)-COUNTA('Fund Guide'!$B$2:$B$5)),MATCH($E32,OFFSET('Fund Guide'!$B$5,1,,COUNTA('Fund Guide'!$B:$B)-COUNTA('Fund Guide'!$B$2:$B$5)),0)),"-"))</f>
        <v/>
      </c>
      <c r="R32" s="832" t="str">
        <f ca="1">IF($E32="", "", IFERROR(INDEX(OFFSET('Fund Guide'!$B$5,1,MATCH(R$8,OFFSET('Fund Guide'!$B$5,,,,COUNTA('Fund Guide'!24:24)),0)-1,COUNTA('Fund Guide'!$B:$B)-COUNTA('Fund Guide'!$B$2:$B$5)),MATCH($E32,OFFSET('Fund Guide'!$B$5,1,,COUNTA('Fund Guide'!$B:$B)-COUNTA('Fund Guide'!$B$2:$B$5)),0)),"-"))</f>
        <v/>
      </c>
      <c r="S32" s="836" t="str">
        <f ca="1">IF($E32="", "", IFERROR(INDEX(OFFSET('Fund Guide'!$B$5,1,MATCH(S$8,OFFSET('Fund Guide'!$B$5,,,,COUNTA('Fund Guide'!24:24)),0)-1,COUNTA('Fund Guide'!$B:$B)-COUNTA('Fund Guide'!$B$2:$B$5)),MATCH($E32,OFFSET('Fund Guide'!$B$5,1,,COUNTA('Fund Guide'!$B:$B)-COUNTA('Fund Guide'!$B$2:$B$5)),0)),"-"))</f>
        <v/>
      </c>
      <c r="T32" s="832" t="str">
        <f ca="1">IF($E32="", "", IFERROR(INDEX(OFFSET('Fund Guide'!$B$5,1,MATCH(T$8,OFFSET('Fund Guide'!$B$5,,,,COUNTA('Fund Guide'!24:24)),0)-1,COUNTA('Fund Guide'!$B:$B)-COUNTA('Fund Guide'!$B$2:$B$5)),MATCH($E32,OFFSET('Fund Guide'!$B$5,1,,COUNTA('Fund Guide'!$B:$B)-COUNTA('Fund Guide'!$B$2:$B$5)),0)),"-"))</f>
        <v/>
      </c>
      <c r="U32" s="836" t="str">
        <f ca="1">IF($E32="", "", IFERROR(INDEX(OFFSET('Fund Guide'!$B$5,1,MATCH(U$8,OFFSET('Fund Guide'!$B$5,,,,COUNTA('Fund Guide'!24:24)),0)-1,COUNTA('Fund Guide'!$B:$B)-COUNTA('Fund Guide'!$B$2:$B$5)),MATCH($E32,OFFSET('Fund Guide'!$B$5,1,,COUNTA('Fund Guide'!$B:$B)-COUNTA('Fund Guide'!$B$2:$B$5)),0)),"-"))</f>
        <v/>
      </c>
      <c r="V32" s="832" t="str">
        <f ca="1">IF($E32="", "", IFERROR(INDEX(OFFSET('Fund Guide'!$B$5,1,MATCH(V$8,OFFSET('Fund Guide'!$B$5,,,,COUNTA('Fund Guide'!24:24)),0)-1,COUNTA('Fund Guide'!$B:$B)-COUNTA('Fund Guide'!$B$2:$B$5)),MATCH($E32,OFFSET('Fund Guide'!$B$5,1,,COUNTA('Fund Guide'!$B:$B)-COUNTA('Fund Guide'!$B$2:$B$5)),0)),"-"))</f>
        <v/>
      </c>
      <c r="W32" s="836" t="str">
        <f ca="1">IF($E32="", "", IFERROR(INDEX(OFFSET('Fund Guide'!$B$5,1,MATCH(W$8,OFFSET('Fund Guide'!$B$5,,,,COUNTA('Fund Guide'!24:24)),0)-1,COUNTA('Fund Guide'!$B:$B)-COUNTA('Fund Guide'!$B$2:$B$5)),MATCH($E32,OFFSET('Fund Guide'!$B$5,1,,COUNTA('Fund Guide'!$B:$B)-COUNTA('Fund Guide'!$B$2:$B$5)),0)),"-"))</f>
        <v/>
      </c>
      <c r="X32" s="832" t="str">
        <f ca="1">IF($E32="", "", IFERROR(INDEX(OFFSET('Fund Guide'!$B$5,1,MATCH(X$8,OFFSET('Fund Guide'!$B$5,,,,COUNTA('Fund Guide'!24:24)),0)-1,COUNTA('Fund Guide'!$B:$B)-COUNTA('Fund Guide'!$B$2:$B$5)),MATCH($E32,OFFSET('Fund Guide'!$B$5,1,,COUNTA('Fund Guide'!$B:$B)-COUNTA('Fund Guide'!$B$2:$B$5)),0)),"-"))</f>
        <v/>
      </c>
      <c r="Y32" s="833" t="str">
        <f ca="1">IF($E32="", "", IFERROR(INDEX(OFFSET('Fund Guide'!$B$5,1,MATCH(Y$8,OFFSET('Fund Guide'!$B$5,,,,COUNTA('Fund Guide'!24:24)),0)-1,COUNTA('Fund Guide'!$B:$B)-COUNTA('Fund Guide'!$B$2:$B$5)),MATCH($E32,OFFSET('Fund Guide'!$B$5,1,,COUNTA('Fund Guide'!$B:$B)-COUNTA('Fund Guide'!$B$2:$B$5)),0)),"-"))</f>
        <v/>
      </c>
      <c r="Z32" s="834" t="str">
        <f ca="1">IF($E32="", "", IFERROR(INDEX(OFFSET('Fund Guide'!$B$5,1,MATCH(Z$8,OFFSET('Fund Guide'!$B$5,,,,COUNTA('Fund Guide'!24:24)),0)-1,COUNTA('Fund Guide'!$B:$B)-COUNTA('Fund Guide'!$B$2:$B$5)),MATCH($E32,OFFSET('Fund Guide'!$B$5,1,,COUNTA('Fund Guide'!$B:$B)-COUNTA('Fund Guide'!$B$2:$B$5)),0)),"-"))</f>
        <v/>
      </c>
      <c r="AB32" s="224"/>
      <c r="AC32" s="224"/>
      <c r="AD32" s="223"/>
    </row>
    <row r="33" spans="2:30" s="435" customFormat="1" ht="4.5" customHeight="1">
      <c r="B33" s="433"/>
      <c r="C33" s="433"/>
      <c r="D33" s="433"/>
      <c r="E33" s="444"/>
      <c r="F33" s="471"/>
      <c r="G33" s="445"/>
      <c r="H33" s="445"/>
      <c r="I33" s="446"/>
      <c r="J33" s="446"/>
      <c r="K33" s="446"/>
      <c r="M33" s="455"/>
      <c r="Q33" s="446"/>
      <c r="S33" s="446"/>
      <c r="U33" s="446"/>
      <c r="W33" s="446"/>
      <c r="Y33" s="446"/>
      <c r="AB33" s="446"/>
    </row>
    <row r="34" spans="2:30" s="451" customFormat="1" ht="14.25" customHeight="1">
      <c r="B34" s="447"/>
      <c r="C34" s="447"/>
      <c r="D34" s="447" t="s">
        <v>12</v>
      </c>
      <c r="E34" s="479" t="s">
        <v>1370</v>
      </c>
      <c r="F34" s="480"/>
      <c r="G34" s="480"/>
      <c r="H34" s="480"/>
      <c r="I34" s="481"/>
      <c r="J34" s="481"/>
      <c r="K34" s="481"/>
      <c r="M34" s="482">
        <f>IFERROR(IF(N34=0, 0, N34*$M$3),0)</f>
        <v>0</v>
      </c>
      <c r="N34" s="607"/>
      <c r="O34" s="483">
        <f>IF(N34=0, 0, SUM(O35:O36)*N34)</f>
        <v>0</v>
      </c>
      <c r="Q34" s="481"/>
      <c r="R34" s="483"/>
      <c r="S34" s="481"/>
      <c r="T34" s="483"/>
      <c r="U34" s="481"/>
      <c r="V34" s="483"/>
      <c r="W34" s="481"/>
      <c r="X34" s="483"/>
      <c r="Y34" s="481"/>
      <c r="Z34" s="483"/>
      <c r="AB34" s="481"/>
      <c r="AC34" s="483"/>
      <c r="AD34" s="483"/>
    </row>
    <row r="35" spans="2:30" s="467" customFormat="1" ht="14.25" customHeight="1">
      <c r="B35" s="461"/>
      <c r="C35" s="461"/>
      <c r="D35" s="461"/>
      <c r="E35" s="357"/>
      <c r="F35" s="462" t="str">
        <f ca="1">IF($E35="", "", IFERROR(INDEX(OFFSET('Fund Guide'!$B$5,1,MATCH(F$8,OFFSET('Fund Guide'!$B$5,,,,COUNTA('Fund Guide'!27:27)),0)-1,COUNTA('Fund Guide'!$B:$B)-COUNTA('Fund Guide'!$B$2:$B$5)),MATCH($E35,OFFSET('Fund Guide'!$B$5,1,,COUNTA('Fund Guide'!$B:$B)-COUNTA('Fund Guide'!$B$2:$B$5)),0)),"-"))</f>
        <v/>
      </c>
      <c r="G35" s="463" t="str">
        <f ca="1">IF($E35="", "", IFERROR(INDEX(OFFSET('Fund Guide'!$B$5,1,MATCH(G$8,OFFSET('Fund Guide'!$B$5,,,,COUNTA('Fund Guide'!$5:$5)),0)-1,COUNTA('Fund Guide'!$B:$B)-COUNTA('Fund Guide'!$B$2:$B$5)),MATCH($E35,OFFSET('Fund Guide'!$B$5,1,,COUNTA('Fund Guide'!$B:$B)-COUNTA('Fund Guide'!$B$2:$B$5)),0)),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IFERROR(OFFSET(#REF!,2+MATCH($E35, OFFSET(#REF!,3,,COUNTA(#REF!)-COUNTA(#REF!)), 0),-1+MATCH(G$8, OFFSET(#REF!,,,,COUNTA(#REF!)-COUNTA(#REF!)),0)),"-"))))))))</f>
        <v/>
      </c>
      <c r="H35" s="464" t="str">
        <f ca="1">IF($E35="", "", IFERROR(INDEX(OFFSET('Fund Guide'!$B$5,1,MATCH(H$8,OFFSET('Fund Guide'!$B$5,,,,COUNTA('Fund Guide'!48:48)),0)-1,COUNTA('Fund Guide'!$B:$B)-COUNTA('Fund Guide'!$B$2:$B$5)),MATCH($E35,OFFSET('Fund Guide'!$B$5,1,,COUNTA('Fund Guide'!$B:$B)-COUNTA('Fund Guide'!$B$2:$B$5)),0)),"BRL"))</f>
        <v/>
      </c>
      <c r="I35" s="465" t="str">
        <f ca="1">IF($E35="", "", IFERROR(INDEX(OFFSET('Fund Guide'!$B$5,1,MATCH("Repasse Taxa Adm. Gestor",OFFSET('Fund Guide'!$B$5,,,,COUNTA('Fund Guide'!$5:$5)),0)-1,COUNTA('Fund Guide'!$B:$B)-COUNTA('Fund Guide'!$B$2:$B$5)),MATCH($E35,OFFSET('Fund Guide'!$B$5,1,,COUNTA('Fund Guide'!$B:$B)-COUNTA('Fund Guide'!$B$2:$B$5)),0)),
IFERROR(OFFSET(#REF!,2+MATCH($E35, OFFSET(#REF!,3,,COUNTA(#REF!)-COUNTA(#REF!)), 0),-1+MATCH(I$8, OFFSET(#REF!,,,,COUNTA(#REF!)-COUNTA(#REF!)),0)),IFERROR(IF(FIND("tulo",$E35), 0.25%), "-"))))</f>
        <v/>
      </c>
      <c r="J35" s="466" t="str">
        <f ca="1">IF($E35="", "", IFERROR(INDEX(OFFSET('Fund Guide'!$B$5,1,MATCH(J$8,OFFSET('Fund Guide'!$B$5,,,,COUNTA('Fund Guide'!$5:$5)),0)-1,COUNTA('Fund Guide'!$B:$B)-COUNTA('Fund Guide'!$B$2:$B$5)),MATCH($E35,OFFSET('Fund Guide'!$B$5,1,,COUNTA('Fund Guide'!$B:$B)-COUNTA('Fund Guide'!$B$2:$B$5)),0)),
IFERROR(OFFSET(#REF!,2+MATCH($E35, OFFSET(#REF!,3,,COUNTA(#REF!)-COUNTA(#REF!)), 0),-1+MATCH(J$8, OFFSET(#REF!,,,,COUNTA(#REF!)-COUNTA(#REF!)),0)), "-")))</f>
        <v/>
      </c>
      <c r="K35" s="466" t="str">
        <f ca="1">IF($E35="", "", IFERROR(INDEX(OFFSET('Fund Guide'!$B$5,1,MATCH(K$8,OFFSET('Fund Guide'!$B$5,,,,COUNTA('Fund Guide'!$5:$5)),0)-1,COUNTA('Fund Guide'!$B:$B)-COUNTA('Fund Guide'!$B$2:$B$5)),MATCH($E35,OFFSET('Fund Guide'!$B$5,1,,COUNTA('Fund Guide'!$B:$B)-COUNTA('Fund Guide'!$B$2:$B$5)),0)),
IFERROR(OFFSET(#REF!,2+MATCH($E35, OFFSET(#REF!,3,,COUNTA(#REF!)-COUNTA(#REF!)), 0),-1+MATCH("Captação", OFFSET(#REF!,,,,COUNTA(#REF!)-COUNTA(#REF!)),0)), "-")))</f>
        <v/>
      </c>
      <c r="M35" s="468" t="str">
        <f>IF(OR($M$3=0, N35=0), "", N35*$M$3)</f>
        <v/>
      </c>
      <c r="N35" s="223"/>
      <c r="O35" s="484" t="str">
        <f>IFERROR(IF(N35=0, "", N35/N$34),0)</f>
        <v/>
      </c>
      <c r="Q35" s="836" t="str">
        <f ca="1">IF($E35="", "", IFERROR(INDEX(OFFSET('Fund Guide'!$B$5,1,MATCH(Q$8,OFFSET('Fund Guide'!$B$5,,,,COUNTA('Fund Guide'!27:27)),0)-1,COUNTA('Fund Guide'!$B:$B)-COUNTA('Fund Guide'!$B$2:$B$5)),MATCH($E35,OFFSET('Fund Guide'!$B$5,1,,COUNTA('Fund Guide'!$B:$B)-COUNTA('Fund Guide'!$B$2:$B$5)),0)),"-"))</f>
        <v/>
      </c>
      <c r="R35" s="832" t="str">
        <f ca="1">IF($E35="", "", IFERROR(INDEX(OFFSET('Fund Guide'!$B$5,1,MATCH(R$8,OFFSET('Fund Guide'!$B$5,,,,COUNTA('Fund Guide'!27:27)),0)-1,COUNTA('Fund Guide'!$B:$B)-COUNTA('Fund Guide'!$B$2:$B$5)),MATCH($E35,OFFSET('Fund Guide'!$B$5,1,,COUNTA('Fund Guide'!$B:$B)-COUNTA('Fund Guide'!$B$2:$B$5)),0)),"-"))</f>
        <v/>
      </c>
      <c r="S35" s="836" t="str">
        <f ca="1">IF($E35="", "", IFERROR(INDEX(OFFSET('Fund Guide'!$B$5,1,MATCH(S$8,OFFSET('Fund Guide'!$B$5,,,,COUNTA('Fund Guide'!27:27)),0)-1,COUNTA('Fund Guide'!$B:$B)-COUNTA('Fund Guide'!$B$2:$B$5)),MATCH($E35,OFFSET('Fund Guide'!$B$5,1,,COUNTA('Fund Guide'!$B:$B)-COUNTA('Fund Guide'!$B$2:$B$5)),0)),"-"))</f>
        <v/>
      </c>
      <c r="T35" s="832" t="str">
        <f ca="1">IF($E35="", "", IFERROR(INDEX(OFFSET('Fund Guide'!$B$5,1,MATCH(T$8,OFFSET('Fund Guide'!$B$5,,,,COUNTA('Fund Guide'!27:27)),0)-1,COUNTA('Fund Guide'!$B:$B)-COUNTA('Fund Guide'!$B$2:$B$5)),MATCH($E35,OFFSET('Fund Guide'!$B$5,1,,COUNTA('Fund Guide'!$B:$B)-COUNTA('Fund Guide'!$B$2:$B$5)),0)),"-"))</f>
        <v/>
      </c>
      <c r="U35" s="836" t="str">
        <f ca="1">IF($E35="", "", IFERROR(INDEX(OFFSET('Fund Guide'!$B$5,1,MATCH(U$8,OFFSET('Fund Guide'!$B$5,,,,COUNTA('Fund Guide'!27:27)),0)-1,COUNTA('Fund Guide'!$B:$B)-COUNTA('Fund Guide'!$B$2:$B$5)),MATCH($E35,OFFSET('Fund Guide'!$B$5,1,,COUNTA('Fund Guide'!$B:$B)-COUNTA('Fund Guide'!$B$2:$B$5)),0)),"-"))</f>
        <v/>
      </c>
      <c r="V35" s="832" t="str">
        <f ca="1">IF($E35="", "", IFERROR(INDEX(OFFSET('Fund Guide'!$B$5,1,MATCH(V$8,OFFSET('Fund Guide'!$B$5,,,,COUNTA('Fund Guide'!27:27)),0)-1,COUNTA('Fund Guide'!$B:$B)-COUNTA('Fund Guide'!$B$2:$B$5)),MATCH($E35,OFFSET('Fund Guide'!$B$5,1,,COUNTA('Fund Guide'!$B:$B)-COUNTA('Fund Guide'!$B$2:$B$5)),0)),"-"))</f>
        <v/>
      </c>
      <c r="W35" s="836" t="str">
        <f ca="1">IF($E35="", "", IFERROR(INDEX(OFFSET('Fund Guide'!$B$5,1,MATCH(W$8,OFFSET('Fund Guide'!$B$5,,,,COUNTA('Fund Guide'!27:27)),0)-1,COUNTA('Fund Guide'!$B:$B)-COUNTA('Fund Guide'!$B$2:$B$5)),MATCH($E35,OFFSET('Fund Guide'!$B$5,1,,COUNTA('Fund Guide'!$B:$B)-COUNTA('Fund Guide'!$B$2:$B$5)),0)),"-"))</f>
        <v/>
      </c>
      <c r="X35" s="832" t="str">
        <f ca="1">IF($E35="", "", IFERROR(INDEX(OFFSET('Fund Guide'!$B$5,1,MATCH(X$8,OFFSET('Fund Guide'!$B$5,,,,COUNTA('Fund Guide'!27:27)),0)-1,COUNTA('Fund Guide'!$B:$B)-COUNTA('Fund Guide'!$B$2:$B$5)),MATCH($E35,OFFSET('Fund Guide'!$B$5,1,,COUNTA('Fund Guide'!$B:$B)-COUNTA('Fund Guide'!$B$2:$B$5)),0)),"-"))</f>
        <v/>
      </c>
      <c r="Y35" s="833" t="str">
        <f ca="1">IF($E35="", "", IFERROR(INDEX(OFFSET('Fund Guide'!$B$5,1,MATCH(Y$8,OFFSET('Fund Guide'!$B$5,,,,COUNTA('Fund Guide'!27:27)),0)-1,COUNTA('Fund Guide'!$B:$B)-COUNTA('Fund Guide'!$B$2:$B$5)),MATCH($E35,OFFSET('Fund Guide'!$B$5,1,,COUNTA('Fund Guide'!$B:$B)-COUNTA('Fund Guide'!$B$2:$B$5)),0)),"-"))</f>
        <v/>
      </c>
      <c r="Z35" s="834" t="str">
        <f ca="1">IF($E35="", "", IFERROR(INDEX(OFFSET('Fund Guide'!$B$5,1,MATCH(Z$8,OFFSET('Fund Guide'!$B$5,,,,COUNTA('Fund Guide'!27:27)),0)-1,COUNTA('Fund Guide'!$B:$B)-COUNTA('Fund Guide'!$B$2:$B$5)),MATCH($E35,OFFSET('Fund Guide'!$B$5,1,,COUNTA('Fund Guide'!$B:$B)-COUNTA('Fund Guide'!$B$2:$B$5)),0)),"-"))</f>
        <v/>
      </c>
      <c r="AB35" s="224"/>
      <c r="AC35" s="224"/>
      <c r="AD35" s="223"/>
    </row>
    <row r="36" spans="2:30" s="435" customFormat="1" ht="7.5" customHeight="1">
      <c r="B36" s="433"/>
      <c r="C36" s="433"/>
      <c r="D36" s="433"/>
      <c r="E36" s="444"/>
      <c r="F36" s="471"/>
      <c r="G36" s="445"/>
      <c r="H36" s="445"/>
      <c r="I36" s="446"/>
      <c r="J36" s="446"/>
      <c r="K36" s="446"/>
      <c r="M36" s="455"/>
      <c r="N36" s="487"/>
      <c r="Q36" s="446"/>
      <c r="S36" s="446"/>
      <c r="U36" s="446"/>
      <c r="W36" s="446"/>
      <c r="Y36" s="446"/>
      <c r="AB36" s="446"/>
    </row>
    <row r="37" spans="2:30" s="451" customFormat="1" ht="14.25" customHeight="1">
      <c r="B37" s="447"/>
      <c r="C37" s="447"/>
      <c r="D37" s="447" t="s">
        <v>1394</v>
      </c>
      <c r="E37" s="448" t="s">
        <v>13</v>
      </c>
      <c r="F37" s="449"/>
      <c r="G37" s="449"/>
      <c r="H37" s="449"/>
      <c r="I37" s="450"/>
      <c r="J37" s="450"/>
      <c r="K37" s="450"/>
      <c r="M37" s="452">
        <f>IFERROR(IF(M39+M42=0, 0,M39+M42),"")</f>
        <v>0</v>
      </c>
      <c r="N37" s="453">
        <f>N39+N42</f>
        <v>0</v>
      </c>
      <c r="O37" s="454">
        <f>O39+O42</f>
        <v>0</v>
      </c>
      <c r="Q37" s="450"/>
      <c r="R37" s="454"/>
      <c r="S37" s="450"/>
      <c r="T37" s="454"/>
      <c r="U37" s="450"/>
      <c r="V37" s="454"/>
      <c r="W37" s="450"/>
      <c r="X37" s="454"/>
      <c r="Y37" s="450"/>
      <c r="Z37" s="454"/>
      <c r="AB37" s="450"/>
      <c r="AC37" s="454"/>
      <c r="AD37" s="454"/>
    </row>
    <row r="38" spans="2:30" s="435" customFormat="1" ht="4.5" customHeight="1">
      <c r="B38" s="433"/>
      <c r="C38" s="433"/>
      <c r="D38" s="433"/>
      <c r="E38" s="444"/>
      <c r="F38" s="445"/>
      <c r="G38" s="445"/>
      <c r="H38" s="445"/>
      <c r="I38" s="446"/>
      <c r="J38" s="446"/>
      <c r="K38" s="446"/>
      <c r="M38" s="455"/>
      <c r="Q38" s="446"/>
      <c r="S38" s="446"/>
      <c r="U38" s="446"/>
      <c r="W38" s="446"/>
      <c r="Y38" s="446"/>
      <c r="AB38" s="446"/>
    </row>
    <row r="39" spans="2:30" s="451" customFormat="1" ht="14.25" customHeight="1">
      <c r="B39" s="447"/>
      <c r="C39" s="447" t="s">
        <v>12</v>
      </c>
      <c r="D39" s="447" t="s">
        <v>12</v>
      </c>
      <c r="E39" s="456" t="s">
        <v>615</v>
      </c>
      <c r="F39" s="457"/>
      <c r="G39" s="457"/>
      <c r="H39" s="457"/>
      <c r="I39" s="458"/>
      <c r="J39" s="458"/>
      <c r="K39" s="458"/>
      <c r="M39" s="459">
        <f>IFERROR(IF(N39=0, 0, N39*$M$3),0)</f>
        <v>0</v>
      </c>
      <c r="N39" s="606"/>
      <c r="O39" s="460">
        <f>IF(N39=0, 0, ROUND(SUM(O40:O41)*N39,3))</f>
        <v>0</v>
      </c>
      <c r="Q39" s="458"/>
      <c r="R39" s="460"/>
      <c r="S39" s="458"/>
      <c r="T39" s="460"/>
      <c r="U39" s="458"/>
      <c r="V39" s="460"/>
      <c r="W39" s="458"/>
      <c r="X39" s="460"/>
      <c r="Y39" s="458"/>
      <c r="Z39" s="460"/>
      <c r="AB39" s="458"/>
      <c r="AC39" s="460"/>
      <c r="AD39" s="460"/>
    </row>
    <row r="40" spans="2:30" s="467" customFormat="1" ht="14.25" customHeight="1">
      <c r="B40" s="461"/>
      <c r="C40" s="461"/>
      <c r="D40" s="461"/>
      <c r="E40" s="357"/>
      <c r="F40" s="462" t="str">
        <f ca="1">IF($E40="", "", IFERROR(INDEX(OFFSET('Fund Guide'!$B$5,1,MATCH(F$8,OFFSET('Fund Guide'!$B$5,,,,COUNTA('Fund Guide'!36:36)),0)-1,COUNTA('Fund Guide'!$B:$B)-COUNTA('Fund Guide'!$B$2:$B$5)),MATCH($E40,OFFSET('Fund Guide'!$B$5,1,,COUNTA('Fund Guide'!$B:$B)-COUNTA('Fund Guide'!$B$2:$B$5)),0)),"-"))</f>
        <v/>
      </c>
      <c r="G40" s="463" t="str">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IFERROR(OFFSET(#REF!,2+MATCH($E40, OFFSET(#REF!,3,,COUNTA(#REF!)-COUNTA(#REF!)), 0),-1+MATCH(G$8, OFFSET(#REF!,,,,COUNTA(#REF!)-COUNTA(#REF!)),0)),"-"))))))))</f>
        <v/>
      </c>
      <c r="H40" s="464" t="str">
        <f ca="1">IF($E40="", "", IFERROR(INDEX(OFFSET('Fund Guide'!$B$5,1,MATCH(H$8,OFFSET('Fund Guide'!$B$5,,,,COUNTA('Fund Guide'!53:53)),0)-1,COUNTA('Fund Guide'!$B:$B)-COUNTA('Fund Guide'!$B$2:$B$5)),MATCH($E40,OFFSET('Fund Guide'!$B$5,1,,COUNTA('Fund Guide'!$B:$B)-COUNTA('Fund Guide'!$B$2:$B$5)),0)),"BRL"))</f>
        <v/>
      </c>
      <c r="I40" s="465" t="str">
        <f ca="1">IF($E40="", "", IFERROR(INDEX(OFFSET('Fund Guide'!$B$5,1,MATCH("Repasse Taxa Adm. Gestor",OFFSET('Fund Guide'!$B$5,,,,COUNTA('Fund Guide'!$5:$5)),0)-1,COUNTA('Fund Guide'!$B:$B)-COUNTA('Fund Guide'!$B$2:$B$5)),MATCH($E40,OFFSET('Fund Guide'!$B$5,1,,COUNTA('Fund Guide'!$B:$B)-COUNTA('Fund Guide'!$B$2:$B$5)),0)),
IFERROR(OFFSET(#REF!,2+MATCH($E40, OFFSET(#REF!,3,,COUNTA(#REF!)-COUNTA(#REF!)), 0),-1+MATCH(I$8, OFFSET(#REF!,,,,COUNTA(#REF!)-COUNTA(#REF!)),0)),IFERROR(IF(FIND("tulo",$E40), 0.25%), "-"))))</f>
        <v/>
      </c>
      <c r="J40" s="466" t="str">
        <f ca="1">IF($E40="", "", IFERROR(INDEX(OFFSET('Fund Guide'!$B$5,1,MATCH(J$8,OFFSET('Fund Guide'!$B$5,,,,COUNTA('Fund Guide'!$5:$5)),0)-1,COUNTA('Fund Guide'!$B:$B)-COUNTA('Fund Guide'!$B$2:$B$5)),MATCH($E40,OFFSET('Fund Guide'!$B$5,1,,COUNTA('Fund Guide'!$B:$B)-COUNTA('Fund Guide'!$B$2:$B$5)),0)),
IFERROR(OFFSET(#REF!,2+MATCH($E40, OFFSET(#REF!,3,,COUNTA(#REF!)-COUNTA(#REF!)), 0),-1+MATCH(J$8, OFFSET(#REF!,,,,COUNTA(#REF!)-COUNTA(#REF!)),0)), "-")))</f>
        <v/>
      </c>
      <c r="K40" s="466" t="str">
        <f ca="1">IF($E40="", "", IFERROR(INDEX(OFFSET('Fund Guide'!$B$5,1,MATCH(K$8,OFFSET('Fund Guide'!$B$5,,,,COUNTA('Fund Guide'!$5:$5)),0)-1,COUNTA('Fund Guide'!$B:$B)-COUNTA('Fund Guide'!$B$2:$B$5)),MATCH($E40,OFFSET('Fund Guide'!$B$5,1,,COUNTA('Fund Guide'!$B:$B)-COUNTA('Fund Guide'!$B$2:$B$5)),0)),
IFERROR(OFFSET(#REF!,2+MATCH($E40, OFFSET(#REF!,3,,COUNTA(#REF!)-COUNTA(#REF!)), 0),-1+MATCH("Captação", OFFSET(#REF!,,,,COUNTA(#REF!)-COUNTA(#REF!)),0)), "-")))</f>
        <v/>
      </c>
      <c r="M40" s="468" t="str">
        <f t="shared" ref="M40" si="2">IFERROR(IF(N40=0, "", N40*$M$3),0)</f>
        <v/>
      </c>
      <c r="N40" s="223"/>
      <c r="O40" s="484" t="str">
        <f t="shared" ref="O40" si="3">IFERROR(IF(N40=0, "", N40/N$39),0)</f>
        <v/>
      </c>
      <c r="Q40" s="836" t="str">
        <f ca="1">IF($E40="", "", IFERROR(INDEX(OFFSET('Fund Guide'!$B$5,1,MATCH(Q$8,OFFSET('Fund Guide'!$B$5,,,,COUNTA('Fund Guide'!36:36)),0)-1,COUNTA('Fund Guide'!$B:$B)-COUNTA('Fund Guide'!$B$2:$B$5)),MATCH($E40,OFFSET('Fund Guide'!$B$5,1,,COUNTA('Fund Guide'!$B:$B)-COUNTA('Fund Guide'!$B$2:$B$5)),0)),"-"))</f>
        <v/>
      </c>
      <c r="R40" s="832" t="str">
        <f ca="1">IF($E40="", "", IFERROR(INDEX(OFFSET('Fund Guide'!$B$5,1,MATCH(R$8,OFFSET('Fund Guide'!$B$5,,,,COUNTA('Fund Guide'!36:36)),0)-1,COUNTA('Fund Guide'!$B:$B)-COUNTA('Fund Guide'!$B$2:$B$5)),MATCH($E40,OFFSET('Fund Guide'!$B$5,1,,COUNTA('Fund Guide'!$B:$B)-COUNTA('Fund Guide'!$B$2:$B$5)),0)),"-"))</f>
        <v/>
      </c>
      <c r="S40" s="836" t="str">
        <f ca="1">IF($E40="", "", IFERROR(INDEX(OFFSET('Fund Guide'!$B$5,1,MATCH(S$8,OFFSET('Fund Guide'!$B$5,,,,COUNTA('Fund Guide'!36:36)),0)-1,COUNTA('Fund Guide'!$B:$B)-COUNTA('Fund Guide'!$B$2:$B$5)),MATCH($E40,OFFSET('Fund Guide'!$B$5,1,,COUNTA('Fund Guide'!$B:$B)-COUNTA('Fund Guide'!$B$2:$B$5)),0)),"-"))</f>
        <v/>
      </c>
      <c r="T40" s="832" t="str">
        <f ca="1">IF($E40="", "", IFERROR(INDEX(OFFSET('Fund Guide'!$B$5,1,MATCH(T$8,OFFSET('Fund Guide'!$B$5,,,,COUNTA('Fund Guide'!36:36)),0)-1,COUNTA('Fund Guide'!$B:$B)-COUNTA('Fund Guide'!$B$2:$B$5)),MATCH($E40,OFFSET('Fund Guide'!$B$5,1,,COUNTA('Fund Guide'!$B:$B)-COUNTA('Fund Guide'!$B$2:$B$5)),0)),"-"))</f>
        <v/>
      </c>
      <c r="U40" s="836" t="str">
        <f ca="1">IF($E40="", "", IFERROR(INDEX(OFFSET('Fund Guide'!$B$5,1,MATCH(U$8,OFFSET('Fund Guide'!$B$5,,,,COUNTA('Fund Guide'!36:36)),0)-1,COUNTA('Fund Guide'!$B:$B)-COUNTA('Fund Guide'!$B$2:$B$5)),MATCH($E40,OFFSET('Fund Guide'!$B$5,1,,COUNTA('Fund Guide'!$B:$B)-COUNTA('Fund Guide'!$B$2:$B$5)),0)),"-"))</f>
        <v/>
      </c>
      <c r="V40" s="832" t="str">
        <f ca="1">IF($E40="", "", IFERROR(INDEX(OFFSET('Fund Guide'!$B$5,1,MATCH(V$8,OFFSET('Fund Guide'!$B$5,,,,COUNTA('Fund Guide'!36:36)),0)-1,COUNTA('Fund Guide'!$B:$B)-COUNTA('Fund Guide'!$B$2:$B$5)),MATCH($E40,OFFSET('Fund Guide'!$B$5,1,,COUNTA('Fund Guide'!$B:$B)-COUNTA('Fund Guide'!$B$2:$B$5)),0)),"-"))</f>
        <v/>
      </c>
      <c r="W40" s="836" t="str">
        <f ca="1">IF($E40="", "", IFERROR(INDEX(OFFSET('Fund Guide'!$B$5,1,MATCH(W$8,OFFSET('Fund Guide'!$B$5,,,,COUNTA('Fund Guide'!36:36)),0)-1,COUNTA('Fund Guide'!$B:$B)-COUNTA('Fund Guide'!$B$2:$B$5)),MATCH($E40,OFFSET('Fund Guide'!$B$5,1,,COUNTA('Fund Guide'!$B:$B)-COUNTA('Fund Guide'!$B$2:$B$5)),0)),"-"))</f>
        <v/>
      </c>
      <c r="X40" s="832" t="str">
        <f ca="1">IF($E40="", "", IFERROR(INDEX(OFFSET('Fund Guide'!$B$5,1,MATCH(X$8,OFFSET('Fund Guide'!$B$5,,,,COUNTA('Fund Guide'!36:36)),0)-1,COUNTA('Fund Guide'!$B:$B)-COUNTA('Fund Guide'!$B$2:$B$5)),MATCH($E40,OFFSET('Fund Guide'!$B$5,1,,COUNTA('Fund Guide'!$B:$B)-COUNTA('Fund Guide'!$B$2:$B$5)),0)),"-"))</f>
        <v/>
      </c>
      <c r="Y40" s="833" t="str">
        <f ca="1">IF($E40="", "", IFERROR(INDEX(OFFSET('Fund Guide'!$B$5,1,MATCH(Y$8,OFFSET('Fund Guide'!$B$5,,,,COUNTA('Fund Guide'!36:36)),0)-1,COUNTA('Fund Guide'!$B:$B)-COUNTA('Fund Guide'!$B$2:$B$5)),MATCH($E40,OFFSET('Fund Guide'!$B$5,1,,COUNTA('Fund Guide'!$B:$B)-COUNTA('Fund Guide'!$B$2:$B$5)),0)),"-"))</f>
        <v/>
      </c>
      <c r="Z40" s="834" t="str">
        <f ca="1">IF($E40="", "", IFERROR(INDEX(OFFSET('Fund Guide'!$B$5,1,MATCH(Z$8,OFFSET('Fund Guide'!$B$5,,,,COUNTA('Fund Guide'!36:36)),0)-1,COUNTA('Fund Guide'!$B:$B)-COUNTA('Fund Guide'!$B$2:$B$5)),MATCH($E40,OFFSET('Fund Guide'!$B$5,1,,COUNTA('Fund Guide'!$B:$B)-COUNTA('Fund Guide'!$B$2:$B$5)),0)),"-"))</f>
        <v/>
      </c>
      <c r="AB40" s="224"/>
      <c r="AC40" s="224"/>
      <c r="AD40" s="223"/>
    </row>
    <row r="41" spans="2:30" s="435" customFormat="1" ht="5.25" customHeight="1">
      <c r="B41" s="433"/>
      <c r="C41" s="433"/>
      <c r="D41" s="433"/>
      <c r="E41" s="444"/>
      <c r="F41" s="471"/>
      <c r="G41" s="445"/>
      <c r="H41" s="445"/>
      <c r="I41" s="446"/>
      <c r="J41" s="446"/>
      <c r="K41" s="446"/>
      <c r="M41" s="455"/>
      <c r="Q41" s="446"/>
      <c r="S41" s="446"/>
      <c r="U41" s="446"/>
      <c r="W41" s="446"/>
      <c r="Y41" s="446"/>
      <c r="AB41" s="446"/>
    </row>
    <row r="42" spans="2:30" s="451" customFormat="1" ht="14.25" customHeight="1">
      <c r="B42" s="447"/>
      <c r="C42" s="447" t="s">
        <v>12</v>
      </c>
      <c r="D42" s="447" t="s">
        <v>12</v>
      </c>
      <c r="E42" s="456" t="s">
        <v>616</v>
      </c>
      <c r="F42" s="457"/>
      <c r="G42" s="457"/>
      <c r="H42" s="457"/>
      <c r="I42" s="458"/>
      <c r="J42" s="458"/>
      <c r="K42" s="458"/>
      <c r="M42" s="459">
        <f>IFERROR(IF(N42=0, 0, N42*$M$3),0)</f>
        <v>0</v>
      </c>
      <c r="N42" s="606"/>
      <c r="O42" s="460">
        <f>ROUND(O44+O47+O50+O53,3)</f>
        <v>0</v>
      </c>
      <c r="Q42" s="458"/>
      <c r="R42" s="460"/>
      <c r="S42" s="458"/>
      <c r="T42" s="460"/>
      <c r="U42" s="458"/>
      <c r="V42" s="460"/>
      <c r="W42" s="458"/>
      <c r="X42" s="460"/>
      <c r="Y42" s="458"/>
      <c r="Z42" s="460"/>
      <c r="AB42" s="458"/>
      <c r="AC42" s="460"/>
      <c r="AD42" s="460"/>
    </row>
    <row r="43" spans="2:30" s="435" customFormat="1" ht="3" customHeight="1">
      <c r="B43" s="433"/>
      <c r="C43" s="433"/>
      <c r="D43" s="433"/>
      <c r="E43" s="444"/>
      <c r="F43" s="445"/>
      <c r="G43" s="445"/>
      <c r="H43" s="445"/>
      <c r="I43" s="446"/>
      <c r="J43" s="446"/>
      <c r="K43" s="446"/>
      <c r="M43" s="455"/>
      <c r="N43" s="487"/>
      <c r="Q43" s="446"/>
      <c r="S43" s="446"/>
      <c r="U43" s="446"/>
      <c r="W43" s="446"/>
      <c r="Y43" s="446"/>
      <c r="AB43" s="446"/>
    </row>
    <row r="44" spans="2:30" s="451" customFormat="1" ht="14.25" customHeight="1">
      <c r="B44" s="447"/>
      <c r="C44" s="447"/>
      <c r="D44" s="447" t="s">
        <v>12</v>
      </c>
      <c r="E44" s="479" t="s">
        <v>610</v>
      </c>
      <c r="F44" s="488"/>
      <c r="G44" s="488"/>
      <c r="H44" s="488"/>
      <c r="I44" s="489"/>
      <c r="J44" s="489"/>
      <c r="K44" s="489"/>
      <c r="M44" s="482">
        <f>IFERROR(IF(N44=0, 0, N44*$M$3),0)</f>
        <v>0</v>
      </c>
      <c r="N44" s="607"/>
      <c r="O44" s="483">
        <f>IF(N44=0, 0, SUM(O45:O46)*N44)</f>
        <v>0</v>
      </c>
      <c r="Q44" s="489"/>
      <c r="R44" s="490"/>
      <c r="S44" s="489"/>
      <c r="T44" s="490"/>
      <c r="U44" s="489"/>
      <c r="V44" s="490"/>
      <c r="W44" s="489"/>
      <c r="X44" s="490"/>
      <c r="Y44" s="489"/>
      <c r="Z44" s="490"/>
      <c r="AB44" s="489"/>
      <c r="AC44" s="490"/>
      <c r="AD44" s="490"/>
    </row>
    <row r="45" spans="2:30" s="467" customFormat="1" ht="14.25" customHeight="1">
      <c r="B45" s="461"/>
      <c r="C45" s="461"/>
      <c r="D45" s="461"/>
      <c r="E45" s="357"/>
      <c r="F45" s="462" t="str">
        <f ca="1">IF($E45="", "", IFERROR(INDEX(OFFSET('Fund Guide'!$B$5,1,MATCH(F$8,OFFSET('Fund Guide'!$B$5,,,,COUNTA('Fund Guide'!38:38)),0)-1,COUNTA('Fund Guide'!$B:$B)-COUNTA('Fund Guide'!$B$2:$B$5)),MATCH($E45,OFFSET('Fund Guide'!$B$5,1,,COUNTA('Fund Guide'!$B:$B)-COUNTA('Fund Guide'!$B$2:$B$5)),0)),"-"))</f>
        <v/>
      </c>
      <c r="G45" s="463" t="str">
        <f ca="1">IF($E45="", "", IFERROR(INDEX(OFFSET('Fund Guide'!$B$5,1,MATCH(G$8,OFFSET('Fund Guide'!$B$5,,,,COUNTA('Fund Guide'!$5:$5)),0)-1,COUNTA('Fund Guide'!$B:$B)-COUNTA('Fund Guide'!$B$2:$B$5)),MATCH($E45,OFFSET('Fund Guide'!$B$5,1,,COUNTA('Fund Guide'!$B:$B)-COUNTA('Fund Guide'!$B$2:$B$5)),0)),
IF(OR(LEFT($E45,3)="NTN",LEFT($E45,3)="LFT"),DATE(_xlfn.NUMBERVALUE(RIGHT(LEFT($E45, FIND(" (", $E45)-1), 4)),8,15)-TODAY(),IFERROR(IF(FIND("ano",$E45)&gt;1,FLOOR(_xlfn.NUMBERVALUE(RIGHT(LEFT($E45,FIND(" ano",$E45)-1),FIND(" ano",$E45)-1-(FIND(" - ",$E45)+2)))*365,1)),IFERROR(IF(FIND("meses",$E45)&gt;1,FLOOR(_xlfn.NUMBERVALUE(RIGHT(LEFT($E45,FIND(" meses",$E45)-1),FIND(" meses",$E45)-1-(FIND(" - ",$E45)+2))),1)*(365/12)),IFERROR(IF(FIND("mês",$E45)&gt;1,FLOOR(_xlfn.NUMBERVALUE(RIGHT(LEFT($E45,FIND(" mês",$E45)-1),FIND(" mês",$E45)-1-(FIND(" - ",$E45)+2))),1)*(365/12)),IFERROR(IF(FIND("Diária", $E45)&gt;0, 0),
IFERROR(OFFSET(#REF!,2+MATCH($E45, OFFSET(#REF!,3,,COUNTA(#REF!)-COUNTA(#REF!)), 0),-1+MATCH(G$8, OFFSET(#REF!,,,,COUNTA(#REF!)-COUNTA(#REF!)),0)),"-"))))))))</f>
        <v/>
      </c>
      <c r="H45" s="464" t="str">
        <f ca="1">IF($E45="", "", IFERROR(INDEX(OFFSET('Fund Guide'!$B$5,1,MATCH(H$8,OFFSET('Fund Guide'!$B$5,,,,COUNTA('Fund Guide'!61:61)),0)-1,COUNTA('Fund Guide'!$B:$B)-COUNTA('Fund Guide'!$B$2:$B$5)),MATCH($E45,OFFSET('Fund Guide'!$B$5,1,,COUNTA('Fund Guide'!$B:$B)-COUNTA('Fund Guide'!$B$2:$B$5)),0)),"BRL"))</f>
        <v/>
      </c>
      <c r="I45" s="465" t="str">
        <f ca="1">IF($E45="", "", IFERROR(INDEX(OFFSET('Fund Guide'!$B$5,1,MATCH("Repasse Taxa Adm. Gestor",OFFSET('Fund Guide'!$B$5,,,,COUNTA('Fund Guide'!$5:$5)),0)-1,COUNTA('Fund Guide'!$B:$B)-COUNTA('Fund Guide'!$B$2:$B$5)),MATCH($E45,OFFSET('Fund Guide'!$B$5,1,,COUNTA('Fund Guide'!$B:$B)-COUNTA('Fund Guide'!$B$2:$B$5)),0)),
IFERROR(OFFSET(#REF!,2+MATCH($E45, OFFSET(#REF!,3,,COUNTA(#REF!)-COUNTA(#REF!)), 0),-1+MATCH(I$8, OFFSET(#REF!,,,,COUNTA(#REF!)-COUNTA(#REF!)),0)),IFERROR(IF(FIND("tulo",$E45), 0.25%), "-"))))</f>
        <v/>
      </c>
      <c r="J45" s="466" t="str">
        <f ca="1">IF($E45="", "", IFERROR(INDEX(OFFSET('Fund Guide'!$B$5,1,MATCH(J$8,OFFSET('Fund Guide'!$B$5,,,,COUNTA('Fund Guide'!$5:$5)),0)-1,COUNTA('Fund Guide'!$B:$B)-COUNTA('Fund Guide'!$B$2:$B$5)),MATCH($E45,OFFSET('Fund Guide'!$B$5,1,,COUNTA('Fund Guide'!$B:$B)-COUNTA('Fund Guide'!$B$2:$B$5)),0)),
IFERROR(OFFSET(#REF!,2+MATCH($E45, OFFSET(#REF!,3,,COUNTA(#REF!)-COUNTA(#REF!)), 0),-1+MATCH(J$8, OFFSET(#REF!,,,,COUNTA(#REF!)-COUNTA(#REF!)),0)), "-")))</f>
        <v/>
      </c>
      <c r="K45" s="466" t="str">
        <f ca="1">IF($E45="", "", IFERROR(INDEX(OFFSET('Fund Guide'!$B$5,1,MATCH(K$8,OFFSET('Fund Guide'!$B$5,,,,COUNTA('Fund Guide'!$5:$5)),0)-1,COUNTA('Fund Guide'!$B:$B)-COUNTA('Fund Guide'!$B$2:$B$5)),MATCH($E45,OFFSET('Fund Guide'!$B$5,1,,COUNTA('Fund Guide'!$B:$B)-COUNTA('Fund Guide'!$B$2:$B$5)),0)),
IFERROR(OFFSET(#REF!,2+MATCH($E45, OFFSET(#REF!,3,,COUNTA(#REF!)-COUNTA(#REF!)), 0),-1+MATCH("Captação", OFFSET(#REF!,,,,COUNTA(#REF!)-COUNTA(#REF!)),0)), "-")))</f>
        <v/>
      </c>
      <c r="M45" s="468" t="str">
        <f>IFERROR(IF(N45=0, "", N45*$M$3),0)</f>
        <v/>
      </c>
      <c r="N45" s="223"/>
      <c r="O45" s="484" t="str">
        <f>IFERROR(IF(N45=0, "", N45/N$44),0)</f>
        <v/>
      </c>
      <c r="Q45" s="836" t="str">
        <f ca="1">IF($E45="", "", IFERROR(INDEX(OFFSET('Fund Guide'!$B$5,1,MATCH(Q$8,OFFSET('Fund Guide'!$B$5,,,,COUNTA('Fund Guide'!38:38)),0)-1,COUNTA('Fund Guide'!$B:$B)-COUNTA('Fund Guide'!$B$2:$B$5)),MATCH($E45,OFFSET('Fund Guide'!$B$5,1,,COUNTA('Fund Guide'!$B:$B)-COUNTA('Fund Guide'!$B$2:$B$5)),0)),"-"))</f>
        <v/>
      </c>
      <c r="R45" s="832" t="str">
        <f ca="1">IF($E45="", "", IFERROR(INDEX(OFFSET('Fund Guide'!$B$5,1,MATCH(R$8,OFFSET('Fund Guide'!$B$5,,,,COUNTA('Fund Guide'!38:38)),0)-1,COUNTA('Fund Guide'!$B:$B)-COUNTA('Fund Guide'!$B$2:$B$5)),MATCH($E45,OFFSET('Fund Guide'!$B$5,1,,COUNTA('Fund Guide'!$B:$B)-COUNTA('Fund Guide'!$B$2:$B$5)),0)),"-"))</f>
        <v/>
      </c>
      <c r="S45" s="836" t="str">
        <f ca="1">IF($E45="", "", IFERROR(INDEX(OFFSET('Fund Guide'!$B$5,1,MATCH(S$8,OFFSET('Fund Guide'!$B$5,,,,COUNTA('Fund Guide'!38:38)),0)-1,COUNTA('Fund Guide'!$B:$B)-COUNTA('Fund Guide'!$B$2:$B$5)),MATCH($E45,OFFSET('Fund Guide'!$B$5,1,,COUNTA('Fund Guide'!$B:$B)-COUNTA('Fund Guide'!$B$2:$B$5)),0)),"-"))</f>
        <v/>
      </c>
      <c r="T45" s="832" t="str">
        <f ca="1">IF($E45="", "", IFERROR(INDEX(OFFSET('Fund Guide'!$B$5,1,MATCH(T$8,OFFSET('Fund Guide'!$B$5,,,,COUNTA('Fund Guide'!38:38)),0)-1,COUNTA('Fund Guide'!$B:$B)-COUNTA('Fund Guide'!$B$2:$B$5)),MATCH($E45,OFFSET('Fund Guide'!$B$5,1,,COUNTA('Fund Guide'!$B:$B)-COUNTA('Fund Guide'!$B$2:$B$5)),0)),"-"))</f>
        <v/>
      </c>
      <c r="U45" s="836" t="str">
        <f ca="1">IF($E45="", "", IFERROR(INDEX(OFFSET('Fund Guide'!$B$5,1,MATCH(U$8,OFFSET('Fund Guide'!$B$5,,,,COUNTA('Fund Guide'!38:38)),0)-1,COUNTA('Fund Guide'!$B:$B)-COUNTA('Fund Guide'!$B$2:$B$5)),MATCH($E45,OFFSET('Fund Guide'!$B$5,1,,COUNTA('Fund Guide'!$B:$B)-COUNTA('Fund Guide'!$B$2:$B$5)),0)),"-"))</f>
        <v/>
      </c>
      <c r="V45" s="832" t="str">
        <f ca="1">IF($E45="", "", IFERROR(INDEX(OFFSET('Fund Guide'!$B$5,1,MATCH(V$8,OFFSET('Fund Guide'!$B$5,,,,COUNTA('Fund Guide'!38:38)),0)-1,COUNTA('Fund Guide'!$B:$B)-COUNTA('Fund Guide'!$B$2:$B$5)),MATCH($E45,OFFSET('Fund Guide'!$B$5,1,,COUNTA('Fund Guide'!$B:$B)-COUNTA('Fund Guide'!$B$2:$B$5)),0)),"-"))</f>
        <v/>
      </c>
      <c r="W45" s="836" t="str">
        <f ca="1">IF($E45="", "", IFERROR(INDEX(OFFSET('Fund Guide'!$B$5,1,MATCH(W$8,OFFSET('Fund Guide'!$B$5,,,,COUNTA('Fund Guide'!38:38)),0)-1,COUNTA('Fund Guide'!$B:$B)-COUNTA('Fund Guide'!$B$2:$B$5)),MATCH($E45,OFFSET('Fund Guide'!$B$5,1,,COUNTA('Fund Guide'!$B:$B)-COUNTA('Fund Guide'!$B$2:$B$5)),0)),"-"))</f>
        <v/>
      </c>
      <c r="X45" s="832" t="str">
        <f ca="1">IF($E45="", "", IFERROR(INDEX(OFFSET('Fund Guide'!$B$5,1,MATCH(X$8,OFFSET('Fund Guide'!$B$5,,,,COUNTA('Fund Guide'!38:38)),0)-1,COUNTA('Fund Guide'!$B:$B)-COUNTA('Fund Guide'!$B$2:$B$5)),MATCH($E45,OFFSET('Fund Guide'!$B$5,1,,COUNTA('Fund Guide'!$B:$B)-COUNTA('Fund Guide'!$B$2:$B$5)),0)),"-"))</f>
        <v/>
      </c>
      <c r="Y45" s="833" t="str">
        <f ca="1">IF($E45="", "", IFERROR(INDEX(OFFSET('Fund Guide'!$B$5,1,MATCH(Y$8,OFFSET('Fund Guide'!$B$5,,,,COUNTA('Fund Guide'!38:38)),0)-1,COUNTA('Fund Guide'!$B:$B)-COUNTA('Fund Guide'!$B$2:$B$5)),MATCH($E45,OFFSET('Fund Guide'!$B$5,1,,COUNTA('Fund Guide'!$B:$B)-COUNTA('Fund Guide'!$B$2:$B$5)),0)),"-"))</f>
        <v/>
      </c>
      <c r="Z45" s="834" t="str">
        <f ca="1">IF($E45="", "", IFERROR(INDEX(OFFSET('Fund Guide'!$B$5,1,MATCH(Z$8,OFFSET('Fund Guide'!$B$5,,,,COUNTA('Fund Guide'!38:38)),0)-1,COUNTA('Fund Guide'!$B:$B)-COUNTA('Fund Guide'!$B$2:$B$5)),MATCH($E45,OFFSET('Fund Guide'!$B$5,1,,COUNTA('Fund Guide'!$B:$B)-COUNTA('Fund Guide'!$B$2:$B$5)),0)),"-"))</f>
        <v/>
      </c>
      <c r="AB45" s="224"/>
      <c r="AC45" s="224"/>
      <c r="AD45" s="223"/>
    </row>
    <row r="46" spans="2:30" s="435" customFormat="1" ht="4.5" customHeight="1">
      <c r="B46" s="433"/>
      <c r="C46" s="433"/>
      <c r="D46" s="433"/>
      <c r="E46" s="444"/>
      <c r="F46" s="471"/>
      <c r="G46" s="445"/>
      <c r="H46" s="445"/>
      <c r="I46" s="446"/>
      <c r="J46" s="446"/>
      <c r="K46" s="446"/>
      <c r="M46" s="455"/>
      <c r="Q46" s="446"/>
      <c r="S46" s="446"/>
      <c r="U46" s="446"/>
      <c r="W46" s="446"/>
      <c r="Y46" s="446"/>
      <c r="AB46" s="446"/>
    </row>
    <row r="47" spans="2:30" s="451" customFormat="1" ht="14.25" customHeight="1">
      <c r="B47" s="447"/>
      <c r="C47" s="447"/>
      <c r="D47" s="447" t="s">
        <v>12</v>
      </c>
      <c r="E47" s="479" t="s">
        <v>617</v>
      </c>
      <c r="F47" s="488"/>
      <c r="G47" s="488"/>
      <c r="H47" s="488"/>
      <c r="I47" s="489"/>
      <c r="J47" s="489"/>
      <c r="K47" s="489"/>
      <c r="M47" s="482">
        <f>IFERROR(IF(N47=0, 0, N47*$M$3),0)</f>
        <v>0</v>
      </c>
      <c r="N47" s="607"/>
      <c r="O47" s="483">
        <f>IF(N47=0, 0, SUM(O48:O49)*N47)</f>
        <v>0</v>
      </c>
      <c r="Q47" s="489"/>
      <c r="R47" s="490"/>
      <c r="S47" s="489"/>
      <c r="T47" s="490"/>
      <c r="U47" s="489"/>
      <c r="V47" s="490"/>
      <c r="W47" s="489"/>
      <c r="X47" s="490"/>
      <c r="Y47" s="489"/>
      <c r="Z47" s="490"/>
      <c r="AB47" s="489"/>
      <c r="AC47" s="490"/>
      <c r="AD47" s="490"/>
    </row>
    <row r="48" spans="2:30" s="467" customFormat="1" ht="14.25" customHeight="1">
      <c r="B48" s="461"/>
      <c r="C48" s="461"/>
      <c r="D48" s="461"/>
      <c r="E48" s="357"/>
      <c r="F48" s="462" t="str">
        <f ca="1">IF($E48="", "", IFERROR(INDEX(OFFSET('Fund Guide'!$B$5,1,MATCH(F$8,OFFSET('Fund Guide'!$B$5,,,,COUNTA('Fund Guide'!42:42)),0)-1,COUNTA('Fund Guide'!$B:$B)-COUNTA('Fund Guide'!$B$2:$B$5)),MATCH($E48,OFFSET('Fund Guide'!$B$5,1,,COUNTA('Fund Guide'!$B:$B)-COUNTA('Fund Guide'!$B$2:$B$5)),0)),"-"))</f>
        <v/>
      </c>
      <c r="G48" s="463" t="str">
        <f ca="1">IF($E48="", "", IFERROR(INDEX(OFFSET('Fund Guide'!$B$5,1,MATCH(G$8,OFFSET('Fund Guide'!$B$5,,,,COUNTA('Fund Guide'!$5:$5)),0)-1,COUNTA('Fund Guide'!$B:$B)-COUNTA('Fund Guide'!$B$2:$B$5)),MATCH($E48,OFFSET('Fund Guide'!$B$5,1,,COUNTA('Fund Guide'!$B:$B)-COUNTA('Fund Guide'!$B$2:$B$5)),0)),
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IFERROR(OFFSET(#REF!,2+MATCH($E48, OFFSET(#REF!,3,,COUNTA(#REF!)-COUNTA(#REF!)), 0),-1+MATCH(G$8, OFFSET(#REF!,,,,COUNTA(#REF!)-COUNTA(#REF!)),0)),"-"))))))))</f>
        <v/>
      </c>
      <c r="H48" s="464" t="str">
        <f ca="1">IF($E48="", "", IFERROR(INDEX(OFFSET('Fund Guide'!$B$5,1,MATCH(H$8,OFFSET('Fund Guide'!$B$5,,,,COUNTA('Fund Guide'!64:64)),0)-1,COUNTA('Fund Guide'!$B:$B)-COUNTA('Fund Guide'!$B$2:$B$5)),MATCH($E48,OFFSET('Fund Guide'!$B$5,1,,COUNTA('Fund Guide'!$B:$B)-COUNTA('Fund Guide'!$B$2:$B$5)),0)),"BRL"))</f>
        <v/>
      </c>
      <c r="I48" s="465" t="str">
        <f ca="1">IF($E48="", "", IFERROR(INDEX(OFFSET('Fund Guide'!$B$5,1,MATCH("Repasse Taxa Adm. Gestor",OFFSET('Fund Guide'!$B$5,,,,COUNTA('Fund Guide'!$5:$5)),0)-1,COUNTA('Fund Guide'!$B:$B)-COUNTA('Fund Guide'!$B$2:$B$5)),MATCH($E48,OFFSET('Fund Guide'!$B$5,1,,COUNTA('Fund Guide'!$B:$B)-COUNTA('Fund Guide'!$B$2:$B$5)),0)),
IFERROR(OFFSET(#REF!,2+MATCH($E48, OFFSET(#REF!,3,,COUNTA(#REF!)-COUNTA(#REF!)), 0),-1+MATCH(I$8, OFFSET(#REF!,,,,COUNTA(#REF!)-COUNTA(#REF!)),0)),IFERROR(IF(FIND("tulo",$E48), 0.25%), "-"))))</f>
        <v/>
      </c>
      <c r="J48" s="466" t="str">
        <f ca="1">IF($E48="", "", IFERROR(INDEX(OFFSET('Fund Guide'!$B$5,1,MATCH(J$8,OFFSET('Fund Guide'!$B$5,,,,COUNTA('Fund Guide'!$5:$5)),0)-1,COUNTA('Fund Guide'!$B:$B)-COUNTA('Fund Guide'!$B$2:$B$5)),MATCH($E48,OFFSET('Fund Guide'!$B$5,1,,COUNTA('Fund Guide'!$B:$B)-COUNTA('Fund Guide'!$B$2:$B$5)),0)),
IFERROR(OFFSET(#REF!,2+MATCH($E48, OFFSET(#REF!,3,,COUNTA(#REF!)-COUNTA(#REF!)), 0),-1+MATCH(J$8, OFFSET(#REF!,,,,COUNTA(#REF!)-COUNTA(#REF!)),0)), "-")))</f>
        <v/>
      </c>
      <c r="K48" s="466" t="str">
        <f ca="1">IF($E48="", "", IFERROR(INDEX(OFFSET('Fund Guide'!$B$5,1,MATCH(K$8,OFFSET('Fund Guide'!$B$5,,,,COUNTA('Fund Guide'!$5:$5)),0)-1,COUNTA('Fund Guide'!$B:$B)-COUNTA('Fund Guide'!$B$2:$B$5)),MATCH($E48,OFFSET('Fund Guide'!$B$5,1,,COUNTA('Fund Guide'!$B:$B)-COUNTA('Fund Guide'!$B$2:$B$5)),0)),
IFERROR(OFFSET(#REF!,2+MATCH($E48, OFFSET(#REF!,3,,COUNTA(#REF!)-COUNTA(#REF!)), 0),-1+MATCH("Captação", OFFSET(#REF!,,,,COUNTA(#REF!)-COUNTA(#REF!)),0)), "-")))</f>
        <v/>
      </c>
      <c r="M48" s="468" t="str">
        <f>IFERROR(IF(N48=0, "", N48*$M$3),0)</f>
        <v/>
      </c>
      <c r="N48" s="223"/>
      <c r="O48" s="484" t="str">
        <f>IFERROR(IF(N48=0, "", N48/N$47),0)</f>
        <v/>
      </c>
      <c r="Q48" s="836" t="str">
        <f ca="1">IF($E48="", "", IFERROR(INDEX(OFFSET('Fund Guide'!$B$5,1,MATCH(Q$8,OFFSET('Fund Guide'!$B$5,,,,COUNTA('Fund Guide'!42:42)),0)-1,COUNTA('Fund Guide'!$B:$B)-COUNTA('Fund Guide'!$B$2:$B$5)),MATCH($E48,OFFSET('Fund Guide'!$B$5,1,,COUNTA('Fund Guide'!$B:$B)-COUNTA('Fund Guide'!$B$2:$B$5)),0)),"-"))</f>
        <v/>
      </c>
      <c r="R48" s="832" t="str">
        <f ca="1">IF($E48="", "", IFERROR(INDEX(OFFSET('Fund Guide'!$B$5,1,MATCH(R$8,OFFSET('Fund Guide'!$B$5,,,,COUNTA('Fund Guide'!42:42)),0)-1,COUNTA('Fund Guide'!$B:$B)-COUNTA('Fund Guide'!$B$2:$B$5)),MATCH($E48,OFFSET('Fund Guide'!$B$5,1,,COUNTA('Fund Guide'!$B:$B)-COUNTA('Fund Guide'!$B$2:$B$5)),0)),"-"))</f>
        <v/>
      </c>
      <c r="S48" s="836" t="str">
        <f ca="1">IF($E48="", "", IFERROR(INDEX(OFFSET('Fund Guide'!$B$5,1,MATCH(S$8,OFFSET('Fund Guide'!$B$5,,,,COUNTA('Fund Guide'!42:42)),0)-1,COUNTA('Fund Guide'!$B:$B)-COUNTA('Fund Guide'!$B$2:$B$5)),MATCH($E48,OFFSET('Fund Guide'!$B$5,1,,COUNTA('Fund Guide'!$B:$B)-COUNTA('Fund Guide'!$B$2:$B$5)),0)),"-"))</f>
        <v/>
      </c>
      <c r="T48" s="832" t="str">
        <f ca="1">IF($E48="", "", IFERROR(INDEX(OFFSET('Fund Guide'!$B$5,1,MATCH(T$8,OFFSET('Fund Guide'!$B$5,,,,COUNTA('Fund Guide'!42:42)),0)-1,COUNTA('Fund Guide'!$B:$B)-COUNTA('Fund Guide'!$B$2:$B$5)),MATCH($E48,OFFSET('Fund Guide'!$B$5,1,,COUNTA('Fund Guide'!$B:$B)-COUNTA('Fund Guide'!$B$2:$B$5)),0)),"-"))</f>
        <v/>
      </c>
      <c r="U48" s="836" t="str">
        <f ca="1">IF($E48="", "", IFERROR(INDEX(OFFSET('Fund Guide'!$B$5,1,MATCH(U$8,OFFSET('Fund Guide'!$B$5,,,,COUNTA('Fund Guide'!42:42)),0)-1,COUNTA('Fund Guide'!$B:$B)-COUNTA('Fund Guide'!$B$2:$B$5)),MATCH($E48,OFFSET('Fund Guide'!$B$5,1,,COUNTA('Fund Guide'!$B:$B)-COUNTA('Fund Guide'!$B$2:$B$5)),0)),"-"))</f>
        <v/>
      </c>
      <c r="V48" s="832" t="str">
        <f ca="1">IF($E48="", "", IFERROR(INDEX(OFFSET('Fund Guide'!$B$5,1,MATCH(V$8,OFFSET('Fund Guide'!$B$5,,,,COUNTA('Fund Guide'!42:42)),0)-1,COUNTA('Fund Guide'!$B:$B)-COUNTA('Fund Guide'!$B$2:$B$5)),MATCH($E48,OFFSET('Fund Guide'!$B$5,1,,COUNTA('Fund Guide'!$B:$B)-COUNTA('Fund Guide'!$B$2:$B$5)),0)),"-"))</f>
        <v/>
      </c>
      <c r="W48" s="836" t="str">
        <f ca="1">IF($E48="", "", IFERROR(INDEX(OFFSET('Fund Guide'!$B$5,1,MATCH(W$8,OFFSET('Fund Guide'!$B$5,,,,COUNTA('Fund Guide'!42:42)),0)-1,COUNTA('Fund Guide'!$B:$B)-COUNTA('Fund Guide'!$B$2:$B$5)),MATCH($E48,OFFSET('Fund Guide'!$B$5,1,,COUNTA('Fund Guide'!$B:$B)-COUNTA('Fund Guide'!$B$2:$B$5)),0)),"-"))</f>
        <v/>
      </c>
      <c r="X48" s="832" t="str">
        <f ca="1">IF($E48="", "", IFERROR(INDEX(OFFSET('Fund Guide'!$B$5,1,MATCH(X$8,OFFSET('Fund Guide'!$B$5,,,,COUNTA('Fund Guide'!42:42)),0)-1,COUNTA('Fund Guide'!$B:$B)-COUNTA('Fund Guide'!$B$2:$B$5)),MATCH($E48,OFFSET('Fund Guide'!$B$5,1,,COUNTA('Fund Guide'!$B:$B)-COUNTA('Fund Guide'!$B$2:$B$5)),0)),"-"))</f>
        <v/>
      </c>
      <c r="Y48" s="833" t="str">
        <f ca="1">IF($E48="", "", IFERROR(INDEX(OFFSET('Fund Guide'!$B$5,1,MATCH(Y$8,OFFSET('Fund Guide'!$B$5,,,,COUNTA('Fund Guide'!42:42)),0)-1,COUNTA('Fund Guide'!$B:$B)-COUNTA('Fund Guide'!$B$2:$B$5)),MATCH($E48,OFFSET('Fund Guide'!$B$5,1,,COUNTA('Fund Guide'!$B:$B)-COUNTA('Fund Guide'!$B$2:$B$5)),0)),"-"))</f>
        <v/>
      </c>
      <c r="Z48" s="834" t="str">
        <f ca="1">IF($E48="", "", IFERROR(INDEX(OFFSET('Fund Guide'!$B$5,1,MATCH(Z$8,OFFSET('Fund Guide'!$B$5,,,,COUNTA('Fund Guide'!42:42)),0)-1,COUNTA('Fund Guide'!$B:$B)-COUNTA('Fund Guide'!$B$2:$B$5)),MATCH($E48,OFFSET('Fund Guide'!$B$5,1,,COUNTA('Fund Guide'!$B:$B)-COUNTA('Fund Guide'!$B$2:$B$5)),0)),"-"))</f>
        <v/>
      </c>
      <c r="AB48" s="224"/>
      <c r="AC48" s="224"/>
      <c r="AD48" s="223"/>
    </row>
    <row r="49" spans="2:30" s="435" customFormat="1" ht="4.5" customHeight="1">
      <c r="B49" s="433"/>
      <c r="C49" s="433"/>
      <c r="D49" s="433"/>
      <c r="E49" s="444"/>
      <c r="F49" s="471"/>
      <c r="G49" s="445"/>
      <c r="H49" s="445"/>
      <c r="I49" s="446"/>
      <c r="J49" s="446"/>
      <c r="K49" s="446"/>
      <c r="M49" s="455"/>
      <c r="Q49" s="446"/>
      <c r="S49" s="446"/>
      <c r="U49" s="446"/>
      <c r="W49" s="446"/>
      <c r="Y49" s="446"/>
      <c r="AB49" s="446"/>
    </row>
    <row r="50" spans="2:30" s="451" customFormat="1" ht="14.25" customHeight="1">
      <c r="B50" s="447"/>
      <c r="C50" s="447"/>
      <c r="D50" s="447" t="s">
        <v>12</v>
      </c>
      <c r="E50" s="479" t="s">
        <v>619</v>
      </c>
      <c r="F50" s="488"/>
      <c r="G50" s="488"/>
      <c r="H50" s="488"/>
      <c r="I50" s="489"/>
      <c r="J50" s="489"/>
      <c r="K50" s="489"/>
      <c r="M50" s="482">
        <f>IFERROR(IF(N50=0, 0, N50*$M$3),0)</f>
        <v>0</v>
      </c>
      <c r="N50" s="607"/>
      <c r="O50" s="483">
        <f>IF(N50=0, 0, SUM(O51:O52)*N50)</f>
        <v>0</v>
      </c>
      <c r="Q50" s="489"/>
      <c r="R50" s="490"/>
      <c r="S50" s="489"/>
      <c r="T50" s="490"/>
      <c r="U50" s="489"/>
      <c r="V50" s="490"/>
      <c r="W50" s="489"/>
      <c r="X50" s="490"/>
      <c r="Y50" s="489"/>
      <c r="Z50" s="490"/>
      <c r="AB50" s="489"/>
      <c r="AC50" s="490"/>
      <c r="AD50" s="490"/>
    </row>
    <row r="51" spans="2:30" s="467" customFormat="1" ht="14.25" customHeight="1">
      <c r="B51" s="461"/>
      <c r="C51" s="461"/>
      <c r="D51" s="461"/>
      <c r="E51" s="357"/>
      <c r="F51" s="462" t="str">
        <f ca="1">IF($E51="", "", IFERROR(INDEX(OFFSET('Fund Guide'!$B$5,1,MATCH(F$8,OFFSET('Fund Guide'!$B$5,,,,COUNTA('Fund Guide'!45:45)),0)-1,COUNTA('Fund Guide'!$B:$B)-COUNTA('Fund Guide'!$B$2:$B$5)),MATCH($E51,OFFSET('Fund Guide'!$B$5,1,,COUNTA('Fund Guide'!$B:$B)-COUNTA('Fund Guide'!$B$2:$B$5)),0)),"-"))</f>
        <v/>
      </c>
      <c r="G51" s="463" t="str">
        <f ca="1">IF($E51="", "", IFERROR(INDEX(OFFSET('Fund Guide'!$B$5,1,MATCH(G$8,OFFSET('Fund Guide'!$B$5,,,,COUNTA('Fund Guide'!$5:$5)),0)-1,COUNTA('Fund Guide'!$B:$B)-COUNTA('Fund Guide'!$B$2:$B$5)),MATCH($E51,OFFSET('Fund Guide'!$B$5,1,,COUNTA('Fund Guide'!$B:$B)-COUNTA('Fund Guide'!$B$2:$B$5)),0)),
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IFERROR(OFFSET(#REF!,2+MATCH($E51, OFFSET(#REF!,3,,COUNTA(#REF!)-COUNTA(#REF!)), 0),-1+MATCH(G$8, OFFSET(#REF!,,,,COUNTA(#REF!)-COUNTA(#REF!)),0)),"-"))))))))</f>
        <v/>
      </c>
      <c r="H51" s="464" t="str">
        <f ca="1">IF($E51="", "", IFERROR(INDEX(OFFSET('Fund Guide'!$B$5,1,MATCH(H$8,OFFSET('Fund Guide'!$B$5,,,,COUNTA('Fund Guide'!67:67)),0)-1,COUNTA('Fund Guide'!$B:$B)-COUNTA('Fund Guide'!$B$2:$B$5)),MATCH($E51,OFFSET('Fund Guide'!$B$5,1,,COUNTA('Fund Guide'!$B:$B)-COUNTA('Fund Guide'!$B$2:$B$5)),0)),"BRL"))</f>
        <v/>
      </c>
      <c r="I51" s="465" t="str">
        <f ca="1">IF($E51="", "", IFERROR(INDEX(OFFSET('Fund Guide'!$B$5,1,MATCH("Repasse Taxa Adm. Gestor",OFFSET('Fund Guide'!$B$5,,,,COUNTA('Fund Guide'!$5:$5)),0)-1,COUNTA('Fund Guide'!$B:$B)-COUNTA('Fund Guide'!$B$2:$B$5)),MATCH($E51,OFFSET('Fund Guide'!$B$5,1,,COUNTA('Fund Guide'!$B:$B)-COUNTA('Fund Guide'!$B$2:$B$5)),0)),
IFERROR(OFFSET(#REF!,2+MATCH($E51, OFFSET(#REF!,3,,COUNTA(#REF!)-COUNTA(#REF!)), 0),-1+MATCH(I$8, OFFSET(#REF!,,,,COUNTA(#REF!)-COUNTA(#REF!)),0)),IFERROR(IF(FIND("tulo",$E51), 0.25%), "-"))))</f>
        <v/>
      </c>
      <c r="J51" s="466" t="str">
        <f ca="1">IF($E51="", "", IFERROR(INDEX(OFFSET('Fund Guide'!$B$5,1,MATCH(J$8,OFFSET('Fund Guide'!$B$5,,,,COUNTA('Fund Guide'!$5:$5)),0)-1,COUNTA('Fund Guide'!$B:$B)-COUNTA('Fund Guide'!$B$2:$B$5)),MATCH($E51,OFFSET('Fund Guide'!$B$5,1,,COUNTA('Fund Guide'!$B:$B)-COUNTA('Fund Guide'!$B$2:$B$5)),0)),
IFERROR(OFFSET(#REF!,2+MATCH($E51, OFFSET(#REF!,3,,COUNTA(#REF!)-COUNTA(#REF!)), 0),-1+MATCH(J$8, OFFSET(#REF!,,,,COUNTA(#REF!)-COUNTA(#REF!)),0)), "-")))</f>
        <v/>
      </c>
      <c r="K51" s="466" t="str">
        <f ca="1">IF($E51="", "", IFERROR(INDEX(OFFSET('Fund Guide'!$B$5,1,MATCH(K$8,OFFSET('Fund Guide'!$B$5,,,,COUNTA('Fund Guide'!$5:$5)),0)-1,COUNTA('Fund Guide'!$B:$B)-COUNTA('Fund Guide'!$B$2:$B$5)),MATCH($E51,OFFSET('Fund Guide'!$B$5,1,,COUNTA('Fund Guide'!$B:$B)-COUNTA('Fund Guide'!$B$2:$B$5)),0)),
IFERROR(OFFSET(#REF!,2+MATCH($E51, OFFSET(#REF!,3,,COUNTA(#REF!)-COUNTA(#REF!)), 0),-1+MATCH("Captação", OFFSET(#REF!,,,,COUNTA(#REF!)-COUNTA(#REF!)),0)), "-")))</f>
        <v/>
      </c>
      <c r="M51" s="468" t="str">
        <f>IFERROR(IF(N51=0, "", N51*$M$3),0)</f>
        <v/>
      </c>
      <c r="N51" s="223"/>
      <c r="O51" s="484" t="str">
        <f>IFERROR(IF(N51=0, "", N51/N$50),0)</f>
        <v/>
      </c>
      <c r="Q51" s="836" t="str">
        <f ca="1">IF($E51="", "", IFERROR(INDEX(OFFSET('Fund Guide'!$B$5,1,MATCH(Q$8,OFFSET('Fund Guide'!$B$5,,,,COUNTA('Fund Guide'!45:45)),0)-1,COUNTA('Fund Guide'!$B:$B)-COUNTA('Fund Guide'!$B$2:$B$5)),MATCH($E51,OFFSET('Fund Guide'!$B$5,1,,COUNTA('Fund Guide'!$B:$B)-COUNTA('Fund Guide'!$B$2:$B$5)),0)),"-"))</f>
        <v/>
      </c>
      <c r="R51" s="832" t="str">
        <f ca="1">IF($E51="", "", IFERROR(INDEX(OFFSET('Fund Guide'!$B$5,1,MATCH(R$8,OFFSET('Fund Guide'!$B$5,,,,COUNTA('Fund Guide'!45:45)),0)-1,COUNTA('Fund Guide'!$B:$B)-COUNTA('Fund Guide'!$B$2:$B$5)),MATCH($E51,OFFSET('Fund Guide'!$B$5,1,,COUNTA('Fund Guide'!$B:$B)-COUNTA('Fund Guide'!$B$2:$B$5)),0)),"-"))</f>
        <v/>
      </c>
      <c r="S51" s="836" t="str">
        <f ca="1">IF($E51="", "", IFERROR(INDEX(OFFSET('Fund Guide'!$B$5,1,MATCH(S$8,OFFSET('Fund Guide'!$B$5,,,,COUNTA('Fund Guide'!45:45)),0)-1,COUNTA('Fund Guide'!$B:$B)-COUNTA('Fund Guide'!$B$2:$B$5)),MATCH($E51,OFFSET('Fund Guide'!$B$5,1,,COUNTA('Fund Guide'!$B:$B)-COUNTA('Fund Guide'!$B$2:$B$5)),0)),"-"))</f>
        <v/>
      </c>
      <c r="T51" s="832" t="str">
        <f ca="1">IF($E51="", "", IFERROR(INDEX(OFFSET('Fund Guide'!$B$5,1,MATCH(T$8,OFFSET('Fund Guide'!$B$5,,,,COUNTA('Fund Guide'!45:45)),0)-1,COUNTA('Fund Guide'!$B:$B)-COUNTA('Fund Guide'!$B$2:$B$5)),MATCH($E51,OFFSET('Fund Guide'!$B$5,1,,COUNTA('Fund Guide'!$B:$B)-COUNTA('Fund Guide'!$B$2:$B$5)),0)),"-"))</f>
        <v/>
      </c>
      <c r="U51" s="836" t="str">
        <f ca="1">IF($E51="", "", IFERROR(INDEX(OFFSET('Fund Guide'!$B$5,1,MATCH(U$8,OFFSET('Fund Guide'!$B$5,,,,COUNTA('Fund Guide'!45:45)),0)-1,COUNTA('Fund Guide'!$B:$B)-COUNTA('Fund Guide'!$B$2:$B$5)),MATCH($E51,OFFSET('Fund Guide'!$B$5,1,,COUNTA('Fund Guide'!$B:$B)-COUNTA('Fund Guide'!$B$2:$B$5)),0)),"-"))</f>
        <v/>
      </c>
      <c r="V51" s="832" t="str">
        <f ca="1">IF($E51="", "", IFERROR(INDEX(OFFSET('Fund Guide'!$B$5,1,MATCH(V$8,OFFSET('Fund Guide'!$B$5,,,,COUNTA('Fund Guide'!45:45)),0)-1,COUNTA('Fund Guide'!$B:$B)-COUNTA('Fund Guide'!$B$2:$B$5)),MATCH($E51,OFFSET('Fund Guide'!$B$5,1,,COUNTA('Fund Guide'!$B:$B)-COUNTA('Fund Guide'!$B$2:$B$5)),0)),"-"))</f>
        <v/>
      </c>
      <c r="W51" s="836" t="str">
        <f ca="1">IF($E51="", "", IFERROR(INDEX(OFFSET('Fund Guide'!$B$5,1,MATCH(W$8,OFFSET('Fund Guide'!$B$5,,,,COUNTA('Fund Guide'!45:45)),0)-1,COUNTA('Fund Guide'!$B:$B)-COUNTA('Fund Guide'!$B$2:$B$5)),MATCH($E51,OFFSET('Fund Guide'!$B$5,1,,COUNTA('Fund Guide'!$B:$B)-COUNTA('Fund Guide'!$B$2:$B$5)),0)),"-"))</f>
        <v/>
      </c>
      <c r="X51" s="832" t="str">
        <f ca="1">IF($E51="", "", IFERROR(INDEX(OFFSET('Fund Guide'!$B$5,1,MATCH(X$8,OFFSET('Fund Guide'!$B$5,,,,COUNTA('Fund Guide'!45:45)),0)-1,COUNTA('Fund Guide'!$B:$B)-COUNTA('Fund Guide'!$B$2:$B$5)),MATCH($E51,OFFSET('Fund Guide'!$B$5,1,,COUNTA('Fund Guide'!$B:$B)-COUNTA('Fund Guide'!$B$2:$B$5)),0)),"-"))</f>
        <v/>
      </c>
      <c r="Y51" s="833" t="str">
        <f ca="1">IF($E51="", "", IFERROR(INDEX(OFFSET('Fund Guide'!$B$5,1,MATCH(Y$8,OFFSET('Fund Guide'!$B$5,,,,COUNTA('Fund Guide'!45:45)),0)-1,COUNTA('Fund Guide'!$B:$B)-COUNTA('Fund Guide'!$B$2:$B$5)),MATCH($E51,OFFSET('Fund Guide'!$B$5,1,,COUNTA('Fund Guide'!$B:$B)-COUNTA('Fund Guide'!$B$2:$B$5)),0)),"-"))</f>
        <v/>
      </c>
      <c r="Z51" s="834" t="str">
        <f ca="1">IF($E51="", "", IFERROR(INDEX(OFFSET('Fund Guide'!$B$5,1,MATCH(Z$8,OFFSET('Fund Guide'!$B$5,,,,COUNTA('Fund Guide'!45:45)),0)-1,COUNTA('Fund Guide'!$B:$B)-COUNTA('Fund Guide'!$B$2:$B$5)),MATCH($E51,OFFSET('Fund Guide'!$B$5,1,,COUNTA('Fund Guide'!$B:$B)-COUNTA('Fund Guide'!$B$2:$B$5)),0)),"-"))</f>
        <v/>
      </c>
      <c r="AB51" s="224"/>
      <c r="AC51" s="224"/>
      <c r="AD51" s="223"/>
    </row>
    <row r="52" spans="2:30" s="435" customFormat="1" ht="4.5" customHeight="1">
      <c r="B52" s="433"/>
      <c r="C52" s="433"/>
      <c r="D52" s="433"/>
      <c r="E52" s="444"/>
      <c r="F52" s="471"/>
      <c r="G52" s="445"/>
      <c r="H52" s="445"/>
      <c r="I52" s="446"/>
      <c r="J52" s="446"/>
      <c r="K52" s="446"/>
      <c r="M52" s="455"/>
      <c r="Q52" s="446"/>
      <c r="S52" s="446"/>
      <c r="U52" s="446"/>
      <c r="W52" s="446"/>
      <c r="Y52" s="446"/>
      <c r="AB52" s="446"/>
    </row>
    <row r="53" spans="2:30" s="451" customFormat="1" ht="14.25" customHeight="1">
      <c r="B53" s="447"/>
      <c r="C53" s="447"/>
      <c r="D53" s="447" t="s">
        <v>12</v>
      </c>
      <c r="E53" s="479" t="s">
        <v>618</v>
      </c>
      <c r="F53" s="488"/>
      <c r="G53" s="488"/>
      <c r="H53" s="488"/>
      <c r="I53" s="489"/>
      <c r="J53" s="489"/>
      <c r="K53" s="489"/>
      <c r="M53" s="482">
        <f>IFERROR(IF(N53=0, 0, N53*$M$3),0)</f>
        <v>0</v>
      </c>
      <c r="N53" s="607"/>
      <c r="O53" s="483">
        <f>IF(N53=0, 0, SUM(O54:O55)*N53)</f>
        <v>0</v>
      </c>
      <c r="Q53" s="489"/>
      <c r="R53" s="490"/>
      <c r="S53" s="489"/>
      <c r="T53" s="490"/>
      <c r="U53" s="489"/>
      <c r="V53" s="490"/>
      <c r="W53" s="489"/>
      <c r="X53" s="490"/>
      <c r="Y53" s="489"/>
      <c r="Z53" s="490"/>
      <c r="AB53" s="489"/>
      <c r="AC53" s="490"/>
      <c r="AD53" s="490"/>
    </row>
    <row r="54" spans="2:30" s="467" customFormat="1" ht="14.25" customHeight="1">
      <c r="B54" s="461"/>
      <c r="C54" s="461"/>
      <c r="D54" s="461"/>
      <c r="E54" s="357"/>
      <c r="F54" s="462" t="str">
        <f ca="1">IF($E54="", "", IFERROR(INDEX(OFFSET('Fund Guide'!$B$5,1,MATCH(F$8,OFFSET('Fund Guide'!$B$5,,,,COUNTA('Fund Guide'!48:48)),0)-1,COUNTA('Fund Guide'!$B:$B)-COUNTA('Fund Guide'!$B$2:$B$5)),MATCH($E54,OFFSET('Fund Guide'!$B$5,1,,COUNTA('Fund Guide'!$B:$B)-COUNTA('Fund Guide'!$B$2:$B$5)),0)),"-"))</f>
        <v/>
      </c>
      <c r="G54" s="463" t="str">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IFERROR(OFFSET(#REF!,2+MATCH($E54, OFFSET(#REF!,3,,COUNTA(#REF!)-COUNTA(#REF!)), 0),-1+MATCH(G$8, OFFSET(#REF!,,,,COUNTA(#REF!)-COUNTA(#REF!)),0)),"-"))))))))</f>
        <v/>
      </c>
      <c r="H54" s="464" t="str">
        <f ca="1">IF($E54="", "", IFERROR(INDEX(OFFSET('Fund Guide'!$B$5,1,MATCH(H$8,OFFSET('Fund Guide'!$B$5,,,,COUNTA('Fund Guide'!70:70)),0)-1,COUNTA('Fund Guide'!$B:$B)-COUNTA('Fund Guide'!$B$2:$B$5)),MATCH($E54,OFFSET('Fund Guide'!$B$5,1,,COUNTA('Fund Guide'!$B:$B)-COUNTA('Fund Guide'!$B$2:$B$5)),0)),"BRL"))</f>
        <v/>
      </c>
      <c r="I54" s="465" t="str">
        <f ca="1">IF($E54="", "", IFERROR(INDEX(OFFSET('Fund Guide'!$B$5,1,MATCH("Repasse Taxa Adm. Gestor",OFFSET('Fund Guide'!$B$5,,,,COUNTA('Fund Guide'!$5:$5)),0)-1,COUNTA('Fund Guide'!$B:$B)-COUNTA('Fund Guide'!$B$2:$B$5)),MATCH($E54,OFFSET('Fund Guide'!$B$5,1,,COUNTA('Fund Guide'!$B:$B)-COUNTA('Fund Guide'!$B$2:$B$5)),0)),
IFERROR(OFFSET(#REF!,2+MATCH($E54, OFFSET(#REF!,3,,COUNTA(#REF!)-COUNTA(#REF!)), 0),-1+MATCH(I$8, OFFSET(#REF!,,,,COUNTA(#REF!)-COUNTA(#REF!)),0)),IFERROR(IF(FIND("tulo",$E54), 0.25%), "-"))))</f>
        <v/>
      </c>
      <c r="J54" s="466" t="str">
        <f ca="1">IF($E54="", "", IFERROR(INDEX(OFFSET('Fund Guide'!$B$5,1,MATCH(J$8,OFFSET('Fund Guide'!$B$5,,,,COUNTA('Fund Guide'!$5:$5)),0)-1,COUNTA('Fund Guide'!$B:$B)-COUNTA('Fund Guide'!$B$2:$B$5)),MATCH($E54,OFFSET('Fund Guide'!$B$5,1,,COUNTA('Fund Guide'!$B:$B)-COUNTA('Fund Guide'!$B$2:$B$5)),0)),
IFERROR(OFFSET(#REF!,2+MATCH($E54, OFFSET(#REF!,3,,COUNTA(#REF!)-COUNTA(#REF!)), 0),-1+MATCH(J$8, OFFSET(#REF!,,,,COUNTA(#REF!)-COUNTA(#REF!)),0)), "-")))</f>
        <v/>
      </c>
      <c r="K54" s="466" t="str">
        <f ca="1">IF($E54="", "", IFERROR(INDEX(OFFSET('Fund Guide'!$B$5,1,MATCH(K$8,OFFSET('Fund Guide'!$B$5,,,,COUNTA('Fund Guide'!$5:$5)),0)-1,COUNTA('Fund Guide'!$B:$B)-COUNTA('Fund Guide'!$B$2:$B$5)),MATCH($E54,OFFSET('Fund Guide'!$B$5,1,,COUNTA('Fund Guide'!$B:$B)-COUNTA('Fund Guide'!$B$2:$B$5)),0)),
IFERROR(OFFSET(#REF!,2+MATCH($E54, OFFSET(#REF!,3,,COUNTA(#REF!)-COUNTA(#REF!)), 0),-1+MATCH("Captação", OFFSET(#REF!,,,,COUNTA(#REF!)-COUNTA(#REF!)),0)), "-")))</f>
        <v/>
      </c>
      <c r="M54" s="468" t="str">
        <f>IFERROR(IF(N54=0, "", N54*$M$3),0)</f>
        <v/>
      </c>
      <c r="N54" s="223"/>
      <c r="O54" s="484" t="str">
        <f>IFERROR(IF(N54=0, "", N54/N$53),0)</f>
        <v/>
      </c>
      <c r="Q54" s="836" t="str">
        <f ca="1">IF($E54="", "", IFERROR(INDEX(OFFSET('Fund Guide'!$B$5,1,MATCH(Q$8,OFFSET('Fund Guide'!$B$5,,,,COUNTA('Fund Guide'!48:48)),0)-1,COUNTA('Fund Guide'!$B:$B)-COUNTA('Fund Guide'!$B$2:$B$5)),MATCH($E54,OFFSET('Fund Guide'!$B$5,1,,COUNTA('Fund Guide'!$B:$B)-COUNTA('Fund Guide'!$B$2:$B$5)),0)),"-"))</f>
        <v/>
      </c>
      <c r="R54" s="832" t="str">
        <f ca="1">IF($E54="", "", IFERROR(INDEX(OFFSET('Fund Guide'!$B$5,1,MATCH(R$8,OFFSET('Fund Guide'!$B$5,,,,COUNTA('Fund Guide'!48:48)),0)-1,COUNTA('Fund Guide'!$B:$B)-COUNTA('Fund Guide'!$B$2:$B$5)),MATCH($E54,OFFSET('Fund Guide'!$B$5,1,,COUNTA('Fund Guide'!$B:$B)-COUNTA('Fund Guide'!$B$2:$B$5)),0)),"-"))</f>
        <v/>
      </c>
      <c r="S54" s="836" t="str">
        <f ca="1">IF($E54="", "", IFERROR(INDEX(OFFSET('Fund Guide'!$B$5,1,MATCH(S$8,OFFSET('Fund Guide'!$B$5,,,,COUNTA('Fund Guide'!48:48)),0)-1,COUNTA('Fund Guide'!$B:$B)-COUNTA('Fund Guide'!$B$2:$B$5)),MATCH($E54,OFFSET('Fund Guide'!$B$5,1,,COUNTA('Fund Guide'!$B:$B)-COUNTA('Fund Guide'!$B$2:$B$5)),0)),"-"))</f>
        <v/>
      </c>
      <c r="T54" s="832" t="str">
        <f ca="1">IF($E54="", "", IFERROR(INDEX(OFFSET('Fund Guide'!$B$5,1,MATCH(T$8,OFFSET('Fund Guide'!$B$5,,,,COUNTA('Fund Guide'!48:48)),0)-1,COUNTA('Fund Guide'!$B:$B)-COUNTA('Fund Guide'!$B$2:$B$5)),MATCH($E54,OFFSET('Fund Guide'!$B$5,1,,COUNTA('Fund Guide'!$B:$B)-COUNTA('Fund Guide'!$B$2:$B$5)),0)),"-"))</f>
        <v/>
      </c>
      <c r="U54" s="836" t="str">
        <f ca="1">IF($E54="", "", IFERROR(INDEX(OFFSET('Fund Guide'!$B$5,1,MATCH(U$8,OFFSET('Fund Guide'!$B$5,,,,COUNTA('Fund Guide'!48:48)),0)-1,COUNTA('Fund Guide'!$B:$B)-COUNTA('Fund Guide'!$B$2:$B$5)),MATCH($E54,OFFSET('Fund Guide'!$B$5,1,,COUNTA('Fund Guide'!$B:$B)-COUNTA('Fund Guide'!$B$2:$B$5)),0)),"-"))</f>
        <v/>
      </c>
      <c r="V54" s="832" t="str">
        <f ca="1">IF($E54="", "", IFERROR(INDEX(OFFSET('Fund Guide'!$B$5,1,MATCH(V$8,OFFSET('Fund Guide'!$B$5,,,,COUNTA('Fund Guide'!48:48)),0)-1,COUNTA('Fund Guide'!$B:$B)-COUNTA('Fund Guide'!$B$2:$B$5)),MATCH($E54,OFFSET('Fund Guide'!$B$5,1,,COUNTA('Fund Guide'!$B:$B)-COUNTA('Fund Guide'!$B$2:$B$5)),0)),"-"))</f>
        <v/>
      </c>
      <c r="W54" s="836" t="str">
        <f ca="1">IF($E54="", "", IFERROR(INDEX(OFFSET('Fund Guide'!$B$5,1,MATCH(W$8,OFFSET('Fund Guide'!$B$5,,,,COUNTA('Fund Guide'!48:48)),0)-1,COUNTA('Fund Guide'!$B:$B)-COUNTA('Fund Guide'!$B$2:$B$5)),MATCH($E54,OFFSET('Fund Guide'!$B$5,1,,COUNTA('Fund Guide'!$B:$B)-COUNTA('Fund Guide'!$B$2:$B$5)),0)),"-"))</f>
        <v/>
      </c>
      <c r="X54" s="832" t="str">
        <f ca="1">IF($E54="", "", IFERROR(INDEX(OFFSET('Fund Guide'!$B$5,1,MATCH(X$8,OFFSET('Fund Guide'!$B$5,,,,COUNTA('Fund Guide'!48:48)),0)-1,COUNTA('Fund Guide'!$B:$B)-COUNTA('Fund Guide'!$B$2:$B$5)),MATCH($E54,OFFSET('Fund Guide'!$B$5,1,,COUNTA('Fund Guide'!$B:$B)-COUNTA('Fund Guide'!$B$2:$B$5)),0)),"-"))</f>
        <v/>
      </c>
      <c r="Y54" s="833" t="str">
        <f ca="1">IF($E54="", "", IFERROR(INDEX(OFFSET('Fund Guide'!$B$5,1,MATCH(Y$8,OFFSET('Fund Guide'!$B$5,,,,COUNTA('Fund Guide'!48:48)),0)-1,COUNTA('Fund Guide'!$B:$B)-COUNTA('Fund Guide'!$B$2:$B$5)),MATCH($E54,OFFSET('Fund Guide'!$B$5,1,,COUNTA('Fund Guide'!$B:$B)-COUNTA('Fund Guide'!$B$2:$B$5)),0)),"-"))</f>
        <v/>
      </c>
      <c r="Z54" s="834" t="str">
        <f ca="1">IF($E54="", "", IFERROR(INDEX(OFFSET('Fund Guide'!$B$5,1,MATCH(Z$8,OFFSET('Fund Guide'!$B$5,,,,COUNTA('Fund Guide'!48:48)),0)-1,COUNTA('Fund Guide'!$B:$B)-COUNTA('Fund Guide'!$B$2:$B$5)),MATCH($E54,OFFSET('Fund Guide'!$B$5,1,,COUNTA('Fund Guide'!$B:$B)-COUNTA('Fund Guide'!$B$2:$B$5)),0)),"-"))</f>
        <v/>
      </c>
      <c r="AB54" s="224"/>
      <c r="AC54" s="224"/>
      <c r="AD54" s="223"/>
    </row>
    <row r="55" spans="2:30" s="435" customFormat="1" ht="7.5" customHeight="1">
      <c r="B55" s="433"/>
      <c r="C55" s="433"/>
      <c r="D55" s="433"/>
      <c r="E55" s="444"/>
      <c r="F55" s="471"/>
      <c r="G55" s="445"/>
      <c r="H55" s="445"/>
      <c r="I55" s="446"/>
      <c r="J55" s="446"/>
      <c r="K55" s="446"/>
      <c r="M55" s="455"/>
      <c r="N55" s="487"/>
      <c r="Q55" s="446"/>
      <c r="S55" s="446"/>
      <c r="U55" s="446"/>
      <c r="W55" s="446"/>
      <c r="Y55" s="446"/>
      <c r="AB55" s="446"/>
    </row>
    <row r="56" spans="2:30" s="451" customFormat="1" ht="14.25" customHeight="1">
      <c r="B56" s="447"/>
      <c r="C56" s="447"/>
      <c r="D56" s="447" t="s">
        <v>1394</v>
      </c>
      <c r="E56" s="448" t="s">
        <v>14</v>
      </c>
      <c r="F56" s="449"/>
      <c r="G56" s="449"/>
      <c r="H56" s="449"/>
      <c r="I56" s="450"/>
      <c r="J56" s="450"/>
      <c r="K56" s="450"/>
      <c r="M56" s="452">
        <f>IF(M58+M69=0, 0,M58+M69)</f>
        <v>0</v>
      </c>
      <c r="N56" s="453">
        <f>N58+N69</f>
        <v>0</v>
      </c>
      <c r="O56" s="454">
        <f>O58+O69</f>
        <v>0</v>
      </c>
      <c r="Q56" s="450"/>
      <c r="R56" s="454"/>
      <c r="S56" s="450"/>
      <c r="T56" s="454"/>
      <c r="U56" s="450"/>
      <c r="V56" s="454"/>
      <c r="W56" s="450"/>
      <c r="X56" s="454"/>
      <c r="Y56" s="450"/>
      <c r="Z56" s="454"/>
      <c r="AB56" s="450"/>
      <c r="AC56" s="454"/>
      <c r="AD56" s="454"/>
    </row>
    <row r="57" spans="2:30" s="435" customFormat="1" ht="4.5" customHeight="1">
      <c r="B57" s="433"/>
      <c r="C57" s="433"/>
      <c r="D57" s="433"/>
      <c r="E57" s="444"/>
      <c r="F57" s="445"/>
      <c r="G57" s="445"/>
      <c r="H57" s="445"/>
      <c r="I57" s="446"/>
      <c r="J57" s="446"/>
      <c r="K57" s="446"/>
      <c r="M57" s="455"/>
      <c r="Q57" s="446"/>
      <c r="S57" s="446"/>
      <c r="U57" s="446"/>
      <c r="W57" s="446"/>
      <c r="Y57" s="446"/>
      <c r="AB57" s="446"/>
    </row>
    <row r="58" spans="2:30" s="451" customFormat="1" ht="14.25" customHeight="1">
      <c r="B58" s="447"/>
      <c r="C58" s="447" t="s">
        <v>12</v>
      </c>
      <c r="D58" s="447" t="s">
        <v>12</v>
      </c>
      <c r="E58" s="456" t="s">
        <v>608</v>
      </c>
      <c r="F58" s="457"/>
      <c r="G58" s="457"/>
      <c r="H58" s="457"/>
      <c r="I58" s="458"/>
      <c r="J58" s="458"/>
      <c r="K58" s="458"/>
      <c r="M58" s="459">
        <f>IFERROR(IF(N58=0, 0, N58*$M$3),0)</f>
        <v>0</v>
      </c>
      <c r="N58" s="606"/>
      <c r="O58" s="460">
        <f>ROUND(O60+O63+O66,3)</f>
        <v>0</v>
      </c>
      <c r="Q58" s="458"/>
      <c r="R58" s="460"/>
      <c r="S58" s="458"/>
      <c r="T58" s="460"/>
      <c r="U58" s="458"/>
      <c r="V58" s="460"/>
      <c r="W58" s="458"/>
      <c r="X58" s="460"/>
      <c r="Y58" s="458"/>
      <c r="Z58" s="460"/>
      <c r="AB58" s="458"/>
      <c r="AC58" s="460"/>
      <c r="AD58" s="460"/>
    </row>
    <row r="59" spans="2:30" s="435" customFormat="1" ht="3" customHeight="1">
      <c r="B59" s="433"/>
      <c r="C59" s="433"/>
      <c r="D59" s="433"/>
      <c r="E59" s="444"/>
      <c r="F59" s="445"/>
      <c r="G59" s="445"/>
      <c r="H59" s="445"/>
      <c r="I59" s="446"/>
      <c r="J59" s="446"/>
      <c r="K59" s="446"/>
      <c r="M59" s="455"/>
      <c r="N59" s="487"/>
      <c r="Q59" s="446"/>
      <c r="S59" s="446"/>
      <c r="U59" s="446"/>
      <c r="W59" s="446"/>
      <c r="Y59" s="446"/>
      <c r="AB59" s="446"/>
    </row>
    <row r="60" spans="2:30" s="451" customFormat="1" ht="14.25" customHeight="1">
      <c r="B60" s="447"/>
      <c r="C60" s="447"/>
      <c r="D60" s="447" t="s">
        <v>12</v>
      </c>
      <c r="E60" s="479" t="s">
        <v>607</v>
      </c>
      <c r="F60" s="488"/>
      <c r="G60" s="488"/>
      <c r="H60" s="488"/>
      <c r="I60" s="489"/>
      <c r="J60" s="489"/>
      <c r="K60" s="489"/>
      <c r="M60" s="482">
        <f>IFERROR(IF(N60=0, 0, N60*$M$3),0)</f>
        <v>0</v>
      </c>
      <c r="N60" s="607"/>
      <c r="O60" s="483">
        <f>IF(N60=0, 0, SUM(O61:O62)*N60)</f>
        <v>0</v>
      </c>
      <c r="Q60" s="489"/>
      <c r="R60" s="490"/>
      <c r="S60" s="489"/>
      <c r="T60" s="490"/>
      <c r="U60" s="489"/>
      <c r="V60" s="490"/>
      <c r="W60" s="489"/>
      <c r="X60" s="490"/>
      <c r="Y60" s="489"/>
      <c r="Z60" s="490"/>
      <c r="AB60" s="489"/>
      <c r="AC60" s="490"/>
      <c r="AD60" s="490"/>
    </row>
    <row r="61" spans="2:30" s="467" customFormat="1" ht="14.25" customHeight="1">
      <c r="B61" s="461"/>
      <c r="C61" s="461"/>
      <c r="D61" s="461"/>
      <c r="E61" s="357"/>
      <c r="F61" s="462" t="str">
        <f ca="1">IF($E61="", "", IFERROR(INDEX(OFFSET('Fund Guide'!$B$5,1,MATCH(F$8,OFFSET('Fund Guide'!$B$5,,,,COUNTA('Fund Guide'!54:54)),0)-1,COUNTA('Fund Guide'!$B:$B)-COUNTA('Fund Guide'!$B$2:$B$5)),MATCH($E61,OFFSET('Fund Guide'!$B$5,1,,COUNTA('Fund Guide'!$B:$B)-COUNTA('Fund Guide'!$B$2:$B$5)),0)),"-"))</f>
        <v/>
      </c>
      <c r="G61" s="463" t="str">
        <f ca="1">IF($E61="", "", IFERROR(INDEX(OFFSET('Fund Guide'!$B$5,1,MATCH(G$8,OFFSET('Fund Guide'!$B$5,,,,COUNTA('Fund Guide'!$5:$5)),0)-1,COUNTA('Fund Guide'!$B:$B)-COUNTA('Fund Guide'!$B$2:$B$5)),MATCH($E61,OFFSET('Fund Guide'!$B$5,1,,COUNTA('Fund Guide'!$B:$B)-COUNTA('Fund Guide'!$B$2:$B$5)),0)),
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IFERROR(OFFSET(#REF!,2+MATCH($E61, OFFSET(#REF!,3,,COUNTA(#REF!)-COUNTA(#REF!)), 0),-1+MATCH(G$8, OFFSET(#REF!,,,,COUNTA(#REF!)-COUNTA(#REF!)),0)),"-"))))))))</f>
        <v/>
      </c>
      <c r="H61" s="464" t="str">
        <f ca="1">IF($E61="", "", IFERROR(INDEX(OFFSET('Fund Guide'!$B$5,1,MATCH(H$8,OFFSET('Fund Guide'!$B$5,,,,COUNTA('Fund Guide'!77:77)),0)-1,COUNTA('Fund Guide'!$B:$B)-COUNTA('Fund Guide'!$B$2:$B$5)),MATCH($E61,OFFSET('Fund Guide'!$B$5,1,,COUNTA('Fund Guide'!$B:$B)-COUNTA('Fund Guide'!$B$2:$B$5)),0)),"BRL"))</f>
        <v/>
      </c>
      <c r="I61" s="465" t="str">
        <f ca="1">IF($E61="", "", IFERROR(INDEX(OFFSET('Fund Guide'!$B$5,1,MATCH("Repasse Taxa Adm. Gestor",OFFSET('Fund Guide'!$B$5,,,,COUNTA('Fund Guide'!$5:$5)),0)-1,COUNTA('Fund Guide'!$B:$B)-COUNTA('Fund Guide'!$B$2:$B$5)),MATCH($E61,OFFSET('Fund Guide'!$B$5,1,,COUNTA('Fund Guide'!$B:$B)-COUNTA('Fund Guide'!$B$2:$B$5)),0)),
IFERROR(OFFSET(#REF!,2+MATCH($E61, OFFSET(#REF!,3,,COUNTA(#REF!)-COUNTA(#REF!)), 0),-1+MATCH(I$8, OFFSET(#REF!,,,,COUNTA(#REF!)-COUNTA(#REF!)),0)),IFERROR(IF(FIND("tulo",$E61), 0.25%), "-"))))</f>
        <v/>
      </c>
      <c r="J61" s="466" t="str">
        <f ca="1">IF($E61="", "", IFERROR(INDEX(OFFSET('Fund Guide'!$B$5,1,MATCH(J$8,OFFSET('Fund Guide'!$B$5,,,,COUNTA('Fund Guide'!$5:$5)),0)-1,COUNTA('Fund Guide'!$B:$B)-COUNTA('Fund Guide'!$B$2:$B$5)),MATCH($E61,OFFSET('Fund Guide'!$B$5,1,,COUNTA('Fund Guide'!$B:$B)-COUNTA('Fund Guide'!$B$2:$B$5)),0)),
IFERROR(OFFSET(#REF!,2+MATCH($E61, OFFSET(#REF!,3,,COUNTA(#REF!)-COUNTA(#REF!)), 0),-1+MATCH(J$8, OFFSET(#REF!,,,,COUNTA(#REF!)-COUNTA(#REF!)),0)), "-")))</f>
        <v/>
      </c>
      <c r="K61" s="466" t="str">
        <f ca="1">IF($E61="", "", IFERROR(INDEX(OFFSET('Fund Guide'!$B$5,1,MATCH(K$8,OFFSET('Fund Guide'!$B$5,,,,COUNTA('Fund Guide'!$5:$5)),0)-1,COUNTA('Fund Guide'!$B:$B)-COUNTA('Fund Guide'!$B$2:$B$5)),MATCH($E61,OFFSET('Fund Guide'!$B$5,1,,COUNTA('Fund Guide'!$B:$B)-COUNTA('Fund Guide'!$B$2:$B$5)),0)),
IFERROR(OFFSET(#REF!,2+MATCH($E61, OFFSET(#REF!,3,,COUNTA(#REF!)-COUNTA(#REF!)), 0),-1+MATCH("Captação", OFFSET(#REF!,,,,COUNTA(#REF!)-COUNTA(#REF!)),0)), "-")))</f>
        <v/>
      </c>
      <c r="M61" s="468" t="str">
        <f>IFERROR(IF(N61=0, "", N61*$M$3),0)</f>
        <v/>
      </c>
      <c r="N61" s="223"/>
      <c r="O61" s="484" t="str">
        <f>IFERROR(IF(N61=0, "", N61/N$60),0)</f>
        <v/>
      </c>
      <c r="Q61" s="836" t="str">
        <f ca="1">IF($E61="", "", IFERROR(INDEX(OFFSET('Fund Guide'!$B$5,1,MATCH(Q$8,OFFSET('Fund Guide'!$B$5,,,,COUNTA('Fund Guide'!54:54)),0)-1,COUNTA('Fund Guide'!$B:$B)-COUNTA('Fund Guide'!$B$2:$B$5)),MATCH($E61,OFFSET('Fund Guide'!$B$5,1,,COUNTA('Fund Guide'!$B:$B)-COUNTA('Fund Guide'!$B$2:$B$5)),0)),"-"))</f>
        <v/>
      </c>
      <c r="R61" s="832" t="str">
        <f ca="1">IF($E61="", "", IFERROR(INDEX(OFFSET('Fund Guide'!$B$5,1,MATCH(R$8,OFFSET('Fund Guide'!$B$5,,,,COUNTA('Fund Guide'!54:54)),0)-1,COUNTA('Fund Guide'!$B:$B)-COUNTA('Fund Guide'!$B$2:$B$5)),MATCH($E61,OFFSET('Fund Guide'!$B$5,1,,COUNTA('Fund Guide'!$B:$B)-COUNTA('Fund Guide'!$B$2:$B$5)),0)),"-"))</f>
        <v/>
      </c>
      <c r="S61" s="836" t="str">
        <f ca="1">IF($E61="", "", IFERROR(INDEX(OFFSET('Fund Guide'!$B$5,1,MATCH(S$8,OFFSET('Fund Guide'!$B$5,,,,COUNTA('Fund Guide'!54:54)),0)-1,COUNTA('Fund Guide'!$B:$B)-COUNTA('Fund Guide'!$B$2:$B$5)),MATCH($E61,OFFSET('Fund Guide'!$B$5,1,,COUNTA('Fund Guide'!$B:$B)-COUNTA('Fund Guide'!$B$2:$B$5)),0)),"-"))</f>
        <v/>
      </c>
      <c r="T61" s="832" t="str">
        <f ca="1">IF($E61="", "", IFERROR(INDEX(OFFSET('Fund Guide'!$B$5,1,MATCH(T$8,OFFSET('Fund Guide'!$B$5,,,,COUNTA('Fund Guide'!54:54)),0)-1,COUNTA('Fund Guide'!$B:$B)-COUNTA('Fund Guide'!$B$2:$B$5)),MATCH($E61,OFFSET('Fund Guide'!$B$5,1,,COUNTA('Fund Guide'!$B:$B)-COUNTA('Fund Guide'!$B$2:$B$5)),0)),"-"))</f>
        <v/>
      </c>
      <c r="U61" s="836" t="str">
        <f ca="1">IF($E61="", "", IFERROR(INDEX(OFFSET('Fund Guide'!$B$5,1,MATCH(U$8,OFFSET('Fund Guide'!$B$5,,,,COUNTA('Fund Guide'!54:54)),0)-1,COUNTA('Fund Guide'!$B:$B)-COUNTA('Fund Guide'!$B$2:$B$5)),MATCH($E61,OFFSET('Fund Guide'!$B$5,1,,COUNTA('Fund Guide'!$B:$B)-COUNTA('Fund Guide'!$B$2:$B$5)),0)),"-"))</f>
        <v/>
      </c>
      <c r="V61" s="832" t="str">
        <f ca="1">IF($E61="", "", IFERROR(INDEX(OFFSET('Fund Guide'!$B$5,1,MATCH(V$8,OFFSET('Fund Guide'!$B$5,,,,COUNTA('Fund Guide'!54:54)),0)-1,COUNTA('Fund Guide'!$B:$B)-COUNTA('Fund Guide'!$B$2:$B$5)),MATCH($E61,OFFSET('Fund Guide'!$B$5,1,,COUNTA('Fund Guide'!$B:$B)-COUNTA('Fund Guide'!$B$2:$B$5)),0)),"-"))</f>
        <v/>
      </c>
      <c r="W61" s="836" t="str">
        <f ca="1">IF($E61="", "", IFERROR(INDEX(OFFSET('Fund Guide'!$B$5,1,MATCH(W$8,OFFSET('Fund Guide'!$B$5,,,,COUNTA('Fund Guide'!54:54)),0)-1,COUNTA('Fund Guide'!$B:$B)-COUNTA('Fund Guide'!$B$2:$B$5)),MATCH($E61,OFFSET('Fund Guide'!$B$5,1,,COUNTA('Fund Guide'!$B:$B)-COUNTA('Fund Guide'!$B$2:$B$5)),0)),"-"))</f>
        <v/>
      </c>
      <c r="X61" s="832" t="str">
        <f ca="1">IF($E61="", "", IFERROR(INDEX(OFFSET('Fund Guide'!$B$5,1,MATCH(X$8,OFFSET('Fund Guide'!$B$5,,,,COUNTA('Fund Guide'!54:54)),0)-1,COUNTA('Fund Guide'!$B:$B)-COUNTA('Fund Guide'!$B$2:$B$5)),MATCH($E61,OFFSET('Fund Guide'!$B$5,1,,COUNTA('Fund Guide'!$B:$B)-COUNTA('Fund Guide'!$B$2:$B$5)),0)),"-"))</f>
        <v/>
      </c>
      <c r="Y61" s="833" t="str">
        <f ca="1">IF($E61="", "", IFERROR(INDEX(OFFSET('Fund Guide'!$B$5,1,MATCH(Y$8,OFFSET('Fund Guide'!$B$5,,,,COUNTA('Fund Guide'!54:54)),0)-1,COUNTA('Fund Guide'!$B:$B)-COUNTA('Fund Guide'!$B$2:$B$5)),MATCH($E61,OFFSET('Fund Guide'!$B$5,1,,COUNTA('Fund Guide'!$B:$B)-COUNTA('Fund Guide'!$B$2:$B$5)),0)),"-"))</f>
        <v/>
      </c>
      <c r="Z61" s="834" t="str">
        <f ca="1">IF($E61="", "", IFERROR(INDEX(OFFSET('Fund Guide'!$B$5,1,MATCH(Z$8,OFFSET('Fund Guide'!$B$5,,,,COUNTA('Fund Guide'!54:54)),0)-1,COUNTA('Fund Guide'!$B:$B)-COUNTA('Fund Guide'!$B$2:$B$5)),MATCH($E61,OFFSET('Fund Guide'!$B$5,1,,COUNTA('Fund Guide'!$B:$B)-COUNTA('Fund Guide'!$B$2:$B$5)),0)),"-"))</f>
        <v/>
      </c>
      <c r="AB61" s="224"/>
      <c r="AC61" s="224"/>
      <c r="AD61" s="223"/>
    </row>
    <row r="62" spans="2:30" s="435" customFormat="1" ht="4.5" customHeight="1">
      <c r="B62" s="433"/>
      <c r="C62" s="433"/>
      <c r="D62" s="433"/>
      <c r="E62" s="444"/>
      <c r="F62" s="471"/>
      <c r="G62" s="445"/>
      <c r="H62" s="445"/>
      <c r="I62" s="446"/>
      <c r="J62" s="446"/>
      <c r="K62" s="446"/>
      <c r="M62" s="455"/>
      <c r="Q62" s="446"/>
      <c r="S62" s="446"/>
      <c r="U62" s="446"/>
      <c r="W62" s="446"/>
      <c r="Y62" s="446"/>
      <c r="AB62" s="446"/>
    </row>
    <row r="63" spans="2:30" s="451" customFormat="1" ht="14.25" customHeight="1">
      <c r="B63" s="447"/>
      <c r="C63" s="447"/>
      <c r="D63" s="447" t="s">
        <v>12</v>
      </c>
      <c r="E63" s="479" t="s">
        <v>614</v>
      </c>
      <c r="F63" s="488"/>
      <c r="G63" s="488"/>
      <c r="H63" s="488"/>
      <c r="I63" s="489"/>
      <c r="J63" s="489"/>
      <c r="K63" s="489"/>
      <c r="M63" s="482">
        <f>IFERROR(IF(N63=0, 0, N63*$M$3),0)</f>
        <v>0</v>
      </c>
      <c r="N63" s="607"/>
      <c r="O63" s="483">
        <f>IF(N63=0, 0, SUM(O64:O65)*N63)</f>
        <v>0</v>
      </c>
      <c r="Q63" s="489"/>
      <c r="R63" s="490"/>
      <c r="S63" s="489"/>
      <c r="T63" s="490"/>
      <c r="U63" s="489"/>
      <c r="V63" s="490"/>
      <c r="W63" s="489"/>
      <c r="X63" s="490"/>
      <c r="Y63" s="489"/>
      <c r="Z63" s="490"/>
      <c r="AB63" s="489"/>
      <c r="AC63" s="490"/>
      <c r="AD63" s="490"/>
    </row>
    <row r="64" spans="2:30" s="467" customFormat="1" ht="14.25" customHeight="1">
      <c r="B64" s="461"/>
      <c r="C64" s="461"/>
      <c r="D64" s="461"/>
      <c r="E64" s="357"/>
      <c r="F64" s="462" t="str">
        <f ca="1">IF($E64="", "", IFERROR(INDEX(OFFSET('Fund Guide'!$B$5,1,MATCH(F$8,OFFSET('Fund Guide'!$B$5,,,,COUNTA('Fund Guide'!58:58)),0)-1,COUNTA('Fund Guide'!$B:$B)-COUNTA('Fund Guide'!$B$2:$B$5)),MATCH($E64,OFFSET('Fund Guide'!$B$5,1,,COUNTA('Fund Guide'!$B:$B)-COUNTA('Fund Guide'!$B$2:$B$5)),0)),"-"))</f>
        <v/>
      </c>
      <c r="G64" s="463" t="str">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IFERROR(OFFSET(#REF!,2+MATCH($E64, OFFSET(#REF!,3,,COUNTA(#REF!)-COUNTA(#REF!)), 0),-1+MATCH(G$8, OFFSET(#REF!,,,,COUNTA(#REF!)-COUNTA(#REF!)),0)),"-"))))))))</f>
        <v/>
      </c>
      <c r="H64" s="464" t="str">
        <f ca="1">IF($E64="", "", IFERROR(INDEX(OFFSET('Fund Guide'!$B$5,1,MATCH(H$8,OFFSET('Fund Guide'!$B$5,,,,COUNTA('Fund Guide'!80:80)),0)-1,COUNTA('Fund Guide'!$B:$B)-COUNTA('Fund Guide'!$B$2:$B$5)),MATCH($E64,OFFSET('Fund Guide'!$B$5,1,,COUNTA('Fund Guide'!$B:$B)-COUNTA('Fund Guide'!$B$2:$B$5)),0)),"BRL"))</f>
        <v/>
      </c>
      <c r="I64" s="465" t="str">
        <f ca="1">IF($E64="", "", IFERROR(INDEX(OFFSET('Fund Guide'!$B$5,1,MATCH("Repasse Taxa Adm. Gestor",OFFSET('Fund Guide'!$B$5,,,,COUNTA('Fund Guide'!$5:$5)),0)-1,COUNTA('Fund Guide'!$B:$B)-COUNTA('Fund Guide'!$B$2:$B$5)),MATCH($E64,OFFSET('Fund Guide'!$B$5,1,,COUNTA('Fund Guide'!$B:$B)-COUNTA('Fund Guide'!$B$2:$B$5)),0)),
IFERROR(OFFSET(#REF!,2+MATCH($E64, OFFSET(#REF!,3,,COUNTA(#REF!)-COUNTA(#REF!)), 0),-1+MATCH(I$8, OFFSET(#REF!,,,,COUNTA(#REF!)-COUNTA(#REF!)),0)),IFERROR(IF(FIND("tulo",$E64), 0.25%), "-"))))</f>
        <v/>
      </c>
      <c r="J64" s="466" t="str">
        <f ca="1">IF($E64="", "", IFERROR(INDEX(OFFSET('Fund Guide'!$B$5,1,MATCH(J$8,OFFSET('Fund Guide'!$B$5,,,,COUNTA('Fund Guide'!$5:$5)),0)-1,COUNTA('Fund Guide'!$B:$B)-COUNTA('Fund Guide'!$B$2:$B$5)),MATCH($E64,OFFSET('Fund Guide'!$B$5,1,,COUNTA('Fund Guide'!$B:$B)-COUNTA('Fund Guide'!$B$2:$B$5)),0)),
IFERROR(OFFSET(#REF!,2+MATCH($E64, OFFSET(#REF!,3,,COUNTA(#REF!)-COUNTA(#REF!)), 0),-1+MATCH(J$8, OFFSET(#REF!,,,,COUNTA(#REF!)-COUNTA(#REF!)),0)), "-")))</f>
        <v/>
      </c>
      <c r="K64" s="466" t="str">
        <f ca="1">IF($E64="", "", IFERROR(INDEX(OFFSET('Fund Guide'!$B$5,1,MATCH(K$8,OFFSET('Fund Guide'!$B$5,,,,COUNTA('Fund Guide'!$5:$5)),0)-1,COUNTA('Fund Guide'!$B:$B)-COUNTA('Fund Guide'!$B$2:$B$5)),MATCH($E64,OFFSET('Fund Guide'!$B$5,1,,COUNTA('Fund Guide'!$B:$B)-COUNTA('Fund Guide'!$B$2:$B$5)),0)),
IFERROR(OFFSET(#REF!,2+MATCH($E64, OFFSET(#REF!,3,,COUNTA(#REF!)-COUNTA(#REF!)), 0),-1+MATCH("Captação", OFFSET(#REF!,,,,COUNTA(#REF!)-COUNTA(#REF!)),0)), "-")))</f>
        <v/>
      </c>
      <c r="M64" s="468" t="str">
        <f>IFERROR(IF(N64=0, "", N64*$M$3),0)</f>
        <v/>
      </c>
      <c r="N64" s="223"/>
      <c r="O64" s="484" t="str">
        <f>IFERROR(IF(N64=0, "", N64/N$63),0)</f>
        <v/>
      </c>
      <c r="Q64" s="836" t="str">
        <f ca="1">IF($E64="", "", IFERROR(INDEX(OFFSET('Fund Guide'!$B$5,1,MATCH(Q$8,OFFSET('Fund Guide'!$B$5,,,,COUNTA('Fund Guide'!58:58)),0)-1,COUNTA('Fund Guide'!$B:$B)-COUNTA('Fund Guide'!$B$2:$B$5)),MATCH($E64,OFFSET('Fund Guide'!$B$5,1,,COUNTA('Fund Guide'!$B:$B)-COUNTA('Fund Guide'!$B$2:$B$5)),0)),"-"))</f>
        <v/>
      </c>
      <c r="R64" s="832" t="str">
        <f ca="1">IF($E64="", "", IFERROR(INDEX(OFFSET('Fund Guide'!$B$5,1,MATCH(R$8,OFFSET('Fund Guide'!$B$5,,,,COUNTA('Fund Guide'!58:58)),0)-1,COUNTA('Fund Guide'!$B:$B)-COUNTA('Fund Guide'!$B$2:$B$5)),MATCH($E64,OFFSET('Fund Guide'!$B$5,1,,COUNTA('Fund Guide'!$B:$B)-COUNTA('Fund Guide'!$B$2:$B$5)),0)),"-"))</f>
        <v/>
      </c>
      <c r="S64" s="836" t="str">
        <f ca="1">IF($E64="", "", IFERROR(INDEX(OFFSET('Fund Guide'!$B$5,1,MATCH(S$8,OFFSET('Fund Guide'!$B$5,,,,COUNTA('Fund Guide'!58:58)),0)-1,COUNTA('Fund Guide'!$B:$B)-COUNTA('Fund Guide'!$B$2:$B$5)),MATCH($E64,OFFSET('Fund Guide'!$B$5,1,,COUNTA('Fund Guide'!$B:$B)-COUNTA('Fund Guide'!$B$2:$B$5)),0)),"-"))</f>
        <v/>
      </c>
      <c r="T64" s="832" t="str">
        <f ca="1">IF($E64="", "", IFERROR(INDEX(OFFSET('Fund Guide'!$B$5,1,MATCH(T$8,OFFSET('Fund Guide'!$B$5,,,,COUNTA('Fund Guide'!58:58)),0)-1,COUNTA('Fund Guide'!$B:$B)-COUNTA('Fund Guide'!$B$2:$B$5)),MATCH($E64,OFFSET('Fund Guide'!$B$5,1,,COUNTA('Fund Guide'!$B:$B)-COUNTA('Fund Guide'!$B$2:$B$5)),0)),"-"))</f>
        <v/>
      </c>
      <c r="U64" s="836" t="str">
        <f ca="1">IF($E64="", "", IFERROR(INDEX(OFFSET('Fund Guide'!$B$5,1,MATCH(U$8,OFFSET('Fund Guide'!$B$5,,,,COUNTA('Fund Guide'!58:58)),0)-1,COUNTA('Fund Guide'!$B:$B)-COUNTA('Fund Guide'!$B$2:$B$5)),MATCH($E64,OFFSET('Fund Guide'!$B$5,1,,COUNTA('Fund Guide'!$B:$B)-COUNTA('Fund Guide'!$B$2:$B$5)),0)),"-"))</f>
        <v/>
      </c>
      <c r="V64" s="832" t="str">
        <f ca="1">IF($E64="", "", IFERROR(INDEX(OFFSET('Fund Guide'!$B$5,1,MATCH(V$8,OFFSET('Fund Guide'!$B$5,,,,COUNTA('Fund Guide'!58:58)),0)-1,COUNTA('Fund Guide'!$B:$B)-COUNTA('Fund Guide'!$B$2:$B$5)),MATCH($E64,OFFSET('Fund Guide'!$B$5,1,,COUNTA('Fund Guide'!$B:$B)-COUNTA('Fund Guide'!$B$2:$B$5)),0)),"-"))</f>
        <v/>
      </c>
      <c r="W64" s="836" t="str">
        <f ca="1">IF($E64="", "", IFERROR(INDEX(OFFSET('Fund Guide'!$B$5,1,MATCH(W$8,OFFSET('Fund Guide'!$B$5,,,,COUNTA('Fund Guide'!58:58)),0)-1,COUNTA('Fund Guide'!$B:$B)-COUNTA('Fund Guide'!$B$2:$B$5)),MATCH($E64,OFFSET('Fund Guide'!$B$5,1,,COUNTA('Fund Guide'!$B:$B)-COUNTA('Fund Guide'!$B$2:$B$5)),0)),"-"))</f>
        <v/>
      </c>
      <c r="X64" s="832" t="str">
        <f ca="1">IF($E64="", "", IFERROR(INDEX(OFFSET('Fund Guide'!$B$5,1,MATCH(X$8,OFFSET('Fund Guide'!$B$5,,,,COUNTA('Fund Guide'!58:58)),0)-1,COUNTA('Fund Guide'!$B:$B)-COUNTA('Fund Guide'!$B$2:$B$5)),MATCH($E64,OFFSET('Fund Guide'!$B$5,1,,COUNTA('Fund Guide'!$B:$B)-COUNTA('Fund Guide'!$B$2:$B$5)),0)),"-"))</f>
        <v/>
      </c>
      <c r="Y64" s="833" t="str">
        <f ca="1">IF($E64="", "", IFERROR(INDEX(OFFSET('Fund Guide'!$B$5,1,MATCH(Y$8,OFFSET('Fund Guide'!$B$5,,,,COUNTA('Fund Guide'!58:58)),0)-1,COUNTA('Fund Guide'!$B:$B)-COUNTA('Fund Guide'!$B$2:$B$5)),MATCH($E64,OFFSET('Fund Guide'!$B$5,1,,COUNTA('Fund Guide'!$B:$B)-COUNTA('Fund Guide'!$B$2:$B$5)),0)),"-"))</f>
        <v/>
      </c>
      <c r="Z64" s="834" t="str">
        <f ca="1">IF($E64="", "", IFERROR(INDEX(OFFSET('Fund Guide'!$B$5,1,MATCH(Z$8,OFFSET('Fund Guide'!$B$5,,,,COUNTA('Fund Guide'!58:58)),0)-1,COUNTA('Fund Guide'!$B:$B)-COUNTA('Fund Guide'!$B$2:$B$5)),MATCH($E64,OFFSET('Fund Guide'!$B$5,1,,COUNTA('Fund Guide'!$B:$B)-COUNTA('Fund Guide'!$B$2:$B$5)),0)),"-"))</f>
        <v/>
      </c>
      <c r="AB64" s="224"/>
      <c r="AC64" s="224"/>
      <c r="AD64" s="223"/>
    </row>
    <row r="65" spans="2:30" s="435" customFormat="1" ht="4.5" customHeight="1">
      <c r="B65" s="433"/>
      <c r="C65" s="433"/>
      <c r="D65" s="433"/>
      <c r="E65" s="444"/>
      <c r="F65" s="471"/>
      <c r="G65" s="445"/>
      <c r="H65" s="445"/>
      <c r="I65" s="446"/>
      <c r="J65" s="446"/>
      <c r="K65" s="446"/>
      <c r="M65" s="455"/>
      <c r="Q65" s="446"/>
      <c r="S65" s="446"/>
      <c r="U65" s="446"/>
      <c r="W65" s="446"/>
      <c r="Y65" s="446"/>
      <c r="AB65" s="446"/>
    </row>
    <row r="66" spans="2:30" s="451" customFormat="1" ht="14.25" customHeight="1">
      <c r="B66" s="447"/>
      <c r="C66" s="447"/>
      <c r="D66" s="447" t="s">
        <v>12</v>
      </c>
      <c r="E66" s="479" t="s">
        <v>15</v>
      </c>
      <c r="F66" s="488"/>
      <c r="G66" s="488"/>
      <c r="H66" s="488"/>
      <c r="I66" s="489"/>
      <c r="J66" s="489"/>
      <c r="K66" s="489"/>
      <c r="M66" s="482">
        <f>IFERROR(IF(N66=0, 0, N66*$M$3),0)</f>
        <v>0</v>
      </c>
      <c r="N66" s="607"/>
      <c r="O66" s="483">
        <f>IF(N66=0, 0, SUM(O67:O68)*N66)</f>
        <v>0</v>
      </c>
      <c r="Q66" s="489"/>
      <c r="R66" s="490"/>
      <c r="S66" s="489"/>
      <c r="T66" s="490"/>
      <c r="U66" s="489"/>
      <c r="V66" s="490"/>
      <c r="W66" s="489"/>
      <c r="X66" s="490"/>
      <c r="Y66" s="489"/>
      <c r="Z66" s="490"/>
      <c r="AB66" s="489"/>
      <c r="AC66" s="490"/>
      <c r="AD66" s="490"/>
    </row>
    <row r="67" spans="2:30" s="467" customFormat="1" ht="14.25" customHeight="1">
      <c r="B67" s="461"/>
      <c r="C67" s="461"/>
      <c r="D67" s="461"/>
      <c r="E67" s="357"/>
      <c r="F67" s="462" t="str">
        <f ca="1">IF($E67="", "", IFERROR(INDEX(OFFSET('Fund Guide'!$B$5,1,MATCH(F$8,OFFSET('Fund Guide'!$B$5,,,,COUNTA('Fund Guide'!61:61)),0)-1,COUNTA('Fund Guide'!$B:$B)-COUNTA('Fund Guide'!$B$2:$B$5)),MATCH($E67,OFFSET('Fund Guide'!$B$5,1,,COUNTA('Fund Guide'!$B:$B)-COUNTA('Fund Guide'!$B$2:$B$5)),0)),"-"))</f>
        <v/>
      </c>
      <c r="G67" s="463" t="str">
        <f ca="1">IF($E67="", "", IFERROR(INDEX(OFFSET('Fund Guide'!$B$5,1,MATCH(G$8,OFFSET('Fund Guide'!$B$5,,,,COUNTA('Fund Guide'!$5:$5)),0)-1,COUNTA('Fund Guide'!$B:$B)-COUNTA('Fund Guide'!$B$2:$B$5)),MATCH($E67,OFFSET('Fund Guide'!$B$5,1,,COUNTA('Fund Guide'!$B:$B)-COUNTA('Fund Guide'!$B$2:$B$5)),0)),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IFERROR(OFFSET(#REF!,2+MATCH($E67, OFFSET(#REF!,3,,COUNTA(#REF!)-COUNTA(#REF!)), 0),-1+MATCH(G$8, OFFSET(#REF!,,,,COUNTA(#REF!)-COUNTA(#REF!)),0)),"-"))))))))</f>
        <v/>
      </c>
      <c r="H67" s="464" t="str">
        <f ca="1">IF($E67="", "", IFERROR(INDEX(OFFSET('Fund Guide'!$B$5,1,MATCH(H$8,OFFSET('Fund Guide'!$B$5,,,,COUNTA('Fund Guide'!84:84)),0)-1,COUNTA('Fund Guide'!$B:$B)-COUNTA('Fund Guide'!$B$2:$B$5)),MATCH($E67,OFFSET('Fund Guide'!$B$5,1,,COUNTA('Fund Guide'!$B:$B)-COUNTA('Fund Guide'!$B$2:$B$5)),0)),"BRL"))</f>
        <v/>
      </c>
      <c r="I67" s="465" t="str">
        <f ca="1">IF($E67="", "", IFERROR(INDEX(OFFSET('Fund Guide'!$B$5,1,MATCH("Repasse Taxa Adm. Gestor",OFFSET('Fund Guide'!$B$5,,,,COUNTA('Fund Guide'!$5:$5)),0)-1,COUNTA('Fund Guide'!$B:$B)-COUNTA('Fund Guide'!$B$2:$B$5)),MATCH($E67,OFFSET('Fund Guide'!$B$5,1,,COUNTA('Fund Guide'!$B:$B)-COUNTA('Fund Guide'!$B$2:$B$5)),0)),
IFERROR(OFFSET(#REF!,2+MATCH($E67, OFFSET(#REF!,3,,COUNTA(#REF!)-COUNTA(#REF!)), 0),-1+MATCH(I$8, OFFSET(#REF!,,,,COUNTA(#REF!)-COUNTA(#REF!)),0)),IFERROR(IF(FIND("tulo",$E67), 0.25%), "-"))))</f>
        <v/>
      </c>
      <c r="J67" s="466" t="str">
        <f ca="1">IF($E67="", "", IFERROR(INDEX(OFFSET('Fund Guide'!$B$5,1,MATCH(J$8,OFFSET('Fund Guide'!$B$5,,,,COUNTA('Fund Guide'!$5:$5)),0)-1,COUNTA('Fund Guide'!$B:$B)-COUNTA('Fund Guide'!$B$2:$B$5)),MATCH($E67,OFFSET('Fund Guide'!$B$5,1,,COUNTA('Fund Guide'!$B:$B)-COUNTA('Fund Guide'!$B$2:$B$5)),0)),
IFERROR(OFFSET(#REF!,2+MATCH($E67, OFFSET(#REF!,3,,COUNTA(#REF!)-COUNTA(#REF!)), 0),-1+MATCH(J$8, OFFSET(#REF!,,,,COUNTA(#REF!)-COUNTA(#REF!)),0)), "-")))</f>
        <v/>
      </c>
      <c r="K67" s="466" t="str">
        <f ca="1">IF($E67="", "", IFERROR(INDEX(OFFSET('Fund Guide'!$B$5,1,MATCH(K$8,OFFSET('Fund Guide'!$B$5,,,,COUNTA('Fund Guide'!$5:$5)),0)-1,COUNTA('Fund Guide'!$B:$B)-COUNTA('Fund Guide'!$B$2:$B$5)),MATCH($E67,OFFSET('Fund Guide'!$B$5,1,,COUNTA('Fund Guide'!$B:$B)-COUNTA('Fund Guide'!$B$2:$B$5)),0)),
IFERROR(OFFSET(#REF!,2+MATCH($E67, OFFSET(#REF!,3,,COUNTA(#REF!)-COUNTA(#REF!)), 0),-1+MATCH("Captação", OFFSET(#REF!,,,,COUNTA(#REF!)-COUNTA(#REF!)),0)), "-")))</f>
        <v/>
      </c>
      <c r="M67" s="468" t="str">
        <f>IFERROR(IF(N67=0, "", N67*$M$3),0)</f>
        <v/>
      </c>
      <c r="N67" s="223"/>
      <c r="O67" s="484" t="str">
        <f>IFERROR(IF(N67=0, "", N67/N$66),0)</f>
        <v/>
      </c>
      <c r="Q67" s="836" t="str">
        <f ca="1">IF($E67="", "", IFERROR(INDEX(OFFSET('Fund Guide'!$B$5,1,MATCH(Q$8,OFFSET('Fund Guide'!$B$5,,,,COUNTA('Fund Guide'!61:61)),0)-1,COUNTA('Fund Guide'!$B:$B)-COUNTA('Fund Guide'!$B$2:$B$5)),MATCH($E67,OFFSET('Fund Guide'!$B$5,1,,COUNTA('Fund Guide'!$B:$B)-COUNTA('Fund Guide'!$B$2:$B$5)),0)),"-"))</f>
        <v/>
      </c>
      <c r="R67" s="832" t="str">
        <f ca="1">IF($E67="", "", IFERROR(INDEX(OFFSET('Fund Guide'!$B$5,1,MATCH(R$8,OFFSET('Fund Guide'!$B$5,,,,COUNTA('Fund Guide'!61:61)),0)-1,COUNTA('Fund Guide'!$B:$B)-COUNTA('Fund Guide'!$B$2:$B$5)),MATCH($E67,OFFSET('Fund Guide'!$B$5,1,,COUNTA('Fund Guide'!$B:$B)-COUNTA('Fund Guide'!$B$2:$B$5)),0)),"-"))</f>
        <v/>
      </c>
      <c r="S67" s="836" t="str">
        <f ca="1">IF($E67="", "", IFERROR(INDEX(OFFSET('Fund Guide'!$B$5,1,MATCH(S$8,OFFSET('Fund Guide'!$B$5,,,,COUNTA('Fund Guide'!61:61)),0)-1,COUNTA('Fund Guide'!$B:$B)-COUNTA('Fund Guide'!$B$2:$B$5)),MATCH($E67,OFFSET('Fund Guide'!$B$5,1,,COUNTA('Fund Guide'!$B:$B)-COUNTA('Fund Guide'!$B$2:$B$5)),0)),"-"))</f>
        <v/>
      </c>
      <c r="T67" s="832" t="str">
        <f ca="1">IF($E67="", "", IFERROR(INDEX(OFFSET('Fund Guide'!$B$5,1,MATCH(T$8,OFFSET('Fund Guide'!$B$5,,,,COUNTA('Fund Guide'!61:61)),0)-1,COUNTA('Fund Guide'!$B:$B)-COUNTA('Fund Guide'!$B$2:$B$5)),MATCH($E67,OFFSET('Fund Guide'!$B$5,1,,COUNTA('Fund Guide'!$B:$B)-COUNTA('Fund Guide'!$B$2:$B$5)),0)),"-"))</f>
        <v/>
      </c>
      <c r="U67" s="836" t="str">
        <f ca="1">IF($E67="", "", IFERROR(INDEX(OFFSET('Fund Guide'!$B$5,1,MATCH(U$8,OFFSET('Fund Guide'!$B$5,,,,COUNTA('Fund Guide'!61:61)),0)-1,COUNTA('Fund Guide'!$B:$B)-COUNTA('Fund Guide'!$B$2:$B$5)),MATCH($E67,OFFSET('Fund Guide'!$B$5,1,,COUNTA('Fund Guide'!$B:$B)-COUNTA('Fund Guide'!$B$2:$B$5)),0)),"-"))</f>
        <v/>
      </c>
      <c r="V67" s="832" t="str">
        <f ca="1">IF($E67="", "", IFERROR(INDEX(OFFSET('Fund Guide'!$B$5,1,MATCH(V$8,OFFSET('Fund Guide'!$B$5,,,,COUNTA('Fund Guide'!61:61)),0)-1,COUNTA('Fund Guide'!$B:$B)-COUNTA('Fund Guide'!$B$2:$B$5)),MATCH($E67,OFFSET('Fund Guide'!$B$5,1,,COUNTA('Fund Guide'!$B:$B)-COUNTA('Fund Guide'!$B$2:$B$5)),0)),"-"))</f>
        <v/>
      </c>
      <c r="W67" s="836" t="str">
        <f ca="1">IF($E67="", "", IFERROR(INDEX(OFFSET('Fund Guide'!$B$5,1,MATCH(W$8,OFFSET('Fund Guide'!$B$5,,,,COUNTA('Fund Guide'!61:61)),0)-1,COUNTA('Fund Guide'!$B:$B)-COUNTA('Fund Guide'!$B$2:$B$5)),MATCH($E67,OFFSET('Fund Guide'!$B$5,1,,COUNTA('Fund Guide'!$B:$B)-COUNTA('Fund Guide'!$B$2:$B$5)),0)),"-"))</f>
        <v/>
      </c>
      <c r="X67" s="832" t="str">
        <f ca="1">IF($E67="", "", IFERROR(INDEX(OFFSET('Fund Guide'!$B$5,1,MATCH(X$8,OFFSET('Fund Guide'!$B$5,,,,COUNTA('Fund Guide'!61:61)),0)-1,COUNTA('Fund Guide'!$B:$B)-COUNTA('Fund Guide'!$B$2:$B$5)),MATCH($E67,OFFSET('Fund Guide'!$B$5,1,,COUNTA('Fund Guide'!$B:$B)-COUNTA('Fund Guide'!$B$2:$B$5)),0)),"-"))</f>
        <v/>
      </c>
      <c r="Y67" s="833" t="str">
        <f ca="1">IF($E67="", "", IFERROR(INDEX(OFFSET('Fund Guide'!$B$5,1,MATCH(Y$8,OFFSET('Fund Guide'!$B$5,,,,COUNTA('Fund Guide'!61:61)),0)-1,COUNTA('Fund Guide'!$B:$B)-COUNTA('Fund Guide'!$B$2:$B$5)),MATCH($E67,OFFSET('Fund Guide'!$B$5,1,,COUNTA('Fund Guide'!$B:$B)-COUNTA('Fund Guide'!$B$2:$B$5)),0)),"-"))</f>
        <v/>
      </c>
      <c r="Z67" s="834" t="str">
        <f ca="1">IF($E67="", "", IFERROR(INDEX(OFFSET('Fund Guide'!$B$5,1,MATCH(Z$8,OFFSET('Fund Guide'!$B$5,,,,COUNTA('Fund Guide'!61:61)),0)-1,COUNTA('Fund Guide'!$B:$B)-COUNTA('Fund Guide'!$B$2:$B$5)),MATCH($E67,OFFSET('Fund Guide'!$B$5,1,,COUNTA('Fund Guide'!$B:$B)-COUNTA('Fund Guide'!$B$2:$B$5)),0)),"-"))</f>
        <v/>
      </c>
      <c r="AB67" s="224"/>
      <c r="AC67" s="224"/>
      <c r="AD67" s="223"/>
    </row>
    <row r="68" spans="2:30" s="435" customFormat="1" ht="5.25" customHeight="1">
      <c r="B68" s="433"/>
      <c r="C68" s="433"/>
      <c r="D68" s="433"/>
      <c r="E68" s="444"/>
      <c r="F68" s="471"/>
      <c r="G68" s="445"/>
      <c r="H68" s="445"/>
      <c r="I68" s="446"/>
      <c r="J68" s="446"/>
      <c r="K68" s="446"/>
      <c r="M68" s="455"/>
      <c r="Q68" s="446"/>
      <c r="S68" s="446"/>
      <c r="U68" s="446"/>
      <c r="W68" s="446"/>
      <c r="Y68" s="446"/>
      <c r="AB68" s="446"/>
    </row>
    <row r="69" spans="2:30" s="451" customFormat="1" ht="14.25" customHeight="1">
      <c r="B69" s="447"/>
      <c r="C69" s="447" t="s">
        <v>12</v>
      </c>
      <c r="D69" s="447" t="s">
        <v>12</v>
      </c>
      <c r="E69" s="456" t="s">
        <v>628</v>
      </c>
      <c r="F69" s="457"/>
      <c r="G69" s="457"/>
      <c r="H69" s="457"/>
      <c r="I69" s="458"/>
      <c r="J69" s="458"/>
      <c r="K69" s="458"/>
      <c r="M69" s="459">
        <f>IFERROR(IF(N69=0, 0, N69*$M$3),0)</f>
        <v>0</v>
      </c>
      <c r="N69" s="606"/>
      <c r="O69" s="460">
        <f>ROUND(O71+O74+O77+O80,3)</f>
        <v>0</v>
      </c>
      <c r="Q69" s="458"/>
      <c r="R69" s="460"/>
      <c r="S69" s="458"/>
      <c r="T69" s="460"/>
      <c r="U69" s="458"/>
      <c r="V69" s="460"/>
      <c r="W69" s="458"/>
      <c r="X69" s="460"/>
      <c r="Y69" s="458"/>
      <c r="Z69" s="460"/>
      <c r="AB69" s="458"/>
      <c r="AC69" s="460"/>
      <c r="AD69" s="460"/>
    </row>
    <row r="70" spans="2:30" s="435" customFormat="1" ht="3" customHeight="1">
      <c r="B70" s="433"/>
      <c r="C70" s="433"/>
      <c r="D70" s="433"/>
      <c r="E70" s="444"/>
      <c r="F70" s="445"/>
      <c r="G70" s="445"/>
      <c r="H70" s="445"/>
      <c r="I70" s="446"/>
      <c r="J70" s="446"/>
      <c r="K70" s="446"/>
      <c r="M70" s="455"/>
      <c r="N70" s="487"/>
      <c r="Q70" s="446"/>
      <c r="S70" s="446"/>
      <c r="U70" s="446"/>
      <c r="W70" s="446"/>
      <c r="Y70" s="446"/>
      <c r="AB70" s="446"/>
    </row>
    <row r="71" spans="2:30" s="451" customFormat="1" ht="14.25" customHeight="1">
      <c r="B71" s="447"/>
      <c r="C71" s="447"/>
      <c r="D71" s="447" t="s">
        <v>12</v>
      </c>
      <c r="E71" s="479" t="s">
        <v>609</v>
      </c>
      <c r="F71" s="480"/>
      <c r="G71" s="480"/>
      <c r="H71" s="480"/>
      <c r="I71" s="481"/>
      <c r="J71" s="481"/>
      <c r="K71" s="481"/>
      <c r="M71" s="482">
        <f>IFERROR(IF(N71=0, 0, N71*$M$3),0)</f>
        <v>0</v>
      </c>
      <c r="N71" s="607"/>
      <c r="O71" s="483">
        <f>IF(N71=0, 0, SUM(O72:O73)*N71)</f>
        <v>0</v>
      </c>
      <c r="Q71" s="481"/>
      <c r="R71" s="483"/>
      <c r="S71" s="481"/>
      <c r="T71" s="483"/>
      <c r="U71" s="481"/>
      <c r="V71" s="483"/>
      <c r="W71" s="481"/>
      <c r="X71" s="483"/>
      <c r="Y71" s="481"/>
      <c r="Z71" s="483"/>
      <c r="AB71" s="481"/>
      <c r="AC71" s="483"/>
      <c r="AD71" s="483"/>
    </row>
    <row r="72" spans="2:30" s="467" customFormat="1" ht="14.25" customHeight="1">
      <c r="B72" s="461"/>
      <c r="C72" s="461"/>
      <c r="D72" s="461"/>
      <c r="E72" s="357"/>
      <c r="F72" s="462" t="str">
        <f ca="1">IF($E72="", "", IFERROR(INDEX(OFFSET('Fund Guide'!$B$5,1,MATCH(F$8,OFFSET('Fund Guide'!$B$5,,,,COUNTA('Fund Guide'!65:65)),0)-1,COUNTA('Fund Guide'!$B:$B)-COUNTA('Fund Guide'!$B$2:$B$5)),MATCH($E72,OFFSET('Fund Guide'!$B$5,1,,COUNTA('Fund Guide'!$B:$B)-COUNTA('Fund Guide'!$B$2:$B$5)),0)),"-"))</f>
        <v/>
      </c>
      <c r="G72" s="463" t="str">
        <f ca="1">IF($E72="", "", IFERROR(INDEX(OFFSET('Fund Guide'!$B$5,1,MATCH(G$8,OFFSET('Fund Guide'!$B$5,,,,COUNTA('Fund Guide'!$5:$5)),0)-1,COUNTA('Fund Guide'!$B:$B)-COUNTA('Fund Guide'!$B$2:$B$5)),MATCH($E72,OFFSET('Fund Guide'!$B$5,1,,COUNTA('Fund Guide'!$B:$B)-COUNTA('Fund Guide'!$B$2:$B$5)),0)),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IFERROR(OFFSET(#REF!,2+MATCH($E72, OFFSET(#REF!,3,,COUNTA(#REF!)-COUNTA(#REF!)), 0),-1+MATCH(G$8, OFFSET(#REF!,,,,COUNTA(#REF!)-COUNTA(#REF!)),0)),"-"))))))))</f>
        <v/>
      </c>
      <c r="H72" s="464" t="str">
        <f ca="1">IF($E72="", "", IFERROR(INDEX(OFFSET('Fund Guide'!$B$5,1,MATCH(H$8,OFFSET('Fund Guide'!$B$5,,,,COUNTA('Fund Guide'!89:89)),0)-1,COUNTA('Fund Guide'!$B:$B)-COUNTA('Fund Guide'!$B$2:$B$5)),MATCH($E72,OFFSET('Fund Guide'!$B$5,1,,COUNTA('Fund Guide'!$B:$B)-COUNTA('Fund Guide'!$B$2:$B$5)),0)),"BRL"))</f>
        <v/>
      </c>
      <c r="I72" s="465" t="str">
        <f ca="1">IF($E72="", "", IFERROR(INDEX(OFFSET('Fund Guide'!$B$5,1,MATCH("Repasse Taxa Adm. Gestor",OFFSET('Fund Guide'!$B$5,,,,COUNTA('Fund Guide'!$5:$5)),0)-1,COUNTA('Fund Guide'!$B:$B)-COUNTA('Fund Guide'!$B$2:$B$5)),MATCH($E72,OFFSET('Fund Guide'!$B$5,1,,COUNTA('Fund Guide'!$B:$B)-COUNTA('Fund Guide'!$B$2:$B$5)),0)),
IFERROR(OFFSET(#REF!,2+MATCH($E72, OFFSET(#REF!,3,,COUNTA(#REF!)-COUNTA(#REF!)), 0),-1+MATCH(I$8, OFFSET(#REF!,,,,COUNTA(#REF!)-COUNTA(#REF!)),0)),IFERROR(IF(FIND("tulo",$E72), 0.25%), "-"))))</f>
        <v/>
      </c>
      <c r="J72" s="466" t="str">
        <f ca="1">IF($E72="", "", IFERROR(INDEX(OFFSET('Fund Guide'!$B$5,1,MATCH(J$8,OFFSET('Fund Guide'!$B$5,,,,COUNTA('Fund Guide'!$5:$5)),0)-1,COUNTA('Fund Guide'!$B:$B)-COUNTA('Fund Guide'!$B$2:$B$5)),MATCH($E72,OFFSET('Fund Guide'!$B$5,1,,COUNTA('Fund Guide'!$B:$B)-COUNTA('Fund Guide'!$B$2:$B$5)),0)),
IFERROR(OFFSET(#REF!,2+MATCH($E72, OFFSET(#REF!,3,,COUNTA(#REF!)-COUNTA(#REF!)), 0),-1+MATCH(J$8, OFFSET(#REF!,,,,COUNTA(#REF!)-COUNTA(#REF!)),0)), "-")))</f>
        <v/>
      </c>
      <c r="K72" s="466" t="str">
        <f ca="1">IF($E72="", "", IFERROR(INDEX(OFFSET('Fund Guide'!$B$5,1,MATCH(K$8,OFFSET('Fund Guide'!$B$5,,,,COUNTA('Fund Guide'!$5:$5)),0)-1,COUNTA('Fund Guide'!$B:$B)-COUNTA('Fund Guide'!$B$2:$B$5)),MATCH($E72,OFFSET('Fund Guide'!$B$5,1,,COUNTA('Fund Guide'!$B:$B)-COUNTA('Fund Guide'!$B$2:$B$5)),0)),
IFERROR(OFFSET(#REF!,2+MATCH($E72, OFFSET(#REF!,3,,COUNTA(#REF!)-COUNTA(#REF!)), 0),-1+MATCH("Captação", OFFSET(#REF!,,,,COUNTA(#REF!)-COUNTA(#REF!)),0)), "-")))</f>
        <v/>
      </c>
      <c r="M72" s="468" t="str">
        <f>IFERROR(IF(N72=0, "", N72*$M$3),0)</f>
        <v/>
      </c>
      <c r="N72" s="223"/>
      <c r="O72" s="484" t="str">
        <f>IFERROR(IF(N72=0, "", N72/N$71),0)</f>
        <v/>
      </c>
      <c r="Q72" s="836" t="str">
        <f ca="1">IF($E72="", "", IFERROR(INDEX(OFFSET('Fund Guide'!$B$5,1,MATCH(Q$8,OFFSET('Fund Guide'!$B$5,,,,COUNTA('Fund Guide'!65:65)),0)-1,COUNTA('Fund Guide'!$B:$B)-COUNTA('Fund Guide'!$B$2:$B$5)),MATCH($E72,OFFSET('Fund Guide'!$B$5,1,,COUNTA('Fund Guide'!$B:$B)-COUNTA('Fund Guide'!$B$2:$B$5)),0)),"-"))</f>
        <v/>
      </c>
      <c r="R72" s="832" t="str">
        <f ca="1">IF($E72="", "", IFERROR(INDEX(OFFSET('Fund Guide'!$B$5,1,MATCH(R$8,OFFSET('Fund Guide'!$B$5,,,,COUNTA('Fund Guide'!65:65)),0)-1,COUNTA('Fund Guide'!$B:$B)-COUNTA('Fund Guide'!$B$2:$B$5)),MATCH($E72,OFFSET('Fund Guide'!$B$5,1,,COUNTA('Fund Guide'!$B:$B)-COUNTA('Fund Guide'!$B$2:$B$5)),0)),"-"))</f>
        <v/>
      </c>
      <c r="S72" s="836" t="str">
        <f ca="1">IF($E72="", "", IFERROR(INDEX(OFFSET('Fund Guide'!$B$5,1,MATCH(S$8,OFFSET('Fund Guide'!$B$5,,,,COUNTA('Fund Guide'!65:65)),0)-1,COUNTA('Fund Guide'!$B:$B)-COUNTA('Fund Guide'!$B$2:$B$5)),MATCH($E72,OFFSET('Fund Guide'!$B$5,1,,COUNTA('Fund Guide'!$B:$B)-COUNTA('Fund Guide'!$B$2:$B$5)),0)),"-"))</f>
        <v/>
      </c>
      <c r="T72" s="832" t="str">
        <f ca="1">IF($E72="", "", IFERROR(INDEX(OFFSET('Fund Guide'!$B$5,1,MATCH(T$8,OFFSET('Fund Guide'!$B$5,,,,COUNTA('Fund Guide'!65:65)),0)-1,COUNTA('Fund Guide'!$B:$B)-COUNTA('Fund Guide'!$B$2:$B$5)),MATCH($E72,OFFSET('Fund Guide'!$B$5,1,,COUNTA('Fund Guide'!$B:$B)-COUNTA('Fund Guide'!$B$2:$B$5)),0)),"-"))</f>
        <v/>
      </c>
      <c r="U72" s="836" t="str">
        <f ca="1">IF($E72="", "", IFERROR(INDEX(OFFSET('Fund Guide'!$B$5,1,MATCH(U$8,OFFSET('Fund Guide'!$B$5,,,,COUNTA('Fund Guide'!65:65)),0)-1,COUNTA('Fund Guide'!$B:$B)-COUNTA('Fund Guide'!$B$2:$B$5)),MATCH($E72,OFFSET('Fund Guide'!$B$5,1,,COUNTA('Fund Guide'!$B:$B)-COUNTA('Fund Guide'!$B$2:$B$5)),0)),"-"))</f>
        <v/>
      </c>
      <c r="V72" s="832" t="str">
        <f ca="1">IF($E72="", "", IFERROR(INDEX(OFFSET('Fund Guide'!$B$5,1,MATCH(V$8,OFFSET('Fund Guide'!$B$5,,,,COUNTA('Fund Guide'!65:65)),0)-1,COUNTA('Fund Guide'!$B:$B)-COUNTA('Fund Guide'!$B$2:$B$5)),MATCH($E72,OFFSET('Fund Guide'!$B$5,1,,COUNTA('Fund Guide'!$B:$B)-COUNTA('Fund Guide'!$B$2:$B$5)),0)),"-"))</f>
        <v/>
      </c>
      <c r="W72" s="836" t="str">
        <f ca="1">IF($E72="", "", IFERROR(INDEX(OFFSET('Fund Guide'!$B$5,1,MATCH(W$8,OFFSET('Fund Guide'!$B$5,,,,COUNTA('Fund Guide'!65:65)),0)-1,COUNTA('Fund Guide'!$B:$B)-COUNTA('Fund Guide'!$B$2:$B$5)),MATCH($E72,OFFSET('Fund Guide'!$B$5,1,,COUNTA('Fund Guide'!$B:$B)-COUNTA('Fund Guide'!$B$2:$B$5)),0)),"-"))</f>
        <v/>
      </c>
      <c r="X72" s="832" t="str">
        <f ca="1">IF($E72="", "", IFERROR(INDEX(OFFSET('Fund Guide'!$B$5,1,MATCH(X$8,OFFSET('Fund Guide'!$B$5,,,,COUNTA('Fund Guide'!65:65)),0)-1,COUNTA('Fund Guide'!$B:$B)-COUNTA('Fund Guide'!$B$2:$B$5)),MATCH($E72,OFFSET('Fund Guide'!$B$5,1,,COUNTA('Fund Guide'!$B:$B)-COUNTA('Fund Guide'!$B$2:$B$5)),0)),"-"))</f>
        <v/>
      </c>
      <c r="Y72" s="833" t="str">
        <f ca="1">IF($E72="", "", IFERROR(INDEX(OFFSET('Fund Guide'!$B$5,1,MATCH(Y$8,OFFSET('Fund Guide'!$B$5,,,,COUNTA('Fund Guide'!65:65)),0)-1,COUNTA('Fund Guide'!$B:$B)-COUNTA('Fund Guide'!$B$2:$B$5)),MATCH($E72,OFFSET('Fund Guide'!$B$5,1,,COUNTA('Fund Guide'!$B:$B)-COUNTA('Fund Guide'!$B$2:$B$5)),0)),"-"))</f>
        <v/>
      </c>
      <c r="Z72" s="834" t="str">
        <f ca="1">IF($E72="", "", IFERROR(INDEX(OFFSET('Fund Guide'!$B$5,1,MATCH(Z$8,OFFSET('Fund Guide'!$B$5,,,,COUNTA('Fund Guide'!65:65)),0)-1,COUNTA('Fund Guide'!$B:$B)-COUNTA('Fund Guide'!$B$2:$B$5)),MATCH($E72,OFFSET('Fund Guide'!$B$5,1,,COUNTA('Fund Guide'!$B:$B)-COUNTA('Fund Guide'!$B$2:$B$5)),0)),"-"))</f>
        <v/>
      </c>
      <c r="AB72" s="224"/>
      <c r="AC72" s="224"/>
      <c r="AD72" s="223"/>
    </row>
    <row r="73" spans="2:30" s="435" customFormat="1" ht="4.5" customHeight="1">
      <c r="B73" s="433"/>
      <c r="C73" s="433"/>
      <c r="D73" s="433"/>
      <c r="E73" s="444"/>
      <c r="F73" s="471"/>
      <c r="G73" s="445"/>
      <c r="H73" s="445"/>
      <c r="I73" s="446"/>
      <c r="J73" s="446"/>
      <c r="K73" s="446"/>
      <c r="M73" s="455"/>
      <c r="Q73" s="446"/>
      <c r="S73" s="446"/>
      <c r="U73" s="446"/>
      <c r="W73" s="446"/>
      <c r="Y73" s="446"/>
      <c r="AB73" s="446"/>
    </row>
    <row r="74" spans="2:30" s="451" customFormat="1" ht="14.25" customHeight="1">
      <c r="B74" s="447"/>
      <c r="C74" s="447"/>
      <c r="D74" s="447" t="s">
        <v>12</v>
      </c>
      <c r="E74" s="479" t="s">
        <v>612</v>
      </c>
      <c r="F74" s="480"/>
      <c r="G74" s="480"/>
      <c r="H74" s="480"/>
      <c r="I74" s="481"/>
      <c r="J74" s="481"/>
      <c r="K74" s="481"/>
      <c r="M74" s="482">
        <f>IFERROR(IF(N74=0, 0, N74*$M$3),0)</f>
        <v>0</v>
      </c>
      <c r="N74" s="607"/>
      <c r="O74" s="483">
        <f>IF(N74=0, 0, SUM(O75:O76)*N74)</f>
        <v>0</v>
      </c>
      <c r="Q74" s="481"/>
      <c r="R74" s="483"/>
      <c r="S74" s="481"/>
      <c r="T74" s="483"/>
      <c r="U74" s="481"/>
      <c r="V74" s="483"/>
      <c r="W74" s="481"/>
      <c r="X74" s="483"/>
      <c r="Y74" s="481"/>
      <c r="Z74" s="483"/>
      <c r="AB74" s="481"/>
      <c r="AC74" s="483"/>
      <c r="AD74" s="483"/>
    </row>
    <row r="75" spans="2:30" s="467" customFormat="1" ht="14.25" customHeight="1">
      <c r="B75" s="461"/>
      <c r="C75" s="461"/>
      <c r="D75" s="461"/>
      <c r="E75" s="357"/>
      <c r="F75" s="462" t="str">
        <f ca="1">IF($E75="", "", IFERROR(INDEX(OFFSET('Fund Guide'!$B$5,1,MATCH(F$8,OFFSET('Fund Guide'!$B$5,,,,COUNTA('Fund Guide'!69:69)),0)-1,COUNTA('Fund Guide'!$B:$B)-COUNTA('Fund Guide'!$B$2:$B$5)),MATCH($E75,OFFSET('Fund Guide'!$B$5,1,,COUNTA('Fund Guide'!$B:$B)-COUNTA('Fund Guide'!$B$2:$B$5)),0)),"-"))</f>
        <v/>
      </c>
      <c r="G75" s="463" t="str">
        <f ca="1">IF($E75="", "", IFERROR(INDEX(OFFSET('Fund Guide'!$B$5,1,MATCH(G$8,OFFSET('Fund Guide'!$B$5,,,,COUNTA('Fund Guide'!$5:$5)),0)-1,COUNTA('Fund Guide'!$B:$B)-COUNTA('Fund Guide'!$B$2:$B$5)),MATCH($E75,OFFSET('Fund Guide'!$B$5,1,,COUNTA('Fund Guide'!$B:$B)-COUNTA('Fund Guide'!$B$2:$B$5)),0)),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IFERROR(OFFSET(#REF!,2+MATCH($E75, OFFSET(#REF!,3,,COUNTA(#REF!)-COUNTA(#REF!)), 0),-1+MATCH(G$8, OFFSET(#REF!,,,,COUNTA(#REF!)-COUNTA(#REF!)),0)),"-"))))))))</f>
        <v/>
      </c>
      <c r="H75" s="464" t="str">
        <f ca="1">IF($E75="", "", IFERROR(INDEX(OFFSET('Fund Guide'!$B$5,1,MATCH(H$8,OFFSET('Fund Guide'!$B$5,,,,COUNTA('Fund Guide'!92:92)),0)-1,COUNTA('Fund Guide'!$B:$B)-COUNTA('Fund Guide'!$B$2:$B$5)),MATCH($E75,OFFSET('Fund Guide'!$B$5,1,,COUNTA('Fund Guide'!$B:$B)-COUNTA('Fund Guide'!$B$2:$B$5)),0)),"BRL"))</f>
        <v/>
      </c>
      <c r="I75" s="465" t="str">
        <f ca="1">IF($E75="", "", IFERROR(INDEX(OFFSET('Fund Guide'!$B$5,1,MATCH("Repasse Taxa Adm. Gestor",OFFSET('Fund Guide'!$B$5,,,,COUNTA('Fund Guide'!$5:$5)),0)-1,COUNTA('Fund Guide'!$B:$B)-COUNTA('Fund Guide'!$B$2:$B$5)),MATCH($E75,OFFSET('Fund Guide'!$B$5,1,,COUNTA('Fund Guide'!$B:$B)-COUNTA('Fund Guide'!$B$2:$B$5)),0)),
IFERROR(OFFSET(#REF!,2+MATCH($E75, OFFSET(#REF!,3,,COUNTA(#REF!)-COUNTA(#REF!)), 0),-1+MATCH(I$8, OFFSET(#REF!,,,,COUNTA(#REF!)-COUNTA(#REF!)),0)),IFERROR(IF(FIND("tulo",$E75), 0.25%), "-"))))</f>
        <v/>
      </c>
      <c r="J75" s="466" t="str">
        <f ca="1">IF($E75="", "", IFERROR(INDEX(OFFSET('Fund Guide'!$B$5,1,MATCH(J$8,OFFSET('Fund Guide'!$B$5,,,,COUNTA('Fund Guide'!$5:$5)),0)-1,COUNTA('Fund Guide'!$B:$B)-COUNTA('Fund Guide'!$B$2:$B$5)),MATCH($E75,OFFSET('Fund Guide'!$B$5,1,,COUNTA('Fund Guide'!$B:$B)-COUNTA('Fund Guide'!$B$2:$B$5)),0)),
IFERROR(OFFSET(#REF!,2+MATCH($E75, OFFSET(#REF!,3,,COUNTA(#REF!)-COUNTA(#REF!)), 0),-1+MATCH(J$8, OFFSET(#REF!,,,,COUNTA(#REF!)-COUNTA(#REF!)),0)), "-")))</f>
        <v/>
      </c>
      <c r="K75" s="466" t="str">
        <f ca="1">IF($E75="", "", IFERROR(INDEX(OFFSET('Fund Guide'!$B$5,1,MATCH(K$8,OFFSET('Fund Guide'!$B$5,,,,COUNTA('Fund Guide'!$5:$5)),0)-1,COUNTA('Fund Guide'!$B:$B)-COUNTA('Fund Guide'!$B$2:$B$5)),MATCH($E75,OFFSET('Fund Guide'!$B$5,1,,COUNTA('Fund Guide'!$B:$B)-COUNTA('Fund Guide'!$B$2:$B$5)),0)),
IFERROR(OFFSET(#REF!,2+MATCH($E75, OFFSET(#REF!,3,,COUNTA(#REF!)-COUNTA(#REF!)), 0),-1+MATCH("Captação", OFFSET(#REF!,,,,COUNTA(#REF!)-COUNTA(#REF!)),0)), "-")))</f>
        <v/>
      </c>
      <c r="M75" s="468" t="str">
        <f>IFERROR(IF(N75=0, "", N75*$M$3),0)</f>
        <v/>
      </c>
      <c r="N75" s="223"/>
      <c r="O75" s="484" t="str">
        <f>IFERROR(IF(N75=0, "", N75/N$74),0)</f>
        <v/>
      </c>
      <c r="Q75" s="836" t="str">
        <f ca="1">IF($E75="", "", IFERROR(INDEX(OFFSET('Fund Guide'!$B$5,1,MATCH(Q$8,OFFSET('Fund Guide'!$B$5,,,,COUNTA('Fund Guide'!69:69)),0)-1,COUNTA('Fund Guide'!$B:$B)-COUNTA('Fund Guide'!$B$2:$B$5)),MATCH($E75,OFFSET('Fund Guide'!$B$5,1,,COUNTA('Fund Guide'!$B:$B)-COUNTA('Fund Guide'!$B$2:$B$5)),0)),"-"))</f>
        <v/>
      </c>
      <c r="R75" s="832" t="str">
        <f ca="1">IF($E75="", "", IFERROR(INDEX(OFFSET('Fund Guide'!$B$5,1,MATCH(R$8,OFFSET('Fund Guide'!$B$5,,,,COUNTA('Fund Guide'!69:69)),0)-1,COUNTA('Fund Guide'!$B:$B)-COUNTA('Fund Guide'!$B$2:$B$5)),MATCH($E75,OFFSET('Fund Guide'!$B$5,1,,COUNTA('Fund Guide'!$B:$B)-COUNTA('Fund Guide'!$B$2:$B$5)),0)),"-"))</f>
        <v/>
      </c>
      <c r="S75" s="836" t="str">
        <f ca="1">IF($E75="", "", IFERROR(INDEX(OFFSET('Fund Guide'!$B$5,1,MATCH(S$8,OFFSET('Fund Guide'!$B$5,,,,COUNTA('Fund Guide'!69:69)),0)-1,COUNTA('Fund Guide'!$B:$B)-COUNTA('Fund Guide'!$B$2:$B$5)),MATCH($E75,OFFSET('Fund Guide'!$B$5,1,,COUNTA('Fund Guide'!$B:$B)-COUNTA('Fund Guide'!$B$2:$B$5)),0)),"-"))</f>
        <v/>
      </c>
      <c r="T75" s="832" t="str">
        <f ca="1">IF($E75="", "", IFERROR(INDEX(OFFSET('Fund Guide'!$B$5,1,MATCH(T$8,OFFSET('Fund Guide'!$B$5,,,,COUNTA('Fund Guide'!69:69)),0)-1,COUNTA('Fund Guide'!$B:$B)-COUNTA('Fund Guide'!$B$2:$B$5)),MATCH($E75,OFFSET('Fund Guide'!$B$5,1,,COUNTA('Fund Guide'!$B:$B)-COUNTA('Fund Guide'!$B$2:$B$5)),0)),"-"))</f>
        <v/>
      </c>
      <c r="U75" s="836" t="str">
        <f ca="1">IF($E75="", "", IFERROR(INDEX(OFFSET('Fund Guide'!$B$5,1,MATCH(U$8,OFFSET('Fund Guide'!$B$5,,,,COUNTA('Fund Guide'!69:69)),0)-1,COUNTA('Fund Guide'!$B:$B)-COUNTA('Fund Guide'!$B$2:$B$5)),MATCH($E75,OFFSET('Fund Guide'!$B$5,1,,COUNTA('Fund Guide'!$B:$B)-COUNTA('Fund Guide'!$B$2:$B$5)),0)),"-"))</f>
        <v/>
      </c>
      <c r="V75" s="832" t="str">
        <f ca="1">IF($E75="", "", IFERROR(INDEX(OFFSET('Fund Guide'!$B$5,1,MATCH(V$8,OFFSET('Fund Guide'!$B$5,,,,COUNTA('Fund Guide'!69:69)),0)-1,COUNTA('Fund Guide'!$B:$B)-COUNTA('Fund Guide'!$B$2:$B$5)),MATCH($E75,OFFSET('Fund Guide'!$B$5,1,,COUNTA('Fund Guide'!$B:$B)-COUNTA('Fund Guide'!$B$2:$B$5)),0)),"-"))</f>
        <v/>
      </c>
      <c r="W75" s="836" t="str">
        <f ca="1">IF($E75="", "", IFERROR(INDEX(OFFSET('Fund Guide'!$B$5,1,MATCH(W$8,OFFSET('Fund Guide'!$B$5,,,,COUNTA('Fund Guide'!69:69)),0)-1,COUNTA('Fund Guide'!$B:$B)-COUNTA('Fund Guide'!$B$2:$B$5)),MATCH($E75,OFFSET('Fund Guide'!$B$5,1,,COUNTA('Fund Guide'!$B:$B)-COUNTA('Fund Guide'!$B$2:$B$5)),0)),"-"))</f>
        <v/>
      </c>
      <c r="X75" s="832" t="str">
        <f ca="1">IF($E75="", "", IFERROR(INDEX(OFFSET('Fund Guide'!$B$5,1,MATCH(X$8,OFFSET('Fund Guide'!$B$5,,,,COUNTA('Fund Guide'!69:69)),0)-1,COUNTA('Fund Guide'!$B:$B)-COUNTA('Fund Guide'!$B$2:$B$5)),MATCH($E75,OFFSET('Fund Guide'!$B$5,1,,COUNTA('Fund Guide'!$B:$B)-COUNTA('Fund Guide'!$B$2:$B$5)),0)),"-"))</f>
        <v/>
      </c>
      <c r="Y75" s="833" t="str">
        <f ca="1">IF($E75="", "", IFERROR(INDEX(OFFSET('Fund Guide'!$B$5,1,MATCH(Y$8,OFFSET('Fund Guide'!$B$5,,,,COUNTA('Fund Guide'!69:69)),0)-1,COUNTA('Fund Guide'!$B:$B)-COUNTA('Fund Guide'!$B$2:$B$5)),MATCH($E75,OFFSET('Fund Guide'!$B$5,1,,COUNTA('Fund Guide'!$B:$B)-COUNTA('Fund Guide'!$B$2:$B$5)),0)),"-"))</f>
        <v/>
      </c>
      <c r="Z75" s="834" t="str">
        <f ca="1">IF($E75="", "", IFERROR(INDEX(OFFSET('Fund Guide'!$B$5,1,MATCH(Z$8,OFFSET('Fund Guide'!$B$5,,,,COUNTA('Fund Guide'!69:69)),0)-1,COUNTA('Fund Guide'!$B:$B)-COUNTA('Fund Guide'!$B$2:$B$5)),MATCH($E75,OFFSET('Fund Guide'!$B$5,1,,COUNTA('Fund Guide'!$B:$B)-COUNTA('Fund Guide'!$B$2:$B$5)),0)),"-"))</f>
        <v/>
      </c>
      <c r="AB75" s="224"/>
      <c r="AC75" s="224"/>
      <c r="AD75" s="223"/>
    </row>
    <row r="76" spans="2:30" s="435" customFormat="1" ht="4.5" customHeight="1">
      <c r="B76" s="433"/>
      <c r="C76" s="433"/>
      <c r="D76" s="433"/>
      <c r="E76" s="444"/>
      <c r="F76" s="471"/>
      <c r="G76" s="445"/>
      <c r="H76" s="445"/>
      <c r="I76" s="446"/>
      <c r="J76" s="446"/>
      <c r="K76" s="446"/>
      <c r="M76" s="455"/>
      <c r="Q76" s="446"/>
      <c r="S76" s="446"/>
      <c r="U76" s="446"/>
      <c r="W76" s="446"/>
      <c r="Y76" s="446"/>
      <c r="AB76" s="446"/>
    </row>
    <row r="77" spans="2:30" s="451" customFormat="1" ht="14.25" customHeight="1">
      <c r="B77" s="447"/>
      <c r="C77" s="447"/>
      <c r="D77" s="447" t="s">
        <v>12</v>
      </c>
      <c r="E77" s="479" t="s">
        <v>613</v>
      </c>
      <c r="F77" s="480"/>
      <c r="G77" s="480"/>
      <c r="H77" s="480"/>
      <c r="I77" s="481"/>
      <c r="J77" s="481"/>
      <c r="K77" s="481"/>
      <c r="M77" s="482">
        <f>IFERROR(IF(N77=0, 0, N77*$M$3),0)</f>
        <v>0</v>
      </c>
      <c r="N77" s="607"/>
      <c r="O77" s="483">
        <f>IF(N77=0, 0, SUM(O78:O79)*N77)</f>
        <v>0</v>
      </c>
      <c r="Q77" s="481"/>
      <c r="R77" s="483"/>
      <c r="S77" s="481"/>
      <c r="T77" s="483"/>
      <c r="U77" s="481"/>
      <c r="V77" s="483"/>
      <c r="W77" s="481"/>
      <c r="X77" s="483"/>
      <c r="Y77" s="481"/>
      <c r="Z77" s="483"/>
      <c r="AB77" s="481"/>
      <c r="AC77" s="483"/>
      <c r="AD77" s="483"/>
    </row>
    <row r="78" spans="2:30" s="467" customFormat="1" ht="14.25" customHeight="1">
      <c r="B78" s="461"/>
      <c r="C78" s="461"/>
      <c r="D78" s="461"/>
      <c r="E78" s="357"/>
      <c r="F78" s="462" t="str">
        <f ca="1">IF($E78="", "", IFERROR(INDEX(OFFSET('Fund Guide'!$B$5,1,MATCH(F$8,OFFSET('Fund Guide'!$B$5,,,,COUNTA('Fund Guide'!72:72)),0)-1,COUNTA('Fund Guide'!$B:$B)-COUNTA('Fund Guide'!$B$2:$B$5)),MATCH($E78,OFFSET('Fund Guide'!$B$5,1,,COUNTA('Fund Guide'!$B:$B)-COUNTA('Fund Guide'!$B$2:$B$5)),0)),"-"))</f>
        <v/>
      </c>
      <c r="G78" s="463" t="str">
        <f ca="1">IF($E78="", "", IFERROR(INDEX(OFFSET('Fund Guide'!$B$5,1,MATCH(G$8,OFFSET('Fund Guide'!$B$5,,,,COUNTA('Fund Guide'!$5:$5)),0)-1,COUNTA('Fund Guide'!$B:$B)-COUNTA('Fund Guide'!$B$2:$B$5)),MATCH($E78,OFFSET('Fund Guide'!$B$5,1,,COUNTA('Fund Guide'!$B:$B)-COUNTA('Fund Guide'!$B$2:$B$5)),0)),
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IFERROR(OFFSET(#REF!,2+MATCH($E78, OFFSET(#REF!,3,,COUNTA(#REF!)-COUNTA(#REF!)), 0),-1+MATCH(G$8, OFFSET(#REF!,,,,COUNTA(#REF!)-COUNTA(#REF!)),0)),"-"))))))))</f>
        <v/>
      </c>
      <c r="H78" s="464" t="str">
        <f ca="1">IF($E78="", "", IFERROR(INDEX(OFFSET('Fund Guide'!$B$5,1,MATCH(H$8,OFFSET('Fund Guide'!$B$5,,,,COUNTA('Fund Guide'!95:95)),0)-1,COUNTA('Fund Guide'!$B:$B)-COUNTA('Fund Guide'!$B$2:$B$5)),MATCH($E78,OFFSET('Fund Guide'!$B$5,1,,COUNTA('Fund Guide'!$B:$B)-COUNTA('Fund Guide'!$B$2:$B$5)),0)),"BRL"))</f>
        <v/>
      </c>
      <c r="I78" s="465" t="str">
        <f ca="1">IF($E78="", "", IFERROR(INDEX(OFFSET('Fund Guide'!$B$5,1,MATCH("Repasse Taxa Adm. Gestor",OFFSET('Fund Guide'!$B$5,,,,COUNTA('Fund Guide'!$5:$5)),0)-1,COUNTA('Fund Guide'!$B:$B)-COUNTA('Fund Guide'!$B$2:$B$5)),MATCH($E78,OFFSET('Fund Guide'!$B$5,1,,COUNTA('Fund Guide'!$B:$B)-COUNTA('Fund Guide'!$B$2:$B$5)),0)),
IFERROR(OFFSET(#REF!,2+MATCH($E78, OFFSET(#REF!,3,,COUNTA(#REF!)-COUNTA(#REF!)), 0),-1+MATCH(I$8, OFFSET(#REF!,,,,COUNTA(#REF!)-COUNTA(#REF!)),0)),IFERROR(IF(FIND("tulo",$E78), 0.25%), "-"))))</f>
        <v/>
      </c>
      <c r="J78" s="466" t="str">
        <f ca="1">IF($E78="", "", IFERROR(INDEX(OFFSET('Fund Guide'!$B$5,1,MATCH(J$8,OFFSET('Fund Guide'!$B$5,,,,COUNTA('Fund Guide'!$5:$5)),0)-1,COUNTA('Fund Guide'!$B:$B)-COUNTA('Fund Guide'!$B$2:$B$5)),MATCH($E78,OFFSET('Fund Guide'!$B$5,1,,COUNTA('Fund Guide'!$B:$B)-COUNTA('Fund Guide'!$B$2:$B$5)),0)),
IFERROR(OFFSET(#REF!,2+MATCH($E78, OFFSET(#REF!,3,,COUNTA(#REF!)-COUNTA(#REF!)), 0),-1+MATCH(J$8, OFFSET(#REF!,,,,COUNTA(#REF!)-COUNTA(#REF!)),0)), "-")))</f>
        <v/>
      </c>
      <c r="K78" s="466" t="str">
        <f ca="1">IF($E78="", "", IFERROR(INDEX(OFFSET('Fund Guide'!$B$5,1,MATCH(K$8,OFFSET('Fund Guide'!$B$5,,,,COUNTA('Fund Guide'!$5:$5)),0)-1,COUNTA('Fund Guide'!$B:$B)-COUNTA('Fund Guide'!$B$2:$B$5)),MATCH($E78,OFFSET('Fund Guide'!$B$5,1,,COUNTA('Fund Guide'!$B:$B)-COUNTA('Fund Guide'!$B$2:$B$5)),0)),
IFERROR(OFFSET(#REF!,2+MATCH($E78, OFFSET(#REF!,3,,COUNTA(#REF!)-COUNTA(#REF!)), 0),-1+MATCH("Captação", OFFSET(#REF!,,,,COUNTA(#REF!)-COUNTA(#REF!)),0)), "-")))</f>
        <v/>
      </c>
      <c r="M78" s="468" t="str">
        <f>IFERROR(IF(N78=0, "", N78*$M$3),0)</f>
        <v/>
      </c>
      <c r="N78" s="223"/>
      <c r="O78" s="484" t="str">
        <f>IFERROR(IF(N78=0, "", N78/N$77),0)</f>
        <v/>
      </c>
      <c r="Q78" s="836" t="str">
        <f ca="1">IF($E78="", "", IFERROR(INDEX(OFFSET('Fund Guide'!$B$5,1,MATCH(Q$8,OFFSET('Fund Guide'!$B$5,,,,COUNTA('Fund Guide'!72:72)),0)-1,COUNTA('Fund Guide'!$B:$B)-COUNTA('Fund Guide'!$B$2:$B$5)),MATCH($E78,OFFSET('Fund Guide'!$B$5,1,,COUNTA('Fund Guide'!$B:$B)-COUNTA('Fund Guide'!$B$2:$B$5)),0)),"-"))</f>
        <v/>
      </c>
      <c r="R78" s="832" t="str">
        <f ca="1">IF($E78="", "", IFERROR(INDEX(OFFSET('Fund Guide'!$B$5,1,MATCH(R$8,OFFSET('Fund Guide'!$B$5,,,,COUNTA('Fund Guide'!72:72)),0)-1,COUNTA('Fund Guide'!$B:$B)-COUNTA('Fund Guide'!$B$2:$B$5)),MATCH($E78,OFFSET('Fund Guide'!$B$5,1,,COUNTA('Fund Guide'!$B:$B)-COUNTA('Fund Guide'!$B$2:$B$5)),0)),"-"))</f>
        <v/>
      </c>
      <c r="S78" s="836" t="str">
        <f ca="1">IF($E78="", "", IFERROR(INDEX(OFFSET('Fund Guide'!$B$5,1,MATCH(S$8,OFFSET('Fund Guide'!$B$5,,,,COUNTA('Fund Guide'!72:72)),0)-1,COUNTA('Fund Guide'!$B:$B)-COUNTA('Fund Guide'!$B$2:$B$5)),MATCH($E78,OFFSET('Fund Guide'!$B$5,1,,COUNTA('Fund Guide'!$B:$B)-COUNTA('Fund Guide'!$B$2:$B$5)),0)),"-"))</f>
        <v/>
      </c>
      <c r="T78" s="832" t="str">
        <f ca="1">IF($E78="", "", IFERROR(INDEX(OFFSET('Fund Guide'!$B$5,1,MATCH(T$8,OFFSET('Fund Guide'!$B$5,,,,COUNTA('Fund Guide'!72:72)),0)-1,COUNTA('Fund Guide'!$B:$B)-COUNTA('Fund Guide'!$B$2:$B$5)),MATCH($E78,OFFSET('Fund Guide'!$B$5,1,,COUNTA('Fund Guide'!$B:$B)-COUNTA('Fund Guide'!$B$2:$B$5)),0)),"-"))</f>
        <v/>
      </c>
      <c r="U78" s="836" t="str">
        <f ca="1">IF($E78="", "", IFERROR(INDEX(OFFSET('Fund Guide'!$B$5,1,MATCH(U$8,OFFSET('Fund Guide'!$B$5,,,,COUNTA('Fund Guide'!72:72)),0)-1,COUNTA('Fund Guide'!$B:$B)-COUNTA('Fund Guide'!$B$2:$B$5)),MATCH($E78,OFFSET('Fund Guide'!$B$5,1,,COUNTA('Fund Guide'!$B:$B)-COUNTA('Fund Guide'!$B$2:$B$5)),0)),"-"))</f>
        <v/>
      </c>
      <c r="V78" s="832" t="str">
        <f ca="1">IF($E78="", "", IFERROR(INDEX(OFFSET('Fund Guide'!$B$5,1,MATCH(V$8,OFFSET('Fund Guide'!$B$5,,,,COUNTA('Fund Guide'!72:72)),0)-1,COUNTA('Fund Guide'!$B:$B)-COUNTA('Fund Guide'!$B$2:$B$5)),MATCH($E78,OFFSET('Fund Guide'!$B$5,1,,COUNTA('Fund Guide'!$B:$B)-COUNTA('Fund Guide'!$B$2:$B$5)),0)),"-"))</f>
        <v/>
      </c>
      <c r="W78" s="836" t="str">
        <f ca="1">IF($E78="", "", IFERROR(INDEX(OFFSET('Fund Guide'!$B$5,1,MATCH(W$8,OFFSET('Fund Guide'!$B$5,,,,COUNTA('Fund Guide'!72:72)),0)-1,COUNTA('Fund Guide'!$B:$B)-COUNTA('Fund Guide'!$B$2:$B$5)),MATCH($E78,OFFSET('Fund Guide'!$B$5,1,,COUNTA('Fund Guide'!$B:$B)-COUNTA('Fund Guide'!$B$2:$B$5)),0)),"-"))</f>
        <v/>
      </c>
      <c r="X78" s="832" t="str">
        <f ca="1">IF($E78="", "", IFERROR(INDEX(OFFSET('Fund Guide'!$B$5,1,MATCH(X$8,OFFSET('Fund Guide'!$B$5,,,,COUNTA('Fund Guide'!72:72)),0)-1,COUNTA('Fund Guide'!$B:$B)-COUNTA('Fund Guide'!$B$2:$B$5)),MATCH($E78,OFFSET('Fund Guide'!$B$5,1,,COUNTA('Fund Guide'!$B:$B)-COUNTA('Fund Guide'!$B$2:$B$5)),0)),"-"))</f>
        <v/>
      </c>
      <c r="Y78" s="833" t="str">
        <f ca="1">IF($E78="", "", IFERROR(INDEX(OFFSET('Fund Guide'!$B$5,1,MATCH(Y$8,OFFSET('Fund Guide'!$B$5,,,,COUNTA('Fund Guide'!72:72)),0)-1,COUNTA('Fund Guide'!$B:$B)-COUNTA('Fund Guide'!$B$2:$B$5)),MATCH($E78,OFFSET('Fund Guide'!$B$5,1,,COUNTA('Fund Guide'!$B:$B)-COUNTA('Fund Guide'!$B$2:$B$5)),0)),"-"))</f>
        <v/>
      </c>
      <c r="Z78" s="834" t="str">
        <f ca="1">IF($E78="", "", IFERROR(INDEX(OFFSET('Fund Guide'!$B$5,1,MATCH(Z$8,OFFSET('Fund Guide'!$B$5,,,,COUNTA('Fund Guide'!72:72)),0)-1,COUNTA('Fund Guide'!$B:$B)-COUNTA('Fund Guide'!$B$2:$B$5)),MATCH($E78,OFFSET('Fund Guide'!$B$5,1,,COUNTA('Fund Guide'!$B:$B)-COUNTA('Fund Guide'!$B$2:$B$5)),0)),"-"))</f>
        <v/>
      </c>
      <c r="AB78" s="224"/>
      <c r="AC78" s="224"/>
      <c r="AD78" s="223"/>
    </row>
    <row r="79" spans="2:30" s="435" customFormat="1" ht="4.5" customHeight="1">
      <c r="B79" s="433"/>
      <c r="C79" s="433"/>
      <c r="D79" s="433"/>
      <c r="E79" s="444"/>
      <c r="F79" s="471"/>
      <c r="G79" s="445"/>
      <c r="H79" s="445"/>
      <c r="I79" s="446"/>
      <c r="J79" s="446"/>
      <c r="K79" s="446"/>
      <c r="M79" s="455"/>
      <c r="Q79" s="446"/>
      <c r="S79" s="446"/>
      <c r="U79" s="446"/>
      <c r="W79" s="446"/>
      <c r="Y79" s="446"/>
      <c r="AB79" s="446"/>
    </row>
    <row r="80" spans="2:30" s="451" customFormat="1" ht="14.25" customHeight="1">
      <c r="B80" s="447"/>
      <c r="C80" s="447"/>
      <c r="D80" s="447" t="s">
        <v>12</v>
      </c>
      <c r="E80" s="479" t="s">
        <v>611</v>
      </c>
      <c r="F80" s="480"/>
      <c r="G80" s="480"/>
      <c r="H80" s="480"/>
      <c r="I80" s="481"/>
      <c r="J80" s="481"/>
      <c r="K80" s="481"/>
      <c r="M80" s="482">
        <f>IFERROR(IF(N80=0, 0, N80*$M$3),0)</f>
        <v>0</v>
      </c>
      <c r="N80" s="607"/>
      <c r="O80" s="483">
        <f>IF(N80=0, 0, SUM(O81:O82)*N80)</f>
        <v>0</v>
      </c>
      <c r="Q80" s="481"/>
      <c r="R80" s="483"/>
      <c r="S80" s="481"/>
      <c r="T80" s="483"/>
      <c r="U80" s="481"/>
      <c r="V80" s="483"/>
      <c r="W80" s="481"/>
      <c r="X80" s="483"/>
      <c r="Y80" s="481"/>
      <c r="Z80" s="483"/>
      <c r="AB80" s="481"/>
      <c r="AC80" s="483"/>
      <c r="AD80" s="483"/>
    </row>
    <row r="81" spans="2:30" s="467" customFormat="1" ht="14.25" customHeight="1">
      <c r="B81" s="461"/>
      <c r="C81" s="461"/>
      <c r="D81" s="461"/>
      <c r="E81" s="357"/>
      <c r="F81" s="462" t="str">
        <f ca="1">IF($E81="", "", IFERROR(INDEX(OFFSET('Fund Guide'!$B$5,1,MATCH(F$8,OFFSET('Fund Guide'!$B$5,,,,COUNTA('Fund Guide'!75:75)),0)-1,COUNTA('Fund Guide'!$B:$B)-COUNTA('Fund Guide'!$B$2:$B$5)),MATCH($E81,OFFSET('Fund Guide'!$B$5,1,,COUNTA('Fund Guide'!$B:$B)-COUNTA('Fund Guide'!$B$2:$B$5)),0)),"-"))</f>
        <v/>
      </c>
      <c r="G81" s="463" t="str">
        <f ca="1">IF($E81="", "", IFERROR(INDEX(OFFSET('Fund Guide'!$B$5,1,MATCH(G$8,OFFSET('Fund Guide'!$B$5,,,,COUNTA('Fund Guide'!$5:$5)),0)-1,COUNTA('Fund Guide'!$B:$B)-COUNTA('Fund Guide'!$B$2:$B$5)),MATCH($E81,OFFSET('Fund Guide'!$B$5,1,,COUNTA('Fund Guide'!$B:$B)-COUNTA('Fund Guide'!$B$2:$B$5)),0)),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IFERROR(OFFSET(#REF!,2+MATCH($E81, OFFSET(#REF!,3,,COUNTA(#REF!)-COUNTA(#REF!)), 0),-1+MATCH(G$8, OFFSET(#REF!,,,,COUNTA(#REF!)-COUNTA(#REF!)),0)),"-"))))))))</f>
        <v/>
      </c>
      <c r="H81" s="464" t="str">
        <f ca="1">IF($E81="", "", IFERROR(INDEX(OFFSET('Fund Guide'!$B$5,1,MATCH(H$8,OFFSET('Fund Guide'!$B$5,,,,COUNTA('Fund Guide'!98:98)),0)-1,COUNTA('Fund Guide'!$B:$B)-COUNTA('Fund Guide'!$B$2:$B$5)),MATCH($E81,OFFSET('Fund Guide'!$B$5,1,,COUNTA('Fund Guide'!$B:$B)-COUNTA('Fund Guide'!$B$2:$B$5)),0)),"BRL"))</f>
        <v/>
      </c>
      <c r="I81" s="465" t="str">
        <f ca="1">IF($E81="", "", IFERROR(INDEX(OFFSET('Fund Guide'!$B$5,1,MATCH("Repasse Taxa Adm. Gestor",OFFSET('Fund Guide'!$B$5,,,,COUNTA('Fund Guide'!$5:$5)),0)-1,COUNTA('Fund Guide'!$B:$B)-COUNTA('Fund Guide'!$B$2:$B$5)),MATCH($E81,OFFSET('Fund Guide'!$B$5,1,,COUNTA('Fund Guide'!$B:$B)-COUNTA('Fund Guide'!$B$2:$B$5)),0)),
IFERROR(OFFSET(#REF!,2+MATCH($E81, OFFSET(#REF!,3,,COUNTA(#REF!)-COUNTA(#REF!)), 0),-1+MATCH(I$8, OFFSET(#REF!,,,,COUNTA(#REF!)-COUNTA(#REF!)),0)),IFERROR(IF(FIND("tulo",$E81), 0.25%), "-"))))</f>
        <v/>
      </c>
      <c r="J81" s="466" t="str">
        <f ca="1">IF($E81="", "", IFERROR(INDEX(OFFSET('Fund Guide'!$B$5,1,MATCH(J$8,OFFSET('Fund Guide'!$B$5,,,,COUNTA('Fund Guide'!$5:$5)),0)-1,COUNTA('Fund Guide'!$B:$B)-COUNTA('Fund Guide'!$B$2:$B$5)),MATCH($E81,OFFSET('Fund Guide'!$B$5,1,,COUNTA('Fund Guide'!$B:$B)-COUNTA('Fund Guide'!$B$2:$B$5)),0)),
IFERROR(OFFSET(#REF!,2+MATCH($E81, OFFSET(#REF!,3,,COUNTA(#REF!)-COUNTA(#REF!)), 0),-1+MATCH(J$8, OFFSET(#REF!,,,,COUNTA(#REF!)-COUNTA(#REF!)),0)), "-")))</f>
        <v/>
      </c>
      <c r="K81" s="466" t="str">
        <f ca="1">IF($E81="", "", IFERROR(INDEX(OFFSET('Fund Guide'!$B$5,1,MATCH(K$8,OFFSET('Fund Guide'!$B$5,,,,COUNTA('Fund Guide'!$5:$5)),0)-1,COUNTA('Fund Guide'!$B:$B)-COUNTA('Fund Guide'!$B$2:$B$5)),MATCH($E81,OFFSET('Fund Guide'!$B$5,1,,COUNTA('Fund Guide'!$B:$B)-COUNTA('Fund Guide'!$B$2:$B$5)),0)),
IFERROR(OFFSET(#REF!,2+MATCH($E81, OFFSET(#REF!,3,,COUNTA(#REF!)-COUNTA(#REF!)), 0),-1+MATCH("Captação", OFFSET(#REF!,,,,COUNTA(#REF!)-COUNTA(#REF!)),0)), "-")))</f>
        <v/>
      </c>
      <c r="M81" s="468" t="str">
        <f>IFERROR(IF(N81=0, "", N81*$M$3),0)</f>
        <v/>
      </c>
      <c r="N81" s="223"/>
      <c r="O81" s="484" t="str">
        <f>IFERROR(IF(N81=0, "", N81/N$80),0)</f>
        <v/>
      </c>
      <c r="Q81" s="836" t="str">
        <f ca="1">IF($E81="", "", IFERROR(INDEX(OFFSET('Fund Guide'!$B$5,1,MATCH(Q$8,OFFSET('Fund Guide'!$B$5,,,,COUNTA('Fund Guide'!75:75)),0)-1,COUNTA('Fund Guide'!$B:$B)-COUNTA('Fund Guide'!$B$2:$B$5)),MATCH($E81,OFFSET('Fund Guide'!$B$5,1,,COUNTA('Fund Guide'!$B:$B)-COUNTA('Fund Guide'!$B$2:$B$5)),0)),"-"))</f>
        <v/>
      </c>
      <c r="R81" s="832" t="str">
        <f ca="1">IF($E81="", "", IFERROR(INDEX(OFFSET('Fund Guide'!$B$5,1,MATCH(R$8,OFFSET('Fund Guide'!$B$5,,,,COUNTA('Fund Guide'!75:75)),0)-1,COUNTA('Fund Guide'!$B:$B)-COUNTA('Fund Guide'!$B$2:$B$5)),MATCH($E81,OFFSET('Fund Guide'!$B$5,1,,COUNTA('Fund Guide'!$B:$B)-COUNTA('Fund Guide'!$B$2:$B$5)),0)),"-"))</f>
        <v/>
      </c>
      <c r="S81" s="836" t="str">
        <f ca="1">IF($E81="", "", IFERROR(INDEX(OFFSET('Fund Guide'!$B$5,1,MATCH(S$8,OFFSET('Fund Guide'!$B$5,,,,COUNTA('Fund Guide'!75:75)),0)-1,COUNTA('Fund Guide'!$B:$B)-COUNTA('Fund Guide'!$B$2:$B$5)),MATCH($E81,OFFSET('Fund Guide'!$B$5,1,,COUNTA('Fund Guide'!$B:$B)-COUNTA('Fund Guide'!$B$2:$B$5)),0)),"-"))</f>
        <v/>
      </c>
      <c r="T81" s="832" t="str">
        <f ca="1">IF($E81="", "", IFERROR(INDEX(OFFSET('Fund Guide'!$B$5,1,MATCH(T$8,OFFSET('Fund Guide'!$B$5,,,,COUNTA('Fund Guide'!75:75)),0)-1,COUNTA('Fund Guide'!$B:$B)-COUNTA('Fund Guide'!$B$2:$B$5)),MATCH($E81,OFFSET('Fund Guide'!$B$5,1,,COUNTA('Fund Guide'!$B:$B)-COUNTA('Fund Guide'!$B$2:$B$5)),0)),"-"))</f>
        <v/>
      </c>
      <c r="U81" s="836" t="str">
        <f ca="1">IF($E81="", "", IFERROR(INDEX(OFFSET('Fund Guide'!$B$5,1,MATCH(U$8,OFFSET('Fund Guide'!$B$5,,,,COUNTA('Fund Guide'!75:75)),0)-1,COUNTA('Fund Guide'!$B:$B)-COUNTA('Fund Guide'!$B$2:$B$5)),MATCH($E81,OFFSET('Fund Guide'!$B$5,1,,COUNTA('Fund Guide'!$B:$B)-COUNTA('Fund Guide'!$B$2:$B$5)),0)),"-"))</f>
        <v/>
      </c>
      <c r="V81" s="832" t="str">
        <f ca="1">IF($E81="", "", IFERROR(INDEX(OFFSET('Fund Guide'!$B$5,1,MATCH(V$8,OFFSET('Fund Guide'!$B$5,,,,COUNTA('Fund Guide'!75:75)),0)-1,COUNTA('Fund Guide'!$B:$B)-COUNTA('Fund Guide'!$B$2:$B$5)),MATCH($E81,OFFSET('Fund Guide'!$B$5,1,,COUNTA('Fund Guide'!$B:$B)-COUNTA('Fund Guide'!$B$2:$B$5)),0)),"-"))</f>
        <v/>
      </c>
      <c r="W81" s="836" t="str">
        <f ca="1">IF($E81="", "", IFERROR(INDEX(OFFSET('Fund Guide'!$B$5,1,MATCH(W$8,OFFSET('Fund Guide'!$B$5,,,,COUNTA('Fund Guide'!75:75)),0)-1,COUNTA('Fund Guide'!$B:$B)-COUNTA('Fund Guide'!$B$2:$B$5)),MATCH($E81,OFFSET('Fund Guide'!$B$5,1,,COUNTA('Fund Guide'!$B:$B)-COUNTA('Fund Guide'!$B$2:$B$5)),0)),"-"))</f>
        <v/>
      </c>
      <c r="X81" s="832" t="str">
        <f ca="1">IF($E81="", "", IFERROR(INDEX(OFFSET('Fund Guide'!$B$5,1,MATCH(X$8,OFFSET('Fund Guide'!$B$5,,,,COUNTA('Fund Guide'!75:75)),0)-1,COUNTA('Fund Guide'!$B:$B)-COUNTA('Fund Guide'!$B$2:$B$5)),MATCH($E81,OFFSET('Fund Guide'!$B$5,1,,COUNTA('Fund Guide'!$B:$B)-COUNTA('Fund Guide'!$B$2:$B$5)),0)),"-"))</f>
        <v/>
      </c>
      <c r="Y81" s="833" t="str">
        <f ca="1">IF($E81="", "", IFERROR(INDEX(OFFSET('Fund Guide'!$B$5,1,MATCH(Y$8,OFFSET('Fund Guide'!$B$5,,,,COUNTA('Fund Guide'!75:75)),0)-1,COUNTA('Fund Guide'!$B:$B)-COUNTA('Fund Guide'!$B$2:$B$5)),MATCH($E81,OFFSET('Fund Guide'!$B$5,1,,COUNTA('Fund Guide'!$B:$B)-COUNTA('Fund Guide'!$B$2:$B$5)),0)),"-"))</f>
        <v/>
      </c>
      <c r="Z81" s="834" t="str">
        <f ca="1">IF($E81="", "", IFERROR(INDEX(OFFSET('Fund Guide'!$B$5,1,MATCH(Z$8,OFFSET('Fund Guide'!$B$5,,,,COUNTA('Fund Guide'!75:75)),0)-1,COUNTA('Fund Guide'!$B:$B)-COUNTA('Fund Guide'!$B$2:$B$5)),MATCH($E81,OFFSET('Fund Guide'!$B$5,1,,COUNTA('Fund Guide'!$B:$B)-COUNTA('Fund Guide'!$B$2:$B$5)),0)),"-"))</f>
        <v/>
      </c>
      <c r="AB81" s="224"/>
      <c r="AC81" s="224"/>
      <c r="AD81" s="223"/>
    </row>
    <row r="82" spans="2:30" s="435" customFormat="1" ht="4.5" customHeight="1">
      <c r="B82" s="433"/>
      <c r="C82" s="433"/>
      <c r="D82" s="433"/>
      <c r="E82" s="444"/>
      <c r="F82" s="471"/>
      <c r="G82" s="445"/>
      <c r="H82" s="445"/>
      <c r="I82" s="446"/>
      <c r="J82" s="446"/>
      <c r="K82" s="446"/>
      <c r="M82" s="455"/>
      <c r="Q82" s="446"/>
      <c r="S82" s="446"/>
      <c r="U82" s="446"/>
      <c r="W82" s="446"/>
      <c r="Y82" s="446"/>
      <c r="AB82" s="446"/>
    </row>
    <row r="83" spans="2:30" s="451" customFormat="1" ht="14.25" customHeight="1">
      <c r="B83" s="447"/>
      <c r="C83" s="447"/>
      <c r="D83" s="447" t="s">
        <v>12</v>
      </c>
      <c r="E83" s="479" t="s">
        <v>696</v>
      </c>
      <c r="F83" s="480"/>
      <c r="G83" s="480"/>
      <c r="H83" s="480"/>
      <c r="I83" s="481"/>
      <c r="J83" s="481"/>
      <c r="K83" s="481"/>
      <c r="M83" s="482">
        <f>IFERROR(IF(N83=0, 0, N83*$M$3),0)</f>
        <v>0</v>
      </c>
      <c r="N83" s="607"/>
      <c r="O83" s="483">
        <f>IF(N83=0, 0, SUM(O84:O85)*N83)</f>
        <v>0</v>
      </c>
      <c r="Q83" s="481"/>
      <c r="R83" s="483"/>
      <c r="S83" s="481"/>
      <c r="T83" s="483"/>
      <c r="U83" s="481"/>
      <c r="V83" s="483"/>
      <c r="W83" s="481"/>
      <c r="X83" s="483"/>
      <c r="Y83" s="481"/>
      <c r="Z83" s="483"/>
      <c r="AB83" s="481"/>
      <c r="AC83" s="483"/>
      <c r="AD83" s="483"/>
    </row>
    <row r="84" spans="2:30" s="467" customFormat="1" ht="14.25" customHeight="1">
      <c r="B84" s="461"/>
      <c r="C84" s="461"/>
      <c r="D84" s="461"/>
      <c r="E84" s="357"/>
      <c r="F84" s="462" t="str">
        <f ca="1">IF($E84="", "", IFERROR(INDEX(OFFSET('Fund Guide'!$B$5,1,MATCH(F$8,OFFSET('Fund Guide'!$B$5,,,,COUNTA('Fund Guide'!78:78)),0)-1,COUNTA('Fund Guide'!$B:$B)-COUNTA('Fund Guide'!$B$2:$B$5)),MATCH($E84,OFFSET('Fund Guide'!$B$5,1,,COUNTA('Fund Guide'!$B:$B)-COUNTA('Fund Guide'!$B$2:$B$5)),0)),"-"))</f>
        <v/>
      </c>
      <c r="G84" s="463" t="str">
        <f ca="1">IF($E84="", "", IFERROR(INDEX(OFFSET('Fund Guide'!$B$5,1,MATCH(G$8,OFFSET('Fund Guide'!$B$5,,,,COUNTA('Fund Guide'!$5:$5)),0)-1,COUNTA('Fund Guide'!$B:$B)-COUNTA('Fund Guide'!$B$2:$B$5)),MATCH($E84,OFFSET('Fund Guide'!$B$5,1,,COUNTA('Fund Guide'!$B:$B)-COUNTA('Fund Guide'!$B$2:$B$5)),0)),
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IFERROR(OFFSET(#REF!,2+MATCH($E84, OFFSET(#REF!,3,,COUNTA(#REF!)-COUNTA(#REF!)), 0),-1+MATCH(G$8, OFFSET(#REF!,,,,COUNTA(#REF!)-COUNTA(#REF!)),0)),"-"))))))))</f>
        <v/>
      </c>
      <c r="H84" s="464" t="str">
        <f ca="1">IF($E84="", "", IFERROR(INDEX(OFFSET('Fund Guide'!$B$5,1,MATCH(H$8,OFFSET('Fund Guide'!$B$5,,,,COUNTA('Fund Guide'!101:101)),0)-1,COUNTA('Fund Guide'!$B:$B)-COUNTA('Fund Guide'!$B$2:$B$5)),MATCH($E84,OFFSET('Fund Guide'!$B$5,1,,COUNTA('Fund Guide'!$B:$B)-COUNTA('Fund Guide'!$B$2:$B$5)),0)),"BRL"))</f>
        <v/>
      </c>
      <c r="I84" s="465" t="str">
        <f ca="1">IF($E84="", "", IFERROR(INDEX(OFFSET('Fund Guide'!$B$5,1,MATCH("Repasse Taxa Adm. Gestor",OFFSET('Fund Guide'!$B$5,,,,COUNTA('Fund Guide'!$5:$5)),0)-1,COUNTA('Fund Guide'!$B:$B)-COUNTA('Fund Guide'!$B$2:$B$5)),MATCH($E84,OFFSET('Fund Guide'!$B$5,1,,COUNTA('Fund Guide'!$B:$B)-COUNTA('Fund Guide'!$B$2:$B$5)),0)),
IFERROR(OFFSET(#REF!,2+MATCH($E84, OFFSET(#REF!,3,,COUNTA(#REF!)-COUNTA(#REF!)), 0),-1+MATCH(I$8, OFFSET(#REF!,,,,COUNTA(#REF!)-COUNTA(#REF!)),0)),IFERROR(IF(FIND("tulo",$E84), 0.25%), "-"))))</f>
        <v/>
      </c>
      <c r="J84" s="466" t="str">
        <f ca="1">IF($E84="", "", IFERROR(INDEX(OFFSET('Fund Guide'!$B$5,1,MATCH(J$8,OFFSET('Fund Guide'!$B$5,,,,COUNTA('Fund Guide'!$5:$5)),0)-1,COUNTA('Fund Guide'!$B:$B)-COUNTA('Fund Guide'!$B$2:$B$5)),MATCH($E84,OFFSET('Fund Guide'!$B$5,1,,COUNTA('Fund Guide'!$B:$B)-COUNTA('Fund Guide'!$B$2:$B$5)),0)),
IFERROR(OFFSET(#REF!,2+MATCH($E84, OFFSET(#REF!,3,,COUNTA(#REF!)-COUNTA(#REF!)), 0),-1+MATCH(J$8, OFFSET(#REF!,,,,COUNTA(#REF!)-COUNTA(#REF!)),0)), "-")))</f>
        <v/>
      </c>
      <c r="K84" s="466" t="str">
        <f ca="1">IF($E84="", "", IFERROR(INDEX(OFFSET('Fund Guide'!$B$5,1,MATCH(K$8,OFFSET('Fund Guide'!$B$5,,,,COUNTA('Fund Guide'!$5:$5)),0)-1,COUNTA('Fund Guide'!$B:$B)-COUNTA('Fund Guide'!$B$2:$B$5)),MATCH($E84,OFFSET('Fund Guide'!$B$5,1,,COUNTA('Fund Guide'!$B:$B)-COUNTA('Fund Guide'!$B$2:$B$5)),0)),
IFERROR(OFFSET(#REF!,2+MATCH($E84, OFFSET(#REF!,3,,COUNTA(#REF!)-COUNTA(#REF!)), 0),-1+MATCH("Captação", OFFSET(#REF!,,,,COUNTA(#REF!)-COUNTA(#REF!)),0)), "-")))</f>
        <v/>
      </c>
      <c r="M84" s="468" t="str">
        <f>IFERROR(IF(N84=0, "", N84*$M$3),0)</f>
        <v/>
      </c>
      <c r="N84" s="223"/>
      <c r="O84" s="484" t="str">
        <f>IFERROR(IF(N84=0, "", N84/N$83),0)</f>
        <v/>
      </c>
      <c r="Q84" s="836" t="str">
        <f ca="1">IF($E84="", "", IFERROR(INDEX(OFFSET('Fund Guide'!$B$5,1,MATCH(Q$8,OFFSET('Fund Guide'!$B$5,,,,COUNTA('Fund Guide'!78:78)),0)-1,COUNTA('Fund Guide'!$B:$B)-COUNTA('Fund Guide'!$B$2:$B$5)),MATCH($E84,OFFSET('Fund Guide'!$B$5,1,,COUNTA('Fund Guide'!$B:$B)-COUNTA('Fund Guide'!$B$2:$B$5)),0)),"-"))</f>
        <v/>
      </c>
      <c r="R84" s="832" t="str">
        <f ca="1">IF($E84="", "", IFERROR(INDEX(OFFSET('Fund Guide'!$B$5,1,MATCH(R$8,OFFSET('Fund Guide'!$B$5,,,,COUNTA('Fund Guide'!78:78)),0)-1,COUNTA('Fund Guide'!$B:$B)-COUNTA('Fund Guide'!$B$2:$B$5)),MATCH($E84,OFFSET('Fund Guide'!$B$5,1,,COUNTA('Fund Guide'!$B:$B)-COUNTA('Fund Guide'!$B$2:$B$5)),0)),"-"))</f>
        <v/>
      </c>
      <c r="S84" s="836" t="str">
        <f ca="1">IF($E84="", "", IFERROR(INDEX(OFFSET('Fund Guide'!$B$5,1,MATCH(S$8,OFFSET('Fund Guide'!$B$5,,,,COUNTA('Fund Guide'!78:78)),0)-1,COUNTA('Fund Guide'!$B:$B)-COUNTA('Fund Guide'!$B$2:$B$5)),MATCH($E84,OFFSET('Fund Guide'!$B$5,1,,COUNTA('Fund Guide'!$B:$B)-COUNTA('Fund Guide'!$B$2:$B$5)),0)),"-"))</f>
        <v/>
      </c>
      <c r="T84" s="832" t="str">
        <f ca="1">IF($E84="", "", IFERROR(INDEX(OFFSET('Fund Guide'!$B$5,1,MATCH(T$8,OFFSET('Fund Guide'!$B$5,,,,COUNTA('Fund Guide'!78:78)),0)-1,COUNTA('Fund Guide'!$B:$B)-COUNTA('Fund Guide'!$B$2:$B$5)),MATCH($E84,OFFSET('Fund Guide'!$B$5,1,,COUNTA('Fund Guide'!$B:$B)-COUNTA('Fund Guide'!$B$2:$B$5)),0)),"-"))</f>
        <v/>
      </c>
      <c r="U84" s="836" t="str">
        <f ca="1">IF($E84="", "", IFERROR(INDEX(OFFSET('Fund Guide'!$B$5,1,MATCH(U$8,OFFSET('Fund Guide'!$B$5,,,,COUNTA('Fund Guide'!78:78)),0)-1,COUNTA('Fund Guide'!$B:$B)-COUNTA('Fund Guide'!$B$2:$B$5)),MATCH($E84,OFFSET('Fund Guide'!$B$5,1,,COUNTA('Fund Guide'!$B:$B)-COUNTA('Fund Guide'!$B$2:$B$5)),0)),"-"))</f>
        <v/>
      </c>
      <c r="V84" s="832" t="str">
        <f ca="1">IF($E84="", "", IFERROR(INDEX(OFFSET('Fund Guide'!$B$5,1,MATCH(V$8,OFFSET('Fund Guide'!$B$5,,,,COUNTA('Fund Guide'!78:78)),0)-1,COUNTA('Fund Guide'!$B:$B)-COUNTA('Fund Guide'!$B$2:$B$5)),MATCH($E84,OFFSET('Fund Guide'!$B$5,1,,COUNTA('Fund Guide'!$B:$B)-COUNTA('Fund Guide'!$B$2:$B$5)),0)),"-"))</f>
        <v/>
      </c>
      <c r="W84" s="836" t="str">
        <f ca="1">IF($E84="", "", IFERROR(INDEX(OFFSET('Fund Guide'!$B$5,1,MATCH(W$8,OFFSET('Fund Guide'!$B$5,,,,COUNTA('Fund Guide'!78:78)),0)-1,COUNTA('Fund Guide'!$B:$B)-COUNTA('Fund Guide'!$B$2:$B$5)),MATCH($E84,OFFSET('Fund Guide'!$B$5,1,,COUNTA('Fund Guide'!$B:$B)-COUNTA('Fund Guide'!$B$2:$B$5)),0)),"-"))</f>
        <v/>
      </c>
      <c r="X84" s="832" t="str">
        <f ca="1">IF($E84="", "", IFERROR(INDEX(OFFSET('Fund Guide'!$B$5,1,MATCH(X$8,OFFSET('Fund Guide'!$B$5,,,,COUNTA('Fund Guide'!78:78)),0)-1,COUNTA('Fund Guide'!$B:$B)-COUNTA('Fund Guide'!$B$2:$B$5)),MATCH($E84,OFFSET('Fund Guide'!$B$5,1,,COUNTA('Fund Guide'!$B:$B)-COUNTA('Fund Guide'!$B$2:$B$5)),0)),"-"))</f>
        <v/>
      </c>
      <c r="Y84" s="833" t="str">
        <f ca="1">IF($E84="", "", IFERROR(INDEX(OFFSET('Fund Guide'!$B$5,1,MATCH(Y$8,OFFSET('Fund Guide'!$B$5,,,,COUNTA('Fund Guide'!78:78)),0)-1,COUNTA('Fund Guide'!$B:$B)-COUNTA('Fund Guide'!$B$2:$B$5)),MATCH($E84,OFFSET('Fund Guide'!$B$5,1,,COUNTA('Fund Guide'!$B:$B)-COUNTA('Fund Guide'!$B$2:$B$5)),0)),"-"))</f>
        <v/>
      </c>
      <c r="Z84" s="834" t="str">
        <f ca="1">IF($E84="", "", IFERROR(INDEX(OFFSET('Fund Guide'!$B$5,1,MATCH(Z$8,OFFSET('Fund Guide'!$B$5,,,,COUNTA('Fund Guide'!78:78)),0)-1,COUNTA('Fund Guide'!$B:$B)-COUNTA('Fund Guide'!$B$2:$B$5)),MATCH($E84,OFFSET('Fund Guide'!$B$5,1,,COUNTA('Fund Guide'!$B:$B)-COUNTA('Fund Guide'!$B$2:$B$5)),0)),"-"))</f>
        <v/>
      </c>
      <c r="AB84" s="224"/>
      <c r="AC84" s="224"/>
      <c r="AD84" s="223"/>
    </row>
    <row r="85" spans="2:30" s="435" customFormat="1" ht="4.5" customHeight="1">
      <c r="B85" s="433"/>
      <c r="C85" s="433"/>
      <c r="D85" s="433"/>
      <c r="F85" s="491"/>
      <c r="O85" s="435" t="str">
        <f>IFERROR(IF(N85=0, "", N85/N$83),0)</f>
        <v/>
      </c>
    </row>
    <row r="86" spans="2:30" s="451" customFormat="1" ht="18" customHeight="1">
      <c r="B86" s="447" t="s">
        <v>1343</v>
      </c>
      <c r="C86" s="447" t="s">
        <v>1343</v>
      </c>
      <c r="D86" s="447" t="s">
        <v>1343</v>
      </c>
      <c r="E86" s="492" t="s">
        <v>1408</v>
      </c>
      <c r="F86" s="454"/>
      <c r="G86" s="454"/>
      <c r="H86" s="453">
        <f ca="1">SUMIF($H$13:$H$85,"="&amp;"USD", $N$13:$N$85)</f>
        <v>0</v>
      </c>
      <c r="I86" s="453">
        <f ca="1">SUMPRODUCT($I$13:$I$85,$N$13:$N$85)</f>
        <v>0</v>
      </c>
      <c r="J86" s="454"/>
      <c r="K86" s="454"/>
      <c r="M86" s="493">
        <f>M56+M37+M10</f>
        <v>0</v>
      </c>
      <c r="N86" s="454">
        <f>N56+N37+N10</f>
        <v>0</v>
      </c>
      <c r="O86" s="454"/>
      <c r="Q86" s="454"/>
      <c r="R86" s="454"/>
      <c r="S86" s="454"/>
      <c r="T86" s="454"/>
      <c r="U86" s="454"/>
      <c r="V86" s="454"/>
      <c r="W86" s="454"/>
      <c r="X86" s="454"/>
      <c r="Y86" s="454"/>
      <c r="Z86" s="454"/>
      <c r="AB86" s="454"/>
      <c r="AC86" s="454"/>
      <c r="AD86" s="454"/>
    </row>
    <row r="87" spans="2:30" s="69" customFormat="1" ht="18.75" customHeight="1">
      <c r="B87" s="494"/>
      <c r="C87" s="494"/>
      <c r="D87" s="495"/>
      <c r="F87" s="496"/>
      <c r="G87" s="496"/>
      <c r="M87" s="496"/>
      <c r="N87" s="497"/>
      <c r="O87" s="496"/>
      <c r="Q87" s="496"/>
      <c r="S87" s="496"/>
      <c r="U87" s="496"/>
      <c r="W87" s="496"/>
      <c r="Y87" s="496"/>
    </row>
    <row r="88" spans="2:30" s="435" customFormat="1" ht="15.75">
      <c r="B88" s="433"/>
      <c r="C88" s="433"/>
      <c r="D88" s="433"/>
      <c r="E88" s="444"/>
      <c r="F88" s="445"/>
      <c r="G88" s="445"/>
      <c r="H88" s="445"/>
      <c r="I88" s="446"/>
      <c r="M88" s="498"/>
      <c r="N88" s="499"/>
      <c r="O88" s="498"/>
      <c r="Q88" s="498"/>
      <c r="S88" s="498"/>
      <c r="U88" s="498"/>
      <c r="W88" s="498"/>
      <c r="Y88" s="498"/>
    </row>
  </sheetData>
  <mergeCells count="8">
    <mergeCell ref="AE4:AG6"/>
    <mergeCell ref="L2:M2"/>
    <mergeCell ref="F6:J6"/>
    <mergeCell ref="W3:X3"/>
    <mergeCell ref="E2:E4"/>
    <mergeCell ref="AB6:AD6"/>
    <mergeCell ref="M6:O6"/>
    <mergeCell ref="Q6:Z6"/>
  </mergeCells>
  <conditionalFormatting sqref="O10 O39 O56 O69 O37 O58 O42 O26 O15 O12 O17 O20 O23 O31 O34 O44 O47 O50 O53 O60 O63 O66 O71 O74 O77 O80 O83">
    <cfRule type="expression" dxfId="1253" priority="529">
      <formula>O10&lt;&gt;N10</formula>
    </cfRule>
  </conditionalFormatting>
  <conditionalFormatting sqref="AA15:AD15 AA26:AD26 AA39:AD39 AA42:AD42 AA58:AD58 AA69:AD69 AA74:AD74 AA77:AD77 AA80:AD80 AA20:AD20 AA23:AD23 AA12:AD12 F74:L74 F77:L77 F80:L80 F20:L20 F23:L23 F12:M12 F15:M15 F26:M26 F39:M39 F42:M42 F58:M58 F69:M69">
    <cfRule type="expression" dxfId="1252" priority="168">
      <formula>F12&lt;&gt;#REF!</formula>
    </cfRule>
  </conditionalFormatting>
  <conditionalFormatting sqref="Q15:Z15 Q26:Z26 Q39:Z39 Q42:Z42 Q58:Z58 Q69:Z69 Q74:Z74 Q77:Z77 Q80:Z80 Q20:Z20 Q23:Z23 Q12:Z12">
    <cfRule type="expression" dxfId="1251" priority="166">
      <formula>Q12&lt;&gt;P12</formula>
    </cfRule>
  </conditionalFormatting>
  <conditionalFormatting sqref="O12">
    <cfRule type="expression" dxfId="1250" priority="140">
      <formula>O12&lt;&gt;N12</formula>
    </cfRule>
  </conditionalFormatting>
  <conditionalFormatting sqref="N21">
    <cfRule type="expression" dxfId="1249" priority="128">
      <formula>AND(N21&lt;&gt;"",#REF!="",OR(COLUMN(N21)=COLUMN(#REF!),COLUMN(N21)=COLUMN(#REF!)))</formula>
    </cfRule>
  </conditionalFormatting>
  <conditionalFormatting sqref="N40">
    <cfRule type="expression" dxfId="1248" priority="118">
      <formula>AND(N40&lt;&gt;"",#REF!="",OR(COLUMN(N40)=COLUMN(#REF!),COLUMN(N40)=COLUMN(#REF!)))</formula>
    </cfRule>
  </conditionalFormatting>
  <conditionalFormatting sqref="P15 P26 P39 P42 P58 P69 P74 P77 P80 P20 P23 P12">
    <cfRule type="expression" dxfId="1247" priority="87">
      <formula>P12&lt;&gt;#REF!</formula>
    </cfRule>
  </conditionalFormatting>
  <conditionalFormatting sqref="N24">
    <cfRule type="expression" dxfId="1246" priority="85">
      <formula>AND(N24&lt;&gt;"",#REF!="",OR(COLUMN(N24)=COLUMN(#REF!),COLUMN(N24)=COLUMN(#REF!)))</formula>
    </cfRule>
  </conditionalFormatting>
  <conditionalFormatting sqref="N32">
    <cfRule type="expression" dxfId="1245" priority="79">
      <formula>AND(N32&lt;&gt;"",#REF!="",OR(COLUMN(N32)=COLUMN(#REF!),COLUMN(N32)=COLUMN(#REF!)))</formula>
    </cfRule>
  </conditionalFormatting>
  <conditionalFormatting sqref="N35">
    <cfRule type="expression" dxfId="1244" priority="77">
      <formula>AND(N35&lt;&gt;"",#REF!="",OR(COLUMN(N35)=COLUMN(#REF!),COLUMN(N35)=COLUMN(#REF!)))</formula>
    </cfRule>
  </conditionalFormatting>
  <conditionalFormatting sqref="N48">
    <cfRule type="expression" dxfId="1243" priority="73">
      <formula>AND(N48&lt;&gt;"",#REF!="",OR(COLUMN(N48)=COLUMN(#REF!),COLUMN(N48)=COLUMN(#REF!)))</formula>
    </cfRule>
  </conditionalFormatting>
  <conditionalFormatting sqref="N51">
    <cfRule type="expression" dxfId="1242" priority="71">
      <formula>AND(N51&lt;&gt;"",#REF!="",OR(COLUMN(N51)=COLUMN(#REF!),COLUMN(N51)=COLUMN(#REF!)))</formula>
    </cfRule>
  </conditionalFormatting>
  <conditionalFormatting sqref="N54">
    <cfRule type="expression" dxfId="1241" priority="69">
      <formula>AND(N54&lt;&gt;"",#REF!="",OR(COLUMN(N54)=COLUMN(#REF!),COLUMN(N54)=COLUMN(#REF!)))</formula>
    </cfRule>
  </conditionalFormatting>
  <conditionalFormatting sqref="E13 E40 N64">
    <cfRule type="expression" dxfId="1240" priority="65">
      <formula>AND(E13&lt;&gt;"",#REF!="",OR(COLUMN(E13)=COLUMN(#REF!),COLUMN(E13)=COLUMN(#REF!)))</formula>
    </cfRule>
  </conditionalFormatting>
  <conditionalFormatting sqref="N67">
    <cfRule type="expression" dxfId="1239" priority="63">
      <formula>AND(N67&lt;&gt;"",#REF!="",OR(COLUMN(N67)=COLUMN(#REF!),COLUMN(N67)=COLUMN(#REF!)))</formula>
    </cfRule>
  </conditionalFormatting>
  <conditionalFormatting sqref="N75">
    <cfRule type="expression" dxfId="1238" priority="59">
      <formula>AND(N75&lt;&gt;"",#REF!="",OR(COLUMN(N75)=COLUMN(#REF!),COLUMN(N75)=COLUMN(#REF!)))</formula>
    </cfRule>
  </conditionalFormatting>
  <conditionalFormatting sqref="N78">
    <cfRule type="expression" dxfId="1237" priority="57">
      <formula>AND(N78&lt;&gt;"",#REF!="",OR(COLUMN(N78)=COLUMN(#REF!),COLUMN(N78)=COLUMN(#REF!)))</formula>
    </cfRule>
  </conditionalFormatting>
  <conditionalFormatting sqref="N81 N84">
    <cfRule type="expression" dxfId="1236" priority="55">
      <formula>AND(N81&lt;&gt;"",#REF!="",OR(COLUMN(N81)=COLUMN(#REF!),COLUMN(N81)=COLUMN(#REF!)))</formula>
    </cfRule>
  </conditionalFormatting>
  <conditionalFormatting sqref="AA17:AD17 F17:L17">
    <cfRule type="expression" dxfId="1235" priority="53">
      <formula>F17&lt;&gt;#REF!</formula>
    </cfRule>
  </conditionalFormatting>
  <conditionalFormatting sqref="Q17:Z17">
    <cfRule type="expression" dxfId="1234" priority="52">
      <formula>Q17&lt;&gt;P17</formula>
    </cfRule>
  </conditionalFormatting>
  <conditionalFormatting sqref="P17">
    <cfRule type="expression" dxfId="1233" priority="50">
      <formula>P17&lt;&gt;#REF!</formula>
    </cfRule>
  </conditionalFormatting>
  <conditionalFormatting sqref="N45">
    <cfRule type="expression" dxfId="1232" priority="48">
      <formula>AND(N45&lt;&gt;"",#REF!="",OR(COLUMN(N45)=COLUMN(#REF!),COLUMN(N45)=COLUMN(#REF!)))</formula>
    </cfRule>
  </conditionalFormatting>
  <conditionalFormatting sqref="N61">
    <cfRule type="expression" dxfId="1231" priority="46">
      <formula>AND(N61&lt;&gt;"",#REF!="",OR(COLUMN(N61)=COLUMN(#REF!),COLUMN(N61)=COLUMN(#REF!)))</formula>
    </cfRule>
  </conditionalFormatting>
  <conditionalFormatting sqref="AA71:AD71 F71:L71">
    <cfRule type="expression" dxfId="1230" priority="44">
      <formula>F71&lt;&gt;#REF!</formula>
    </cfRule>
  </conditionalFormatting>
  <conditionalFormatting sqref="Q71:Z71">
    <cfRule type="expression" dxfId="1229" priority="43">
      <formula>Q71&lt;&gt;P71</formula>
    </cfRule>
  </conditionalFormatting>
  <conditionalFormatting sqref="P71">
    <cfRule type="expression" dxfId="1228" priority="42">
      <formula>P71&lt;&gt;#REF!</formula>
    </cfRule>
  </conditionalFormatting>
  <conditionalFormatting sqref="N72">
    <cfRule type="expression" dxfId="1227" priority="41">
      <formula>AND(N72&lt;&gt;"",#REF!="",OR(COLUMN(N72)=COLUMN(#REF!),COLUMN(N72)=COLUMN(#REF!)))</formula>
    </cfRule>
  </conditionalFormatting>
  <conditionalFormatting sqref="N29">
    <cfRule type="expression" dxfId="1226" priority="39">
      <formula>AND(N29&lt;&gt;"",#REF!="",OR(COLUMN(N29)=COLUMN(#REF!),COLUMN(N29)=COLUMN(#REF!)))</formula>
    </cfRule>
  </conditionalFormatting>
  <conditionalFormatting sqref="N13 E21">
    <cfRule type="expression" dxfId="1225" priority="35">
      <formula>AND(E13&lt;&gt;"",#REF!="",OR(COLUMN(E13)=COLUMN(#REF!),COLUMN(E13)=COLUMN(#REF!)))</formula>
    </cfRule>
  </conditionalFormatting>
  <conditionalFormatting sqref="E24">
    <cfRule type="expression" dxfId="1224" priority="34">
      <formula>AND(E24&lt;&gt;"",#REF!="",OR(COLUMN(E24)=COLUMN(#REF!),COLUMN(E24)=COLUMN(#REF!)))</formula>
    </cfRule>
  </conditionalFormatting>
  <conditionalFormatting sqref="E29">
    <cfRule type="expression" dxfId="1223" priority="33">
      <formula>AND(E29&lt;&gt;"",#REF!="",OR(COLUMN(E29)=COLUMN(#REF!),COLUMN(E29)=COLUMN(#REF!)))</formula>
    </cfRule>
  </conditionalFormatting>
  <conditionalFormatting sqref="E32">
    <cfRule type="expression" dxfId="1222" priority="32">
      <formula>AND(E32&lt;&gt;"",#REF!="",OR(COLUMN(E32)=COLUMN(#REF!),COLUMN(E32)=COLUMN(#REF!)))</formula>
    </cfRule>
  </conditionalFormatting>
  <conditionalFormatting sqref="E35">
    <cfRule type="expression" dxfId="1221" priority="31">
      <formula>AND(E35&lt;&gt;"",#REF!="",OR(COLUMN(E35)=COLUMN(#REF!),COLUMN(E35)=COLUMN(#REF!)))</formula>
    </cfRule>
  </conditionalFormatting>
  <conditionalFormatting sqref="E45">
    <cfRule type="expression" dxfId="1220" priority="29">
      <formula>AND(E45&lt;&gt;"",#REF!="",OR(COLUMN(E45)=COLUMN(#REF!),COLUMN(E45)=COLUMN(#REF!)))</formula>
    </cfRule>
  </conditionalFormatting>
  <conditionalFormatting sqref="E48">
    <cfRule type="expression" dxfId="1219" priority="28">
      <formula>AND(E48&lt;&gt;"",#REF!="",OR(COLUMN(E48)=COLUMN(#REF!),COLUMN(E48)=COLUMN(#REF!)))</formula>
    </cfRule>
  </conditionalFormatting>
  <conditionalFormatting sqref="E51">
    <cfRule type="expression" dxfId="1218" priority="27">
      <formula>AND(E51&lt;&gt;"",#REF!="",OR(COLUMN(E51)=COLUMN(#REF!),COLUMN(E51)=COLUMN(#REF!)))</formula>
    </cfRule>
  </conditionalFormatting>
  <conditionalFormatting sqref="E54">
    <cfRule type="expression" dxfId="1217" priority="26">
      <formula>AND(E54&lt;&gt;"",#REF!="",OR(COLUMN(E54)=COLUMN(#REF!),COLUMN(E54)=COLUMN(#REF!)))</formula>
    </cfRule>
  </conditionalFormatting>
  <conditionalFormatting sqref="E61">
    <cfRule type="expression" dxfId="1216" priority="25">
      <formula>AND(E61&lt;&gt;"",#REF!="",OR(COLUMN(E61)=COLUMN(#REF!),COLUMN(E61)=COLUMN(#REF!)))</formula>
    </cfRule>
  </conditionalFormatting>
  <conditionalFormatting sqref="E64">
    <cfRule type="expression" dxfId="1215" priority="24">
      <formula>AND(E64&lt;&gt;"",#REF!="",OR(COLUMN(E64)=COLUMN(#REF!),COLUMN(E64)=COLUMN(#REF!)))</formula>
    </cfRule>
  </conditionalFormatting>
  <conditionalFormatting sqref="E72">
    <cfRule type="expression" dxfId="1214" priority="21">
      <formula>AND(E72&lt;&gt;"",#REF!="",OR(COLUMN(E72)=COLUMN(#REF!),COLUMN(E72)=COLUMN(#REF!)))</formula>
    </cfRule>
  </conditionalFormatting>
  <conditionalFormatting sqref="E67">
    <cfRule type="expression" dxfId="1213" priority="20">
      <formula>AND(E67&lt;&gt;"",#REF!="",OR(COLUMN(E67)=COLUMN(#REF!),COLUMN(E67)=COLUMN(#REF!)))</formula>
    </cfRule>
  </conditionalFormatting>
  <conditionalFormatting sqref="E75">
    <cfRule type="expression" dxfId="1212" priority="19">
      <formula>AND(E75&lt;&gt;"",#REF!="",OR(COLUMN(E75)=COLUMN(#REF!),COLUMN(E75)=COLUMN(#REF!)))</formula>
    </cfRule>
  </conditionalFormatting>
  <conditionalFormatting sqref="E78">
    <cfRule type="expression" dxfId="1211" priority="18">
      <formula>AND(E78&lt;&gt;"",#REF!="",OR(COLUMN(E78)=COLUMN(#REF!),COLUMN(E78)=COLUMN(#REF!)))</formula>
    </cfRule>
  </conditionalFormatting>
  <conditionalFormatting sqref="E81 E84">
    <cfRule type="expression" dxfId="1210" priority="17">
      <formula>AND(E81&lt;&gt;"",#REF!="",OR(COLUMN(E81)=COLUMN(#REF!),COLUMN(E81)=COLUMN(#REF!)))</formula>
    </cfRule>
  </conditionalFormatting>
  <conditionalFormatting sqref="AA83:AD83 F83:L83">
    <cfRule type="expression" dxfId="1209" priority="16">
      <formula>F83&lt;&gt;#REF!</formula>
    </cfRule>
  </conditionalFormatting>
  <conditionalFormatting sqref="Q83:Z83">
    <cfRule type="expression" dxfId="1208" priority="15">
      <formula>Q83&lt;&gt;P83</formula>
    </cfRule>
  </conditionalFormatting>
  <conditionalFormatting sqref="P83">
    <cfRule type="expression" dxfId="1207" priority="14">
      <formula>P83&lt;&gt;#REF!</formula>
    </cfRule>
  </conditionalFormatting>
  <conditionalFormatting sqref="N18">
    <cfRule type="expression" dxfId="1206" priority="13">
      <formula>AND(N18&lt;&gt;"",#REF!="",OR(COLUMN(N18)=COLUMN(#REF!),COLUMN(N18)=COLUMN(#REF!)))</formula>
    </cfRule>
  </conditionalFormatting>
  <conditionalFormatting sqref="E18">
    <cfRule type="expression" dxfId="1205" priority="12">
      <formula>AND(E18&lt;&gt;"",#REF!="",OR(COLUMN(E18)=COLUMN(#REF!),COLUMN(E18)=COLUMN(#REF!)))</formula>
    </cfRule>
  </conditionalFormatting>
  <conditionalFormatting sqref="M86:O86">
    <cfRule type="expression" dxfId="1204" priority="5121">
      <formula>AND($M$86&lt;&gt;$M$3,$M$86&lt;&gt;0)</formula>
    </cfRule>
  </conditionalFormatting>
  <conditionalFormatting sqref="AE3:AG3">
    <cfRule type="expression" dxfId="1203" priority="8">
      <formula>$AE$3&lt;&gt;""</formula>
    </cfRule>
  </conditionalFormatting>
  <conditionalFormatting sqref="AE2:AG2 AH6:AJ6">
    <cfRule type="expression" dxfId="1202" priority="6">
      <formula>$AE$2&lt;&gt;""</formula>
    </cfRule>
  </conditionalFormatting>
  <conditionalFormatting sqref="AB18:AD18 AB13:AD13 AB24:AD24 AB21:AD21 AB35:AD35 AB32:AD32 AB29:AD29 AB40:AD40 AB51:AD51 AB54:AD54 AB48:AD48 AB45:AD45 AB61:AD61 AB67:AD67 AB75:AD75 AB78:AD78 AB81:AD81 AB84:AD84 AB72:AD72 AB64:AD64">
    <cfRule type="expression" dxfId="1201" priority="5">
      <formula>OR(AND($J13&gt;$AB$2, $J13&lt;&gt;"-",2, $J13&lt;&gt;"", $AB13="", $AC13="", $AD13=""),AND($F13&lt;&gt;"-", $Q13=0, $AB13="", $AC13="", $AD13=""))</formula>
    </cfRule>
  </conditionalFormatting>
  <conditionalFormatting sqref="AE4">
    <cfRule type="expression" dxfId="1200" priority="4">
      <formula>$AE$4&lt;&gt;""</formula>
    </cfRule>
  </conditionalFormatting>
  <conditionalFormatting sqref="K18 K24 K32 K35 K51 K54 K67 K75 K78 K81 K84 K48 K72 K13 K21 K29 K40 K45 K61 K64">
    <cfRule type="expression" dxfId="1199" priority="1">
      <formula>$K13="Não"</formula>
    </cfRule>
  </conditionalFormatting>
  <dataValidations count="25">
    <dataValidation type="list" allowBlank="1" showInputMessage="1" showErrorMessage="1" sqref="AB86"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24" xr:uid="{726CD9A6-5082-4CAE-9D4D-730B3703249B}">
      <formula1>Inflação_Longa</formula1>
    </dataValidation>
    <dataValidation type="list" allowBlank="1" showInputMessage="1" sqref="E29" xr:uid="{BCC55D01-30D1-4204-A8A7-FBEDE6D35EC2}">
      <formula1>Pré_Curta</formula1>
    </dataValidation>
    <dataValidation type="list" allowBlank="1" showInputMessage="1" sqref="E32" xr:uid="{E3981BFE-E6B4-4526-8B36-9E3B44B899FA}">
      <formula1>Pré_Média</formula1>
    </dataValidation>
    <dataValidation type="list" allowBlank="1" showInputMessage="1" sqref="E35" xr:uid="{7B1D3750-A3C9-4E39-A099-DAD9F2C0777A}">
      <formula1>Pré_Longa</formula1>
    </dataValidation>
    <dataValidation type="list" allowBlank="1" showInputMessage="1" sqref="E45" xr:uid="{C448090B-A503-4943-A7EF-CA609E894FA2}">
      <formula1>Quant</formula1>
    </dataValidation>
    <dataValidation type="list" allowBlank="1" showInputMessage="1" sqref="E48" xr:uid="{D322C699-4AD3-4505-B0B7-B8951197EDFE}">
      <formula1>Long_Short</formula1>
    </dataValidation>
    <dataValidation type="list" allowBlank="1" showInputMessage="1" sqref="E51" xr:uid="{2D023342-CB02-411C-867E-6E7E67365CF6}">
      <formula1>Multiestratégia</formula1>
    </dataValidation>
    <dataValidation type="list" allowBlank="1" showInputMessage="1" sqref="E54" xr:uid="{384772E1-8D0F-47CF-B084-44D7EABAC7BB}">
      <formula1>Arbitragem</formula1>
    </dataValidation>
    <dataValidation type="list" allowBlank="1" showInputMessage="1" sqref="E61" xr:uid="{70C16731-EE89-4D0A-BB5F-D30FEDD1817C}">
      <formula1>Long_Only</formula1>
    </dataValidation>
    <dataValidation type="list" allowBlank="1" showInputMessage="1" sqref="E64" xr:uid="{6F1A2E25-BBAA-4EAB-B7B8-53A01DB660CD}">
      <formula1>Long_Bias</formula1>
    </dataValidation>
    <dataValidation type="list" allowBlank="1" showInputMessage="1" sqref="E67" xr:uid="{46BC8C5C-35FB-4C2C-B476-E311ED6473D5}">
      <formula1>Alternativos</formula1>
    </dataValidation>
    <dataValidation type="list" allowBlank="1" showInputMessage="1" sqref="E72" xr:uid="{ECB9FC07-EF12-4D26-9B42-0AABE066163E}">
      <formula1>EUA</formula1>
    </dataValidation>
    <dataValidation type="list" allowBlank="1" showInputMessage="1" showErrorMessage="1" sqref="E75" xr:uid="{A182A324-B4B5-4A52-8020-4FDAF4A537F0}">
      <formula1>China</formula1>
    </dataValidation>
    <dataValidation type="list" allowBlank="1" showInputMessage="1" showErrorMessage="1" sqref="E78" xr:uid="{547DB14C-9EF8-4A3B-A713-B5884276156E}">
      <formula1>Europa</formula1>
    </dataValidation>
    <dataValidation type="list" allowBlank="1" showInputMessage="1" showErrorMessage="1" sqref="E81 E84" xr:uid="{20883D3A-05D8-4AD8-BDC3-51E626DA41D0}">
      <formula1>Global</formula1>
    </dataValidation>
    <dataValidation type="list" allowBlank="1" showInputMessage="1" sqref="E18"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84 AB18 AB24 AB61 AB35 AB40 AB21 AB51 AB54 AB29 AB72 AB67 AB48 AB75 AB78 AB81 AB32 AB45 AB13 AB64" xr:uid="{5254EEFC-19E3-4FB9-85EF-C834548F3597}">
      <formula1>"CDI,Ibovespa,IHFA,IPCA,IMA-B,IMAB-5,SELIC,SP500"</formula1>
    </dataValidation>
    <dataValidation type="list" allowBlank="1" showInputMessage="1" sqref="E21"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13" xr:uid="{40E30E5E-686D-47E4-B297-78DE338090C5}">
      <formula1>Pós_fixado</formula1>
    </dataValidation>
    <dataValidation type="list" allowBlank="1" showInputMessage="1" sqref="E40" xr:uid="{600DE8EA-2357-4E10-A744-6AF2163956F2}">
      <formula1>Macro</formula1>
    </dataValidation>
    <dataValidation type="decimal" allowBlank="1" showInputMessage="1" showErrorMessage="1" sqref="AC84:AD84 AC18:AD18 AC72:AD72 AC24:AD24 AC13:AD13 AC32:AD32 AC35:AD35 AC21:AD21 AC29:AD29 AC40:AD40 AC51:AD51 AC54:AD54 AC48:AD48 AC45:AD45 AC67:AD67 AC61:AD61 AC75:AD75 AC78:AD78 AC81:AD81 AC64:AD64" xr:uid="{9AF57C60-836B-4830-A64C-D340DF3BDB98}">
      <formula1>-10</formula1>
      <formula2>30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142875</xdr:colOff>
                    <xdr:row>1</xdr:row>
                    <xdr:rowOff>200025</xdr:rowOff>
                  </from>
                  <to>
                    <xdr:col>21</xdr:col>
                    <xdr:colOff>238125</xdr:colOff>
                    <xdr:row>3</xdr:row>
                    <xdr:rowOff>9525</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6"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78"/>
  <sheetViews>
    <sheetView showGridLines="0" showRuler="0" view="pageLayout" zoomScaleNormal="80" workbookViewId="0"/>
  </sheetViews>
  <sheetFormatPr defaultColWidth="10.69921875" defaultRowHeight="11.25"/>
  <cols>
    <col min="1" max="1" width="1.19921875" style="355" customWidth="1"/>
    <col min="2" max="2" width="28.09765625" style="355" customWidth="1"/>
    <col min="3" max="3" width="0.59765625" style="355" customWidth="1"/>
    <col min="4" max="4" width="9.8984375" style="355" customWidth="1"/>
    <col min="5" max="5" width="5.09765625" style="358" customWidth="1"/>
    <col min="6" max="6" width="0.59765625" style="355" customWidth="1"/>
    <col min="7" max="7" width="5.19921875" style="358" customWidth="1"/>
    <col min="8" max="8" width="5.8984375" style="358" customWidth="1"/>
    <col min="9" max="9" width="5.19921875" style="358" customWidth="1"/>
    <col min="10" max="10" width="6.59765625" style="358" customWidth="1"/>
    <col min="11" max="11" width="5.19921875" style="358" customWidth="1"/>
    <col min="12" max="12" width="6.59765625" style="358" customWidth="1"/>
    <col min="13" max="13" width="5.19921875" style="358" customWidth="1"/>
    <col min="14" max="14" width="6.59765625" style="358" customWidth="1"/>
    <col min="15" max="15" width="7.09765625" style="358" customWidth="1"/>
    <col min="16" max="16" width="5.09765625" style="358" customWidth="1"/>
    <col min="17" max="17" width="0.59765625" style="358" customWidth="1"/>
    <col min="18" max="18" width="5.5" style="358" customWidth="1"/>
    <col min="19" max="19" width="14.796875" style="355" customWidth="1"/>
    <col min="20" max="16384" width="10.69921875" style="355"/>
  </cols>
  <sheetData>
    <row r="1" spans="1:18" s="513" customFormat="1" ht="33.75" customHeight="1">
      <c r="A1" s="511"/>
      <c r="B1" s="512" t="s">
        <v>1426</v>
      </c>
      <c r="C1" s="844"/>
      <c r="E1" s="514"/>
      <c r="F1" s="844"/>
      <c r="G1" s="514"/>
      <c r="H1" s="515"/>
      <c r="J1" s="515"/>
      <c r="K1" s="515"/>
      <c r="L1" s="515"/>
      <c r="M1" s="515"/>
      <c r="N1" s="515"/>
      <c r="O1" s="516"/>
      <c r="Q1" s="514"/>
      <c r="R1" s="515"/>
    </row>
    <row r="2" spans="1:18" s="518" customFormat="1" ht="16.5" customHeight="1">
      <c r="A2" s="511"/>
      <c r="B2" s="363" t="s">
        <v>2740</v>
      </c>
      <c r="C2" s="845"/>
      <c r="D2" s="936">
        <v>20000000</v>
      </c>
      <c r="E2" s="936"/>
      <c r="F2" s="844"/>
      <c r="H2" s="517"/>
      <c r="J2" s="519"/>
      <c r="K2" s="519"/>
      <c r="L2" s="519"/>
      <c r="M2" s="519"/>
      <c r="N2" s="519"/>
      <c r="O2" s="516"/>
      <c r="P2" s="519"/>
      <c r="Q2" s="519"/>
      <c r="R2" s="774" t="s">
        <v>641</v>
      </c>
    </row>
    <row r="3" spans="1:18" s="513" customFormat="1" ht="12" customHeight="1">
      <c r="A3" s="520"/>
      <c r="E3" s="515"/>
      <c r="F3" s="849"/>
      <c r="G3" s="521"/>
      <c r="H3" s="515"/>
      <c r="I3" s="515"/>
      <c r="J3" s="515"/>
      <c r="K3" s="515"/>
      <c r="L3" s="515"/>
      <c r="M3" s="515"/>
      <c r="N3" s="515"/>
      <c r="O3" s="516"/>
      <c r="P3" s="515"/>
      <c r="Q3" s="515"/>
      <c r="R3" s="515"/>
    </row>
    <row r="4" spans="1:18" s="511" customFormat="1" ht="27" customHeight="1">
      <c r="B4" s="522" t="s">
        <v>715</v>
      </c>
      <c r="D4" s="522" t="s">
        <v>10</v>
      </c>
      <c r="E4" s="522" t="s">
        <v>1347</v>
      </c>
      <c r="G4" s="522" t="s">
        <v>708</v>
      </c>
      <c r="H4" s="522" t="s">
        <v>709</v>
      </c>
      <c r="I4" s="523" t="s">
        <v>710</v>
      </c>
      <c r="J4" s="522" t="s">
        <v>711</v>
      </c>
      <c r="K4" s="523" t="s">
        <v>712</v>
      </c>
      <c r="L4" s="522" t="s">
        <v>1329</v>
      </c>
      <c r="M4" s="523" t="s">
        <v>1330</v>
      </c>
      <c r="N4" s="522" t="s">
        <v>713</v>
      </c>
      <c r="O4" s="523" t="s">
        <v>714</v>
      </c>
      <c r="P4" s="522" t="s">
        <v>605</v>
      </c>
      <c r="R4" s="522" t="s">
        <v>33</v>
      </c>
    </row>
    <row r="5" spans="1:18" ht="5.25" customHeight="1"/>
    <row r="6" spans="1:18" ht="14.25" customHeight="1">
      <c r="B6" s="769" t="s">
        <v>11</v>
      </c>
      <c r="C6" s="846"/>
      <c r="D6" s="772">
        <v>9400000.0000000019</v>
      </c>
      <c r="E6" s="773">
        <v>0.47000000000000014</v>
      </c>
      <c r="F6" s="846"/>
      <c r="G6" s="770"/>
      <c r="H6" s="771"/>
      <c r="I6" s="770"/>
      <c r="J6" s="771"/>
      <c r="K6" s="770"/>
      <c r="L6" s="771"/>
      <c r="M6" s="770"/>
      <c r="N6" s="771"/>
      <c r="O6" s="770"/>
      <c r="P6" s="770"/>
      <c r="Q6" s="854"/>
      <c r="R6" s="770"/>
    </row>
    <row r="7" spans="1:18" ht="5.25" customHeight="1"/>
    <row r="8" spans="1:18" ht="11.25" customHeight="1">
      <c r="B8" s="364" t="s">
        <v>620</v>
      </c>
      <c r="C8" s="847"/>
      <c r="D8" s="382">
        <v>4000000.0000000014</v>
      </c>
      <c r="E8" s="365">
        <v>0.20000000000000007</v>
      </c>
      <c r="F8" s="847"/>
      <c r="G8" s="366"/>
      <c r="H8" s="367"/>
      <c r="I8" s="366"/>
      <c r="J8" s="367"/>
      <c r="K8" s="366"/>
      <c r="L8" s="367"/>
      <c r="M8" s="366"/>
      <c r="N8" s="367"/>
      <c r="O8" s="366"/>
      <c r="P8" s="366"/>
      <c r="Q8" s="855"/>
      <c r="R8" s="366"/>
    </row>
    <row r="9" spans="1:18" ht="11.25" customHeight="1">
      <c r="B9" s="355" t="s">
        <v>1362</v>
      </c>
      <c r="D9" s="838">
        <v>800000.00000000012</v>
      </c>
      <c r="E9" s="839">
        <v>4.0000000000000008E-2</v>
      </c>
      <c r="F9" s="850"/>
      <c r="G9" s="839" t="s">
        <v>34</v>
      </c>
      <c r="H9" s="840" t="s">
        <v>34</v>
      </c>
      <c r="I9" s="839" t="s">
        <v>34</v>
      </c>
      <c r="J9" s="840" t="s">
        <v>34</v>
      </c>
      <c r="K9" s="839" t="s">
        <v>34</v>
      </c>
      <c r="L9" s="840" t="s">
        <v>34</v>
      </c>
      <c r="M9" s="839" t="s">
        <v>34</v>
      </c>
      <c r="N9" s="840" t="s">
        <v>34</v>
      </c>
      <c r="O9" s="841" t="s">
        <v>34</v>
      </c>
      <c r="P9" s="842" t="s">
        <v>34</v>
      </c>
      <c r="R9" s="843">
        <v>0</v>
      </c>
    </row>
    <row r="10" spans="1:18" ht="11.25" customHeight="1">
      <c r="B10" s="368" t="s">
        <v>2722</v>
      </c>
      <c r="C10" s="368"/>
      <c r="D10" s="369">
        <v>600000</v>
      </c>
      <c r="E10" s="370">
        <v>0.03</v>
      </c>
      <c r="F10" s="851"/>
      <c r="G10" s="370" t="s">
        <v>34</v>
      </c>
      <c r="H10" s="371" t="s">
        <v>34</v>
      </c>
      <c r="I10" s="370" t="s">
        <v>34</v>
      </c>
      <c r="J10" s="371" t="s">
        <v>34</v>
      </c>
      <c r="K10" s="370" t="s">
        <v>34</v>
      </c>
      <c r="L10" s="371" t="s">
        <v>34</v>
      </c>
      <c r="M10" s="370" t="s">
        <v>34</v>
      </c>
      <c r="N10" s="371" t="s">
        <v>34</v>
      </c>
      <c r="O10" s="372" t="s">
        <v>34</v>
      </c>
      <c r="P10" s="373" t="s">
        <v>34</v>
      </c>
      <c r="Q10" s="856"/>
      <c r="R10" s="374">
        <v>730</v>
      </c>
    </row>
    <row r="11" spans="1:18" ht="11.25" customHeight="1">
      <c r="B11" s="368" t="s">
        <v>2723</v>
      </c>
      <c r="C11" s="368"/>
      <c r="D11" s="369">
        <v>600000</v>
      </c>
      <c r="E11" s="370">
        <v>0.03</v>
      </c>
      <c r="F11" s="851"/>
      <c r="G11" s="370" t="s">
        <v>34</v>
      </c>
      <c r="H11" s="371" t="s">
        <v>34</v>
      </c>
      <c r="I11" s="370" t="s">
        <v>34</v>
      </c>
      <c r="J11" s="371" t="s">
        <v>34</v>
      </c>
      <c r="K11" s="370" t="s">
        <v>34</v>
      </c>
      <c r="L11" s="371" t="s">
        <v>34</v>
      </c>
      <c r="M11" s="370" t="s">
        <v>34</v>
      </c>
      <c r="N11" s="371" t="s">
        <v>34</v>
      </c>
      <c r="O11" s="372" t="s">
        <v>34</v>
      </c>
      <c r="P11" s="373" t="s">
        <v>34</v>
      </c>
      <c r="Q11" s="856"/>
      <c r="R11" s="374">
        <v>1095</v>
      </c>
    </row>
    <row r="12" spans="1:18" ht="11.25" customHeight="1">
      <c r="B12" s="368" t="s">
        <v>2102</v>
      </c>
      <c r="C12" s="368"/>
      <c r="D12" s="369">
        <v>400000.00000000006</v>
      </c>
      <c r="E12" s="370">
        <v>2.0000000000000004E-2</v>
      </c>
      <c r="F12" s="851"/>
      <c r="G12" s="370">
        <v>0.1098165581221644</v>
      </c>
      <c r="H12" s="371">
        <v>1.098024275197621</v>
      </c>
      <c r="I12" s="370">
        <v>0.12675597822328633</v>
      </c>
      <c r="J12" s="371">
        <v>1.1030433000783175</v>
      </c>
      <c r="K12" s="370">
        <v>0.19865581358973072</v>
      </c>
      <c r="L12" s="371">
        <v>1.3065100443275832</v>
      </c>
      <c r="M12" s="370">
        <v>0.21703188705156173</v>
      </c>
      <c r="N12" s="371">
        <v>1.1462797619011231</v>
      </c>
      <c r="O12" s="372">
        <v>1.3766857551606767E-3</v>
      </c>
      <c r="P12" s="373">
        <v>8.6012353368178278</v>
      </c>
      <c r="Q12" s="856"/>
      <c r="R12" s="374">
        <v>1</v>
      </c>
    </row>
    <row r="13" spans="1:18" ht="11.25" customHeight="1">
      <c r="B13" s="368" t="s">
        <v>2634</v>
      </c>
      <c r="C13" s="368"/>
      <c r="D13" s="369">
        <v>400000.00000000006</v>
      </c>
      <c r="E13" s="370">
        <v>2.0000000000000004E-2</v>
      </c>
      <c r="F13" s="851"/>
      <c r="G13" s="370">
        <v>0.11790108284013989</v>
      </c>
      <c r="H13" s="371">
        <v>1.1788591196470086</v>
      </c>
      <c r="I13" s="370">
        <v>0.13609588713247933</v>
      </c>
      <c r="J13" s="371">
        <v>1.1843201289114251</v>
      </c>
      <c r="K13" s="370">
        <v>0.21488760001151608</v>
      </c>
      <c r="L13" s="371">
        <v>1.4132624801824929</v>
      </c>
      <c r="M13" s="370">
        <v>0.25815896427970753</v>
      </c>
      <c r="N13" s="371">
        <v>1.3634973188842034</v>
      </c>
      <c r="O13" s="372">
        <v>2.3249660552275377E-3</v>
      </c>
      <c r="P13" s="373">
        <v>9.1102865895828398</v>
      </c>
      <c r="Q13" s="856"/>
      <c r="R13" s="374">
        <v>31</v>
      </c>
    </row>
    <row r="14" spans="1:18" ht="11.25" customHeight="1">
      <c r="B14" s="368" t="s">
        <v>2101</v>
      </c>
      <c r="C14" s="368"/>
      <c r="D14" s="369">
        <v>400000.00000000006</v>
      </c>
      <c r="E14" s="370">
        <v>2.0000000000000004E-2</v>
      </c>
      <c r="F14" s="851"/>
      <c r="G14" s="370">
        <v>0.11276947658633873</v>
      </c>
      <c r="H14" s="371">
        <v>1.1275496601831507</v>
      </c>
      <c r="I14" s="370">
        <v>0.12971952415965071</v>
      </c>
      <c r="J14" s="371">
        <v>1.1288323755554734</v>
      </c>
      <c r="K14" s="370">
        <v>0.19048647629898552</v>
      </c>
      <c r="L14" s="371">
        <v>1.252782337934347</v>
      </c>
      <c r="M14" s="370">
        <v>0</v>
      </c>
      <c r="N14" s="371">
        <v>0</v>
      </c>
      <c r="O14" s="372">
        <v>1.8815673346136725E-3</v>
      </c>
      <c r="P14" s="373">
        <v>7.8683041680173922</v>
      </c>
      <c r="Q14" s="856"/>
      <c r="R14" s="374">
        <v>1</v>
      </c>
    </row>
    <row r="15" spans="1:18" ht="11.25" customHeight="1">
      <c r="B15" s="368" t="s">
        <v>2086</v>
      </c>
      <c r="C15" s="368"/>
      <c r="D15" s="369">
        <v>400000.00000000006</v>
      </c>
      <c r="E15" s="370">
        <v>2.0000000000000004E-2</v>
      </c>
      <c r="F15" s="851"/>
      <c r="G15" s="370">
        <v>0.12690021973284638</v>
      </c>
      <c r="H15" s="371">
        <v>1.2688389089700896</v>
      </c>
      <c r="I15" s="370">
        <v>0.14904610118700456</v>
      </c>
      <c r="J15" s="371">
        <v>1.2970141970543971</v>
      </c>
      <c r="K15" s="370">
        <v>0.22569352397995046</v>
      </c>
      <c r="L15" s="371">
        <v>1.4843303636130614</v>
      </c>
      <c r="M15" s="370">
        <v>0</v>
      </c>
      <c r="N15" s="371">
        <v>0</v>
      </c>
      <c r="O15" s="372">
        <v>1.1963421970742443E-3</v>
      </c>
      <c r="P15" s="373">
        <v>28.529731052010881</v>
      </c>
      <c r="Q15" s="856"/>
      <c r="R15" s="374">
        <v>91</v>
      </c>
    </row>
    <row r="16" spans="1:18" ht="11.25" customHeight="1">
      <c r="B16" s="375" t="s">
        <v>2104</v>
      </c>
      <c r="C16" s="375"/>
      <c r="D16" s="376">
        <v>400000.00000000006</v>
      </c>
      <c r="E16" s="377">
        <v>2.0000000000000004E-2</v>
      </c>
      <c r="F16" s="852"/>
      <c r="G16" s="377">
        <v>0.10978181802226095</v>
      </c>
      <c r="H16" s="378">
        <v>1.0976769189002733</v>
      </c>
      <c r="I16" s="377">
        <v>0.13433611299040127</v>
      </c>
      <c r="J16" s="378">
        <v>1.169006396933822</v>
      </c>
      <c r="K16" s="377">
        <v>0.24162769220810554</v>
      </c>
      <c r="L16" s="378">
        <v>1.5891254383803382</v>
      </c>
      <c r="M16" s="377">
        <v>0.30826077640473026</v>
      </c>
      <c r="N16" s="378">
        <v>1.6281160071963114</v>
      </c>
      <c r="O16" s="379">
        <v>9.3346495734688874E-3</v>
      </c>
      <c r="P16" s="380">
        <v>2.0805636868572295</v>
      </c>
      <c r="Q16" s="857"/>
      <c r="R16" s="381">
        <v>271</v>
      </c>
    </row>
    <row r="17" spans="2:18" ht="5.25" customHeight="1"/>
    <row r="18" spans="2:18" ht="11.25" customHeight="1">
      <c r="B18" s="364" t="s">
        <v>621</v>
      </c>
      <c r="C18" s="847"/>
      <c r="D18" s="382">
        <v>4000000.0000000009</v>
      </c>
      <c r="E18" s="365">
        <v>0.20000000000000004</v>
      </c>
      <c r="F18" s="847"/>
      <c r="G18" s="366"/>
      <c r="H18" s="367"/>
      <c r="I18" s="366"/>
      <c r="J18" s="367"/>
      <c r="K18" s="366"/>
      <c r="L18" s="367"/>
      <c r="M18" s="366"/>
      <c r="N18" s="367"/>
      <c r="O18" s="366"/>
      <c r="P18" s="366"/>
      <c r="Q18" s="855"/>
      <c r="R18" s="366"/>
    </row>
    <row r="19" spans="2:18" ht="3" customHeight="1"/>
    <row r="20" spans="2:18" ht="11.25" customHeight="1">
      <c r="B20" s="390" t="s">
        <v>1375</v>
      </c>
      <c r="C20" s="847"/>
      <c r="D20" s="393">
        <v>4000000.0000000009</v>
      </c>
      <c r="E20" s="394">
        <v>0.20000000000000004</v>
      </c>
      <c r="F20" s="847"/>
      <c r="G20" s="391"/>
      <c r="H20" s="392"/>
      <c r="I20" s="391"/>
      <c r="J20" s="392"/>
      <c r="K20" s="391"/>
      <c r="L20" s="392"/>
      <c r="M20" s="391"/>
      <c r="N20" s="392"/>
      <c r="O20" s="391"/>
      <c r="P20" s="391"/>
      <c r="Q20" s="855"/>
      <c r="R20" s="391"/>
    </row>
    <row r="21" spans="2:18" ht="11.25" customHeight="1">
      <c r="B21" s="355" t="s">
        <v>2109</v>
      </c>
      <c r="D21" s="838">
        <v>1000000</v>
      </c>
      <c r="E21" s="839">
        <v>0.05</v>
      </c>
      <c r="F21" s="850"/>
      <c r="G21" s="839">
        <v>9.6448248541463499E-2</v>
      </c>
      <c r="H21" s="840">
        <v>0.9643583810103592</v>
      </c>
      <c r="I21" s="839">
        <v>0.13515383193131636</v>
      </c>
      <c r="J21" s="840">
        <v>1.1761222695874547</v>
      </c>
      <c r="K21" s="839">
        <v>0.23330044933893213</v>
      </c>
      <c r="L21" s="840">
        <v>1.5343592261384997</v>
      </c>
      <c r="M21" s="839">
        <v>0.27353890158596705</v>
      </c>
      <c r="N21" s="840">
        <v>1.4447282896552631</v>
      </c>
      <c r="O21" s="841">
        <v>2.8357407330450633E-2</v>
      </c>
      <c r="P21" s="842">
        <v>0.71371305695068843</v>
      </c>
      <c r="R21" s="843">
        <v>30</v>
      </c>
    </row>
    <row r="22" spans="2:18" ht="11.25" customHeight="1">
      <c r="B22" s="368" t="s">
        <v>2105</v>
      </c>
      <c r="C22" s="368"/>
      <c r="D22" s="369">
        <v>1000000</v>
      </c>
      <c r="E22" s="370">
        <v>0.05</v>
      </c>
      <c r="F22" s="851"/>
      <c r="G22" s="370">
        <v>7.2490298832899702E-2</v>
      </c>
      <c r="H22" s="371">
        <v>0.72480971172223141</v>
      </c>
      <c r="I22" s="370">
        <v>0.11218491320649515</v>
      </c>
      <c r="J22" s="371">
        <v>0.97624442347255624</v>
      </c>
      <c r="K22" s="370">
        <v>0.20404012369686564</v>
      </c>
      <c r="L22" s="371">
        <v>1.3419213172706164</v>
      </c>
      <c r="M22" s="370">
        <v>0.26406000432836763</v>
      </c>
      <c r="N22" s="371">
        <v>1.3946643647678345</v>
      </c>
      <c r="O22" s="372">
        <v>3.3941813082457341E-2</v>
      </c>
      <c r="P22" s="373">
        <v>-8.0427844121867029E-2</v>
      </c>
      <c r="Q22" s="856"/>
      <c r="R22" s="374">
        <v>31</v>
      </c>
    </row>
    <row r="23" spans="2:18" ht="11.25" customHeight="1">
      <c r="B23" s="368" t="s">
        <v>2630</v>
      </c>
      <c r="C23" s="368"/>
      <c r="D23" s="369">
        <v>1000000</v>
      </c>
      <c r="E23" s="370">
        <v>0.05</v>
      </c>
      <c r="F23" s="851"/>
      <c r="G23" s="370" t="s">
        <v>34</v>
      </c>
      <c r="H23" s="371" t="s">
        <v>34</v>
      </c>
      <c r="I23" s="370" t="s">
        <v>34</v>
      </c>
      <c r="J23" s="371" t="s">
        <v>34</v>
      </c>
      <c r="K23" s="370" t="s">
        <v>34</v>
      </c>
      <c r="L23" s="371" t="s">
        <v>34</v>
      </c>
      <c r="M23" s="370" t="s">
        <v>34</v>
      </c>
      <c r="N23" s="371" t="s">
        <v>34</v>
      </c>
      <c r="O23" s="372" t="s">
        <v>34</v>
      </c>
      <c r="P23" s="373" t="s">
        <v>34</v>
      </c>
      <c r="Q23" s="856"/>
      <c r="R23" s="374">
        <v>1460</v>
      </c>
    </row>
    <row r="24" spans="2:18" ht="11.25" customHeight="1">
      <c r="B24" s="375" t="s">
        <v>2631</v>
      </c>
      <c r="C24" s="375"/>
      <c r="D24" s="376">
        <v>1000000</v>
      </c>
      <c r="E24" s="377">
        <v>0.05</v>
      </c>
      <c r="F24" s="852"/>
      <c r="G24" s="377" t="s">
        <v>34</v>
      </c>
      <c r="H24" s="378" t="s">
        <v>34</v>
      </c>
      <c r="I24" s="377" t="s">
        <v>34</v>
      </c>
      <c r="J24" s="378" t="s">
        <v>34</v>
      </c>
      <c r="K24" s="377" t="s">
        <v>34</v>
      </c>
      <c r="L24" s="378" t="s">
        <v>34</v>
      </c>
      <c r="M24" s="377" t="s">
        <v>34</v>
      </c>
      <c r="N24" s="378" t="s">
        <v>34</v>
      </c>
      <c r="O24" s="379" t="s">
        <v>34</v>
      </c>
      <c r="P24" s="380" t="s">
        <v>34</v>
      </c>
      <c r="Q24" s="857"/>
      <c r="R24" s="381">
        <v>1825</v>
      </c>
    </row>
    <row r="25" spans="2:18" ht="5.25" customHeight="1"/>
    <row r="26" spans="2:18" ht="11.25" customHeight="1">
      <c r="B26" s="364" t="s">
        <v>661</v>
      </c>
      <c r="C26" s="847"/>
      <c r="D26" s="382">
        <v>1400000.0000000002</v>
      </c>
      <c r="E26" s="365">
        <v>7.0000000000000007E-2</v>
      </c>
      <c r="F26" s="847"/>
      <c r="G26" s="366"/>
      <c r="H26" s="367"/>
      <c r="I26" s="366"/>
      <c r="J26" s="367"/>
      <c r="K26" s="366"/>
      <c r="L26" s="367"/>
      <c r="M26" s="366"/>
      <c r="N26" s="367"/>
      <c r="O26" s="366"/>
      <c r="P26" s="366"/>
      <c r="Q26" s="855"/>
      <c r="R26" s="366"/>
    </row>
    <row r="27" spans="2:18" ht="3" customHeight="1"/>
    <row r="28" spans="2:18" ht="11.25" customHeight="1">
      <c r="B28" s="390" t="s">
        <v>1372</v>
      </c>
      <c r="C28" s="847"/>
      <c r="D28" s="393">
        <v>1400000.0000000002</v>
      </c>
      <c r="E28" s="394">
        <v>7.0000000000000007E-2</v>
      </c>
      <c r="F28" s="847"/>
      <c r="G28" s="391"/>
      <c r="H28" s="392"/>
      <c r="I28" s="391"/>
      <c r="J28" s="392"/>
      <c r="K28" s="391"/>
      <c r="L28" s="392"/>
      <c r="M28" s="391"/>
      <c r="N28" s="392"/>
      <c r="O28" s="391"/>
      <c r="P28" s="391"/>
      <c r="Q28" s="855"/>
      <c r="R28" s="391"/>
    </row>
    <row r="29" spans="2:18" ht="11.25" customHeight="1">
      <c r="B29" s="355" t="s">
        <v>2735</v>
      </c>
      <c r="D29" s="838">
        <v>420000</v>
      </c>
      <c r="E29" s="839">
        <v>2.1000000000000001E-2</v>
      </c>
      <c r="F29" s="850"/>
      <c r="G29" s="839" t="s">
        <v>34</v>
      </c>
      <c r="H29" s="840" t="s">
        <v>34</v>
      </c>
      <c r="I29" s="839" t="s">
        <v>34</v>
      </c>
      <c r="J29" s="840" t="s">
        <v>34</v>
      </c>
      <c r="K29" s="839" t="s">
        <v>34</v>
      </c>
      <c r="L29" s="840" t="s">
        <v>34</v>
      </c>
      <c r="M29" s="839" t="s">
        <v>34</v>
      </c>
      <c r="N29" s="840" t="s">
        <v>34</v>
      </c>
      <c r="O29" s="841" t="s">
        <v>34</v>
      </c>
      <c r="P29" s="842" t="s">
        <v>34</v>
      </c>
      <c r="R29" s="843">
        <v>365</v>
      </c>
    </row>
    <row r="30" spans="2:18" ht="11.25" customHeight="1">
      <c r="B30" s="368" t="s">
        <v>2736</v>
      </c>
      <c r="C30" s="368"/>
      <c r="D30" s="369">
        <v>490000</v>
      </c>
      <c r="E30" s="370">
        <v>2.4500000000000001E-2</v>
      </c>
      <c r="F30" s="851"/>
      <c r="G30" s="370" t="s">
        <v>34</v>
      </c>
      <c r="H30" s="371" t="s">
        <v>34</v>
      </c>
      <c r="I30" s="370" t="s">
        <v>34</v>
      </c>
      <c r="J30" s="371" t="s">
        <v>34</v>
      </c>
      <c r="K30" s="370" t="s">
        <v>34</v>
      </c>
      <c r="L30" s="371" t="s">
        <v>34</v>
      </c>
      <c r="M30" s="370" t="s">
        <v>34</v>
      </c>
      <c r="N30" s="371" t="s">
        <v>34</v>
      </c>
      <c r="O30" s="372" t="s">
        <v>34</v>
      </c>
      <c r="P30" s="373" t="s">
        <v>34</v>
      </c>
      <c r="Q30" s="856"/>
      <c r="R30" s="374">
        <v>730</v>
      </c>
    </row>
    <row r="31" spans="2:18" ht="11.25" customHeight="1">
      <c r="B31" s="375" t="s">
        <v>2737</v>
      </c>
      <c r="C31" s="375"/>
      <c r="D31" s="376">
        <v>490000</v>
      </c>
      <c r="E31" s="377">
        <v>2.4500000000000001E-2</v>
      </c>
      <c r="F31" s="852"/>
      <c r="G31" s="377" t="s">
        <v>34</v>
      </c>
      <c r="H31" s="378" t="s">
        <v>34</v>
      </c>
      <c r="I31" s="377" t="s">
        <v>34</v>
      </c>
      <c r="J31" s="378" t="s">
        <v>34</v>
      </c>
      <c r="K31" s="377" t="s">
        <v>34</v>
      </c>
      <c r="L31" s="378" t="s">
        <v>34</v>
      </c>
      <c r="M31" s="377" t="s">
        <v>34</v>
      </c>
      <c r="N31" s="378" t="s">
        <v>34</v>
      </c>
      <c r="O31" s="379" t="s">
        <v>34</v>
      </c>
      <c r="P31" s="380" t="s">
        <v>34</v>
      </c>
      <c r="Q31" s="857"/>
      <c r="R31" s="381">
        <v>1095</v>
      </c>
    </row>
    <row r="32" spans="2:18" ht="5.25" customHeight="1"/>
    <row r="33" spans="1:18" s="513" customFormat="1" ht="15" customHeight="1">
      <c r="A33" s="520"/>
      <c r="E33" s="515"/>
      <c r="F33" s="849"/>
      <c r="G33" s="521"/>
      <c r="H33" s="515"/>
      <c r="I33" s="515"/>
      <c r="J33" s="515"/>
      <c r="K33" s="515"/>
      <c r="L33" s="515"/>
      <c r="M33" s="515"/>
      <c r="N33" s="515"/>
      <c r="O33" s="516"/>
      <c r="P33" s="515"/>
      <c r="Q33" s="515"/>
      <c r="R33" s="515"/>
    </row>
    <row r="34" spans="1:18" s="513" customFormat="1" ht="15" customHeight="1">
      <c r="A34" s="520"/>
      <c r="E34" s="515"/>
      <c r="F34" s="849"/>
      <c r="G34" s="521"/>
      <c r="H34" s="515"/>
      <c r="I34" s="515"/>
      <c r="J34" s="515"/>
      <c r="K34" s="515"/>
      <c r="L34" s="515"/>
      <c r="M34" s="515"/>
      <c r="N34" s="515"/>
      <c r="O34" s="516"/>
      <c r="P34" s="515"/>
      <c r="Q34" s="515"/>
      <c r="R34" s="515"/>
    </row>
    <row r="35" spans="1:18" s="511" customFormat="1" ht="27" customHeight="1">
      <c r="B35" s="522" t="s">
        <v>715</v>
      </c>
      <c r="D35" s="522" t="s">
        <v>10</v>
      </c>
      <c r="E35" s="522" t="s">
        <v>1347</v>
      </c>
      <c r="G35" s="522" t="s">
        <v>708</v>
      </c>
      <c r="H35" s="522" t="s">
        <v>709</v>
      </c>
      <c r="I35" s="523" t="s">
        <v>710</v>
      </c>
      <c r="J35" s="522" t="s">
        <v>711</v>
      </c>
      <c r="K35" s="523" t="s">
        <v>712</v>
      </c>
      <c r="L35" s="522" t="s">
        <v>1329</v>
      </c>
      <c r="M35" s="523" t="s">
        <v>1330</v>
      </c>
      <c r="N35" s="522" t="s">
        <v>713</v>
      </c>
      <c r="O35" s="523" t="s">
        <v>714</v>
      </c>
      <c r="P35" s="522" t="s">
        <v>605</v>
      </c>
      <c r="R35" s="522" t="s">
        <v>33</v>
      </c>
    </row>
    <row r="36" spans="1:18" ht="5.25" customHeight="1"/>
    <row r="37" spans="1:18" ht="14.25" customHeight="1">
      <c r="B37" s="769" t="s">
        <v>13</v>
      </c>
      <c r="C37" s="846"/>
      <c r="D37" s="772">
        <v>7000000.0000000019</v>
      </c>
      <c r="E37" s="773">
        <v>0.35000000000000009</v>
      </c>
      <c r="F37" s="846"/>
      <c r="G37" s="770"/>
      <c r="H37" s="771"/>
      <c r="I37" s="770"/>
      <c r="J37" s="771"/>
      <c r="K37" s="770"/>
      <c r="L37" s="771"/>
      <c r="M37" s="770"/>
      <c r="N37" s="771"/>
      <c r="O37" s="770"/>
      <c r="P37" s="770"/>
      <c r="Q37" s="854"/>
      <c r="R37" s="770"/>
    </row>
    <row r="38" spans="1:18" ht="5.25" customHeight="1"/>
    <row r="39" spans="1:18" ht="11.25" customHeight="1">
      <c r="B39" s="364" t="s">
        <v>615</v>
      </c>
      <c r="C39" s="847"/>
      <c r="D39" s="382">
        <v>5600000.0000000019</v>
      </c>
      <c r="E39" s="365">
        <v>0.28000000000000008</v>
      </c>
      <c r="F39" s="847"/>
      <c r="G39" s="366"/>
      <c r="H39" s="367"/>
      <c r="I39" s="366"/>
      <c r="J39" s="367"/>
      <c r="K39" s="366"/>
      <c r="L39" s="367"/>
      <c r="M39" s="366"/>
      <c r="N39" s="367"/>
      <c r="O39" s="366"/>
      <c r="P39" s="366"/>
      <c r="Q39" s="855"/>
      <c r="R39" s="366"/>
    </row>
    <row r="40" spans="1:18" ht="11.25" customHeight="1">
      <c r="B40" s="355" t="s">
        <v>1727</v>
      </c>
      <c r="D40" s="838">
        <v>1120000.0000000002</v>
      </c>
      <c r="E40" s="839">
        <v>5.6000000000000008E-2</v>
      </c>
      <c r="F40" s="850"/>
      <c r="G40" s="839">
        <v>0.20905845738381679</v>
      </c>
      <c r="H40" s="840">
        <v>2.0903155686907984</v>
      </c>
      <c r="I40" s="839">
        <v>0.2381175581279853</v>
      </c>
      <c r="J40" s="840">
        <v>2.0721229941629007</v>
      </c>
      <c r="K40" s="839">
        <v>0.48161846421054411</v>
      </c>
      <c r="L40" s="840">
        <v>3.1674852583183011</v>
      </c>
      <c r="M40" s="839">
        <v>0.62163327227353049</v>
      </c>
      <c r="N40" s="840">
        <v>3.2832301695936024</v>
      </c>
      <c r="O40" s="841">
        <v>4.9532324216723454E-2</v>
      </c>
      <c r="P40" s="842">
        <v>2.4873207550410914</v>
      </c>
      <c r="R40" s="843">
        <v>31</v>
      </c>
    </row>
    <row r="41" spans="1:18" ht="11.25" customHeight="1">
      <c r="B41" s="368" t="s">
        <v>2087</v>
      </c>
      <c r="C41" s="368"/>
      <c r="D41" s="369">
        <v>1120000.0000000002</v>
      </c>
      <c r="E41" s="370">
        <v>5.6000000000000008E-2</v>
      </c>
      <c r="F41" s="851"/>
      <c r="G41" s="370">
        <v>0.26866145387003781</v>
      </c>
      <c r="H41" s="371">
        <v>2.6862688396318246</v>
      </c>
      <c r="I41" s="370">
        <v>0.29272223048074308</v>
      </c>
      <c r="J41" s="371">
        <v>2.547298357375996</v>
      </c>
      <c r="K41" s="370">
        <v>0.43258644502935262</v>
      </c>
      <c r="L41" s="371">
        <v>2.8450138219364316</v>
      </c>
      <c r="M41" s="370">
        <v>0.52829290797475648</v>
      </c>
      <c r="N41" s="371">
        <v>2.790241917877653</v>
      </c>
      <c r="O41" s="372">
        <v>7.6676833155107635E-2</v>
      </c>
      <c r="P41" s="373">
        <v>2.3189201106252821</v>
      </c>
      <c r="Q41" s="856"/>
      <c r="R41" s="374">
        <v>61</v>
      </c>
    </row>
    <row r="42" spans="1:18" ht="11.25" customHeight="1">
      <c r="B42" s="368" t="s">
        <v>2106</v>
      </c>
      <c r="C42" s="368"/>
      <c r="D42" s="369">
        <v>840000</v>
      </c>
      <c r="E42" s="370">
        <v>4.2000000000000003E-2</v>
      </c>
      <c r="F42" s="851"/>
      <c r="G42" s="370">
        <v>0.22243001207866486</v>
      </c>
      <c r="H42" s="371">
        <v>2.2240139098438942</v>
      </c>
      <c r="I42" s="370">
        <v>0.24338094995290249</v>
      </c>
      <c r="J42" s="371">
        <v>2.1179255603971718</v>
      </c>
      <c r="K42" s="370">
        <v>0.35973706808255645</v>
      </c>
      <c r="L42" s="371">
        <v>2.3659015272388269</v>
      </c>
      <c r="M42" s="370">
        <v>0.39209654661836968</v>
      </c>
      <c r="N42" s="371">
        <v>2.0709046131694833</v>
      </c>
      <c r="O42" s="372">
        <v>4.208618027299714E-2</v>
      </c>
      <c r="P42" s="373">
        <v>3.0524549641066603</v>
      </c>
      <c r="Q42" s="856"/>
      <c r="R42" s="374">
        <v>30</v>
      </c>
    </row>
    <row r="43" spans="1:18" ht="11.25" customHeight="1">
      <c r="B43" s="368" t="s">
        <v>2088</v>
      </c>
      <c r="C43" s="368"/>
      <c r="D43" s="369">
        <v>840000</v>
      </c>
      <c r="E43" s="370">
        <v>4.2000000000000003E-2</v>
      </c>
      <c r="F43" s="851"/>
      <c r="G43" s="370">
        <v>0.18882661581993898</v>
      </c>
      <c r="H43" s="371">
        <v>1.888023186294538</v>
      </c>
      <c r="I43" s="370">
        <v>0.2046422453274126</v>
      </c>
      <c r="J43" s="371">
        <v>1.7808174477084913</v>
      </c>
      <c r="K43" s="370">
        <v>0.31127817241852385</v>
      </c>
      <c r="L43" s="371">
        <v>2.0471993821667747</v>
      </c>
      <c r="M43" s="370">
        <v>0.40505861543026067</v>
      </c>
      <c r="N43" s="371">
        <v>2.139365323497779</v>
      </c>
      <c r="O43" s="372">
        <v>3.3380544268778199E-2</v>
      </c>
      <c r="P43" s="373">
        <v>2.6880168443817958</v>
      </c>
      <c r="Q43" s="856"/>
      <c r="R43" s="374">
        <v>31</v>
      </c>
    </row>
    <row r="44" spans="1:18" ht="11.25" customHeight="1">
      <c r="B44" s="368" t="s">
        <v>1728</v>
      </c>
      <c r="C44" s="368"/>
      <c r="D44" s="369">
        <v>840000</v>
      </c>
      <c r="E44" s="370">
        <v>4.2000000000000003E-2</v>
      </c>
      <c r="F44" s="851"/>
      <c r="G44" s="370">
        <v>0.21021623232887898</v>
      </c>
      <c r="H44" s="371">
        <v>2.1018918283790655</v>
      </c>
      <c r="I44" s="370">
        <v>0.23218656244420566</v>
      </c>
      <c r="J44" s="371">
        <v>2.0205108718513025</v>
      </c>
      <c r="K44" s="370">
        <v>0.31315648279589925</v>
      </c>
      <c r="L44" s="371">
        <v>2.059552563934079</v>
      </c>
      <c r="M44" s="370">
        <v>0.40434218823182566</v>
      </c>
      <c r="N44" s="371">
        <v>2.1355814279163594</v>
      </c>
      <c r="O44" s="372">
        <v>5.9279327767091751E-2</v>
      </c>
      <c r="P44" s="373">
        <v>1.9782913673829341</v>
      </c>
      <c r="Q44" s="856"/>
      <c r="R44" s="374">
        <v>31</v>
      </c>
    </row>
    <row r="45" spans="1:18" ht="11.25" customHeight="1">
      <c r="B45" s="368" t="s">
        <v>2107</v>
      </c>
      <c r="C45" s="368"/>
      <c r="D45" s="369">
        <v>420000</v>
      </c>
      <c r="E45" s="370">
        <v>2.1000000000000001E-2</v>
      </c>
      <c r="F45" s="851"/>
      <c r="G45" s="370">
        <v>0.19367635791903881</v>
      </c>
      <c r="H45" s="371">
        <v>1.9365143668989744</v>
      </c>
      <c r="I45" s="370">
        <v>0.18453286681046221</v>
      </c>
      <c r="J45" s="371">
        <v>1.6058236087371471</v>
      </c>
      <c r="K45" s="370">
        <v>0.31501312917398461</v>
      </c>
      <c r="L45" s="371">
        <v>2.0717632669479995</v>
      </c>
      <c r="M45" s="370">
        <v>0.55469288630469049</v>
      </c>
      <c r="N45" s="371">
        <v>2.9296765479006694</v>
      </c>
      <c r="O45" s="372">
        <v>5.9837381763289982E-2</v>
      </c>
      <c r="P45" s="373">
        <v>1.1634547619004962</v>
      </c>
      <c r="Q45" s="856"/>
      <c r="R45" s="374">
        <v>90</v>
      </c>
    </row>
    <row r="46" spans="1:18" ht="11.25" customHeight="1">
      <c r="B46" s="375" t="s">
        <v>1734</v>
      </c>
      <c r="C46" s="375"/>
      <c r="D46" s="376">
        <v>420000</v>
      </c>
      <c r="E46" s="377">
        <v>2.1000000000000001E-2</v>
      </c>
      <c r="F46" s="852"/>
      <c r="G46" s="377">
        <v>0.13113283502972184</v>
      </c>
      <c r="H46" s="378">
        <v>1.3111596156377667</v>
      </c>
      <c r="I46" s="377">
        <v>0.14299939268000528</v>
      </c>
      <c r="J46" s="378">
        <v>1.2443951300907625</v>
      </c>
      <c r="K46" s="377">
        <v>0.24594621987792342</v>
      </c>
      <c r="L46" s="378">
        <v>1.6175273244131128</v>
      </c>
      <c r="M46" s="377">
        <v>0.32362329348431906</v>
      </c>
      <c r="N46" s="378">
        <v>1.7092549709653051</v>
      </c>
      <c r="O46" s="379">
        <v>4.2581346618871321E-2</v>
      </c>
      <c r="P46" s="380">
        <v>0.65955200696386806</v>
      </c>
      <c r="Q46" s="857"/>
      <c r="R46" s="381">
        <v>31</v>
      </c>
    </row>
    <row r="47" spans="1:18" ht="5.25" customHeight="1"/>
    <row r="48" spans="1:18" ht="11.25" customHeight="1">
      <c r="B48" s="364" t="s">
        <v>616</v>
      </c>
      <c r="C48" s="847"/>
      <c r="D48" s="382">
        <v>1400000.0000000002</v>
      </c>
      <c r="E48" s="365">
        <v>7.0000000000000007E-2</v>
      </c>
      <c r="F48" s="847"/>
      <c r="G48" s="366"/>
      <c r="H48" s="367"/>
      <c r="I48" s="366"/>
      <c r="J48" s="367"/>
      <c r="K48" s="366"/>
      <c r="L48" s="367"/>
      <c r="M48" s="366"/>
      <c r="N48" s="367"/>
      <c r="O48" s="366"/>
      <c r="P48" s="366"/>
      <c r="Q48" s="855"/>
      <c r="R48" s="366"/>
    </row>
    <row r="49" spans="2:18" ht="3" customHeight="1"/>
    <row r="50" spans="2:18" ht="11.25" customHeight="1">
      <c r="B50" s="390" t="s">
        <v>610</v>
      </c>
      <c r="C50" s="847"/>
      <c r="D50" s="393">
        <v>700000.00000000012</v>
      </c>
      <c r="E50" s="394">
        <v>3.5000000000000003E-2</v>
      </c>
      <c r="F50" s="847"/>
      <c r="G50" s="391"/>
      <c r="H50" s="392"/>
      <c r="I50" s="391"/>
      <c r="J50" s="392"/>
      <c r="K50" s="391"/>
      <c r="L50" s="392"/>
      <c r="M50" s="391"/>
      <c r="N50" s="392"/>
      <c r="O50" s="391"/>
      <c r="P50" s="391"/>
      <c r="Q50" s="855"/>
      <c r="R50" s="391"/>
    </row>
    <row r="51" spans="2:18" ht="11.25" customHeight="1">
      <c r="B51" s="355" t="s">
        <v>1724</v>
      </c>
      <c r="D51" s="838">
        <v>500500.00000000006</v>
      </c>
      <c r="E51" s="839">
        <v>2.5025000000000002E-2</v>
      </c>
      <c r="F51" s="850"/>
      <c r="G51" s="839">
        <v>0.13969794637866695</v>
      </c>
      <c r="H51" s="840">
        <v>1.3967997080038943</v>
      </c>
      <c r="I51" s="839">
        <v>0.16256567458125182</v>
      </c>
      <c r="J51" s="840">
        <v>1.4146628875656422</v>
      </c>
      <c r="K51" s="839">
        <v>0.55567229376416871</v>
      </c>
      <c r="L51" s="840">
        <v>3.6545189392582826</v>
      </c>
      <c r="M51" s="839">
        <v>0</v>
      </c>
      <c r="N51" s="840">
        <v>0</v>
      </c>
      <c r="O51" s="841">
        <v>8.5383166454225529E-2</v>
      </c>
      <c r="P51" s="842">
        <v>0.55808300982247117</v>
      </c>
      <c r="R51" s="843">
        <v>18</v>
      </c>
    </row>
    <row r="52" spans="2:18" ht="11.25" customHeight="1">
      <c r="B52" s="375" t="s">
        <v>1731</v>
      </c>
      <c r="C52" s="375"/>
      <c r="D52" s="376">
        <v>199500</v>
      </c>
      <c r="E52" s="377">
        <v>9.9749999999999995E-3</v>
      </c>
      <c r="F52" s="852"/>
      <c r="G52" s="377">
        <v>0.10229913994344275</v>
      </c>
      <c r="H52" s="378">
        <v>1.0228597664186641</v>
      </c>
      <c r="I52" s="377">
        <v>9.7829643650255482E-2</v>
      </c>
      <c r="J52" s="378">
        <v>0.85132342071767819</v>
      </c>
      <c r="K52" s="377">
        <v>0.22720433994644074</v>
      </c>
      <c r="L52" s="378">
        <v>1.4942666257323596</v>
      </c>
      <c r="M52" s="377">
        <v>0.29386499645623099</v>
      </c>
      <c r="N52" s="378">
        <v>1.5520829807322034</v>
      </c>
      <c r="O52" s="379">
        <v>5.1641615378631628E-2</v>
      </c>
      <c r="P52" s="380">
        <v>-0.33084047202595096</v>
      </c>
      <c r="Q52" s="857"/>
      <c r="R52" s="381">
        <v>33</v>
      </c>
    </row>
    <row r="53" spans="2:18" ht="4.5" customHeight="1"/>
    <row r="54" spans="2:18" ht="11.25" customHeight="1">
      <c r="B54" s="390" t="s">
        <v>617</v>
      </c>
      <c r="C54" s="847"/>
      <c r="D54" s="393">
        <v>700000.00000000012</v>
      </c>
      <c r="E54" s="394">
        <v>3.5000000000000003E-2</v>
      </c>
      <c r="F54" s="847"/>
      <c r="G54" s="391"/>
      <c r="H54" s="392"/>
      <c r="I54" s="391"/>
      <c r="J54" s="392"/>
      <c r="K54" s="391"/>
      <c r="L54" s="392"/>
      <c r="M54" s="391"/>
      <c r="N54" s="392"/>
      <c r="O54" s="391"/>
      <c r="P54" s="391"/>
      <c r="Q54" s="855"/>
      <c r="R54" s="391"/>
    </row>
    <row r="55" spans="2:18" ht="11.25" customHeight="1">
      <c r="B55" s="355" t="s">
        <v>2108</v>
      </c>
      <c r="D55" s="838">
        <v>400000</v>
      </c>
      <c r="E55" s="839">
        <v>0.02</v>
      </c>
      <c r="F55" s="850"/>
      <c r="G55" s="839">
        <v>0.12833626150658017</v>
      </c>
      <c r="H55" s="840">
        <v>1.2831974788863261</v>
      </c>
      <c r="I55" s="839">
        <v>0.15347954852294876</v>
      </c>
      <c r="J55" s="840">
        <v>1.335594502683445</v>
      </c>
      <c r="K55" s="839">
        <v>0.2321365319796902</v>
      </c>
      <c r="L55" s="840">
        <v>1.5267044301718569</v>
      </c>
      <c r="M55" s="839">
        <v>0.32438328961826657</v>
      </c>
      <c r="N55" s="840">
        <v>1.7132689810690838</v>
      </c>
      <c r="O55" s="841">
        <v>4.8359267322147112E-2</v>
      </c>
      <c r="P55" s="842">
        <v>0.79746386990819151</v>
      </c>
      <c r="R55" s="843">
        <v>15</v>
      </c>
    </row>
    <row r="56" spans="2:18" ht="11.25" customHeight="1">
      <c r="B56" s="375" t="s">
        <v>2665</v>
      </c>
      <c r="C56" s="375"/>
      <c r="D56" s="376">
        <v>300000</v>
      </c>
      <c r="E56" s="377">
        <v>1.4999999999999999E-2</v>
      </c>
      <c r="F56" s="852"/>
      <c r="G56" s="377">
        <v>0.13276646154078242</v>
      </c>
      <c r="H56" s="378">
        <v>1.3274937786858878</v>
      </c>
      <c r="I56" s="377">
        <v>0.20873077307949295</v>
      </c>
      <c r="J56" s="378">
        <v>1.8163962283492927</v>
      </c>
      <c r="K56" s="377">
        <v>0.25481094434988383</v>
      </c>
      <c r="L56" s="378">
        <v>1.6758284199286559</v>
      </c>
      <c r="M56" s="377">
        <v>0.40301525316244602</v>
      </c>
      <c r="N56" s="378">
        <v>2.1285730622975993</v>
      </c>
      <c r="O56" s="379">
        <v>5.4098970543627008E-2</v>
      </c>
      <c r="P56" s="380">
        <v>1.734154866136175</v>
      </c>
      <c r="Q56" s="857"/>
      <c r="R56" s="381">
        <v>31</v>
      </c>
    </row>
    <row r="57" spans="2:18" ht="5.25" customHeight="1"/>
    <row r="58" spans="2:18" ht="14.25" customHeight="1">
      <c r="B58" s="769" t="s">
        <v>14</v>
      </c>
      <c r="C58" s="846"/>
      <c r="D58" s="772">
        <v>3600000</v>
      </c>
      <c r="E58" s="773">
        <v>0.18</v>
      </c>
      <c r="F58" s="846"/>
      <c r="G58" s="770"/>
      <c r="H58" s="771"/>
      <c r="I58" s="770"/>
      <c r="J58" s="771"/>
      <c r="K58" s="770"/>
      <c r="L58" s="771"/>
      <c r="M58" s="770"/>
      <c r="N58" s="771"/>
      <c r="O58" s="770"/>
      <c r="P58" s="770"/>
      <c r="Q58" s="854"/>
      <c r="R58" s="770"/>
    </row>
    <row r="59" spans="2:18" ht="5.25" customHeight="1"/>
    <row r="60" spans="2:18" ht="11.25" customHeight="1">
      <c r="B60" s="364" t="s">
        <v>608</v>
      </c>
      <c r="C60" s="847"/>
      <c r="D60" s="382">
        <v>3200000</v>
      </c>
      <c r="E60" s="365">
        <v>0.16</v>
      </c>
      <c r="F60" s="847"/>
      <c r="G60" s="366"/>
      <c r="H60" s="367"/>
      <c r="I60" s="366"/>
      <c r="J60" s="367"/>
      <c r="K60" s="366"/>
      <c r="L60" s="367"/>
      <c r="M60" s="366"/>
      <c r="N60" s="367"/>
      <c r="O60" s="366"/>
      <c r="P60" s="366"/>
      <c r="Q60" s="855"/>
      <c r="R60" s="366"/>
    </row>
    <row r="61" spans="2:18" ht="3" customHeight="1"/>
    <row r="62" spans="2:18" ht="11.25" customHeight="1">
      <c r="B62" s="390" t="s">
        <v>607</v>
      </c>
      <c r="C62" s="847"/>
      <c r="D62" s="393">
        <v>1800000</v>
      </c>
      <c r="E62" s="394">
        <v>0.09</v>
      </c>
      <c r="F62" s="847"/>
      <c r="G62" s="391"/>
      <c r="H62" s="392"/>
      <c r="I62" s="391"/>
      <c r="J62" s="392"/>
      <c r="K62" s="391"/>
      <c r="L62" s="392"/>
      <c r="M62" s="391"/>
      <c r="N62" s="392"/>
      <c r="O62" s="391"/>
      <c r="P62" s="391"/>
      <c r="Q62" s="855"/>
      <c r="R62" s="391"/>
    </row>
    <row r="63" spans="2:18" ht="11.25" customHeight="1">
      <c r="B63" s="355" t="s">
        <v>1432</v>
      </c>
      <c r="D63" s="838">
        <v>900000</v>
      </c>
      <c r="E63" s="839">
        <v>4.4999999999999998E-2</v>
      </c>
      <c r="F63" s="850"/>
      <c r="G63" s="839" t="s">
        <v>34</v>
      </c>
      <c r="H63" s="840" t="s">
        <v>34</v>
      </c>
      <c r="I63" s="839" t="s">
        <v>34</v>
      </c>
      <c r="J63" s="840" t="s">
        <v>34</v>
      </c>
      <c r="K63" s="839" t="s">
        <v>34</v>
      </c>
      <c r="L63" s="840" t="s">
        <v>34</v>
      </c>
      <c r="M63" s="839" t="s">
        <v>34</v>
      </c>
      <c r="N63" s="840" t="s">
        <v>34</v>
      </c>
      <c r="O63" s="841" t="s">
        <v>34</v>
      </c>
      <c r="P63" s="842" t="s">
        <v>34</v>
      </c>
      <c r="R63" s="843" t="s">
        <v>34</v>
      </c>
    </row>
    <row r="64" spans="2:18" ht="11.25" customHeight="1">
      <c r="B64" s="368" t="s">
        <v>2100</v>
      </c>
      <c r="C64" s="368"/>
      <c r="D64" s="369">
        <v>450000</v>
      </c>
      <c r="E64" s="370">
        <v>2.2499999999999999E-2</v>
      </c>
      <c r="F64" s="851"/>
      <c r="G64" s="370">
        <v>-3.8983153133773985E-2</v>
      </c>
      <c r="H64" s="371">
        <v>-0.38978136991884815</v>
      </c>
      <c r="I64" s="370">
        <v>-6.3003547277624361E-2</v>
      </c>
      <c r="J64" s="371">
        <v>-0.54826321945408685</v>
      </c>
      <c r="K64" s="370">
        <v>-5.2262817272389905E-2</v>
      </c>
      <c r="L64" s="371">
        <v>-0.34371959459616974</v>
      </c>
      <c r="M64" s="370">
        <v>-6.5793291607108784E-2</v>
      </c>
      <c r="N64" s="371">
        <v>-0.34749510619225443</v>
      </c>
      <c r="O64" s="372">
        <v>0.23268652143457355</v>
      </c>
      <c r="P64" s="373">
        <v>-0.76462670136205435</v>
      </c>
      <c r="Q64" s="856"/>
      <c r="R64" s="374">
        <v>33</v>
      </c>
    </row>
    <row r="65" spans="2:18" ht="11.25" customHeight="1">
      <c r="B65" s="375" t="s">
        <v>2090</v>
      </c>
      <c r="C65" s="375"/>
      <c r="D65" s="376">
        <v>450000</v>
      </c>
      <c r="E65" s="377">
        <v>2.2499999999999999E-2</v>
      </c>
      <c r="F65" s="852"/>
      <c r="G65" s="377">
        <v>0.16777653781005286</v>
      </c>
      <c r="H65" s="378">
        <v>1.6775494923007215</v>
      </c>
      <c r="I65" s="377">
        <v>0.16565219437616019</v>
      </c>
      <c r="J65" s="378">
        <v>1.4415220939561721</v>
      </c>
      <c r="K65" s="377">
        <v>1.1362416068854251</v>
      </c>
      <c r="L65" s="378">
        <v>7.4727794034992243</v>
      </c>
      <c r="M65" s="377">
        <v>1.7114078989672525</v>
      </c>
      <c r="N65" s="378">
        <v>9.0390046623785594</v>
      </c>
      <c r="O65" s="379">
        <v>0.22930593691492013</v>
      </c>
      <c r="P65" s="380">
        <v>0.22126515780828135</v>
      </c>
      <c r="Q65" s="857"/>
      <c r="R65" s="381">
        <v>32</v>
      </c>
    </row>
    <row r="66" spans="2:18" ht="4.5" customHeight="1"/>
    <row r="67" spans="2:18" ht="11.25" customHeight="1">
      <c r="B67" s="390" t="s">
        <v>614</v>
      </c>
      <c r="C67" s="847"/>
      <c r="D67" s="393">
        <v>1400000.0000000002</v>
      </c>
      <c r="E67" s="394">
        <v>7.0000000000000007E-2</v>
      </c>
      <c r="F67" s="847"/>
      <c r="G67" s="391"/>
      <c r="H67" s="392"/>
      <c r="I67" s="391"/>
      <c r="J67" s="392"/>
      <c r="K67" s="391"/>
      <c r="L67" s="392"/>
      <c r="M67" s="391"/>
      <c r="N67" s="392"/>
      <c r="O67" s="391"/>
      <c r="P67" s="391"/>
      <c r="Q67" s="855"/>
      <c r="R67" s="391"/>
    </row>
    <row r="68" spans="2:18" ht="11.25" customHeight="1">
      <c r="B68" s="355" t="s">
        <v>1730</v>
      </c>
      <c r="D68" s="838">
        <v>350000.00000000006</v>
      </c>
      <c r="E68" s="839">
        <v>1.7500000000000002E-2</v>
      </c>
      <c r="F68" s="850"/>
      <c r="G68" s="839">
        <v>0.23692836701233699</v>
      </c>
      <c r="H68" s="840">
        <v>2.368978803479457</v>
      </c>
      <c r="I68" s="839">
        <v>0.21652404736118691</v>
      </c>
      <c r="J68" s="840">
        <v>1.8842140867460966</v>
      </c>
      <c r="K68" s="839">
        <v>0</v>
      </c>
      <c r="L68" s="840">
        <v>0</v>
      </c>
      <c r="M68" s="839">
        <v>0</v>
      </c>
      <c r="N68" s="840">
        <v>0</v>
      </c>
      <c r="O68" s="841">
        <v>0.16589135871212199</v>
      </c>
      <c r="P68" s="842">
        <v>0.61250488326645769</v>
      </c>
      <c r="R68" s="843">
        <v>32</v>
      </c>
    </row>
    <row r="69" spans="2:18" ht="11.25" customHeight="1">
      <c r="B69" s="368" t="s">
        <v>2132</v>
      </c>
      <c r="C69" s="368"/>
      <c r="D69" s="369">
        <v>350000.00000000006</v>
      </c>
      <c r="E69" s="370">
        <v>1.7500000000000002E-2</v>
      </c>
      <c r="F69" s="851"/>
      <c r="G69" s="370">
        <v>0.15575227224698396</v>
      </c>
      <c r="H69" s="371">
        <v>1.5573223088464287</v>
      </c>
      <c r="I69" s="370">
        <v>0.24544340994179459</v>
      </c>
      <c r="J69" s="371">
        <v>2.1358732951258612</v>
      </c>
      <c r="K69" s="370">
        <v>0.46728687483153397</v>
      </c>
      <c r="L69" s="371">
        <v>3.0732299474038904</v>
      </c>
      <c r="M69" s="370">
        <v>0.55914837005016205</v>
      </c>
      <c r="N69" s="371">
        <v>2.9532087159903293</v>
      </c>
      <c r="O69" s="372">
        <v>0.16152821352640084</v>
      </c>
      <c r="P69" s="373">
        <v>0.80808564048258891</v>
      </c>
      <c r="Q69" s="856"/>
      <c r="R69" s="374">
        <v>32</v>
      </c>
    </row>
    <row r="70" spans="2:18" ht="11.25" customHeight="1">
      <c r="B70" s="368" t="s">
        <v>2128</v>
      </c>
      <c r="C70" s="368"/>
      <c r="D70" s="369">
        <v>350000.00000000006</v>
      </c>
      <c r="E70" s="370">
        <v>1.7500000000000002E-2</v>
      </c>
      <c r="F70" s="851"/>
      <c r="G70" s="370">
        <v>0.22465928204922148</v>
      </c>
      <c r="H70" s="371">
        <v>2.2463037410450979</v>
      </c>
      <c r="I70" s="370">
        <v>0.1871396878214926</v>
      </c>
      <c r="J70" s="371">
        <v>1.6285084279545512</v>
      </c>
      <c r="K70" s="370">
        <v>0.35485220376049509</v>
      </c>
      <c r="L70" s="371">
        <v>2.3337749854244949</v>
      </c>
      <c r="M70" s="370">
        <v>0.34632557864328239</v>
      </c>
      <c r="N70" s="371">
        <v>1.8291597940775208</v>
      </c>
      <c r="O70" s="372">
        <v>0.18911489669665024</v>
      </c>
      <c r="P70" s="373">
        <v>0.38191019863993253</v>
      </c>
      <c r="Q70" s="856"/>
      <c r="R70" s="374">
        <v>61</v>
      </c>
    </row>
    <row r="71" spans="2:18" ht="11.25" customHeight="1">
      <c r="B71" s="375" t="s">
        <v>1732</v>
      </c>
      <c r="C71" s="375"/>
      <c r="D71" s="376">
        <v>350000.00000000006</v>
      </c>
      <c r="E71" s="377">
        <v>1.7500000000000002E-2</v>
      </c>
      <c r="F71" s="852"/>
      <c r="G71" s="377">
        <v>0.17690634351026824</v>
      </c>
      <c r="H71" s="378">
        <v>1.7688358015613173</v>
      </c>
      <c r="I71" s="377">
        <v>0.11831603553662928</v>
      </c>
      <c r="J71" s="378">
        <v>1.0295980680344077</v>
      </c>
      <c r="K71" s="377">
        <v>0.31633876302363295</v>
      </c>
      <c r="L71" s="378">
        <v>2.0804816321866983</v>
      </c>
      <c r="M71" s="377">
        <v>0.47265251498827188</v>
      </c>
      <c r="N71" s="378">
        <v>2.4963705550512314</v>
      </c>
      <c r="O71" s="379">
        <v>0.12050358578004203</v>
      </c>
      <c r="P71" s="380">
        <v>2.8225346626058873E-2</v>
      </c>
      <c r="Q71" s="857"/>
      <c r="R71" s="381">
        <v>33</v>
      </c>
    </row>
    <row r="72" spans="2:18" ht="5.25" customHeight="1"/>
    <row r="73" spans="2:18" ht="11.25" customHeight="1">
      <c r="B73" s="364" t="s">
        <v>628</v>
      </c>
      <c r="C73" s="847"/>
      <c r="D73" s="382">
        <v>400000</v>
      </c>
      <c r="E73" s="365">
        <v>0.02</v>
      </c>
      <c r="F73" s="847"/>
      <c r="G73" s="366"/>
      <c r="H73" s="367"/>
      <c r="I73" s="366"/>
      <c r="J73" s="367"/>
      <c r="K73" s="366"/>
      <c r="L73" s="367"/>
      <c r="M73" s="366"/>
      <c r="N73" s="367"/>
      <c r="O73" s="366"/>
      <c r="P73" s="366"/>
      <c r="Q73" s="855"/>
      <c r="R73" s="366"/>
    </row>
    <row r="74" spans="2:18" ht="3" customHeight="1"/>
    <row r="75" spans="2:18" ht="11.25" customHeight="1">
      <c r="B75" s="390" t="s">
        <v>609</v>
      </c>
      <c r="C75" s="847"/>
      <c r="D75" s="393">
        <v>400000</v>
      </c>
      <c r="E75" s="394">
        <v>0.02</v>
      </c>
      <c r="F75" s="847"/>
      <c r="G75" s="391"/>
      <c r="H75" s="392"/>
      <c r="I75" s="391"/>
      <c r="J75" s="392"/>
      <c r="K75" s="391"/>
      <c r="L75" s="392"/>
      <c r="M75" s="391"/>
      <c r="N75" s="392"/>
      <c r="O75" s="391"/>
      <c r="P75" s="391"/>
      <c r="Q75" s="855"/>
      <c r="R75" s="391"/>
    </row>
    <row r="76" spans="2:18" ht="11.25" customHeight="1">
      <c r="B76" s="383" t="s">
        <v>464</v>
      </c>
      <c r="C76" s="383"/>
      <c r="D76" s="384">
        <v>400000</v>
      </c>
      <c r="E76" s="385">
        <v>0.02</v>
      </c>
      <c r="F76" s="853"/>
      <c r="G76" s="385" t="s">
        <v>34</v>
      </c>
      <c r="H76" s="386" t="s">
        <v>34</v>
      </c>
      <c r="I76" s="385" t="s">
        <v>34</v>
      </c>
      <c r="J76" s="386" t="s">
        <v>34</v>
      </c>
      <c r="K76" s="385" t="s">
        <v>34</v>
      </c>
      <c r="L76" s="386" t="s">
        <v>34</v>
      </c>
      <c r="M76" s="385" t="s">
        <v>34</v>
      </c>
      <c r="N76" s="386" t="s">
        <v>34</v>
      </c>
      <c r="O76" s="387" t="s">
        <v>34</v>
      </c>
      <c r="P76" s="388" t="s">
        <v>34</v>
      </c>
      <c r="Q76" s="858"/>
      <c r="R76" s="389" t="s">
        <v>34</v>
      </c>
    </row>
    <row r="77" spans="2:18" ht="7.5" customHeight="1"/>
    <row r="78" spans="2:18" ht="11.25" customHeight="1">
      <c r="B78" s="395" t="s">
        <v>1427</v>
      </c>
      <c r="C78" s="848"/>
      <c r="D78" s="396">
        <v>20000000.000000004</v>
      </c>
      <c r="E78" s="397">
        <v>1.0000000000000002</v>
      </c>
      <c r="F78" s="848"/>
      <c r="G78" s="398"/>
      <c r="H78" s="399"/>
      <c r="I78" s="398"/>
      <c r="J78" s="399"/>
      <c r="K78" s="398"/>
      <c r="L78" s="399"/>
      <c r="M78" s="398"/>
      <c r="N78" s="399"/>
      <c r="O78" s="398"/>
      <c r="P78" s="398"/>
      <c r="Q78" s="859"/>
      <c r="R78" s="398"/>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03/11/2022</oddFooter>
  </headerFooter>
  <rowBreaks count="1" manualBreakCount="1">
    <brk id="31"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51"/>
  <sheetViews>
    <sheetView showGridLines="0" showRuler="0" view="pageLayout" zoomScale="90" zoomScaleNormal="80" zoomScalePageLayoutView="90" workbookViewId="0"/>
  </sheetViews>
  <sheetFormatPr defaultColWidth="10.69921875" defaultRowHeight="11.25"/>
  <cols>
    <col min="1" max="1" width="2.19921875" style="358" customWidth="1"/>
    <col min="2" max="2" width="0.296875" style="355" customWidth="1"/>
    <col min="3" max="3" width="17.19921875" style="355" customWidth="1"/>
    <col min="4" max="6" width="4.19921875" style="355" customWidth="1"/>
    <col min="7" max="22" width="4.19921875" style="358" customWidth="1"/>
    <col min="23" max="23" width="4.09765625" style="358" customWidth="1"/>
    <col min="24" max="24" width="4.19921875" style="358" customWidth="1"/>
    <col min="25" max="25" width="5.5" style="355" customWidth="1"/>
    <col min="26" max="16384" width="10.69921875" style="355"/>
  </cols>
  <sheetData>
    <row r="1" spans="1:25" s="513" customFormat="1" ht="20.25" customHeight="1">
      <c r="B1" s="658" t="s">
        <v>2587</v>
      </c>
      <c r="G1" s="514"/>
      <c r="H1" s="514"/>
      <c r="I1" s="514"/>
      <c r="J1" s="514"/>
      <c r="K1" s="515"/>
      <c r="L1" s="515"/>
      <c r="O1" s="515"/>
      <c r="P1" s="515"/>
      <c r="Q1" s="515"/>
      <c r="R1" s="515"/>
      <c r="S1" s="515"/>
      <c r="T1" s="515"/>
      <c r="U1" s="515"/>
      <c r="V1" s="515"/>
      <c r="W1" s="515"/>
      <c r="X1" s="516"/>
    </row>
    <row r="2" spans="1:25" s="513" customFormat="1" ht="3.75" customHeight="1">
      <c r="B2" s="515"/>
      <c r="G2" s="515"/>
      <c r="H2" s="515"/>
      <c r="I2" s="521"/>
      <c r="J2" s="521"/>
      <c r="K2" s="515"/>
      <c r="L2" s="515"/>
      <c r="M2" s="515"/>
      <c r="N2" s="515"/>
      <c r="O2" s="515"/>
      <c r="P2" s="515"/>
      <c r="Q2" s="515"/>
      <c r="R2" s="515"/>
      <c r="S2" s="515"/>
      <c r="T2" s="515"/>
      <c r="U2" s="515"/>
      <c r="V2" s="515"/>
      <c r="W2" s="515"/>
      <c r="X2" s="516"/>
    </row>
    <row r="3" spans="1:25" s="518" customFormat="1" ht="16.5" customHeight="1">
      <c r="B3" s="363" t="str">
        <f>'Portfólio Final'!B2</f>
        <v>Nome Cliente</v>
      </c>
      <c r="E3" s="722"/>
      <c r="F3" s="722"/>
      <c r="G3" s="722"/>
      <c r="H3" s="722"/>
      <c r="I3" s="722"/>
      <c r="J3" s="652"/>
      <c r="O3" s="519"/>
      <c r="P3" s="519"/>
      <c r="Q3" s="519"/>
      <c r="R3" s="519"/>
      <c r="S3" s="519"/>
      <c r="T3" s="519"/>
      <c r="U3" s="519"/>
      <c r="V3" s="519"/>
      <c r="W3" s="519"/>
      <c r="X3" s="516"/>
    </row>
    <row r="4" spans="1:25" ht="12" customHeight="1">
      <c r="B4" s="358"/>
    </row>
    <row r="5" spans="1:25" s="766" customFormat="1" ht="22.5" customHeight="1" thickBot="1">
      <c r="A5" s="762"/>
      <c r="B5" s="761" t="s">
        <v>2479</v>
      </c>
      <c r="C5" s="763"/>
      <c r="D5" s="763"/>
      <c r="E5" s="763"/>
      <c r="F5" s="763"/>
      <c r="G5" s="764"/>
      <c r="H5" s="764"/>
      <c r="I5" s="764"/>
      <c r="J5" s="764"/>
      <c r="K5" s="764"/>
      <c r="L5" s="764"/>
      <c r="M5" s="764"/>
      <c r="N5" s="764"/>
      <c r="O5" s="764"/>
      <c r="P5" s="764"/>
      <c r="Q5" s="764"/>
      <c r="R5" s="764"/>
      <c r="S5" s="764"/>
      <c r="T5" s="764"/>
      <c r="U5" s="764"/>
      <c r="V5" s="764"/>
      <c r="W5" s="765"/>
      <c r="X5" s="765"/>
      <c r="Y5" s="765" t="str">
        <f ca="1">TEXT(AccReturns!$B$3, "dd/mm/yyyy")&amp;" - "&amp;TEXT(OFFSET(AccReturns!$B$2,COUNTA(AccReturns!$B:$B),), "dd/mm/yyyy")</f>
        <v>02/01/2020 - 01/11/2022</v>
      </c>
    </row>
    <row r="7" spans="1:25" s="661" customFormat="1" ht="15.75">
      <c r="C7" s="937" t="s">
        <v>2577</v>
      </c>
      <c r="D7" s="937"/>
      <c r="E7" s="937"/>
      <c r="F7" s="937" t="s">
        <v>2469</v>
      </c>
      <c r="G7" s="937"/>
      <c r="H7" s="937"/>
      <c r="I7" s="937"/>
      <c r="J7" s="937"/>
      <c r="K7" s="937"/>
      <c r="L7" s="937" t="s">
        <v>2578</v>
      </c>
      <c r="M7" s="937"/>
      <c r="N7" s="937"/>
      <c r="O7" s="937"/>
      <c r="P7" s="937"/>
      <c r="Q7" s="937"/>
      <c r="R7" s="713"/>
      <c r="S7" s="937" t="s">
        <v>2586</v>
      </c>
      <c r="T7" s="937"/>
      <c r="U7" s="937"/>
      <c r="V7" s="937"/>
      <c r="W7" s="937"/>
      <c r="X7" s="660"/>
    </row>
    <row r="8" spans="1:25" ht="4.5" customHeight="1">
      <c r="C8" s="214"/>
      <c r="D8" s="214"/>
      <c r="E8" s="214"/>
      <c r="F8" s="214"/>
      <c r="G8" s="321"/>
      <c r="H8" s="321"/>
      <c r="I8" s="321"/>
      <c r="J8" s="321"/>
      <c r="K8" s="321"/>
      <c r="L8" s="321"/>
      <c r="M8" s="321"/>
      <c r="N8" s="321"/>
      <c r="O8" s="321"/>
      <c r="P8" s="321"/>
      <c r="Q8" s="321"/>
      <c r="R8" s="321"/>
      <c r="S8" s="321"/>
      <c r="T8" s="321"/>
      <c r="U8" s="321"/>
      <c r="V8" s="321"/>
    </row>
    <row r="9" spans="1:25" ht="15.75">
      <c r="C9" s="214"/>
      <c r="D9" s="214"/>
      <c r="E9" s="214"/>
      <c r="F9" s="214"/>
      <c r="G9" s="321"/>
      <c r="H9" s="321"/>
      <c r="I9" s="321"/>
      <c r="J9" s="321"/>
      <c r="K9" s="321"/>
      <c r="L9" s="321"/>
      <c r="M9" s="321"/>
      <c r="N9" s="321"/>
      <c r="O9" s="321"/>
      <c r="P9" s="321"/>
      <c r="Q9" s="321"/>
      <c r="R9" s="321"/>
      <c r="S9" s="321"/>
      <c r="T9" s="321"/>
      <c r="U9" s="321"/>
      <c r="V9" s="321"/>
    </row>
    <row r="20" spans="1:25" s="766" customFormat="1" ht="22.5" customHeight="1" thickBot="1">
      <c r="A20" s="762"/>
      <c r="B20" s="761" t="s">
        <v>2585</v>
      </c>
      <c r="C20" s="763"/>
      <c r="D20" s="763"/>
      <c r="E20" s="763"/>
      <c r="F20" s="763"/>
      <c r="G20" s="764"/>
      <c r="H20" s="764"/>
      <c r="I20" s="764"/>
      <c r="J20" s="764"/>
      <c r="K20" s="764"/>
      <c r="L20" s="764"/>
      <c r="M20" s="764"/>
      <c r="N20" s="764"/>
      <c r="O20" s="764"/>
      <c r="P20" s="764"/>
      <c r="Q20" s="764"/>
      <c r="R20" s="764"/>
      <c r="S20" s="764"/>
      <c r="T20" s="764"/>
      <c r="U20" s="764"/>
      <c r="V20" s="764"/>
      <c r="W20" s="765"/>
      <c r="X20" s="765"/>
      <c r="Y20" s="765"/>
    </row>
    <row r="23" spans="1:25" ht="15.75">
      <c r="B23" s="691" t="s">
        <v>2579</v>
      </c>
      <c r="M23" s="691" t="s">
        <v>2580</v>
      </c>
    </row>
    <row r="26" spans="1:25" ht="15" customHeight="1" thickBot="1">
      <c r="B26" s="716"/>
      <c r="C26" s="719" t="str" cm="1">
        <f t="array" aca="1" ref="C26:C28" ca="1">allocation_class</f>
        <v>Renda Fixa (RF) - 49.00%</v>
      </c>
      <c r="D26" s="741"/>
    </row>
    <row r="27" spans="1:25" ht="15" customHeight="1" thickBot="1">
      <c r="B27" s="717"/>
      <c r="C27" s="719" t="str">
        <f ca="1"/>
        <v>Multimercado (MM) - 35.00%</v>
      </c>
      <c r="D27" s="742"/>
    </row>
    <row r="28" spans="1:25" ht="15" customHeight="1">
      <c r="B28" s="718"/>
      <c r="C28" s="719" t="str">
        <f ca="1"/>
        <v>Renda Variável (RV) - 16.00%</v>
      </c>
      <c r="D28" s="743"/>
    </row>
    <row r="43" spans="1:25" ht="15" customHeight="1"/>
    <row r="44" spans="1:25" ht="15" customHeight="1"/>
    <row r="45" spans="1:25" ht="22.5" customHeight="1" thickBot="1">
      <c r="A45" s="659"/>
      <c r="B45" s="659" t="s">
        <v>2481</v>
      </c>
      <c r="C45" s="767"/>
      <c r="D45" s="656"/>
      <c r="E45" s="656"/>
      <c r="F45" s="656"/>
      <c r="G45" s="657"/>
      <c r="H45" s="657"/>
      <c r="I45" s="657"/>
      <c r="J45" s="657"/>
      <c r="K45" s="657"/>
      <c r="L45" s="657"/>
      <c r="M45" s="657"/>
      <c r="N45" s="657"/>
      <c r="O45" s="657"/>
      <c r="P45" s="657"/>
      <c r="Q45" s="657"/>
      <c r="R45" s="657"/>
      <c r="S45" s="657"/>
      <c r="T45" s="657"/>
      <c r="U45" s="657"/>
      <c r="V45" s="657"/>
      <c r="W45" s="657"/>
      <c r="X45" s="657"/>
      <c r="Y45" s="669" t="str">
        <f ca="1">TEXT(AccReturns!$B$3, "dd/mm/yyyy")&amp;" - "&amp;TEXT(OFFSET(AccReturns!$B$2,COUNTA(AccReturns!$B:$B),), "dd/mm/yyyy")</f>
        <v>02/01/2020 - 01/11/2022</v>
      </c>
    </row>
    <row r="47" spans="1:25" s="661" customFormat="1" ht="15" customHeight="1">
      <c r="X47" s="662"/>
    </row>
    <row r="74" spans="1:24" s="661" customFormat="1" ht="30.75" customHeight="1">
      <c r="A74" s="662"/>
      <c r="C74" s="663"/>
      <c r="D74" s="663"/>
      <c r="E74" s="938" t="s">
        <v>2482</v>
      </c>
      <c r="F74" s="938"/>
      <c r="G74" s="938" t="s">
        <v>2473</v>
      </c>
      <c r="H74" s="938"/>
      <c r="I74" s="938" t="s">
        <v>2483</v>
      </c>
      <c r="J74" s="938"/>
      <c r="K74" s="938" t="s">
        <v>2484</v>
      </c>
      <c r="L74" s="938"/>
      <c r="M74" s="938" t="s">
        <v>2485</v>
      </c>
      <c r="N74" s="938"/>
      <c r="O74" s="939" t="str">
        <f>"Saldo Inicial
"&amp;TEXT('Criação de Portfólio'!$AB$2, "dd/mm/yyyy")</f>
        <v>Saldo Inicial
01/01/2020</v>
      </c>
      <c r="P74" s="939"/>
      <c r="Q74" s="939"/>
      <c r="R74" s="939"/>
      <c r="S74" s="939" t="str">
        <f ca="1">"Saldo Final
"&amp;TEXT('Criação de Portfólio'!$AB$3, "dd/mm/yyyy")</f>
        <v>Saldo Final
07/11/2022</v>
      </c>
      <c r="T74" s="939"/>
      <c r="U74" s="939"/>
      <c r="V74" s="939"/>
      <c r="W74" s="662"/>
      <c r="X74" s="662"/>
    </row>
    <row r="75" spans="1:24" s="661" customFormat="1" ht="15">
      <c r="A75" s="662"/>
      <c r="C75" s="667" t="str">
        <f>'Performance Measurement'!B12</f>
        <v>Portfólio Sugerido</v>
      </c>
      <c r="D75" s="693"/>
      <c r="E75" s="940">
        <f>'Performance Measurement'!C12</f>
        <v>0</v>
      </c>
      <c r="F75" s="940"/>
      <c r="G75" s="940">
        <f>'Performance Measurement'!D12</f>
        <v>0.14165676480626077</v>
      </c>
      <c r="H75" s="940"/>
      <c r="I75" s="940">
        <f>'Performance Measurement'!E12</f>
        <v>6.9623645610626506E-2</v>
      </c>
      <c r="J75" s="940"/>
      <c r="K75" s="940">
        <f>'Performance Measurement'!F12</f>
        <v>0.15901065720284491</v>
      </c>
      <c r="L75" s="940"/>
      <c r="M75" s="940">
        <f>'Performance Measurement'!G12</f>
        <v>0.31087754614040142</v>
      </c>
      <c r="N75" s="940"/>
      <c r="O75" s="941">
        <f>'Performance Measurement'!H12</f>
        <v>20000000</v>
      </c>
      <c r="P75" s="941"/>
      <c r="Q75" s="941"/>
      <c r="R75" s="941"/>
      <c r="S75" s="941">
        <f>'Performance Measurement'!I12</f>
        <v>27325019.24740934</v>
      </c>
      <c r="T75" s="941"/>
      <c r="U75" s="941"/>
      <c r="V75" s="941"/>
      <c r="W75" s="662"/>
      <c r="X75" s="662"/>
    </row>
    <row r="76" spans="1:24" ht="3" customHeight="1">
      <c r="C76" s="665"/>
      <c r="D76" s="665"/>
      <c r="E76" s="665"/>
      <c r="F76" s="665"/>
      <c r="G76" s="666"/>
      <c r="H76" s="666"/>
      <c r="I76" s="666"/>
      <c r="J76" s="666"/>
      <c r="K76" s="666"/>
      <c r="L76" s="666"/>
      <c r="M76" s="666"/>
      <c r="N76" s="666"/>
      <c r="O76" s="666"/>
      <c r="P76" s="666"/>
      <c r="Q76" s="666"/>
      <c r="R76" s="666"/>
      <c r="S76" s="666"/>
      <c r="T76" s="666"/>
      <c r="U76" s="666"/>
      <c r="V76" s="666"/>
    </row>
    <row r="77" spans="1:24" s="661" customFormat="1" ht="15">
      <c r="A77" s="662"/>
      <c r="C77" s="668" t="str">
        <f>'Performance Measurement'!B13</f>
        <v>CDI</v>
      </c>
      <c r="D77" s="693"/>
      <c r="E77" s="940">
        <f>'Performance Measurement'!C13</f>
        <v>0</v>
      </c>
      <c r="F77" s="940"/>
      <c r="G77" s="940">
        <f>'Performance Measurement'!D13</f>
        <v>0.10075471675702485</v>
      </c>
      <c r="H77" s="940"/>
      <c r="I77" s="940">
        <f>'Performance Measurement'!E13</f>
        <v>6.5710331150029777E-2</v>
      </c>
      <c r="J77" s="940"/>
      <c r="K77" s="940">
        <f>'Performance Measurement'!F13</f>
        <v>0.11540257849682867</v>
      </c>
      <c r="L77" s="940"/>
      <c r="M77" s="940">
        <f>'Performance Measurement'!G13</f>
        <v>0.15305943266638256</v>
      </c>
      <c r="N77" s="940"/>
      <c r="O77" s="941">
        <f>'Performance Measurement'!H13</f>
        <v>20000000</v>
      </c>
      <c r="P77" s="941"/>
      <c r="Q77" s="941"/>
      <c r="R77" s="941"/>
      <c r="S77" s="941">
        <f>'Performance Measurement'!I13</f>
        <v>23622953.112599913</v>
      </c>
      <c r="T77" s="941"/>
      <c r="U77" s="941"/>
      <c r="V77" s="941"/>
      <c r="W77" s="662"/>
      <c r="X77" s="662"/>
    </row>
    <row r="81" spans="1:25" ht="15">
      <c r="Q81" s="664"/>
      <c r="R81" s="664"/>
      <c r="S81" s="692"/>
      <c r="T81" s="692"/>
      <c r="U81" s="692"/>
      <c r="V81" s="692"/>
    </row>
    <row r="82" spans="1:25" ht="15">
      <c r="Q82" s="664"/>
      <c r="R82" s="664"/>
      <c r="S82" s="692"/>
      <c r="T82" s="692"/>
      <c r="U82" s="692"/>
      <c r="V82" s="692"/>
    </row>
    <row r="83" spans="1:25" ht="15">
      <c r="Q83" s="664"/>
      <c r="R83" s="664"/>
      <c r="S83" s="692"/>
      <c r="T83" s="692"/>
      <c r="U83" s="692"/>
      <c r="V83" s="692"/>
    </row>
    <row r="84" spans="1:25" ht="15">
      <c r="Q84" s="664"/>
      <c r="R84" s="664"/>
      <c r="S84" s="692"/>
      <c r="T84" s="692"/>
      <c r="U84" s="692"/>
      <c r="V84" s="692"/>
    </row>
    <row r="85" spans="1:25" ht="15">
      <c r="Q85" s="664"/>
      <c r="R85" s="664"/>
      <c r="S85" s="692"/>
      <c r="T85" s="692"/>
      <c r="U85" s="692"/>
      <c r="V85" s="692"/>
    </row>
    <row r="86" spans="1:25" ht="22.5" customHeight="1" thickBot="1">
      <c r="A86" s="659" t="s">
        <v>2486</v>
      </c>
      <c r="B86" s="659"/>
      <c r="C86" s="767"/>
      <c r="D86" s="656"/>
      <c r="E86" s="656"/>
      <c r="F86" s="656"/>
      <c r="G86" s="657"/>
      <c r="H86" s="657"/>
      <c r="I86" s="657"/>
      <c r="J86" s="657"/>
      <c r="K86" s="657"/>
      <c r="L86" s="657"/>
      <c r="M86" s="657"/>
      <c r="N86" s="657"/>
      <c r="O86" s="657"/>
      <c r="P86" s="657"/>
      <c r="Q86" s="657"/>
      <c r="R86" s="657"/>
      <c r="S86" s="657"/>
      <c r="T86" s="657"/>
      <c r="U86" s="657"/>
      <c r="V86" s="657"/>
      <c r="W86" s="657"/>
      <c r="X86" s="657"/>
      <c r="Y86" s="669" t="str">
        <f ca="1">TEXT(AccReturns!$B$3, "dd/mm/yyyy")&amp;" - "&amp;TEXT(OFFSET(AccReturns!$B$2,COUNTA(AccReturns!$B:$B),), "dd/mm/yyyy")</f>
        <v>02/01/2020 - 01/11/2022</v>
      </c>
    </row>
    <row r="88" spans="1:25" ht="15.75">
      <c r="C88" s="691" t="s">
        <v>2487</v>
      </c>
    </row>
    <row r="107" spans="3:3" ht="15.75">
      <c r="C107" s="691" t="s">
        <v>2743</v>
      </c>
    </row>
    <row r="128" spans="17:22" ht="15">
      <c r="Q128" s="664"/>
      <c r="R128" s="664"/>
      <c r="S128" s="692"/>
      <c r="T128" s="692"/>
      <c r="U128" s="692"/>
      <c r="V128" s="692"/>
    </row>
    <row r="129" spans="1:25" ht="15">
      <c r="Q129" s="664"/>
      <c r="R129" s="664"/>
      <c r="S129" s="692"/>
      <c r="T129" s="692"/>
      <c r="U129" s="692"/>
      <c r="V129" s="692"/>
    </row>
    <row r="130" spans="1:25" ht="22.5" customHeight="1" thickBot="1">
      <c r="A130" s="659" t="s">
        <v>2486</v>
      </c>
      <c r="B130" s="659"/>
      <c r="C130" s="767"/>
      <c r="D130" s="656"/>
      <c r="E130" s="656"/>
      <c r="F130" s="656"/>
      <c r="G130" s="657"/>
      <c r="H130" s="657"/>
      <c r="I130" s="657"/>
      <c r="J130" s="657"/>
      <c r="K130" s="657"/>
      <c r="L130" s="657"/>
      <c r="M130" s="657"/>
      <c r="N130" s="657"/>
      <c r="O130" s="657"/>
      <c r="P130" s="657"/>
      <c r="Q130" s="657"/>
      <c r="R130" s="657"/>
      <c r="S130" s="657"/>
      <c r="T130" s="657"/>
      <c r="U130" s="657"/>
      <c r="V130" s="657"/>
      <c r="W130" s="657"/>
      <c r="X130" s="657"/>
      <c r="Y130" s="669" t="str">
        <f ca="1">TEXT(AccReturns!$B$3, "dd/mm/yyyy")&amp;" - "&amp;TEXT(OFFSET(AccReturns!$B$2,COUNTA(AccReturns!$B:$B),), "dd/mm/yyyy")</f>
        <v>02/01/2020 - 01/11/2022</v>
      </c>
    </row>
    <row r="132" spans="1:25" ht="15.75">
      <c r="C132" s="691" t="s">
        <v>2744</v>
      </c>
    </row>
    <row r="151" spans="3:3" ht="15.75">
      <c r="C151" s="691"/>
    </row>
  </sheetData>
  <mergeCells count="25">
    <mergeCell ref="O75:R75"/>
    <mergeCell ref="O77:R77"/>
    <mergeCell ref="S75:V75"/>
    <mergeCell ref="S77:V77"/>
    <mergeCell ref="S74:V74"/>
    <mergeCell ref="K75:L75"/>
    <mergeCell ref="K77:L77"/>
    <mergeCell ref="M75:N75"/>
    <mergeCell ref="M77:N77"/>
    <mergeCell ref="E75:F75"/>
    <mergeCell ref="E77:F77"/>
    <mergeCell ref="G75:H75"/>
    <mergeCell ref="G77:H77"/>
    <mergeCell ref="I75:J75"/>
    <mergeCell ref="I77:J77"/>
    <mergeCell ref="S7:W7"/>
    <mergeCell ref="L7:Q7"/>
    <mergeCell ref="F7:K7"/>
    <mergeCell ref="C7:E7"/>
    <mergeCell ref="M74:N74"/>
    <mergeCell ref="K74:L74"/>
    <mergeCell ref="E74:F74"/>
    <mergeCell ref="G74:H74"/>
    <mergeCell ref="I74:J74"/>
    <mergeCell ref="O74:R74"/>
  </mergeCells>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37"/>
  <sheetViews>
    <sheetView showGridLines="0" showRuler="0" view="pageLayout" zoomScale="90" zoomScaleNormal="80" zoomScalePageLayoutView="90" workbookViewId="0"/>
  </sheetViews>
  <sheetFormatPr defaultColWidth="10.69921875" defaultRowHeight="11.25"/>
  <cols>
    <col min="1" max="1" width="2.19921875" style="358" customWidth="1"/>
    <col min="2" max="2" width="2.59765625" style="762" customWidth="1"/>
    <col min="3" max="3" width="17.19921875" style="355" customWidth="1"/>
    <col min="4" max="6" width="6.296875" style="355" customWidth="1"/>
    <col min="7" max="15" width="6.296875" style="358" customWidth="1"/>
    <col min="16" max="16" width="8.796875" style="358" customWidth="1"/>
    <col min="17" max="17" width="7.19921875" style="358" customWidth="1"/>
    <col min="18" max="21" width="4.19921875" style="358" customWidth="1"/>
    <col min="22" max="22" width="4.796875" style="358" customWidth="1"/>
    <col min="23" max="23" width="4.09765625" style="358" customWidth="1"/>
    <col min="24" max="16384" width="10.69921875" style="355"/>
  </cols>
  <sheetData>
    <row r="1" spans="2:28" ht="15">
      <c r="G1" s="355"/>
      <c r="R1" s="664"/>
      <c r="S1" s="692"/>
      <c r="T1" s="692"/>
      <c r="U1" s="692"/>
      <c r="V1" s="692"/>
      <c r="X1" s="358"/>
    </row>
    <row r="2" spans="2:28" ht="15">
      <c r="G2" s="355"/>
      <c r="R2" s="664"/>
      <c r="S2" s="692"/>
      <c r="T2" s="692"/>
      <c r="U2" s="692"/>
      <c r="V2" s="692"/>
      <c r="X2" s="358"/>
    </row>
    <row r="3" spans="2:28" ht="22.5" customHeight="1" thickBot="1">
      <c r="B3" s="761" t="s">
        <v>2524</v>
      </c>
      <c r="C3" s="656"/>
      <c r="D3" s="656"/>
      <c r="E3" s="656"/>
      <c r="F3" s="656"/>
      <c r="G3" s="657"/>
      <c r="H3" s="657"/>
      <c r="I3" s="657"/>
      <c r="J3" s="657"/>
      <c r="K3" s="657"/>
      <c r="L3" s="657"/>
      <c r="M3" s="657"/>
      <c r="N3" s="657"/>
      <c r="O3" s="657"/>
      <c r="P3" s="669"/>
      <c r="Q3" s="669" t="str">
        <f ca="1">TEXT(AccReturns!$B$3, "dd/mm/yyyy")&amp;" - "&amp;TEXT(OFFSET(AccReturns!$B$2,COUNTA(AccReturns!$B:$B),), "dd/mm/yyyy")</f>
        <v>02/01/2020 - 01/11/2022</v>
      </c>
      <c r="V3" s="355"/>
    </row>
    <row r="6" spans="2:28" ht="15.75" thickBot="1">
      <c r="C6" s="702" t="s">
        <v>2473</v>
      </c>
      <c r="D6" s="702" t="s">
        <v>2534</v>
      </c>
      <c r="E6" s="702" t="s">
        <v>2535</v>
      </c>
      <c r="F6" s="702" t="s">
        <v>2536</v>
      </c>
      <c r="G6" s="702" t="s">
        <v>2537</v>
      </c>
      <c r="H6" s="702" t="s">
        <v>2538</v>
      </c>
      <c r="I6" s="702" t="s">
        <v>2539</v>
      </c>
      <c r="J6" s="702" t="s">
        <v>2545</v>
      </c>
      <c r="K6" s="702" t="s">
        <v>2546</v>
      </c>
      <c r="L6" s="702" t="s">
        <v>2540</v>
      </c>
      <c r="M6" s="702" t="s">
        <v>2541</v>
      </c>
      <c r="N6" s="702" t="s">
        <v>2542</v>
      </c>
      <c r="O6" s="702" t="s">
        <v>2543</v>
      </c>
      <c r="P6" s="710" t="s">
        <v>2544</v>
      </c>
    </row>
    <row r="7" spans="2:28" ht="15.75" thickTop="1">
      <c r="C7" s="711">
        <f ca="1">_xlfn.NUMBERVALUE(LEFT(OFFSET('Performance Measurement'!$B$18,,COUNTA('Performance Measurement'!$18:$18)),4))-2</f>
        <v>2020</v>
      </c>
      <c r="D7" s="712"/>
      <c r="E7" s="712"/>
      <c r="F7" s="712"/>
      <c r="G7" s="712"/>
      <c r="H7" s="712"/>
      <c r="I7" s="712"/>
      <c r="J7" s="712"/>
      <c r="K7" s="712"/>
      <c r="L7" s="712"/>
      <c r="M7" s="712"/>
      <c r="N7" s="712"/>
      <c r="O7" s="712"/>
      <c r="P7" s="712"/>
    </row>
    <row r="8" spans="2:28" ht="4.5" customHeight="1">
      <c r="C8" s="701"/>
      <c r="D8" s="701"/>
      <c r="E8" s="701"/>
      <c r="F8" s="701"/>
      <c r="G8" s="701"/>
      <c r="H8" s="701"/>
      <c r="I8" s="701"/>
      <c r="J8" s="701"/>
      <c r="K8" s="701"/>
      <c r="L8" s="701"/>
      <c r="M8" s="701"/>
      <c r="N8" s="701"/>
      <c r="O8" s="701"/>
      <c r="P8" s="701"/>
    </row>
    <row r="9" spans="2:28" ht="15">
      <c r="C9" s="667" t="str">
        <f>'Performance Measurement'!$B$19</f>
        <v>Portfólio Sugerido</v>
      </c>
      <c r="D9" s="707"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6.2553129444138378E-3</v>
      </c>
      <c r="E9" s="707"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-7.819836495266741E-3</v>
      </c>
      <c r="F9" s="707"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-4.3963947515545332E-2</v>
      </c>
      <c r="G9" s="707"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2.7600463932975661E-2</v>
      </c>
      <c r="H9" s="707"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1.8538409234108544E-2</v>
      </c>
      <c r="I9" s="707"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2.0308188751204437E-2</v>
      </c>
      <c r="J9" s="707"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2.1791370369818486E-2</v>
      </c>
      <c r="K9" s="707"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4.6499846055594318E-3</v>
      </c>
      <c r="L9" s="707"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-9.0690451878767675E-3</v>
      </c>
      <c r="M9" s="707"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5.1754603450175907E-3</v>
      </c>
      <c r="N9" s="707"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2.9689553061094553E-2</v>
      </c>
      <c r="O9" s="707"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2.6055134748513176E-2</v>
      </c>
      <c r="P9" s="699" cm="1">
        <f t="array" aca="1" ref="P9" ca="1">PRODUCT(1+D9:O9)-1</f>
        <v>0.10114715469087354</v>
      </c>
    </row>
    <row r="10" spans="2:28" ht="15">
      <c r="C10" s="667" t="str">
        <f>'Performance Measurement'!$B$21</f>
        <v>%CDI</v>
      </c>
      <c r="D10" s="708"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1.660892324481873</v>
      </c>
      <c r="E10" s="708"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-2.662276473686676</v>
      </c>
      <c r="F10" s="708"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-12.992867918306827</v>
      </c>
      <c r="G10" s="708"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9.6868817018404823</v>
      </c>
      <c r="H10" s="708"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7.8616660880522753</v>
      </c>
      <c r="I10" s="708"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9.5645473721389145</v>
      </c>
      <c r="J10" s="708"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11.213069144312993</v>
      </c>
      <c r="K10" s="708"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2.9081895076103499</v>
      </c>
      <c r="L10" s="708"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-5.7775282529750225</v>
      </c>
      <c r="M10" s="708"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3.2970800945464749</v>
      </c>
      <c r="N10" s="708"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19.860477860754308</v>
      </c>
      <c r="O10" s="708"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15.843613032497673</v>
      </c>
      <c r="P10" s="709">
        <f ca="1">P9/P11</f>
        <v>3.6676548020531259</v>
      </c>
    </row>
    <row r="11" spans="2:28" ht="15" hidden="1">
      <c r="C11" s="703" t="str">
        <f>'Performance Measurement'!$B$20</f>
        <v>CDI</v>
      </c>
      <c r="D11" s="704"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04"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04"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04"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04"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04"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04"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04"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04"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04"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04"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04"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06" cm="1">
        <f t="array" aca="1" ref="P11" ca="1">PRODUCT(1+D11:O11)-1</f>
        <v>2.7578155565308959E-2</v>
      </c>
    </row>
    <row r="12" spans="2:28" ht="15">
      <c r="C12" s="705"/>
      <c r="D12" s="704"/>
      <c r="E12" s="704"/>
      <c r="F12" s="704"/>
      <c r="G12" s="704"/>
      <c r="H12" s="704"/>
      <c r="I12" s="704"/>
      <c r="J12" s="704"/>
      <c r="K12" s="704"/>
      <c r="L12" s="704"/>
      <c r="M12" s="704"/>
      <c r="N12" s="704"/>
      <c r="O12" s="704"/>
      <c r="P12" s="706"/>
    </row>
    <row r="13" spans="2:28" ht="15">
      <c r="C13" s="680"/>
      <c r="D13" s="680"/>
      <c r="E13" s="680"/>
      <c r="F13" s="680"/>
      <c r="G13" s="680"/>
      <c r="H13" s="680"/>
      <c r="I13" s="680"/>
      <c r="J13" s="680"/>
      <c r="K13" s="680"/>
      <c r="L13" s="680"/>
      <c r="M13" s="680"/>
      <c r="N13" s="680"/>
      <c r="O13" s="680"/>
      <c r="P13" s="701"/>
    </row>
    <row r="14" spans="2:28" s="358" customFormat="1" ht="15.75" thickBot="1">
      <c r="B14" s="762"/>
      <c r="C14" s="702" t="s">
        <v>2473</v>
      </c>
      <c r="D14" s="702" t="s">
        <v>2534</v>
      </c>
      <c r="E14" s="702" t="s">
        <v>2535</v>
      </c>
      <c r="F14" s="702" t="s">
        <v>2536</v>
      </c>
      <c r="G14" s="702" t="s">
        <v>2537</v>
      </c>
      <c r="H14" s="702" t="s">
        <v>2538</v>
      </c>
      <c r="I14" s="702" t="s">
        <v>2539</v>
      </c>
      <c r="J14" s="702" t="s">
        <v>2545</v>
      </c>
      <c r="K14" s="702" t="s">
        <v>2546</v>
      </c>
      <c r="L14" s="702" t="s">
        <v>2540</v>
      </c>
      <c r="M14" s="702" t="s">
        <v>2541</v>
      </c>
      <c r="N14" s="702" t="s">
        <v>2542</v>
      </c>
      <c r="O14" s="702" t="s">
        <v>2543</v>
      </c>
      <c r="P14" s="710" t="s">
        <v>2544</v>
      </c>
      <c r="X14" s="355"/>
      <c r="Y14" s="355"/>
      <c r="Z14" s="355"/>
      <c r="AA14" s="355"/>
      <c r="AB14" s="355"/>
    </row>
    <row r="15" spans="2:28" s="358" customFormat="1" ht="15.75" thickTop="1">
      <c r="B15" s="762"/>
      <c r="C15" s="711">
        <f ca="1">C7+1</f>
        <v>2021</v>
      </c>
      <c r="D15" s="712"/>
      <c r="E15" s="712"/>
      <c r="F15" s="712"/>
      <c r="G15" s="712"/>
      <c r="H15" s="712"/>
      <c r="I15" s="712"/>
      <c r="J15" s="712"/>
      <c r="K15" s="712"/>
      <c r="L15" s="712"/>
      <c r="M15" s="712"/>
      <c r="N15" s="712"/>
      <c r="O15" s="712"/>
      <c r="P15" s="712"/>
      <c r="X15" s="355"/>
      <c r="Y15" s="355"/>
      <c r="Z15" s="355"/>
      <c r="AA15" s="355"/>
      <c r="AB15" s="355"/>
    </row>
    <row r="16" spans="2:28" s="358" customFormat="1" ht="4.5" customHeight="1">
      <c r="B16" s="762"/>
      <c r="C16" s="701"/>
      <c r="D16" s="701"/>
      <c r="E16" s="701"/>
      <c r="F16" s="701"/>
      <c r="G16" s="701"/>
      <c r="H16" s="701"/>
      <c r="I16" s="701"/>
      <c r="J16" s="701"/>
      <c r="K16" s="701"/>
      <c r="L16" s="701"/>
      <c r="M16" s="701"/>
      <c r="N16" s="701"/>
      <c r="O16" s="701"/>
      <c r="P16" s="701"/>
      <c r="X16" s="355"/>
      <c r="Y16" s="355"/>
      <c r="Z16" s="355"/>
      <c r="AA16" s="355"/>
      <c r="AB16" s="355"/>
    </row>
    <row r="17" spans="2:28" s="358" customFormat="1" ht="15">
      <c r="B17" s="762"/>
      <c r="C17" s="667" t="str">
        <f>'Performance Measurement'!$B$19</f>
        <v>Portfólio Sugerido</v>
      </c>
      <c r="D17" s="707"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-1.0022084096951156E-3</v>
      </c>
      <c r="E17" s="707"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8.7020283464238624E-3</v>
      </c>
      <c r="F17" s="707"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1.6101817924074835E-2</v>
      </c>
      <c r="G17" s="707"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1.4081128243998542E-2</v>
      </c>
      <c r="H17" s="707"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1.4884378628318595E-2</v>
      </c>
      <c r="I17" s="707"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1.0121026666182864E-2</v>
      </c>
      <c r="J17" s="707"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-2.5908446524360862E-3</v>
      </c>
      <c r="K17" s="707"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3.4756894358130008E-3</v>
      </c>
      <c r="L17" s="707"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3.2796010969013967E-3</v>
      </c>
      <c r="M17" s="707"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-1.0880425170012309E-3</v>
      </c>
      <c r="N17" s="707"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2.8135115203200556E-3</v>
      </c>
      <c r="O17" s="707"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1.5015462241273037E-2</v>
      </c>
      <c r="P17" s="699" cm="1">
        <f t="array" aca="1" ref="P17" ca="1">PRODUCT(1+D17:O17)-1</f>
        <v>8.6799839353961072E-2</v>
      </c>
      <c r="X17" s="355"/>
      <c r="Y17" s="355"/>
      <c r="Z17" s="355"/>
      <c r="AA17" s="355"/>
      <c r="AB17" s="355"/>
    </row>
    <row r="18" spans="2:28" s="358" customFormat="1" ht="15">
      <c r="B18" s="762"/>
      <c r="C18" s="667" t="str">
        <f>'Performance Measurement'!$B$21</f>
        <v>%CDI</v>
      </c>
      <c r="D18" s="708"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-0.67041554622438704</v>
      </c>
      <c r="E18" s="708"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6.4683939617910999</v>
      </c>
      <c r="F18" s="708"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8.0073579083416089</v>
      </c>
      <c r="G18" s="708"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6.7764642356572784</v>
      </c>
      <c r="H18" s="708"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5.506178545785648</v>
      </c>
      <c r="I18" s="708"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3.2884479753547993</v>
      </c>
      <c r="J18" s="708"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-0.72855043729306534</v>
      </c>
      <c r="K18" s="708"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0.81217974026450623</v>
      </c>
      <c r="L18" s="708"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0.74200584377659329</v>
      </c>
      <c r="M18" s="708"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-0.22388246592000552</v>
      </c>
      <c r="N18" s="708"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0.47950388766827556</v>
      </c>
      <c r="O18" s="708"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1.9523698362654798</v>
      </c>
      <c r="P18" s="709">
        <f ca="1">P17/P19</f>
        <v>1.9621871121470917</v>
      </c>
      <c r="X18" s="355"/>
      <c r="Y18" s="355"/>
      <c r="Z18" s="355"/>
      <c r="AA18" s="355"/>
      <c r="AB18" s="355"/>
    </row>
    <row r="19" spans="2:28" s="358" customFormat="1" ht="15" hidden="1">
      <c r="B19" s="762"/>
      <c r="C19" s="703" t="str">
        <f>'Performance Measurement'!$B$20</f>
        <v>CDI</v>
      </c>
      <c r="D19" s="704"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04"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04"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04"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04"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04"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04"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04"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04"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04"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04"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04"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06" cm="1">
        <f t="array" aca="1" ref="P19" ca="1">PRODUCT(1+D19:O19)-1</f>
        <v>4.4236270239784492E-2</v>
      </c>
      <c r="X19" s="355"/>
      <c r="Y19" s="355"/>
      <c r="Z19" s="355"/>
      <c r="AA19" s="355"/>
      <c r="AB19" s="355"/>
    </row>
    <row r="20" spans="2:28" s="358" customFormat="1" ht="15">
      <c r="B20" s="762"/>
      <c r="C20" s="705"/>
      <c r="D20" s="704"/>
      <c r="E20" s="704"/>
      <c r="F20" s="704"/>
      <c r="G20" s="704"/>
      <c r="H20" s="704"/>
      <c r="I20" s="704"/>
      <c r="J20" s="704"/>
      <c r="K20" s="704"/>
      <c r="L20" s="704"/>
      <c r="M20" s="704"/>
      <c r="N20" s="704"/>
      <c r="O20" s="704"/>
      <c r="P20" s="706"/>
      <c r="X20" s="355"/>
      <c r="Y20" s="355"/>
      <c r="Z20" s="355"/>
      <c r="AA20" s="355"/>
      <c r="AB20" s="355"/>
    </row>
    <row r="21" spans="2:28" s="358" customFormat="1" ht="15">
      <c r="B21" s="762"/>
      <c r="C21" s="680"/>
      <c r="D21" s="680"/>
      <c r="E21" s="680"/>
      <c r="F21" s="680"/>
      <c r="G21" s="680"/>
      <c r="H21" s="680"/>
      <c r="I21" s="680"/>
      <c r="J21" s="680"/>
      <c r="K21" s="680"/>
      <c r="L21" s="680"/>
      <c r="M21" s="680"/>
      <c r="N21" s="680"/>
      <c r="O21" s="680"/>
      <c r="P21" s="701"/>
      <c r="X21" s="355"/>
      <c r="Y21" s="355"/>
      <c r="Z21" s="355"/>
      <c r="AA21" s="355"/>
      <c r="AB21" s="355"/>
    </row>
    <row r="22" spans="2:28" s="358" customFormat="1" ht="15.75" thickBot="1">
      <c r="B22" s="762"/>
      <c r="C22" s="702" t="s">
        <v>2473</v>
      </c>
      <c r="D22" s="702" t="s">
        <v>2534</v>
      </c>
      <c r="E22" s="702" t="s">
        <v>2535</v>
      </c>
      <c r="F22" s="702" t="s">
        <v>2536</v>
      </c>
      <c r="G22" s="702" t="s">
        <v>2537</v>
      </c>
      <c r="H22" s="702" t="s">
        <v>2538</v>
      </c>
      <c r="I22" s="702" t="s">
        <v>2539</v>
      </c>
      <c r="J22" s="702" t="s">
        <v>2545</v>
      </c>
      <c r="K22" s="702" t="s">
        <v>2546</v>
      </c>
      <c r="L22" s="702" t="s">
        <v>2540</v>
      </c>
      <c r="M22" s="702" t="s">
        <v>2541</v>
      </c>
      <c r="N22" s="702" t="s">
        <v>2542</v>
      </c>
      <c r="O22" s="702" t="s">
        <v>2543</v>
      </c>
      <c r="P22" s="710" t="s">
        <v>2544</v>
      </c>
      <c r="X22" s="355"/>
      <c r="Y22" s="355"/>
      <c r="Z22" s="355"/>
      <c r="AA22" s="355"/>
      <c r="AB22" s="355"/>
    </row>
    <row r="23" spans="2:28" s="358" customFormat="1" ht="15.75" thickTop="1">
      <c r="B23" s="762"/>
      <c r="C23" s="711">
        <f ca="1">C15+1</f>
        <v>2022</v>
      </c>
      <c r="D23" s="712"/>
      <c r="E23" s="712"/>
      <c r="F23" s="712"/>
      <c r="G23" s="712"/>
      <c r="H23" s="712"/>
      <c r="I23" s="712"/>
      <c r="J23" s="712"/>
      <c r="K23" s="712"/>
      <c r="L23" s="712"/>
      <c r="M23" s="712"/>
      <c r="N23" s="712"/>
      <c r="O23" s="712"/>
      <c r="P23" s="712"/>
      <c r="X23" s="355"/>
      <c r="Y23" s="355"/>
      <c r="Z23" s="355"/>
      <c r="AA23" s="355"/>
      <c r="AB23" s="355"/>
    </row>
    <row r="24" spans="2:28" s="358" customFormat="1" ht="4.5" customHeight="1">
      <c r="B24" s="762"/>
      <c r="C24" s="701"/>
      <c r="D24" s="701"/>
      <c r="E24" s="701"/>
      <c r="F24" s="701"/>
      <c r="G24" s="701"/>
      <c r="H24" s="701"/>
      <c r="I24" s="701"/>
      <c r="J24" s="701"/>
      <c r="K24" s="701"/>
      <c r="L24" s="701"/>
      <c r="M24" s="701"/>
      <c r="N24" s="701"/>
      <c r="O24" s="701"/>
      <c r="P24" s="701"/>
      <c r="X24" s="355"/>
      <c r="Y24" s="355"/>
      <c r="Z24" s="355"/>
      <c r="AA24" s="355"/>
      <c r="AB24" s="355"/>
    </row>
    <row r="25" spans="2:28" s="358" customFormat="1" ht="15">
      <c r="B25" s="762"/>
      <c r="C25" s="667" t="str">
        <f>'Performance Measurement'!$B$19</f>
        <v>Portfólio Sugerido</v>
      </c>
      <c r="D25" s="707"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1.6737263915631351E-2</v>
      </c>
      <c r="E25" s="707"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9.7810384416328056E-3</v>
      </c>
      <c r="F25" s="707"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3.1885401131551028E-2</v>
      </c>
      <c r="G25" s="707"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7.481636280321613E-3</v>
      </c>
      <c r="H25" s="707"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1.5681110737455706E-2</v>
      </c>
      <c r="I25" s="707"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-7.0623995350403979E-3</v>
      </c>
      <c r="J25" s="707"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1.059017887073499E-2</v>
      </c>
      <c r="K25" s="707"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2.1331823656905557E-2</v>
      </c>
      <c r="L25" s="707"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1.1922624859162623E-2</v>
      </c>
      <c r="M25" s="707"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1.4793470164542466E-2</v>
      </c>
      <c r="N25" s="707"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6.5588715435960232E-4</v>
      </c>
      <c r="O25" s="707"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699" cm="1">
        <f t="array" aca="1" ref="P25" ca="1">PRODUCT(1+D25:O25)-1</f>
        <v>0.1416567648062601</v>
      </c>
      <c r="X25" s="355"/>
      <c r="Y25" s="355"/>
      <c r="Z25" s="355"/>
      <c r="AA25" s="355"/>
      <c r="AB25" s="355"/>
    </row>
    <row r="26" spans="2:28" s="358" customFormat="1" ht="15">
      <c r="B26" s="762"/>
      <c r="C26" s="667" t="str">
        <f>'Performance Measurement'!$B$21</f>
        <v>%CDI</v>
      </c>
      <c r="D26" s="708"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2.2856509244557492</v>
      </c>
      <c r="E26" s="708"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1.2954440652339423</v>
      </c>
      <c r="F26" s="708"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3.4394424072395231</v>
      </c>
      <c r="G26" s="708"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0.89672906975033484</v>
      </c>
      <c r="H26" s="708"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1.5156729172257222</v>
      </c>
      <c r="I26" s="708"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-0.69558154852284526</v>
      </c>
      <c r="J26" s="708"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1.0233512027535034</v>
      </c>
      <c r="K26" s="708"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1.8242251670310654</v>
      </c>
      <c r="L26" s="708"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1.112202751640619</v>
      </c>
      <c r="M26" s="708"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1.4493787621810981</v>
      </c>
      <c r="N26" s="708"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1.2914205566699515</v>
      </c>
      <c r="O26" s="708"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09">
        <f ca="1">P25/P27</f>
        <v>1.4059566575713907</v>
      </c>
      <c r="X26" s="355"/>
      <c r="Y26" s="355"/>
      <c r="Z26" s="355"/>
      <c r="AA26" s="355"/>
      <c r="AB26" s="355"/>
    </row>
    <row r="27" spans="2:28" s="358" customFormat="1" ht="15" hidden="1">
      <c r="B27" s="762"/>
      <c r="C27" s="703" t="str">
        <f>'Performance Measurement'!$B$20</f>
        <v>CDI</v>
      </c>
      <c r="D27" s="704"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04"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04"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04"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04"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04"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04"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04"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04"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04"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1.0206766202562889E-2</v>
      </c>
      <c r="N27" s="704"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5.0788037326188196E-4</v>
      </c>
      <c r="O27" s="704"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06" cm="1">
        <f t="array" aca="1" ref="P27" ca="1">PRODUCT(1+D27:O27)-1</f>
        <v>0.10075471675702574</v>
      </c>
      <c r="X27" s="355"/>
      <c r="Y27" s="355"/>
      <c r="Z27" s="355"/>
      <c r="AA27" s="355"/>
      <c r="AB27" s="355"/>
    </row>
    <row r="28" spans="2:28" s="358" customFormat="1" ht="15">
      <c r="B28" s="762"/>
      <c r="C28" s="680"/>
      <c r="D28" s="680"/>
      <c r="E28" s="680"/>
      <c r="F28" s="680"/>
      <c r="G28" s="680"/>
      <c r="H28" s="680"/>
      <c r="I28" s="680"/>
      <c r="J28" s="680"/>
      <c r="K28" s="680"/>
      <c r="L28" s="680"/>
      <c r="M28" s="680"/>
      <c r="N28" s="680"/>
      <c r="O28" s="680"/>
      <c r="P28" s="701"/>
      <c r="X28" s="355"/>
      <c r="Y28" s="355"/>
      <c r="Z28" s="355"/>
      <c r="AA28" s="355"/>
      <c r="AB28" s="355"/>
    </row>
    <row r="29" spans="2:28" s="358" customFormat="1" ht="15">
      <c r="B29" s="762"/>
      <c r="C29" s="680"/>
      <c r="D29" s="680"/>
      <c r="E29" s="680"/>
      <c r="F29" s="680"/>
      <c r="G29" s="680"/>
      <c r="H29" s="680"/>
      <c r="I29" s="680"/>
      <c r="J29" s="680"/>
      <c r="K29" s="680"/>
      <c r="L29" s="680"/>
      <c r="M29" s="680"/>
      <c r="N29" s="680"/>
      <c r="O29" s="680"/>
      <c r="P29" s="701"/>
      <c r="X29" s="355"/>
      <c r="Y29" s="355"/>
      <c r="Z29" s="355"/>
      <c r="AA29" s="355"/>
      <c r="AB29" s="355"/>
    </row>
    <row r="31" spans="2:28" ht="22.5" customHeight="1" thickBot="1">
      <c r="B31" s="761" t="s">
        <v>2525</v>
      </c>
      <c r="C31" s="656"/>
      <c r="D31" s="656"/>
      <c r="E31" s="656"/>
      <c r="F31" s="656"/>
      <c r="G31" s="657"/>
      <c r="H31" s="657"/>
      <c r="I31" s="657"/>
      <c r="J31" s="657"/>
      <c r="K31" s="657"/>
      <c r="L31" s="657"/>
      <c r="M31" s="657"/>
      <c r="N31" s="657"/>
      <c r="O31" s="657"/>
      <c r="P31" s="657"/>
      <c r="Q31" s="657"/>
    </row>
    <row r="34" spans="2:17" ht="30" customHeight="1">
      <c r="B34" s="768"/>
      <c r="C34" s="663"/>
      <c r="D34" s="661"/>
      <c r="E34" s="945" t="str">
        <f>'Performance Measurement'!C26</f>
        <v>Meses
Positivos</v>
      </c>
      <c r="F34" s="945"/>
      <c r="G34" s="939" t="str">
        <f>'Performance Measurement'!D26</f>
        <v>Meses
Negativos</v>
      </c>
      <c r="H34" s="939"/>
      <c r="I34" s="939" t="str">
        <f>'Performance Measurement'!E26</f>
        <v>Maior Retorno
Mensal</v>
      </c>
      <c r="J34" s="939"/>
      <c r="K34" s="945" t="str">
        <f>'Performance Measurement'!F26</f>
        <v>Menor Retorno
Mensal</v>
      </c>
      <c r="L34" s="945"/>
      <c r="M34" s="939" t="str">
        <f>'Performance Measurement'!G26</f>
        <v>Acima do CDI
(meses)</v>
      </c>
      <c r="N34" s="939"/>
      <c r="O34" s="939" t="str">
        <f>'Performance Measurement'!H26</f>
        <v>Abaixo do CDI
(meses)</v>
      </c>
      <c r="P34" s="939"/>
      <c r="Q34" s="355"/>
    </row>
    <row r="35" spans="2:17" ht="15">
      <c r="B35" s="768"/>
      <c r="C35" s="694" t="str">
        <f>'Performance Measurement'!B27</f>
        <v>Portfólio Sugerido</v>
      </c>
      <c r="D35" s="696"/>
      <c r="E35" s="946">
        <f>'Performance Measurement'!C27</f>
        <v>28</v>
      </c>
      <c r="F35" s="946"/>
      <c r="G35" s="944">
        <f>'Performance Measurement'!D27</f>
        <v>7</v>
      </c>
      <c r="H35" s="944"/>
      <c r="I35" s="942">
        <f>'Performance Measurement'!E27</f>
        <v>3.1885401131551028E-2</v>
      </c>
      <c r="J35" s="942"/>
      <c r="K35" s="943">
        <f>'Performance Measurement'!F27</f>
        <v>-4.3963947515545332E-2</v>
      </c>
      <c r="L35" s="943"/>
      <c r="M35" s="944">
        <f>'Performance Measurement'!G27</f>
        <v>24</v>
      </c>
      <c r="N35" s="944"/>
      <c r="O35" s="944">
        <f>'Performance Measurement'!H27</f>
        <v>11</v>
      </c>
      <c r="P35" s="944"/>
      <c r="Q35" s="355"/>
    </row>
    <row r="36" spans="2:17" ht="4.5" customHeight="1">
      <c r="C36" s="698"/>
      <c r="D36" s="698"/>
      <c r="E36" s="698"/>
      <c r="F36" s="698"/>
      <c r="G36" s="698"/>
      <c r="H36" s="698"/>
      <c r="I36" s="698"/>
      <c r="J36" s="698"/>
      <c r="K36" s="698"/>
      <c r="L36" s="698"/>
      <c r="M36" s="721"/>
      <c r="N36" s="721"/>
      <c r="O36" s="721"/>
      <c r="Q36" s="355"/>
    </row>
    <row r="37" spans="2:17" ht="15">
      <c r="B37" s="768"/>
      <c r="C37" s="695" t="str">
        <f>'Performance Measurement'!B28</f>
        <v>CDI</v>
      </c>
      <c r="D37" s="697"/>
      <c r="E37" s="944">
        <f>'Performance Measurement'!C28</f>
        <v>35</v>
      </c>
      <c r="F37" s="944"/>
      <c r="G37" s="944">
        <f>'Performance Measurement'!D28</f>
        <v>0</v>
      </c>
      <c r="H37" s="944"/>
      <c r="I37" s="942">
        <f>'Performance Measurement'!E28</f>
        <v>1.169363521698541E-2</v>
      </c>
      <c r="J37" s="942"/>
      <c r="K37" s="942">
        <f>'Performance Measurement'!F28</f>
        <v>5.0788037326188196E-4</v>
      </c>
      <c r="L37" s="942"/>
      <c r="M37" s="944">
        <f>'Performance Measurement'!G28</f>
        <v>0</v>
      </c>
      <c r="N37" s="944"/>
      <c r="O37" s="944">
        <f>'Performance Measurement'!H28</f>
        <v>0</v>
      </c>
      <c r="P37" s="944"/>
      <c r="Q37" s="355"/>
    </row>
  </sheetData>
  <mergeCells count="18">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 ref="K37:L37"/>
    <mergeCell ref="M37:N37"/>
    <mergeCell ref="O35:P35"/>
    <mergeCell ref="O37:P37"/>
  </mergeCells>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AD34"/>
  <sheetViews>
    <sheetView showGridLines="0" showRuler="0" view="pageLayout" zoomScale="90" zoomScaleNormal="80" zoomScalePageLayoutView="90" workbookViewId="0"/>
  </sheetViews>
  <sheetFormatPr defaultColWidth="10.69921875" defaultRowHeight="11.25"/>
  <cols>
    <col min="1" max="1" width="2.19921875" style="358" customWidth="1"/>
    <col min="2" max="2" width="21.796875" style="355" customWidth="1"/>
    <col min="3" max="5" width="3.5" style="355" customWidth="1"/>
    <col min="6" max="23" width="3.5" style="358" customWidth="1"/>
    <col min="24" max="30" width="3.5" style="355" customWidth="1"/>
    <col min="31" max="16384" width="10.69921875" style="355"/>
  </cols>
  <sheetData>
    <row r="1" spans="2:30" ht="12.75">
      <c r="B1" s="777"/>
      <c r="C1" s="777"/>
      <c r="D1" s="777"/>
      <c r="E1" s="777"/>
      <c r="F1" s="777"/>
      <c r="G1" s="777"/>
      <c r="H1" s="777"/>
      <c r="I1" s="687"/>
      <c r="J1" s="687"/>
      <c r="K1" s="687"/>
      <c r="L1" s="687"/>
      <c r="M1" s="687"/>
      <c r="N1" s="687"/>
      <c r="O1" s="687"/>
      <c r="P1" s="687"/>
      <c r="Q1" s="687"/>
      <c r="R1" s="687"/>
      <c r="S1" s="687"/>
      <c r="T1" s="687"/>
      <c r="U1" s="687"/>
      <c r="V1" s="645"/>
      <c r="W1" s="645"/>
      <c r="X1" s="645"/>
    </row>
    <row r="2" spans="2:30" ht="12.75">
      <c r="B2" s="687"/>
      <c r="C2" s="687"/>
      <c r="D2" s="687"/>
      <c r="E2" s="687"/>
      <c r="F2" s="687"/>
      <c r="G2" s="687"/>
      <c r="H2" s="687"/>
      <c r="I2" s="687"/>
      <c r="J2" s="687"/>
      <c r="K2" s="687"/>
      <c r="L2" s="687"/>
      <c r="M2" s="687"/>
      <c r="N2" s="687"/>
      <c r="O2" s="687"/>
      <c r="P2" s="687"/>
      <c r="Q2" s="687"/>
      <c r="R2" s="687"/>
      <c r="S2" s="687"/>
      <c r="T2" s="687"/>
      <c r="U2" s="687"/>
      <c r="V2" s="645"/>
      <c r="W2" s="645"/>
      <c r="X2" s="645"/>
    </row>
    <row r="3" spans="2:30" ht="22.5" customHeight="1" thickBot="1">
      <c r="B3" s="659" t="s">
        <v>2608</v>
      </c>
      <c r="C3" s="656"/>
      <c r="D3" s="656"/>
      <c r="E3" s="656"/>
      <c r="F3" s="657"/>
      <c r="G3" s="657"/>
      <c r="H3" s="657"/>
      <c r="I3" s="657"/>
      <c r="J3" s="657"/>
      <c r="K3" s="657"/>
      <c r="L3" s="657"/>
      <c r="M3" s="657"/>
      <c r="N3" s="657"/>
      <c r="O3" s="657"/>
      <c r="P3" s="657"/>
      <c r="Q3" s="657"/>
      <c r="R3" s="657"/>
      <c r="S3" s="657"/>
      <c r="T3" s="657"/>
      <c r="U3" s="657"/>
      <c r="V3" s="657"/>
      <c r="W3" s="657"/>
      <c r="X3" s="657"/>
      <c r="Y3" s="657"/>
      <c r="Z3" s="657"/>
      <c r="AA3" s="669" t="str">
        <f ca="1">TEXT(AccReturns!$B$3, "dd/mm/yyyy")&amp;" - "&amp;TEXT(OFFSET(AccReturns!$B$2,COUNTA(AccReturns!$B:$B),), "dd/mm/yyyy")</f>
        <v>02/01/2020 - 01/11/2022</v>
      </c>
    </row>
    <row r="5" spans="2:30" ht="15.75">
      <c r="D5" s="713"/>
    </row>
    <row r="6" spans="2:30" s="358" customFormat="1" ht="19.5" customHeight="1" thickBot="1">
      <c r="B6" s="861"/>
      <c r="C6" s="745" t="s">
        <v>2498</v>
      </c>
      <c r="D6" s="745" t="s">
        <v>2499</v>
      </c>
      <c r="E6" s="745" t="s">
        <v>2500</v>
      </c>
      <c r="F6" s="745" t="s">
        <v>2501</v>
      </c>
      <c r="G6" s="745" t="s">
        <v>2502</v>
      </c>
      <c r="H6" s="745" t="s">
        <v>2503</v>
      </c>
      <c r="I6" s="745" t="s">
        <v>2504</v>
      </c>
      <c r="J6" s="745" t="s">
        <v>2505</v>
      </c>
      <c r="K6" s="745" t="s">
        <v>2506</v>
      </c>
      <c r="L6" s="745" t="s">
        <v>2507</v>
      </c>
      <c r="M6" s="745" t="s">
        <v>2508</v>
      </c>
      <c r="N6" s="745" t="s">
        <v>2509</v>
      </c>
      <c r="O6" s="745" t="s">
        <v>2510</v>
      </c>
      <c r="P6" s="745" t="s">
        <v>2511</v>
      </c>
      <c r="Q6" s="745" t="s">
        <v>2512</v>
      </c>
      <c r="R6" s="745" t="s">
        <v>2513</v>
      </c>
      <c r="S6" s="745" t="s">
        <v>2514</v>
      </c>
      <c r="T6" s="745" t="s">
        <v>2515</v>
      </c>
      <c r="U6" s="745" t="s">
        <v>2516</v>
      </c>
      <c r="V6" s="862" t="s">
        <v>2746</v>
      </c>
      <c r="W6" s="862" t="s">
        <v>2747</v>
      </c>
      <c r="X6" s="862" t="s">
        <v>2748</v>
      </c>
      <c r="Y6" s="862" t="s">
        <v>2749</v>
      </c>
      <c r="Z6" s="862" t="s">
        <v>2750</v>
      </c>
      <c r="AA6" s="862" t="s">
        <v>2751</v>
      </c>
      <c r="AB6" s="862" t="s">
        <v>2752</v>
      </c>
      <c r="AC6" s="862" t="s">
        <v>2770</v>
      </c>
      <c r="AD6" s="862" t="s">
        <v>2770</v>
      </c>
    </row>
    <row r="7" spans="2:30" ht="15" customHeight="1" thickTop="1">
      <c r="B7" s="685" t="s">
        <v>2497</v>
      </c>
      <c r="C7" s="744">
        <v>1</v>
      </c>
      <c r="D7" s="744" t="s">
        <v>34</v>
      </c>
      <c r="E7" s="744" t="s">
        <v>34</v>
      </c>
      <c r="F7" s="744" t="s">
        <v>34</v>
      </c>
      <c r="G7" s="744" t="s">
        <v>34</v>
      </c>
      <c r="H7" s="744" t="s">
        <v>34</v>
      </c>
      <c r="I7" s="744" t="s">
        <v>34</v>
      </c>
      <c r="J7" s="744" t="s">
        <v>34</v>
      </c>
      <c r="K7" s="744" t="s">
        <v>34</v>
      </c>
      <c r="L7" s="744" t="s">
        <v>34</v>
      </c>
      <c r="M7" s="744" t="s">
        <v>34</v>
      </c>
      <c r="N7" s="744" t="s">
        <v>34</v>
      </c>
      <c r="O7" s="744" t="s">
        <v>34</v>
      </c>
      <c r="P7" s="744" t="s">
        <v>34</v>
      </c>
      <c r="Q7" s="744" t="s">
        <v>34</v>
      </c>
      <c r="R7" s="744" t="s">
        <v>34</v>
      </c>
      <c r="S7" s="744" t="s">
        <v>34</v>
      </c>
      <c r="T7" s="744" t="s">
        <v>34</v>
      </c>
      <c r="U7" s="744" t="s">
        <v>34</v>
      </c>
      <c r="V7" s="863" t="s">
        <v>34</v>
      </c>
      <c r="W7" s="863" t="s">
        <v>34</v>
      </c>
      <c r="X7" s="863" t="s">
        <v>34</v>
      </c>
      <c r="Y7" s="863" t="s">
        <v>34</v>
      </c>
      <c r="Z7" s="863" t="s">
        <v>34</v>
      </c>
      <c r="AA7" s="863" t="s">
        <v>34</v>
      </c>
      <c r="AB7" s="863" t="s">
        <v>34</v>
      </c>
      <c r="AC7" s="863" t="s">
        <v>34</v>
      </c>
      <c r="AD7" s="863" t="s">
        <v>34</v>
      </c>
    </row>
    <row r="8" spans="2:30" ht="15" customHeight="1">
      <c r="B8" s="686" t="s">
        <v>2753</v>
      </c>
      <c r="C8" s="684">
        <v>0.319263755886048</v>
      </c>
      <c r="D8" s="684">
        <v>1</v>
      </c>
      <c r="E8" s="684" t="s">
        <v>34</v>
      </c>
      <c r="F8" s="684" t="s">
        <v>34</v>
      </c>
      <c r="G8" s="684" t="s">
        <v>34</v>
      </c>
      <c r="H8" s="684" t="s">
        <v>34</v>
      </c>
      <c r="I8" s="684" t="s">
        <v>34</v>
      </c>
      <c r="J8" s="684" t="s">
        <v>34</v>
      </c>
      <c r="K8" s="684" t="s">
        <v>34</v>
      </c>
      <c r="L8" s="684" t="s">
        <v>34</v>
      </c>
      <c r="M8" s="684" t="s">
        <v>34</v>
      </c>
      <c r="N8" s="684" t="s">
        <v>34</v>
      </c>
      <c r="O8" s="684" t="s">
        <v>34</v>
      </c>
      <c r="P8" s="684" t="s">
        <v>34</v>
      </c>
      <c r="Q8" s="684" t="s">
        <v>34</v>
      </c>
      <c r="R8" s="684" t="s">
        <v>34</v>
      </c>
      <c r="S8" s="684" t="s">
        <v>34</v>
      </c>
      <c r="T8" s="684" t="s">
        <v>34</v>
      </c>
      <c r="U8" s="684" t="s">
        <v>34</v>
      </c>
      <c r="V8" s="684" t="s">
        <v>34</v>
      </c>
      <c r="W8" s="684" t="s">
        <v>34</v>
      </c>
      <c r="X8" s="684" t="s">
        <v>34</v>
      </c>
      <c r="Y8" s="684" t="s">
        <v>34</v>
      </c>
      <c r="Z8" s="684" t="s">
        <v>34</v>
      </c>
      <c r="AA8" s="684" t="s">
        <v>34</v>
      </c>
      <c r="AB8" s="684" t="s">
        <v>34</v>
      </c>
      <c r="AC8" s="684" t="s">
        <v>34</v>
      </c>
      <c r="AD8" s="684" t="s">
        <v>34</v>
      </c>
    </row>
    <row r="9" spans="2:30" ht="15" customHeight="1">
      <c r="B9" s="686" t="s">
        <v>2754</v>
      </c>
      <c r="C9" s="684">
        <v>0.22391938122557495</v>
      </c>
      <c r="D9" s="684">
        <v>0.61655150568802219</v>
      </c>
      <c r="E9" s="684">
        <v>1</v>
      </c>
      <c r="F9" s="684" t="s">
        <v>34</v>
      </c>
      <c r="G9" s="684" t="s">
        <v>34</v>
      </c>
      <c r="H9" s="684" t="s">
        <v>34</v>
      </c>
      <c r="I9" s="684" t="s">
        <v>34</v>
      </c>
      <c r="J9" s="684" t="s">
        <v>34</v>
      </c>
      <c r="K9" s="684" t="s">
        <v>34</v>
      </c>
      <c r="L9" s="684" t="s">
        <v>34</v>
      </c>
      <c r="M9" s="684" t="s">
        <v>34</v>
      </c>
      <c r="N9" s="684" t="s">
        <v>34</v>
      </c>
      <c r="O9" s="684" t="s">
        <v>34</v>
      </c>
      <c r="P9" s="684" t="s">
        <v>34</v>
      </c>
      <c r="Q9" s="684" t="s">
        <v>34</v>
      </c>
      <c r="R9" s="684" t="s">
        <v>34</v>
      </c>
      <c r="S9" s="684" t="s">
        <v>34</v>
      </c>
      <c r="T9" s="684" t="s">
        <v>34</v>
      </c>
      <c r="U9" s="684" t="s">
        <v>34</v>
      </c>
      <c r="V9" s="684" t="s">
        <v>34</v>
      </c>
      <c r="W9" s="684" t="s">
        <v>34</v>
      </c>
      <c r="X9" s="684" t="s">
        <v>34</v>
      </c>
      <c r="Y9" s="684" t="s">
        <v>34</v>
      </c>
      <c r="Z9" s="684" t="s">
        <v>34</v>
      </c>
      <c r="AA9" s="684" t="s">
        <v>34</v>
      </c>
      <c r="AB9" s="684" t="s">
        <v>34</v>
      </c>
      <c r="AC9" s="684" t="s">
        <v>34</v>
      </c>
      <c r="AD9" s="684" t="s">
        <v>34</v>
      </c>
    </row>
    <row r="10" spans="2:30" ht="15" customHeight="1">
      <c r="B10" s="686" t="s">
        <v>2755</v>
      </c>
      <c r="C10" s="684">
        <v>0.73576295938958391</v>
      </c>
      <c r="D10" s="684">
        <v>0.33953461740037882</v>
      </c>
      <c r="E10" s="684">
        <v>0.2785271368831318</v>
      </c>
      <c r="F10" s="684">
        <v>1</v>
      </c>
      <c r="G10" s="684" t="s">
        <v>34</v>
      </c>
      <c r="H10" s="684" t="s">
        <v>34</v>
      </c>
      <c r="I10" s="684" t="s">
        <v>34</v>
      </c>
      <c r="J10" s="684" t="s">
        <v>34</v>
      </c>
      <c r="K10" s="684" t="s">
        <v>34</v>
      </c>
      <c r="L10" s="684" t="s">
        <v>34</v>
      </c>
      <c r="M10" s="684" t="s">
        <v>34</v>
      </c>
      <c r="N10" s="684" t="s">
        <v>34</v>
      </c>
      <c r="O10" s="684" t="s">
        <v>34</v>
      </c>
      <c r="P10" s="684" t="s">
        <v>34</v>
      </c>
      <c r="Q10" s="684" t="s">
        <v>34</v>
      </c>
      <c r="R10" s="684" t="s">
        <v>34</v>
      </c>
      <c r="S10" s="684" t="s">
        <v>34</v>
      </c>
      <c r="T10" s="684" t="s">
        <v>34</v>
      </c>
      <c r="U10" s="684" t="s">
        <v>34</v>
      </c>
      <c r="V10" s="684" t="s">
        <v>34</v>
      </c>
      <c r="W10" s="684" t="s">
        <v>34</v>
      </c>
      <c r="X10" s="684" t="s">
        <v>34</v>
      </c>
      <c r="Y10" s="684" t="s">
        <v>34</v>
      </c>
      <c r="Z10" s="684" t="s">
        <v>34</v>
      </c>
      <c r="AA10" s="684" t="s">
        <v>34</v>
      </c>
      <c r="AB10" s="684" t="s">
        <v>34</v>
      </c>
      <c r="AC10" s="684" t="s">
        <v>34</v>
      </c>
      <c r="AD10" s="684" t="s">
        <v>34</v>
      </c>
    </row>
    <row r="11" spans="2:30" ht="15" customHeight="1">
      <c r="B11" s="686" t="s">
        <v>2756</v>
      </c>
      <c r="C11" s="684">
        <v>0.90461533816608708</v>
      </c>
      <c r="D11" s="684">
        <v>0.31898962513366064</v>
      </c>
      <c r="E11" s="684">
        <v>0.20768709612234409</v>
      </c>
      <c r="F11" s="684">
        <v>0.70429733881298184</v>
      </c>
      <c r="G11" s="684">
        <v>1</v>
      </c>
      <c r="H11" s="684" t="s">
        <v>34</v>
      </c>
      <c r="I11" s="684" t="s">
        <v>34</v>
      </c>
      <c r="J11" s="684" t="s">
        <v>34</v>
      </c>
      <c r="K11" s="684" t="s">
        <v>34</v>
      </c>
      <c r="L11" s="684" t="s">
        <v>34</v>
      </c>
      <c r="M11" s="684" t="s">
        <v>34</v>
      </c>
      <c r="N11" s="684" t="s">
        <v>34</v>
      </c>
      <c r="O11" s="684" t="s">
        <v>34</v>
      </c>
      <c r="P11" s="684" t="s">
        <v>34</v>
      </c>
      <c r="Q11" s="684" t="s">
        <v>34</v>
      </c>
      <c r="R11" s="684" t="s">
        <v>34</v>
      </c>
      <c r="S11" s="684" t="s">
        <v>34</v>
      </c>
      <c r="T11" s="684" t="s">
        <v>34</v>
      </c>
      <c r="U11" s="684" t="s">
        <v>34</v>
      </c>
      <c r="V11" s="684" t="s">
        <v>34</v>
      </c>
      <c r="W11" s="684" t="s">
        <v>34</v>
      </c>
      <c r="X11" s="684" t="s">
        <v>34</v>
      </c>
      <c r="Y11" s="684" t="s">
        <v>34</v>
      </c>
      <c r="Z11" s="684" t="s">
        <v>34</v>
      </c>
      <c r="AA11" s="684" t="s">
        <v>34</v>
      </c>
      <c r="AB11" s="684" t="s">
        <v>34</v>
      </c>
      <c r="AC11" s="684" t="s">
        <v>34</v>
      </c>
      <c r="AD11" s="684" t="s">
        <v>34</v>
      </c>
    </row>
    <row r="12" spans="2:30" ht="15" customHeight="1">
      <c r="B12" s="686" t="s">
        <v>2757</v>
      </c>
      <c r="C12" s="684">
        <v>0.15314296473704694</v>
      </c>
      <c r="D12" s="684">
        <v>3.7543602201065236E-2</v>
      </c>
      <c r="E12" s="684">
        <v>5.4561950371189803E-3</v>
      </c>
      <c r="F12" s="684">
        <v>5.7739352393784945E-3</v>
      </c>
      <c r="G12" s="684">
        <v>0.16389130812336475</v>
      </c>
      <c r="H12" s="684">
        <v>1</v>
      </c>
      <c r="I12" s="684" t="s">
        <v>34</v>
      </c>
      <c r="J12" s="684" t="s">
        <v>34</v>
      </c>
      <c r="K12" s="684" t="s">
        <v>34</v>
      </c>
      <c r="L12" s="684" t="s">
        <v>34</v>
      </c>
      <c r="M12" s="684" t="s">
        <v>34</v>
      </c>
      <c r="N12" s="684" t="s">
        <v>34</v>
      </c>
      <c r="O12" s="684" t="s">
        <v>34</v>
      </c>
      <c r="P12" s="684" t="s">
        <v>34</v>
      </c>
      <c r="Q12" s="684" t="s">
        <v>34</v>
      </c>
      <c r="R12" s="684" t="s">
        <v>34</v>
      </c>
      <c r="S12" s="684" t="s">
        <v>34</v>
      </c>
      <c r="T12" s="684" t="s">
        <v>34</v>
      </c>
      <c r="U12" s="684" t="s">
        <v>34</v>
      </c>
      <c r="V12" s="684" t="s">
        <v>34</v>
      </c>
      <c r="W12" s="684" t="s">
        <v>34</v>
      </c>
      <c r="X12" s="684" t="s">
        <v>34</v>
      </c>
      <c r="Y12" s="684" t="s">
        <v>34</v>
      </c>
      <c r="Z12" s="684" t="s">
        <v>34</v>
      </c>
      <c r="AA12" s="684" t="s">
        <v>34</v>
      </c>
      <c r="AB12" s="684" t="s">
        <v>34</v>
      </c>
      <c r="AC12" s="684" t="s">
        <v>34</v>
      </c>
      <c r="AD12" s="684" t="s">
        <v>34</v>
      </c>
    </row>
    <row r="13" spans="2:30" ht="15" customHeight="1">
      <c r="B13" s="686" t="s">
        <v>2758</v>
      </c>
      <c r="C13" s="684">
        <v>2.4656013563172839E-2</v>
      </c>
      <c r="D13" s="684">
        <v>0.1130287175463569</v>
      </c>
      <c r="E13" s="684">
        <v>4.5593995653540317E-2</v>
      </c>
      <c r="F13" s="684">
        <v>7.924973710931249E-2</v>
      </c>
      <c r="G13" s="684">
        <v>3.0555613498179288E-2</v>
      </c>
      <c r="H13" s="684">
        <v>2.2129621562233262E-2</v>
      </c>
      <c r="I13" s="684">
        <v>1</v>
      </c>
      <c r="J13" s="684" t="s">
        <v>34</v>
      </c>
      <c r="K13" s="684" t="s">
        <v>34</v>
      </c>
      <c r="L13" s="684" t="s">
        <v>34</v>
      </c>
      <c r="M13" s="684" t="s">
        <v>34</v>
      </c>
      <c r="N13" s="684" t="s">
        <v>34</v>
      </c>
      <c r="O13" s="684" t="s">
        <v>34</v>
      </c>
      <c r="P13" s="684" t="s">
        <v>34</v>
      </c>
      <c r="Q13" s="684" t="s">
        <v>34</v>
      </c>
      <c r="R13" s="684" t="s">
        <v>34</v>
      </c>
      <c r="S13" s="684" t="s">
        <v>34</v>
      </c>
      <c r="T13" s="684" t="s">
        <v>34</v>
      </c>
      <c r="U13" s="684" t="s">
        <v>34</v>
      </c>
      <c r="V13" s="684" t="s">
        <v>34</v>
      </c>
      <c r="W13" s="684" t="s">
        <v>34</v>
      </c>
      <c r="X13" s="684" t="s">
        <v>34</v>
      </c>
      <c r="Y13" s="684" t="s">
        <v>34</v>
      </c>
      <c r="Z13" s="684" t="s">
        <v>34</v>
      </c>
      <c r="AA13" s="684" t="s">
        <v>34</v>
      </c>
      <c r="AB13" s="684" t="s">
        <v>34</v>
      </c>
      <c r="AC13" s="684" t="s">
        <v>34</v>
      </c>
      <c r="AD13" s="684" t="s">
        <v>34</v>
      </c>
    </row>
    <row r="14" spans="2:30" ht="15" customHeight="1">
      <c r="B14" s="686" t="s">
        <v>2759</v>
      </c>
      <c r="C14" s="684">
        <v>-9.9511358594564919E-3</v>
      </c>
      <c r="D14" s="684">
        <v>0.11005485363339629</v>
      </c>
      <c r="E14" s="684">
        <v>2.4635722723384306E-2</v>
      </c>
      <c r="F14" s="684">
        <v>2.6753495654287879E-2</v>
      </c>
      <c r="G14" s="684">
        <v>4.826757432249168E-3</v>
      </c>
      <c r="H14" s="684">
        <v>-2.2871137073338897E-3</v>
      </c>
      <c r="I14" s="684">
        <v>0.92234421037030923</v>
      </c>
      <c r="J14" s="684">
        <v>1</v>
      </c>
      <c r="K14" s="684" t="s">
        <v>34</v>
      </c>
      <c r="L14" s="684" t="s">
        <v>34</v>
      </c>
      <c r="M14" s="684" t="s">
        <v>34</v>
      </c>
      <c r="N14" s="684" t="s">
        <v>34</v>
      </c>
      <c r="O14" s="684" t="s">
        <v>34</v>
      </c>
      <c r="P14" s="684" t="s">
        <v>34</v>
      </c>
      <c r="Q14" s="684" t="s">
        <v>34</v>
      </c>
      <c r="R14" s="684" t="s">
        <v>34</v>
      </c>
      <c r="S14" s="684" t="s">
        <v>34</v>
      </c>
      <c r="T14" s="684" t="s">
        <v>34</v>
      </c>
      <c r="U14" s="684" t="s">
        <v>34</v>
      </c>
      <c r="V14" s="684" t="s">
        <v>34</v>
      </c>
      <c r="W14" s="684" t="s">
        <v>34</v>
      </c>
      <c r="X14" s="684" t="s">
        <v>34</v>
      </c>
      <c r="Y14" s="684" t="s">
        <v>34</v>
      </c>
      <c r="Z14" s="684" t="s">
        <v>34</v>
      </c>
      <c r="AA14" s="684" t="s">
        <v>34</v>
      </c>
      <c r="AB14" s="684" t="s">
        <v>34</v>
      </c>
      <c r="AC14" s="684" t="s">
        <v>34</v>
      </c>
      <c r="AD14" s="684" t="s">
        <v>34</v>
      </c>
    </row>
    <row r="15" spans="2:30" ht="15" customHeight="1">
      <c r="B15" s="686" t="s">
        <v>2745</v>
      </c>
      <c r="C15" s="684">
        <v>2.4516644376396009E-2</v>
      </c>
      <c r="D15" s="684">
        <v>-0.10460798368619705</v>
      </c>
      <c r="E15" s="684">
        <v>-0.16631431864820409</v>
      </c>
      <c r="F15" s="684">
        <v>4.8363392058093743E-2</v>
      </c>
      <c r="G15" s="684">
        <v>2.7144775955502094E-2</v>
      </c>
      <c r="H15" s="684">
        <v>3.1621808137412485E-2</v>
      </c>
      <c r="I15" s="684">
        <v>0.19615270820254876</v>
      </c>
      <c r="J15" s="684">
        <v>0.20448066754887609</v>
      </c>
      <c r="K15" s="684">
        <v>1</v>
      </c>
      <c r="L15" s="684" t="s">
        <v>34</v>
      </c>
      <c r="M15" s="684" t="s">
        <v>34</v>
      </c>
      <c r="N15" s="684" t="s">
        <v>34</v>
      </c>
      <c r="O15" s="684" t="s">
        <v>34</v>
      </c>
      <c r="P15" s="684" t="s">
        <v>34</v>
      </c>
      <c r="Q15" s="684" t="s">
        <v>34</v>
      </c>
      <c r="R15" s="684" t="s">
        <v>34</v>
      </c>
      <c r="S15" s="684" t="s">
        <v>34</v>
      </c>
      <c r="T15" s="684" t="s">
        <v>34</v>
      </c>
      <c r="U15" s="684" t="s">
        <v>34</v>
      </c>
      <c r="V15" s="684" t="s">
        <v>34</v>
      </c>
      <c r="W15" s="684" t="s">
        <v>34</v>
      </c>
      <c r="X15" s="684" t="s">
        <v>34</v>
      </c>
      <c r="Y15" s="684" t="s">
        <v>34</v>
      </c>
      <c r="Z15" s="684" t="s">
        <v>34</v>
      </c>
      <c r="AA15" s="684" t="s">
        <v>34</v>
      </c>
      <c r="AB15" s="684" t="s">
        <v>34</v>
      </c>
      <c r="AC15" s="684" t="s">
        <v>34</v>
      </c>
      <c r="AD15" s="684" t="s">
        <v>34</v>
      </c>
    </row>
    <row r="16" spans="2:30" ht="15" customHeight="1">
      <c r="B16" s="686" t="s">
        <v>2760</v>
      </c>
      <c r="C16" s="684">
        <v>7.1610363177064207E-2</v>
      </c>
      <c r="D16" s="684">
        <v>1.6074907340222374E-2</v>
      </c>
      <c r="E16" s="684">
        <v>-1.7135209893963124E-2</v>
      </c>
      <c r="F16" s="684">
        <v>5.1802904147123137E-2</v>
      </c>
      <c r="G16" s="684">
        <v>5.5494641562410726E-2</v>
      </c>
      <c r="H16" s="684">
        <v>2.6821832230169925E-2</v>
      </c>
      <c r="I16" s="684">
        <v>0.23550331406243905</v>
      </c>
      <c r="J16" s="684">
        <v>0.22004496611369534</v>
      </c>
      <c r="K16" s="684">
        <v>0.22708663276877342</v>
      </c>
      <c r="L16" s="684">
        <v>1</v>
      </c>
      <c r="M16" s="684" t="s">
        <v>34</v>
      </c>
      <c r="N16" s="684" t="s">
        <v>34</v>
      </c>
      <c r="O16" s="684" t="s">
        <v>34</v>
      </c>
      <c r="P16" s="684" t="s">
        <v>34</v>
      </c>
      <c r="Q16" s="684" t="s">
        <v>34</v>
      </c>
      <c r="R16" s="684" t="s">
        <v>34</v>
      </c>
      <c r="S16" s="684" t="s">
        <v>34</v>
      </c>
      <c r="T16" s="684" t="s">
        <v>34</v>
      </c>
      <c r="U16" s="684" t="s">
        <v>34</v>
      </c>
      <c r="V16" s="684" t="s">
        <v>34</v>
      </c>
      <c r="W16" s="684" t="s">
        <v>34</v>
      </c>
      <c r="X16" s="684" t="s">
        <v>34</v>
      </c>
      <c r="Y16" s="684" t="s">
        <v>34</v>
      </c>
      <c r="Z16" s="684" t="s">
        <v>34</v>
      </c>
      <c r="AA16" s="684" t="s">
        <v>34</v>
      </c>
      <c r="AB16" s="684" t="s">
        <v>34</v>
      </c>
      <c r="AC16" s="684" t="s">
        <v>34</v>
      </c>
      <c r="AD16" s="684" t="s">
        <v>34</v>
      </c>
    </row>
    <row r="17" spans="2:30" ht="15" customHeight="1">
      <c r="B17" s="686" t="s">
        <v>2761</v>
      </c>
      <c r="C17" s="684">
        <v>0.10781402016302674</v>
      </c>
      <c r="D17" s="684">
        <v>5.1436341944252346E-2</v>
      </c>
      <c r="E17" s="684">
        <v>2.6892067241519275E-2</v>
      </c>
      <c r="F17" s="684">
        <v>9.8027347307325749E-2</v>
      </c>
      <c r="G17" s="684">
        <v>0.11943849523629786</v>
      </c>
      <c r="H17" s="684">
        <v>4.9501274260369772E-2</v>
      </c>
      <c r="I17" s="684">
        <v>0.24353897599369242</v>
      </c>
      <c r="J17" s="684">
        <v>0.24498036114730531</v>
      </c>
      <c r="K17" s="684">
        <v>0.55496178663984341</v>
      </c>
      <c r="L17" s="684">
        <v>0.28772289744306495</v>
      </c>
      <c r="M17" s="684">
        <v>1</v>
      </c>
      <c r="N17" s="684" t="s">
        <v>34</v>
      </c>
      <c r="O17" s="684" t="s">
        <v>34</v>
      </c>
      <c r="P17" s="684" t="s">
        <v>34</v>
      </c>
      <c r="Q17" s="684" t="s">
        <v>34</v>
      </c>
      <c r="R17" s="684" t="s">
        <v>34</v>
      </c>
      <c r="S17" s="684" t="s">
        <v>34</v>
      </c>
      <c r="T17" s="684" t="s">
        <v>34</v>
      </c>
      <c r="U17" s="684" t="s">
        <v>34</v>
      </c>
      <c r="V17" s="684" t="s">
        <v>34</v>
      </c>
      <c r="W17" s="684" t="s">
        <v>34</v>
      </c>
      <c r="X17" s="684" t="s">
        <v>34</v>
      </c>
      <c r="Y17" s="684" t="s">
        <v>34</v>
      </c>
      <c r="Z17" s="684" t="s">
        <v>34</v>
      </c>
      <c r="AA17" s="684" t="s">
        <v>34</v>
      </c>
      <c r="AB17" s="684" t="s">
        <v>34</v>
      </c>
      <c r="AC17" s="684" t="s">
        <v>34</v>
      </c>
      <c r="AD17" s="684" t="s">
        <v>34</v>
      </c>
    </row>
    <row r="18" spans="2:30" ht="15" customHeight="1">
      <c r="B18" s="686" t="s">
        <v>2762</v>
      </c>
      <c r="C18" s="684">
        <v>8.0748556925032619E-2</v>
      </c>
      <c r="D18" s="684">
        <v>7.2125222508153453E-2</v>
      </c>
      <c r="E18" s="684">
        <v>3.1921464616167759E-2</v>
      </c>
      <c r="F18" s="684">
        <v>6.3437715664073122E-2</v>
      </c>
      <c r="G18" s="684">
        <v>0.10011719681442946</v>
      </c>
      <c r="H18" s="684">
        <v>6.1021062317772774E-2</v>
      </c>
      <c r="I18" s="684">
        <v>0.36982305001818838</v>
      </c>
      <c r="J18" s="684">
        <v>0.3869876255459434</v>
      </c>
      <c r="K18" s="684">
        <v>0.32954376111439215</v>
      </c>
      <c r="L18" s="684">
        <v>0.38212072443012923</v>
      </c>
      <c r="M18" s="684">
        <v>0.52570764451083507</v>
      </c>
      <c r="N18" s="684">
        <v>1</v>
      </c>
      <c r="O18" s="684" t="s">
        <v>34</v>
      </c>
      <c r="P18" s="684" t="s">
        <v>34</v>
      </c>
      <c r="Q18" s="684" t="s">
        <v>34</v>
      </c>
      <c r="R18" s="684" t="s">
        <v>34</v>
      </c>
      <c r="S18" s="684" t="s">
        <v>34</v>
      </c>
      <c r="T18" s="684" t="s">
        <v>34</v>
      </c>
      <c r="U18" s="684" t="s">
        <v>34</v>
      </c>
      <c r="V18" s="684" t="s">
        <v>34</v>
      </c>
      <c r="W18" s="684" t="s">
        <v>34</v>
      </c>
      <c r="X18" s="684" t="s">
        <v>34</v>
      </c>
      <c r="Y18" s="684" t="s">
        <v>34</v>
      </c>
      <c r="Z18" s="684" t="s">
        <v>34</v>
      </c>
      <c r="AA18" s="684" t="s">
        <v>34</v>
      </c>
      <c r="AB18" s="684" t="s">
        <v>34</v>
      </c>
      <c r="AC18" s="684" t="s">
        <v>34</v>
      </c>
      <c r="AD18" s="684" t="s">
        <v>34</v>
      </c>
    </row>
    <row r="19" spans="2:30" ht="15" customHeight="1">
      <c r="B19" s="686" t="s">
        <v>2763</v>
      </c>
      <c r="C19" s="684">
        <v>3.6243617454674922E-2</v>
      </c>
      <c r="D19" s="684">
        <v>-3.3049676677633283E-2</v>
      </c>
      <c r="E19" s="684">
        <v>-6.7733703198335937E-2</v>
      </c>
      <c r="F19" s="684">
        <v>5.4743054625591266E-2</v>
      </c>
      <c r="G19" s="684">
        <v>3.0283749818303712E-2</v>
      </c>
      <c r="H19" s="684">
        <v>-1.0381392650817627E-2</v>
      </c>
      <c r="I19" s="684">
        <v>0.48390494688683439</v>
      </c>
      <c r="J19" s="684">
        <v>0.52422179888181042</v>
      </c>
      <c r="K19" s="684">
        <v>0.55252360726832728</v>
      </c>
      <c r="L19" s="684">
        <v>0.29926347711555867</v>
      </c>
      <c r="M19" s="684">
        <v>0.53758334346220682</v>
      </c>
      <c r="N19" s="684">
        <v>0.48336954987795494</v>
      </c>
      <c r="O19" s="684">
        <v>1</v>
      </c>
      <c r="P19" s="684" t="s">
        <v>34</v>
      </c>
      <c r="Q19" s="684" t="s">
        <v>34</v>
      </c>
      <c r="R19" s="684" t="s">
        <v>34</v>
      </c>
      <c r="S19" s="684" t="s">
        <v>34</v>
      </c>
      <c r="T19" s="684" t="s">
        <v>34</v>
      </c>
      <c r="U19" s="684" t="s">
        <v>34</v>
      </c>
      <c r="V19" s="684" t="s">
        <v>34</v>
      </c>
      <c r="W19" s="684" t="s">
        <v>34</v>
      </c>
      <c r="X19" s="684" t="s">
        <v>34</v>
      </c>
      <c r="Y19" s="684" t="s">
        <v>34</v>
      </c>
      <c r="Z19" s="684" t="s">
        <v>34</v>
      </c>
      <c r="AA19" s="684" t="s">
        <v>34</v>
      </c>
      <c r="AB19" s="684" t="s">
        <v>34</v>
      </c>
      <c r="AC19" s="684" t="s">
        <v>34</v>
      </c>
      <c r="AD19" s="684" t="s">
        <v>34</v>
      </c>
    </row>
    <row r="20" spans="2:30" ht="15" customHeight="1">
      <c r="B20" s="686" t="s">
        <v>2764</v>
      </c>
      <c r="C20" s="684">
        <v>1.9922614403873183E-2</v>
      </c>
      <c r="D20" s="684">
        <v>9.0221500724032584E-3</v>
      </c>
      <c r="E20" s="684">
        <v>6.0702260706528809E-2</v>
      </c>
      <c r="F20" s="684">
        <v>2.4768674983937991E-3</v>
      </c>
      <c r="G20" s="684">
        <v>1.9848558954627362E-2</v>
      </c>
      <c r="H20" s="684">
        <v>6.4375539733185397E-2</v>
      </c>
      <c r="I20" s="684">
        <v>-0.17622501580824285</v>
      </c>
      <c r="J20" s="684">
        <v>-0.18208687163844633</v>
      </c>
      <c r="K20" s="684">
        <v>0.12178954231580894</v>
      </c>
      <c r="L20" s="684">
        <v>0.34392969497510473</v>
      </c>
      <c r="M20" s="684">
        <v>0.11186597069631356</v>
      </c>
      <c r="N20" s="684">
        <v>0.17956077954855398</v>
      </c>
      <c r="O20" s="684">
        <v>6.7086996534586815E-2</v>
      </c>
      <c r="P20" s="684">
        <v>1</v>
      </c>
      <c r="Q20" s="684" t="s">
        <v>34</v>
      </c>
      <c r="R20" s="684" t="s">
        <v>34</v>
      </c>
      <c r="S20" s="684" t="s">
        <v>34</v>
      </c>
      <c r="T20" s="684" t="s">
        <v>34</v>
      </c>
      <c r="U20" s="684" t="s">
        <v>34</v>
      </c>
      <c r="V20" s="684" t="s">
        <v>34</v>
      </c>
      <c r="W20" s="684" t="s">
        <v>34</v>
      </c>
      <c r="X20" s="684" t="s">
        <v>34</v>
      </c>
      <c r="Y20" s="684" t="s">
        <v>34</v>
      </c>
      <c r="Z20" s="684" t="s">
        <v>34</v>
      </c>
      <c r="AA20" s="684" t="s">
        <v>34</v>
      </c>
      <c r="AB20" s="684" t="s">
        <v>34</v>
      </c>
      <c r="AC20" s="684" t="s">
        <v>34</v>
      </c>
      <c r="AD20" s="684" t="s">
        <v>34</v>
      </c>
    </row>
    <row r="21" spans="2:30" ht="15" customHeight="1">
      <c r="B21" s="686" t="s">
        <v>2765</v>
      </c>
      <c r="C21" s="684">
        <v>3.7108511778719433E-2</v>
      </c>
      <c r="D21" s="684">
        <v>3.0297300753171302E-2</v>
      </c>
      <c r="E21" s="684">
        <v>-3.8780710749877385E-2</v>
      </c>
      <c r="F21" s="684">
        <v>6.3327535317961384E-2</v>
      </c>
      <c r="G21" s="684">
        <v>5.8137562169652421E-2</v>
      </c>
      <c r="H21" s="684">
        <v>1.3825542320201111E-3</v>
      </c>
      <c r="I21" s="684">
        <v>0.45100617690517125</v>
      </c>
      <c r="J21" s="684">
        <v>0.44111106714304005</v>
      </c>
      <c r="K21" s="684">
        <v>0.51337582385262737</v>
      </c>
      <c r="L21" s="684">
        <v>0.22469454822377743</v>
      </c>
      <c r="M21" s="684">
        <v>0.59185504664356114</v>
      </c>
      <c r="N21" s="684">
        <v>0.51699375780083034</v>
      </c>
      <c r="O21" s="684">
        <v>0.58126991984627929</v>
      </c>
      <c r="P21" s="684">
        <v>0.12683805903558135</v>
      </c>
      <c r="Q21" s="684">
        <v>1</v>
      </c>
      <c r="R21" s="684" t="s">
        <v>34</v>
      </c>
      <c r="S21" s="684" t="s">
        <v>34</v>
      </c>
      <c r="T21" s="684" t="s">
        <v>34</v>
      </c>
      <c r="U21" s="684" t="s">
        <v>34</v>
      </c>
      <c r="V21" s="684" t="s">
        <v>34</v>
      </c>
      <c r="W21" s="684" t="s">
        <v>34</v>
      </c>
      <c r="X21" s="684" t="s">
        <v>34</v>
      </c>
      <c r="Y21" s="684" t="s">
        <v>34</v>
      </c>
      <c r="Z21" s="684" t="s">
        <v>34</v>
      </c>
      <c r="AA21" s="684" t="s">
        <v>34</v>
      </c>
      <c r="AB21" s="684" t="s">
        <v>34</v>
      </c>
      <c r="AC21" s="684" t="s">
        <v>34</v>
      </c>
      <c r="AD21" s="684" t="s">
        <v>34</v>
      </c>
    </row>
    <row r="22" spans="2:30" ht="15" customHeight="1">
      <c r="B22" s="686" t="s">
        <v>2766</v>
      </c>
      <c r="C22" s="684">
        <v>3.224902723080026E-2</v>
      </c>
      <c r="D22" s="684">
        <v>2.0295722243152597E-2</v>
      </c>
      <c r="E22" s="684">
        <v>-5.8616633222486877E-2</v>
      </c>
      <c r="F22" s="684">
        <v>5.9343382258005985E-2</v>
      </c>
      <c r="G22" s="684">
        <v>3.586769857558484E-2</v>
      </c>
      <c r="H22" s="684">
        <v>-4.3150419351704232E-3</v>
      </c>
      <c r="I22" s="684">
        <v>0.55439983904026235</v>
      </c>
      <c r="J22" s="684">
        <v>0.57979267214179531</v>
      </c>
      <c r="K22" s="684">
        <v>0.66387259751601035</v>
      </c>
      <c r="L22" s="684">
        <v>0.34242930513386027</v>
      </c>
      <c r="M22" s="684">
        <v>0.67841162648510711</v>
      </c>
      <c r="N22" s="684">
        <v>0.58171761184511894</v>
      </c>
      <c r="O22" s="684">
        <v>0.74550461110573762</v>
      </c>
      <c r="P22" s="684">
        <v>4.9285932135605642E-2</v>
      </c>
      <c r="Q22" s="684">
        <v>0.6600105599087982</v>
      </c>
      <c r="R22" s="684">
        <v>1</v>
      </c>
      <c r="S22" s="684" t="s">
        <v>34</v>
      </c>
      <c r="T22" s="684" t="s">
        <v>34</v>
      </c>
      <c r="U22" s="684" t="s">
        <v>34</v>
      </c>
      <c r="V22" s="684" t="s">
        <v>34</v>
      </c>
      <c r="W22" s="684" t="s">
        <v>34</v>
      </c>
      <c r="X22" s="684" t="s">
        <v>34</v>
      </c>
      <c r="Y22" s="684" t="s">
        <v>34</v>
      </c>
      <c r="Z22" s="684" t="s">
        <v>34</v>
      </c>
      <c r="AA22" s="684" t="s">
        <v>34</v>
      </c>
      <c r="AB22" s="684" t="s">
        <v>34</v>
      </c>
      <c r="AC22" s="684" t="s">
        <v>34</v>
      </c>
      <c r="AD22" s="684" t="s">
        <v>34</v>
      </c>
    </row>
    <row r="23" spans="2:30" ht="15" customHeight="1">
      <c r="B23" s="686" t="s">
        <v>2767</v>
      </c>
      <c r="C23" s="684">
        <v>3.1037926658980558E-2</v>
      </c>
      <c r="D23" s="684">
        <v>-1.3912738470608411E-2</v>
      </c>
      <c r="E23" s="684">
        <v>-2.1884457987110653E-2</v>
      </c>
      <c r="F23" s="684">
        <v>7.1943044105954529E-3</v>
      </c>
      <c r="G23" s="684">
        <v>6.701762251975861E-2</v>
      </c>
      <c r="H23" s="684">
        <v>3.1561080615875627E-2</v>
      </c>
      <c r="I23" s="684">
        <v>4.1005753408779058E-2</v>
      </c>
      <c r="J23" s="684">
        <v>2.4322947236280663E-2</v>
      </c>
      <c r="K23" s="684">
        <v>0.3932970751718522</v>
      </c>
      <c r="L23" s="684">
        <v>0.27827443684657188</v>
      </c>
      <c r="M23" s="684">
        <v>0.4885115628752536</v>
      </c>
      <c r="N23" s="684">
        <v>0.39304903120337586</v>
      </c>
      <c r="O23" s="684">
        <v>0.30923328245182702</v>
      </c>
      <c r="P23" s="684">
        <v>0.1477375621510881</v>
      </c>
      <c r="Q23" s="684">
        <v>0.41053106326165162</v>
      </c>
      <c r="R23" s="684">
        <v>0.38754095823952683</v>
      </c>
      <c r="S23" s="684">
        <v>1</v>
      </c>
      <c r="T23" s="684" t="s">
        <v>34</v>
      </c>
      <c r="U23" s="684" t="s">
        <v>34</v>
      </c>
      <c r="V23" s="684" t="s">
        <v>34</v>
      </c>
      <c r="W23" s="684" t="s">
        <v>34</v>
      </c>
      <c r="X23" s="684" t="s">
        <v>34</v>
      </c>
      <c r="Y23" s="684" t="s">
        <v>34</v>
      </c>
      <c r="Z23" s="684" t="s">
        <v>34</v>
      </c>
      <c r="AA23" s="684" t="s">
        <v>34</v>
      </c>
      <c r="AB23" s="684" t="s">
        <v>34</v>
      </c>
      <c r="AC23" s="684" t="s">
        <v>34</v>
      </c>
      <c r="AD23" s="684" t="s">
        <v>34</v>
      </c>
    </row>
    <row r="24" spans="2:30" ht="15" customHeight="1">
      <c r="B24" s="686" t="s">
        <v>2768</v>
      </c>
      <c r="C24" s="684">
        <v>5.2432625382629661E-2</v>
      </c>
      <c r="D24" s="684">
        <v>7.6717973352636748E-2</v>
      </c>
      <c r="E24" s="684">
        <v>4.4253354228760415E-2</v>
      </c>
      <c r="F24" s="684">
        <v>5.7946789801684002E-2</v>
      </c>
      <c r="G24" s="684">
        <v>5.6726816280575666E-2</v>
      </c>
      <c r="H24" s="684">
        <v>-4.4843775205711575E-2</v>
      </c>
      <c r="I24" s="684">
        <v>0.21868067019684004</v>
      </c>
      <c r="J24" s="684">
        <v>0.2589669437239363</v>
      </c>
      <c r="K24" s="684">
        <v>0.18137091266922339</v>
      </c>
      <c r="L24" s="684">
        <v>3.5930784344282499E-2</v>
      </c>
      <c r="M24" s="684">
        <v>0.17974296919700183</v>
      </c>
      <c r="N24" s="684">
        <v>0.18662752597754695</v>
      </c>
      <c r="O24" s="684">
        <v>0.24291686893756922</v>
      </c>
      <c r="P24" s="684">
        <v>8.976408789644676E-3</v>
      </c>
      <c r="Q24" s="684">
        <v>0.18053765047547971</v>
      </c>
      <c r="R24" s="684">
        <v>0.36437738191838803</v>
      </c>
      <c r="S24" s="684">
        <v>3.9621496986723091E-2</v>
      </c>
      <c r="T24" s="684">
        <v>1</v>
      </c>
      <c r="U24" s="684" t="s">
        <v>34</v>
      </c>
      <c r="V24" s="684" t="s">
        <v>34</v>
      </c>
      <c r="W24" s="684" t="s">
        <v>34</v>
      </c>
      <c r="X24" s="684" t="s">
        <v>34</v>
      </c>
      <c r="Y24" s="684" t="s">
        <v>34</v>
      </c>
      <c r="Z24" s="684" t="s">
        <v>34</v>
      </c>
      <c r="AA24" s="684" t="s">
        <v>34</v>
      </c>
      <c r="AB24" s="684" t="s">
        <v>34</v>
      </c>
      <c r="AC24" s="684" t="s">
        <v>34</v>
      </c>
      <c r="AD24" s="684" t="s">
        <v>34</v>
      </c>
    </row>
    <row r="25" spans="2:30" ht="15" customHeight="1">
      <c r="B25" s="686" t="s">
        <v>2769</v>
      </c>
      <c r="C25" s="684">
        <v>3.224902723080026E-2</v>
      </c>
      <c r="D25" s="684">
        <v>2.0295722243152597E-2</v>
      </c>
      <c r="E25" s="684">
        <v>-5.8616633222486877E-2</v>
      </c>
      <c r="F25" s="684">
        <v>5.9343382258005985E-2</v>
      </c>
      <c r="G25" s="684">
        <v>3.586769857558484E-2</v>
      </c>
      <c r="H25" s="684">
        <v>-4.3150419351704232E-3</v>
      </c>
      <c r="I25" s="684">
        <v>0.55439983904026235</v>
      </c>
      <c r="J25" s="684">
        <v>0.57979267214179531</v>
      </c>
      <c r="K25" s="684">
        <v>0.66387259751601035</v>
      </c>
      <c r="L25" s="684">
        <v>0.34242930513386027</v>
      </c>
      <c r="M25" s="684">
        <v>0.67841162648510711</v>
      </c>
      <c r="N25" s="684">
        <v>0.58171761184511894</v>
      </c>
      <c r="O25" s="684">
        <v>0.74550461110573762</v>
      </c>
      <c r="P25" s="684">
        <v>4.9285932135605642E-2</v>
      </c>
      <c r="Q25" s="684">
        <v>0.6600105599087982</v>
      </c>
      <c r="R25" s="684">
        <v>1</v>
      </c>
      <c r="S25" s="684">
        <v>0.38754095823952683</v>
      </c>
      <c r="T25" s="684">
        <v>0.36437738191838803</v>
      </c>
      <c r="U25" s="684">
        <v>1</v>
      </c>
      <c r="V25" s="684" t="s">
        <v>34</v>
      </c>
      <c r="W25" s="684" t="s">
        <v>34</v>
      </c>
      <c r="X25" s="684" t="s">
        <v>34</v>
      </c>
      <c r="Y25" s="684" t="s">
        <v>34</v>
      </c>
      <c r="Z25" s="684" t="s">
        <v>34</v>
      </c>
      <c r="AA25" s="684" t="s">
        <v>34</v>
      </c>
      <c r="AB25" s="684" t="s">
        <v>34</v>
      </c>
      <c r="AC25" s="684" t="s">
        <v>34</v>
      </c>
      <c r="AD25" s="684" t="s">
        <v>34</v>
      </c>
    </row>
    <row r="26" spans="2:30" ht="15">
      <c r="B26" s="681" t="s">
        <v>2771</v>
      </c>
      <c r="C26" s="684">
        <v>-8.4875507072052197E-3</v>
      </c>
      <c r="D26" s="684">
        <v>-1.9837150398165661E-2</v>
      </c>
      <c r="E26" s="684">
        <v>-0.10797414471650132</v>
      </c>
      <c r="F26" s="684">
        <v>4.5101622953146779E-3</v>
      </c>
      <c r="G26" s="684">
        <v>-1.1029878207349969E-2</v>
      </c>
      <c r="H26" s="684">
        <v>-9.7974132758926868E-3</v>
      </c>
      <c r="I26" s="684">
        <v>0.50437360830808087</v>
      </c>
      <c r="J26" s="684">
        <v>0.54544949169797452</v>
      </c>
      <c r="K26" s="684">
        <v>0.54630534111958984</v>
      </c>
      <c r="L26" s="684">
        <v>0.14113229253942594</v>
      </c>
      <c r="M26" s="684">
        <v>0.46189287872539636</v>
      </c>
      <c r="N26" s="684">
        <v>0.40693397730865916</v>
      </c>
      <c r="O26" s="684">
        <v>0.58633201631716814</v>
      </c>
      <c r="P26" s="684">
        <v>-0.12304455696506146</v>
      </c>
      <c r="Q26" s="684">
        <v>0.5026789779654397</v>
      </c>
      <c r="R26" s="684">
        <v>0.87145216205164444</v>
      </c>
      <c r="S26" s="684">
        <v>0.24708642307673073</v>
      </c>
      <c r="T26" s="684">
        <v>0.28952470597987162</v>
      </c>
      <c r="U26" s="684">
        <v>0.87145216205164444</v>
      </c>
      <c r="V26" s="684">
        <v>1</v>
      </c>
      <c r="W26" s="684" t="s">
        <v>34</v>
      </c>
      <c r="X26" s="684" t="s">
        <v>34</v>
      </c>
      <c r="Y26" s="684" t="s">
        <v>34</v>
      </c>
      <c r="Z26" s="684" t="s">
        <v>34</v>
      </c>
      <c r="AA26" s="684" t="s">
        <v>34</v>
      </c>
      <c r="AB26" s="684" t="s">
        <v>34</v>
      </c>
      <c r="AC26" s="684" t="s">
        <v>34</v>
      </c>
      <c r="AD26" s="684" t="s">
        <v>34</v>
      </c>
    </row>
    <row r="27" spans="2:30" ht="15">
      <c r="B27" s="681" t="s">
        <v>2772</v>
      </c>
      <c r="C27" s="684">
        <v>-2.5090769649665355E-2</v>
      </c>
      <c r="D27" s="684">
        <v>-1.042507449421423E-2</v>
      </c>
      <c r="E27" s="684">
        <v>-8.2431470073462396E-2</v>
      </c>
      <c r="F27" s="684">
        <v>1.7276135654954953E-2</v>
      </c>
      <c r="G27" s="684">
        <v>-2.1804300400598119E-2</v>
      </c>
      <c r="H27" s="684">
        <v>-1.9497878080620742E-2</v>
      </c>
      <c r="I27" s="684">
        <v>0.49939885190345101</v>
      </c>
      <c r="J27" s="684">
        <v>0.53197936050009709</v>
      </c>
      <c r="K27" s="684">
        <v>0.50657130342266476</v>
      </c>
      <c r="L27" s="684">
        <v>0.13923596442489114</v>
      </c>
      <c r="M27" s="684">
        <v>0.45355915682182024</v>
      </c>
      <c r="N27" s="684">
        <v>0.42930869195286137</v>
      </c>
      <c r="O27" s="684">
        <v>0.58137040321069522</v>
      </c>
      <c r="P27" s="684">
        <v>-6.6467907335975768E-2</v>
      </c>
      <c r="Q27" s="684">
        <v>0.49635978040593665</v>
      </c>
      <c r="R27" s="684">
        <v>0.87741714628190992</v>
      </c>
      <c r="S27" s="684">
        <v>0.21408252179961129</v>
      </c>
      <c r="T27" s="684">
        <v>0.38898975029563709</v>
      </c>
      <c r="U27" s="684">
        <v>0.87741714628190992</v>
      </c>
      <c r="V27" s="684">
        <v>0.94059200185286185</v>
      </c>
      <c r="W27" s="684">
        <v>1</v>
      </c>
      <c r="X27" s="684" t="s">
        <v>34</v>
      </c>
      <c r="Y27" s="684" t="s">
        <v>34</v>
      </c>
      <c r="Z27" s="684" t="s">
        <v>34</v>
      </c>
      <c r="AA27" s="684" t="s">
        <v>34</v>
      </c>
      <c r="AB27" s="684" t="s">
        <v>34</v>
      </c>
      <c r="AC27" s="684" t="s">
        <v>34</v>
      </c>
      <c r="AD27" s="684" t="s">
        <v>34</v>
      </c>
    </row>
    <row r="28" spans="2:30" ht="15">
      <c r="B28" s="681" t="s">
        <v>2773</v>
      </c>
      <c r="C28" s="684">
        <v>-3.2253117575815525E-2</v>
      </c>
      <c r="D28" s="684">
        <v>1.1544541192118087E-2</v>
      </c>
      <c r="E28" s="684">
        <v>-5.0824630668463912E-2</v>
      </c>
      <c r="F28" s="684">
        <v>8.8465387491965201E-3</v>
      </c>
      <c r="G28" s="684">
        <v>-3.9835619172983221E-2</v>
      </c>
      <c r="H28" s="684">
        <v>-1.4216900257318399E-2</v>
      </c>
      <c r="I28" s="684">
        <v>0.41288180699241717</v>
      </c>
      <c r="J28" s="684">
        <v>0.45026051033502501</v>
      </c>
      <c r="K28" s="684">
        <v>0.49599687031517775</v>
      </c>
      <c r="L28" s="684">
        <v>0.12584403777941172</v>
      </c>
      <c r="M28" s="684">
        <v>0.40861780244817153</v>
      </c>
      <c r="N28" s="684">
        <v>0.32314831090520979</v>
      </c>
      <c r="O28" s="684">
        <v>0.5146567379426944</v>
      </c>
      <c r="P28" s="684">
        <v>-5.3359270247228217E-2</v>
      </c>
      <c r="Q28" s="684">
        <v>0.43493933868340362</v>
      </c>
      <c r="R28" s="684">
        <v>0.7458183657774472</v>
      </c>
      <c r="S28" s="684">
        <v>0.2170278604741093</v>
      </c>
      <c r="T28" s="684">
        <v>0.37221610370657576</v>
      </c>
      <c r="U28" s="684">
        <v>0.7458183657774472</v>
      </c>
      <c r="V28" s="684">
        <v>0.76853093583100029</v>
      </c>
      <c r="W28" s="684">
        <v>0.78020975973008078</v>
      </c>
      <c r="X28" s="684">
        <v>1</v>
      </c>
      <c r="Y28" s="684" t="s">
        <v>34</v>
      </c>
      <c r="Z28" s="684" t="s">
        <v>34</v>
      </c>
      <c r="AA28" s="684" t="s">
        <v>34</v>
      </c>
      <c r="AB28" s="684" t="s">
        <v>34</v>
      </c>
      <c r="AC28" s="684" t="s">
        <v>34</v>
      </c>
      <c r="AD28" s="684" t="s">
        <v>34</v>
      </c>
    </row>
    <row r="29" spans="2:30" ht="15">
      <c r="B29" s="681" t="s">
        <v>2774</v>
      </c>
      <c r="C29" s="684">
        <v>2.5649668439604537E-2</v>
      </c>
      <c r="D29" s="684">
        <v>8.1526125951677644E-2</v>
      </c>
      <c r="E29" s="684">
        <v>-2.1744587722769709E-3</v>
      </c>
      <c r="F29" s="684">
        <v>5.7174405993076945E-2</v>
      </c>
      <c r="G29" s="684">
        <v>2.5573291595944202E-2</v>
      </c>
      <c r="H29" s="684">
        <v>-2.0039840045227936E-2</v>
      </c>
      <c r="I29" s="684">
        <v>0.54228921836801625</v>
      </c>
      <c r="J29" s="684">
        <v>0.5615896563056445</v>
      </c>
      <c r="K29" s="684">
        <v>0.31293083345097489</v>
      </c>
      <c r="L29" s="684">
        <v>0.13069815523645684</v>
      </c>
      <c r="M29" s="684">
        <v>0.25865246554924876</v>
      </c>
      <c r="N29" s="684">
        <v>0.28131547909001725</v>
      </c>
      <c r="O29" s="684">
        <v>0.44260688259066772</v>
      </c>
      <c r="P29" s="684">
        <v>-0.12468691770828796</v>
      </c>
      <c r="Q29" s="684">
        <v>0.38492486872514287</v>
      </c>
      <c r="R29" s="684">
        <v>0.5869272349775102</v>
      </c>
      <c r="S29" s="684">
        <v>0.17888367914230791</v>
      </c>
      <c r="T29" s="684">
        <v>0.37255182936696268</v>
      </c>
      <c r="U29" s="684">
        <v>0.5869272349775102</v>
      </c>
      <c r="V29" s="684">
        <v>0.63110661544672586</v>
      </c>
      <c r="W29" s="684">
        <v>0.62563236377207276</v>
      </c>
      <c r="X29" s="684">
        <v>0.5286210727943782</v>
      </c>
      <c r="Y29" s="684">
        <v>1</v>
      </c>
      <c r="Z29" s="684" t="s">
        <v>34</v>
      </c>
      <c r="AA29" s="684" t="s">
        <v>34</v>
      </c>
      <c r="AB29" s="684" t="s">
        <v>34</v>
      </c>
      <c r="AC29" s="684" t="s">
        <v>34</v>
      </c>
      <c r="AD29" s="684" t="s">
        <v>34</v>
      </c>
    </row>
    <row r="30" spans="2:30" ht="15">
      <c r="B30" s="681" t="s">
        <v>2775</v>
      </c>
      <c r="C30" s="684">
        <v>-6.8938899208241889E-3</v>
      </c>
      <c r="D30" s="684">
        <v>-1.4782152725021029E-2</v>
      </c>
      <c r="E30" s="684">
        <v>-0.1162296679205366</v>
      </c>
      <c r="F30" s="684">
        <v>2.6498509562832791E-2</v>
      </c>
      <c r="G30" s="684">
        <v>3.5871247217158894E-3</v>
      </c>
      <c r="H30" s="684">
        <v>-3.6071206364223271E-2</v>
      </c>
      <c r="I30" s="684">
        <v>0.51005195435206008</v>
      </c>
      <c r="J30" s="684">
        <v>0.54708950010283774</v>
      </c>
      <c r="K30" s="684">
        <v>0.55679362656044429</v>
      </c>
      <c r="L30" s="684">
        <v>0.11178050648212511</v>
      </c>
      <c r="M30" s="684">
        <v>0.50999256757300171</v>
      </c>
      <c r="N30" s="684">
        <v>0.38225623255704866</v>
      </c>
      <c r="O30" s="684">
        <v>0.60085896889699975</v>
      </c>
      <c r="P30" s="684">
        <v>-0.11680431805380026</v>
      </c>
      <c r="Q30" s="684">
        <v>0.54194190296907352</v>
      </c>
      <c r="R30" s="684">
        <v>0.88128933959633027</v>
      </c>
      <c r="S30" s="684">
        <v>0.21069406734233731</v>
      </c>
      <c r="T30" s="684">
        <v>0.35303429507806972</v>
      </c>
      <c r="U30" s="684">
        <v>0.88128933959633027</v>
      </c>
      <c r="V30" s="684">
        <v>0.940794887269365</v>
      </c>
      <c r="W30" s="684">
        <v>0.92479591534079153</v>
      </c>
      <c r="X30" s="684">
        <v>0.77236005521381335</v>
      </c>
      <c r="Y30" s="684">
        <v>0.61845229759076137</v>
      </c>
      <c r="Z30" s="684">
        <v>1</v>
      </c>
      <c r="AA30" s="684" t="s">
        <v>34</v>
      </c>
      <c r="AB30" s="684" t="s">
        <v>34</v>
      </c>
      <c r="AC30" s="684" t="s">
        <v>34</v>
      </c>
      <c r="AD30" s="684" t="s">
        <v>34</v>
      </c>
    </row>
    <row r="31" spans="2:30" ht="15">
      <c r="B31" s="681" t="s">
        <v>2776</v>
      </c>
      <c r="C31" s="684">
        <v>-6.3649414935863135E-5</v>
      </c>
      <c r="D31" s="684">
        <v>1.5547963673090852E-2</v>
      </c>
      <c r="E31" s="684">
        <v>-7.1222438927719692E-2</v>
      </c>
      <c r="F31" s="684">
        <v>3.5904306058834781E-2</v>
      </c>
      <c r="G31" s="684">
        <v>5.6947831803941659E-3</v>
      </c>
      <c r="H31" s="684">
        <v>-4.6345648411984935E-2</v>
      </c>
      <c r="I31" s="684">
        <v>0.46914541141232929</v>
      </c>
      <c r="J31" s="684">
        <v>0.48948691591546878</v>
      </c>
      <c r="K31" s="684">
        <v>0.49324666935196937</v>
      </c>
      <c r="L31" s="684">
        <v>0.13996316394593039</v>
      </c>
      <c r="M31" s="684">
        <v>0.45921654177174209</v>
      </c>
      <c r="N31" s="684">
        <v>0.37657362494015673</v>
      </c>
      <c r="O31" s="684">
        <v>0.53560486715917344</v>
      </c>
      <c r="P31" s="684">
        <v>-5.8531986873002137E-2</v>
      </c>
      <c r="Q31" s="684">
        <v>0.51496471783713904</v>
      </c>
      <c r="R31" s="684">
        <v>0.81872806517384911</v>
      </c>
      <c r="S31" s="684">
        <v>0.24241105777811697</v>
      </c>
      <c r="T31" s="684">
        <v>0.40724974067642628</v>
      </c>
      <c r="U31" s="684">
        <v>0.81872806517384911</v>
      </c>
      <c r="V31" s="684">
        <v>0.82890467892263431</v>
      </c>
      <c r="W31" s="684">
        <v>0.85182376713875529</v>
      </c>
      <c r="X31" s="684">
        <v>0.70857554155862046</v>
      </c>
      <c r="Y31" s="684">
        <v>0.59742844052436805</v>
      </c>
      <c r="Z31" s="684">
        <v>0.84161892272404648</v>
      </c>
      <c r="AA31" s="684">
        <v>1</v>
      </c>
      <c r="AB31" s="684" t="s">
        <v>34</v>
      </c>
      <c r="AC31" s="684" t="s">
        <v>34</v>
      </c>
      <c r="AD31" s="684" t="s">
        <v>34</v>
      </c>
    </row>
    <row r="32" spans="2:30" ht="15">
      <c r="B32" s="681" t="s">
        <v>2777</v>
      </c>
      <c r="C32" s="684">
        <v>-1.0252317451667995E-2</v>
      </c>
      <c r="D32" s="684">
        <v>1.4240470354907721E-2</v>
      </c>
      <c r="E32" s="684">
        <v>-9.3905602187831061E-2</v>
      </c>
      <c r="F32" s="684">
        <v>1.0933471534533844E-2</v>
      </c>
      <c r="G32" s="684">
        <v>-1.1801530492768055E-3</v>
      </c>
      <c r="H32" s="684">
        <v>-2.0572904973230981E-2</v>
      </c>
      <c r="I32" s="684">
        <v>0.47967219292325836</v>
      </c>
      <c r="J32" s="684">
        <v>0.51237858589216745</v>
      </c>
      <c r="K32" s="684">
        <v>0.50812647628912866</v>
      </c>
      <c r="L32" s="684">
        <v>0.1871388591791896</v>
      </c>
      <c r="M32" s="684">
        <v>0.51947591508171365</v>
      </c>
      <c r="N32" s="684">
        <v>0.52723478010644498</v>
      </c>
      <c r="O32" s="684">
        <v>0.59007890680794528</v>
      </c>
      <c r="P32" s="684">
        <v>-9.9360262821891754E-3</v>
      </c>
      <c r="Q32" s="684">
        <v>0.54451789558549746</v>
      </c>
      <c r="R32" s="684">
        <v>0.85077869153304064</v>
      </c>
      <c r="S32" s="684">
        <v>0.27683832308477363</v>
      </c>
      <c r="T32" s="684">
        <v>0.36187795996734329</v>
      </c>
      <c r="U32" s="684">
        <v>0.85077869153304064</v>
      </c>
      <c r="V32" s="684">
        <v>0.86893337337909338</v>
      </c>
      <c r="W32" s="684">
        <v>0.86096275988113524</v>
      </c>
      <c r="X32" s="684">
        <v>0.69385000818605713</v>
      </c>
      <c r="Y32" s="684">
        <v>0.55886933858208665</v>
      </c>
      <c r="Z32" s="684">
        <v>0.866662277077759</v>
      </c>
      <c r="AA32" s="684">
        <v>0.80822847320199598</v>
      </c>
      <c r="AB32" s="684">
        <v>1</v>
      </c>
      <c r="AC32" s="684" t="s">
        <v>34</v>
      </c>
      <c r="AD32" s="684" t="s">
        <v>34</v>
      </c>
    </row>
    <row r="33" spans="2:30" ht="15">
      <c r="B33" s="681" t="s">
        <v>2778</v>
      </c>
      <c r="C33" s="684">
        <v>-6.5608900916230062E-2</v>
      </c>
      <c r="D33" s="684">
        <v>-0.12277067824392826</v>
      </c>
      <c r="E33" s="684">
        <v>-9.5390777915710878E-2</v>
      </c>
      <c r="F33" s="684">
        <v>-1.4625563510727383E-2</v>
      </c>
      <c r="G33" s="684">
        <v>-5.1206757334866883E-2</v>
      </c>
      <c r="H33" s="684">
        <v>-2.0348385743895431E-2</v>
      </c>
      <c r="I33" s="684">
        <v>5.8765659683349146E-2</v>
      </c>
      <c r="J33" s="684">
        <v>0.11272344012739047</v>
      </c>
      <c r="K33" s="684">
        <v>0.29192234784303472</v>
      </c>
      <c r="L33" s="684">
        <v>8.8857525083102795E-2</v>
      </c>
      <c r="M33" s="684">
        <v>0.28073766350343465</v>
      </c>
      <c r="N33" s="684">
        <v>0.1179581173600395</v>
      </c>
      <c r="O33" s="684">
        <v>0.24698389285854588</v>
      </c>
      <c r="P33" s="684">
        <v>4.6286453903861054E-2</v>
      </c>
      <c r="Q33" s="684">
        <v>7.3074282187132772E-2</v>
      </c>
      <c r="R33" s="684">
        <v>0.37388040251754334</v>
      </c>
      <c r="S33" s="684">
        <v>0.15621940044331137</v>
      </c>
      <c r="T33" s="684">
        <v>0.18548100661505074</v>
      </c>
      <c r="U33" s="684">
        <v>0.37388040251754334</v>
      </c>
      <c r="V33" s="684">
        <v>0.35608523034075135</v>
      </c>
      <c r="W33" s="684">
        <v>0.34983168114352625</v>
      </c>
      <c r="X33" s="684">
        <v>0.33314032939115884</v>
      </c>
      <c r="Y33" s="684">
        <v>0.10832122085825657</v>
      </c>
      <c r="Z33" s="684">
        <v>0.37267751317967029</v>
      </c>
      <c r="AA33" s="684">
        <v>0.32579115201757364</v>
      </c>
      <c r="AB33" s="684">
        <v>0.35090180487590039</v>
      </c>
      <c r="AC33" s="684">
        <v>1</v>
      </c>
      <c r="AD33" s="684">
        <v>1</v>
      </c>
    </row>
    <row r="34" spans="2:30" ht="15">
      <c r="B34" s="681" t="s">
        <v>2778</v>
      </c>
      <c r="C34" s="684">
        <v>-6.5608900916230062E-2</v>
      </c>
      <c r="D34" s="684">
        <v>-0.12277067824392826</v>
      </c>
      <c r="E34" s="684">
        <v>-9.5390777915710878E-2</v>
      </c>
      <c r="F34" s="684">
        <v>-1.4625563510727383E-2</v>
      </c>
      <c r="G34" s="684">
        <v>-5.1206757334866883E-2</v>
      </c>
      <c r="H34" s="684">
        <v>-2.0348385743895431E-2</v>
      </c>
      <c r="I34" s="684">
        <v>5.8765659683349146E-2</v>
      </c>
      <c r="J34" s="684">
        <v>0.11272344012739047</v>
      </c>
      <c r="K34" s="684">
        <v>0.29192234784303472</v>
      </c>
      <c r="L34" s="684">
        <v>8.8857525083102795E-2</v>
      </c>
      <c r="M34" s="684">
        <v>0.28073766350343465</v>
      </c>
      <c r="N34" s="684">
        <v>0.1179581173600395</v>
      </c>
      <c r="O34" s="684">
        <v>0.24698389285854588</v>
      </c>
      <c r="P34" s="684">
        <v>4.6286453903861054E-2</v>
      </c>
      <c r="Q34" s="684">
        <v>7.3074282187132772E-2</v>
      </c>
      <c r="R34" s="684">
        <v>0.37388040251754334</v>
      </c>
      <c r="S34" s="684">
        <v>0.15621940044331137</v>
      </c>
      <c r="T34" s="684">
        <v>0.18548100661505074</v>
      </c>
      <c r="U34" s="684">
        <v>0.37388040251754334</v>
      </c>
      <c r="V34" s="684">
        <v>0.35608523034075135</v>
      </c>
      <c r="W34" s="684">
        <v>0.34983168114352625</v>
      </c>
      <c r="X34" s="684">
        <v>0.33314032939115884</v>
      </c>
      <c r="Y34" s="684">
        <v>0.10832122085825657</v>
      </c>
      <c r="Z34" s="684">
        <v>0.37267751317967029</v>
      </c>
      <c r="AA34" s="684">
        <v>0.32579115201757364</v>
      </c>
      <c r="AB34" s="684">
        <v>0.35090180487590039</v>
      </c>
      <c r="AC34" s="684">
        <v>1</v>
      </c>
      <c r="AD34" s="684">
        <v>1</v>
      </c>
    </row>
  </sheetData>
  <conditionalFormatting sqref="B7:B34">
    <cfRule type="expression" dxfId="1198" priority="17">
      <formula>B7=""</formula>
    </cfRule>
  </conditionalFormatting>
  <conditionalFormatting sqref="C6:AD6">
    <cfRule type="expression" dxfId="1197" priority="18">
      <formula>C6=""</formula>
    </cfRule>
  </conditionalFormatting>
  <conditionalFormatting sqref="C7:AD34">
    <cfRule type="expression" dxfId="1196" priority="7935">
      <formula>C7=""</formula>
    </cfRule>
    <cfRule type="expression" dxfId="1195" priority="7936">
      <formula>AND(C7="-", $B7&lt;&gt;"", C$5&lt;&gt;"")</formula>
    </cfRule>
    <cfRule type="expression" dxfId="1194" priority="7937">
      <formula>AND(C7&lt;&gt;"",COLUMN(C7)=(ROW(C7)-(ROW($B$7)-COLUMN($C$5))))</formula>
    </cfRule>
    <cfRule type="colorScale" priority="7938">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uler="0" view="pageLayout" zoomScale="90" zoomScaleNormal="80" zoomScalePageLayoutView="90" workbookViewId="0"/>
  </sheetViews>
  <sheetFormatPr defaultColWidth="10.69921875" defaultRowHeight="11.25"/>
  <cols>
    <col min="1" max="1" width="2.19921875" style="358" customWidth="1"/>
    <col min="2" max="2" width="8.19921875" style="358" customWidth="1"/>
    <col min="3" max="3" width="4.19921875" style="355" customWidth="1"/>
    <col min="4" max="4" width="2.09765625" style="355" customWidth="1"/>
    <col min="5" max="5" width="11.3984375" style="355" customWidth="1"/>
    <col min="6" max="9" width="4.19921875" style="355" customWidth="1"/>
    <col min="10" max="19" width="4.19921875" style="358" customWidth="1"/>
    <col min="20" max="21" width="4.296875" style="358" customWidth="1"/>
    <col min="22" max="24" width="4.19921875" style="358" customWidth="1"/>
    <col min="25" max="25" width="4.3984375" style="355" customWidth="1"/>
    <col min="26" max="16384" width="10.69921875" style="355"/>
  </cols>
  <sheetData>
    <row r="1" spans="2:25" ht="15">
      <c r="C1" s="682"/>
      <c r="D1" s="682"/>
      <c r="E1" s="681"/>
      <c r="F1" s="682"/>
      <c r="G1" s="682"/>
      <c r="H1" s="682"/>
      <c r="I1" s="682"/>
      <c r="J1" s="682"/>
      <c r="K1" s="682"/>
      <c r="L1" s="682"/>
      <c r="M1" s="682"/>
      <c r="N1" s="682"/>
      <c r="O1" s="682"/>
      <c r="P1" s="682"/>
      <c r="Q1" s="682"/>
      <c r="R1" s="682"/>
      <c r="S1" s="682"/>
      <c r="T1" s="682"/>
      <c r="U1" s="682"/>
      <c r="V1" s="682"/>
      <c r="W1" s="682"/>
      <c r="X1" s="682"/>
    </row>
    <row r="2" spans="2:25" ht="15">
      <c r="C2" s="682"/>
      <c r="D2" s="682"/>
      <c r="E2" s="681"/>
      <c r="F2" s="682"/>
      <c r="G2" s="682"/>
      <c r="H2" s="682"/>
      <c r="I2" s="682"/>
      <c r="J2" s="682"/>
      <c r="K2" s="682"/>
      <c r="L2" s="682"/>
      <c r="M2" s="682"/>
      <c r="N2" s="682"/>
      <c r="O2" s="682"/>
      <c r="P2" s="682"/>
      <c r="Q2" s="682"/>
      <c r="R2" s="682"/>
      <c r="S2" s="682"/>
      <c r="T2" s="682"/>
      <c r="U2" s="682"/>
      <c r="V2" s="682"/>
      <c r="W2" s="682"/>
      <c r="X2" s="682"/>
    </row>
    <row r="3" spans="2:25" s="358" customFormat="1" ht="22.5" customHeight="1" thickBot="1">
      <c r="B3" s="659" t="s">
        <v>622</v>
      </c>
      <c r="C3" s="656"/>
      <c r="D3" s="656"/>
      <c r="E3" s="656"/>
      <c r="F3" s="656"/>
      <c r="G3" s="656"/>
      <c r="H3" s="656"/>
      <c r="I3" s="656"/>
      <c r="J3" s="657"/>
      <c r="K3" s="657"/>
      <c r="L3" s="657"/>
      <c r="M3" s="657"/>
      <c r="N3" s="657"/>
      <c r="O3" s="657"/>
      <c r="P3" s="657"/>
      <c r="Q3" s="657"/>
      <c r="R3" s="657"/>
      <c r="S3" s="657"/>
      <c r="T3" s="657"/>
      <c r="U3" s="657"/>
      <c r="V3" s="657"/>
      <c r="W3" s="657"/>
      <c r="X3" s="657"/>
      <c r="Y3" s="669" t="str">
        <f ca="1">TEXT(AccReturns!$B$3, "dd/mm/yyyy")&amp;" - "&amp;TEXT(OFFSET(AccReturns!$B$2,COUNTA(AccReturns!$B:$B),), "dd/mm/yyyy")</f>
        <v>02/01/2020 - 01/11/2022</v>
      </c>
    </row>
    <row r="30" spans="3:21">
      <c r="J30" s="355"/>
      <c r="K30" s="355"/>
      <c r="L30" s="355"/>
      <c r="M30" s="355"/>
      <c r="N30" s="355"/>
      <c r="O30" s="355"/>
      <c r="P30" s="355"/>
      <c r="Q30" s="355"/>
      <c r="R30" s="355"/>
      <c r="S30" s="355"/>
      <c r="T30" s="355"/>
      <c r="U30" s="355"/>
    </row>
    <row r="31" spans="3:21">
      <c r="J31" s="355"/>
      <c r="K31" s="355"/>
      <c r="L31" s="355"/>
      <c r="M31" s="355"/>
      <c r="N31" s="355"/>
      <c r="O31" s="355"/>
      <c r="P31" s="355"/>
      <c r="Q31" s="355"/>
      <c r="R31" s="355"/>
      <c r="S31" s="355"/>
      <c r="T31" s="355"/>
      <c r="U31" s="355"/>
    </row>
    <row r="32" spans="3:21" s="358" customFormat="1" ht="15" customHeight="1">
      <c r="C32" s="661"/>
      <c r="D32" s="355"/>
      <c r="E32" s="663"/>
      <c r="F32" s="661"/>
      <c r="G32" s="945" t="str">
        <f>'Performance Measurement'!C33</f>
        <v>Mes</v>
      </c>
      <c r="H32" s="945"/>
      <c r="I32" s="945"/>
      <c r="J32" s="939" t="str">
        <f>'Performance Measurement'!D33</f>
        <v>Ano</v>
      </c>
      <c r="K32" s="939"/>
      <c r="L32" s="939"/>
      <c r="M32" s="939" t="str">
        <f>'Performance Measurement'!E33</f>
        <v>6 meses</v>
      </c>
      <c r="N32" s="939"/>
      <c r="O32" s="939"/>
      <c r="P32" s="945" t="str">
        <f>'Performance Measurement'!F33</f>
        <v>12 meses</v>
      </c>
      <c r="Q32" s="945"/>
      <c r="R32" s="945"/>
      <c r="S32" s="945" t="str">
        <f>'Performance Measurement'!G33</f>
        <v>2 anos</v>
      </c>
      <c r="T32" s="945"/>
      <c r="U32" s="945"/>
    </row>
    <row r="33" spans="1:25" s="358" customFormat="1" ht="15">
      <c r="C33" s="661"/>
      <c r="D33" s="355"/>
      <c r="E33" s="694" t="str">
        <f>'Performance Measurement'!B34</f>
        <v>Portfólio Sugerido</v>
      </c>
      <c r="F33" s="696"/>
      <c r="G33" s="943">
        <f>'Performance Measurement'!C34</f>
        <v>0</v>
      </c>
      <c r="H33" s="943"/>
      <c r="I33" s="943"/>
      <c r="J33" s="948">
        <f>'Performance Measurement'!D34</f>
        <v>3.105145797778756E-2</v>
      </c>
      <c r="K33" s="948"/>
      <c r="L33" s="948"/>
      <c r="M33" s="942">
        <f>'Performance Measurement'!E34</f>
        <v>3.1431782247222283E-2</v>
      </c>
      <c r="N33" s="942"/>
      <c r="O33" s="942"/>
      <c r="P33" s="943">
        <f>'Performance Measurement'!F34</f>
        <v>3.2465287366595985E-2</v>
      </c>
      <c r="Q33" s="943"/>
      <c r="R33" s="943"/>
      <c r="S33" s="943">
        <f>'Performance Measurement'!G34</f>
        <v>3.3987630251476324E-2</v>
      </c>
      <c r="T33" s="943"/>
      <c r="U33" s="943"/>
    </row>
    <row r="34" spans="1:25" s="358" customFormat="1" ht="3" customHeight="1">
      <c r="C34" s="661"/>
      <c r="D34" s="355"/>
      <c r="E34" s="665"/>
      <c r="F34" s="665"/>
      <c r="G34" s="665"/>
      <c r="H34" s="665"/>
      <c r="I34" s="666"/>
      <c r="J34" s="666"/>
      <c r="K34" s="666"/>
      <c r="L34" s="666"/>
      <c r="M34" s="666"/>
      <c r="N34" s="666"/>
      <c r="O34" s="666"/>
      <c r="P34" s="666"/>
      <c r="Q34" s="666"/>
      <c r="R34" s="666"/>
      <c r="S34" s="666"/>
      <c r="T34" s="666"/>
      <c r="U34" s="666"/>
      <c r="W34" s="666"/>
      <c r="X34" s="666"/>
    </row>
    <row r="35" spans="1:25" s="358" customFormat="1" ht="15">
      <c r="C35" s="661"/>
      <c r="D35" s="355"/>
      <c r="E35" s="695" t="str">
        <f>'Performance Measurement'!B35</f>
        <v>CDI</v>
      </c>
      <c r="F35" s="697"/>
      <c r="G35" s="948">
        <f>'Performance Measurement'!C35</f>
        <v>0</v>
      </c>
      <c r="H35" s="948"/>
      <c r="I35" s="948"/>
      <c r="J35" s="948">
        <f>'Performance Measurement'!D35</f>
        <v>8.3430387659661268E-4</v>
      </c>
      <c r="K35" s="948"/>
      <c r="L35" s="948"/>
      <c r="M35" s="942">
        <f>'Performance Measurement'!E35</f>
        <v>2.631998347479506E-4</v>
      </c>
      <c r="N35" s="942"/>
      <c r="O35" s="942"/>
      <c r="P35" s="942">
        <f>'Performance Measurement'!F35</f>
        <v>1.1554765399528586E-3</v>
      </c>
      <c r="Q35" s="942"/>
      <c r="R35" s="942"/>
      <c r="S35" s="942">
        <f>'Performance Measurement'!G35</f>
        <v>2.6088923198859062E-3</v>
      </c>
      <c r="T35" s="942"/>
      <c r="U35" s="942"/>
    </row>
    <row r="36" spans="1:25" ht="15">
      <c r="C36" s="661"/>
    </row>
    <row r="37" spans="1:25">
      <c r="J37" s="355"/>
      <c r="K37" s="355"/>
      <c r="L37" s="355"/>
      <c r="M37" s="355"/>
      <c r="N37" s="355"/>
      <c r="O37" s="355"/>
      <c r="P37" s="355"/>
      <c r="Q37" s="355"/>
      <c r="R37" s="355"/>
      <c r="S37" s="355"/>
      <c r="T37" s="355"/>
      <c r="U37" s="355"/>
    </row>
    <row r="38" spans="1:25">
      <c r="J38" s="355"/>
      <c r="K38" s="355"/>
      <c r="L38" s="355"/>
      <c r="M38" s="355"/>
      <c r="N38" s="355"/>
      <c r="O38" s="355"/>
      <c r="P38" s="355"/>
      <c r="Q38" s="355"/>
      <c r="R38" s="355"/>
      <c r="S38" s="355"/>
      <c r="T38" s="355"/>
      <c r="U38" s="355"/>
    </row>
    <row r="39" spans="1:25">
      <c r="J39" s="355"/>
      <c r="K39" s="355"/>
      <c r="L39" s="355"/>
      <c r="M39" s="355"/>
      <c r="N39" s="355"/>
      <c r="O39" s="355"/>
      <c r="P39" s="355"/>
      <c r="Q39" s="355"/>
      <c r="R39" s="355"/>
      <c r="S39" s="355"/>
      <c r="T39" s="355"/>
      <c r="U39" s="355"/>
    </row>
    <row r="40" spans="1:25">
      <c r="J40" s="355"/>
      <c r="K40" s="355"/>
      <c r="L40" s="355"/>
      <c r="M40" s="355"/>
      <c r="N40" s="355"/>
      <c r="O40" s="355"/>
      <c r="P40" s="355"/>
      <c r="Q40" s="355"/>
      <c r="R40" s="355"/>
      <c r="S40" s="355"/>
      <c r="T40" s="355"/>
      <c r="U40" s="355"/>
    </row>
    <row r="43" spans="1:25" ht="15">
      <c r="C43" s="682"/>
      <c r="D43" s="682"/>
      <c r="E43" s="681"/>
      <c r="F43" s="682"/>
      <c r="G43" s="682"/>
      <c r="H43" s="682"/>
      <c r="I43" s="682"/>
      <c r="J43" s="682"/>
      <c r="K43" s="682"/>
      <c r="L43" s="682"/>
      <c r="M43" s="682"/>
      <c r="N43" s="682"/>
      <c r="O43" s="682"/>
      <c r="P43" s="682"/>
      <c r="Q43" s="682"/>
      <c r="R43" s="682"/>
      <c r="S43" s="682"/>
      <c r="T43" s="682"/>
      <c r="U43" s="682"/>
      <c r="V43" s="682"/>
      <c r="W43" s="682"/>
      <c r="X43" s="682"/>
    </row>
    <row r="44" spans="1:25" ht="15">
      <c r="C44" s="682"/>
      <c r="D44" s="682"/>
      <c r="E44" s="681"/>
      <c r="F44" s="682"/>
      <c r="G44" s="682"/>
      <c r="H44" s="682"/>
      <c r="I44" s="682"/>
      <c r="J44" s="682"/>
      <c r="K44" s="682"/>
      <c r="L44" s="682"/>
      <c r="M44" s="682"/>
      <c r="N44" s="682"/>
      <c r="O44" s="682"/>
      <c r="P44" s="682"/>
      <c r="Q44" s="682"/>
      <c r="R44" s="682"/>
      <c r="S44" s="682"/>
      <c r="T44" s="682"/>
      <c r="U44" s="682"/>
      <c r="V44" s="682"/>
      <c r="W44" s="682"/>
      <c r="X44" s="682"/>
    </row>
    <row r="45" spans="1:25" ht="15">
      <c r="C45" s="682"/>
      <c r="D45" s="682"/>
      <c r="E45" s="681"/>
      <c r="F45" s="682"/>
      <c r="G45" s="682"/>
      <c r="H45" s="682"/>
      <c r="I45" s="682"/>
      <c r="J45" s="682"/>
      <c r="K45" s="682"/>
      <c r="L45" s="682"/>
      <c r="M45" s="682"/>
      <c r="N45" s="682"/>
      <c r="O45" s="682"/>
      <c r="P45" s="682"/>
      <c r="Q45" s="682"/>
      <c r="R45" s="682"/>
      <c r="S45" s="682"/>
      <c r="T45" s="682"/>
      <c r="U45" s="682"/>
      <c r="V45" s="682"/>
      <c r="W45" s="682"/>
      <c r="X45" s="682"/>
    </row>
    <row r="46" spans="1:25" s="358" customFormat="1" ht="22.5" customHeight="1" thickBot="1">
      <c r="A46" s="758"/>
      <c r="B46" s="659" t="s">
        <v>2533</v>
      </c>
      <c r="C46" s="656"/>
      <c r="D46" s="656"/>
      <c r="E46" s="656"/>
      <c r="F46" s="656"/>
      <c r="G46" s="656"/>
      <c r="H46" s="656"/>
      <c r="I46" s="656"/>
      <c r="J46" s="657"/>
      <c r="K46" s="657"/>
      <c r="L46" s="657"/>
      <c r="M46" s="657"/>
      <c r="N46" s="657"/>
      <c r="O46" s="657"/>
      <c r="P46" s="657"/>
      <c r="Q46" s="657"/>
      <c r="R46" s="657"/>
      <c r="S46" s="657"/>
      <c r="T46" s="657"/>
      <c r="U46" s="657"/>
      <c r="V46" s="657"/>
      <c r="W46" s="657"/>
      <c r="X46" s="657"/>
      <c r="Y46" s="669" t="str">
        <f ca="1">TEXT(AccReturns!$B$3, "dd/mm/yyyy")&amp;" - "&amp;TEXT(OFFSET(AccReturns!$B$2,COUNTA(AccReturns!$B:$B),), "dd/mm/yyyy")</f>
        <v>02/01/2020 - 01/11/2022</v>
      </c>
    </row>
    <row r="73" spans="2:24">
      <c r="B73" s="355"/>
      <c r="J73" s="355"/>
      <c r="K73" s="355"/>
      <c r="L73" s="355"/>
      <c r="M73" s="355"/>
      <c r="N73" s="355"/>
      <c r="O73" s="355"/>
      <c r="P73" s="355"/>
      <c r="Q73" s="355"/>
      <c r="R73" s="355"/>
      <c r="S73" s="355"/>
      <c r="T73" s="355"/>
      <c r="U73" s="355"/>
      <c r="V73" s="355"/>
      <c r="W73" s="355"/>
    </row>
    <row r="74" spans="2:24">
      <c r="J74" s="355"/>
      <c r="K74" s="355"/>
      <c r="L74" s="355"/>
      <c r="M74" s="355"/>
      <c r="N74" s="355"/>
      <c r="O74" s="355"/>
      <c r="P74" s="355"/>
      <c r="Q74" s="355"/>
      <c r="R74" s="355"/>
      <c r="S74" s="355"/>
      <c r="T74" s="355"/>
      <c r="U74" s="355"/>
      <c r="V74" s="355"/>
      <c r="W74" s="355"/>
    </row>
    <row r="75" spans="2:24" ht="30" customHeight="1">
      <c r="B75" s="663"/>
      <c r="C75" s="661"/>
      <c r="D75" s="661"/>
      <c r="E75" s="661"/>
      <c r="F75" s="945" t="str">
        <f>'Performance Measurement'!C40</f>
        <v>Mes</v>
      </c>
      <c r="G75" s="945"/>
      <c r="H75" s="939" t="str">
        <f>'Performance Measurement'!D40</f>
        <v>Ano</v>
      </c>
      <c r="I75" s="939"/>
      <c r="J75" s="939" t="str">
        <f>'Performance Measurement'!E40</f>
        <v>6 meses</v>
      </c>
      <c r="K75" s="939"/>
      <c r="L75" s="945" t="str">
        <f>'Performance Measurement'!F40</f>
        <v>12 meses</v>
      </c>
      <c r="M75" s="945"/>
      <c r="N75" s="945" t="str">
        <f>'Performance Measurement'!G40</f>
        <v>2 anos</v>
      </c>
      <c r="O75" s="945"/>
      <c r="P75" s="945" t="str">
        <f>'Performance Measurement'!H40</f>
        <v>Drawdown Máximo</v>
      </c>
      <c r="Q75" s="945"/>
      <c r="R75" s="945"/>
      <c r="S75" s="945" t="str">
        <f>'Performance Measurement'!I40</f>
        <v>Data</v>
      </c>
      <c r="T75" s="945"/>
      <c r="U75" s="945" t="str">
        <f>'Performance Measurement'!J40</f>
        <v>Tempo de Recuperação</v>
      </c>
      <c r="V75" s="945"/>
      <c r="W75" s="945"/>
      <c r="X75" s="355"/>
    </row>
    <row r="76" spans="2:24" ht="15">
      <c r="B76" s="355"/>
      <c r="C76" s="694" t="str">
        <f>'Performance Measurement'!B41</f>
        <v>Portfólio Sugerido</v>
      </c>
      <c r="D76" s="757"/>
      <c r="E76" s="757"/>
      <c r="F76" s="943">
        <f>'Performance Measurement'!C41</f>
        <v>0</v>
      </c>
      <c r="G76" s="943"/>
      <c r="H76" s="948">
        <f>'Performance Measurement'!D41</f>
        <v>-1.2984725436207767E-2</v>
      </c>
      <c r="I76" s="948"/>
      <c r="J76" s="942">
        <f>'Performance Measurement'!E41</f>
        <v>-1.2984725436207767E-2</v>
      </c>
      <c r="K76" s="942"/>
      <c r="L76" s="943">
        <f>'Performance Measurement'!F41</f>
        <v>-1.2984725436207767E-2</v>
      </c>
      <c r="M76" s="943"/>
      <c r="N76" s="943">
        <f>'Performance Measurement'!G41</f>
        <v>-1.2984725436207767E-2</v>
      </c>
      <c r="O76" s="943"/>
      <c r="P76" s="943">
        <f>'Performance Measurement'!H41</f>
        <v>-8.9152559234834006E-2</v>
      </c>
      <c r="Q76" s="943"/>
      <c r="R76" s="943"/>
      <c r="S76" s="947" t="str">
        <f>'Performance Measurement'!I41</f>
        <v>23/03/2020</v>
      </c>
      <c r="T76" s="947"/>
      <c r="U76" s="949">
        <f>'Performance Measurement'!J41</f>
        <v>60</v>
      </c>
      <c r="V76" s="949"/>
      <c r="W76" s="949"/>
      <c r="X76" s="355"/>
    </row>
    <row r="77" spans="2:24" ht="3" customHeight="1">
      <c r="B77" s="355"/>
      <c r="C77" s="665"/>
      <c r="D77" s="665"/>
      <c r="E77" s="665"/>
      <c r="F77" s="665"/>
      <c r="G77" s="665"/>
      <c r="H77" s="666"/>
      <c r="I77" s="666"/>
      <c r="J77" s="666"/>
      <c r="K77" s="355"/>
      <c r="L77" s="666"/>
      <c r="M77" s="666"/>
      <c r="N77" s="666"/>
      <c r="O77" s="666"/>
      <c r="P77" s="666"/>
      <c r="Q77" s="355"/>
      <c r="R77" s="355"/>
      <c r="S77" s="666"/>
      <c r="T77" s="666"/>
      <c r="U77" s="666"/>
      <c r="V77" s="666"/>
      <c r="W77" s="355"/>
      <c r="X77" s="355"/>
    </row>
    <row r="78" spans="2:24" ht="15">
      <c r="B78" s="355"/>
      <c r="C78" s="695" t="str">
        <f>'Performance Measurement'!B42</f>
        <v>CDI</v>
      </c>
      <c r="D78" s="757"/>
      <c r="E78" s="757"/>
      <c r="F78" s="948">
        <f>'Performance Measurement'!C42</f>
        <v>0</v>
      </c>
      <c r="G78" s="948"/>
      <c r="H78" s="948">
        <f>'Performance Measurement'!D42</f>
        <v>0</v>
      </c>
      <c r="I78" s="948"/>
      <c r="J78" s="942">
        <f>'Performance Measurement'!E42</f>
        <v>0</v>
      </c>
      <c r="K78" s="942"/>
      <c r="L78" s="942">
        <f>'Performance Measurement'!F42</f>
        <v>0</v>
      </c>
      <c r="M78" s="942"/>
      <c r="N78" s="942">
        <f>'Performance Measurement'!G42</f>
        <v>0</v>
      </c>
      <c r="O78" s="942"/>
      <c r="P78" s="942">
        <f>'Performance Measurement'!H42</f>
        <v>0</v>
      </c>
      <c r="Q78" s="942"/>
      <c r="R78" s="942"/>
      <c r="S78" s="947" t="str">
        <f>'Performance Measurement'!I42</f>
        <v>-</v>
      </c>
      <c r="T78" s="947"/>
      <c r="U78" s="950" t="str">
        <f>'Performance Measurement'!J42</f>
        <v>-</v>
      </c>
      <c r="V78" s="950"/>
      <c r="W78" s="950"/>
      <c r="X78" s="355"/>
    </row>
    <row r="80" spans="2:24">
      <c r="B80" s="355"/>
      <c r="J80" s="355"/>
      <c r="K80" s="355"/>
      <c r="L80" s="355"/>
      <c r="M80" s="355"/>
      <c r="N80" s="355"/>
      <c r="O80" s="355"/>
      <c r="P80" s="355"/>
      <c r="Q80" s="355"/>
      <c r="R80" s="355"/>
      <c r="S80" s="355"/>
      <c r="T80" s="355"/>
      <c r="U80" s="355"/>
      <c r="V80" s="355"/>
      <c r="W80" s="355"/>
    </row>
    <row r="81" spans="2:23">
      <c r="B81" s="355"/>
      <c r="J81" s="355"/>
      <c r="K81" s="355"/>
      <c r="L81" s="355"/>
      <c r="M81" s="355"/>
      <c r="N81" s="355"/>
      <c r="O81" s="355"/>
      <c r="P81" s="355"/>
      <c r="Q81" s="355"/>
      <c r="R81" s="355"/>
      <c r="S81" s="355"/>
      <c r="T81" s="355"/>
      <c r="U81" s="355"/>
      <c r="V81" s="355"/>
      <c r="W81" s="355"/>
    </row>
    <row r="82" spans="2:23">
      <c r="B82" s="355"/>
      <c r="J82" s="355"/>
      <c r="K82" s="355"/>
      <c r="L82" s="355"/>
      <c r="M82" s="355"/>
      <c r="N82" s="355"/>
      <c r="O82" s="355"/>
      <c r="P82" s="355"/>
      <c r="Q82" s="355"/>
      <c r="R82" s="355"/>
      <c r="S82" s="355"/>
      <c r="T82" s="355"/>
      <c r="U82" s="355"/>
      <c r="V82" s="355"/>
      <c r="W82" s="355"/>
    </row>
    <row r="83" spans="2:23">
      <c r="J83" s="355"/>
      <c r="K83" s="355"/>
      <c r="L83" s="355"/>
      <c r="M83" s="355"/>
      <c r="N83" s="355"/>
      <c r="O83" s="355"/>
      <c r="P83" s="355"/>
      <c r="Q83" s="355"/>
      <c r="R83" s="355"/>
      <c r="S83" s="355"/>
      <c r="T83" s="355"/>
      <c r="U83" s="355"/>
      <c r="V83" s="355"/>
      <c r="W83" s="355"/>
    </row>
  </sheetData>
  <mergeCells count="39">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S78:T78"/>
    <mergeCell ref="F78:G78"/>
    <mergeCell ref="H78:I78"/>
    <mergeCell ref="J78:K78"/>
    <mergeCell ref="L78:M78"/>
    <mergeCell ref="N78:O78"/>
    <mergeCell ref="P78:R78"/>
  </mergeCells>
  <conditionalFormatting sqref="E43:E45 E1:E2">
    <cfRule type="expression" dxfId="1193" priority="20">
      <formula>E1=""</formula>
    </cfRule>
  </conditionalFormatting>
  <conditionalFormatting sqref="F43:X45 F1:X2 C1:D2 C43:D45">
    <cfRule type="expression" dxfId="1192" priority="7070">
      <formula>C1=""</formula>
    </cfRule>
    <cfRule type="expression" dxfId="1191" priority="7071">
      <formula>AND(C1="-", $E1&lt;&gt;"", C$5&lt;&gt;"")</formula>
    </cfRule>
    <cfRule type="expression" dxfId="1190"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20/10/2022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C44"/>
  <sheetViews>
    <sheetView showGridLines="0" zoomScale="80" zoomScaleNormal="80" workbookViewId="0"/>
  </sheetViews>
  <sheetFormatPr defaultColWidth="10.69921875" defaultRowHeight="18.75"/>
  <cols>
    <col min="1" max="1" width="3.296875" style="311" customWidth="1"/>
    <col min="2" max="2" width="16.3984375" style="37" customWidth="1"/>
    <col min="3" max="3" width="7.5" style="37" customWidth="1"/>
    <col min="4" max="4" width="7.796875" style="88" customWidth="1"/>
    <col min="5" max="5" width="6.59765625" style="88" customWidth="1"/>
    <col min="6" max="6" width="7.796875" style="37" customWidth="1"/>
    <col min="7" max="7" width="6.59765625" style="37" customWidth="1"/>
    <col min="8" max="8" width="7.796875" style="37" customWidth="1"/>
    <col min="9" max="9" width="7.796875" style="88" customWidth="1"/>
    <col min="10" max="10" width="6.59765625" style="88" customWidth="1"/>
    <col min="11" max="11" width="7.796875" style="88" customWidth="1"/>
    <col min="12" max="12" width="6.59765625" style="88" customWidth="1"/>
    <col min="13" max="13" width="7.796875" style="37" customWidth="1"/>
    <col min="14" max="14" width="7.796875" style="88" customWidth="1"/>
    <col min="15" max="15" width="6.59765625" style="88" customWidth="1"/>
    <col min="16" max="16" width="7.796875" style="88" customWidth="1"/>
    <col min="17" max="17" width="6.59765625" style="88" customWidth="1"/>
    <col min="18" max="18" width="7.796875" style="37" customWidth="1"/>
    <col min="19" max="19" width="7.796875" style="88" customWidth="1"/>
    <col min="20" max="20" width="6.59765625" style="88" customWidth="1"/>
    <col min="21" max="21" width="7.796875" style="88" customWidth="1"/>
    <col min="22" max="22" width="6.59765625" style="88" customWidth="1"/>
    <col min="23" max="23" width="7.796875" style="37" customWidth="1"/>
    <col min="24" max="24" width="7.796875" style="88" customWidth="1"/>
    <col min="25" max="25" width="6.59765625" style="88" customWidth="1"/>
    <col min="26" max="26" width="7.796875" style="88" customWidth="1"/>
    <col min="27" max="27" width="6.59765625" style="88" customWidth="1"/>
    <col min="28" max="28" width="7.796875" style="88" customWidth="1"/>
    <col min="29" max="29" width="18.09765625" style="37" customWidth="1"/>
    <col min="30" max="16384" width="10.69921875" style="37"/>
  </cols>
  <sheetData>
    <row r="1" spans="1:29" ht="5.0999999999999996" customHeight="1">
      <c r="A1" s="282"/>
      <c r="B1" s="2"/>
      <c r="C1" s="2"/>
      <c r="D1" s="36"/>
      <c r="E1" s="36"/>
      <c r="F1" s="2"/>
      <c r="G1" s="2"/>
      <c r="H1" s="2"/>
      <c r="I1" s="36"/>
      <c r="J1" s="36"/>
      <c r="K1" s="36"/>
      <c r="L1" s="36"/>
      <c r="M1" s="2"/>
      <c r="N1" s="36"/>
      <c r="O1" s="36"/>
      <c r="P1" s="36"/>
      <c r="Q1" s="36"/>
      <c r="R1" s="2"/>
      <c r="S1" s="36"/>
      <c r="T1" s="36"/>
      <c r="U1" s="36"/>
      <c r="V1" s="36"/>
      <c r="W1" s="2"/>
      <c r="X1" s="36"/>
      <c r="Y1" s="36"/>
      <c r="Z1" s="36"/>
      <c r="AA1" s="36"/>
      <c r="AB1" s="36"/>
      <c r="AC1" s="2"/>
    </row>
    <row r="2" spans="1:29" ht="15" customHeight="1">
      <c r="A2" s="282"/>
      <c r="B2" s="2"/>
      <c r="C2" s="2"/>
      <c r="D2" s="36"/>
      <c r="E2" s="36"/>
      <c r="F2" s="2"/>
      <c r="G2" s="2"/>
      <c r="H2" s="2"/>
      <c r="I2" s="36"/>
      <c r="J2" s="36"/>
      <c r="K2" s="36"/>
      <c r="L2" s="36"/>
      <c r="M2" s="2"/>
      <c r="N2" s="36"/>
      <c r="O2" s="36"/>
      <c r="P2" s="36"/>
      <c r="Q2" s="36"/>
      <c r="R2" s="2"/>
      <c r="S2" s="36"/>
      <c r="T2" s="36"/>
      <c r="U2" s="36"/>
      <c r="V2" s="36"/>
      <c r="W2" s="2"/>
      <c r="X2" s="36"/>
      <c r="Y2" s="36"/>
      <c r="Z2" s="36"/>
      <c r="AA2" s="36"/>
      <c r="AB2" s="36"/>
      <c r="AC2" s="2"/>
    </row>
    <row r="3" spans="1:29" ht="30.75">
      <c r="A3" s="283"/>
      <c r="B3" s="39" t="s">
        <v>638</v>
      </c>
      <c r="C3" s="39"/>
      <c r="D3" s="41"/>
      <c r="E3" s="41"/>
      <c r="F3" s="8"/>
      <c r="G3" s="8"/>
      <c r="H3" s="8"/>
      <c r="I3" s="41"/>
      <c r="J3" s="41"/>
      <c r="K3" s="41"/>
      <c r="L3" s="41"/>
      <c r="M3" s="8"/>
      <c r="N3" s="41"/>
      <c r="O3" s="41"/>
      <c r="P3" s="41"/>
      <c r="Q3" s="41"/>
      <c r="R3" s="8"/>
      <c r="S3" s="41"/>
      <c r="T3" s="41"/>
      <c r="U3" s="41"/>
      <c r="V3" s="41"/>
      <c r="W3" s="8"/>
      <c r="X3" s="41"/>
      <c r="Y3" s="41"/>
      <c r="Z3" s="41"/>
      <c r="AA3" s="41"/>
      <c r="AB3" s="41"/>
      <c r="AC3" s="8"/>
    </row>
    <row r="4" spans="1:29" ht="5.25" customHeight="1">
      <c r="A4" s="283"/>
      <c r="B4" s="8"/>
      <c r="C4" s="8"/>
      <c r="D4" s="42"/>
      <c r="E4" s="42"/>
      <c r="F4" s="43"/>
      <c r="G4" s="43"/>
      <c r="H4" s="43"/>
      <c r="I4" s="42"/>
      <c r="J4" s="42"/>
      <c r="K4" s="42"/>
      <c r="L4" s="42"/>
      <c r="M4" s="43"/>
      <c r="N4" s="42"/>
      <c r="O4" s="42"/>
      <c r="P4" s="42"/>
      <c r="Q4" s="42"/>
      <c r="R4" s="43"/>
      <c r="S4" s="42"/>
      <c r="T4" s="42"/>
      <c r="U4" s="42"/>
      <c r="V4" s="42"/>
      <c r="W4" s="43"/>
      <c r="X4" s="42"/>
      <c r="Y4" s="42"/>
      <c r="Z4" s="42"/>
      <c r="AA4" s="42"/>
      <c r="AB4" s="42"/>
      <c r="AC4" s="8"/>
    </row>
    <row r="5" spans="1:29" s="46" customFormat="1" ht="33" customHeight="1">
      <c r="A5" s="284"/>
      <c r="B5" s="953"/>
      <c r="C5" s="953"/>
      <c r="D5" s="951" t="s">
        <v>639</v>
      </c>
      <c r="E5" s="952"/>
      <c r="F5" s="952"/>
      <c r="G5" s="952"/>
      <c r="H5" s="954"/>
      <c r="I5" s="952" t="s">
        <v>643</v>
      </c>
      <c r="J5" s="952"/>
      <c r="K5" s="952"/>
      <c r="L5" s="952"/>
      <c r="M5" s="952"/>
      <c r="N5" s="951" t="s">
        <v>640</v>
      </c>
      <c r="O5" s="952"/>
      <c r="P5" s="952"/>
      <c r="Q5" s="952"/>
      <c r="R5" s="954"/>
      <c r="S5" s="952" t="s">
        <v>641</v>
      </c>
      <c r="T5" s="952"/>
      <c r="U5" s="952"/>
      <c r="V5" s="952"/>
      <c r="W5" s="952"/>
      <c r="X5" s="951" t="s">
        <v>642</v>
      </c>
      <c r="Y5" s="952"/>
      <c r="Z5" s="952"/>
      <c r="AA5" s="952"/>
      <c r="AB5" s="952"/>
      <c r="AC5" s="45"/>
    </row>
    <row r="6" spans="1:29" s="46" customFormat="1" ht="5.25" customHeight="1">
      <c r="A6" s="285"/>
      <c r="B6" s="953"/>
      <c r="C6" s="953"/>
      <c r="D6" s="48"/>
      <c r="E6" s="50"/>
      <c r="F6" s="51"/>
      <c r="G6" s="51"/>
      <c r="H6" s="49"/>
      <c r="I6" s="50"/>
      <c r="J6" s="50"/>
      <c r="K6" s="50"/>
      <c r="L6" s="50"/>
      <c r="M6" s="51"/>
      <c r="N6" s="48"/>
      <c r="O6" s="50"/>
      <c r="P6" s="50"/>
      <c r="Q6" s="50"/>
      <c r="R6" s="49"/>
      <c r="S6" s="50"/>
      <c r="T6" s="50"/>
      <c r="U6" s="50"/>
      <c r="V6" s="50"/>
      <c r="W6" s="51"/>
      <c r="X6" s="48"/>
      <c r="Y6" s="50"/>
      <c r="Z6" s="50"/>
      <c r="AA6" s="50"/>
      <c r="AB6" s="51"/>
      <c r="AC6" s="69"/>
    </row>
    <row r="7" spans="1:29" s="292" customFormat="1" ht="19.5" customHeight="1" thickBot="1">
      <c r="A7" s="286"/>
      <c r="B7" s="953"/>
      <c r="C7" s="953"/>
      <c r="D7" s="287" t="s">
        <v>1402</v>
      </c>
      <c r="E7" s="288" t="s">
        <v>1403</v>
      </c>
      <c r="F7" s="289" t="s">
        <v>1339</v>
      </c>
      <c r="G7" s="289" t="s">
        <v>1404</v>
      </c>
      <c r="H7" s="290" t="s">
        <v>1405</v>
      </c>
      <c r="I7" s="287" t="s">
        <v>1402</v>
      </c>
      <c r="J7" s="288" t="s">
        <v>1403</v>
      </c>
      <c r="K7" s="289" t="s">
        <v>1339</v>
      </c>
      <c r="L7" s="289" t="s">
        <v>1404</v>
      </c>
      <c r="M7" s="290" t="s">
        <v>1405</v>
      </c>
      <c r="N7" s="287" t="s">
        <v>1402</v>
      </c>
      <c r="O7" s="288" t="s">
        <v>1403</v>
      </c>
      <c r="P7" s="289" t="s">
        <v>1339</v>
      </c>
      <c r="Q7" s="289" t="s">
        <v>1404</v>
      </c>
      <c r="R7" s="290" t="s">
        <v>1405</v>
      </c>
      <c r="S7" s="287" t="s">
        <v>1402</v>
      </c>
      <c r="T7" s="288" t="s">
        <v>1403</v>
      </c>
      <c r="U7" s="289" t="s">
        <v>1339</v>
      </c>
      <c r="V7" s="289" t="s">
        <v>1404</v>
      </c>
      <c r="W7" s="290" t="s">
        <v>1405</v>
      </c>
      <c r="X7" s="287" t="s">
        <v>1402</v>
      </c>
      <c r="Y7" s="288" t="s">
        <v>1403</v>
      </c>
      <c r="Z7" s="289" t="s">
        <v>1339</v>
      </c>
      <c r="AA7" s="289" t="s">
        <v>1404</v>
      </c>
      <c r="AB7" s="291" t="s">
        <v>1405</v>
      </c>
    </row>
    <row r="8" spans="1:29" s="56" customFormat="1" ht="20.25" thickTop="1" thickBot="1">
      <c r="A8" s="293"/>
      <c r="B8" s="55" t="s">
        <v>11</v>
      </c>
      <c r="C8" s="55"/>
      <c r="D8" s="294">
        <v>0.85</v>
      </c>
      <c r="E8" s="295">
        <v>0.92500000000000004</v>
      </c>
      <c r="F8" s="296">
        <f>F9+F10+F11</f>
        <v>1</v>
      </c>
      <c r="G8" s="295">
        <v>1</v>
      </c>
      <c r="H8" s="295">
        <v>1</v>
      </c>
      <c r="I8" s="294">
        <v>0.73</v>
      </c>
      <c r="J8" s="295">
        <v>0.79</v>
      </c>
      <c r="K8" s="296">
        <f>K9+K10+K11</f>
        <v>0.85</v>
      </c>
      <c r="L8" s="295">
        <v>0.91</v>
      </c>
      <c r="M8" s="295">
        <v>0.97</v>
      </c>
      <c r="N8" s="294">
        <v>0.55000000000000004</v>
      </c>
      <c r="O8" s="295">
        <v>0.625</v>
      </c>
      <c r="P8" s="296">
        <f>P9+P10+P11</f>
        <v>0.7</v>
      </c>
      <c r="Q8" s="295">
        <v>0.77500000000000002</v>
      </c>
      <c r="R8" s="295">
        <v>0.85</v>
      </c>
      <c r="S8" s="294">
        <v>0.35000000000000003</v>
      </c>
      <c r="T8" s="295">
        <v>0.42499999999999999</v>
      </c>
      <c r="U8" s="296">
        <f>U9+U10+U11</f>
        <v>0.5</v>
      </c>
      <c r="V8" s="295">
        <v>0.57500000000000007</v>
      </c>
      <c r="W8" s="295">
        <v>0.65</v>
      </c>
      <c r="X8" s="294">
        <v>0.15</v>
      </c>
      <c r="Y8" s="295">
        <v>0.22500000000000001</v>
      </c>
      <c r="Z8" s="296">
        <f>Z9+Z10+Z11</f>
        <v>0.3</v>
      </c>
      <c r="AA8" s="295">
        <v>0.4</v>
      </c>
      <c r="AB8" s="295">
        <v>0.5</v>
      </c>
    </row>
    <row r="9" spans="1:29" s="56" customFormat="1" ht="20.25" thickTop="1" thickBot="1">
      <c r="A9" s="297"/>
      <c r="B9" s="58" t="s">
        <v>620</v>
      </c>
      <c r="C9" s="58" t="s">
        <v>637</v>
      </c>
      <c r="D9" s="298">
        <v>0.82</v>
      </c>
      <c r="E9" s="299">
        <v>0.83499999999999996</v>
      </c>
      <c r="F9" s="300" cm="1">
        <f t="array" ref="F9">SUM(IF(IF(IF(Tbl_TaxasDiarias4[TipoPerfil]="ESTRUTURAL", Tbl_TaxasDiarias4[Perfil])=UPPER(D$5), Tbl_TaxasDiarias4[Ativo])=$C9,Tbl_TaxasDiarias4[Peso],0))</f>
        <v>0.85</v>
      </c>
      <c r="G9" s="299">
        <v>0.93</v>
      </c>
      <c r="H9" s="301">
        <v>0.96</v>
      </c>
      <c r="I9" s="298">
        <v>0.6</v>
      </c>
      <c r="J9" s="299">
        <v>0.65</v>
      </c>
      <c r="K9" s="300" cm="1">
        <f t="array" ref="K9">SUM(IF(IF(IF(Tbl_TaxasDiarias4[TipoPerfil]="ESTRUTURAL", Tbl_TaxasDiarias4[Perfil])=UPPER(I$5), Tbl_TaxasDiarias4[Ativo])=$C9,Tbl_TaxasDiarias4[Peso],0))</f>
        <v>0.7</v>
      </c>
      <c r="L9" s="299">
        <v>0.77500000000000002</v>
      </c>
      <c r="M9" s="301">
        <v>0.85</v>
      </c>
      <c r="N9" s="298">
        <v>0.45</v>
      </c>
      <c r="O9" s="299">
        <v>0.52500000000000002</v>
      </c>
      <c r="P9" s="300" cm="1">
        <f t="array" ref="P9">SUM(IF(IF(IF(Tbl_TaxasDiarias4[TipoPerfil]="ESTRUTURAL", Tbl_TaxasDiarias4[Perfil])=UPPER(N$5), Tbl_TaxasDiarias4[Ativo])=$C9,Tbl_TaxasDiarias4[Peso],0))</f>
        <v>0.6</v>
      </c>
      <c r="Q9" s="299">
        <v>0.67500000000000004</v>
      </c>
      <c r="R9" s="301">
        <v>0.75</v>
      </c>
      <c r="S9" s="298">
        <v>0.15</v>
      </c>
      <c r="T9" s="299">
        <v>0.22500000000000001</v>
      </c>
      <c r="U9" s="300" cm="1">
        <f t="array" ref="U9">SUM(IF(IF(IF(Tbl_TaxasDiarias4[TipoPerfil]="ESTRUTURAL", Tbl_TaxasDiarias4[Perfil])=UPPER(S$5), Tbl_TaxasDiarias4[Ativo])=$C9,Tbl_TaxasDiarias4[Peso],0))</f>
        <v>0.3</v>
      </c>
      <c r="V9" s="299">
        <v>0.375</v>
      </c>
      <c r="W9" s="301">
        <v>0.45</v>
      </c>
      <c r="X9" s="298">
        <v>0.08</v>
      </c>
      <c r="Y9" s="299">
        <v>0.115</v>
      </c>
      <c r="Z9" s="300" cm="1">
        <f t="array" ref="Z9">SUM(IF(IF(IF(Tbl_TaxasDiarias4[TipoPerfil]="ESTRUTURAL", Tbl_TaxasDiarias4[Perfil])=UPPER(X$5), Tbl_TaxasDiarias4[Ativo])=$C9,Tbl_TaxasDiarias4[Peso],0))</f>
        <v>0.15</v>
      </c>
      <c r="AA9" s="299">
        <v>0.1</v>
      </c>
      <c r="AB9" s="299">
        <v>0.17</v>
      </c>
    </row>
    <row r="10" spans="1:29" s="56" customFormat="1" ht="20.25" thickTop="1" thickBot="1">
      <c r="A10" s="297"/>
      <c r="B10" s="58" t="s">
        <v>621</v>
      </c>
      <c r="C10" s="58" t="s">
        <v>150</v>
      </c>
      <c r="D10" s="298">
        <v>0.04</v>
      </c>
      <c r="E10" s="299">
        <v>9.5000000000000001E-2</v>
      </c>
      <c r="F10" s="300" cm="1">
        <f t="array" ref="F10">SUM(IF(IF(IF(Tbl_TaxasDiarias4[TipoPerfil]="ESTRUTURAL", Tbl_TaxasDiarias4[Perfil])=UPPER(D$5), Tbl_TaxasDiarias4[Ativo])=$C10,Tbl_TaxasDiarias4[Peso],0))</f>
        <v>0.15</v>
      </c>
      <c r="G10" s="299">
        <v>0.16500000000000001</v>
      </c>
      <c r="H10" s="301">
        <v>0.18</v>
      </c>
      <c r="I10" s="298">
        <v>0.08</v>
      </c>
      <c r="J10" s="299">
        <v>0.115</v>
      </c>
      <c r="K10" s="300" cm="1">
        <f t="array" ref="K10">SUM(IF(IF(IF(Tbl_TaxasDiarias4[TipoPerfil]="ESTRUTURAL", Tbl_TaxasDiarias4[Perfil])=UPPER(I$5), Tbl_TaxasDiarias4[Ativo])=$C10,Tbl_TaxasDiarias4[Peso],0))</f>
        <v>0.15</v>
      </c>
      <c r="L10" s="299">
        <v>0.185</v>
      </c>
      <c r="M10" s="301">
        <v>0.22</v>
      </c>
      <c r="N10" s="298">
        <v>0.05</v>
      </c>
      <c r="O10" s="299">
        <v>7.4999999999999997E-2</v>
      </c>
      <c r="P10" s="300" cm="1">
        <f t="array" ref="P10">SUM(IF(IF(IF(Tbl_TaxasDiarias4[TipoPerfil]="ESTRUTURAL", Tbl_TaxasDiarias4[Perfil])=UPPER(N$5), Tbl_TaxasDiarias4[Ativo])=$C10,Tbl_TaxasDiarias4[Peso],0))</f>
        <v>0.1</v>
      </c>
      <c r="Q10" s="299">
        <v>0.125</v>
      </c>
      <c r="R10" s="301">
        <v>0.15</v>
      </c>
      <c r="S10" s="298">
        <v>0.1</v>
      </c>
      <c r="T10" s="299">
        <v>0.15</v>
      </c>
      <c r="U10" s="300" cm="1">
        <f t="array" ref="U10">SUM(IF(IF(IF(Tbl_TaxasDiarias4[TipoPerfil]="ESTRUTURAL", Tbl_TaxasDiarias4[Perfil])=UPPER(S$5), Tbl_TaxasDiarias4[Ativo])=$C10,Tbl_TaxasDiarias4[Peso],0))</f>
        <v>0.2</v>
      </c>
      <c r="V10" s="299">
        <v>0.25</v>
      </c>
      <c r="W10" s="301">
        <v>0.3</v>
      </c>
      <c r="X10" s="298">
        <v>0.08</v>
      </c>
      <c r="Y10" s="299">
        <v>0.115</v>
      </c>
      <c r="Z10" s="300" cm="1">
        <f t="array" ref="Z10">SUM(IF(IF(IF(Tbl_TaxasDiarias4[TipoPerfil]="ESTRUTURAL", Tbl_TaxasDiarias4[Perfil])=UPPER(X$5), Tbl_TaxasDiarias4[Ativo])=$C10,Tbl_TaxasDiarias4[Peso],0))</f>
        <v>0.15</v>
      </c>
      <c r="AA10" s="299">
        <v>0.185</v>
      </c>
      <c r="AB10" s="299">
        <v>0.22</v>
      </c>
    </row>
    <row r="11" spans="1:29" s="56" customFormat="1" ht="20.25" thickTop="1" thickBot="1">
      <c r="A11" s="297"/>
      <c r="B11" s="58" t="s">
        <v>661</v>
      </c>
      <c r="C11" s="58" t="s">
        <v>633</v>
      </c>
      <c r="D11" s="298">
        <v>0</v>
      </c>
      <c r="E11" s="299">
        <v>0</v>
      </c>
      <c r="F11" s="300" cm="1">
        <f t="array" ref="F11">SUM(IF(IF(IF(Tbl_TaxasDiarias4[TipoPerfil]="ESTRUTURAL", Tbl_TaxasDiarias4[Perfil])=UPPER(D$5), Tbl_TaxasDiarias4[Ativo])=$C11,Tbl_TaxasDiarias4[Peso],0))</f>
        <v>0</v>
      </c>
      <c r="G11" s="299">
        <v>0.04</v>
      </c>
      <c r="H11" s="301">
        <v>0.06</v>
      </c>
      <c r="I11" s="298">
        <v>0</v>
      </c>
      <c r="J11" s="299">
        <v>0</v>
      </c>
      <c r="K11" s="300" cm="1">
        <f t="array" ref="K11">SUM(IF(IF(IF(Tbl_TaxasDiarias4[TipoPerfil]="ESTRUTURAL", Tbl_TaxasDiarias4[Perfil])=UPPER(I$5), Tbl_TaxasDiarias4[Ativo])=$C11,Tbl_TaxasDiarias4[Peso],0))</f>
        <v>0</v>
      </c>
      <c r="L11" s="299">
        <v>0.05</v>
      </c>
      <c r="M11" s="301">
        <v>0.08</v>
      </c>
      <c r="N11" s="298">
        <v>0</v>
      </c>
      <c r="O11" s="299">
        <v>0</v>
      </c>
      <c r="P11" s="300" cm="1">
        <f t="array" ref="P11">SUM(IF(IF(IF(Tbl_TaxasDiarias4[TipoPerfil]="ESTRUTURAL", Tbl_TaxasDiarias4[Perfil])=UPPER(N$5), Tbl_TaxasDiarias4[Ativo])=$C11,Tbl_TaxasDiarias4[Peso],0))</f>
        <v>0</v>
      </c>
      <c r="Q11" s="299">
        <v>0.06</v>
      </c>
      <c r="R11" s="301">
        <v>0.1</v>
      </c>
      <c r="S11" s="298">
        <v>0</v>
      </c>
      <c r="T11" s="299">
        <v>0</v>
      </c>
      <c r="U11" s="300" cm="1">
        <f t="array" ref="U11">SUM(IF(IF(IF(Tbl_TaxasDiarias4[TipoPerfil]="ESTRUTURAL", Tbl_TaxasDiarias4[Perfil])=UPPER(S$5), Tbl_TaxasDiarias4[Ativo])=$C11,Tbl_TaxasDiarias4[Peso],0))</f>
        <v>0</v>
      </c>
      <c r="V11" s="299">
        <v>7.0000000000000007E-2</v>
      </c>
      <c r="W11" s="301">
        <v>0.12</v>
      </c>
      <c r="X11" s="298">
        <v>0</v>
      </c>
      <c r="Y11" s="299">
        <v>0</v>
      </c>
      <c r="Z11" s="300" cm="1">
        <f t="array" ref="Z11">SUM(IF(IF(IF(Tbl_TaxasDiarias4[TipoPerfil]="ESTRUTURAL", Tbl_TaxasDiarias4[Perfil])=UPPER(X$5), Tbl_TaxasDiarias4[Ativo])=$C11,Tbl_TaxasDiarias4[Peso],0))</f>
        <v>0</v>
      </c>
      <c r="AA11" s="299">
        <v>0.08</v>
      </c>
      <c r="AB11" s="299">
        <v>0.15</v>
      </c>
    </row>
    <row r="12" spans="1:29" s="56" customFormat="1" ht="20.25" thickTop="1" thickBot="1">
      <c r="A12" s="293"/>
      <c r="B12" s="55" t="s">
        <v>13</v>
      </c>
      <c r="C12" s="55" t="s">
        <v>630</v>
      </c>
      <c r="D12" s="294">
        <v>0</v>
      </c>
      <c r="E12" s="295">
        <v>0</v>
      </c>
      <c r="F12" s="296" cm="1">
        <f t="array" ref="F12">SUM(IF(IF(IF(Tbl_TaxasDiarias4[TipoPerfil]="ESTRUTURAL", Tbl_TaxasDiarias4[Perfil])=UPPER(D$5), Tbl_TaxasDiarias4[Ativo])=$C12,Tbl_TaxasDiarias4[Peso],0))</f>
        <v>0</v>
      </c>
      <c r="G12" s="295">
        <v>1.4999999999999999E-2</v>
      </c>
      <c r="H12" s="295">
        <v>0.03</v>
      </c>
      <c r="I12" s="294">
        <v>0.03</v>
      </c>
      <c r="J12" s="295">
        <v>6.5000000000000002E-2</v>
      </c>
      <c r="K12" s="296" cm="1">
        <f t="array" ref="K12">SUM(IF(IF(IF(Tbl_TaxasDiarias4[TipoPerfil]="ESTRUTURAL", Tbl_TaxasDiarias4[Perfil])=UPPER(I$5), Tbl_TaxasDiarias4[Ativo])=$C12,Tbl_TaxasDiarias4[Peso],0))</f>
        <v>0.1</v>
      </c>
      <c r="L12" s="295">
        <v>0.13500000000000001</v>
      </c>
      <c r="M12" s="295">
        <v>0.17</v>
      </c>
      <c r="N12" s="294">
        <v>0.1</v>
      </c>
      <c r="O12" s="295">
        <v>0.15</v>
      </c>
      <c r="P12" s="296" cm="1">
        <f t="array" ref="P12">SUM(IF(IF(IF(Tbl_TaxasDiarias4[TipoPerfil]="ESTRUTURAL", Tbl_TaxasDiarias4[Perfil])=UPPER(N$5), Tbl_TaxasDiarias4[Ativo])=$C12,Tbl_TaxasDiarias4[Peso],0))</f>
        <v>0.2</v>
      </c>
      <c r="Q12" s="295">
        <v>0.25</v>
      </c>
      <c r="R12" s="295">
        <v>0.3</v>
      </c>
      <c r="S12" s="294">
        <v>0.18</v>
      </c>
      <c r="T12" s="295">
        <v>0.23</v>
      </c>
      <c r="U12" s="296" cm="1">
        <f t="array" ref="U12">SUM(IF(IF(IF(Tbl_TaxasDiarias4[TipoPerfil]="ESTRUTURAL", Tbl_TaxasDiarias4[Perfil])=UPPER(S$5), Tbl_TaxasDiarias4[Ativo])=$C12,Tbl_TaxasDiarias4[Peso],0))</f>
        <v>0.3</v>
      </c>
      <c r="V12" s="295">
        <v>0.37</v>
      </c>
      <c r="W12" s="295">
        <v>0.42</v>
      </c>
      <c r="X12" s="294">
        <v>0.25</v>
      </c>
      <c r="Y12" s="295">
        <v>0.32500000000000001</v>
      </c>
      <c r="Z12" s="296" cm="1">
        <f t="array" ref="Z12">SUM(IF(IF(IF(Tbl_TaxasDiarias4[TipoPerfil]="ESTRUTURAL", Tbl_TaxasDiarias4[Perfil])=UPPER(X$5), Tbl_TaxasDiarias4[Ativo])=$C12,Tbl_TaxasDiarias4[Peso],0))</f>
        <v>0.35</v>
      </c>
      <c r="AA12" s="295">
        <v>0.375</v>
      </c>
      <c r="AB12" s="295">
        <v>0.4</v>
      </c>
    </row>
    <row r="13" spans="1:29" s="56" customFormat="1" ht="20.25" thickTop="1" thickBot="1">
      <c r="A13" s="293"/>
      <c r="B13" s="55" t="s">
        <v>14</v>
      </c>
      <c r="C13" s="55"/>
      <c r="D13" s="294">
        <v>0</v>
      </c>
      <c r="E13" s="295">
        <v>0</v>
      </c>
      <c r="F13" s="296">
        <f>F14+F15</f>
        <v>0</v>
      </c>
      <c r="G13" s="295">
        <v>1.4999999999999999E-2</v>
      </c>
      <c r="H13" s="295">
        <v>0.03</v>
      </c>
      <c r="I13" s="294">
        <v>0</v>
      </c>
      <c r="J13" s="295">
        <v>2.5000000000000001E-2</v>
      </c>
      <c r="K13" s="296">
        <f>K14+K15</f>
        <v>0.05</v>
      </c>
      <c r="L13" s="295">
        <v>7.4999999999999997E-2</v>
      </c>
      <c r="M13" s="295">
        <v>0.1</v>
      </c>
      <c r="N13" s="294">
        <v>0.03</v>
      </c>
      <c r="O13" s="295">
        <v>6.5000000000000002E-2</v>
      </c>
      <c r="P13" s="296">
        <f>P14+P15</f>
        <v>0.1</v>
      </c>
      <c r="Q13" s="295">
        <v>0.13500000000000001</v>
      </c>
      <c r="R13" s="295">
        <v>0.17</v>
      </c>
      <c r="S13" s="294">
        <v>0.1</v>
      </c>
      <c r="T13" s="295">
        <v>0.15</v>
      </c>
      <c r="U13" s="296">
        <f>U14+U15</f>
        <v>0.2</v>
      </c>
      <c r="V13" s="295">
        <v>0.25</v>
      </c>
      <c r="W13" s="295">
        <v>0.3</v>
      </c>
      <c r="X13" s="294">
        <v>0.25</v>
      </c>
      <c r="Y13" s="295">
        <v>0.28999999999999998</v>
      </c>
      <c r="Z13" s="296">
        <f>Z14+Z15</f>
        <v>0.35000000000000003</v>
      </c>
      <c r="AA13" s="295">
        <v>0.375</v>
      </c>
      <c r="AB13" s="295">
        <v>0.4</v>
      </c>
    </row>
    <row r="14" spans="1:29" s="56" customFormat="1" ht="20.25" thickTop="1" thickBot="1">
      <c r="A14" s="297"/>
      <c r="B14" s="58" t="s">
        <v>608</v>
      </c>
      <c r="C14" s="58" t="s">
        <v>60</v>
      </c>
      <c r="D14" s="298">
        <v>0</v>
      </c>
      <c r="E14" s="299">
        <v>0</v>
      </c>
      <c r="F14" s="300" cm="1">
        <f t="array" ref="F14">SUM(IF(IF(IF(Tbl_TaxasDiarias4[TipoPerfil]="ESTRUTURAL", Tbl_TaxasDiarias4[Perfil])=UPPER(D$5), Tbl_TaxasDiarias4[Ativo])=$C14,Tbl_TaxasDiarias4[Peso],0))</f>
        <v>0</v>
      </c>
      <c r="G14" s="299">
        <v>1.4999999999999999E-2</v>
      </c>
      <c r="H14" s="299">
        <v>0.03</v>
      </c>
      <c r="I14" s="298">
        <v>0.01</v>
      </c>
      <c r="J14" s="299">
        <v>0.02</v>
      </c>
      <c r="K14" s="300" cm="1">
        <f t="array" ref="K14">SUM(IF(IF(IF(Tbl_TaxasDiarias4[TipoPerfil]="ESTRUTURAL", Tbl_TaxasDiarias4[Perfil])=UPPER(I$5), Tbl_TaxasDiarias4[Ativo])=$C14,Tbl_TaxasDiarias4[Peso],0))</f>
        <v>3.5000000000000003E-2</v>
      </c>
      <c r="L14" s="299">
        <v>0.05</v>
      </c>
      <c r="M14" s="299">
        <v>6.5000000000000002E-2</v>
      </c>
      <c r="N14" s="298">
        <v>0.02</v>
      </c>
      <c r="O14" s="299">
        <v>4.4999999999999998E-2</v>
      </c>
      <c r="P14" s="300" cm="1">
        <f t="array" ref="P14">SUM(IF(IF(IF(Tbl_TaxasDiarias4[TipoPerfil]="ESTRUTURAL", Tbl_TaxasDiarias4[Perfil])=UPPER(N$5), Tbl_TaxasDiarias4[Ativo])=$C14,Tbl_TaxasDiarias4[Peso],0))</f>
        <v>7.0000000000000007E-2</v>
      </c>
      <c r="Q14" s="299">
        <v>9.5000000000000001E-2</v>
      </c>
      <c r="R14" s="299">
        <v>0.12</v>
      </c>
      <c r="S14" s="298">
        <v>0.09</v>
      </c>
      <c r="T14" s="299">
        <v>0.125</v>
      </c>
      <c r="U14" s="300" cm="1">
        <f t="array" ref="U14">SUM(IF(IF(IF(Tbl_TaxasDiarias4[TipoPerfil]="ESTRUTURAL", Tbl_TaxasDiarias4[Perfil])=UPPER(S$5), Tbl_TaxasDiarias4[Ativo])=$C14,Tbl_TaxasDiarias4[Peso],0))</f>
        <v>0.16</v>
      </c>
      <c r="V14" s="299">
        <v>0.19500000000000001</v>
      </c>
      <c r="W14" s="299">
        <v>0.23</v>
      </c>
      <c r="X14" s="298">
        <v>0.17</v>
      </c>
      <c r="Y14" s="299">
        <v>0.22</v>
      </c>
      <c r="Z14" s="300" cm="1">
        <f t="array" ref="Z14">SUM(IF(IF(IF(Tbl_TaxasDiarias4[TipoPerfil]="ESTRUTURAL", Tbl_TaxasDiarias4[Perfil])=UPPER(X$5), Tbl_TaxasDiarias4[Ativo])=$C14,Tbl_TaxasDiarias4[Peso],0))</f>
        <v>0.27</v>
      </c>
      <c r="AA14" s="299">
        <v>0.32</v>
      </c>
      <c r="AB14" s="299">
        <v>0.37</v>
      </c>
    </row>
    <row r="15" spans="1:29" s="56" customFormat="1" ht="20.25" thickTop="1" thickBot="1">
      <c r="A15" s="297"/>
      <c r="B15" s="58" t="s">
        <v>628</v>
      </c>
      <c r="C15" s="58" t="s">
        <v>631</v>
      </c>
      <c r="D15" s="298">
        <v>0</v>
      </c>
      <c r="E15" s="299">
        <v>0</v>
      </c>
      <c r="F15" s="300" cm="1">
        <f t="array" ref="F15">SUM(IF(IF(IF(Tbl_TaxasDiarias4[TipoPerfil]="ESTRUTURAL", Tbl_TaxasDiarias4[Perfil])=UPPER(D$5), Tbl_TaxasDiarias4[Ativo])=$C15,Tbl_TaxasDiarias4[Peso],0))</f>
        <v>0</v>
      </c>
      <c r="G15" s="299">
        <v>1.4999999999999999E-2</v>
      </c>
      <c r="H15" s="299">
        <v>0.03</v>
      </c>
      <c r="I15" s="298">
        <v>0</v>
      </c>
      <c r="J15" s="299">
        <v>0.01</v>
      </c>
      <c r="K15" s="300" cm="1">
        <f t="array" ref="K15">SUM(IF(IF(IF(Tbl_TaxasDiarias4[TipoPerfil]="ESTRUTURAL", Tbl_TaxasDiarias4[Perfil])=UPPER(I$5), Tbl_TaxasDiarias4[Ativo])=$C15,Tbl_TaxasDiarias4[Peso],0))</f>
        <v>1.4999999999999999E-2</v>
      </c>
      <c r="L15" s="299">
        <v>2.5000000000000001E-2</v>
      </c>
      <c r="M15" s="299">
        <v>3.5000000000000003E-2</v>
      </c>
      <c r="N15" s="298">
        <v>0</v>
      </c>
      <c r="O15" s="299">
        <v>0.02</v>
      </c>
      <c r="P15" s="300" cm="1">
        <f t="array" ref="P15">SUM(IF(IF(IF(Tbl_TaxasDiarias4[TipoPerfil]="ESTRUTURAL", Tbl_TaxasDiarias4[Perfil])=UPPER(N$5), Tbl_TaxasDiarias4[Ativo])=$C15,Tbl_TaxasDiarias4[Peso],0))</f>
        <v>0.03</v>
      </c>
      <c r="Q15" s="299">
        <v>0.04</v>
      </c>
      <c r="R15" s="299">
        <v>0.05</v>
      </c>
      <c r="S15" s="298">
        <v>1.4999999999999999E-2</v>
      </c>
      <c r="T15" s="299">
        <v>2.5000000000000001E-2</v>
      </c>
      <c r="U15" s="300" cm="1">
        <f t="array" ref="U15">SUM(IF(IF(IF(Tbl_TaxasDiarias4[TipoPerfil]="ESTRUTURAL", Tbl_TaxasDiarias4[Perfil])=UPPER(S$5), Tbl_TaxasDiarias4[Ativo])=$C15,Tbl_TaxasDiarias4[Peso],0))</f>
        <v>0.04</v>
      </c>
      <c r="V15" s="299">
        <v>5.5E-2</v>
      </c>
      <c r="W15" s="299">
        <v>7.0000000000000007E-2</v>
      </c>
      <c r="X15" s="298">
        <v>0.04</v>
      </c>
      <c r="Y15" s="299">
        <v>0.06</v>
      </c>
      <c r="Z15" s="300" cm="1">
        <f t="array" ref="Z15">SUM(IF(IF(IF(Tbl_TaxasDiarias4[TipoPerfil]="ESTRUTURAL", Tbl_TaxasDiarias4[Perfil])=UPPER(X$5), Tbl_TaxasDiarias4[Ativo])=$C15,Tbl_TaxasDiarias4[Peso],0))</f>
        <v>0.08</v>
      </c>
      <c r="AA15" s="299">
        <v>0.1</v>
      </c>
      <c r="AB15" s="299">
        <v>0.12</v>
      </c>
    </row>
    <row r="16" spans="1:29" s="56" customFormat="1" ht="5.25" customHeight="1" thickTop="1" thickBot="1">
      <c r="A16" s="297"/>
      <c r="D16" s="28"/>
      <c r="E16" s="302"/>
      <c r="F16" s="302"/>
      <c r="G16" s="302"/>
      <c r="H16" s="302"/>
      <c r="I16" s="28"/>
      <c r="J16" s="302"/>
      <c r="K16" s="302"/>
      <c r="L16" s="302"/>
      <c r="M16" s="302"/>
      <c r="N16" s="28"/>
      <c r="O16" s="302"/>
      <c r="P16" s="302"/>
      <c r="Q16" s="302"/>
      <c r="R16" s="302"/>
      <c r="S16" s="28"/>
      <c r="T16" s="302"/>
      <c r="U16" s="302"/>
      <c r="V16" s="302"/>
      <c r="W16" s="302"/>
      <c r="X16" s="28"/>
      <c r="Y16" s="302"/>
      <c r="Z16" s="302"/>
      <c r="AA16" s="302"/>
      <c r="AB16" s="302"/>
    </row>
    <row r="17" spans="1:29" s="56" customFormat="1" ht="20.25" thickTop="1" thickBot="1">
      <c r="A17" s="297"/>
      <c r="B17" s="68" t="s">
        <v>443</v>
      </c>
      <c r="C17" s="68"/>
      <c r="D17" s="303">
        <v>0</v>
      </c>
      <c r="E17" s="304"/>
      <c r="F17" s="304">
        <v>0</v>
      </c>
      <c r="G17" s="304"/>
      <c r="H17" s="304">
        <v>6.0000000000000001E-3</v>
      </c>
      <c r="I17" s="303">
        <v>0</v>
      </c>
      <c r="J17" s="304"/>
      <c r="K17" s="304">
        <v>3.5000000000000005E-3</v>
      </c>
      <c r="L17" s="304"/>
      <c r="M17" s="304">
        <v>1.3000000000000001E-2</v>
      </c>
      <c r="N17" s="303">
        <v>0</v>
      </c>
      <c r="O17" s="304"/>
      <c r="P17" s="304">
        <v>7.000000000000001E-3</v>
      </c>
      <c r="Q17" s="304"/>
      <c r="R17" s="304">
        <v>2.4E-2</v>
      </c>
      <c r="S17" s="303">
        <v>0</v>
      </c>
      <c r="T17" s="304"/>
      <c r="U17" s="304">
        <v>1.6E-2</v>
      </c>
      <c r="V17" s="304"/>
      <c r="W17" s="304">
        <v>4.6000000000000006E-2</v>
      </c>
      <c r="X17" s="303">
        <v>0</v>
      </c>
      <c r="Y17" s="304"/>
      <c r="Z17" s="304">
        <v>2.7000000000000003E-2</v>
      </c>
      <c r="AA17" s="304"/>
      <c r="AB17" s="304">
        <v>7.3999999999999996E-2</v>
      </c>
    </row>
    <row r="18" spans="1:29" s="46" customFormat="1" ht="9" customHeight="1" thickTop="1">
      <c r="A18" s="285"/>
      <c r="B18" s="69"/>
      <c r="C18" s="69"/>
      <c r="D18" s="305"/>
      <c r="E18" s="306"/>
      <c r="F18" s="307"/>
      <c r="G18" s="307"/>
      <c r="H18" s="308"/>
      <c r="I18" s="309"/>
      <c r="J18" s="309"/>
      <c r="K18" s="309"/>
      <c r="L18" s="309"/>
      <c r="M18" s="310"/>
      <c r="N18" s="74"/>
      <c r="O18" s="56"/>
      <c r="P18" s="56"/>
      <c r="Q18" s="56"/>
      <c r="R18" s="308"/>
      <c r="S18" s="56"/>
      <c r="T18" s="56"/>
      <c r="U18" s="56"/>
      <c r="V18" s="56"/>
      <c r="W18" s="310"/>
      <c r="X18" s="74"/>
      <c r="Y18" s="56"/>
      <c r="Z18" s="56"/>
      <c r="AA18" s="56"/>
      <c r="AB18" s="75"/>
      <c r="AC18" s="69"/>
    </row>
    <row r="19" spans="1:29" s="46" customFormat="1">
      <c r="A19" s="285"/>
      <c r="B19" s="69"/>
      <c r="C19" s="69"/>
      <c r="D19" s="74"/>
      <c r="E19" s="56"/>
      <c r="F19" s="56"/>
      <c r="G19" s="56"/>
      <c r="H19" s="56"/>
      <c r="I19" s="56"/>
      <c r="J19" s="56"/>
      <c r="K19" s="56"/>
      <c r="L19" s="56"/>
      <c r="M19" s="56"/>
      <c r="N19" s="74"/>
      <c r="O19" s="56"/>
      <c r="P19" s="56"/>
      <c r="Q19" s="56"/>
      <c r="R19" s="56"/>
      <c r="S19" s="56"/>
      <c r="T19" s="56"/>
      <c r="U19" s="56"/>
      <c r="V19" s="56"/>
      <c r="W19" s="56"/>
      <c r="X19" s="74"/>
      <c r="Y19" s="56"/>
      <c r="Z19" s="56"/>
      <c r="AA19" s="56"/>
      <c r="AB19" s="56"/>
      <c r="AC19" s="69"/>
    </row>
    <row r="20" spans="1:29" s="46" customFormat="1" ht="19.5" thickBot="1">
      <c r="A20" s="285"/>
      <c r="B20" s="78" t="s">
        <v>622</v>
      </c>
      <c r="C20" s="78"/>
      <c r="D20" s="958">
        <v>1.03E-2</v>
      </c>
      <c r="E20" s="959"/>
      <c r="F20" s="959"/>
      <c r="G20" s="959"/>
      <c r="H20" s="960"/>
      <c r="I20" s="958">
        <v>2.549673119887582E-2</v>
      </c>
      <c r="J20" s="959"/>
      <c r="K20" s="959"/>
      <c r="L20" s="959"/>
      <c r="M20" s="960"/>
      <c r="N20" s="958">
        <v>3.8511103553590463E-2</v>
      </c>
      <c r="O20" s="959"/>
      <c r="P20" s="959"/>
      <c r="Q20" s="959"/>
      <c r="R20" s="960"/>
      <c r="S20" s="958">
        <v>7.1044569470618588E-2</v>
      </c>
      <c r="T20" s="959"/>
      <c r="U20" s="959"/>
      <c r="V20" s="959"/>
      <c r="W20" s="960"/>
      <c r="X20" s="958">
        <v>0.1007472074047638</v>
      </c>
      <c r="Y20" s="959"/>
      <c r="Z20" s="959"/>
      <c r="AA20" s="959"/>
      <c r="AB20" s="960"/>
      <c r="AC20" s="69"/>
    </row>
    <row r="21" spans="1:29" s="46" customFormat="1" ht="20.25" thickTop="1" thickBot="1">
      <c r="A21" s="285"/>
      <c r="B21" s="80" t="s">
        <v>625</v>
      </c>
      <c r="C21" s="80"/>
      <c r="D21" s="955">
        <v>-1.1299999999999999E-2</v>
      </c>
      <c r="E21" s="956"/>
      <c r="F21" s="956"/>
      <c r="G21" s="956"/>
      <c r="H21" s="957"/>
      <c r="I21" s="955">
        <v>-2.487761818750004E-2</v>
      </c>
      <c r="J21" s="956"/>
      <c r="K21" s="956"/>
      <c r="L21" s="956"/>
      <c r="M21" s="957"/>
      <c r="N21" s="955">
        <v>-3.4410577412473803E-2</v>
      </c>
      <c r="O21" s="956"/>
      <c r="P21" s="956"/>
      <c r="Q21" s="956"/>
      <c r="R21" s="957"/>
      <c r="S21" s="955">
        <v>-6.1567684871044873E-2</v>
      </c>
      <c r="T21" s="956"/>
      <c r="U21" s="956"/>
      <c r="V21" s="956"/>
      <c r="W21" s="957"/>
      <c r="X21" s="955">
        <v>-8.4679197825304156E-2</v>
      </c>
      <c r="Y21" s="956"/>
      <c r="Z21" s="956"/>
      <c r="AA21" s="956"/>
      <c r="AB21" s="957"/>
      <c r="AC21" s="69"/>
    </row>
    <row r="22" spans="1:29" s="46" customFormat="1" ht="20.25" thickTop="1" thickBot="1">
      <c r="A22" s="285"/>
      <c r="B22" s="80" t="s">
        <v>627</v>
      </c>
      <c r="C22" s="80"/>
      <c r="D22" s="955">
        <v>-2.5999999999999999E-3</v>
      </c>
      <c r="E22" s="956"/>
      <c r="F22" s="956"/>
      <c r="G22" s="956"/>
      <c r="H22" s="957"/>
      <c r="I22" s="955">
        <v>-1.4715015366541949E-2</v>
      </c>
      <c r="J22" s="956"/>
      <c r="K22" s="956"/>
      <c r="L22" s="956"/>
      <c r="M22" s="957"/>
      <c r="N22" s="955">
        <v>-2.5087452667099872E-2</v>
      </c>
      <c r="O22" s="956"/>
      <c r="P22" s="956"/>
      <c r="Q22" s="956"/>
      <c r="R22" s="957"/>
      <c r="S22" s="955">
        <v>-5.0338995825054043E-2</v>
      </c>
      <c r="T22" s="956"/>
      <c r="U22" s="956"/>
      <c r="V22" s="956"/>
      <c r="W22" s="957"/>
      <c r="X22" s="955">
        <v>-7.3337204704589043E-2</v>
      </c>
      <c r="Y22" s="956"/>
      <c r="Z22" s="956"/>
      <c r="AA22" s="956"/>
      <c r="AB22" s="957"/>
      <c r="AC22" s="69"/>
    </row>
    <row r="23" spans="1:29" s="46" customFormat="1" ht="19.5" thickTop="1">
      <c r="A23" s="285"/>
      <c r="B23" s="82" t="s">
        <v>626</v>
      </c>
      <c r="C23" s="82"/>
      <c r="D23" s="961">
        <v>-1.8100000000000002E-2</v>
      </c>
      <c r="E23" s="962"/>
      <c r="F23" s="962"/>
      <c r="G23" s="962"/>
      <c r="H23" s="963"/>
      <c r="I23" s="961">
        <v>-6.1782246091973893E-2</v>
      </c>
      <c r="J23" s="962"/>
      <c r="K23" s="962"/>
      <c r="L23" s="962"/>
      <c r="M23" s="963"/>
      <c r="N23" s="961">
        <v>-9.9174515012422068E-2</v>
      </c>
      <c r="O23" s="962"/>
      <c r="P23" s="962"/>
      <c r="Q23" s="962"/>
      <c r="R23" s="963"/>
      <c r="S23" s="961">
        <v>-0.18781977821096529</v>
      </c>
      <c r="T23" s="962"/>
      <c r="U23" s="962"/>
      <c r="V23" s="962"/>
      <c r="W23" s="963"/>
      <c r="X23" s="961">
        <v>-0.26953467873068521</v>
      </c>
      <c r="Y23" s="962"/>
      <c r="Z23" s="962"/>
      <c r="AA23" s="962"/>
      <c r="AB23" s="963"/>
      <c r="AC23" s="69"/>
    </row>
    <row r="24" spans="1:29" ht="21" customHeight="1">
      <c r="I24" s="37"/>
      <c r="J24" s="37"/>
      <c r="K24" s="37"/>
      <c r="L24" s="37"/>
      <c r="N24" s="37"/>
      <c r="O24" s="37"/>
      <c r="P24" s="37"/>
      <c r="Q24" s="37"/>
      <c r="V24" s="37"/>
    </row>
    <row r="25" spans="1:29" ht="21" customHeight="1">
      <c r="D25" s="85"/>
      <c r="I25" s="37"/>
      <c r="J25" s="37"/>
      <c r="K25" s="37"/>
      <c r="L25" s="37"/>
      <c r="N25" s="37"/>
      <c r="O25" s="37"/>
      <c r="P25" s="37"/>
      <c r="Q25" s="37"/>
      <c r="S25" s="37"/>
      <c r="T25" s="37"/>
      <c r="U25" s="37"/>
      <c r="V25" s="37"/>
      <c r="X25" s="37"/>
      <c r="Y25" s="37"/>
      <c r="Z25" s="37"/>
    </row>
    <row r="26" spans="1:29" ht="21" customHeight="1">
      <c r="D26" s="312"/>
      <c r="E26" s="37"/>
      <c r="H26" s="87"/>
      <c r="I26" s="37"/>
      <c r="J26" s="37"/>
      <c r="K26" s="37"/>
      <c r="L26" s="37"/>
      <c r="N26" s="37"/>
      <c r="O26" s="37"/>
      <c r="P26" s="37"/>
      <c r="Q26" s="37"/>
      <c r="S26" s="37"/>
      <c r="T26" s="37"/>
      <c r="U26" s="37"/>
      <c r="V26" s="37"/>
      <c r="X26" s="37"/>
      <c r="Y26" s="37"/>
      <c r="Z26" s="37"/>
    </row>
    <row r="27" spans="1:29" ht="21" customHeight="1">
      <c r="D27" s="312"/>
      <c r="H27" s="53"/>
      <c r="I27" s="37"/>
      <c r="J27" s="37"/>
      <c r="K27" s="37"/>
      <c r="L27" s="37"/>
      <c r="N27" s="37"/>
      <c r="O27" s="37"/>
      <c r="P27" s="37"/>
      <c r="Q27" s="37"/>
      <c r="V27" s="37"/>
    </row>
    <row r="28" spans="1:29" s="88" customFormat="1" ht="21" customHeight="1">
      <c r="A28" s="311"/>
      <c r="B28" s="37"/>
      <c r="C28" s="37"/>
      <c r="F28" s="37"/>
      <c r="G28" s="37"/>
      <c r="H28" s="37"/>
      <c r="M28" s="37"/>
      <c r="R28"/>
      <c r="W28" s="37"/>
      <c r="AC28" s="37"/>
    </row>
    <row r="29" spans="1:29" s="88" customFormat="1" ht="21" customHeight="1">
      <c r="A29" s="311"/>
      <c r="B29" s="37"/>
      <c r="C29" s="37"/>
      <c r="F29" s="37"/>
      <c r="G29" s="37"/>
      <c r="H29" s="37"/>
      <c r="M29" s="37"/>
      <c r="R29" s="37"/>
      <c r="W29" s="37"/>
      <c r="AC29" s="37"/>
    </row>
    <row r="30" spans="1:29" s="88" customFormat="1" ht="21" customHeight="1">
      <c r="A30" s="311"/>
      <c r="B30" s="37"/>
      <c r="C30" s="37"/>
      <c r="F30" s="37"/>
      <c r="G30" s="37"/>
      <c r="H30" s="37"/>
      <c r="M30" s="37"/>
      <c r="R30" s="37"/>
      <c r="W30" s="37"/>
      <c r="AC30" s="37"/>
    </row>
    <row r="31" spans="1:29" s="88" customFormat="1" ht="21" customHeight="1">
      <c r="A31" s="311"/>
      <c r="B31" s="37"/>
      <c r="C31" s="37"/>
      <c r="F31" s="37"/>
      <c r="G31" s="37"/>
      <c r="H31" s="37"/>
      <c r="M31" s="37"/>
      <c r="R31" s="37"/>
      <c r="W31" s="37"/>
      <c r="AC31" s="37"/>
    </row>
    <row r="32" spans="1:29" s="88" customFormat="1" ht="21" customHeight="1">
      <c r="A32" s="311"/>
      <c r="B32" s="37"/>
      <c r="C32" s="37"/>
      <c r="F32" s="37"/>
      <c r="G32" s="37"/>
      <c r="H32" s="37"/>
      <c r="M32" s="37"/>
      <c r="R32" s="37"/>
      <c r="W32" s="37"/>
      <c r="AC32" s="37"/>
    </row>
    <row r="33" spans="1:29" s="88" customFormat="1" ht="21" customHeight="1">
      <c r="A33" s="311"/>
      <c r="B33" s="37"/>
      <c r="C33" s="37"/>
      <c r="F33" s="37"/>
      <c r="G33" s="37"/>
      <c r="H33" s="37"/>
      <c r="M33" s="37"/>
      <c r="R33" s="37"/>
      <c r="W33" s="37"/>
      <c r="AC33" s="37"/>
    </row>
    <row r="34" spans="1:29" s="88" customFormat="1" ht="21" customHeight="1">
      <c r="A34" s="311"/>
      <c r="B34" s="37"/>
      <c r="C34" s="37"/>
      <c r="F34" s="37"/>
      <c r="G34" s="37"/>
      <c r="H34" s="37"/>
      <c r="M34" s="37"/>
      <c r="R34" s="37"/>
      <c r="W34" s="37"/>
      <c r="AC34" s="37"/>
    </row>
    <row r="35" spans="1:29" s="88" customFormat="1" ht="21" customHeight="1">
      <c r="A35" s="311"/>
      <c r="B35" s="37"/>
      <c r="C35" s="37"/>
      <c r="F35" s="37"/>
      <c r="G35" s="37"/>
      <c r="H35" s="37"/>
      <c r="M35" s="37"/>
      <c r="R35" s="37"/>
      <c r="W35" s="37"/>
      <c r="AC35" s="37"/>
    </row>
    <row r="36" spans="1:29" s="88" customFormat="1" ht="21" customHeight="1">
      <c r="A36" s="311"/>
      <c r="B36" s="37"/>
      <c r="C36" s="37"/>
      <c r="F36" s="37"/>
      <c r="G36" s="37"/>
      <c r="H36" s="37"/>
      <c r="M36" s="37"/>
      <c r="R36" s="37"/>
      <c r="W36" s="37"/>
      <c r="AC36" s="37"/>
    </row>
    <row r="37" spans="1:29" s="311" customFormat="1" ht="21" customHeight="1">
      <c r="B37" s="37"/>
      <c r="C37" s="37"/>
      <c r="D37" s="88"/>
      <c r="E37" s="88"/>
      <c r="F37" s="37"/>
      <c r="G37" s="37"/>
      <c r="H37" s="37"/>
      <c r="I37" s="88"/>
      <c r="J37" s="88"/>
      <c r="K37" s="88"/>
      <c r="L37" s="88"/>
      <c r="M37" s="37"/>
      <c r="N37" s="88"/>
      <c r="O37" s="88"/>
      <c r="P37" s="88"/>
      <c r="Q37" s="88"/>
      <c r="R37" s="37"/>
      <c r="S37" s="88"/>
      <c r="T37" s="88"/>
      <c r="U37" s="88"/>
      <c r="V37" s="88"/>
      <c r="W37" s="37"/>
      <c r="X37" s="88"/>
      <c r="Y37" s="88"/>
      <c r="Z37" s="88"/>
      <c r="AA37" s="88"/>
      <c r="AB37" s="88"/>
      <c r="AC37" s="37"/>
    </row>
    <row r="38" spans="1:29" s="311" customFormat="1" ht="21" customHeight="1">
      <c r="B38" s="37"/>
      <c r="C38" s="37"/>
      <c r="D38" s="88"/>
      <c r="E38" s="88"/>
      <c r="F38" s="37"/>
      <c r="G38" s="37"/>
      <c r="H38" s="37"/>
      <c r="I38" s="88"/>
      <c r="J38" s="88"/>
      <c r="K38" s="88"/>
      <c r="L38" s="88"/>
      <c r="M38" s="37"/>
      <c r="N38" s="88"/>
      <c r="O38" s="88"/>
      <c r="P38" s="88"/>
      <c r="Q38" s="88"/>
      <c r="R38" s="37"/>
      <c r="S38" s="88"/>
      <c r="T38" s="88"/>
      <c r="U38" s="88"/>
      <c r="V38" s="88"/>
      <c r="W38" s="37"/>
      <c r="X38" s="88"/>
      <c r="Y38" s="88"/>
      <c r="Z38" s="88"/>
      <c r="AA38" s="88"/>
      <c r="AB38" s="88"/>
      <c r="AC38" s="37"/>
    </row>
    <row r="39" spans="1:29" s="311" customFormat="1" ht="21" customHeight="1">
      <c r="B39" s="37"/>
      <c r="C39" s="37"/>
      <c r="D39" s="88"/>
      <c r="E39" s="88"/>
      <c r="F39" s="37"/>
      <c r="G39" s="37"/>
      <c r="H39" s="37"/>
      <c r="I39" s="88"/>
      <c r="J39" s="88"/>
      <c r="K39" s="88"/>
      <c r="L39" s="88"/>
      <c r="M39" s="37"/>
      <c r="N39" s="88"/>
      <c r="O39" s="88"/>
      <c r="P39" s="88"/>
      <c r="Q39" s="88"/>
      <c r="R39" s="37"/>
      <c r="S39" s="88"/>
      <c r="T39" s="88"/>
      <c r="U39" s="88"/>
      <c r="V39" s="88"/>
      <c r="W39" s="37"/>
      <c r="X39" s="88"/>
      <c r="Y39" s="88"/>
      <c r="Z39" s="88"/>
      <c r="AA39" s="88"/>
      <c r="AB39" s="88"/>
      <c r="AC39" s="37"/>
    </row>
    <row r="40" spans="1:29" s="311" customFormat="1" ht="21" customHeight="1">
      <c r="B40" s="37"/>
      <c r="C40" s="37"/>
      <c r="D40" s="88"/>
      <c r="E40" s="88"/>
      <c r="F40" s="37"/>
      <c r="G40" s="37"/>
      <c r="H40" s="37"/>
      <c r="I40" s="88"/>
      <c r="J40" s="88"/>
      <c r="K40" s="88"/>
      <c r="L40" s="88"/>
      <c r="M40" s="37"/>
      <c r="N40" s="88"/>
      <c r="O40" s="88"/>
      <c r="P40" s="88"/>
      <c r="Q40" s="88"/>
      <c r="R40" s="37"/>
      <c r="S40" s="88"/>
      <c r="T40" s="88"/>
      <c r="U40" s="88"/>
      <c r="V40" s="88"/>
      <c r="W40" s="37"/>
      <c r="X40" s="88"/>
      <c r="Y40" s="88"/>
      <c r="Z40" s="88"/>
      <c r="AA40" s="88"/>
      <c r="AB40" s="88"/>
      <c r="AC40" s="37"/>
    </row>
    <row r="41" spans="1:29" s="311" customFormat="1" ht="21" customHeight="1">
      <c r="B41" s="37"/>
      <c r="C41" s="37"/>
      <c r="D41" s="88"/>
      <c r="E41" s="88"/>
      <c r="F41" s="37"/>
      <c r="G41" s="37"/>
      <c r="H41" s="37"/>
      <c r="I41" s="88"/>
      <c r="J41" s="88"/>
      <c r="K41" s="88"/>
      <c r="L41" s="88"/>
      <c r="M41" s="37"/>
      <c r="N41" s="88"/>
      <c r="O41" s="88"/>
      <c r="P41" s="88"/>
      <c r="Q41" s="88"/>
      <c r="R41" s="37"/>
      <c r="S41" s="88"/>
      <c r="T41" s="88"/>
      <c r="U41" s="88"/>
      <c r="V41" s="88"/>
      <c r="W41" s="37"/>
      <c r="X41" s="88"/>
      <c r="Y41" s="88"/>
      <c r="Z41" s="88"/>
      <c r="AA41" s="88"/>
      <c r="AB41" s="88"/>
      <c r="AC41" s="37"/>
    </row>
    <row r="42" spans="1:29" s="311" customFormat="1" ht="21" customHeight="1">
      <c r="B42" s="37"/>
      <c r="C42" s="37"/>
      <c r="D42" s="88"/>
      <c r="E42" s="88"/>
      <c r="F42" s="37"/>
      <c r="G42" s="37"/>
      <c r="H42" s="37"/>
      <c r="I42" s="88"/>
      <c r="J42" s="88"/>
      <c r="K42" s="88"/>
      <c r="L42" s="88"/>
      <c r="M42" s="37"/>
      <c r="N42" s="88"/>
      <c r="O42" s="88"/>
      <c r="P42" s="88"/>
      <c r="Q42" s="88"/>
      <c r="R42" s="37"/>
      <c r="S42" s="88"/>
      <c r="T42" s="88"/>
      <c r="U42" s="88"/>
      <c r="V42" s="88"/>
      <c r="W42" s="37"/>
      <c r="X42" s="88"/>
      <c r="Y42" s="88"/>
      <c r="Z42" s="88"/>
      <c r="AA42" s="88"/>
      <c r="AB42" s="88"/>
      <c r="AC42" s="37"/>
    </row>
    <row r="43" spans="1:29" s="311" customFormat="1" ht="21" customHeight="1">
      <c r="B43" s="37"/>
      <c r="C43" s="37"/>
      <c r="D43" s="88"/>
      <c r="E43" s="88"/>
      <c r="F43" s="37"/>
      <c r="G43" s="37"/>
      <c r="H43" s="37"/>
      <c r="I43" s="88"/>
      <c r="J43" s="88"/>
      <c r="K43" s="88"/>
      <c r="L43" s="88"/>
      <c r="M43" s="37"/>
      <c r="N43" s="88"/>
      <c r="O43" s="88"/>
      <c r="P43" s="88"/>
      <c r="Q43" s="88"/>
      <c r="R43" s="37"/>
      <c r="S43" s="88"/>
      <c r="T43" s="88"/>
      <c r="U43" s="88"/>
      <c r="V43" s="88"/>
      <c r="W43" s="37"/>
      <c r="X43" s="88"/>
      <c r="Y43" s="88"/>
      <c r="Z43" s="88"/>
      <c r="AA43" s="88"/>
      <c r="AB43" s="88"/>
      <c r="AC43" s="37"/>
    </row>
    <row r="44" spans="1:29" s="311" customFormat="1" ht="21" customHeight="1">
      <c r="B44" s="37"/>
      <c r="C44" s="37"/>
      <c r="D44" s="88"/>
      <c r="E44" s="88"/>
      <c r="F44" s="37"/>
      <c r="G44" s="37"/>
      <c r="H44" s="37"/>
      <c r="I44" s="88"/>
      <c r="J44" s="88"/>
      <c r="K44" s="88"/>
      <c r="L44" s="88"/>
      <c r="M44" s="37"/>
      <c r="N44" s="88"/>
      <c r="O44" s="88"/>
      <c r="P44" s="88"/>
      <c r="Q44" s="88"/>
      <c r="R44" s="37"/>
      <c r="S44" s="88"/>
      <c r="T44" s="88"/>
      <c r="U44" s="88"/>
      <c r="V44" s="88"/>
      <c r="W44" s="37"/>
      <c r="X44" s="88"/>
      <c r="Y44" s="88"/>
      <c r="Z44" s="88"/>
      <c r="AA44" s="88"/>
      <c r="AB44" s="88"/>
      <c r="AC44" s="37"/>
    </row>
  </sheetData>
  <mergeCells count="27">
    <mergeCell ref="D22:H22"/>
    <mergeCell ref="I22:M22"/>
    <mergeCell ref="N22:R22"/>
    <mergeCell ref="S22:W22"/>
    <mergeCell ref="X22:AB22"/>
    <mergeCell ref="D23:H23"/>
    <mergeCell ref="I23:M23"/>
    <mergeCell ref="N23:R23"/>
    <mergeCell ref="S23:W23"/>
    <mergeCell ref="X23:AB23"/>
    <mergeCell ref="D20:H20"/>
    <mergeCell ref="I20:M20"/>
    <mergeCell ref="N20:R20"/>
    <mergeCell ref="S20:W20"/>
    <mergeCell ref="X20:AB20"/>
    <mergeCell ref="D21:H21"/>
    <mergeCell ref="I21:M21"/>
    <mergeCell ref="N21:R21"/>
    <mergeCell ref="S21:W21"/>
    <mergeCell ref="X21:AB21"/>
    <mergeCell ref="X5:AB5"/>
    <mergeCell ref="B5:B7"/>
    <mergeCell ref="D5:H5"/>
    <mergeCell ref="I5:M5"/>
    <mergeCell ref="N5:R5"/>
    <mergeCell ref="S5:W5"/>
    <mergeCell ref="C5:C7"/>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heetViews>
  <sheetFormatPr defaultColWidth="10.69921875" defaultRowHeight="18.75"/>
  <cols>
    <col min="1" max="1" width="4.3984375" style="84" customWidth="1"/>
    <col min="2" max="2" width="18.3984375" style="37" customWidth="1"/>
    <col min="3" max="3" width="10.3984375" style="37" customWidth="1"/>
    <col min="4" max="4" width="8.69921875" style="88" customWidth="1"/>
    <col min="5" max="5" width="9.3984375" style="37" customWidth="1"/>
    <col min="6" max="6" width="8.69921875" style="88" customWidth="1"/>
    <col min="7" max="7" width="9" style="37" bestFit="1" customWidth="1"/>
    <col min="8" max="8" width="8.69921875" style="88" customWidth="1"/>
    <col min="9" max="9" width="9" style="88" bestFit="1" customWidth="1"/>
    <col min="10" max="10" width="8.69921875" style="88" customWidth="1"/>
    <col min="11" max="11" width="9" style="37" bestFit="1" customWidth="1"/>
    <col min="12" max="12" width="8.69921875" style="88" customWidth="1"/>
    <col min="13" max="13" width="9" style="88"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953"/>
      <c r="C5" s="964"/>
      <c r="D5" s="951" t="s">
        <v>639</v>
      </c>
      <c r="E5" s="954"/>
      <c r="F5" s="951" t="s">
        <v>643</v>
      </c>
      <c r="G5" s="954"/>
      <c r="H5" s="951" t="s">
        <v>640</v>
      </c>
      <c r="I5" s="954"/>
      <c r="J5" s="951" t="s">
        <v>641</v>
      </c>
      <c r="K5" s="954"/>
      <c r="L5" s="951" t="s">
        <v>642</v>
      </c>
      <c r="M5" s="991"/>
      <c r="N5" s="45"/>
      <c r="P5" s="45"/>
    </row>
    <row r="6" spans="1:17" s="46" customFormat="1" ht="5.25" customHeight="1">
      <c r="A6" s="47"/>
      <c r="B6" s="953"/>
      <c r="C6" s="964"/>
      <c r="D6" s="48"/>
      <c r="E6" s="49"/>
      <c r="F6" s="50"/>
      <c r="G6" s="51"/>
      <c r="H6" s="48"/>
      <c r="I6" s="50"/>
      <c r="J6" s="50"/>
      <c r="K6" s="51"/>
      <c r="L6" s="48"/>
      <c r="M6" s="51"/>
    </row>
    <row r="7" spans="1:17" s="53" customFormat="1" ht="19.5" customHeight="1">
      <c r="A7" s="52"/>
      <c r="B7" s="953"/>
      <c r="C7" s="964"/>
      <c r="D7" s="1001" t="s">
        <v>623</v>
      </c>
      <c r="E7" s="1003" t="s">
        <v>624</v>
      </c>
      <c r="F7" s="1001" t="s">
        <v>623</v>
      </c>
      <c r="G7" s="1003" t="s">
        <v>624</v>
      </c>
      <c r="H7" s="1001" t="s">
        <v>623</v>
      </c>
      <c r="I7" s="1003" t="s">
        <v>624</v>
      </c>
      <c r="J7" s="1001" t="s">
        <v>623</v>
      </c>
      <c r="K7" s="1003" t="s">
        <v>624</v>
      </c>
      <c r="L7" s="1001" t="s">
        <v>623</v>
      </c>
      <c r="M7" s="1004" t="s">
        <v>624</v>
      </c>
    </row>
    <row r="8" spans="1:17" s="53" customFormat="1" ht="19.5" customHeight="1" thickBot="1">
      <c r="A8" s="52"/>
      <c r="B8" s="965"/>
      <c r="C8" s="966"/>
      <c r="D8" s="1002"/>
      <c r="E8" s="1000">
        <f>'AA DB'!$B$9</f>
        <v>44866</v>
      </c>
      <c r="F8" s="1002"/>
      <c r="G8" s="1000">
        <f>'AA DB'!$B$9</f>
        <v>44866</v>
      </c>
      <c r="H8" s="1002"/>
      <c r="I8" s="1000">
        <f>'AA DB'!$B$9</f>
        <v>44866</v>
      </c>
      <c r="J8" s="1002"/>
      <c r="K8" s="1000">
        <f>'AA DB'!$B$9</f>
        <v>44866</v>
      </c>
      <c r="L8" s="1002"/>
      <c r="M8" s="1005">
        <f>'AA DB'!$B$9</f>
        <v>44866</v>
      </c>
    </row>
    <row r="9" spans="1:17" s="56" customFormat="1" ht="20.25" customHeight="1" thickTop="1" thickBot="1">
      <c r="A9" s="54"/>
      <c r="B9" s="55" t="s">
        <v>11</v>
      </c>
      <c r="C9" s="55"/>
      <c r="D9" s="18">
        <f ca="1">D10+D11+D15</f>
        <v>1</v>
      </c>
      <c r="E9" s="32">
        <f>E10+E11+E15</f>
        <v>1</v>
      </c>
      <c r="F9" s="18">
        <f ca="1">F10+F11+F15</f>
        <v>0.85</v>
      </c>
      <c r="G9" s="32">
        <f>G10+G11+G15</f>
        <v>0.85</v>
      </c>
      <c r="H9" s="18">
        <f ca="1">H10+H11+H15</f>
        <v>0.7</v>
      </c>
      <c r="I9" s="32">
        <f>I10+I11+I15</f>
        <v>0.7</v>
      </c>
      <c r="J9" s="18">
        <f ca="1">J10+J11+J15</f>
        <v>0.5</v>
      </c>
      <c r="K9" s="32">
        <f>K10+K11+K15</f>
        <v>0.5</v>
      </c>
      <c r="L9" s="18">
        <f ca="1">L10+L11+L15</f>
        <v>0.3</v>
      </c>
      <c r="M9" s="32">
        <f>M10+M11+M15</f>
        <v>0.3</v>
      </c>
    </row>
    <row r="10" spans="1:17" s="56" customFormat="1" ht="20.25" thickTop="1" thickBot="1">
      <c r="A10" s="57"/>
      <c r="B10" s="58" t="s">
        <v>620</v>
      </c>
      <c r="C10" s="59" t="s">
        <v>637</v>
      </c>
      <c r="D10" s="19">
        <f ca="1">OFFSET('Asset Allocation Estrutural'!$B$8, MATCH($C10,'Asset Allocation Estrutural'!$C$8:$C$15,0)-1, 3+MATCH(D$5, 'Asset Allocation Estrutural'!$D$5:$AB$5,0))</f>
        <v>0.85</v>
      </c>
      <c r="E10" s="33" cm="1">
        <f t="array" ref="E10">SUM(IF(IF(IF(Tbl_TaxasDiarias4[TipoPerfil]="ESTRUTURAL", Tbl_TaxasDiarias4[Perfil])=UPPER(D$5), Tbl_TaxasDiarias4[Ativo])=$C10,Tbl_TaxasDiarias4[Peso],0))</f>
        <v>0.85</v>
      </c>
      <c r="F10" s="19">
        <f ca="1">OFFSET('Asset Allocation Estrutural'!$B$8, MATCH($C10,'Asset Allocation Estrutural'!$C$8:$C$15,0)-1, 3+MATCH(F$5, 'Asset Allocation Estrutural'!$D$5:$AB$5,0))</f>
        <v>0.7</v>
      </c>
      <c r="G10" s="33" cm="1">
        <f t="array" ref="G10">SUM(IF(IF(IF(Tbl_TaxasDiarias4[TipoPerfil]="ESTRUTURAL", Tbl_TaxasDiarias4[Perfil])=UPPER(F$5), Tbl_TaxasDiarias4[Ativo])=$C10,Tbl_TaxasDiarias4[Peso],0))</f>
        <v>0.7</v>
      </c>
      <c r="H10" s="19">
        <f ca="1">OFFSET('Asset Allocation Estrutural'!$B$8, MATCH($C10,'Asset Allocation Estrutural'!$C$8:$C$15,0)-1, 3+MATCH(H$5, 'Asset Allocation Estrutural'!$D$5:$AB$5,0))</f>
        <v>0.6</v>
      </c>
      <c r="I10" s="33" cm="1">
        <f t="array" ref="I10">SUM(IF(IF(IF(Tbl_TaxasDiarias4[TipoPerfil]="ESTRUTURAL", Tbl_TaxasDiarias4[Perfil])=UPPER(H$5), Tbl_TaxasDiarias4[Ativo])=$C10,Tbl_TaxasDiarias4[Peso],0))</f>
        <v>0.6</v>
      </c>
      <c r="J10" s="19">
        <f ca="1">OFFSET('Asset Allocation Estrutural'!$B$8, MATCH($C10,'Asset Allocation Estrutural'!$C$8:$C$15,0)-1, 3+MATCH(J$5, 'Asset Allocation Estrutural'!$D$5:$AB$5,0))</f>
        <v>0.3</v>
      </c>
      <c r="K10" s="33" cm="1">
        <f t="array" ref="K10">SUM(IF(IF(IF(Tbl_TaxasDiarias4[TipoPerfil]="ESTRUTURAL", Tbl_TaxasDiarias4[Perfil])=UPPER(J$5), Tbl_TaxasDiarias4[Ativo])=$C10,Tbl_TaxasDiarias4[Peso],0))</f>
        <v>0.3</v>
      </c>
      <c r="L10" s="19">
        <f ca="1">OFFSET('Asset Allocation Estrutural'!$B$8, MATCH($C10,'Asset Allocation Estrutural'!$C$8:$C$15,0)-1, 3+MATCH(L$5, 'Asset Allocation Estrutural'!$D$5:$AB$5,0))</f>
        <v>0.15</v>
      </c>
      <c r="M10" s="33" cm="1">
        <f t="array" ref="M10">SUM(IF(IF(IF(Tbl_TaxasDiarias4[TipoPerfil]="ESTRUTURAL", Tbl_TaxasDiarias4[Perfil])=UPPER(L$5), Tbl_TaxasDiarias4[Ativo])=$C10,Tbl_TaxasDiarias4[Peso],0))</f>
        <v>0.15</v>
      </c>
      <c r="O10" s="309"/>
      <c r="Q10" s="309"/>
    </row>
    <row r="11" spans="1:17" s="56" customFormat="1" ht="20.25" thickTop="1" thickBot="1">
      <c r="A11" s="57"/>
      <c r="B11" s="58" t="s">
        <v>621</v>
      </c>
      <c r="C11" s="59" t="s">
        <v>150</v>
      </c>
      <c r="D11" s="19">
        <f ca="1">OFFSET('Asset Allocation Estrutural'!$B$8, MATCH($C11,'Asset Allocation Estrutural'!$C$8:$C$15,0)-1, 3+MATCH(D$5, 'Asset Allocation Estrutural'!$D$5:$AB$5,0))</f>
        <v>0.15</v>
      </c>
      <c r="E11" s="33">
        <f>E12+E13+E14</f>
        <v>0.15</v>
      </c>
      <c r="F11" s="19">
        <f ca="1">OFFSET('Asset Allocation Estrutural'!$B$8, MATCH($C11,'Asset Allocation Estrutural'!$C$8:$C$15,0)-1, 3+MATCH(F$5, 'Asset Allocation Estrutural'!$D$5:$AB$5,0))</f>
        <v>0.15</v>
      </c>
      <c r="G11" s="33">
        <f>G12+G13+G14</f>
        <v>0.15</v>
      </c>
      <c r="H11" s="19">
        <f ca="1">OFFSET('Asset Allocation Estrutural'!$B$8, MATCH($C11,'Asset Allocation Estrutural'!$C$8:$C$15,0)-1, 3+MATCH(H$5, 'Asset Allocation Estrutural'!$D$5:$AB$5,0))</f>
        <v>0.1</v>
      </c>
      <c r="I11" s="33">
        <f>I12+I13+I14</f>
        <v>0.1</v>
      </c>
      <c r="J11" s="19">
        <f ca="1">OFFSET('Asset Allocation Estrutural'!$B$8, MATCH($C11,'Asset Allocation Estrutural'!$C$8:$C$15,0)-1, 3+MATCH(J$5, 'Asset Allocation Estrutural'!$D$5:$AB$5,0))</f>
        <v>0.2</v>
      </c>
      <c r="K11" s="33">
        <f>K12+K13+K14</f>
        <v>0.2</v>
      </c>
      <c r="L11" s="19">
        <f ca="1">OFFSET('Asset Allocation Estrutural'!$B$8, MATCH($C11,'Asset Allocation Estrutural'!$C$8:$C$15,0)-1, 3+MATCH(L$5, 'Asset Allocation Estrutural'!$D$5:$AB$5,0))</f>
        <v>0.15</v>
      </c>
      <c r="M11" s="33">
        <f>M12+M13+M14</f>
        <v>0.15</v>
      </c>
      <c r="O11" s="309"/>
      <c r="Q11" s="309"/>
    </row>
    <row r="12" spans="1:17" s="46" customFormat="1" ht="20.25" customHeight="1" thickTop="1" thickBot="1">
      <c r="A12" s="60"/>
      <c r="B12" s="110" t="s">
        <v>1371</v>
      </c>
      <c r="C12" s="62" t="s">
        <v>636</v>
      </c>
      <c r="D12" s="992"/>
      <c r="E12" s="34" cm="1">
        <f t="array" ref="E12">SUM(IF(IF(IF(Tbl_TaxasDiarias4[TipoPerfil]="ESTRUTURAL", Tbl_TaxasDiarias4[Perfil])=UPPER(D$5), Tbl_TaxasDiarias4[Ativo])=$C12,Tbl_TaxasDiarias4[Peso],0))</f>
        <v>0</v>
      </c>
      <c r="F12" s="20"/>
      <c r="G12" s="34" cm="1">
        <f t="array" ref="G12">SUM(IF(IF(IF(Tbl_TaxasDiarias4[TipoPerfil]="ESTRUTURAL", Tbl_TaxasDiarias4[Perfil])=UPPER(F$5), Tbl_TaxasDiarias4[Ativo])=$C12,Tbl_TaxasDiarias4[Peso],0))</f>
        <v>0</v>
      </c>
      <c r="H12" s="20"/>
      <c r="I12" s="34" cm="1">
        <f t="array" ref="I12">SUM(IF(IF(IF(Tbl_TaxasDiarias4[TipoPerfil]="ESTRUTURAL", Tbl_TaxasDiarias4[Perfil])=UPPER(H$5), Tbl_TaxasDiarias4[Ativo])=$C12,Tbl_TaxasDiarias4[Peso],0))</f>
        <v>0</v>
      </c>
      <c r="J12" s="20"/>
      <c r="K12" s="34" cm="1">
        <f t="array" ref="K12">SUM(IF(IF(IF(Tbl_TaxasDiarias4[TipoPerfil]="ESTRUTURAL", Tbl_TaxasDiarias4[Perfil])=UPPER(J$5), Tbl_TaxasDiarias4[Ativo])=$C12,Tbl_TaxasDiarias4[Peso],0))</f>
        <v>0</v>
      </c>
      <c r="L12" s="20"/>
      <c r="M12" s="34" cm="1">
        <f t="array" ref="M12">SUM(IF(IF(IF(Tbl_TaxasDiarias4[TipoPerfil]="ESTRUTURAL", Tbl_TaxasDiarias4[Perfil])=UPPER(L$5), Tbl_TaxasDiarias4[Ativo])=$C12,Tbl_TaxasDiarias4[Peso],0))</f>
        <v>0</v>
      </c>
      <c r="O12" s="309"/>
      <c r="Q12" s="309"/>
    </row>
    <row r="13" spans="1:17" s="46" customFormat="1" ht="20.25" customHeight="1" thickBot="1">
      <c r="A13" s="60"/>
      <c r="B13" s="111" t="s">
        <v>1375</v>
      </c>
      <c r="C13" s="64" t="s">
        <v>150</v>
      </c>
      <c r="D13" s="993"/>
      <c r="E13" s="34" cm="1">
        <f t="array" ref="E13">SUM(IF(IF(IF(Tbl_TaxasDiarias4[TipoPerfil]="ESTRUTURAL", Tbl_TaxasDiarias4[Perfil])=UPPER(D$5), Tbl_TaxasDiarias4[Ativo])=$C13,Tbl_TaxasDiarias4[Peso],0))</f>
        <v>0.15</v>
      </c>
      <c r="F13" s="21"/>
      <c r="G13" s="34" cm="1">
        <f t="array" ref="G13">SUM(IF(IF(IF(Tbl_TaxasDiarias4[TipoPerfil]="ESTRUTURAL", Tbl_TaxasDiarias4[Perfil])=UPPER(F$5), Tbl_TaxasDiarias4[Ativo])=$C13,Tbl_TaxasDiarias4[Peso],0))</f>
        <v>0.15</v>
      </c>
      <c r="H13" s="21"/>
      <c r="I13" s="34" cm="1">
        <f t="array" ref="I13">SUM(IF(IF(IF(Tbl_TaxasDiarias4[TipoPerfil]="ESTRUTURAL", Tbl_TaxasDiarias4[Perfil])=UPPER(H$5), Tbl_TaxasDiarias4[Ativo])=$C13,Tbl_TaxasDiarias4[Peso],0))</f>
        <v>0.1</v>
      </c>
      <c r="J13" s="21"/>
      <c r="K13" s="34" cm="1">
        <f t="array" ref="K13">SUM(IF(IF(IF(Tbl_TaxasDiarias4[TipoPerfil]="ESTRUTURAL", Tbl_TaxasDiarias4[Perfil])=UPPER(J$5), Tbl_TaxasDiarias4[Ativo])=$C13,Tbl_TaxasDiarias4[Peso],0))</f>
        <v>0.2</v>
      </c>
      <c r="L13" s="21"/>
      <c r="M13" s="34" cm="1">
        <f t="array" ref="M13">SUM(IF(IF(IF(Tbl_TaxasDiarias4[TipoPerfil]="ESTRUTURAL", Tbl_TaxasDiarias4[Perfil])=UPPER(L$5), Tbl_TaxasDiarias4[Ativo])=$C13,Tbl_TaxasDiarias4[Peso],0))</f>
        <v>0.15</v>
      </c>
      <c r="O13" s="410"/>
      <c r="Q13" s="410"/>
    </row>
    <row r="14" spans="1:17" s="46" customFormat="1" ht="20.25" customHeight="1" thickBot="1">
      <c r="A14" s="60"/>
      <c r="B14" s="112" t="s">
        <v>1369</v>
      </c>
      <c r="C14" s="66" t="s">
        <v>635</v>
      </c>
      <c r="D14" s="994"/>
      <c r="E14" s="34" cm="1">
        <f t="array" ref="E14">SUM(IF(IF(IF(Tbl_TaxasDiarias4[TipoPerfil]="ESTRUTURAL", Tbl_TaxasDiarias4[Perfil])=UPPER(D$5), Tbl_TaxasDiarias4[Ativo])=$C14,Tbl_TaxasDiarias4[Peso],0))</f>
        <v>0</v>
      </c>
      <c r="F14" s="22"/>
      <c r="G14" s="34" cm="1">
        <f t="array" ref="G14">SUM(IF(IF(IF(Tbl_TaxasDiarias4[TipoPerfil]="ESTRUTURAL", Tbl_TaxasDiarias4[Perfil])=UPPER(F$5), Tbl_TaxasDiarias4[Ativo])=$C14,Tbl_TaxasDiarias4[Peso],0))</f>
        <v>0</v>
      </c>
      <c r="H14" s="22"/>
      <c r="I14" s="34" cm="1">
        <f t="array" ref="I14">SUM(IF(IF(IF(Tbl_TaxasDiarias4[TipoPerfil]="ESTRUTURAL", Tbl_TaxasDiarias4[Perfil])=UPPER(H$5), Tbl_TaxasDiarias4[Ativo])=$C14,Tbl_TaxasDiarias4[Peso],0))</f>
        <v>0</v>
      </c>
      <c r="J14" s="22"/>
      <c r="K14" s="34" cm="1">
        <f t="array" ref="K14">SUM(IF(IF(IF(Tbl_TaxasDiarias4[TipoPerfil]="ESTRUTURAL", Tbl_TaxasDiarias4[Perfil])=UPPER(J$5), Tbl_TaxasDiarias4[Ativo])=$C14,Tbl_TaxasDiarias4[Peso],0))</f>
        <v>0</v>
      </c>
      <c r="L14" s="22"/>
      <c r="M14" s="34" cm="1">
        <f t="array" ref="M14">SUM(IF(IF(IF(Tbl_TaxasDiarias4[TipoPerfil]="ESTRUTURAL", Tbl_TaxasDiarias4[Perfil])=UPPER(L$5), Tbl_TaxasDiarias4[Ativo])=$C14,Tbl_TaxasDiarias4[Peso],0))</f>
        <v>0</v>
      </c>
      <c r="O14" s="410"/>
      <c r="Q14" s="410"/>
    </row>
    <row r="15" spans="1:17" s="56" customFormat="1" ht="20.25" thickTop="1" thickBot="1">
      <c r="A15" s="57"/>
      <c r="B15" s="113" t="s">
        <v>661</v>
      </c>
      <c r="C15" s="59" t="s">
        <v>633</v>
      </c>
      <c r="D15" s="19">
        <f ca="1">OFFSET('Asset Allocation Estrutural'!$B$8, MATCH($C15,'Asset Allocation Estrutural'!$C$8:$C$15,0)-1, 3+MATCH(D$5, 'Asset Allocation Estrutural'!$D$5:$AB$5,0))</f>
        <v>0</v>
      </c>
      <c r="E15" s="33">
        <f>E16+E17+E18</f>
        <v>0</v>
      </c>
      <c r="F15" s="19">
        <f ca="1">OFFSET('Asset Allocation Estrutural'!$B$8, MATCH($C15,'Asset Allocation Estrutural'!$C$8:$C$15,0)-1, 3+MATCH(F$5, 'Asset Allocation Estrutural'!$D$5:$AB$5,0))</f>
        <v>0</v>
      </c>
      <c r="G15" s="33">
        <f>G16+G17+G18</f>
        <v>0</v>
      </c>
      <c r="H15" s="19">
        <f ca="1">OFFSET('Asset Allocation Estrutural'!$B$8, MATCH($C15,'Asset Allocation Estrutural'!$C$8:$C$15,0)-1, 3+MATCH(H$5, 'Asset Allocation Estrutural'!$D$5:$AB$5,0))</f>
        <v>0</v>
      </c>
      <c r="I15" s="33">
        <f>I16+I17+I18</f>
        <v>0</v>
      </c>
      <c r="J15" s="19">
        <f ca="1">OFFSET('Asset Allocation Estrutural'!$B$8, MATCH($C15,'Asset Allocation Estrutural'!$C$8:$C$15,0)-1, 3+MATCH(J$5, 'Asset Allocation Estrutural'!$D$5:$AB$5,0))</f>
        <v>0</v>
      </c>
      <c r="K15" s="33">
        <f>K16+K17+K18</f>
        <v>0</v>
      </c>
      <c r="L15" s="19">
        <f ca="1">OFFSET('Asset Allocation Estrutural'!$B$8, MATCH($C15,'Asset Allocation Estrutural'!$C$8:$C$15,0)-1, 3+MATCH(L$5, 'Asset Allocation Estrutural'!$D$5:$AB$5,0))</f>
        <v>0</v>
      </c>
      <c r="M15" s="33">
        <f>M16+M17+M18</f>
        <v>0</v>
      </c>
      <c r="O15" s="411"/>
      <c r="Q15" s="411"/>
    </row>
    <row r="16" spans="1:17" s="46" customFormat="1" ht="20.25" customHeight="1" thickTop="1" thickBot="1">
      <c r="A16" s="60"/>
      <c r="B16" s="110" t="s">
        <v>1372</v>
      </c>
      <c r="C16" s="62" t="s">
        <v>634</v>
      </c>
      <c r="D16" s="992"/>
      <c r="E16" s="34" cm="1">
        <f t="array" ref="E16">SUM(IF(IF(IF(Tbl_TaxasDiarias4[TipoPerfil]="ESTRUTURAL", Tbl_TaxasDiarias4[Perfil])=UPPER(D$5), Tbl_TaxasDiarias4[Ativo])=$C16,Tbl_TaxasDiarias4[Peso],0))</f>
        <v>0</v>
      </c>
      <c r="F16" s="20"/>
      <c r="G16" s="34" cm="1">
        <f t="array" ref="G16">SUM(IF(IF(IF(Tbl_TaxasDiarias4[TipoPerfil]="ESTRUTURAL", Tbl_TaxasDiarias4[Perfil])=UPPER(F$5), Tbl_TaxasDiarias4[Ativo])=$C16,Tbl_TaxasDiarias4[Peso],0))</f>
        <v>0</v>
      </c>
      <c r="H16" s="20"/>
      <c r="I16" s="34" cm="1">
        <f t="array" ref="I16">SUM(IF(IF(IF(Tbl_TaxasDiarias4[TipoPerfil]="ESTRUTURAL", Tbl_TaxasDiarias4[Perfil])=UPPER(H$5), Tbl_TaxasDiarias4[Ativo])=$C16,Tbl_TaxasDiarias4[Peso],0))</f>
        <v>0</v>
      </c>
      <c r="J16" s="20"/>
      <c r="K16" s="34" cm="1">
        <f t="array" ref="K16">SUM(IF(IF(IF(Tbl_TaxasDiarias4[TipoPerfil]="ESTRUTURAL", Tbl_TaxasDiarias4[Perfil])=UPPER(J$5), Tbl_TaxasDiarias4[Ativo])=$C16,Tbl_TaxasDiarias4[Peso],0))</f>
        <v>0</v>
      </c>
      <c r="L16" s="20"/>
      <c r="M16" s="34" cm="1">
        <f t="array" ref="M16">SUM(IF(IF(IF(Tbl_TaxasDiarias4[TipoPerfil]="ESTRUTURAL", Tbl_TaxasDiarias4[Perfil])=UPPER(L$5), Tbl_TaxasDiarias4[Ativo])=$C16,Tbl_TaxasDiarias4[Peso],0))</f>
        <v>0</v>
      </c>
      <c r="O16" s="410"/>
      <c r="Q16" s="410"/>
    </row>
    <row r="17" spans="1:17" s="46" customFormat="1" ht="20.25" customHeight="1" thickBot="1">
      <c r="A17" s="60"/>
      <c r="B17" s="111" t="s">
        <v>1376</v>
      </c>
      <c r="C17" s="64" t="s">
        <v>633</v>
      </c>
      <c r="D17" s="993"/>
      <c r="E17" s="34" cm="1">
        <f t="array" ref="E17">SUM(IF(IF(IF(Tbl_TaxasDiarias4[TipoPerfil]="ESTRUTURAL", Tbl_TaxasDiarias4[Perfil])=UPPER(D$5), Tbl_TaxasDiarias4[Ativo])=$C17,Tbl_TaxasDiarias4[Peso],0))</f>
        <v>0</v>
      </c>
      <c r="F17" s="21"/>
      <c r="G17" s="34" cm="1">
        <f t="array" ref="G17">SUM(IF(IF(IF(Tbl_TaxasDiarias4[TipoPerfil]="ESTRUTURAL", Tbl_TaxasDiarias4[Perfil])=UPPER(F$5), Tbl_TaxasDiarias4[Ativo])=$C17,Tbl_TaxasDiarias4[Peso],0))</f>
        <v>0</v>
      </c>
      <c r="H17" s="21"/>
      <c r="I17" s="34" cm="1">
        <f t="array" ref="I17">SUM(IF(IF(IF(Tbl_TaxasDiarias4[TipoPerfil]="ESTRUTURAL", Tbl_TaxasDiarias4[Perfil])=UPPER(H$5), Tbl_TaxasDiarias4[Ativo])=$C17,Tbl_TaxasDiarias4[Peso],0))</f>
        <v>0</v>
      </c>
      <c r="J17" s="21"/>
      <c r="K17" s="34" cm="1">
        <f t="array" ref="K17">SUM(IF(IF(IF(Tbl_TaxasDiarias4[TipoPerfil]="ESTRUTURAL", Tbl_TaxasDiarias4[Perfil])=UPPER(J$5), Tbl_TaxasDiarias4[Ativo])=$C17,Tbl_TaxasDiarias4[Peso],0))</f>
        <v>0</v>
      </c>
      <c r="L17" s="21"/>
      <c r="M17" s="34" cm="1">
        <f t="array" ref="M17">SUM(IF(IF(IF(Tbl_TaxasDiarias4[TipoPerfil]="ESTRUTURAL", Tbl_TaxasDiarias4[Perfil])=UPPER(L$5), Tbl_TaxasDiarias4[Ativo])=$C17,Tbl_TaxasDiarias4[Peso],0))</f>
        <v>0</v>
      </c>
      <c r="O17" s="410"/>
      <c r="Q17" s="410"/>
    </row>
    <row r="18" spans="1:17" s="46" customFormat="1" ht="20.25" customHeight="1" thickBot="1">
      <c r="A18" s="60"/>
      <c r="B18" s="112" t="s">
        <v>1370</v>
      </c>
      <c r="C18" s="66" t="s">
        <v>632</v>
      </c>
      <c r="D18" s="994"/>
      <c r="E18" s="34" cm="1">
        <f t="array" ref="E18">SUM(IF(IF(IF(Tbl_TaxasDiarias4[TipoPerfil]="ESTRUTURAL", Tbl_TaxasDiarias4[Perfil])=UPPER(D$5), Tbl_TaxasDiarias4[Ativo])=$C18,Tbl_TaxasDiarias4[Peso],0))</f>
        <v>0</v>
      </c>
      <c r="F18" s="22"/>
      <c r="G18" s="34" cm="1">
        <f t="array" ref="G18">SUM(IF(IF(IF(Tbl_TaxasDiarias4[TipoPerfil]="ESTRUTURAL", Tbl_TaxasDiarias4[Perfil])=UPPER(F$5), Tbl_TaxasDiarias4[Ativo])=$C18,Tbl_TaxasDiarias4[Peso],0))</f>
        <v>0</v>
      </c>
      <c r="H18" s="22"/>
      <c r="I18" s="34" cm="1">
        <f t="array" ref="I18">SUM(IF(IF(IF(Tbl_TaxasDiarias4[TipoPerfil]="ESTRUTURAL", Tbl_TaxasDiarias4[Perfil])=UPPER(H$5), Tbl_TaxasDiarias4[Ativo])=$C18,Tbl_TaxasDiarias4[Peso],0))</f>
        <v>0</v>
      </c>
      <c r="J18" s="22"/>
      <c r="K18" s="34" cm="1">
        <f t="array" ref="K18">SUM(IF(IF(IF(Tbl_TaxasDiarias4[TipoPerfil]="ESTRUTURAL", Tbl_TaxasDiarias4[Perfil])=UPPER(J$5), Tbl_TaxasDiarias4[Ativo])=$C18,Tbl_TaxasDiarias4[Peso],0))</f>
        <v>0</v>
      </c>
      <c r="L18" s="22"/>
      <c r="M18" s="34" cm="1">
        <f t="array" ref="M18">SUM(IF(IF(IF(Tbl_TaxasDiarias4[TipoPerfil]="ESTRUTURAL", Tbl_TaxasDiarias4[Perfil])=UPPER(L$5), Tbl_TaxasDiarias4[Ativo])=$C18,Tbl_TaxasDiarias4[Peso],0))</f>
        <v>0</v>
      </c>
    </row>
    <row r="19" spans="1:17" s="56" customFormat="1" ht="20.25" thickTop="1" thickBot="1">
      <c r="A19" s="54"/>
      <c r="B19" s="55" t="s">
        <v>13</v>
      </c>
      <c r="C19" s="67" t="s">
        <v>630</v>
      </c>
      <c r="D19" s="18">
        <f ca="1">OFFSET('Asset Allocation Estrutural'!$B$8, MATCH($C19,'Asset Allocation Estrutural'!$C$8:$C$15,0)-1, 3+MATCH(D$5, 'Asset Allocation Estrutural'!$D$5:$AB$5,0))</f>
        <v>0</v>
      </c>
      <c r="E19" s="32" cm="1">
        <f t="array" ref="E19">SUM(IF(IF(IF(Tbl_TaxasDiarias4[TipoPerfil]="ESTRUTURAL", Tbl_TaxasDiarias4[Perfil])=UPPER(D$5), Tbl_TaxasDiarias4[Ativo])=$C19,Tbl_TaxasDiarias4[Peso],0))</f>
        <v>0</v>
      </c>
      <c r="F19" s="18">
        <f ca="1">OFFSET('Asset Allocation Estrutural'!$B$8, MATCH($C19,'Asset Allocation Estrutural'!$C$8:$C$15,0)-1, 3+MATCH(F$5, 'Asset Allocation Estrutural'!$D$5:$AB$5,0))</f>
        <v>0.1</v>
      </c>
      <c r="G19" s="32" cm="1">
        <f t="array" ref="G19">SUM(IF(IF(IF(Tbl_TaxasDiarias4[TipoPerfil]="ESTRUTURAL", Tbl_TaxasDiarias4[Perfil])=UPPER(F$5), Tbl_TaxasDiarias4[Ativo])=$C19,Tbl_TaxasDiarias4[Peso],0))</f>
        <v>0.1</v>
      </c>
      <c r="H19" s="18">
        <f ca="1">OFFSET('Asset Allocation Estrutural'!$B$8, MATCH($C19,'Asset Allocation Estrutural'!$C$8:$C$15,0)-1, 3+MATCH(H$5, 'Asset Allocation Estrutural'!$D$5:$AB$5,0))</f>
        <v>0.2</v>
      </c>
      <c r="I19" s="32" cm="1">
        <f t="array" ref="I19">SUM(IF(IF(IF(Tbl_TaxasDiarias4[TipoPerfil]="ESTRUTURAL", Tbl_TaxasDiarias4[Perfil])=UPPER(H$5), Tbl_TaxasDiarias4[Ativo])=$C19,Tbl_TaxasDiarias4[Peso],0))</f>
        <v>0.2</v>
      </c>
      <c r="J19" s="18">
        <f ca="1">OFFSET('Asset Allocation Estrutural'!$B$8, MATCH($C19,'Asset Allocation Estrutural'!$C$8:$C$15,0)-1, 3+MATCH(J$5, 'Asset Allocation Estrutural'!$D$5:$AB$5,0))</f>
        <v>0.3</v>
      </c>
      <c r="K19" s="32" cm="1">
        <f t="array" ref="K19">SUM(IF(IF(IF(Tbl_TaxasDiarias4[TipoPerfil]="ESTRUTURAL", Tbl_TaxasDiarias4[Perfil])=UPPER(J$5), Tbl_TaxasDiarias4[Ativo])=$C19,Tbl_TaxasDiarias4[Peso],0))</f>
        <v>0.3</v>
      </c>
      <c r="L19" s="18">
        <f ca="1">OFFSET('Asset Allocation Estrutural'!$B$8, MATCH($C19,'Asset Allocation Estrutural'!$C$8:$C$15,0)-1, 3+MATCH(L$5, 'Asset Allocation Estrutural'!$D$5:$AB$5,0))</f>
        <v>0.35</v>
      </c>
      <c r="M19" s="32" cm="1">
        <f t="array" ref="M19">SUM(IF(IF(IF(Tbl_TaxasDiarias4[TipoPerfil]="ESTRUTURAL", Tbl_TaxasDiarias4[Perfil])=UPPER(L$5), Tbl_TaxasDiarias4[Ativo])=$C19,Tbl_TaxasDiarias4[Peso],0))</f>
        <v>0.35</v>
      </c>
      <c r="O19" s="309"/>
      <c r="Q19" s="309"/>
    </row>
    <row r="20" spans="1:17" s="56" customFormat="1" ht="20.25" thickTop="1" thickBot="1">
      <c r="A20" s="54"/>
      <c r="B20" s="55" t="s">
        <v>14</v>
      </c>
      <c r="C20" s="67"/>
      <c r="D20" s="18">
        <f ca="1">D21+D22</f>
        <v>0</v>
      </c>
      <c r="E20" s="32">
        <f>E21+E22</f>
        <v>0</v>
      </c>
      <c r="F20" s="18">
        <f ca="1">F21+F22</f>
        <v>0.05</v>
      </c>
      <c r="G20" s="32">
        <f>G21+G22</f>
        <v>0.05</v>
      </c>
      <c r="H20" s="18">
        <f ca="1">H21+H22</f>
        <v>0.1</v>
      </c>
      <c r="I20" s="32">
        <f>I21+I22</f>
        <v>0.1</v>
      </c>
      <c r="J20" s="18">
        <f ca="1">J21+J22</f>
        <v>0.2</v>
      </c>
      <c r="K20" s="32">
        <f>K21+K22</f>
        <v>0.2</v>
      </c>
      <c r="L20" s="18">
        <f ca="1">L21+L22</f>
        <v>0.35000000000000003</v>
      </c>
      <c r="M20" s="32">
        <f>M21+M22</f>
        <v>0.35000000000000003</v>
      </c>
      <c r="O20" s="411"/>
      <c r="Q20" s="411"/>
    </row>
    <row r="21" spans="1:17" s="56" customFormat="1" ht="20.25" thickTop="1" thickBot="1">
      <c r="A21" s="57"/>
      <c r="B21" s="58" t="s">
        <v>608</v>
      </c>
      <c r="C21" s="59" t="s">
        <v>60</v>
      </c>
      <c r="D21" s="19">
        <f ca="1">OFFSET('Asset Allocation Estrutural'!$B$8, MATCH($C21,'Asset Allocation Estrutural'!$C$8:$C$15,0)-1, 3+MATCH(D$5, 'Asset Allocation Estrutural'!$D$5:$AB$5,0))</f>
        <v>0</v>
      </c>
      <c r="E21" s="33" cm="1">
        <f t="array" ref="E21">SUM(IF(IF(IF(Tbl_TaxasDiarias4[TipoPerfil]="ESTRUTURAL", Tbl_TaxasDiarias4[Perfil])=UPPER(D$5), Tbl_TaxasDiarias4[Ativo])=$C21,Tbl_TaxasDiarias4[Peso],0))</f>
        <v>0</v>
      </c>
      <c r="F21" s="19">
        <f ca="1">OFFSET('Asset Allocation Estrutural'!$B$8, MATCH($C21,'Asset Allocation Estrutural'!$C$8:$C$15,0)-1, 3+MATCH(F$5, 'Asset Allocation Estrutural'!$D$5:$AB$5,0))</f>
        <v>3.5000000000000003E-2</v>
      </c>
      <c r="G21" s="33" cm="1">
        <f t="array" ref="G21">SUM(IF(IF(IF(Tbl_TaxasDiarias4[TipoPerfil]="ESTRUTURAL", Tbl_TaxasDiarias4[Perfil])=UPPER(F$5), Tbl_TaxasDiarias4[Ativo])=$C21,Tbl_TaxasDiarias4[Peso],0))</f>
        <v>3.5000000000000003E-2</v>
      </c>
      <c r="H21" s="19">
        <f ca="1">OFFSET('Asset Allocation Estrutural'!$B$8, MATCH($C21,'Asset Allocation Estrutural'!$C$8:$C$15,0)-1, 3+MATCH(H$5, 'Asset Allocation Estrutural'!$D$5:$AB$5,0))</f>
        <v>7.0000000000000007E-2</v>
      </c>
      <c r="I21" s="33" cm="1">
        <f t="array" ref="I21">SUM(IF(IF(IF(Tbl_TaxasDiarias4[TipoPerfil]="ESTRUTURAL", Tbl_TaxasDiarias4[Perfil])=UPPER(H$5), Tbl_TaxasDiarias4[Ativo])=$C21,Tbl_TaxasDiarias4[Peso],0))</f>
        <v>7.0000000000000007E-2</v>
      </c>
      <c r="J21" s="19">
        <f ca="1">OFFSET('Asset Allocation Estrutural'!$B$8, MATCH($C21,'Asset Allocation Estrutural'!$C$8:$C$15,0)-1, 3+MATCH(J$5, 'Asset Allocation Estrutural'!$D$5:$AB$5,0))</f>
        <v>0.16</v>
      </c>
      <c r="K21" s="33" cm="1">
        <f t="array" ref="K21">SUM(IF(IF(IF(Tbl_TaxasDiarias4[TipoPerfil]="ESTRUTURAL", Tbl_TaxasDiarias4[Perfil])=UPPER(J$5), Tbl_TaxasDiarias4[Ativo])=$C21,Tbl_TaxasDiarias4[Peso],0))</f>
        <v>0.16</v>
      </c>
      <c r="L21" s="19">
        <f ca="1">OFFSET('Asset Allocation Estrutural'!$B$8, MATCH($C21,'Asset Allocation Estrutural'!$C$8:$C$15,0)-1, 3+MATCH(L$5, 'Asset Allocation Estrutural'!$D$5:$AB$5,0))</f>
        <v>0.27</v>
      </c>
      <c r="M21" s="33" cm="1">
        <f t="array" ref="M21">SUM(IF(IF(IF(Tbl_TaxasDiarias4[TipoPerfil]="ESTRUTURAL", Tbl_TaxasDiarias4[Perfil])=UPPER(L$5), Tbl_TaxasDiarias4[Ativo])=$C21,Tbl_TaxasDiarias4[Peso],0))</f>
        <v>0.27</v>
      </c>
      <c r="O21" s="309"/>
      <c r="Q21" s="309"/>
    </row>
    <row r="22" spans="1:17" s="56" customFormat="1" ht="20.25" thickTop="1" thickBot="1">
      <c r="A22" s="57"/>
      <c r="B22" s="58" t="s">
        <v>628</v>
      </c>
      <c r="C22" s="59" t="s">
        <v>631</v>
      </c>
      <c r="D22" s="19">
        <f ca="1">OFFSET('Asset Allocation Estrutural'!$B$8, MATCH($C22,'Asset Allocation Estrutural'!$C$8:$C$15,0)-1, 3+MATCH(D$5, 'Asset Allocation Estrutural'!$D$5:$AB$5,0))</f>
        <v>0</v>
      </c>
      <c r="E22" s="33">
        <f>SUM(E23:E27)</f>
        <v>0</v>
      </c>
      <c r="F22" s="19">
        <f ca="1">OFFSET('Asset Allocation Estrutural'!$B$8, MATCH($C22,'Asset Allocation Estrutural'!$C$8:$C$15,0)-1, 3+MATCH(F$5, 'Asset Allocation Estrutural'!$D$5:$AB$5,0))</f>
        <v>1.4999999999999999E-2</v>
      </c>
      <c r="G22" s="33">
        <f>SUM(G23:G27)</f>
        <v>1.4999999999999999E-2</v>
      </c>
      <c r="H22" s="19">
        <f ca="1">OFFSET('Asset Allocation Estrutural'!$B$8, MATCH($C22,'Asset Allocation Estrutural'!$C$8:$C$15,0)-1, 3+MATCH(H$5, 'Asset Allocation Estrutural'!$D$5:$AB$5,0))</f>
        <v>0.03</v>
      </c>
      <c r="I22" s="33">
        <f>SUM(I23:I27)</f>
        <v>0.03</v>
      </c>
      <c r="J22" s="19">
        <f ca="1">OFFSET('Asset Allocation Estrutural'!$B$8, MATCH($C22,'Asset Allocation Estrutural'!$C$8:$C$15,0)-1, 3+MATCH(J$5, 'Asset Allocation Estrutural'!$D$5:$AB$5,0))</f>
        <v>0.04</v>
      </c>
      <c r="K22" s="33">
        <f>SUM(K23:K27)</f>
        <v>0.04</v>
      </c>
      <c r="L22" s="19">
        <f ca="1">OFFSET('Asset Allocation Estrutural'!$B$8, MATCH($C22,'Asset Allocation Estrutural'!$C$8:$C$15,0)-1, 3+MATCH(L$5, 'Asset Allocation Estrutural'!$D$5:$AB$5,0))</f>
        <v>0.08</v>
      </c>
      <c r="M22" s="33">
        <f>SUM(M23:M27)</f>
        <v>0.08</v>
      </c>
      <c r="O22" s="309"/>
      <c r="Q22" s="309"/>
    </row>
    <row r="23" spans="1:17" s="46" customFormat="1" ht="20.25" customHeight="1" thickTop="1" thickBot="1">
      <c r="A23" s="60"/>
      <c r="B23" s="61" t="s">
        <v>609</v>
      </c>
      <c r="C23" s="62" t="s">
        <v>631</v>
      </c>
      <c r="D23" s="20"/>
      <c r="E23" s="34" cm="1">
        <f t="array" ref="E23">SUM(IF(IF(IF(Tbl_TaxasDiarias4[TipoPerfil]="ESTRUTURAL", Tbl_TaxasDiarias4[Perfil])=UPPER(D$5), Tbl_TaxasDiarias4[Ativo])=$C23,Tbl_TaxasDiarias4[Peso],0))</f>
        <v>0</v>
      </c>
      <c r="F23" s="20"/>
      <c r="G23" s="34" cm="1">
        <f t="array" ref="G23">SUM(IF(IF(IF(Tbl_TaxasDiarias4[TipoPerfil]="ESTRUTURAL", Tbl_TaxasDiarias4[Perfil])=UPPER(F$5), Tbl_TaxasDiarias4[Ativo])=$C23,Tbl_TaxasDiarias4[Peso],0))</f>
        <v>1.4999999999999999E-2</v>
      </c>
      <c r="H23" s="20"/>
      <c r="I23" s="34" cm="1">
        <f t="array" ref="I23">SUM(IF(IF(IF(Tbl_TaxasDiarias4[TipoPerfil]="ESTRUTURAL", Tbl_TaxasDiarias4[Perfil])=UPPER(H$5), Tbl_TaxasDiarias4[Ativo])=$C23,Tbl_TaxasDiarias4[Peso],0))</f>
        <v>0.03</v>
      </c>
      <c r="J23" s="20"/>
      <c r="K23" s="34" cm="1">
        <f t="array" ref="K23">SUM(IF(IF(IF(Tbl_TaxasDiarias4[TipoPerfil]="ESTRUTURAL", Tbl_TaxasDiarias4[Perfil])=UPPER(J$5), Tbl_TaxasDiarias4[Ativo])=$C23,Tbl_TaxasDiarias4[Peso],0))</f>
        <v>0.04</v>
      </c>
      <c r="L23" s="20"/>
      <c r="M23" s="34" cm="1">
        <f t="array" ref="M23">SUM(IF(IF(IF(Tbl_TaxasDiarias4[TipoPerfil]="ESTRUTURAL", Tbl_TaxasDiarias4[Perfil])=UPPER(L$5), Tbl_TaxasDiarias4[Ativo])=$C23,Tbl_TaxasDiarias4[Peso],0))</f>
        <v>0.08</v>
      </c>
    </row>
    <row r="24" spans="1:17" s="46" customFormat="1" ht="20.25" customHeight="1" thickBot="1">
      <c r="A24" s="60"/>
      <c r="B24" s="63" t="s">
        <v>612</v>
      </c>
      <c r="C24" s="64" t="s">
        <v>2815</v>
      </c>
      <c r="D24" s="21"/>
      <c r="E24" s="34" cm="1">
        <f t="array" ref="E24">SUM(IF(IF(IF(Tbl_TaxasDiarias4[TipoPerfil]="ESTRUTURAL", Tbl_TaxasDiarias4[Perfil])=UPPER(D$5), Tbl_TaxasDiarias4[Ativo])=$C24,Tbl_TaxasDiarias4[Peso],0))</f>
        <v>0</v>
      </c>
      <c r="F24" s="21"/>
      <c r="G24" s="34" cm="1">
        <f t="array" ref="G24">SUM(IF(IF(IF(Tbl_TaxasDiarias4[TipoPerfil]="ESTRUTURAL", Tbl_TaxasDiarias4[Perfil])=UPPER(F$5), Tbl_TaxasDiarias4[Ativo])=$C24,Tbl_TaxasDiarias4[Peso],0))</f>
        <v>0</v>
      </c>
      <c r="H24" s="21"/>
      <c r="I24" s="34" cm="1">
        <f t="array" ref="I24">SUM(IF(IF(IF(Tbl_TaxasDiarias4[TipoPerfil]="ESTRUTURAL", Tbl_TaxasDiarias4[Perfil])=UPPER(H$5), Tbl_TaxasDiarias4[Ativo])=$C24,Tbl_TaxasDiarias4[Peso],0))</f>
        <v>0</v>
      </c>
      <c r="J24" s="21"/>
      <c r="K24" s="34" cm="1">
        <f t="array" ref="K24">SUM(IF(IF(IF(Tbl_TaxasDiarias4[TipoPerfil]="ESTRUTURAL", Tbl_TaxasDiarias4[Perfil])=UPPER(J$5), Tbl_TaxasDiarias4[Ativo])=$C24,Tbl_TaxasDiarias4[Peso],0))</f>
        <v>0</v>
      </c>
      <c r="L24" s="21"/>
      <c r="M24" s="34" cm="1">
        <f t="array" ref="M24">SUM(IF(IF(IF(Tbl_TaxasDiarias4[TipoPerfil]="ESTRUTURAL", Tbl_TaxasDiarias4[Perfil])=UPPER(L$5), Tbl_TaxasDiarias4[Ativo])=$C24,Tbl_TaxasDiarias4[Peso],0))</f>
        <v>0</v>
      </c>
    </row>
    <row r="25" spans="1:17" s="46" customFormat="1" ht="20.25" customHeight="1" thickBot="1">
      <c r="A25" s="60"/>
      <c r="B25" s="65" t="s">
        <v>613</v>
      </c>
      <c r="C25" s="66" t="s">
        <v>2816</v>
      </c>
      <c r="D25" s="22"/>
      <c r="E25" s="34" cm="1">
        <f t="array" ref="E25">SUM(IF(IF(IF(Tbl_TaxasDiarias4[TipoPerfil]="ESTRUTURAL", Tbl_TaxasDiarias4[Perfil])=UPPER(D$5), Tbl_TaxasDiarias4[Ativo])=$C25,Tbl_TaxasDiarias4[Peso],0))</f>
        <v>0</v>
      </c>
      <c r="F25" s="22"/>
      <c r="G25" s="34" cm="1">
        <f t="array" ref="G25">SUM(IF(IF(IF(Tbl_TaxasDiarias4[TipoPerfil]="ESTRUTURAL", Tbl_TaxasDiarias4[Perfil])=UPPER(F$5), Tbl_TaxasDiarias4[Ativo])=$C25,Tbl_TaxasDiarias4[Peso],0))</f>
        <v>0</v>
      </c>
      <c r="H25" s="22"/>
      <c r="I25" s="34" cm="1">
        <f t="array" ref="I25">SUM(IF(IF(IF(Tbl_TaxasDiarias4[TipoPerfil]="ESTRUTURAL", Tbl_TaxasDiarias4[Perfil])=UPPER(H$5), Tbl_TaxasDiarias4[Ativo])=$C25,Tbl_TaxasDiarias4[Peso],0))</f>
        <v>0</v>
      </c>
      <c r="J25" s="22"/>
      <c r="K25" s="34" cm="1">
        <f t="array" ref="K25">SUM(IF(IF(IF(Tbl_TaxasDiarias4[TipoPerfil]="ESTRUTURAL", Tbl_TaxasDiarias4[Perfil])=UPPER(J$5), Tbl_TaxasDiarias4[Ativo])=$C25,Tbl_TaxasDiarias4[Peso],0))</f>
        <v>0</v>
      </c>
      <c r="L25" s="22"/>
      <c r="M25" s="34" cm="1">
        <f t="array" ref="M25">SUM(IF(IF(IF(Tbl_TaxasDiarias4[TipoPerfil]="ESTRUTURAL", Tbl_TaxasDiarias4[Perfil])=UPPER(L$5), Tbl_TaxasDiarias4[Ativo])=$C25,Tbl_TaxasDiarias4[Peso],0))</f>
        <v>0</v>
      </c>
    </row>
    <row r="26" spans="1:17" s="46" customFormat="1" ht="20.25" customHeight="1" thickBot="1">
      <c r="A26" s="60"/>
      <c r="B26" s="65" t="s">
        <v>611</v>
      </c>
      <c r="C26" s="66" t="s">
        <v>2817</v>
      </c>
      <c r="D26" s="23"/>
      <c r="E26" s="34" cm="1">
        <f t="array" ref="E26">SUM(IF(IF(IF(Tbl_TaxasDiarias4[TipoPerfil]="ESTRUTURAL", Tbl_TaxasDiarias4[Perfil])=UPPER(D$5), Tbl_TaxasDiarias4[Ativo])=$C26,Tbl_TaxasDiarias4[Peso],0))</f>
        <v>0</v>
      </c>
      <c r="F26" s="22"/>
      <c r="G26" s="34" cm="1">
        <f t="array" ref="G26">SUM(IF(IF(IF(Tbl_TaxasDiarias4[TipoPerfil]="ESTRUTURAL", Tbl_TaxasDiarias4[Perfil])=UPPER(F$5), Tbl_TaxasDiarias4[Ativo])=$C26,Tbl_TaxasDiarias4[Peso],0))</f>
        <v>0</v>
      </c>
      <c r="H26" s="22"/>
      <c r="I26" s="34" cm="1">
        <f t="array" ref="I26">SUM(IF(IF(IF(Tbl_TaxasDiarias4[TipoPerfil]="ESTRUTURAL", Tbl_TaxasDiarias4[Perfil])=UPPER(H$5), Tbl_TaxasDiarias4[Ativo])=$C26,Tbl_TaxasDiarias4[Peso],0))</f>
        <v>0</v>
      </c>
      <c r="J26" s="22"/>
      <c r="K26" s="34" cm="1">
        <f t="array" ref="K26">SUM(IF(IF(IF(Tbl_TaxasDiarias4[TipoPerfil]="ESTRUTURAL", Tbl_TaxasDiarias4[Perfil])=UPPER(J$5), Tbl_TaxasDiarias4[Ativo])=$C26,Tbl_TaxasDiarias4[Peso],0))</f>
        <v>0</v>
      </c>
      <c r="L26" s="22"/>
      <c r="M26" s="34" cm="1">
        <f t="array" ref="M26">SUM(IF(IF(IF(Tbl_TaxasDiarias4[TipoPerfil]="ESTRUTURAL", Tbl_TaxasDiarias4[Perfil])=UPPER(L$5), Tbl_TaxasDiarias4[Ativo])=$C26,Tbl_TaxasDiarias4[Peso],0))</f>
        <v>0</v>
      </c>
    </row>
    <row r="27" spans="1:17" s="998" customFormat="1" ht="20.25" customHeight="1" thickTop="1">
      <c r="A27" s="996"/>
      <c r="B27" s="65" t="s">
        <v>696</v>
      </c>
      <c r="C27" s="66" t="s">
        <v>2818</v>
      </c>
      <c r="D27" s="22"/>
      <c r="E27" s="997" cm="1">
        <f t="array" ref="E27">SUM(IF(IF(IF(Tbl_TaxasDiarias4[TipoPerfil]="ESTRUTURAL", Tbl_TaxasDiarias4[Perfil])=UPPER(D$5), Tbl_TaxasDiarias4[Ativo])=$C27,Tbl_TaxasDiarias4[Peso],0))</f>
        <v>0</v>
      </c>
      <c r="F27" s="22"/>
      <c r="G27" s="997" cm="1">
        <f t="array" ref="G27">SUM(IF(IF(IF(Tbl_TaxasDiarias4[TipoPerfil]="ESTRUTURAL", Tbl_TaxasDiarias4[Perfil])=UPPER(F$5), Tbl_TaxasDiarias4[Ativo])=$C27,Tbl_TaxasDiarias4[Peso],0))</f>
        <v>0</v>
      </c>
      <c r="H27" s="22"/>
      <c r="I27" s="997" cm="1">
        <f t="array" ref="I27">SUM(IF(IF(IF(Tbl_TaxasDiarias4[TipoPerfil]="ESTRUTURAL", Tbl_TaxasDiarias4[Perfil])=UPPER(H$5), Tbl_TaxasDiarias4[Ativo])=$C27,Tbl_TaxasDiarias4[Peso],0))</f>
        <v>0</v>
      </c>
      <c r="J27" s="22"/>
      <c r="K27" s="997" cm="1">
        <f t="array" ref="K27">SUM(IF(IF(IF(Tbl_TaxasDiarias4[TipoPerfil]="ESTRUTURAL", Tbl_TaxasDiarias4[Perfil])=UPPER(J$5), Tbl_TaxasDiarias4[Ativo])=$C27,Tbl_TaxasDiarias4[Peso],0))</f>
        <v>0</v>
      </c>
      <c r="L27" s="22"/>
      <c r="M27" s="997" cm="1">
        <f t="array" ref="M27">SUM(IF(IF(IF(Tbl_TaxasDiarias4[TipoPerfil]="ESTRUTURAL", Tbl_TaxasDiarias4[Perfil])=UPPER(L$5), Tbl_TaxasDiarias4[Ativo])=$C27,Tbl_TaxasDiarias4[Peso],0))</f>
        <v>0</v>
      </c>
      <c r="O27" s="999"/>
      <c r="Q27" s="999"/>
    </row>
    <row r="28" spans="1:17" s="56" customFormat="1" ht="20.25" customHeight="1" thickBot="1">
      <c r="A28" s="57"/>
      <c r="D28" s="28"/>
      <c r="E28" s="28"/>
      <c r="F28" s="28"/>
      <c r="G28" s="28"/>
      <c r="H28" s="28"/>
      <c r="I28" s="28"/>
      <c r="J28" s="28"/>
      <c r="K28" s="28"/>
      <c r="L28" s="28"/>
      <c r="M28" s="28"/>
      <c r="O28" s="410"/>
      <c r="Q28" s="410"/>
    </row>
    <row r="29" spans="1:17" s="56" customFormat="1" ht="20.25" thickTop="1" thickBot="1">
      <c r="A29" s="57"/>
      <c r="B29" s="68" t="s">
        <v>443</v>
      </c>
      <c r="C29" s="68"/>
      <c r="D29" s="25"/>
      <c r="E29" s="24">
        <f>IF(20%*E21*MIN(MAX((($C$39-$C$37)/($C$39-$C$38)),0),1) &lt; 0.3%, 0, 20%*E21*MIN(MAX((($C$39-$C$37)/($C$39-$C$38)),0),1))</f>
        <v>0</v>
      </c>
      <c r="F29" s="25"/>
      <c r="G29" s="24">
        <f>IF(20%*G21*MIN(MAX((($C$39-$C$37)/($C$39-$C$38)),0),1) &lt; 0.3%, 0, 20%*G21*MIN(MAX((($C$39-$C$37)/($C$39-$C$38)),0),1))</f>
        <v>4.7626249999999995E-3</v>
      </c>
      <c r="H29" s="25"/>
      <c r="I29" s="24">
        <f>IF(20%*I21*MIN(MAX((($C$39-$C$37)/($C$39-$C$38)),0),1) &lt; 0.3%, 0, 20%*I21*MIN(MAX((($C$39-$C$37)/($C$39-$C$38)),0),1))</f>
        <v>9.525249999999999E-3</v>
      </c>
      <c r="J29" s="25"/>
      <c r="K29" s="24">
        <f>IF(20%*K21*MIN(MAX((($C$39-$C$37)/($C$39-$C$38)),0),1) &lt; 0.3%, 0, 20%*K21*MIN(MAX((($C$39-$C$37)/($C$39-$C$38)),0),1))</f>
        <v>2.1771999999999996E-2</v>
      </c>
      <c r="L29" s="25"/>
      <c r="M29" s="24">
        <f>IF(20%*M21*MIN(MAX((($C$39-$C$37)/($C$39-$C$38)),0),1) &lt; 0.3%, 0, 20%*M21*MIN(MAX((($C$39-$C$37)/($C$39-$C$38)),0),1))</f>
        <v>3.6740249999999995E-2</v>
      </c>
      <c r="O29" s="412"/>
      <c r="Q29" s="412"/>
    </row>
    <row r="30" spans="1:17" s="46" customFormat="1" ht="9" customHeight="1" thickTop="1">
      <c r="A30" s="47"/>
      <c r="B30" s="69"/>
      <c r="C30" s="69"/>
      <c r="D30" s="70"/>
      <c r="E30" s="71"/>
      <c r="F30" s="72"/>
      <c r="G30" s="73"/>
      <c r="H30" s="74"/>
      <c r="I30" s="56"/>
      <c r="J30" s="56"/>
      <c r="K30" s="73"/>
      <c r="L30" s="74"/>
      <c r="M30" s="75"/>
    </row>
    <row r="31" spans="1:17" s="53" customFormat="1">
      <c r="A31" s="76"/>
      <c r="B31" s="77"/>
      <c r="C31" s="77"/>
      <c r="D31" s="26" t="str">
        <f t="shared" ref="D31:M31" ca="1" si="0">IF(D9+D19+D20&lt;&gt;1,TEXT(D9+D19+D20, "##.#%"),"")</f>
        <v/>
      </c>
      <c r="E31" s="27" t="str">
        <f t="shared" si="0"/>
        <v/>
      </c>
      <c r="F31" s="27" t="str">
        <f t="shared" ca="1" si="0"/>
        <v/>
      </c>
      <c r="G31" s="27" t="str">
        <f t="shared" si="0"/>
        <v/>
      </c>
      <c r="H31" s="26" t="str">
        <f t="shared" ca="1" si="0"/>
        <v/>
      </c>
      <c r="I31" s="27" t="str">
        <f t="shared" si="0"/>
        <v/>
      </c>
      <c r="J31" s="27" t="str">
        <f t="shared" ca="1" si="0"/>
        <v/>
      </c>
      <c r="K31" s="27" t="str">
        <f t="shared" si="0"/>
        <v/>
      </c>
      <c r="L31" s="26" t="str">
        <f t="shared" ca="1" si="0"/>
        <v/>
      </c>
      <c r="M31" s="27" t="str">
        <f t="shared" si="0"/>
        <v/>
      </c>
    </row>
    <row r="32" spans="1:17" s="46" customFormat="1" ht="19.5" thickBot="1">
      <c r="A32" s="47"/>
      <c r="B32" s="78" t="s">
        <v>622</v>
      </c>
      <c r="C32" s="79"/>
      <c r="D32" s="969">
        <v>1.03E-2</v>
      </c>
      <c r="E32" s="970">
        <v>0</v>
      </c>
      <c r="F32" s="969">
        <v>2.549673119887582E-2</v>
      </c>
      <c r="G32" s="970">
        <v>0</v>
      </c>
      <c r="H32" s="969">
        <v>3.8511103553590463E-2</v>
      </c>
      <c r="I32" s="971">
        <v>0</v>
      </c>
      <c r="J32" s="969">
        <v>7.1044569470618588E-2</v>
      </c>
      <c r="K32" s="970">
        <v>0</v>
      </c>
      <c r="L32" s="969">
        <v>0.1007472074047638</v>
      </c>
      <c r="M32" s="970">
        <v>0</v>
      </c>
    </row>
    <row r="33" spans="1:13" s="46" customFormat="1" ht="20.25" thickTop="1" thickBot="1">
      <c r="A33" s="47"/>
      <c r="B33" s="80" t="s">
        <v>625</v>
      </c>
      <c r="C33" s="81"/>
      <c r="D33" s="967">
        <v>-1.1299999999999999E-2</v>
      </c>
      <c r="E33" s="972">
        <v>0</v>
      </c>
      <c r="F33" s="967">
        <v>-2.487761818750004E-2</v>
      </c>
      <c r="G33" s="972">
        <v>0</v>
      </c>
      <c r="H33" s="967">
        <v>-3.4410577412473803E-2</v>
      </c>
      <c r="I33" s="968">
        <v>0</v>
      </c>
      <c r="J33" s="967">
        <v>-6.1567684871044873E-2</v>
      </c>
      <c r="K33" s="972">
        <v>0</v>
      </c>
      <c r="L33" s="967">
        <v>-8.4679197825304156E-2</v>
      </c>
      <c r="M33" s="972">
        <v>0</v>
      </c>
    </row>
    <row r="34" spans="1:13" s="46" customFormat="1" ht="20.25" thickTop="1" thickBot="1">
      <c r="A34" s="47"/>
      <c r="B34" s="80" t="s">
        <v>627</v>
      </c>
      <c r="C34" s="81"/>
      <c r="D34" s="967">
        <v>-2.5999999999999999E-3</v>
      </c>
      <c r="E34" s="972">
        <v>0</v>
      </c>
      <c r="F34" s="967">
        <v>-1.4715015366541949E-2</v>
      </c>
      <c r="G34" s="972">
        <v>0</v>
      </c>
      <c r="H34" s="967">
        <v>-2.5087452667099872E-2</v>
      </c>
      <c r="I34" s="968">
        <v>0</v>
      </c>
      <c r="J34" s="967">
        <v>-5.0338995825054043E-2</v>
      </c>
      <c r="K34" s="972">
        <v>0</v>
      </c>
      <c r="L34" s="967">
        <v>-7.3337204704589043E-2</v>
      </c>
      <c r="M34" s="972">
        <v>0</v>
      </c>
    </row>
    <row r="35" spans="1:13" s="46" customFormat="1" ht="19.5" thickTop="1">
      <c r="A35" s="47"/>
      <c r="B35" s="82" t="s">
        <v>626</v>
      </c>
      <c r="C35" s="83"/>
      <c r="D35" s="973">
        <v>-1.8100000000000002E-2</v>
      </c>
      <c r="E35" s="974">
        <v>0</v>
      </c>
      <c r="F35" s="973">
        <v>-6.1782246091973893E-2</v>
      </c>
      <c r="G35" s="974">
        <v>0</v>
      </c>
      <c r="H35" s="973">
        <v>-9.9174515012422068E-2</v>
      </c>
      <c r="I35" s="975">
        <v>0</v>
      </c>
      <c r="J35" s="973">
        <v>-0.18781977821096529</v>
      </c>
      <c r="K35" s="974">
        <v>0</v>
      </c>
      <c r="L35" s="973">
        <v>-0.26953467873068521</v>
      </c>
      <c r="M35" s="974">
        <v>0</v>
      </c>
    </row>
    <row r="36" spans="1:13" ht="21" customHeight="1">
      <c r="C36" s="85"/>
      <c r="D36" s="86"/>
      <c r="E36" s="87"/>
      <c r="F36" s="37"/>
      <c r="H36" s="37"/>
      <c r="I36" s="37"/>
      <c r="J36" s="37"/>
      <c r="L36" s="37"/>
    </row>
    <row r="37" spans="1:13" ht="21" customHeight="1">
      <c r="B37" s="173" t="e" vm="1">
        <v>#VALUE!</v>
      </c>
      <c r="C37" s="988" cm="1">
        <f t="array" ref="C37">_FV(B37,"Fechamento anterior",TRUE)</f>
        <v>5.0556999999999999</v>
      </c>
      <c r="D37" s="89"/>
      <c r="E37" s="53"/>
      <c r="F37" s="37"/>
      <c r="H37" s="37"/>
      <c r="I37" s="37"/>
    </row>
    <row r="38" spans="1:13" ht="21" customHeight="1">
      <c r="B38" s="37" t="s">
        <v>2819</v>
      </c>
      <c r="C38" s="995">
        <v>4.8</v>
      </c>
      <c r="D38" s="89"/>
      <c r="F38" s="37"/>
      <c r="H38" s="37"/>
      <c r="I38" s="37"/>
      <c r="J38" s="37"/>
      <c r="L38" s="37"/>
    </row>
    <row r="39" spans="1:13" ht="21" customHeight="1">
      <c r="B39" s="37" t="s">
        <v>2820</v>
      </c>
      <c r="C39" s="995">
        <v>5.6</v>
      </c>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1189" priority="15" operator="notBetween">
      <formula>#REF!</formula>
      <formula>#REF!</formula>
    </cfRule>
  </conditionalFormatting>
  <conditionalFormatting sqref="K19:K22">
    <cfRule type="cellIs" dxfId="1188" priority="14" operator="notBetween">
      <formula>#REF!</formula>
      <formula>#REF!</formula>
    </cfRule>
  </conditionalFormatting>
  <conditionalFormatting sqref="E29 K29 G29">
    <cfRule type="cellIs" dxfId="1187" priority="12" operator="notBetween">
      <formula>#REF!</formula>
      <formula>#REF!</formula>
    </cfRule>
  </conditionalFormatting>
  <conditionalFormatting sqref="E19:E22">
    <cfRule type="cellIs" dxfId="1186" priority="11" operator="notBetween">
      <formula>#REF!</formula>
      <formula>#REF!</formula>
    </cfRule>
  </conditionalFormatting>
  <conditionalFormatting sqref="M29">
    <cfRule type="cellIs" dxfId="1185" priority="323" operator="notBetween">
      <formula>#REF!</formula>
      <formula>#REF!</formula>
    </cfRule>
  </conditionalFormatting>
  <conditionalFormatting sqref="G19:G22">
    <cfRule type="cellIs" dxfId="1184" priority="335" operator="notBetween">
      <formula>#REF!</formula>
      <formula>#REF!</formula>
    </cfRule>
  </conditionalFormatting>
  <conditionalFormatting sqref="M9:M11">
    <cfRule type="cellIs" dxfId="1183" priority="342" operator="notBetween">
      <formula>#REF!</formula>
      <formula>#REF!</formula>
    </cfRule>
  </conditionalFormatting>
  <conditionalFormatting sqref="K9:K11">
    <cfRule type="cellIs" dxfId="1182" priority="344" operator="notBetween">
      <formula>#REF!</formula>
      <formula>#REF!</formula>
    </cfRule>
  </conditionalFormatting>
  <conditionalFormatting sqref="E9:E10">
    <cfRule type="cellIs" dxfId="1181" priority="351" operator="notBetween">
      <formula>#REF!</formula>
      <formula>#REF!</formula>
    </cfRule>
  </conditionalFormatting>
  <conditionalFormatting sqref="G9:G11">
    <cfRule type="cellIs" dxfId="1180" priority="353" operator="notBetween">
      <formula>#REF!</formula>
      <formula>#REF!</formula>
    </cfRule>
  </conditionalFormatting>
  <conditionalFormatting sqref="M15">
    <cfRule type="cellIs" dxfId="1179" priority="354" operator="notBetween">
      <formula>#REF!</formula>
      <formula>#REF!</formula>
    </cfRule>
  </conditionalFormatting>
  <conditionalFormatting sqref="K15">
    <cfRule type="cellIs" dxfId="1178" priority="355" operator="notBetween">
      <formula>#REF!</formula>
      <formula>#REF!</formula>
    </cfRule>
  </conditionalFormatting>
  <conditionalFormatting sqref="E15">
    <cfRule type="cellIs" dxfId="1177" priority="360" operator="notBetween">
      <formula>#REF!</formula>
      <formula>#REF!</formula>
    </cfRule>
  </conditionalFormatting>
  <conditionalFormatting sqref="G15">
    <cfRule type="cellIs" dxfId="1176" priority="361" operator="notBetween">
      <formula>#REF!</formula>
      <formula>#REF!</formula>
    </cfRule>
  </conditionalFormatting>
  <conditionalFormatting sqref="E11">
    <cfRule type="cellIs" dxfId="1175" priority="1"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167"/>
  <sheetViews>
    <sheetView showGridLines="0" zoomScale="80" zoomScaleNormal="80" workbookViewId="0">
      <pane xSplit="5" ySplit="7" topLeftCell="F8" activePane="bottomRight" state="frozen"/>
      <selection pane="topRight" activeCell="F1" sqref="F1"/>
      <selection pane="bottomLeft" activeCell="A10" sqref="A10"/>
      <selection pane="bottomRight" activeCell="AD3" sqref="AD3"/>
    </sheetView>
  </sheetViews>
  <sheetFormatPr defaultColWidth="10.69921875" defaultRowHeight="15"/>
  <cols>
    <col min="1" max="1" width="1" style="524" customWidth="1"/>
    <col min="2" max="2" width="7.8984375" style="525" hidden="1" customWidth="1"/>
    <col min="3" max="3" width="10.69921875" style="525" hidden="1" customWidth="1"/>
    <col min="4" max="4" width="9.59765625" style="525" hidden="1" customWidth="1"/>
    <col min="5" max="5" width="33.5" style="524" customWidth="1"/>
    <col min="6" max="6" width="6" style="524" customWidth="1"/>
    <col min="7" max="7" width="5.796875" style="524" customWidth="1"/>
    <col min="8" max="8" width="7.3984375" style="524" customWidth="1"/>
    <col min="9" max="9" width="4.69921875" style="524" customWidth="1"/>
    <col min="10" max="10" width="14.09765625" style="178" customWidth="1"/>
    <col min="11" max="11" width="7.8984375" style="524" customWidth="1"/>
    <col min="12" max="12" width="5.3984375" style="524" customWidth="1"/>
    <col min="13" max="13" width="6.3984375" style="524" customWidth="1"/>
    <col min="14" max="14" width="8.296875" style="524" customWidth="1"/>
    <col min="15" max="15" width="8" style="524" customWidth="1"/>
    <col min="16" max="16" width="8.8984375" style="524" customWidth="1"/>
    <col min="17" max="17" width="7.8984375" style="524" customWidth="1"/>
    <col min="18" max="18" width="13.19921875" style="524" customWidth="1"/>
    <col min="19" max="19" width="8.796875" style="524" customWidth="1"/>
    <col min="20" max="20" width="6.8984375" style="524" customWidth="1"/>
    <col min="21" max="21" width="7.8984375" style="524" customWidth="1"/>
    <col min="22" max="22" width="6.296875" style="524" customWidth="1"/>
    <col min="23" max="23" width="7.8984375" style="524" customWidth="1"/>
    <col min="24" max="24" width="6.296875" style="524" customWidth="1"/>
    <col min="25" max="25" width="8.296875" style="524" customWidth="1"/>
    <col min="26" max="26" width="6.296875" style="524" customWidth="1"/>
    <col min="27" max="27" width="7.8984375" style="524" customWidth="1"/>
    <col min="28" max="28" width="8.296875" style="524" customWidth="1"/>
    <col min="29" max="29" width="6.796875" style="524" customWidth="1"/>
    <col min="30" max="30" width="13.5" style="524" customWidth="1"/>
    <col min="31" max="16384" width="10.69921875" style="524"/>
  </cols>
  <sheetData>
    <row r="1" spans="1:30" ht="5.0999999999999996" customHeight="1"/>
    <row r="2" spans="1:30" customFormat="1" ht="17.25" customHeight="1" thickBot="1">
      <c r="B2" s="85"/>
      <c r="C2" s="85"/>
      <c r="D2" s="85"/>
      <c r="E2" s="976" t="s">
        <v>1342</v>
      </c>
      <c r="J2" s="1"/>
    </row>
    <row r="3" spans="1:30" s="107" customFormat="1" ht="17.25" customHeight="1" thickBot="1">
      <c r="B3" s="526"/>
      <c r="C3" s="526"/>
      <c r="D3" s="526"/>
      <c r="E3" s="976"/>
      <c r="F3"/>
      <c r="G3"/>
      <c r="H3"/>
      <c r="J3" s="527" t="s">
        <v>1341</v>
      </c>
      <c r="K3" s="977" t="s">
        <v>1434</v>
      </c>
      <c r="L3" s="978"/>
      <c r="Y3" s="528"/>
      <c r="AC3" s="529" t="s">
        <v>1420</v>
      </c>
      <c r="AD3" s="530">
        <v>44872</v>
      </c>
    </row>
    <row r="4" spans="1:30" customFormat="1" ht="5.25" customHeight="1">
      <c r="B4" s="85"/>
      <c r="C4" s="85"/>
      <c r="D4" s="85"/>
      <c r="J4" s="531"/>
    </row>
    <row r="5" spans="1:30" s="69" customFormat="1" ht="5.25" customHeight="1">
      <c r="B5" s="27"/>
      <c r="C5" s="27"/>
      <c r="D5" s="27"/>
      <c r="J5" s="76"/>
    </row>
    <row r="6" spans="1:30" s="537" customFormat="1" ht="34.5" customHeight="1">
      <c r="B6" s="538" t="s">
        <v>655</v>
      </c>
      <c r="C6" s="538" t="s">
        <v>1344</v>
      </c>
      <c r="D6" s="538" t="s">
        <v>1346</v>
      </c>
      <c r="E6" s="539" t="s">
        <v>1334</v>
      </c>
      <c r="F6" s="90" t="s">
        <v>32</v>
      </c>
      <c r="G6" s="90" t="s">
        <v>1414</v>
      </c>
      <c r="H6" s="90" t="s">
        <v>1416</v>
      </c>
      <c r="I6" s="90" t="s">
        <v>1333</v>
      </c>
      <c r="J6" s="90" t="s">
        <v>656</v>
      </c>
      <c r="K6" s="90" t="s">
        <v>657</v>
      </c>
      <c r="L6" s="90" t="s">
        <v>8</v>
      </c>
      <c r="M6" s="90" t="s">
        <v>33</v>
      </c>
      <c r="N6" s="90" t="s">
        <v>1331</v>
      </c>
      <c r="O6" s="90" t="s">
        <v>1409</v>
      </c>
      <c r="P6" s="90" t="s">
        <v>1419</v>
      </c>
      <c r="Q6" s="90" t="s">
        <v>1421</v>
      </c>
      <c r="R6" s="90" t="s">
        <v>707</v>
      </c>
      <c r="S6" s="90" t="s">
        <v>0</v>
      </c>
      <c r="T6" s="90" t="s">
        <v>708</v>
      </c>
      <c r="U6" s="90" t="s">
        <v>709</v>
      </c>
      <c r="V6" s="90" t="s">
        <v>710</v>
      </c>
      <c r="W6" s="90" t="s">
        <v>711</v>
      </c>
      <c r="X6" s="90" t="s">
        <v>712</v>
      </c>
      <c r="Y6" s="90" t="s">
        <v>1329</v>
      </c>
      <c r="Z6" s="90" t="s">
        <v>1330</v>
      </c>
      <c r="AA6" s="90" t="s">
        <v>713</v>
      </c>
      <c r="AB6" s="90" t="s">
        <v>714</v>
      </c>
      <c r="AC6" s="90" t="s">
        <v>605</v>
      </c>
      <c r="AD6" s="90" t="s">
        <v>31</v>
      </c>
    </row>
    <row r="7" spans="1:30" s="451" customFormat="1" ht="7.5" customHeight="1">
      <c r="B7" s="540"/>
      <c r="C7" s="540"/>
      <c r="D7" s="540"/>
      <c r="E7" s="541"/>
      <c r="J7" s="542"/>
      <c r="P7" s="543"/>
      <c r="Q7" s="543"/>
      <c r="R7" s="543"/>
    </row>
    <row r="8" spans="1:30" s="532" customFormat="1" ht="21.75" customHeight="1">
      <c r="B8" s="533"/>
      <c r="C8" s="533"/>
      <c r="D8" s="533"/>
      <c r="E8" s="534" t="s">
        <v>1332</v>
      </c>
      <c r="F8" s="534"/>
      <c r="G8" s="534"/>
      <c r="H8" s="534"/>
      <c r="I8" s="534"/>
      <c r="J8" s="535"/>
      <c r="K8" s="534"/>
      <c r="L8" s="534"/>
      <c r="M8" s="534"/>
      <c r="N8" s="534"/>
      <c r="O8" s="534"/>
      <c r="P8" s="534"/>
      <c r="Q8" s="534"/>
      <c r="R8" s="534"/>
      <c r="S8" s="534"/>
      <c r="T8" s="534"/>
      <c r="U8" s="534"/>
      <c r="V8" s="534"/>
      <c r="W8" s="534"/>
      <c r="X8" s="534"/>
      <c r="Y8" s="534"/>
      <c r="Z8" s="534"/>
      <c r="AA8" s="534"/>
      <c r="AB8" s="534"/>
      <c r="AC8" s="534"/>
      <c r="AD8" s="534"/>
    </row>
    <row r="9" spans="1:30" s="69" customFormat="1" ht="5.25" customHeight="1">
      <c r="B9" s="27"/>
      <c r="C9" s="27"/>
      <c r="D9" s="27"/>
      <c r="E9" s="536"/>
      <c r="J9" s="76"/>
    </row>
    <row r="10" spans="1:30" s="451" customFormat="1">
      <c r="A10" s="544"/>
      <c r="B10" s="540" t="s">
        <v>620</v>
      </c>
      <c r="C10" s="540" t="s">
        <v>34</v>
      </c>
      <c r="D10" s="540" t="str">
        <f>B10&amp;" "&amp;C10</f>
        <v>Pós-fixado -</v>
      </c>
      <c r="E10" s="545" t="s">
        <v>620</v>
      </c>
      <c r="F10" s="545"/>
      <c r="G10" s="545"/>
      <c r="H10" s="545"/>
      <c r="I10" s="545"/>
      <c r="J10" s="546"/>
      <c r="K10" s="545"/>
      <c r="L10" s="545"/>
      <c r="M10" s="545"/>
      <c r="N10" s="545"/>
      <c r="O10" s="545"/>
      <c r="P10" s="547"/>
      <c r="Q10" s="547"/>
      <c r="R10" s="547"/>
      <c r="S10" s="548"/>
      <c r="T10" s="545"/>
      <c r="U10" s="545"/>
      <c r="V10" s="545"/>
      <c r="W10" s="545"/>
      <c r="X10" s="545"/>
      <c r="Y10" s="545"/>
      <c r="Z10" s="545"/>
      <c r="AA10" s="545"/>
      <c r="AB10" s="545"/>
      <c r="AC10" s="549"/>
      <c r="AD10" s="545"/>
    </row>
    <row r="11" spans="1:30">
      <c r="E11" s="550" t="s">
        <v>1488</v>
      </c>
      <c r="F11" s="155" t="s">
        <v>715</v>
      </c>
      <c r="G11" s="155" t="s">
        <v>34</v>
      </c>
      <c r="H11" s="155" t="s">
        <v>1321</v>
      </c>
      <c r="I11" s="551" t="s">
        <v>34</v>
      </c>
      <c r="J11" s="155" t="s">
        <v>685</v>
      </c>
      <c r="K11" s="155" t="s">
        <v>608</v>
      </c>
      <c r="L11" s="155" t="s">
        <v>48</v>
      </c>
      <c r="M11" s="155">
        <v>91</v>
      </c>
      <c r="N11" s="551">
        <v>2.5000000000000001E-3</v>
      </c>
      <c r="O11" s="551">
        <v>7.0000000000000001E-3</v>
      </c>
      <c r="P11" s="552">
        <v>5000</v>
      </c>
      <c r="Q11" s="552" t="s">
        <v>1423</v>
      </c>
      <c r="R11" s="552">
        <v>60000000</v>
      </c>
      <c r="S11" s="553">
        <v>42184</v>
      </c>
      <c r="T11" s="554" t="s">
        <v>34</v>
      </c>
      <c r="U11" s="555" t="s">
        <v>34</v>
      </c>
      <c r="V11" s="554" t="s">
        <v>34</v>
      </c>
      <c r="W11" s="555" t="s">
        <v>34</v>
      </c>
      <c r="X11" s="554" t="s">
        <v>34</v>
      </c>
      <c r="Y11" s="555" t="s">
        <v>34</v>
      </c>
      <c r="Z11" s="554" t="s">
        <v>34</v>
      </c>
      <c r="AA11" s="555" t="s">
        <v>34</v>
      </c>
      <c r="AB11" s="554" t="s">
        <v>34</v>
      </c>
      <c r="AC11" s="556" t="s">
        <v>34</v>
      </c>
      <c r="AD11" s="156" t="s">
        <v>34</v>
      </c>
    </row>
    <row r="12" spans="1:30">
      <c r="E12" s="550" t="s">
        <v>2793</v>
      </c>
      <c r="F12" s="155" t="s">
        <v>715</v>
      </c>
      <c r="G12" s="155" t="s">
        <v>1415</v>
      </c>
      <c r="H12" s="155" t="s">
        <v>1321</v>
      </c>
      <c r="I12" s="551" t="s">
        <v>34</v>
      </c>
      <c r="J12" s="155" t="s">
        <v>1364</v>
      </c>
      <c r="K12" s="155" t="s">
        <v>608</v>
      </c>
      <c r="L12" s="155" t="s">
        <v>48</v>
      </c>
      <c r="M12" s="155">
        <v>0</v>
      </c>
      <c r="N12" s="551" t="s">
        <v>34</v>
      </c>
      <c r="O12" s="551" t="s">
        <v>34</v>
      </c>
      <c r="P12" s="552" t="s">
        <v>34</v>
      </c>
      <c r="Q12" s="552" t="s">
        <v>1422</v>
      </c>
      <c r="R12" s="552" t="s">
        <v>34</v>
      </c>
      <c r="S12" s="553" t="s">
        <v>34</v>
      </c>
      <c r="T12" s="554" t="s">
        <v>34</v>
      </c>
      <c r="U12" s="555" t="s">
        <v>34</v>
      </c>
      <c r="V12" s="554" t="s">
        <v>34</v>
      </c>
      <c r="W12" s="555" t="s">
        <v>34</v>
      </c>
      <c r="X12" s="554" t="s">
        <v>34</v>
      </c>
      <c r="Y12" s="555" t="s">
        <v>34</v>
      </c>
      <c r="Z12" s="554" t="s">
        <v>34</v>
      </c>
      <c r="AA12" s="555" t="s">
        <v>34</v>
      </c>
      <c r="AB12" s="554" t="s">
        <v>34</v>
      </c>
      <c r="AC12" s="556" t="s">
        <v>34</v>
      </c>
      <c r="AD12" s="156" t="s">
        <v>34</v>
      </c>
    </row>
    <row r="13" spans="1:30">
      <c r="E13" s="550" t="s">
        <v>1362</v>
      </c>
      <c r="F13" s="155" t="s">
        <v>715</v>
      </c>
      <c r="G13" s="155" t="s">
        <v>34</v>
      </c>
      <c r="H13" s="155" t="s">
        <v>34</v>
      </c>
      <c r="I13" s="551" t="s">
        <v>34</v>
      </c>
      <c r="J13" s="155" t="s">
        <v>663</v>
      </c>
      <c r="K13" s="155" t="s">
        <v>608</v>
      </c>
      <c r="L13" s="155" t="s">
        <v>48</v>
      </c>
      <c r="M13" s="155">
        <v>0</v>
      </c>
      <c r="N13" s="551" t="s">
        <v>34</v>
      </c>
      <c r="O13" s="551">
        <v>2.9999999999999997E-4</v>
      </c>
      <c r="P13" s="552" t="s">
        <v>34</v>
      </c>
      <c r="Q13" s="552" t="s">
        <v>1422</v>
      </c>
      <c r="R13" s="552" t="s">
        <v>34</v>
      </c>
      <c r="S13" s="553" t="s">
        <v>34</v>
      </c>
      <c r="T13" s="554" t="s">
        <v>34</v>
      </c>
      <c r="U13" s="555" t="s">
        <v>34</v>
      </c>
      <c r="V13" s="554" t="s">
        <v>34</v>
      </c>
      <c r="W13" s="555" t="s">
        <v>34</v>
      </c>
      <c r="X13" s="554" t="s">
        <v>34</v>
      </c>
      <c r="Y13" s="555" t="s">
        <v>34</v>
      </c>
      <c r="Z13" s="554" t="s">
        <v>34</v>
      </c>
      <c r="AA13" s="555" t="s">
        <v>34</v>
      </c>
      <c r="AB13" s="554" t="s">
        <v>34</v>
      </c>
      <c r="AC13" s="556" t="s">
        <v>34</v>
      </c>
      <c r="AD13" s="156" t="s">
        <v>34</v>
      </c>
    </row>
    <row r="14" spans="1:30">
      <c r="E14" s="550" t="s">
        <v>2719</v>
      </c>
      <c r="F14" s="155" t="s">
        <v>715</v>
      </c>
      <c r="G14" s="155" t="s">
        <v>34</v>
      </c>
      <c r="H14" s="155" t="s">
        <v>34</v>
      </c>
      <c r="I14" s="551" t="s">
        <v>34</v>
      </c>
      <c r="J14" s="155" t="s">
        <v>663</v>
      </c>
      <c r="K14" s="155" t="s">
        <v>608</v>
      </c>
      <c r="L14" s="155" t="s">
        <v>48</v>
      </c>
      <c r="M14" s="155">
        <v>182</v>
      </c>
      <c r="N14" s="551" t="s">
        <v>34</v>
      </c>
      <c r="O14" s="551">
        <v>2E-3</v>
      </c>
      <c r="P14" s="552" t="s">
        <v>34</v>
      </c>
      <c r="Q14" s="552" t="s">
        <v>1422</v>
      </c>
      <c r="R14" s="552" t="s">
        <v>34</v>
      </c>
      <c r="S14" s="553" t="s">
        <v>34</v>
      </c>
      <c r="T14" s="554" t="s">
        <v>34</v>
      </c>
      <c r="U14" s="555" t="s">
        <v>34</v>
      </c>
      <c r="V14" s="554" t="s">
        <v>34</v>
      </c>
      <c r="W14" s="555" t="s">
        <v>34</v>
      </c>
      <c r="X14" s="554" t="s">
        <v>34</v>
      </c>
      <c r="Y14" s="555" t="s">
        <v>34</v>
      </c>
      <c r="Z14" s="554" t="s">
        <v>34</v>
      </c>
      <c r="AA14" s="555" t="s">
        <v>34</v>
      </c>
      <c r="AB14" s="554" t="s">
        <v>34</v>
      </c>
      <c r="AC14" s="556" t="s">
        <v>34</v>
      </c>
      <c r="AD14" s="156" t="s">
        <v>34</v>
      </c>
    </row>
    <row r="15" spans="1:30">
      <c r="E15" s="550" t="s">
        <v>2720</v>
      </c>
      <c r="F15" s="155" t="s">
        <v>715</v>
      </c>
      <c r="G15" s="155" t="s">
        <v>34</v>
      </c>
      <c r="H15" s="155" t="s">
        <v>34</v>
      </c>
      <c r="I15" s="551" t="s">
        <v>34</v>
      </c>
      <c r="J15" s="155" t="s">
        <v>663</v>
      </c>
      <c r="K15" s="155" t="s">
        <v>608</v>
      </c>
      <c r="L15" s="155" t="s">
        <v>48</v>
      </c>
      <c r="M15" s="155">
        <v>365</v>
      </c>
      <c r="N15" s="551" t="s">
        <v>34</v>
      </c>
      <c r="O15" s="551">
        <v>2E-3</v>
      </c>
      <c r="P15" s="552" t="s">
        <v>34</v>
      </c>
      <c r="Q15" s="552" t="s">
        <v>1422</v>
      </c>
      <c r="R15" s="552" t="s">
        <v>34</v>
      </c>
      <c r="S15" s="553" t="s">
        <v>34</v>
      </c>
      <c r="T15" s="554" t="s">
        <v>34</v>
      </c>
      <c r="U15" s="555" t="s">
        <v>34</v>
      </c>
      <c r="V15" s="554" t="s">
        <v>34</v>
      </c>
      <c r="W15" s="555" t="s">
        <v>34</v>
      </c>
      <c r="X15" s="554" t="s">
        <v>34</v>
      </c>
      <c r="Y15" s="555" t="s">
        <v>34</v>
      </c>
      <c r="Z15" s="554" t="s">
        <v>34</v>
      </c>
      <c r="AA15" s="555" t="s">
        <v>34</v>
      </c>
      <c r="AB15" s="554" t="s">
        <v>34</v>
      </c>
      <c r="AC15" s="556" t="s">
        <v>34</v>
      </c>
      <c r="AD15" s="156" t="s">
        <v>34</v>
      </c>
    </row>
    <row r="16" spans="1:30">
      <c r="E16" s="550" t="s">
        <v>2721</v>
      </c>
      <c r="F16" s="155" t="s">
        <v>715</v>
      </c>
      <c r="G16" s="155" t="s">
        <v>34</v>
      </c>
      <c r="H16" s="155" t="s">
        <v>34</v>
      </c>
      <c r="I16" s="551" t="s">
        <v>34</v>
      </c>
      <c r="J16" s="155" t="s">
        <v>663</v>
      </c>
      <c r="K16" s="155" t="s">
        <v>608</v>
      </c>
      <c r="L16" s="155" t="s">
        <v>48</v>
      </c>
      <c r="M16" s="155">
        <v>730</v>
      </c>
      <c r="N16" s="551" t="s">
        <v>34</v>
      </c>
      <c r="O16" s="551">
        <v>2E-3</v>
      </c>
      <c r="P16" s="552" t="s">
        <v>34</v>
      </c>
      <c r="Q16" s="552" t="s">
        <v>1422</v>
      </c>
      <c r="R16" s="552" t="s">
        <v>34</v>
      </c>
      <c r="S16" s="553" t="s">
        <v>34</v>
      </c>
      <c r="T16" s="554" t="s">
        <v>34</v>
      </c>
      <c r="U16" s="555" t="s">
        <v>34</v>
      </c>
      <c r="V16" s="554" t="s">
        <v>34</v>
      </c>
      <c r="W16" s="555" t="s">
        <v>34</v>
      </c>
      <c r="X16" s="554" t="s">
        <v>34</v>
      </c>
      <c r="Y16" s="555" t="s">
        <v>34</v>
      </c>
      <c r="Z16" s="554" t="s">
        <v>34</v>
      </c>
      <c r="AA16" s="555" t="s">
        <v>34</v>
      </c>
      <c r="AB16" s="554" t="s">
        <v>34</v>
      </c>
      <c r="AC16" s="556" t="s">
        <v>34</v>
      </c>
      <c r="AD16" s="156" t="s">
        <v>34</v>
      </c>
    </row>
    <row r="17" spans="1:30">
      <c r="E17" s="550" t="s">
        <v>2663</v>
      </c>
      <c r="F17" s="155" t="s">
        <v>1339</v>
      </c>
      <c r="G17" s="155" t="s">
        <v>34</v>
      </c>
      <c r="H17" s="155" t="s">
        <v>34</v>
      </c>
      <c r="I17" s="551" t="s">
        <v>34</v>
      </c>
      <c r="J17" s="155" t="s">
        <v>663</v>
      </c>
      <c r="K17" s="155" t="s">
        <v>608</v>
      </c>
      <c r="L17" s="155" t="s">
        <v>48</v>
      </c>
      <c r="M17" s="155">
        <v>1095</v>
      </c>
      <c r="N17" s="551" t="s">
        <v>34</v>
      </c>
      <c r="O17" s="551">
        <v>2E-3</v>
      </c>
      <c r="P17" s="552" t="s">
        <v>34</v>
      </c>
      <c r="Q17" s="552" t="s">
        <v>1422</v>
      </c>
      <c r="R17" s="552" t="s">
        <v>34</v>
      </c>
      <c r="S17" s="553" t="s">
        <v>34</v>
      </c>
      <c r="T17" s="554" t="s">
        <v>34</v>
      </c>
      <c r="U17" s="555" t="s">
        <v>34</v>
      </c>
      <c r="V17" s="554" t="s">
        <v>34</v>
      </c>
      <c r="W17" s="555" t="s">
        <v>34</v>
      </c>
      <c r="X17" s="554" t="s">
        <v>34</v>
      </c>
      <c r="Y17" s="555" t="s">
        <v>34</v>
      </c>
      <c r="Z17" s="554" t="s">
        <v>34</v>
      </c>
      <c r="AA17" s="555" t="s">
        <v>34</v>
      </c>
      <c r="AB17" s="554" t="s">
        <v>34</v>
      </c>
      <c r="AC17" s="556" t="s">
        <v>34</v>
      </c>
      <c r="AD17" s="156" t="s">
        <v>34</v>
      </c>
    </row>
    <row r="18" spans="1:30">
      <c r="E18" s="550" t="s">
        <v>2722</v>
      </c>
      <c r="F18" s="155" t="s">
        <v>715</v>
      </c>
      <c r="G18" s="155" t="s">
        <v>34</v>
      </c>
      <c r="H18" s="155" t="s">
        <v>34</v>
      </c>
      <c r="I18" s="551" t="s">
        <v>34</v>
      </c>
      <c r="J18" s="155" t="s">
        <v>663</v>
      </c>
      <c r="K18" s="155" t="s">
        <v>608</v>
      </c>
      <c r="L18" s="155" t="s">
        <v>48</v>
      </c>
      <c r="M18" s="155">
        <v>730</v>
      </c>
      <c r="N18" s="551" t="s">
        <v>34</v>
      </c>
      <c r="O18" s="551">
        <v>2E-3</v>
      </c>
      <c r="P18" s="552" t="s">
        <v>34</v>
      </c>
      <c r="Q18" s="552" t="s">
        <v>1422</v>
      </c>
      <c r="R18" s="552" t="s">
        <v>34</v>
      </c>
      <c r="S18" s="553" t="s">
        <v>34</v>
      </c>
      <c r="T18" s="554" t="s">
        <v>34</v>
      </c>
      <c r="U18" s="555" t="s">
        <v>34</v>
      </c>
      <c r="V18" s="554" t="s">
        <v>34</v>
      </c>
      <c r="W18" s="555" t="s">
        <v>34</v>
      </c>
      <c r="X18" s="554" t="s">
        <v>34</v>
      </c>
      <c r="Y18" s="555" t="s">
        <v>34</v>
      </c>
      <c r="Z18" s="554" t="s">
        <v>34</v>
      </c>
      <c r="AA18" s="555" t="s">
        <v>34</v>
      </c>
      <c r="AB18" s="554" t="s">
        <v>34</v>
      </c>
      <c r="AC18" s="556" t="s">
        <v>34</v>
      </c>
      <c r="AD18" s="156" t="s">
        <v>34</v>
      </c>
    </row>
    <row r="19" spans="1:30">
      <c r="E19" s="550" t="s">
        <v>2723</v>
      </c>
      <c r="F19" s="155" t="s">
        <v>715</v>
      </c>
      <c r="G19" s="155" t="s">
        <v>34</v>
      </c>
      <c r="H19" s="155" t="s">
        <v>34</v>
      </c>
      <c r="I19" s="551" t="s">
        <v>34</v>
      </c>
      <c r="J19" s="155" t="s">
        <v>663</v>
      </c>
      <c r="K19" s="155" t="s">
        <v>608</v>
      </c>
      <c r="L19" s="155" t="s">
        <v>48</v>
      </c>
      <c r="M19" s="155">
        <v>1095</v>
      </c>
      <c r="N19" s="551" t="s">
        <v>34</v>
      </c>
      <c r="O19" s="551">
        <v>2E-3</v>
      </c>
      <c r="P19" s="552" t="s">
        <v>34</v>
      </c>
      <c r="Q19" s="552" t="s">
        <v>1422</v>
      </c>
      <c r="R19" s="552" t="s">
        <v>34</v>
      </c>
      <c r="S19" s="553" t="s">
        <v>34</v>
      </c>
      <c r="T19" s="554" t="s">
        <v>34</v>
      </c>
      <c r="U19" s="555" t="s">
        <v>34</v>
      </c>
      <c r="V19" s="554" t="s">
        <v>34</v>
      </c>
      <c r="W19" s="555" t="s">
        <v>34</v>
      </c>
      <c r="X19" s="554" t="s">
        <v>34</v>
      </c>
      <c r="Y19" s="555" t="s">
        <v>34</v>
      </c>
      <c r="Z19" s="554" t="s">
        <v>34</v>
      </c>
      <c r="AA19" s="555" t="s">
        <v>34</v>
      </c>
      <c r="AB19" s="554" t="s">
        <v>34</v>
      </c>
      <c r="AC19" s="556" t="s">
        <v>34</v>
      </c>
      <c r="AD19" s="156" t="s">
        <v>34</v>
      </c>
    </row>
    <row r="20" spans="1:30">
      <c r="E20" s="550" t="s">
        <v>2724</v>
      </c>
      <c r="F20" s="155" t="s">
        <v>1339</v>
      </c>
      <c r="G20" s="155" t="s">
        <v>34</v>
      </c>
      <c r="H20" s="155" t="s">
        <v>34</v>
      </c>
      <c r="I20" s="551" t="s">
        <v>34</v>
      </c>
      <c r="J20" s="155" t="s">
        <v>663</v>
      </c>
      <c r="K20" s="155" t="s">
        <v>608</v>
      </c>
      <c r="L20" s="155" t="s">
        <v>48</v>
      </c>
      <c r="M20" s="155">
        <v>1460</v>
      </c>
      <c r="N20" s="551" t="s">
        <v>34</v>
      </c>
      <c r="O20" s="551">
        <v>2E-3</v>
      </c>
      <c r="P20" s="552" t="s">
        <v>34</v>
      </c>
      <c r="Q20" s="552" t="s">
        <v>1422</v>
      </c>
      <c r="R20" s="552" t="s">
        <v>34</v>
      </c>
      <c r="S20" s="553" t="s">
        <v>34</v>
      </c>
      <c r="T20" s="554" t="s">
        <v>34</v>
      </c>
      <c r="U20" s="555" t="s">
        <v>34</v>
      </c>
      <c r="V20" s="554" t="s">
        <v>34</v>
      </c>
      <c r="W20" s="555" t="s">
        <v>34</v>
      </c>
      <c r="X20" s="554" t="s">
        <v>34</v>
      </c>
      <c r="Y20" s="555" t="s">
        <v>34</v>
      </c>
      <c r="Z20" s="554" t="s">
        <v>34</v>
      </c>
      <c r="AA20" s="555" t="s">
        <v>34</v>
      </c>
      <c r="AB20" s="554" t="s">
        <v>34</v>
      </c>
      <c r="AC20" s="556" t="s">
        <v>34</v>
      </c>
      <c r="AD20" s="156" t="s">
        <v>34</v>
      </c>
    </row>
    <row r="21" spans="1:30" s="451" customFormat="1" ht="7.5" customHeight="1">
      <c r="B21" s="540"/>
      <c r="C21" s="540"/>
      <c r="D21" s="540"/>
      <c r="E21" s="557" t="s">
        <v>1393</v>
      </c>
      <c r="J21" s="542"/>
      <c r="P21" s="543"/>
      <c r="Q21" s="543"/>
      <c r="R21" s="543"/>
      <c r="S21" s="558"/>
      <c r="T21" s="554"/>
      <c r="U21" s="555"/>
      <c r="V21" s="554"/>
      <c r="W21" s="555"/>
      <c r="X21" s="554"/>
      <c r="Y21" s="555"/>
      <c r="Z21" s="554"/>
      <c r="AA21" s="555"/>
      <c r="AB21" s="554"/>
      <c r="AC21" s="556"/>
    </row>
    <row r="22" spans="1:30" s="451" customFormat="1">
      <c r="A22" s="544"/>
      <c r="B22" s="559" t="s">
        <v>12</v>
      </c>
      <c r="C22" s="540"/>
      <c r="D22" s="540"/>
      <c r="E22" s="545" t="s">
        <v>621</v>
      </c>
      <c r="F22" s="545"/>
      <c r="G22" s="545"/>
      <c r="H22" s="545"/>
      <c r="I22" s="545"/>
      <c r="J22" s="546"/>
      <c r="K22" s="545"/>
      <c r="L22" s="545"/>
      <c r="M22" s="545"/>
      <c r="N22" s="545"/>
      <c r="O22" s="545"/>
      <c r="P22" s="547"/>
      <c r="Q22" s="547"/>
      <c r="R22" s="547"/>
      <c r="S22" s="548"/>
      <c r="T22" s="545"/>
      <c r="U22" s="545"/>
      <c r="V22" s="545"/>
      <c r="W22" s="545"/>
      <c r="X22" s="545"/>
      <c r="Y22" s="545"/>
      <c r="Z22" s="545"/>
      <c r="AA22" s="545"/>
      <c r="AB22" s="545"/>
      <c r="AC22" s="549"/>
      <c r="AD22" s="545"/>
    </row>
    <row r="23" spans="1:30" s="451" customFormat="1" ht="3" customHeight="1">
      <c r="B23" s="540"/>
      <c r="C23" s="540"/>
      <c r="D23" s="540"/>
      <c r="J23" s="560"/>
      <c r="P23" s="543"/>
      <c r="Q23" s="543"/>
      <c r="R23" s="543"/>
      <c r="S23" s="558"/>
      <c r="AC23" s="561"/>
    </row>
    <row r="24" spans="1:30" s="451" customFormat="1">
      <c r="A24" s="544"/>
      <c r="B24" s="540" t="s">
        <v>621</v>
      </c>
      <c r="C24" s="540" t="s">
        <v>738</v>
      </c>
      <c r="D24" s="540" t="str">
        <f>B24&amp;" "&amp;C24</f>
        <v>Inflação Curta</v>
      </c>
      <c r="E24" s="562" t="s">
        <v>1371</v>
      </c>
      <c r="F24" s="562"/>
      <c r="G24" s="562"/>
      <c r="H24" s="562"/>
      <c r="I24" s="562"/>
      <c r="J24" s="563"/>
      <c r="K24" s="562"/>
      <c r="L24" s="562"/>
      <c r="M24" s="562"/>
      <c r="N24" s="562"/>
      <c r="O24" s="562"/>
      <c r="P24" s="564"/>
      <c r="Q24" s="564"/>
      <c r="R24" s="564"/>
      <c r="S24" s="565"/>
      <c r="T24" s="562"/>
      <c r="U24" s="562"/>
      <c r="V24" s="562"/>
      <c r="W24" s="562"/>
      <c r="X24" s="562"/>
      <c r="Y24" s="562"/>
      <c r="Z24" s="562"/>
      <c r="AA24" s="562"/>
      <c r="AB24" s="562"/>
      <c r="AC24" s="566"/>
      <c r="AD24" s="562"/>
    </row>
    <row r="25" spans="1:30">
      <c r="E25" s="550" t="s">
        <v>2794</v>
      </c>
      <c r="F25" s="155" t="s">
        <v>1339</v>
      </c>
      <c r="G25" s="155" t="s">
        <v>1415</v>
      </c>
      <c r="H25" s="155" t="s">
        <v>1321</v>
      </c>
      <c r="I25" s="551" t="s">
        <v>34</v>
      </c>
      <c r="J25" s="155" t="s">
        <v>1364</v>
      </c>
      <c r="K25" s="155" t="s">
        <v>608</v>
      </c>
      <c r="L25" s="155" t="s">
        <v>48</v>
      </c>
      <c r="M25" s="155">
        <v>281</v>
      </c>
      <c r="N25" s="551" t="s">
        <v>34</v>
      </c>
      <c r="O25" s="551" t="s">
        <v>34</v>
      </c>
      <c r="P25" s="552" t="s">
        <v>34</v>
      </c>
      <c r="Q25" s="552" t="s">
        <v>1422</v>
      </c>
      <c r="R25" s="552" t="s">
        <v>34</v>
      </c>
      <c r="S25" s="553" t="s">
        <v>34</v>
      </c>
      <c r="T25" s="554" t="s">
        <v>34</v>
      </c>
      <c r="U25" s="555" t="s">
        <v>34</v>
      </c>
      <c r="V25" s="554" t="s">
        <v>34</v>
      </c>
      <c r="W25" s="555" t="s">
        <v>34</v>
      </c>
      <c r="X25" s="554" t="s">
        <v>34</v>
      </c>
      <c r="Y25" s="555" t="s">
        <v>34</v>
      </c>
      <c r="Z25" s="554" t="s">
        <v>34</v>
      </c>
      <c r="AA25" s="555" t="s">
        <v>34</v>
      </c>
      <c r="AB25" s="554" t="s">
        <v>34</v>
      </c>
      <c r="AC25" s="556" t="s">
        <v>34</v>
      </c>
      <c r="AD25" s="156" t="s">
        <v>34</v>
      </c>
    </row>
    <row r="26" spans="1:30">
      <c r="E26" s="550" t="s">
        <v>2725</v>
      </c>
      <c r="F26" s="155" t="s">
        <v>1339</v>
      </c>
      <c r="G26" s="155" t="s">
        <v>1415</v>
      </c>
      <c r="H26" s="155" t="s">
        <v>1321</v>
      </c>
      <c r="I26" s="551" t="s">
        <v>34</v>
      </c>
      <c r="J26" s="155" t="s">
        <v>1364</v>
      </c>
      <c r="K26" s="155" t="s">
        <v>608</v>
      </c>
      <c r="L26" s="155" t="s">
        <v>48</v>
      </c>
      <c r="M26" s="155">
        <v>647</v>
      </c>
      <c r="N26" s="551" t="s">
        <v>34</v>
      </c>
      <c r="O26" s="551" t="s">
        <v>34</v>
      </c>
      <c r="P26" s="552" t="s">
        <v>34</v>
      </c>
      <c r="Q26" s="552" t="s">
        <v>1422</v>
      </c>
      <c r="R26" s="552" t="s">
        <v>34</v>
      </c>
      <c r="S26" s="553" t="s">
        <v>34</v>
      </c>
      <c r="T26" s="554" t="s">
        <v>34</v>
      </c>
      <c r="U26" s="555" t="s">
        <v>34</v>
      </c>
      <c r="V26" s="554" t="s">
        <v>34</v>
      </c>
      <c r="W26" s="555" t="s">
        <v>34</v>
      </c>
      <c r="X26" s="554" t="s">
        <v>34</v>
      </c>
      <c r="Y26" s="555" t="s">
        <v>34</v>
      </c>
      <c r="Z26" s="554" t="s">
        <v>34</v>
      </c>
      <c r="AA26" s="555" t="s">
        <v>34</v>
      </c>
      <c r="AB26" s="554" t="s">
        <v>34</v>
      </c>
      <c r="AC26" s="556" t="s">
        <v>34</v>
      </c>
      <c r="AD26" s="156" t="s">
        <v>34</v>
      </c>
    </row>
    <row r="27" spans="1:30">
      <c r="E27" s="550" t="s">
        <v>2726</v>
      </c>
      <c r="F27" s="155" t="s">
        <v>1339</v>
      </c>
      <c r="G27" s="155" t="s">
        <v>1415</v>
      </c>
      <c r="H27" s="155" t="s">
        <v>1321</v>
      </c>
      <c r="I27" s="551" t="s">
        <v>34</v>
      </c>
      <c r="J27" s="155" t="s">
        <v>1364</v>
      </c>
      <c r="K27" s="155" t="s">
        <v>608</v>
      </c>
      <c r="L27" s="155" t="s">
        <v>48</v>
      </c>
      <c r="M27" s="155">
        <v>1012</v>
      </c>
      <c r="N27" s="551" t="s">
        <v>34</v>
      </c>
      <c r="O27" s="551" t="s">
        <v>34</v>
      </c>
      <c r="P27" s="552" t="s">
        <v>34</v>
      </c>
      <c r="Q27" s="552" t="s">
        <v>1422</v>
      </c>
      <c r="R27" s="552" t="s">
        <v>34</v>
      </c>
      <c r="S27" s="553" t="s">
        <v>34</v>
      </c>
      <c r="T27" s="554" t="s">
        <v>34</v>
      </c>
      <c r="U27" s="555" t="s">
        <v>34</v>
      </c>
      <c r="V27" s="554" t="s">
        <v>34</v>
      </c>
      <c r="W27" s="555" t="s">
        <v>34</v>
      </c>
      <c r="X27" s="554" t="s">
        <v>34</v>
      </c>
      <c r="Y27" s="555" t="s">
        <v>34</v>
      </c>
      <c r="Z27" s="554" t="s">
        <v>34</v>
      </c>
      <c r="AA27" s="555" t="s">
        <v>34</v>
      </c>
      <c r="AB27" s="554" t="s">
        <v>34</v>
      </c>
      <c r="AC27" s="556" t="s">
        <v>34</v>
      </c>
      <c r="AD27" s="156" t="s">
        <v>34</v>
      </c>
    </row>
    <row r="28" spans="1:30">
      <c r="E28" s="550" t="s">
        <v>2795</v>
      </c>
      <c r="F28" s="155" t="s">
        <v>715</v>
      </c>
      <c r="G28" s="155" t="s">
        <v>1415</v>
      </c>
      <c r="H28" s="155" t="s">
        <v>1321</v>
      </c>
      <c r="I28" s="551" t="s">
        <v>34</v>
      </c>
      <c r="J28" s="155" t="s">
        <v>1364</v>
      </c>
      <c r="K28" s="155" t="s">
        <v>608</v>
      </c>
      <c r="L28" s="155" t="s">
        <v>48</v>
      </c>
      <c r="M28" s="155">
        <v>1377</v>
      </c>
      <c r="N28" s="551" t="s">
        <v>34</v>
      </c>
      <c r="O28" s="551" t="s">
        <v>34</v>
      </c>
      <c r="P28" s="552" t="s">
        <v>34</v>
      </c>
      <c r="Q28" s="552" t="s">
        <v>1422</v>
      </c>
      <c r="R28" s="552" t="s">
        <v>34</v>
      </c>
      <c r="S28" s="553" t="s">
        <v>34</v>
      </c>
      <c r="T28" s="554" t="s">
        <v>34</v>
      </c>
      <c r="U28" s="555" t="s">
        <v>34</v>
      </c>
      <c r="V28" s="554" t="s">
        <v>34</v>
      </c>
      <c r="W28" s="555" t="s">
        <v>34</v>
      </c>
      <c r="X28" s="554" t="s">
        <v>34</v>
      </c>
      <c r="Y28" s="555" t="s">
        <v>34</v>
      </c>
      <c r="Z28" s="554" t="s">
        <v>34</v>
      </c>
      <c r="AA28" s="555" t="s">
        <v>34</v>
      </c>
      <c r="AB28" s="554" t="s">
        <v>34</v>
      </c>
      <c r="AC28" s="556" t="s">
        <v>34</v>
      </c>
      <c r="AD28" s="156" t="s">
        <v>34</v>
      </c>
    </row>
    <row r="29" spans="1:30">
      <c r="E29" s="550" t="s">
        <v>2796</v>
      </c>
      <c r="F29" s="155" t="s">
        <v>715</v>
      </c>
      <c r="G29" s="155" t="s">
        <v>1415</v>
      </c>
      <c r="H29" s="155" t="s">
        <v>1321</v>
      </c>
      <c r="I29" s="551" t="s">
        <v>34</v>
      </c>
      <c r="J29" s="155" t="s">
        <v>1364</v>
      </c>
      <c r="K29" s="155" t="s">
        <v>608</v>
      </c>
      <c r="L29" s="155" t="s">
        <v>48</v>
      </c>
      <c r="M29" s="155">
        <v>1742</v>
      </c>
      <c r="N29" s="551" t="s">
        <v>34</v>
      </c>
      <c r="O29" s="551" t="s">
        <v>34</v>
      </c>
      <c r="P29" s="552" t="s">
        <v>34</v>
      </c>
      <c r="Q29" s="552" t="s">
        <v>1422</v>
      </c>
      <c r="R29" s="552" t="s">
        <v>34</v>
      </c>
      <c r="S29" s="553" t="s">
        <v>34</v>
      </c>
      <c r="T29" s="554" t="s">
        <v>34</v>
      </c>
      <c r="U29" s="555" t="s">
        <v>34</v>
      </c>
      <c r="V29" s="554" t="s">
        <v>34</v>
      </c>
      <c r="W29" s="555" t="s">
        <v>34</v>
      </c>
      <c r="X29" s="554" t="s">
        <v>34</v>
      </c>
      <c r="Y29" s="555" t="s">
        <v>34</v>
      </c>
      <c r="Z29" s="554" t="s">
        <v>34</v>
      </c>
      <c r="AA29" s="555" t="s">
        <v>34</v>
      </c>
      <c r="AB29" s="554" t="s">
        <v>34</v>
      </c>
      <c r="AC29" s="556" t="s">
        <v>34</v>
      </c>
      <c r="AD29" s="156" t="s">
        <v>34</v>
      </c>
    </row>
    <row r="30" spans="1:30">
      <c r="E30" s="550" t="s">
        <v>2727</v>
      </c>
      <c r="F30" s="155" t="s">
        <v>1339</v>
      </c>
      <c r="G30" s="155" t="s">
        <v>34</v>
      </c>
      <c r="H30" s="155" t="s">
        <v>34</v>
      </c>
      <c r="I30" s="551" t="s">
        <v>34</v>
      </c>
      <c r="J30" s="155" t="s">
        <v>663</v>
      </c>
      <c r="K30" s="155" t="s">
        <v>608</v>
      </c>
      <c r="L30" s="155" t="s">
        <v>48</v>
      </c>
      <c r="M30" s="155">
        <v>365</v>
      </c>
      <c r="N30" s="551" t="s">
        <v>34</v>
      </c>
      <c r="O30" s="551">
        <v>2E-3</v>
      </c>
      <c r="P30" s="552" t="s">
        <v>34</v>
      </c>
      <c r="Q30" s="552" t="s">
        <v>1422</v>
      </c>
      <c r="R30" s="552" t="s">
        <v>34</v>
      </c>
      <c r="S30" s="553" t="s">
        <v>34</v>
      </c>
      <c r="T30" s="554" t="s">
        <v>34</v>
      </c>
      <c r="U30" s="555" t="s">
        <v>34</v>
      </c>
      <c r="V30" s="554" t="s">
        <v>34</v>
      </c>
      <c r="W30" s="555" t="s">
        <v>34</v>
      </c>
      <c r="X30" s="554" t="s">
        <v>34</v>
      </c>
      <c r="Y30" s="555" t="s">
        <v>34</v>
      </c>
      <c r="Z30" s="554" t="s">
        <v>34</v>
      </c>
      <c r="AA30" s="555" t="s">
        <v>34</v>
      </c>
      <c r="AB30" s="554" t="s">
        <v>34</v>
      </c>
      <c r="AC30" s="556" t="s">
        <v>34</v>
      </c>
      <c r="AD30" s="156" t="s">
        <v>34</v>
      </c>
    </row>
    <row r="31" spans="1:30">
      <c r="E31" s="550" t="s">
        <v>2728</v>
      </c>
      <c r="F31" s="155" t="s">
        <v>1339</v>
      </c>
      <c r="G31" s="155" t="s">
        <v>34</v>
      </c>
      <c r="H31" s="155" t="s">
        <v>34</v>
      </c>
      <c r="I31" s="551" t="s">
        <v>34</v>
      </c>
      <c r="J31" s="155" t="s">
        <v>663</v>
      </c>
      <c r="K31" s="155" t="s">
        <v>608</v>
      </c>
      <c r="L31" s="155" t="s">
        <v>48</v>
      </c>
      <c r="M31" s="155">
        <v>730</v>
      </c>
      <c r="N31" s="551" t="s">
        <v>34</v>
      </c>
      <c r="O31" s="551">
        <v>2E-3</v>
      </c>
      <c r="P31" s="552" t="s">
        <v>34</v>
      </c>
      <c r="Q31" s="552" t="s">
        <v>1422</v>
      </c>
      <c r="R31" s="552" t="s">
        <v>34</v>
      </c>
      <c r="S31" s="553" t="s">
        <v>34</v>
      </c>
      <c r="T31" s="554" t="s">
        <v>34</v>
      </c>
      <c r="U31" s="555" t="s">
        <v>34</v>
      </c>
      <c r="V31" s="554" t="s">
        <v>34</v>
      </c>
      <c r="W31" s="555" t="s">
        <v>34</v>
      </c>
      <c r="X31" s="554" t="s">
        <v>34</v>
      </c>
      <c r="Y31" s="555" t="s">
        <v>34</v>
      </c>
      <c r="Z31" s="554" t="s">
        <v>34</v>
      </c>
      <c r="AA31" s="555" t="s">
        <v>34</v>
      </c>
      <c r="AB31" s="554" t="s">
        <v>34</v>
      </c>
      <c r="AC31" s="556" t="s">
        <v>34</v>
      </c>
      <c r="AD31" s="156" t="s">
        <v>34</v>
      </c>
    </row>
    <row r="32" spans="1:30">
      <c r="E32" s="550" t="s">
        <v>2729</v>
      </c>
      <c r="F32" s="155" t="s">
        <v>1339</v>
      </c>
      <c r="G32" s="155" t="s">
        <v>34</v>
      </c>
      <c r="H32" s="155" t="s">
        <v>34</v>
      </c>
      <c r="I32" s="551" t="s">
        <v>34</v>
      </c>
      <c r="J32" s="155" t="s">
        <v>663</v>
      </c>
      <c r="K32" s="155" t="s">
        <v>608</v>
      </c>
      <c r="L32" s="155" t="s">
        <v>48</v>
      </c>
      <c r="M32" s="155">
        <v>1095</v>
      </c>
      <c r="N32" s="551" t="s">
        <v>34</v>
      </c>
      <c r="O32" s="551">
        <v>2E-3</v>
      </c>
      <c r="P32" s="552" t="s">
        <v>34</v>
      </c>
      <c r="Q32" s="552" t="s">
        <v>1422</v>
      </c>
      <c r="R32" s="552" t="s">
        <v>34</v>
      </c>
      <c r="S32" s="553" t="s">
        <v>34</v>
      </c>
      <c r="T32" s="554" t="s">
        <v>34</v>
      </c>
      <c r="U32" s="555" t="s">
        <v>34</v>
      </c>
      <c r="V32" s="554" t="s">
        <v>34</v>
      </c>
      <c r="W32" s="555" t="s">
        <v>34</v>
      </c>
      <c r="X32" s="554" t="s">
        <v>34</v>
      </c>
      <c r="Y32" s="555" t="s">
        <v>34</v>
      </c>
      <c r="Z32" s="554" t="s">
        <v>34</v>
      </c>
      <c r="AA32" s="555" t="s">
        <v>34</v>
      </c>
      <c r="AB32" s="554" t="s">
        <v>34</v>
      </c>
      <c r="AC32" s="556" t="s">
        <v>34</v>
      </c>
      <c r="AD32" s="156" t="s">
        <v>34</v>
      </c>
    </row>
    <row r="33" spans="1:30" ht="5.25" customHeight="1">
      <c r="E33" s="557" t="s">
        <v>1393</v>
      </c>
      <c r="P33" s="567"/>
      <c r="Q33" s="567"/>
      <c r="R33" s="567"/>
      <c r="S33" s="568"/>
      <c r="AC33" s="569"/>
    </row>
    <row r="34" spans="1:30" s="451" customFormat="1">
      <c r="A34" s="544"/>
      <c r="B34" s="540" t="s">
        <v>621</v>
      </c>
      <c r="C34" s="525" t="s">
        <v>865</v>
      </c>
      <c r="D34" s="540" t="str">
        <f>B34&amp;" "&amp;C34</f>
        <v>Inflação Média</v>
      </c>
      <c r="E34" s="562" t="s">
        <v>1375</v>
      </c>
      <c r="F34" s="562"/>
      <c r="G34" s="562"/>
      <c r="H34" s="562"/>
      <c r="I34" s="562"/>
      <c r="J34" s="563"/>
      <c r="K34" s="562"/>
      <c r="L34" s="562"/>
      <c r="M34" s="562"/>
      <c r="N34" s="562"/>
      <c r="O34" s="562"/>
      <c r="P34" s="564"/>
      <c r="Q34" s="564"/>
      <c r="R34" s="564"/>
      <c r="S34" s="565"/>
      <c r="T34" s="562"/>
      <c r="U34" s="562"/>
      <c r="V34" s="562"/>
      <c r="W34" s="562"/>
      <c r="X34" s="562"/>
      <c r="Y34" s="562"/>
      <c r="Z34" s="562"/>
      <c r="AA34" s="562"/>
      <c r="AB34" s="562"/>
      <c r="AC34" s="566"/>
      <c r="AD34" s="562"/>
    </row>
    <row r="35" spans="1:30">
      <c r="E35" s="550" t="s">
        <v>2797</v>
      </c>
      <c r="F35" s="155" t="s">
        <v>715</v>
      </c>
      <c r="G35" s="155" t="s">
        <v>1415</v>
      </c>
      <c r="H35" s="155" t="s">
        <v>1321</v>
      </c>
      <c r="I35" s="551" t="s">
        <v>34</v>
      </c>
      <c r="J35" s="155" t="s">
        <v>1364</v>
      </c>
      <c r="K35" s="155" t="s">
        <v>608</v>
      </c>
      <c r="L35" s="155" t="s">
        <v>48</v>
      </c>
      <c r="M35" s="155">
        <v>2108</v>
      </c>
      <c r="N35" s="551" t="s">
        <v>34</v>
      </c>
      <c r="O35" s="551" t="s">
        <v>34</v>
      </c>
      <c r="P35" s="552" t="s">
        <v>34</v>
      </c>
      <c r="Q35" s="552" t="s">
        <v>1422</v>
      </c>
      <c r="R35" s="552" t="s">
        <v>34</v>
      </c>
      <c r="S35" s="553" t="s">
        <v>34</v>
      </c>
      <c r="T35" s="554" t="s">
        <v>34</v>
      </c>
      <c r="U35" s="555" t="s">
        <v>34</v>
      </c>
      <c r="V35" s="554" t="s">
        <v>34</v>
      </c>
      <c r="W35" s="555" t="s">
        <v>34</v>
      </c>
      <c r="X35" s="554" t="s">
        <v>34</v>
      </c>
      <c r="Y35" s="555" t="s">
        <v>34</v>
      </c>
      <c r="Z35" s="554" t="s">
        <v>34</v>
      </c>
      <c r="AA35" s="555" t="s">
        <v>34</v>
      </c>
      <c r="AB35" s="554" t="s">
        <v>34</v>
      </c>
      <c r="AC35" s="556" t="s">
        <v>34</v>
      </c>
      <c r="AD35" s="156" t="s">
        <v>34</v>
      </c>
    </row>
    <row r="36" spans="1:30">
      <c r="E36" s="550" t="s">
        <v>2798</v>
      </c>
      <c r="F36" s="155" t="s">
        <v>715</v>
      </c>
      <c r="G36" s="155" t="s">
        <v>1415</v>
      </c>
      <c r="H36" s="155" t="s">
        <v>1321</v>
      </c>
      <c r="I36" s="551" t="s">
        <v>34</v>
      </c>
      <c r="J36" s="155" t="s">
        <v>1364</v>
      </c>
      <c r="K36" s="155" t="s">
        <v>608</v>
      </c>
      <c r="L36" s="155" t="s">
        <v>48</v>
      </c>
      <c r="M36" s="155">
        <v>2838</v>
      </c>
      <c r="N36" s="551" t="s">
        <v>34</v>
      </c>
      <c r="O36" s="551" t="s">
        <v>34</v>
      </c>
      <c r="P36" s="552" t="s">
        <v>34</v>
      </c>
      <c r="Q36" s="552" t="s">
        <v>1422</v>
      </c>
      <c r="R36" s="552" t="s">
        <v>34</v>
      </c>
      <c r="S36" s="553" t="s">
        <v>34</v>
      </c>
      <c r="T36" s="554" t="s">
        <v>34</v>
      </c>
      <c r="U36" s="555" t="s">
        <v>34</v>
      </c>
      <c r="V36" s="554" t="s">
        <v>34</v>
      </c>
      <c r="W36" s="555" t="s">
        <v>34</v>
      </c>
      <c r="X36" s="554" t="s">
        <v>34</v>
      </c>
      <c r="Y36" s="555" t="s">
        <v>34</v>
      </c>
      <c r="Z36" s="554" t="s">
        <v>34</v>
      </c>
      <c r="AA36" s="555" t="s">
        <v>34</v>
      </c>
      <c r="AB36" s="554" t="s">
        <v>34</v>
      </c>
      <c r="AC36" s="556" t="s">
        <v>34</v>
      </c>
      <c r="AD36" s="156" t="s">
        <v>34</v>
      </c>
    </row>
    <row r="37" spans="1:30">
      <c r="E37" s="550" t="s">
        <v>2730</v>
      </c>
      <c r="F37" s="155" t="s">
        <v>715</v>
      </c>
      <c r="G37" s="155" t="s">
        <v>34</v>
      </c>
      <c r="H37" s="155" t="s">
        <v>34</v>
      </c>
      <c r="I37" s="551" t="s">
        <v>34</v>
      </c>
      <c r="J37" s="155" t="s">
        <v>663</v>
      </c>
      <c r="K37" s="155" t="s">
        <v>608</v>
      </c>
      <c r="L37" s="155" t="s">
        <v>48</v>
      </c>
      <c r="M37" s="155">
        <v>1460</v>
      </c>
      <c r="N37" s="551" t="s">
        <v>34</v>
      </c>
      <c r="O37" s="551">
        <v>2E-3</v>
      </c>
      <c r="P37" s="552" t="s">
        <v>34</v>
      </c>
      <c r="Q37" s="552" t="s">
        <v>1422</v>
      </c>
      <c r="R37" s="552" t="s">
        <v>34</v>
      </c>
      <c r="S37" s="553" t="s">
        <v>34</v>
      </c>
      <c r="T37" s="554" t="s">
        <v>34</v>
      </c>
      <c r="U37" s="555" t="s">
        <v>34</v>
      </c>
      <c r="V37" s="554" t="s">
        <v>34</v>
      </c>
      <c r="W37" s="555" t="s">
        <v>34</v>
      </c>
      <c r="X37" s="554" t="s">
        <v>34</v>
      </c>
      <c r="Y37" s="555" t="s">
        <v>34</v>
      </c>
      <c r="Z37" s="554" t="s">
        <v>34</v>
      </c>
      <c r="AA37" s="555" t="s">
        <v>34</v>
      </c>
      <c r="AB37" s="554" t="s">
        <v>34</v>
      </c>
      <c r="AC37" s="556" t="s">
        <v>34</v>
      </c>
      <c r="AD37" s="156" t="s">
        <v>34</v>
      </c>
    </row>
    <row r="38" spans="1:30">
      <c r="E38" s="550" t="s">
        <v>2731</v>
      </c>
      <c r="F38" s="155" t="s">
        <v>715</v>
      </c>
      <c r="G38" s="155" t="s">
        <v>34</v>
      </c>
      <c r="H38" s="155" t="s">
        <v>34</v>
      </c>
      <c r="I38" s="551" t="s">
        <v>34</v>
      </c>
      <c r="J38" s="155" t="s">
        <v>663</v>
      </c>
      <c r="K38" s="155" t="s">
        <v>608</v>
      </c>
      <c r="L38" s="155" t="s">
        <v>48</v>
      </c>
      <c r="M38" s="155">
        <v>1825</v>
      </c>
      <c r="N38" s="551" t="s">
        <v>34</v>
      </c>
      <c r="O38" s="551">
        <v>2E-3</v>
      </c>
      <c r="P38" s="552" t="s">
        <v>34</v>
      </c>
      <c r="Q38" s="552" t="s">
        <v>1422</v>
      </c>
      <c r="R38" s="552" t="s">
        <v>34</v>
      </c>
      <c r="S38" s="553" t="s">
        <v>34</v>
      </c>
      <c r="T38" s="554" t="s">
        <v>34</v>
      </c>
      <c r="U38" s="555" t="s">
        <v>34</v>
      </c>
      <c r="V38" s="554" t="s">
        <v>34</v>
      </c>
      <c r="W38" s="555" t="s">
        <v>34</v>
      </c>
      <c r="X38" s="554" t="s">
        <v>34</v>
      </c>
      <c r="Y38" s="555" t="s">
        <v>34</v>
      </c>
      <c r="Z38" s="554" t="s">
        <v>34</v>
      </c>
      <c r="AA38" s="555" t="s">
        <v>34</v>
      </c>
      <c r="AB38" s="554" t="s">
        <v>34</v>
      </c>
      <c r="AC38" s="556" t="s">
        <v>34</v>
      </c>
      <c r="AD38" s="156" t="s">
        <v>34</v>
      </c>
    </row>
    <row r="39" spans="1:30">
      <c r="E39" s="550" t="s">
        <v>2799</v>
      </c>
      <c r="F39" s="155" t="s">
        <v>715</v>
      </c>
      <c r="G39" s="155" t="s">
        <v>34</v>
      </c>
      <c r="H39" s="155" t="s">
        <v>34</v>
      </c>
      <c r="I39" s="551" t="s">
        <v>34</v>
      </c>
      <c r="J39" s="155" t="s">
        <v>663</v>
      </c>
      <c r="K39" s="155" t="s">
        <v>608</v>
      </c>
      <c r="L39" s="155" t="s">
        <v>48</v>
      </c>
      <c r="M39" s="155">
        <v>1460</v>
      </c>
      <c r="N39" s="551" t="s">
        <v>34</v>
      </c>
      <c r="O39" s="551">
        <v>2E-3</v>
      </c>
      <c r="P39" s="552" t="s">
        <v>34</v>
      </c>
      <c r="Q39" s="552" t="s">
        <v>1422</v>
      </c>
      <c r="R39" s="552" t="s">
        <v>34</v>
      </c>
      <c r="S39" s="553" t="s">
        <v>34</v>
      </c>
      <c r="T39" s="554" t="s">
        <v>34</v>
      </c>
      <c r="U39" s="555" t="s">
        <v>34</v>
      </c>
      <c r="V39" s="554" t="s">
        <v>34</v>
      </c>
      <c r="W39" s="555" t="s">
        <v>34</v>
      </c>
      <c r="X39" s="554" t="s">
        <v>34</v>
      </c>
      <c r="Y39" s="555" t="s">
        <v>34</v>
      </c>
      <c r="Z39" s="554" t="s">
        <v>34</v>
      </c>
      <c r="AA39" s="555" t="s">
        <v>34</v>
      </c>
      <c r="AB39" s="554" t="s">
        <v>34</v>
      </c>
      <c r="AC39" s="556" t="s">
        <v>34</v>
      </c>
      <c r="AD39" s="156" t="s">
        <v>34</v>
      </c>
    </row>
    <row r="40" spans="1:30">
      <c r="E40" s="550" t="s">
        <v>2800</v>
      </c>
      <c r="F40" s="155" t="s">
        <v>715</v>
      </c>
      <c r="G40" s="155" t="s">
        <v>34</v>
      </c>
      <c r="H40" s="155" t="s">
        <v>34</v>
      </c>
      <c r="I40" s="551" t="s">
        <v>34</v>
      </c>
      <c r="J40" s="155" t="s">
        <v>663</v>
      </c>
      <c r="K40" s="155" t="s">
        <v>608</v>
      </c>
      <c r="L40" s="155" t="s">
        <v>48</v>
      </c>
      <c r="M40" s="155">
        <v>1825</v>
      </c>
      <c r="N40" s="551" t="s">
        <v>34</v>
      </c>
      <c r="O40" s="551">
        <v>2E-3</v>
      </c>
      <c r="P40" s="552" t="s">
        <v>34</v>
      </c>
      <c r="Q40" s="552" t="s">
        <v>1422</v>
      </c>
      <c r="R40" s="552" t="s">
        <v>34</v>
      </c>
      <c r="S40" s="553" t="s">
        <v>34</v>
      </c>
      <c r="T40" s="554" t="s">
        <v>34</v>
      </c>
      <c r="U40" s="555" t="s">
        <v>34</v>
      </c>
      <c r="V40" s="554" t="s">
        <v>34</v>
      </c>
      <c r="W40" s="555" t="s">
        <v>34</v>
      </c>
      <c r="X40" s="554" t="s">
        <v>34</v>
      </c>
      <c r="Y40" s="555" t="s">
        <v>34</v>
      </c>
      <c r="Z40" s="554" t="s">
        <v>34</v>
      </c>
      <c r="AA40" s="555" t="s">
        <v>34</v>
      </c>
      <c r="AB40" s="554" t="s">
        <v>34</v>
      </c>
      <c r="AC40" s="556" t="s">
        <v>34</v>
      </c>
      <c r="AD40" s="156" t="s">
        <v>34</v>
      </c>
    </row>
    <row r="41" spans="1:30">
      <c r="E41" s="550" t="s">
        <v>2732</v>
      </c>
      <c r="F41" s="155" t="s">
        <v>715</v>
      </c>
      <c r="G41" s="155" t="s">
        <v>34</v>
      </c>
      <c r="H41" s="155" t="s">
        <v>34</v>
      </c>
      <c r="I41" s="551" t="s">
        <v>34</v>
      </c>
      <c r="J41" s="155" t="s">
        <v>663</v>
      </c>
      <c r="K41" s="155" t="s">
        <v>608</v>
      </c>
      <c r="L41" s="155" t="s">
        <v>48</v>
      </c>
      <c r="M41" s="155">
        <v>2190</v>
      </c>
      <c r="N41" s="551" t="s">
        <v>34</v>
      </c>
      <c r="O41" s="551">
        <v>2E-3</v>
      </c>
      <c r="P41" s="552" t="s">
        <v>34</v>
      </c>
      <c r="Q41" s="552" t="s">
        <v>1422</v>
      </c>
      <c r="R41" s="552" t="s">
        <v>34</v>
      </c>
      <c r="S41" s="553" t="s">
        <v>34</v>
      </c>
      <c r="T41" s="554" t="s">
        <v>34</v>
      </c>
      <c r="U41" s="555" t="s">
        <v>34</v>
      </c>
      <c r="V41" s="554" t="s">
        <v>34</v>
      </c>
      <c r="W41" s="555" t="s">
        <v>34</v>
      </c>
      <c r="X41" s="554" t="s">
        <v>34</v>
      </c>
      <c r="Y41" s="555" t="s">
        <v>34</v>
      </c>
      <c r="Z41" s="554" t="s">
        <v>34</v>
      </c>
      <c r="AA41" s="555" t="s">
        <v>34</v>
      </c>
      <c r="AB41" s="554" t="s">
        <v>34</v>
      </c>
      <c r="AC41" s="556" t="s">
        <v>34</v>
      </c>
      <c r="AD41" s="156" t="s">
        <v>34</v>
      </c>
    </row>
    <row r="42" spans="1:30">
      <c r="E42" s="550" t="s">
        <v>1435</v>
      </c>
      <c r="F42" s="155" t="s">
        <v>715</v>
      </c>
      <c r="G42" s="155" t="s">
        <v>34</v>
      </c>
      <c r="H42" s="155" t="s">
        <v>1321</v>
      </c>
      <c r="I42" s="551" t="s">
        <v>34</v>
      </c>
      <c r="J42" s="155" t="s">
        <v>663</v>
      </c>
      <c r="K42" s="155" t="s">
        <v>608</v>
      </c>
      <c r="L42" s="155" t="s">
        <v>48</v>
      </c>
      <c r="M42" s="155">
        <v>2</v>
      </c>
      <c r="N42" s="551">
        <v>7.4999999999999997E-3</v>
      </c>
      <c r="O42" s="551" t="s">
        <v>34</v>
      </c>
      <c r="P42" s="552">
        <v>100</v>
      </c>
      <c r="Q42" s="552" t="s">
        <v>1422</v>
      </c>
      <c r="R42" s="552">
        <v>470000000</v>
      </c>
      <c r="S42" s="553">
        <v>44309</v>
      </c>
      <c r="T42" s="554" t="s">
        <v>34</v>
      </c>
      <c r="U42" s="555" t="s">
        <v>34</v>
      </c>
      <c r="V42" s="554" t="s">
        <v>34</v>
      </c>
      <c r="W42" s="555" t="s">
        <v>34</v>
      </c>
      <c r="X42" s="554" t="s">
        <v>34</v>
      </c>
      <c r="Y42" s="555" t="s">
        <v>34</v>
      </c>
      <c r="Z42" s="554" t="s">
        <v>34</v>
      </c>
      <c r="AA42" s="555" t="s">
        <v>34</v>
      </c>
      <c r="AB42" s="554" t="s">
        <v>34</v>
      </c>
      <c r="AC42" s="556" t="s">
        <v>34</v>
      </c>
      <c r="AD42" s="156" t="s">
        <v>34</v>
      </c>
    </row>
    <row r="43" spans="1:30" ht="5.25" customHeight="1">
      <c r="E43" s="557" t="s">
        <v>1393</v>
      </c>
      <c r="P43" s="567"/>
      <c r="Q43" s="567"/>
      <c r="R43" s="567"/>
      <c r="S43" s="568"/>
      <c r="AC43" s="569"/>
    </row>
    <row r="44" spans="1:30" s="451" customFormat="1">
      <c r="A44" s="544"/>
      <c r="B44" s="540" t="s">
        <v>621</v>
      </c>
      <c r="C44" s="525" t="s">
        <v>866</v>
      </c>
      <c r="D44" s="540" t="str">
        <f>B44&amp;" "&amp;C44</f>
        <v>Inflação Longa</v>
      </c>
      <c r="E44" s="562" t="s">
        <v>1369</v>
      </c>
      <c r="F44" s="562"/>
      <c r="G44" s="562"/>
      <c r="H44" s="562"/>
      <c r="I44" s="562"/>
      <c r="J44" s="563"/>
      <c r="K44" s="562"/>
      <c r="L44" s="562"/>
      <c r="M44" s="562"/>
      <c r="N44" s="562"/>
      <c r="O44" s="562"/>
      <c r="P44" s="564"/>
      <c r="Q44" s="564"/>
      <c r="R44" s="564"/>
      <c r="S44" s="565"/>
      <c r="T44" s="562"/>
      <c r="U44" s="562"/>
      <c r="V44" s="562"/>
      <c r="W44" s="562"/>
      <c r="X44" s="562"/>
      <c r="Y44" s="562"/>
      <c r="Z44" s="562"/>
      <c r="AA44" s="562"/>
      <c r="AB44" s="562"/>
      <c r="AC44" s="566"/>
      <c r="AD44" s="562"/>
    </row>
    <row r="45" spans="1:30">
      <c r="E45" s="550" t="s">
        <v>2801</v>
      </c>
      <c r="F45" s="155" t="s">
        <v>1339</v>
      </c>
      <c r="G45" s="155" t="s">
        <v>1415</v>
      </c>
      <c r="H45" s="155" t="s">
        <v>1321</v>
      </c>
      <c r="I45" s="551" t="s">
        <v>34</v>
      </c>
      <c r="J45" s="155" t="s">
        <v>1364</v>
      </c>
      <c r="K45" s="155" t="s">
        <v>608</v>
      </c>
      <c r="L45" s="155" t="s">
        <v>48</v>
      </c>
      <c r="M45" s="155">
        <v>3569</v>
      </c>
      <c r="N45" s="551" t="s">
        <v>34</v>
      </c>
      <c r="O45" s="551" t="s">
        <v>34</v>
      </c>
      <c r="P45" s="552" t="s">
        <v>34</v>
      </c>
      <c r="Q45" s="552" t="s">
        <v>1422</v>
      </c>
      <c r="R45" s="552" t="s">
        <v>34</v>
      </c>
      <c r="S45" s="553" t="s">
        <v>34</v>
      </c>
      <c r="T45" s="554" t="s">
        <v>34</v>
      </c>
      <c r="U45" s="555" t="s">
        <v>34</v>
      </c>
      <c r="V45" s="554" t="s">
        <v>34</v>
      </c>
      <c r="W45" s="555" t="s">
        <v>34</v>
      </c>
      <c r="X45" s="554" t="s">
        <v>34</v>
      </c>
      <c r="Y45" s="555" t="s">
        <v>34</v>
      </c>
      <c r="Z45" s="554" t="s">
        <v>34</v>
      </c>
      <c r="AA45" s="555" t="s">
        <v>34</v>
      </c>
      <c r="AB45" s="554" t="s">
        <v>34</v>
      </c>
      <c r="AC45" s="556" t="s">
        <v>34</v>
      </c>
      <c r="AD45" s="156" t="s">
        <v>34</v>
      </c>
    </row>
    <row r="46" spans="1:30">
      <c r="E46" s="550" t="s">
        <v>2802</v>
      </c>
      <c r="F46" s="155" t="s">
        <v>1339</v>
      </c>
      <c r="G46" s="155" t="s">
        <v>1415</v>
      </c>
      <c r="H46" s="155" t="s">
        <v>1321</v>
      </c>
      <c r="I46" s="551" t="s">
        <v>34</v>
      </c>
      <c r="J46" s="155" t="s">
        <v>1364</v>
      </c>
      <c r="K46" s="155" t="s">
        <v>608</v>
      </c>
      <c r="L46" s="155" t="s">
        <v>48</v>
      </c>
      <c r="M46" s="155">
        <v>4664</v>
      </c>
      <c r="N46" s="551" t="s">
        <v>34</v>
      </c>
      <c r="O46" s="551" t="s">
        <v>34</v>
      </c>
      <c r="P46" s="552" t="s">
        <v>34</v>
      </c>
      <c r="Q46" s="552" t="s">
        <v>1422</v>
      </c>
      <c r="R46" s="552" t="s">
        <v>34</v>
      </c>
      <c r="S46" s="553" t="s">
        <v>34</v>
      </c>
      <c r="T46" s="554" t="s">
        <v>34</v>
      </c>
      <c r="U46" s="555" t="s">
        <v>34</v>
      </c>
      <c r="V46" s="554" t="s">
        <v>34</v>
      </c>
      <c r="W46" s="555" t="s">
        <v>34</v>
      </c>
      <c r="X46" s="554" t="s">
        <v>34</v>
      </c>
      <c r="Y46" s="555" t="s">
        <v>34</v>
      </c>
      <c r="Z46" s="554" t="s">
        <v>34</v>
      </c>
      <c r="AA46" s="555" t="s">
        <v>34</v>
      </c>
      <c r="AB46" s="554" t="s">
        <v>34</v>
      </c>
      <c r="AC46" s="556" t="s">
        <v>34</v>
      </c>
      <c r="AD46" s="156" t="s">
        <v>34</v>
      </c>
    </row>
    <row r="47" spans="1:30">
      <c r="E47" s="550" t="s">
        <v>2803</v>
      </c>
      <c r="F47" s="155" t="s">
        <v>1339</v>
      </c>
      <c r="G47" s="155" t="s">
        <v>34</v>
      </c>
      <c r="H47" s="155" t="s">
        <v>34</v>
      </c>
      <c r="I47" s="551" t="s">
        <v>34</v>
      </c>
      <c r="J47" s="155" t="s">
        <v>663</v>
      </c>
      <c r="K47" s="155" t="s">
        <v>608</v>
      </c>
      <c r="L47" s="155" t="s">
        <v>48</v>
      </c>
      <c r="M47" s="155">
        <v>2920</v>
      </c>
      <c r="N47" s="551" t="s">
        <v>34</v>
      </c>
      <c r="O47" s="551">
        <v>2E-3</v>
      </c>
      <c r="P47" s="552" t="s">
        <v>34</v>
      </c>
      <c r="Q47" s="552" t="s">
        <v>1422</v>
      </c>
      <c r="R47" s="552" t="s">
        <v>34</v>
      </c>
      <c r="S47" s="553" t="s">
        <v>34</v>
      </c>
      <c r="T47" s="554" t="s">
        <v>34</v>
      </c>
      <c r="U47" s="555" t="s">
        <v>34</v>
      </c>
      <c r="V47" s="554" t="s">
        <v>34</v>
      </c>
      <c r="W47" s="555" t="s">
        <v>34</v>
      </c>
      <c r="X47" s="554" t="s">
        <v>34</v>
      </c>
      <c r="Y47" s="555" t="s">
        <v>34</v>
      </c>
      <c r="Z47" s="554" t="s">
        <v>34</v>
      </c>
      <c r="AA47" s="555" t="s">
        <v>34</v>
      </c>
      <c r="AB47" s="554" t="s">
        <v>34</v>
      </c>
      <c r="AC47" s="556" t="s">
        <v>34</v>
      </c>
      <c r="AD47" s="156" t="s">
        <v>34</v>
      </c>
    </row>
    <row r="48" spans="1:30">
      <c r="E48" s="550" t="s">
        <v>2733</v>
      </c>
      <c r="F48" s="155" t="s">
        <v>1339</v>
      </c>
      <c r="G48" s="155" t="s">
        <v>34</v>
      </c>
      <c r="H48" s="155" t="s">
        <v>34</v>
      </c>
      <c r="I48" s="551" t="s">
        <v>34</v>
      </c>
      <c r="J48" s="155" t="s">
        <v>663</v>
      </c>
      <c r="K48" s="155" t="s">
        <v>608</v>
      </c>
      <c r="L48" s="155" t="s">
        <v>48</v>
      </c>
      <c r="M48" s="155">
        <v>3285</v>
      </c>
      <c r="N48" s="551" t="s">
        <v>34</v>
      </c>
      <c r="O48" s="551">
        <v>2E-3</v>
      </c>
      <c r="P48" s="552" t="s">
        <v>34</v>
      </c>
      <c r="Q48" s="552" t="s">
        <v>1422</v>
      </c>
      <c r="R48" s="552" t="s">
        <v>34</v>
      </c>
      <c r="S48" s="553" t="s">
        <v>34</v>
      </c>
      <c r="T48" s="554" t="s">
        <v>34</v>
      </c>
      <c r="U48" s="555" t="s">
        <v>34</v>
      </c>
      <c r="V48" s="554" t="s">
        <v>34</v>
      </c>
      <c r="W48" s="555" t="s">
        <v>34</v>
      </c>
      <c r="X48" s="554" t="s">
        <v>34</v>
      </c>
      <c r="Y48" s="555" t="s">
        <v>34</v>
      </c>
      <c r="Z48" s="554" t="s">
        <v>34</v>
      </c>
      <c r="AA48" s="555" t="s">
        <v>34</v>
      </c>
      <c r="AB48" s="554" t="s">
        <v>34</v>
      </c>
      <c r="AC48" s="556" t="s">
        <v>34</v>
      </c>
      <c r="AD48" s="156" t="s">
        <v>34</v>
      </c>
    </row>
    <row r="49" spans="1:30">
      <c r="E49" s="550" t="s">
        <v>2734</v>
      </c>
      <c r="F49" s="155" t="s">
        <v>1339</v>
      </c>
      <c r="G49" s="155" t="s">
        <v>34</v>
      </c>
      <c r="H49" s="155" t="s">
        <v>34</v>
      </c>
      <c r="I49" s="551" t="s">
        <v>34</v>
      </c>
      <c r="J49" s="155" t="s">
        <v>663</v>
      </c>
      <c r="K49" s="155" t="s">
        <v>608</v>
      </c>
      <c r="L49" s="155" t="s">
        <v>48</v>
      </c>
      <c r="M49" s="155">
        <v>3650</v>
      </c>
      <c r="N49" s="551" t="s">
        <v>34</v>
      </c>
      <c r="O49" s="551">
        <v>2E-3</v>
      </c>
      <c r="P49" s="552" t="s">
        <v>34</v>
      </c>
      <c r="Q49" s="552" t="s">
        <v>1422</v>
      </c>
      <c r="R49" s="552" t="s">
        <v>34</v>
      </c>
      <c r="S49" s="553" t="s">
        <v>34</v>
      </c>
      <c r="T49" s="554" t="s">
        <v>34</v>
      </c>
      <c r="U49" s="555" t="s">
        <v>34</v>
      </c>
      <c r="V49" s="554" t="s">
        <v>34</v>
      </c>
      <c r="W49" s="555" t="s">
        <v>34</v>
      </c>
      <c r="X49" s="554" t="s">
        <v>34</v>
      </c>
      <c r="Y49" s="555" t="s">
        <v>34</v>
      </c>
      <c r="Z49" s="554" t="s">
        <v>34</v>
      </c>
      <c r="AA49" s="555" t="s">
        <v>34</v>
      </c>
      <c r="AB49" s="554" t="s">
        <v>34</v>
      </c>
      <c r="AC49" s="556" t="s">
        <v>34</v>
      </c>
      <c r="AD49" s="156" t="s">
        <v>34</v>
      </c>
    </row>
    <row r="50" spans="1:30" s="451" customFormat="1" ht="7.5" customHeight="1">
      <c r="B50" s="540"/>
      <c r="C50" s="540"/>
      <c r="D50" s="540"/>
      <c r="E50" s="557" t="s">
        <v>1393</v>
      </c>
      <c r="J50" s="542"/>
      <c r="P50" s="543"/>
      <c r="Q50" s="543"/>
      <c r="R50" s="543"/>
      <c r="S50" s="558"/>
      <c r="AC50" s="561"/>
    </row>
    <row r="51" spans="1:30" s="451" customFormat="1">
      <c r="A51" s="544"/>
      <c r="B51" s="559" t="s">
        <v>12</v>
      </c>
      <c r="C51" s="540"/>
      <c r="D51" s="540"/>
      <c r="E51" s="545" t="s">
        <v>661</v>
      </c>
      <c r="F51" s="545"/>
      <c r="G51" s="545"/>
      <c r="H51" s="545"/>
      <c r="I51" s="545"/>
      <c r="J51" s="546"/>
      <c r="K51" s="545"/>
      <c r="L51" s="545"/>
      <c r="M51" s="545"/>
      <c r="N51" s="545"/>
      <c r="O51" s="545"/>
      <c r="P51" s="547"/>
      <c r="Q51" s="547"/>
      <c r="R51" s="547"/>
      <c r="S51" s="548"/>
      <c r="T51" s="545"/>
      <c r="U51" s="545"/>
      <c r="V51" s="545"/>
      <c r="W51" s="545"/>
      <c r="X51" s="545"/>
      <c r="Y51" s="545"/>
      <c r="Z51" s="545"/>
      <c r="AA51" s="545"/>
      <c r="AB51" s="545"/>
      <c r="AC51" s="549"/>
      <c r="AD51" s="545"/>
    </row>
    <row r="52" spans="1:30" s="451" customFormat="1" ht="3" customHeight="1">
      <c r="B52" s="540"/>
      <c r="C52" s="540"/>
      <c r="D52" s="540"/>
      <c r="J52" s="560"/>
      <c r="P52" s="543"/>
      <c r="Q52" s="543"/>
      <c r="R52" s="543"/>
      <c r="S52" s="558"/>
      <c r="AC52" s="561"/>
    </row>
    <row r="53" spans="1:30" s="451" customFormat="1">
      <c r="A53" s="544"/>
      <c r="B53" s="540" t="s">
        <v>661</v>
      </c>
      <c r="C53" s="540" t="s">
        <v>738</v>
      </c>
      <c r="D53" s="540" t="str">
        <f>B53&amp;" "&amp;C53</f>
        <v>Pré-fixado Curta</v>
      </c>
      <c r="E53" s="562" t="s">
        <v>1372</v>
      </c>
      <c r="F53" s="562"/>
      <c r="G53" s="562"/>
      <c r="H53" s="562"/>
      <c r="I53" s="562"/>
      <c r="J53" s="563"/>
      <c r="K53" s="562"/>
      <c r="L53" s="562"/>
      <c r="M53" s="562"/>
      <c r="N53" s="562"/>
      <c r="O53" s="562"/>
      <c r="P53" s="564"/>
      <c r="Q53" s="564"/>
      <c r="R53" s="564"/>
      <c r="S53" s="565"/>
      <c r="T53" s="562"/>
      <c r="U53" s="562"/>
      <c r="V53" s="562"/>
      <c r="W53" s="562"/>
      <c r="X53" s="562"/>
      <c r="Y53" s="562"/>
      <c r="Z53" s="562"/>
      <c r="AA53" s="562"/>
      <c r="AB53" s="562"/>
      <c r="AC53" s="566"/>
      <c r="AD53" s="562"/>
    </row>
    <row r="54" spans="1:30">
      <c r="E54" s="550" t="s">
        <v>2664</v>
      </c>
      <c r="F54" s="155" t="s">
        <v>1339</v>
      </c>
      <c r="G54" s="155" t="s">
        <v>1415</v>
      </c>
      <c r="H54" s="155" t="s">
        <v>1321</v>
      </c>
      <c r="I54" s="551" t="s">
        <v>34</v>
      </c>
      <c r="J54" s="155" t="s">
        <v>1364</v>
      </c>
      <c r="K54" s="155" t="s">
        <v>608</v>
      </c>
      <c r="L54" s="155" t="s">
        <v>48</v>
      </c>
      <c r="M54" s="155">
        <v>281</v>
      </c>
      <c r="N54" s="551" t="s">
        <v>34</v>
      </c>
      <c r="O54" s="551" t="s">
        <v>34</v>
      </c>
      <c r="P54" s="552" t="s">
        <v>34</v>
      </c>
      <c r="Q54" s="552" t="s">
        <v>1422</v>
      </c>
      <c r="R54" s="552" t="s">
        <v>34</v>
      </c>
      <c r="S54" s="553" t="s">
        <v>34</v>
      </c>
      <c r="T54" s="554" t="s">
        <v>34</v>
      </c>
      <c r="U54" s="555" t="s">
        <v>34</v>
      </c>
      <c r="V54" s="554" t="s">
        <v>34</v>
      </c>
      <c r="W54" s="555" t="s">
        <v>34</v>
      </c>
      <c r="X54" s="554" t="s">
        <v>34</v>
      </c>
      <c r="Y54" s="555" t="s">
        <v>34</v>
      </c>
      <c r="Z54" s="554" t="s">
        <v>34</v>
      </c>
      <c r="AA54" s="555" t="s">
        <v>34</v>
      </c>
      <c r="AB54" s="554" t="s">
        <v>34</v>
      </c>
      <c r="AC54" s="556" t="s">
        <v>34</v>
      </c>
      <c r="AD54" s="156" t="s">
        <v>34</v>
      </c>
    </row>
    <row r="55" spans="1:30">
      <c r="E55" s="550" t="s">
        <v>2804</v>
      </c>
      <c r="F55" s="155" t="s">
        <v>1339</v>
      </c>
      <c r="G55" s="155" t="s">
        <v>1415</v>
      </c>
      <c r="H55" s="155" t="s">
        <v>1321</v>
      </c>
      <c r="I55" s="551" t="s">
        <v>34</v>
      </c>
      <c r="J55" s="155" t="s">
        <v>1364</v>
      </c>
      <c r="K55" s="155" t="s">
        <v>608</v>
      </c>
      <c r="L55" s="155" t="s">
        <v>48</v>
      </c>
      <c r="M55" s="155">
        <v>1012</v>
      </c>
      <c r="N55" s="551" t="s">
        <v>34</v>
      </c>
      <c r="O55" s="551" t="s">
        <v>34</v>
      </c>
      <c r="P55" s="552" t="s">
        <v>34</v>
      </c>
      <c r="Q55" s="552" t="s">
        <v>1422</v>
      </c>
      <c r="R55" s="552" t="s">
        <v>34</v>
      </c>
      <c r="S55" s="553" t="s">
        <v>34</v>
      </c>
      <c r="T55" s="554" t="s">
        <v>34</v>
      </c>
      <c r="U55" s="555" t="s">
        <v>34</v>
      </c>
      <c r="V55" s="554" t="s">
        <v>34</v>
      </c>
      <c r="W55" s="555" t="s">
        <v>34</v>
      </c>
      <c r="X55" s="554" t="s">
        <v>34</v>
      </c>
      <c r="Y55" s="555" t="s">
        <v>34</v>
      </c>
      <c r="Z55" s="554" t="s">
        <v>34</v>
      </c>
      <c r="AA55" s="555" t="s">
        <v>34</v>
      </c>
      <c r="AB55" s="554" t="s">
        <v>34</v>
      </c>
      <c r="AC55" s="556" t="s">
        <v>34</v>
      </c>
      <c r="AD55" s="156" t="s">
        <v>34</v>
      </c>
    </row>
    <row r="56" spans="1:30">
      <c r="E56" s="550" t="s">
        <v>2735</v>
      </c>
      <c r="F56" s="155" t="s">
        <v>1339</v>
      </c>
      <c r="G56" s="155" t="s">
        <v>34</v>
      </c>
      <c r="H56" s="155" t="s">
        <v>34</v>
      </c>
      <c r="I56" s="551" t="s">
        <v>34</v>
      </c>
      <c r="J56" s="155" t="s">
        <v>663</v>
      </c>
      <c r="K56" s="155" t="s">
        <v>608</v>
      </c>
      <c r="L56" s="155" t="s">
        <v>48</v>
      </c>
      <c r="M56" s="155">
        <v>365</v>
      </c>
      <c r="N56" s="551" t="s">
        <v>34</v>
      </c>
      <c r="O56" s="551">
        <v>2E-3</v>
      </c>
      <c r="P56" s="552" t="s">
        <v>34</v>
      </c>
      <c r="Q56" s="552" t="s">
        <v>1422</v>
      </c>
      <c r="R56" s="552" t="s">
        <v>34</v>
      </c>
      <c r="S56" s="553" t="s">
        <v>34</v>
      </c>
      <c r="T56" s="554" t="s">
        <v>34</v>
      </c>
      <c r="U56" s="555" t="s">
        <v>34</v>
      </c>
      <c r="V56" s="554" t="s">
        <v>34</v>
      </c>
      <c r="W56" s="555" t="s">
        <v>34</v>
      </c>
      <c r="X56" s="554" t="s">
        <v>34</v>
      </c>
      <c r="Y56" s="555" t="s">
        <v>34</v>
      </c>
      <c r="Z56" s="554" t="s">
        <v>34</v>
      </c>
      <c r="AA56" s="555" t="s">
        <v>34</v>
      </c>
      <c r="AB56" s="554" t="s">
        <v>34</v>
      </c>
      <c r="AC56" s="556" t="s">
        <v>34</v>
      </c>
      <c r="AD56" s="156" t="s">
        <v>34</v>
      </c>
    </row>
    <row r="57" spans="1:30">
      <c r="E57" s="550" t="s">
        <v>2736</v>
      </c>
      <c r="F57" s="155" t="s">
        <v>715</v>
      </c>
      <c r="G57" s="155" t="s">
        <v>34</v>
      </c>
      <c r="H57" s="155" t="s">
        <v>34</v>
      </c>
      <c r="I57" s="551" t="s">
        <v>34</v>
      </c>
      <c r="J57" s="155" t="s">
        <v>663</v>
      </c>
      <c r="K57" s="155" t="s">
        <v>608</v>
      </c>
      <c r="L57" s="155" t="s">
        <v>48</v>
      </c>
      <c r="M57" s="155">
        <v>730</v>
      </c>
      <c r="N57" s="551" t="s">
        <v>34</v>
      </c>
      <c r="O57" s="551">
        <v>2E-3</v>
      </c>
      <c r="P57" s="552" t="s">
        <v>34</v>
      </c>
      <c r="Q57" s="552" t="s">
        <v>1422</v>
      </c>
      <c r="R57" s="552" t="s">
        <v>34</v>
      </c>
      <c r="S57" s="553" t="s">
        <v>34</v>
      </c>
      <c r="T57" s="554" t="s">
        <v>34</v>
      </c>
      <c r="U57" s="555" t="s">
        <v>34</v>
      </c>
      <c r="V57" s="554" t="s">
        <v>34</v>
      </c>
      <c r="W57" s="555" t="s">
        <v>34</v>
      </c>
      <c r="X57" s="554" t="s">
        <v>34</v>
      </c>
      <c r="Y57" s="555" t="s">
        <v>34</v>
      </c>
      <c r="Z57" s="554" t="s">
        <v>34</v>
      </c>
      <c r="AA57" s="555" t="s">
        <v>34</v>
      </c>
      <c r="AB57" s="554" t="s">
        <v>34</v>
      </c>
      <c r="AC57" s="556" t="s">
        <v>34</v>
      </c>
      <c r="AD57" s="156" t="s">
        <v>34</v>
      </c>
    </row>
    <row r="58" spans="1:30">
      <c r="E58" s="550" t="s">
        <v>2805</v>
      </c>
      <c r="F58" s="155" t="s">
        <v>715</v>
      </c>
      <c r="G58" s="155" t="s">
        <v>34</v>
      </c>
      <c r="H58" s="155" t="s">
        <v>34</v>
      </c>
      <c r="I58" s="551" t="s">
        <v>34</v>
      </c>
      <c r="J58" s="155" t="s">
        <v>663</v>
      </c>
      <c r="K58" s="155" t="s">
        <v>608</v>
      </c>
      <c r="L58" s="155" t="s">
        <v>48</v>
      </c>
      <c r="M58" s="155">
        <v>1095</v>
      </c>
      <c r="N58" s="551" t="s">
        <v>34</v>
      </c>
      <c r="O58" s="551">
        <v>2E-3</v>
      </c>
      <c r="P58" s="552" t="s">
        <v>34</v>
      </c>
      <c r="Q58" s="552" t="s">
        <v>1422</v>
      </c>
      <c r="R58" s="552" t="s">
        <v>34</v>
      </c>
      <c r="S58" s="553" t="s">
        <v>34</v>
      </c>
      <c r="T58" s="554" t="s">
        <v>34</v>
      </c>
      <c r="U58" s="555" t="s">
        <v>34</v>
      </c>
      <c r="V58" s="554" t="s">
        <v>34</v>
      </c>
      <c r="W58" s="555" t="s">
        <v>34</v>
      </c>
      <c r="X58" s="554" t="s">
        <v>34</v>
      </c>
      <c r="Y58" s="555" t="s">
        <v>34</v>
      </c>
      <c r="Z58" s="554" t="s">
        <v>34</v>
      </c>
      <c r="AA58" s="555" t="s">
        <v>34</v>
      </c>
      <c r="AB58" s="554" t="s">
        <v>34</v>
      </c>
      <c r="AC58" s="556" t="s">
        <v>34</v>
      </c>
      <c r="AD58" s="156" t="s">
        <v>34</v>
      </c>
    </row>
    <row r="59" spans="1:30" ht="5.25" customHeight="1">
      <c r="E59" s="557" t="s">
        <v>1393</v>
      </c>
      <c r="P59" s="567"/>
      <c r="Q59" s="567"/>
      <c r="R59" s="567"/>
      <c r="S59" s="568"/>
      <c r="AC59" s="569"/>
    </row>
    <row r="60" spans="1:30" s="451" customFormat="1">
      <c r="A60" s="544"/>
      <c r="B60" s="540" t="s">
        <v>661</v>
      </c>
      <c r="C60" s="525" t="s">
        <v>865</v>
      </c>
      <c r="D60" s="540" t="str">
        <f>B60&amp;" "&amp;C60</f>
        <v>Pré-fixado Média</v>
      </c>
      <c r="E60" s="562" t="s">
        <v>1376</v>
      </c>
      <c r="F60" s="562"/>
      <c r="G60" s="562"/>
      <c r="H60" s="562"/>
      <c r="I60" s="562"/>
      <c r="J60" s="563"/>
      <c r="K60" s="562"/>
      <c r="L60" s="562"/>
      <c r="M60" s="562"/>
      <c r="N60" s="562"/>
      <c r="O60" s="562"/>
      <c r="P60" s="564"/>
      <c r="Q60" s="564"/>
      <c r="R60" s="564"/>
      <c r="S60" s="565"/>
      <c r="T60" s="562"/>
      <c r="U60" s="562"/>
      <c r="V60" s="562"/>
      <c r="W60" s="562"/>
      <c r="X60" s="562"/>
      <c r="Y60" s="562"/>
      <c r="Z60" s="562"/>
      <c r="AA60" s="562"/>
      <c r="AB60" s="562"/>
      <c r="AC60" s="566"/>
      <c r="AD60" s="562"/>
    </row>
    <row r="61" spans="1:30">
      <c r="E61" s="550" t="s">
        <v>2806</v>
      </c>
      <c r="F61" s="155" t="s">
        <v>1339</v>
      </c>
      <c r="G61" s="155" t="s">
        <v>1415</v>
      </c>
      <c r="H61" s="155" t="s">
        <v>1321</v>
      </c>
      <c r="I61" s="551" t="s">
        <v>34</v>
      </c>
      <c r="J61" s="155" t="s">
        <v>1364</v>
      </c>
      <c r="K61" s="155" t="s">
        <v>608</v>
      </c>
      <c r="L61" s="155" t="s">
        <v>48</v>
      </c>
      <c r="M61" s="155">
        <v>1742</v>
      </c>
      <c r="N61" s="551" t="s">
        <v>34</v>
      </c>
      <c r="O61" s="551" t="s">
        <v>34</v>
      </c>
      <c r="P61" s="552" t="s">
        <v>34</v>
      </c>
      <c r="Q61" s="552" t="s">
        <v>1422</v>
      </c>
      <c r="R61" s="552" t="s">
        <v>34</v>
      </c>
      <c r="S61" s="553" t="s">
        <v>34</v>
      </c>
      <c r="T61" s="554" t="s">
        <v>34</v>
      </c>
      <c r="U61" s="555" t="s">
        <v>34</v>
      </c>
      <c r="V61" s="554" t="s">
        <v>34</v>
      </c>
      <c r="W61" s="555" t="s">
        <v>34</v>
      </c>
      <c r="X61" s="554" t="s">
        <v>34</v>
      </c>
      <c r="Y61" s="555" t="s">
        <v>34</v>
      </c>
      <c r="Z61" s="554" t="s">
        <v>34</v>
      </c>
      <c r="AA61" s="555" t="s">
        <v>34</v>
      </c>
      <c r="AB61" s="554" t="s">
        <v>34</v>
      </c>
      <c r="AC61" s="556" t="s">
        <v>34</v>
      </c>
      <c r="AD61" s="156" t="s">
        <v>34</v>
      </c>
    </row>
    <row r="62" spans="1:30">
      <c r="E62" s="550" t="s">
        <v>2807</v>
      </c>
      <c r="F62" s="155" t="s">
        <v>1339</v>
      </c>
      <c r="G62" s="155" t="s">
        <v>1415</v>
      </c>
      <c r="H62" s="155" t="s">
        <v>1321</v>
      </c>
      <c r="I62" s="551" t="s">
        <v>34</v>
      </c>
      <c r="J62" s="155" t="s">
        <v>1364</v>
      </c>
      <c r="K62" s="155" t="s">
        <v>608</v>
      </c>
      <c r="L62" s="155" t="s">
        <v>48</v>
      </c>
      <c r="M62" s="155">
        <v>2473</v>
      </c>
      <c r="N62" s="551" t="s">
        <v>34</v>
      </c>
      <c r="O62" s="551" t="s">
        <v>34</v>
      </c>
      <c r="P62" s="552" t="s">
        <v>34</v>
      </c>
      <c r="Q62" s="552" t="s">
        <v>1422</v>
      </c>
      <c r="R62" s="552" t="s">
        <v>34</v>
      </c>
      <c r="S62" s="553" t="s">
        <v>34</v>
      </c>
      <c r="T62" s="554" t="s">
        <v>34</v>
      </c>
      <c r="U62" s="555" t="s">
        <v>34</v>
      </c>
      <c r="V62" s="554" t="s">
        <v>34</v>
      </c>
      <c r="W62" s="555" t="s">
        <v>34</v>
      </c>
      <c r="X62" s="554" t="s">
        <v>34</v>
      </c>
      <c r="Y62" s="555" t="s">
        <v>34</v>
      </c>
      <c r="Z62" s="554" t="s">
        <v>34</v>
      </c>
      <c r="AA62" s="555" t="s">
        <v>34</v>
      </c>
      <c r="AB62" s="554" t="s">
        <v>34</v>
      </c>
      <c r="AC62" s="556" t="s">
        <v>34</v>
      </c>
      <c r="AD62" s="156" t="s">
        <v>34</v>
      </c>
    </row>
    <row r="63" spans="1:30">
      <c r="E63" s="550" t="s">
        <v>2808</v>
      </c>
      <c r="F63" s="155" t="s">
        <v>1339</v>
      </c>
      <c r="G63" s="155" t="s">
        <v>1415</v>
      </c>
      <c r="H63" s="155" t="s">
        <v>1321</v>
      </c>
      <c r="I63" s="551" t="s">
        <v>34</v>
      </c>
      <c r="J63" s="155" t="s">
        <v>1364</v>
      </c>
      <c r="K63" s="155" t="s">
        <v>608</v>
      </c>
      <c r="L63" s="155" t="s">
        <v>48</v>
      </c>
      <c r="M63" s="155">
        <v>3203</v>
      </c>
      <c r="N63" s="551" t="s">
        <v>34</v>
      </c>
      <c r="O63" s="551" t="s">
        <v>34</v>
      </c>
      <c r="P63" s="552" t="s">
        <v>34</v>
      </c>
      <c r="Q63" s="552" t="s">
        <v>1422</v>
      </c>
      <c r="R63" s="552" t="s">
        <v>34</v>
      </c>
      <c r="S63" s="553" t="s">
        <v>34</v>
      </c>
      <c r="T63" s="554" t="s">
        <v>34</v>
      </c>
      <c r="U63" s="555" t="s">
        <v>34</v>
      </c>
      <c r="V63" s="554" t="s">
        <v>34</v>
      </c>
      <c r="W63" s="555" t="s">
        <v>34</v>
      </c>
      <c r="X63" s="554" t="s">
        <v>34</v>
      </c>
      <c r="Y63" s="555" t="s">
        <v>34</v>
      </c>
      <c r="Z63" s="554" t="s">
        <v>34</v>
      </c>
      <c r="AA63" s="555" t="s">
        <v>34</v>
      </c>
      <c r="AB63" s="554" t="s">
        <v>34</v>
      </c>
      <c r="AC63" s="556" t="s">
        <v>34</v>
      </c>
      <c r="AD63" s="156" t="s">
        <v>34</v>
      </c>
    </row>
    <row r="64" spans="1:30">
      <c r="E64" s="550" t="s">
        <v>2738</v>
      </c>
      <c r="F64" s="155" t="s">
        <v>1339</v>
      </c>
      <c r="G64" s="155" t="s">
        <v>1417</v>
      </c>
      <c r="H64" s="155" t="s">
        <v>34</v>
      </c>
      <c r="I64" s="551" t="s">
        <v>34</v>
      </c>
      <c r="J64" s="155" t="s">
        <v>663</v>
      </c>
      <c r="K64" s="155" t="s">
        <v>608</v>
      </c>
      <c r="L64" s="155" t="s">
        <v>48</v>
      </c>
      <c r="M64" s="155">
        <v>1460</v>
      </c>
      <c r="N64" s="551" t="s">
        <v>34</v>
      </c>
      <c r="O64" s="551">
        <v>2E-3</v>
      </c>
      <c r="P64" s="552" t="s">
        <v>34</v>
      </c>
      <c r="Q64" s="552" t="s">
        <v>1422</v>
      </c>
      <c r="R64" s="552" t="s">
        <v>34</v>
      </c>
      <c r="S64" s="553" t="s">
        <v>34</v>
      </c>
      <c r="T64" s="554" t="s">
        <v>34</v>
      </c>
      <c r="U64" s="555" t="s">
        <v>34</v>
      </c>
      <c r="V64" s="554" t="s">
        <v>34</v>
      </c>
      <c r="W64" s="555" t="s">
        <v>34</v>
      </c>
      <c r="X64" s="554" t="s">
        <v>34</v>
      </c>
      <c r="Y64" s="555" t="s">
        <v>34</v>
      </c>
      <c r="Z64" s="554" t="s">
        <v>34</v>
      </c>
      <c r="AA64" s="555" t="s">
        <v>34</v>
      </c>
      <c r="AB64" s="554" t="s">
        <v>34</v>
      </c>
      <c r="AC64" s="556" t="s">
        <v>34</v>
      </c>
      <c r="AD64" s="156" t="s">
        <v>34</v>
      </c>
    </row>
    <row r="65" spans="1:30">
      <c r="E65" s="550" t="s">
        <v>2739</v>
      </c>
      <c r="F65" s="155" t="s">
        <v>1339</v>
      </c>
      <c r="G65" s="155" t="s">
        <v>1417</v>
      </c>
      <c r="H65" s="155" t="s">
        <v>34</v>
      </c>
      <c r="I65" s="551" t="s">
        <v>34</v>
      </c>
      <c r="J65" s="155" t="s">
        <v>663</v>
      </c>
      <c r="K65" s="155" t="s">
        <v>608</v>
      </c>
      <c r="L65" s="155" t="s">
        <v>48</v>
      </c>
      <c r="M65" s="155">
        <v>1825</v>
      </c>
      <c r="N65" s="551" t="s">
        <v>34</v>
      </c>
      <c r="O65" s="551">
        <v>2E-3</v>
      </c>
      <c r="P65" s="552" t="s">
        <v>34</v>
      </c>
      <c r="Q65" s="552" t="s">
        <v>1422</v>
      </c>
      <c r="R65" s="552" t="s">
        <v>34</v>
      </c>
      <c r="S65" s="553" t="s">
        <v>34</v>
      </c>
      <c r="T65" s="554" t="s">
        <v>34</v>
      </c>
      <c r="U65" s="555" t="s">
        <v>34</v>
      </c>
      <c r="V65" s="554" t="s">
        <v>34</v>
      </c>
      <c r="W65" s="555" t="s">
        <v>34</v>
      </c>
      <c r="X65" s="554" t="s">
        <v>34</v>
      </c>
      <c r="Y65" s="555" t="s">
        <v>34</v>
      </c>
      <c r="Z65" s="554" t="s">
        <v>34</v>
      </c>
      <c r="AA65" s="555" t="s">
        <v>34</v>
      </c>
      <c r="AB65" s="554" t="s">
        <v>34</v>
      </c>
      <c r="AC65" s="556" t="s">
        <v>34</v>
      </c>
      <c r="AD65" s="156" t="s">
        <v>34</v>
      </c>
    </row>
    <row r="66" spans="1:30">
      <c r="E66" s="550" t="s">
        <v>2632</v>
      </c>
      <c r="F66" s="155" t="s">
        <v>1339</v>
      </c>
      <c r="G66" s="155" t="s">
        <v>1417</v>
      </c>
      <c r="H66" s="155" t="s">
        <v>34</v>
      </c>
      <c r="I66" s="551" t="s">
        <v>34</v>
      </c>
      <c r="J66" s="155" t="s">
        <v>663</v>
      </c>
      <c r="K66" s="155" t="s">
        <v>608</v>
      </c>
      <c r="L66" s="155" t="s">
        <v>48</v>
      </c>
      <c r="M66" s="155">
        <v>2190</v>
      </c>
      <c r="N66" s="551" t="s">
        <v>34</v>
      </c>
      <c r="O66" s="551">
        <v>2E-3</v>
      </c>
      <c r="P66" s="552" t="s">
        <v>34</v>
      </c>
      <c r="Q66" s="552" t="s">
        <v>1422</v>
      </c>
      <c r="R66" s="552" t="s">
        <v>34</v>
      </c>
      <c r="S66" s="553" t="s">
        <v>34</v>
      </c>
      <c r="T66" s="554" t="s">
        <v>34</v>
      </c>
      <c r="U66" s="555" t="s">
        <v>34</v>
      </c>
      <c r="V66" s="554" t="s">
        <v>34</v>
      </c>
      <c r="W66" s="555" t="s">
        <v>34</v>
      </c>
      <c r="X66" s="554" t="s">
        <v>34</v>
      </c>
      <c r="Y66" s="555" t="s">
        <v>34</v>
      </c>
      <c r="Z66" s="554" t="s">
        <v>34</v>
      </c>
      <c r="AA66" s="555" t="s">
        <v>34</v>
      </c>
      <c r="AB66" s="554" t="s">
        <v>34</v>
      </c>
      <c r="AC66" s="556" t="s">
        <v>34</v>
      </c>
      <c r="AD66" s="156" t="s">
        <v>34</v>
      </c>
    </row>
    <row r="67" spans="1:30" ht="5.25" customHeight="1">
      <c r="E67" s="557" t="s">
        <v>1393</v>
      </c>
      <c r="P67" s="567"/>
      <c r="Q67" s="567"/>
      <c r="R67" s="567"/>
      <c r="S67" s="568"/>
      <c r="AC67" s="569"/>
    </row>
    <row r="68" spans="1:30" s="451" customFormat="1">
      <c r="A68" s="544"/>
      <c r="B68" s="540" t="s">
        <v>661</v>
      </c>
      <c r="C68" s="525" t="s">
        <v>866</v>
      </c>
      <c r="D68" s="540" t="str">
        <f>B68&amp;" "&amp;C68</f>
        <v>Pré-fixado Longa</v>
      </c>
      <c r="E68" s="562" t="s">
        <v>1370</v>
      </c>
      <c r="F68" s="562"/>
      <c r="G68" s="562"/>
      <c r="H68" s="562"/>
      <c r="I68" s="562"/>
      <c r="J68" s="563"/>
      <c r="K68" s="562"/>
      <c r="L68" s="562"/>
      <c r="M68" s="562"/>
      <c r="N68" s="562"/>
      <c r="O68" s="562"/>
      <c r="P68" s="564"/>
      <c r="Q68" s="564"/>
      <c r="R68" s="564"/>
      <c r="S68" s="565"/>
      <c r="T68" s="562"/>
      <c r="U68" s="562"/>
      <c r="V68" s="562"/>
      <c r="W68" s="562"/>
      <c r="X68" s="562"/>
      <c r="Y68" s="562"/>
      <c r="Z68" s="562"/>
      <c r="AA68" s="562"/>
      <c r="AB68" s="562"/>
      <c r="AC68" s="566"/>
      <c r="AD68" s="562"/>
    </row>
    <row r="69" spans="1:30">
      <c r="E69" s="550"/>
      <c r="F69" s="155"/>
      <c r="G69" s="155"/>
      <c r="H69" s="155"/>
      <c r="I69" s="551"/>
      <c r="J69" s="155"/>
      <c r="K69" s="155"/>
      <c r="L69" s="155"/>
      <c r="M69" s="155"/>
      <c r="N69" s="551"/>
      <c r="O69" s="551"/>
      <c r="P69" s="552"/>
      <c r="Q69" s="552"/>
      <c r="R69" s="552"/>
      <c r="S69" s="553"/>
      <c r="T69" s="554"/>
      <c r="U69" s="555"/>
      <c r="V69" s="554"/>
      <c r="W69" s="555"/>
      <c r="X69" s="554"/>
      <c r="Y69" s="555"/>
      <c r="Z69" s="554"/>
      <c r="AA69" s="555"/>
      <c r="AB69" s="554"/>
      <c r="AC69" s="556"/>
      <c r="AD69" s="156"/>
    </row>
    <row r="70" spans="1:30" s="451" customFormat="1" ht="7.5" customHeight="1">
      <c r="B70" s="540"/>
      <c r="C70" s="540"/>
      <c r="D70" s="540"/>
      <c r="E70" s="541" t="s">
        <v>1393</v>
      </c>
      <c r="J70" s="542"/>
      <c r="P70" s="543"/>
      <c r="Q70" s="543"/>
      <c r="R70" s="543"/>
    </row>
    <row r="71" spans="1:30" s="532" customFormat="1" ht="21.75" customHeight="1">
      <c r="B71" s="559" t="s">
        <v>12</v>
      </c>
      <c r="C71" s="533"/>
      <c r="D71" s="533"/>
      <c r="E71" s="534" t="s">
        <v>1335</v>
      </c>
      <c r="F71" s="534"/>
      <c r="G71" s="534"/>
      <c r="H71" s="534"/>
      <c r="I71" s="534"/>
      <c r="J71" s="535"/>
      <c r="K71" s="534"/>
      <c r="L71" s="534"/>
      <c r="M71" s="534"/>
      <c r="N71" s="534"/>
      <c r="O71" s="534"/>
      <c r="P71" s="570"/>
      <c r="Q71" s="570"/>
      <c r="R71" s="570"/>
      <c r="S71" s="571"/>
      <c r="T71" s="534"/>
      <c r="U71" s="534"/>
      <c r="V71" s="534"/>
      <c r="W71" s="534"/>
      <c r="X71" s="534"/>
      <c r="Y71" s="534"/>
      <c r="Z71" s="534"/>
      <c r="AA71" s="534"/>
      <c r="AB71" s="534"/>
      <c r="AC71" s="534"/>
      <c r="AD71" s="534"/>
    </row>
    <row r="72" spans="1:30" s="56" customFormat="1" ht="5.25" customHeight="1">
      <c r="B72" s="27"/>
      <c r="C72" s="27"/>
      <c r="D72" s="27"/>
      <c r="J72" s="572"/>
      <c r="P72" s="573"/>
      <c r="Q72" s="573"/>
      <c r="R72" s="573"/>
    </row>
    <row r="73" spans="1:30" s="451" customFormat="1">
      <c r="A73" s="544"/>
      <c r="B73" s="540" t="s">
        <v>615</v>
      </c>
      <c r="C73" s="540" t="s">
        <v>34</v>
      </c>
      <c r="D73" s="540" t="str">
        <f>B73&amp;" "&amp;C73</f>
        <v>Macro -</v>
      </c>
      <c r="E73" s="545" t="s">
        <v>615</v>
      </c>
      <c r="F73" s="545"/>
      <c r="G73" s="545"/>
      <c r="H73" s="545"/>
      <c r="I73" s="545"/>
      <c r="J73" s="546"/>
      <c r="K73" s="545"/>
      <c r="L73" s="545"/>
      <c r="M73" s="545"/>
      <c r="N73" s="545"/>
      <c r="O73" s="545"/>
      <c r="P73" s="547"/>
      <c r="Q73" s="547"/>
      <c r="R73" s="547"/>
      <c r="S73" s="548"/>
      <c r="T73" s="545"/>
      <c r="U73" s="545"/>
      <c r="V73" s="545"/>
      <c r="W73" s="545"/>
      <c r="X73" s="545"/>
      <c r="Y73" s="545"/>
      <c r="Z73" s="545"/>
      <c r="AA73" s="545"/>
      <c r="AB73" s="545"/>
      <c r="AC73" s="549"/>
      <c r="AD73" s="545"/>
    </row>
    <row r="74" spans="1:30">
      <c r="E74" s="550"/>
      <c r="F74" s="155"/>
      <c r="G74" s="155"/>
      <c r="H74" s="155"/>
      <c r="I74" s="551"/>
      <c r="J74" s="155"/>
      <c r="K74" s="155"/>
      <c r="L74" s="155"/>
      <c r="M74" s="155"/>
      <c r="N74" s="551"/>
      <c r="O74" s="551"/>
      <c r="P74" s="552"/>
      <c r="Q74" s="552"/>
      <c r="R74" s="552"/>
      <c r="S74" s="553"/>
      <c r="T74" s="554"/>
      <c r="U74" s="555"/>
      <c r="V74" s="554"/>
      <c r="W74" s="555"/>
      <c r="X74" s="554"/>
      <c r="Y74" s="555"/>
      <c r="Z74" s="554"/>
      <c r="AA74" s="555"/>
      <c r="AB74" s="554"/>
      <c r="AC74" s="556"/>
      <c r="AD74" s="156"/>
    </row>
    <row r="75" spans="1:30" ht="5.25" customHeight="1">
      <c r="E75" s="557" t="s">
        <v>1393</v>
      </c>
      <c r="P75" s="567"/>
      <c r="Q75" s="567"/>
      <c r="R75" s="567"/>
      <c r="S75" s="568"/>
      <c r="AC75" s="569"/>
    </row>
    <row r="76" spans="1:30" s="451" customFormat="1">
      <c r="A76" s="544"/>
      <c r="B76" s="559" t="s">
        <v>12</v>
      </c>
      <c r="C76" s="540"/>
      <c r="D76" s="540"/>
      <c r="E76" s="545" t="s">
        <v>616</v>
      </c>
      <c r="F76" s="545"/>
      <c r="G76" s="545"/>
      <c r="H76" s="545"/>
      <c r="I76" s="545"/>
      <c r="J76" s="546"/>
      <c r="K76" s="545"/>
      <c r="L76" s="545"/>
      <c r="M76" s="545"/>
      <c r="N76" s="545"/>
      <c r="O76" s="545"/>
      <c r="P76" s="547"/>
      <c r="Q76" s="547"/>
      <c r="R76" s="547"/>
      <c r="S76" s="548"/>
      <c r="T76" s="545"/>
      <c r="U76" s="545"/>
      <c r="V76" s="545"/>
      <c r="W76" s="545"/>
      <c r="X76" s="545"/>
      <c r="Y76" s="545"/>
      <c r="Z76" s="545"/>
      <c r="AA76" s="545"/>
      <c r="AB76" s="545"/>
      <c r="AC76" s="549"/>
      <c r="AD76" s="545"/>
    </row>
    <row r="77" spans="1:30" s="451" customFormat="1" ht="3" customHeight="1">
      <c r="B77" s="540"/>
      <c r="C77" s="540"/>
      <c r="D77" s="540"/>
      <c r="J77" s="560"/>
      <c r="P77" s="543"/>
      <c r="Q77" s="543"/>
      <c r="R77" s="543"/>
      <c r="S77" s="558"/>
      <c r="AC77" s="561"/>
    </row>
    <row r="78" spans="1:30" s="451" customFormat="1">
      <c r="A78" s="574"/>
      <c r="B78" s="540" t="s">
        <v>616</v>
      </c>
      <c r="C78" s="540" t="s">
        <v>610</v>
      </c>
      <c r="D78" s="540" t="str">
        <f>B78&amp;" "&amp;C78</f>
        <v>Descorrelacionados Quant</v>
      </c>
      <c r="E78" s="562" t="s">
        <v>610</v>
      </c>
      <c r="F78" s="562"/>
      <c r="G78" s="562"/>
      <c r="H78" s="562"/>
      <c r="I78" s="562"/>
      <c r="J78" s="563"/>
      <c r="K78" s="562"/>
      <c r="L78" s="562"/>
      <c r="M78" s="562"/>
      <c r="N78" s="562"/>
      <c r="O78" s="562"/>
      <c r="P78" s="564"/>
      <c r="Q78" s="564"/>
      <c r="R78" s="564"/>
      <c r="S78" s="565"/>
      <c r="T78" s="562"/>
      <c r="U78" s="562"/>
      <c r="V78" s="562"/>
      <c r="W78" s="562"/>
      <c r="X78" s="562"/>
      <c r="Y78" s="562"/>
      <c r="Z78" s="562"/>
      <c r="AA78" s="562"/>
      <c r="AB78" s="562"/>
      <c r="AC78" s="566"/>
      <c r="AD78" s="562"/>
    </row>
    <row r="79" spans="1:30">
      <c r="E79" s="550"/>
      <c r="F79" s="155"/>
      <c r="G79" s="155"/>
      <c r="H79" s="155"/>
      <c r="I79" s="551"/>
      <c r="J79" s="155"/>
      <c r="K79" s="155"/>
      <c r="L79" s="155"/>
      <c r="M79" s="155"/>
      <c r="N79" s="551"/>
      <c r="O79" s="551"/>
      <c r="P79" s="552"/>
      <c r="Q79" s="552"/>
      <c r="R79" s="552"/>
      <c r="S79" s="553"/>
      <c r="T79" s="554"/>
      <c r="U79" s="555"/>
      <c r="V79" s="554"/>
      <c r="W79" s="555"/>
      <c r="X79" s="554"/>
      <c r="Y79" s="555"/>
      <c r="Z79" s="554"/>
      <c r="AA79" s="555"/>
      <c r="AB79" s="554"/>
      <c r="AC79" s="556"/>
      <c r="AD79" s="156"/>
    </row>
    <row r="80" spans="1:30" ht="5.25" customHeight="1">
      <c r="E80" s="557" t="s">
        <v>1393</v>
      </c>
      <c r="P80" s="567"/>
      <c r="Q80" s="567"/>
      <c r="R80" s="567"/>
      <c r="S80" s="568"/>
      <c r="AC80" s="569"/>
    </row>
    <row r="81" spans="1:30" s="451" customFormat="1">
      <c r="A81" s="574"/>
      <c r="B81" s="540" t="s">
        <v>616</v>
      </c>
      <c r="C81" s="540" t="s">
        <v>617</v>
      </c>
      <c r="D81" s="540" t="str">
        <f>B81&amp;" "&amp;C81</f>
        <v>Descorrelacionados Long &amp; Short</v>
      </c>
      <c r="E81" s="562" t="s">
        <v>617</v>
      </c>
      <c r="F81" s="562"/>
      <c r="G81" s="562"/>
      <c r="H81" s="562"/>
      <c r="I81" s="562"/>
      <c r="J81" s="563"/>
      <c r="K81" s="562"/>
      <c r="L81" s="562"/>
      <c r="M81" s="562"/>
      <c r="N81" s="562"/>
      <c r="O81" s="562"/>
      <c r="P81" s="564"/>
      <c r="Q81" s="564"/>
      <c r="R81" s="564"/>
      <c r="S81" s="565"/>
      <c r="T81" s="562"/>
      <c r="U81" s="562"/>
      <c r="V81" s="562"/>
      <c r="W81" s="562"/>
      <c r="X81" s="562"/>
      <c r="Y81" s="562"/>
      <c r="Z81" s="562"/>
      <c r="AA81" s="562"/>
      <c r="AB81" s="562"/>
      <c r="AC81" s="566"/>
      <c r="AD81" s="562"/>
    </row>
    <row r="82" spans="1:30">
      <c r="E82" s="550"/>
      <c r="F82" s="155"/>
      <c r="G82" s="155"/>
      <c r="H82" s="155"/>
      <c r="I82" s="551"/>
      <c r="J82" s="155"/>
      <c r="K82" s="155"/>
      <c r="L82" s="155"/>
      <c r="M82" s="155"/>
      <c r="N82" s="551"/>
      <c r="O82" s="551"/>
      <c r="P82" s="552"/>
      <c r="Q82" s="552"/>
      <c r="R82" s="552"/>
      <c r="S82" s="553"/>
      <c r="T82" s="554"/>
      <c r="U82" s="555"/>
      <c r="V82" s="554"/>
      <c r="W82" s="555"/>
      <c r="X82" s="554"/>
      <c r="Y82" s="555"/>
      <c r="Z82" s="554"/>
      <c r="AA82" s="555"/>
      <c r="AB82" s="554"/>
      <c r="AC82" s="556"/>
      <c r="AD82" s="156"/>
    </row>
    <row r="83" spans="1:30" ht="5.25" customHeight="1">
      <c r="A83" s="574"/>
      <c r="B83" s="540"/>
      <c r="C83" s="540"/>
      <c r="D83" s="540"/>
      <c r="E83" s="557" t="s">
        <v>1393</v>
      </c>
      <c r="P83" s="567"/>
      <c r="Q83" s="567"/>
      <c r="R83" s="567"/>
      <c r="S83" s="568"/>
      <c r="AC83" s="569"/>
    </row>
    <row r="84" spans="1:30" s="451" customFormat="1">
      <c r="A84" s="574"/>
      <c r="B84" s="540" t="s">
        <v>616</v>
      </c>
      <c r="C84" s="540" t="s">
        <v>619</v>
      </c>
      <c r="D84" s="540" t="str">
        <f>B84&amp;" "&amp;C84</f>
        <v>Descorrelacionados Multiestratégia</v>
      </c>
      <c r="E84" s="562" t="s">
        <v>619</v>
      </c>
      <c r="F84" s="562"/>
      <c r="G84" s="562"/>
      <c r="H84" s="562"/>
      <c r="I84" s="562"/>
      <c r="J84" s="563"/>
      <c r="K84" s="562"/>
      <c r="L84" s="562"/>
      <c r="M84" s="562"/>
      <c r="N84" s="562"/>
      <c r="O84" s="562"/>
      <c r="P84" s="564"/>
      <c r="Q84" s="564"/>
      <c r="R84" s="564"/>
      <c r="S84" s="565"/>
      <c r="T84" s="562"/>
      <c r="U84" s="562"/>
      <c r="V84" s="562"/>
      <c r="W84" s="562"/>
      <c r="X84" s="562"/>
      <c r="Y84" s="562"/>
      <c r="Z84" s="562"/>
      <c r="AA84" s="562"/>
      <c r="AB84" s="562"/>
      <c r="AC84" s="566"/>
      <c r="AD84" s="562"/>
    </row>
    <row r="85" spans="1:30">
      <c r="E85" s="550"/>
      <c r="F85" s="155"/>
      <c r="G85" s="155"/>
      <c r="H85" s="155"/>
      <c r="I85" s="551"/>
      <c r="J85" s="155"/>
      <c r="K85" s="155"/>
      <c r="L85" s="155"/>
      <c r="M85" s="155"/>
      <c r="N85" s="551"/>
      <c r="O85" s="551"/>
      <c r="P85" s="552"/>
      <c r="Q85" s="552"/>
      <c r="R85" s="552"/>
      <c r="S85" s="553"/>
      <c r="T85" s="554"/>
      <c r="U85" s="555"/>
      <c r="V85" s="554"/>
      <c r="W85" s="555"/>
      <c r="X85" s="554"/>
      <c r="Y85" s="555"/>
      <c r="Z85" s="554"/>
      <c r="AA85" s="555"/>
      <c r="AB85" s="554"/>
      <c r="AC85" s="556"/>
      <c r="AD85" s="156"/>
    </row>
    <row r="86" spans="1:30" ht="5.25" customHeight="1">
      <c r="E86" s="557" t="s">
        <v>1393</v>
      </c>
      <c r="P86" s="567"/>
      <c r="Q86" s="567"/>
      <c r="R86" s="567"/>
      <c r="S86" s="568"/>
      <c r="AC86" s="569"/>
    </row>
    <row r="87" spans="1:30" s="451" customFormat="1">
      <c r="A87" s="574"/>
      <c r="B87" s="540" t="s">
        <v>616</v>
      </c>
      <c r="C87" s="540" t="s">
        <v>618</v>
      </c>
      <c r="D87" s="540" t="str">
        <f>B87&amp;" "&amp;C87</f>
        <v>Descorrelacionados Arbitragem</v>
      </c>
      <c r="E87" s="562" t="s">
        <v>618</v>
      </c>
      <c r="F87" s="562"/>
      <c r="G87" s="562"/>
      <c r="H87" s="562"/>
      <c r="I87" s="562"/>
      <c r="J87" s="563"/>
      <c r="K87" s="562"/>
      <c r="L87" s="562"/>
      <c r="M87" s="562"/>
      <c r="N87" s="562"/>
      <c r="O87" s="562"/>
      <c r="P87" s="564"/>
      <c r="Q87" s="564"/>
      <c r="R87" s="564"/>
      <c r="S87" s="565"/>
      <c r="T87" s="562"/>
      <c r="U87" s="562"/>
      <c r="V87" s="562"/>
      <c r="W87" s="562"/>
      <c r="X87" s="562"/>
      <c r="Y87" s="562"/>
      <c r="Z87" s="562"/>
      <c r="AA87" s="562"/>
      <c r="AB87" s="562"/>
      <c r="AC87" s="566"/>
      <c r="AD87" s="562"/>
    </row>
    <row r="88" spans="1:30">
      <c r="E88" s="550"/>
      <c r="F88" s="155"/>
      <c r="G88" s="155"/>
      <c r="H88" s="155"/>
      <c r="I88" s="551"/>
      <c r="J88" s="155"/>
      <c r="K88" s="155"/>
      <c r="L88" s="155"/>
      <c r="M88" s="155"/>
      <c r="N88" s="551"/>
      <c r="O88" s="551"/>
      <c r="P88" s="552"/>
      <c r="Q88" s="552"/>
      <c r="R88" s="552"/>
      <c r="S88" s="553"/>
      <c r="T88" s="554"/>
      <c r="U88" s="555"/>
      <c r="V88" s="554"/>
      <c r="W88" s="555"/>
      <c r="X88" s="554"/>
      <c r="Y88" s="555"/>
      <c r="Z88" s="554"/>
      <c r="AA88" s="555"/>
      <c r="AB88" s="554"/>
      <c r="AC88" s="556"/>
      <c r="AD88" s="156"/>
    </row>
    <row r="89" spans="1:30" s="451" customFormat="1" ht="7.5" customHeight="1">
      <c r="B89" s="540"/>
      <c r="C89" s="540"/>
      <c r="D89" s="540"/>
      <c r="E89" s="541" t="s">
        <v>1393</v>
      </c>
      <c r="J89" s="542"/>
      <c r="P89" s="543"/>
      <c r="Q89" s="543"/>
      <c r="R89" s="543"/>
    </row>
    <row r="90" spans="1:30" s="532" customFormat="1" ht="21.75" customHeight="1">
      <c r="B90" s="559" t="s">
        <v>12</v>
      </c>
      <c r="C90" s="533"/>
      <c r="D90" s="533"/>
      <c r="E90" s="534" t="s">
        <v>1336</v>
      </c>
      <c r="F90" s="534"/>
      <c r="G90" s="534"/>
      <c r="H90" s="534"/>
      <c r="I90" s="534"/>
      <c r="J90" s="535"/>
      <c r="K90" s="534"/>
      <c r="L90" s="534"/>
      <c r="M90" s="534"/>
      <c r="N90" s="534"/>
      <c r="O90" s="534"/>
      <c r="P90" s="570"/>
      <c r="Q90" s="570"/>
      <c r="R90" s="570"/>
      <c r="S90" s="571"/>
      <c r="T90" s="534"/>
      <c r="U90" s="534"/>
      <c r="V90" s="534"/>
      <c r="W90" s="534"/>
      <c r="X90" s="534"/>
      <c r="Y90" s="534"/>
      <c r="Z90" s="534"/>
      <c r="AA90" s="534"/>
      <c r="AB90" s="534"/>
      <c r="AC90" s="534"/>
      <c r="AD90" s="534"/>
    </row>
    <row r="91" spans="1:30" s="56" customFormat="1" ht="5.25" customHeight="1">
      <c r="B91" s="27"/>
      <c r="C91" s="27"/>
      <c r="D91" s="27"/>
      <c r="J91" s="575"/>
      <c r="P91" s="573"/>
      <c r="Q91" s="573"/>
      <c r="R91" s="573"/>
    </row>
    <row r="92" spans="1:30" s="451" customFormat="1">
      <c r="A92" s="544"/>
      <c r="B92" s="559" t="s">
        <v>12</v>
      </c>
      <c r="C92" s="540"/>
      <c r="D92" s="540"/>
      <c r="E92" s="545" t="s">
        <v>608</v>
      </c>
      <c r="F92" s="545"/>
      <c r="G92" s="545"/>
      <c r="H92" s="545"/>
      <c r="I92" s="545"/>
      <c r="J92" s="546"/>
      <c r="K92" s="545"/>
      <c r="L92" s="545"/>
      <c r="M92" s="545"/>
      <c r="N92" s="545"/>
      <c r="O92" s="545"/>
      <c r="P92" s="547"/>
      <c r="Q92" s="547"/>
      <c r="R92" s="547"/>
      <c r="S92" s="548"/>
      <c r="T92" s="545"/>
      <c r="U92" s="545"/>
      <c r="V92" s="545"/>
      <c r="W92" s="545"/>
      <c r="X92" s="545"/>
      <c r="Y92" s="545"/>
      <c r="Z92" s="545"/>
      <c r="AA92" s="545"/>
      <c r="AB92" s="545"/>
      <c r="AC92" s="549"/>
      <c r="AD92" s="545"/>
    </row>
    <row r="93" spans="1:30" s="451" customFormat="1" ht="3" customHeight="1">
      <c r="B93" s="540"/>
      <c r="C93" s="540"/>
      <c r="D93" s="540"/>
      <c r="J93" s="560"/>
      <c r="P93" s="543"/>
      <c r="Q93" s="543"/>
      <c r="R93" s="543"/>
      <c r="S93" s="558"/>
      <c r="AC93" s="561"/>
    </row>
    <row r="94" spans="1:30" s="451" customFormat="1">
      <c r="A94" s="574"/>
      <c r="B94" s="540" t="s">
        <v>607</v>
      </c>
      <c r="C94" s="540" t="s">
        <v>608</v>
      </c>
      <c r="D94" s="540" t="str">
        <f>B94&amp;" "&amp;C94</f>
        <v>Long Only Brasil</v>
      </c>
      <c r="E94" s="562" t="s">
        <v>607</v>
      </c>
      <c r="F94" s="562"/>
      <c r="G94" s="562"/>
      <c r="H94" s="562"/>
      <c r="I94" s="562"/>
      <c r="J94" s="563"/>
      <c r="K94" s="562"/>
      <c r="L94" s="562"/>
      <c r="M94" s="562"/>
      <c r="N94" s="562"/>
      <c r="O94" s="562"/>
      <c r="P94" s="564"/>
      <c r="Q94" s="564"/>
      <c r="R94" s="564"/>
      <c r="S94" s="565"/>
      <c r="T94" s="562"/>
      <c r="U94" s="562"/>
      <c r="V94" s="562"/>
      <c r="W94" s="562"/>
      <c r="X94" s="562"/>
      <c r="Y94" s="562"/>
      <c r="Z94" s="562"/>
      <c r="AA94" s="562"/>
      <c r="AB94" s="562"/>
      <c r="AC94" s="566"/>
      <c r="AD94" s="562"/>
    </row>
    <row r="95" spans="1:30">
      <c r="E95" s="550" t="s">
        <v>1396</v>
      </c>
      <c r="F95" s="155" t="s">
        <v>1339</v>
      </c>
      <c r="G95" s="155" t="s">
        <v>1415</v>
      </c>
      <c r="H95" s="155" t="s">
        <v>1321</v>
      </c>
      <c r="I95" s="551" t="s">
        <v>34</v>
      </c>
      <c r="J95" s="155" t="s">
        <v>672</v>
      </c>
      <c r="K95" s="155" t="s">
        <v>608</v>
      </c>
      <c r="L95" s="155" t="s">
        <v>48</v>
      </c>
      <c r="M95" s="155">
        <v>2</v>
      </c>
      <c r="N95" s="551">
        <v>3.0000000000000001E-3</v>
      </c>
      <c r="O95" s="551">
        <v>2.5000000000000001E-3</v>
      </c>
      <c r="P95" s="552" t="s">
        <v>34</v>
      </c>
      <c r="Q95" s="552" t="s">
        <v>1422</v>
      </c>
      <c r="R95" s="552">
        <v>15220000000</v>
      </c>
      <c r="S95" s="553">
        <v>39784</v>
      </c>
      <c r="T95" s="554" t="s">
        <v>34</v>
      </c>
      <c r="U95" s="555" t="s">
        <v>34</v>
      </c>
      <c r="V95" s="554" t="s">
        <v>34</v>
      </c>
      <c r="W95" s="555" t="s">
        <v>34</v>
      </c>
      <c r="X95" s="554" t="s">
        <v>34</v>
      </c>
      <c r="Y95" s="555" t="s">
        <v>34</v>
      </c>
      <c r="Z95" s="554" t="s">
        <v>34</v>
      </c>
      <c r="AA95" s="555" t="s">
        <v>34</v>
      </c>
      <c r="AB95" s="554" t="s">
        <v>34</v>
      </c>
      <c r="AC95" s="556" t="s">
        <v>34</v>
      </c>
      <c r="AD95" s="156" t="s">
        <v>34</v>
      </c>
    </row>
    <row r="96" spans="1:30">
      <c r="E96" s="550" t="s">
        <v>1432</v>
      </c>
      <c r="F96" s="155" t="s">
        <v>715</v>
      </c>
      <c r="G96" s="155" t="s">
        <v>34</v>
      </c>
      <c r="H96" s="155" t="s">
        <v>1321</v>
      </c>
      <c r="I96" s="551" t="s">
        <v>34</v>
      </c>
      <c r="J96" s="155" t="s">
        <v>34</v>
      </c>
      <c r="K96" s="155" t="s">
        <v>608</v>
      </c>
      <c r="L96" s="155" t="s">
        <v>48</v>
      </c>
      <c r="M96" s="155">
        <v>2</v>
      </c>
      <c r="N96" s="551" t="s">
        <v>34</v>
      </c>
      <c r="O96" s="551">
        <v>5.0000000000000001E-3</v>
      </c>
      <c r="P96" s="552" t="s">
        <v>34</v>
      </c>
      <c r="Q96" s="552" t="s">
        <v>1422</v>
      </c>
      <c r="R96" s="552" t="s">
        <v>34</v>
      </c>
      <c r="S96" s="553" t="s">
        <v>34</v>
      </c>
      <c r="T96" s="554" t="s">
        <v>34</v>
      </c>
      <c r="U96" s="555" t="s">
        <v>34</v>
      </c>
      <c r="V96" s="554" t="s">
        <v>34</v>
      </c>
      <c r="W96" s="555" t="s">
        <v>34</v>
      </c>
      <c r="X96" s="554" t="s">
        <v>34</v>
      </c>
      <c r="Y96" s="555" t="s">
        <v>34</v>
      </c>
      <c r="Z96" s="554" t="s">
        <v>34</v>
      </c>
      <c r="AA96" s="555" t="s">
        <v>34</v>
      </c>
      <c r="AB96" s="554" t="s">
        <v>34</v>
      </c>
      <c r="AC96" s="556" t="s">
        <v>34</v>
      </c>
      <c r="AD96" s="156" t="s">
        <v>34</v>
      </c>
    </row>
    <row r="97" spans="1:30" ht="5.25" customHeight="1">
      <c r="E97" s="557" t="s">
        <v>1393</v>
      </c>
      <c r="P97" s="567"/>
      <c r="Q97" s="567"/>
      <c r="R97" s="567"/>
      <c r="S97" s="568"/>
      <c r="AC97" s="569"/>
    </row>
    <row r="98" spans="1:30" s="451" customFormat="1">
      <c r="A98" s="574"/>
      <c r="B98" s="540" t="s">
        <v>614</v>
      </c>
      <c r="C98" s="540" t="s">
        <v>34</v>
      </c>
      <c r="D98" s="540" t="str">
        <f>B98&amp;" "&amp;C98</f>
        <v>Long Bias -</v>
      </c>
      <c r="E98" s="562" t="s">
        <v>614</v>
      </c>
      <c r="F98" s="562"/>
      <c r="G98" s="562"/>
      <c r="H98" s="562"/>
      <c r="I98" s="562"/>
      <c r="J98" s="563"/>
      <c r="K98" s="562"/>
      <c r="L98" s="562"/>
      <c r="M98" s="562"/>
      <c r="N98" s="562"/>
      <c r="O98" s="562"/>
      <c r="P98" s="564"/>
      <c r="Q98" s="564"/>
      <c r="R98" s="564"/>
      <c r="S98" s="565"/>
      <c r="T98" s="562"/>
      <c r="U98" s="562"/>
      <c r="V98" s="562"/>
      <c r="W98" s="562"/>
      <c r="X98" s="562"/>
      <c r="Y98" s="562"/>
      <c r="Z98" s="562"/>
      <c r="AA98" s="562"/>
      <c r="AB98" s="562"/>
      <c r="AC98" s="566"/>
      <c r="AD98" s="562"/>
    </row>
    <row r="99" spans="1:30">
      <c r="E99" s="550"/>
      <c r="F99" s="155"/>
      <c r="G99" s="155"/>
      <c r="H99" s="155"/>
      <c r="I99" s="551"/>
      <c r="J99" s="155"/>
      <c r="K99" s="155"/>
      <c r="L99" s="155"/>
      <c r="M99" s="155"/>
      <c r="N99" s="551"/>
      <c r="O99" s="551"/>
      <c r="P99" s="552"/>
      <c r="Q99" s="552"/>
      <c r="R99" s="552"/>
      <c r="S99" s="553"/>
      <c r="T99" s="554"/>
      <c r="U99" s="555"/>
      <c r="V99" s="554"/>
      <c r="W99" s="555"/>
      <c r="X99" s="554"/>
      <c r="Y99" s="555"/>
      <c r="Z99" s="554"/>
      <c r="AA99" s="555"/>
      <c r="AB99" s="554"/>
      <c r="AC99" s="556"/>
      <c r="AD99" s="156"/>
    </row>
    <row r="100" spans="1:30" ht="5.25" customHeight="1">
      <c r="E100" s="557" t="s">
        <v>1393</v>
      </c>
      <c r="P100" s="567"/>
      <c r="Q100" s="567"/>
      <c r="R100" s="567"/>
      <c r="S100" s="568"/>
      <c r="AC100" s="569"/>
    </row>
    <row r="101" spans="1:30" s="451" customFormat="1">
      <c r="A101" s="574"/>
      <c r="B101" s="540" t="s">
        <v>15</v>
      </c>
      <c r="C101" s="540" t="s">
        <v>15</v>
      </c>
      <c r="D101" s="540" t="str">
        <f>B101&amp;" "&amp;C101</f>
        <v>Alternativos Alternativos</v>
      </c>
      <c r="E101" s="562" t="s">
        <v>15</v>
      </c>
      <c r="F101" s="562"/>
      <c r="G101" s="562"/>
      <c r="H101" s="562"/>
      <c r="I101" s="562"/>
      <c r="J101" s="563"/>
      <c r="K101" s="562"/>
      <c r="L101" s="562"/>
      <c r="M101" s="562"/>
      <c r="N101" s="562"/>
      <c r="O101" s="562"/>
      <c r="P101" s="564"/>
      <c r="Q101" s="564"/>
      <c r="R101" s="564"/>
      <c r="S101" s="565"/>
      <c r="T101" s="562"/>
      <c r="U101" s="562"/>
      <c r="V101" s="562"/>
      <c r="W101" s="562"/>
      <c r="X101" s="562"/>
      <c r="Y101" s="562"/>
      <c r="Z101" s="562"/>
      <c r="AA101" s="562"/>
      <c r="AB101" s="562"/>
      <c r="AC101" s="566"/>
      <c r="AD101" s="562"/>
    </row>
    <row r="102" spans="1:30">
      <c r="E102" s="550" t="s">
        <v>1433</v>
      </c>
      <c r="F102" s="155" t="s">
        <v>1339</v>
      </c>
      <c r="G102" s="605" t="s">
        <v>34</v>
      </c>
      <c r="H102" s="155" t="s">
        <v>1321</v>
      </c>
      <c r="I102" s="551" t="s">
        <v>34</v>
      </c>
      <c r="J102" s="155" t="s">
        <v>34</v>
      </c>
      <c r="K102" s="155" t="s">
        <v>608</v>
      </c>
      <c r="L102" s="155" t="s">
        <v>48</v>
      </c>
      <c r="M102" s="155">
        <v>2</v>
      </c>
      <c r="N102" s="551">
        <v>0.01</v>
      </c>
      <c r="O102" s="551">
        <v>2.5000000000000001E-3</v>
      </c>
      <c r="P102" s="552" t="s">
        <v>34</v>
      </c>
      <c r="Q102" s="552" t="s">
        <v>1422</v>
      </c>
      <c r="R102" s="552" t="s">
        <v>34</v>
      </c>
      <c r="S102" s="553" t="s">
        <v>34</v>
      </c>
      <c r="T102" s="554" t="s">
        <v>34</v>
      </c>
      <c r="U102" s="555" t="s">
        <v>34</v>
      </c>
      <c r="V102" s="554" t="s">
        <v>34</v>
      </c>
      <c r="W102" s="555" t="s">
        <v>34</v>
      </c>
      <c r="X102" s="554" t="s">
        <v>34</v>
      </c>
      <c r="Y102" s="555" t="s">
        <v>34</v>
      </c>
      <c r="Z102" s="554" t="s">
        <v>34</v>
      </c>
      <c r="AA102" s="555" t="s">
        <v>34</v>
      </c>
      <c r="AB102" s="554" t="s">
        <v>34</v>
      </c>
      <c r="AC102" s="556" t="s">
        <v>34</v>
      </c>
      <c r="AD102" s="156" t="s">
        <v>34</v>
      </c>
    </row>
    <row r="103" spans="1:30" s="451" customFormat="1" ht="7.5" customHeight="1">
      <c r="B103" s="540"/>
      <c r="C103" s="540"/>
      <c r="D103" s="540"/>
      <c r="E103" s="541" t="s">
        <v>1393</v>
      </c>
      <c r="J103" s="542"/>
      <c r="P103" s="543"/>
      <c r="Q103" s="543"/>
      <c r="R103" s="543"/>
      <c r="S103" s="558"/>
      <c r="AC103" s="561"/>
    </row>
    <row r="104" spans="1:30" s="451" customFormat="1">
      <c r="B104" s="559" t="s">
        <v>12</v>
      </c>
      <c r="C104" s="540"/>
      <c r="D104" s="540"/>
      <c r="E104" s="545" t="s">
        <v>628</v>
      </c>
      <c r="F104" s="545"/>
      <c r="G104" s="545"/>
      <c r="H104" s="545"/>
      <c r="I104" s="545"/>
      <c r="J104" s="546"/>
      <c r="K104" s="545"/>
      <c r="L104" s="545"/>
      <c r="M104" s="545"/>
      <c r="N104" s="545"/>
      <c r="O104" s="545"/>
      <c r="P104" s="547"/>
      <c r="Q104" s="547"/>
      <c r="R104" s="547"/>
      <c r="S104" s="548"/>
      <c r="T104" s="545"/>
      <c r="U104" s="545"/>
      <c r="V104" s="545"/>
      <c r="W104" s="545"/>
      <c r="X104" s="545"/>
      <c r="Y104" s="545"/>
      <c r="Z104" s="545"/>
      <c r="AA104" s="545"/>
      <c r="AB104" s="545"/>
      <c r="AC104" s="549"/>
      <c r="AD104" s="545"/>
    </row>
    <row r="105" spans="1:30" s="451" customFormat="1" ht="3" customHeight="1">
      <c r="B105" s="540"/>
      <c r="C105" s="540"/>
      <c r="D105" s="540"/>
      <c r="J105" s="560"/>
      <c r="P105" s="543"/>
      <c r="Q105" s="543"/>
      <c r="R105" s="543"/>
      <c r="S105" s="558"/>
      <c r="AC105" s="561"/>
    </row>
    <row r="106" spans="1:30" s="451" customFormat="1">
      <c r="A106" s="574"/>
      <c r="B106" s="540" t="s">
        <v>14</v>
      </c>
      <c r="C106" s="540" t="s">
        <v>690</v>
      </c>
      <c r="D106" s="540" t="str">
        <f>B106&amp;" "&amp;C106</f>
        <v>Renda Variável USA</v>
      </c>
      <c r="E106" s="562" t="s">
        <v>609</v>
      </c>
      <c r="F106" s="562"/>
      <c r="G106" s="562"/>
      <c r="H106" s="562"/>
      <c r="I106" s="562"/>
      <c r="J106" s="563"/>
      <c r="K106" s="562"/>
      <c r="L106" s="562"/>
      <c r="M106" s="562"/>
      <c r="N106" s="562"/>
      <c r="O106" s="562"/>
      <c r="P106" s="564"/>
      <c r="Q106" s="564"/>
      <c r="R106" s="564"/>
      <c r="S106" s="565"/>
      <c r="T106" s="562"/>
      <c r="U106" s="562"/>
      <c r="V106" s="562"/>
      <c r="W106" s="562"/>
      <c r="X106" s="562"/>
      <c r="Y106" s="562"/>
      <c r="Z106" s="562"/>
      <c r="AA106" s="562"/>
      <c r="AB106" s="562"/>
      <c r="AC106" s="566"/>
      <c r="AD106" s="562"/>
    </row>
    <row r="107" spans="1:30">
      <c r="E107" s="550" t="s">
        <v>464</v>
      </c>
      <c r="F107" s="155" t="s">
        <v>1339</v>
      </c>
      <c r="G107" s="155" t="s">
        <v>1415</v>
      </c>
      <c r="H107" s="155" t="s">
        <v>1321</v>
      </c>
      <c r="I107" s="551" t="s">
        <v>34</v>
      </c>
      <c r="J107" s="155" t="s">
        <v>672</v>
      </c>
      <c r="K107" s="155" t="s">
        <v>608</v>
      </c>
      <c r="L107" s="760" t="s">
        <v>49</v>
      </c>
      <c r="M107" s="155">
        <v>2</v>
      </c>
      <c r="N107" s="551">
        <v>2.3999999999999998E-3</v>
      </c>
      <c r="O107" s="551">
        <v>2.5000000000000001E-3</v>
      </c>
      <c r="P107" s="552" t="s">
        <v>34</v>
      </c>
      <c r="Q107" s="552" t="s">
        <v>1422</v>
      </c>
      <c r="R107" s="552">
        <v>3010000000</v>
      </c>
      <c r="S107" s="553">
        <v>41758</v>
      </c>
      <c r="T107" s="554" t="s">
        <v>34</v>
      </c>
      <c r="U107" s="555" t="s">
        <v>34</v>
      </c>
      <c r="V107" s="554" t="s">
        <v>34</v>
      </c>
      <c r="W107" s="555" t="s">
        <v>34</v>
      </c>
      <c r="X107" s="554" t="s">
        <v>34</v>
      </c>
      <c r="Y107" s="555" t="s">
        <v>34</v>
      </c>
      <c r="Z107" s="554" t="s">
        <v>34</v>
      </c>
      <c r="AA107" s="555" t="s">
        <v>34</v>
      </c>
      <c r="AB107" s="554" t="s">
        <v>34</v>
      </c>
      <c r="AC107" s="556" t="s">
        <v>34</v>
      </c>
      <c r="AD107" s="156" t="s">
        <v>34</v>
      </c>
    </row>
    <row r="108" spans="1:30" ht="5.25" customHeight="1">
      <c r="E108" s="557" t="s">
        <v>1393</v>
      </c>
      <c r="P108" s="567"/>
      <c r="Q108" s="567"/>
      <c r="R108" s="567"/>
      <c r="S108" s="568"/>
      <c r="AC108" s="569"/>
    </row>
    <row r="109" spans="1:30" s="451" customFormat="1">
      <c r="A109" s="574"/>
      <c r="B109" s="540" t="s">
        <v>14</v>
      </c>
      <c r="C109" s="525" t="s">
        <v>612</v>
      </c>
      <c r="D109" s="540" t="str">
        <f>B109&amp;" "&amp;C109</f>
        <v>Renda Variável China</v>
      </c>
      <c r="E109" s="562" t="s">
        <v>612</v>
      </c>
      <c r="F109" s="562"/>
      <c r="G109" s="562"/>
      <c r="H109" s="562"/>
      <c r="I109" s="562"/>
      <c r="J109" s="563"/>
      <c r="K109" s="562"/>
      <c r="L109" s="562"/>
      <c r="M109" s="562"/>
      <c r="N109" s="562"/>
      <c r="O109" s="562"/>
      <c r="P109" s="564"/>
      <c r="Q109" s="564"/>
      <c r="R109" s="564"/>
      <c r="S109" s="565"/>
      <c r="T109" s="562"/>
      <c r="U109" s="562"/>
      <c r="V109" s="562"/>
      <c r="W109" s="562"/>
      <c r="X109" s="562"/>
      <c r="Y109" s="562"/>
      <c r="Z109" s="562"/>
      <c r="AA109" s="562"/>
      <c r="AB109" s="562"/>
      <c r="AC109" s="566"/>
      <c r="AD109" s="562"/>
    </row>
    <row r="110" spans="1:30">
      <c r="E110" s="550" t="s">
        <v>1397</v>
      </c>
      <c r="F110" s="155" t="s">
        <v>1339</v>
      </c>
      <c r="G110" s="155" t="s">
        <v>34</v>
      </c>
      <c r="H110" s="155" t="s">
        <v>1321</v>
      </c>
      <c r="I110" s="551" t="s">
        <v>34</v>
      </c>
      <c r="J110" s="155" t="s">
        <v>672</v>
      </c>
      <c r="K110" s="155" t="s">
        <v>608</v>
      </c>
      <c r="L110" s="155" t="s">
        <v>48</v>
      </c>
      <c r="M110" s="155">
        <v>2</v>
      </c>
      <c r="N110" s="551">
        <v>8.8999999999999999E-3</v>
      </c>
      <c r="O110" s="551">
        <v>2.5000000000000001E-3</v>
      </c>
      <c r="P110" s="552" t="s">
        <v>34</v>
      </c>
      <c r="Q110" s="552" t="s">
        <v>1422</v>
      </c>
      <c r="R110" s="552">
        <v>484000000</v>
      </c>
      <c r="S110" s="553">
        <v>44186</v>
      </c>
      <c r="T110" s="554" t="s">
        <v>34</v>
      </c>
      <c r="U110" s="555" t="s">
        <v>34</v>
      </c>
      <c r="V110" s="554" t="s">
        <v>34</v>
      </c>
      <c r="W110" s="555" t="s">
        <v>34</v>
      </c>
      <c r="X110" s="554" t="s">
        <v>34</v>
      </c>
      <c r="Y110" s="555" t="s">
        <v>34</v>
      </c>
      <c r="Z110" s="554" t="s">
        <v>34</v>
      </c>
      <c r="AA110" s="555" t="s">
        <v>34</v>
      </c>
      <c r="AB110" s="554" t="s">
        <v>34</v>
      </c>
      <c r="AC110" s="556" t="s">
        <v>34</v>
      </c>
      <c r="AD110" s="156" t="s">
        <v>34</v>
      </c>
    </row>
    <row r="111" spans="1:30" ht="5.25" customHeight="1">
      <c r="E111" s="557" t="s">
        <v>1393</v>
      </c>
      <c r="P111" s="567"/>
      <c r="Q111" s="567"/>
      <c r="R111" s="567"/>
      <c r="S111" s="568"/>
      <c r="AC111" s="569"/>
    </row>
    <row r="112" spans="1:30" s="451" customFormat="1">
      <c r="A112" s="574"/>
      <c r="B112" s="540" t="s">
        <v>14</v>
      </c>
      <c r="C112" s="525" t="s">
        <v>613</v>
      </c>
      <c r="D112" s="540" t="str">
        <f>B112&amp;" "&amp;C112</f>
        <v>Renda Variável Europa</v>
      </c>
      <c r="E112" s="562" t="s">
        <v>613</v>
      </c>
      <c r="F112" s="562"/>
      <c r="G112" s="562"/>
      <c r="H112" s="562"/>
      <c r="I112" s="562"/>
      <c r="J112" s="563"/>
      <c r="K112" s="562"/>
      <c r="L112" s="562"/>
      <c r="M112" s="562"/>
      <c r="N112" s="562"/>
      <c r="O112" s="562"/>
      <c r="P112" s="564"/>
      <c r="Q112" s="564"/>
      <c r="R112" s="564"/>
      <c r="S112" s="565"/>
      <c r="T112" s="562"/>
      <c r="U112" s="562"/>
      <c r="V112" s="562"/>
      <c r="W112" s="562"/>
      <c r="X112" s="562"/>
      <c r="Y112" s="562"/>
      <c r="Z112" s="562"/>
      <c r="AA112" s="562"/>
      <c r="AB112" s="562"/>
      <c r="AC112" s="566"/>
      <c r="AD112" s="562"/>
    </row>
    <row r="113" spans="1:30">
      <c r="E113" s="550" t="s">
        <v>1398</v>
      </c>
      <c r="F113" s="155" t="s">
        <v>1339</v>
      </c>
      <c r="G113" s="605" t="s">
        <v>34</v>
      </c>
      <c r="H113" s="605" t="s">
        <v>1321</v>
      </c>
      <c r="I113" s="551" t="s">
        <v>34</v>
      </c>
      <c r="J113" s="155" t="s">
        <v>672</v>
      </c>
      <c r="K113" s="155" t="s">
        <v>608</v>
      </c>
      <c r="L113" s="155" t="s">
        <v>48</v>
      </c>
      <c r="M113" s="155">
        <v>2</v>
      </c>
      <c r="N113" s="551">
        <v>3.8999999999999998E-3</v>
      </c>
      <c r="O113" s="551">
        <v>2.5000000000000001E-3</v>
      </c>
      <c r="P113" s="552" t="s">
        <v>34</v>
      </c>
      <c r="Q113" s="552" t="s">
        <v>1422</v>
      </c>
      <c r="R113" s="552">
        <v>45310000</v>
      </c>
      <c r="S113" s="553">
        <v>44215</v>
      </c>
      <c r="T113" s="554" t="s">
        <v>34</v>
      </c>
      <c r="U113" s="555" t="s">
        <v>34</v>
      </c>
      <c r="V113" s="554" t="s">
        <v>34</v>
      </c>
      <c r="W113" s="555" t="s">
        <v>34</v>
      </c>
      <c r="X113" s="554" t="s">
        <v>34</v>
      </c>
      <c r="Y113" s="555" t="s">
        <v>34</v>
      </c>
      <c r="Z113" s="554" t="s">
        <v>34</v>
      </c>
      <c r="AA113" s="555" t="s">
        <v>34</v>
      </c>
      <c r="AB113" s="554" t="s">
        <v>34</v>
      </c>
      <c r="AC113" s="556" t="s">
        <v>34</v>
      </c>
      <c r="AD113" s="156" t="s">
        <v>34</v>
      </c>
    </row>
    <row r="114" spans="1:30" s="451" customFormat="1" ht="5.25" customHeight="1">
      <c r="B114" s="540"/>
      <c r="C114" s="540"/>
      <c r="D114" s="540"/>
      <c r="E114" s="557" t="s">
        <v>1393</v>
      </c>
      <c r="J114" s="560"/>
      <c r="P114" s="543"/>
      <c r="Q114" s="543"/>
      <c r="R114" s="543"/>
      <c r="S114" s="558"/>
      <c r="AC114" s="561"/>
    </row>
    <row r="115" spans="1:30" s="451" customFormat="1">
      <c r="A115" s="574"/>
      <c r="B115" s="540" t="s">
        <v>14</v>
      </c>
      <c r="C115" s="540" t="s">
        <v>611</v>
      </c>
      <c r="D115" s="540" t="str">
        <f>B115&amp;" "&amp;C115</f>
        <v>Renda Variável Global</v>
      </c>
      <c r="E115" s="562" t="s">
        <v>611</v>
      </c>
      <c r="F115" s="562"/>
      <c r="G115" s="562"/>
      <c r="H115" s="562"/>
      <c r="I115" s="562"/>
      <c r="J115" s="563"/>
      <c r="K115" s="562"/>
      <c r="L115" s="562"/>
      <c r="M115" s="562"/>
      <c r="N115" s="562"/>
      <c r="O115" s="562"/>
      <c r="P115" s="564"/>
      <c r="Q115" s="564"/>
      <c r="R115" s="564"/>
      <c r="S115" s="565"/>
      <c r="T115" s="562"/>
      <c r="U115" s="562"/>
      <c r="V115" s="562"/>
      <c r="W115" s="562"/>
      <c r="X115" s="562"/>
      <c r="Y115" s="562"/>
      <c r="Z115" s="562"/>
      <c r="AA115" s="562"/>
      <c r="AB115" s="562"/>
      <c r="AC115" s="566"/>
      <c r="AD115" s="562"/>
    </row>
    <row r="116" spans="1:30">
      <c r="E116" s="550" t="s">
        <v>1399</v>
      </c>
      <c r="F116" s="155" t="s">
        <v>1339</v>
      </c>
      <c r="G116" s="155" t="s">
        <v>34</v>
      </c>
      <c r="H116" s="155" t="s">
        <v>1321</v>
      </c>
      <c r="I116" s="551" t="s">
        <v>34</v>
      </c>
      <c r="J116" s="155" t="s">
        <v>672</v>
      </c>
      <c r="K116" s="155" t="s">
        <v>608</v>
      </c>
      <c r="L116" s="155" t="s">
        <v>48</v>
      </c>
      <c r="M116" s="155">
        <v>2</v>
      </c>
      <c r="N116" s="551">
        <v>3.8E-3</v>
      </c>
      <c r="O116" s="551">
        <v>2.5000000000000001E-3</v>
      </c>
      <c r="P116" s="552" t="s">
        <v>34</v>
      </c>
      <c r="Q116" s="552" t="s">
        <v>1422</v>
      </c>
      <c r="R116" s="552">
        <v>50720000</v>
      </c>
      <c r="S116" s="553">
        <v>44489</v>
      </c>
      <c r="T116" s="554" t="s">
        <v>34</v>
      </c>
      <c r="U116" s="555" t="s">
        <v>34</v>
      </c>
      <c r="V116" s="554" t="s">
        <v>34</v>
      </c>
      <c r="W116" s="555" t="s">
        <v>34</v>
      </c>
      <c r="X116" s="554" t="s">
        <v>34</v>
      </c>
      <c r="Y116" s="555" t="s">
        <v>34</v>
      </c>
      <c r="Z116" s="554" t="s">
        <v>34</v>
      </c>
      <c r="AA116" s="555" t="s">
        <v>34</v>
      </c>
      <c r="AB116" s="554" t="s">
        <v>34</v>
      </c>
      <c r="AC116" s="556" t="s">
        <v>34</v>
      </c>
      <c r="AD116" s="156" t="s">
        <v>34</v>
      </c>
    </row>
    <row r="117" spans="1:30" ht="5.25" customHeight="1">
      <c r="E117" s="557" t="s">
        <v>1393</v>
      </c>
      <c r="P117" s="567"/>
      <c r="Q117" s="567"/>
      <c r="R117" s="567"/>
      <c r="S117" s="568"/>
      <c r="AC117" s="569"/>
    </row>
    <row r="118" spans="1:30" s="451" customFormat="1">
      <c r="A118" s="574"/>
      <c r="B118" s="540" t="s">
        <v>14</v>
      </c>
      <c r="C118" s="525" t="s">
        <v>696</v>
      </c>
      <c r="D118" s="540" t="str">
        <f>B118&amp;" "&amp;C118</f>
        <v>Renda Variável EM</v>
      </c>
      <c r="E118" s="562" t="s">
        <v>696</v>
      </c>
      <c r="F118" s="562"/>
      <c r="G118" s="562"/>
      <c r="H118" s="562"/>
      <c r="I118" s="562"/>
      <c r="J118" s="563"/>
      <c r="K118" s="562"/>
      <c r="L118" s="562"/>
      <c r="M118" s="562"/>
      <c r="N118" s="562"/>
      <c r="O118" s="562"/>
      <c r="P118" s="564"/>
      <c r="Q118" s="564"/>
      <c r="R118" s="564"/>
      <c r="S118" s="565"/>
      <c r="T118" s="562"/>
      <c r="U118" s="562"/>
      <c r="V118" s="562"/>
      <c r="W118" s="562"/>
      <c r="X118" s="562"/>
      <c r="Y118" s="562"/>
      <c r="Z118" s="562"/>
      <c r="AA118" s="562"/>
      <c r="AB118" s="562"/>
      <c r="AC118" s="566"/>
      <c r="AD118" s="562"/>
    </row>
    <row r="119" spans="1:30">
      <c r="E119" s="550" t="s">
        <v>1401</v>
      </c>
      <c r="F119" s="155" t="s">
        <v>1339</v>
      </c>
      <c r="G119" s="155" t="s">
        <v>34</v>
      </c>
      <c r="H119" s="155" t="s">
        <v>1321</v>
      </c>
      <c r="I119" s="551" t="s">
        <v>34</v>
      </c>
      <c r="J119" s="155" t="s">
        <v>672</v>
      </c>
      <c r="K119" s="155" t="s">
        <v>608</v>
      </c>
      <c r="L119" s="155" t="s">
        <v>48</v>
      </c>
      <c r="M119" s="155">
        <v>2</v>
      </c>
      <c r="N119" s="551">
        <v>0.01</v>
      </c>
      <c r="O119" s="551">
        <v>2.5000000000000001E-3</v>
      </c>
      <c r="P119" s="552" t="s">
        <v>34</v>
      </c>
      <c r="Q119" s="552" t="s">
        <v>1422</v>
      </c>
      <c r="R119" s="552">
        <v>13540000</v>
      </c>
      <c r="S119" s="553">
        <v>44375</v>
      </c>
      <c r="T119" s="554" t="s">
        <v>34</v>
      </c>
      <c r="U119" s="555" t="s">
        <v>34</v>
      </c>
      <c r="V119" s="554" t="s">
        <v>34</v>
      </c>
      <c r="W119" s="555" t="s">
        <v>34</v>
      </c>
      <c r="X119" s="554" t="s">
        <v>34</v>
      </c>
      <c r="Y119" s="555" t="s">
        <v>34</v>
      </c>
      <c r="Z119" s="554" t="s">
        <v>34</v>
      </c>
      <c r="AA119" s="555" t="s">
        <v>34</v>
      </c>
      <c r="AB119" s="554" t="s">
        <v>34</v>
      </c>
      <c r="AC119" s="556" t="s">
        <v>34</v>
      </c>
      <c r="AD119" s="156" t="s">
        <v>34</v>
      </c>
    </row>
    <row r="120" spans="1:30" s="544" customFormat="1" ht="9" customHeight="1">
      <c r="B120" s="540"/>
      <c r="C120" s="540"/>
      <c r="D120" s="540"/>
      <c r="E120" s="557" t="s">
        <v>1393</v>
      </c>
      <c r="J120" s="576"/>
      <c r="P120" s="577"/>
      <c r="Q120" s="577"/>
      <c r="R120" s="577"/>
      <c r="S120" s="578"/>
      <c r="AC120" s="579"/>
    </row>
    <row r="121" spans="1:30" s="544" customFormat="1">
      <c r="A121" s="574"/>
      <c r="B121" s="559" t="s">
        <v>1343</v>
      </c>
      <c r="C121" s="540"/>
      <c r="D121" s="540"/>
      <c r="J121" s="576"/>
    </row>
    <row r="122" spans="1:30" s="544" customFormat="1">
      <c r="B122" s="540"/>
      <c r="C122" s="540"/>
      <c r="D122" s="540"/>
      <c r="J122" s="576"/>
    </row>
    <row r="123" spans="1:30" ht="21.75" hidden="1" customHeight="1">
      <c r="E123" s="580" t="s">
        <v>444</v>
      </c>
      <c r="J123" s="581"/>
    </row>
    <row r="124" spans="1:30" ht="18.75" hidden="1" customHeight="1">
      <c r="E124" s="582" t="s">
        <v>445</v>
      </c>
      <c r="J124" s="581"/>
    </row>
    <row r="125" spans="1:30" ht="18.75" hidden="1" customHeight="1">
      <c r="E125" s="582" t="s">
        <v>446</v>
      </c>
      <c r="J125" s="581"/>
    </row>
    <row r="126" spans="1:30" ht="18.75" hidden="1" customHeight="1">
      <c r="E126" s="582" t="s">
        <v>447</v>
      </c>
      <c r="J126" s="581"/>
    </row>
    <row r="127" spans="1:30" ht="18.75" hidden="1" customHeight="1">
      <c r="E127" s="582" t="s">
        <v>448</v>
      </c>
      <c r="J127" s="581"/>
    </row>
    <row r="128" spans="1:30" ht="18.75" hidden="1" customHeight="1">
      <c r="E128" s="582" t="s">
        <v>449</v>
      </c>
      <c r="J128" s="581"/>
    </row>
    <row r="129" spans="5:10" ht="18.75" hidden="1" customHeight="1">
      <c r="E129" s="583" t="s">
        <v>450</v>
      </c>
      <c r="J129" s="581"/>
    </row>
    <row r="130" spans="5:10" ht="18.75" hidden="1" customHeight="1">
      <c r="E130" s="584" t="s">
        <v>451</v>
      </c>
      <c r="J130" s="581"/>
    </row>
    <row r="131" spans="5:10" ht="18.75" hidden="1" customHeight="1">
      <c r="E131" s="584" t="s">
        <v>452</v>
      </c>
      <c r="J131" s="581"/>
    </row>
    <row r="132" spans="5:10" ht="18.75" hidden="1" customHeight="1">
      <c r="E132" s="584" t="s">
        <v>453</v>
      </c>
      <c r="J132" s="581"/>
    </row>
    <row r="133" spans="5:10" ht="19.5" hidden="1" customHeight="1">
      <c r="E133" s="585" t="s">
        <v>454</v>
      </c>
      <c r="J133" s="581"/>
    </row>
    <row r="134" spans="5:10" ht="18.75" hidden="1" customHeight="1">
      <c r="E134" s="586" t="s">
        <v>455</v>
      </c>
      <c r="J134" s="581"/>
    </row>
    <row r="135" spans="5:10" ht="18.75" hidden="1" customHeight="1">
      <c r="E135" s="586" t="s">
        <v>456</v>
      </c>
      <c r="J135" s="581"/>
    </row>
    <row r="136" spans="5:10" ht="18.75" hidden="1" customHeight="1">
      <c r="E136" s="586" t="s">
        <v>457</v>
      </c>
      <c r="J136" s="581"/>
    </row>
    <row r="137" spans="5:10" ht="19.5" hidden="1" customHeight="1">
      <c r="E137" s="587" t="s">
        <v>458</v>
      </c>
      <c r="J137" s="581"/>
    </row>
    <row r="138" spans="5:10" ht="18.75" hidden="1" customHeight="1">
      <c r="E138" s="588" t="s">
        <v>459</v>
      </c>
      <c r="J138" s="581"/>
    </row>
    <row r="139" spans="5:10" ht="18.75" hidden="1" customHeight="1">
      <c r="E139" s="589" t="s">
        <v>460</v>
      </c>
      <c r="J139" s="581"/>
    </row>
    <row r="140" spans="5:10" ht="18.75" hidden="1" customHeight="1">
      <c r="J140" s="581"/>
    </row>
    <row r="141" spans="5:10" ht="18.75" hidden="1" customHeight="1"/>
    <row r="142" spans="5:10" ht="21.75" hidden="1" customHeight="1">
      <c r="E142" s="580" t="s">
        <v>444</v>
      </c>
    </row>
    <row r="143" spans="5:10" ht="18.75" hidden="1" customHeight="1">
      <c r="E143" s="582" t="s">
        <v>445</v>
      </c>
    </row>
    <row r="144" spans="5:10" ht="18.75" hidden="1" customHeight="1">
      <c r="E144" s="582" t="s">
        <v>446</v>
      </c>
    </row>
    <row r="145" spans="5:5" ht="19.5" hidden="1" customHeight="1">
      <c r="E145" s="590" t="s">
        <v>447</v>
      </c>
    </row>
    <row r="146" spans="5:5" ht="18.75" hidden="1" customHeight="1">
      <c r="E146" s="584" t="s">
        <v>452</v>
      </c>
    </row>
    <row r="147" spans="5:5" ht="18.75" hidden="1" customHeight="1">
      <c r="E147" s="584" t="s">
        <v>453</v>
      </c>
    </row>
    <row r="148" spans="5:5" ht="19.5" hidden="1" customHeight="1">
      <c r="E148" s="585" t="s">
        <v>454</v>
      </c>
    </row>
    <row r="149" spans="5:5" ht="18.75" hidden="1" customHeight="1"/>
    <row r="150" spans="5:5" ht="18.75" hidden="1" customHeight="1"/>
    <row r="151" spans="5:5" ht="21.75" hidden="1" customHeight="1">
      <c r="E151" s="580" t="s">
        <v>444</v>
      </c>
    </row>
    <row r="152" spans="5:5" ht="18.75" hidden="1" customHeight="1">
      <c r="E152" s="582" t="s">
        <v>445</v>
      </c>
    </row>
    <row r="153" spans="5:5" ht="18.75" hidden="1" customHeight="1">
      <c r="E153" s="582" t="s">
        <v>446</v>
      </c>
    </row>
    <row r="154" spans="5:5" ht="19.5" hidden="1" customHeight="1">
      <c r="E154" s="590" t="s">
        <v>447</v>
      </c>
    </row>
    <row r="155" spans="5:5" ht="18.75" hidden="1" customHeight="1">
      <c r="E155" s="584" t="s">
        <v>452</v>
      </c>
    </row>
    <row r="156" spans="5:5" ht="18.75" hidden="1" customHeight="1">
      <c r="E156" s="584" t="s">
        <v>453</v>
      </c>
    </row>
    <row r="157" spans="5:5" ht="19.5" hidden="1" customHeight="1">
      <c r="E157" s="585" t="s">
        <v>454</v>
      </c>
    </row>
    <row r="158" spans="5:5" ht="18.75" hidden="1" customHeight="1"/>
    <row r="159" spans="5:5" ht="18.75" hidden="1" customHeight="1"/>
    <row r="160" spans="5:5" ht="21.75" hidden="1" customHeight="1">
      <c r="E160" s="580" t="s">
        <v>444</v>
      </c>
    </row>
    <row r="161" spans="5:10" ht="18.75" hidden="1" customHeight="1">
      <c r="E161" s="582" t="s">
        <v>445</v>
      </c>
    </row>
    <row r="162" spans="5:10" ht="18.75" hidden="1" customHeight="1">
      <c r="E162" s="582" t="s">
        <v>446</v>
      </c>
    </row>
    <row r="163" spans="5:10" ht="19.5" hidden="1" customHeight="1">
      <c r="E163" s="590" t="s">
        <v>447</v>
      </c>
    </row>
    <row r="164" spans="5:10" ht="18.75" hidden="1" customHeight="1">
      <c r="E164" s="584" t="s">
        <v>452</v>
      </c>
    </row>
    <row r="165" spans="5:10" ht="18.75" hidden="1" customHeight="1">
      <c r="E165" s="584" t="s">
        <v>453</v>
      </c>
    </row>
    <row r="166" spans="5:10" ht="19.5" hidden="1" customHeight="1">
      <c r="E166" s="585" t="s">
        <v>454</v>
      </c>
    </row>
    <row r="167" spans="5:10">
      <c r="J167" s="581"/>
    </row>
  </sheetData>
  <mergeCells count="2">
    <mergeCell ref="E2:E3"/>
    <mergeCell ref="K3:L3"/>
  </mergeCells>
  <conditionalFormatting sqref="I33:J33 I107:J108 E114:E117 I116:J117">
    <cfRule type="expression" dxfId="1174" priority="165">
      <formula>AND(E33&lt;&gt;"",#REF!="",OR(COLUMN(E33)=COLUMN(#REF!),COLUMN(E33)=COLUMN(#REF!)))</formula>
    </cfRule>
  </conditionalFormatting>
  <conditionalFormatting sqref="I43:J43">
    <cfRule type="expression" dxfId="1173" priority="164">
      <formula>AND(I43&lt;&gt;"",#REF!="",OR(COLUMN(I43)=COLUMN(#REF!),COLUMN(I43)=COLUMN(#REF!)))</formula>
    </cfRule>
  </conditionalFormatting>
  <conditionalFormatting sqref="I59:J59">
    <cfRule type="expression" dxfId="1172" priority="163">
      <formula>AND(I59&lt;&gt;"",#REF!="",OR(COLUMN(I59)=COLUMN(#REF!),COLUMN(I59)=COLUMN(#REF!)))</formula>
    </cfRule>
  </conditionalFormatting>
  <conditionalFormatting sqref="E120 I69:J69 I113:J113 I102:J102 I88:J88 I119:J119 I74:J75 I79:J80 I82:J83 I85:J86 I99:J100 I110:J111 E11:E20 I11:J20 I25:J32 I35:J42 E35:E42 I45:J49 I54:J58 I61:J67 I95:J97">
    <cfRule type="expression" dxfId="1171" priority="162">
      <formula>AND(E11&lt;&gt;"",#REF!="",OR(COLUMN(E11)=COLUMN(#REF!),COLUMN(E11)=COLUMN(#REF!)))</formula>
    </cfRule>
  </conditionalFormatting>
  <conditionalFormatting sqref="E75">
    <cfRule type="expression" dxfId="1170" priority="161">
      <formula>AND(E75&lt;&gt;"",#REF!="",OR(COLUMN(E75)=COLUMN(#REF!),COLUMN(E75)=COLUMN(#REF!)))</formula>
    </cfRule>
  </conditionalFormatting>
  <conditionalFormatting sqref="E69 E113 E102 E79 E88 E107 E116">
    <cfRule type="expression" dxfId="1169" priority="159">
      <formula>AND(E69&lt;&gt;"",#REF!="",OR(COLUMN(E69)=COLUMN(#REF!),COLUMN(E69)=COLUMN(#REF!)))</formula>
    </cfRule>
  </conditionalFormatting>
  <conditionalFormatting sqref="E119">
    <cfRule type="expression" dxfId="1168" priority="131">
      <formula>AND(E119&lt;&gt;"",#REF!="",OR(COLUMN(E119)=COLUMN(#REF!),COLUMN(E119)=COLUMN(#REF!)))</formula>
    </cfRule>
  </conditionalFormatting>
  <conditionalFormatting sqref="E85">
    <cfRule type="expression" dxfId="1167" priority="29">
      <formula>AND(E85&lt;&gt;"",#REF!="",OR(COLUMN(E85)=COLUMN(#REF!),COLUMN(E85)=COLUMN(#REF!)))</formula>
    </cfRule>
  </conditionalFormatting>
  <conditionalFormatting sqref="E82">
    <cfRule type="expression" dxfId="1166" priority="28">
      <formula>AND(E82&lt;&gt;"",#REF!="",OR(COLUMN(E82)=COLUMN(#REF!),COLUMN(E82)=COLUMN(#REF!)))</formula>
    </cfRule>
  </conditionalFormatting>
  <conditionalFormatting sqref="E45:E49">
    <cfRule type="expression" dxfId="1165" priority="26">
      <formula>AND(E45&lt;&gt;"",#REF!="",OR(COLUMN(E45)=COLUMN(#REF!),COLUMN(E45)=COLUMN(#REF!)))</formula>
    </cfRule>
  </conditionalFormatting>
  <conditionalFormatting sqref="E61:E66">
    <cfRule type="expression" dxfId="1164" priority="24">
      <formula>AND(E61&lt;&gt;"",#REF!="",OR(COLUMN(E61)=COLUMN(#REF!),COLUMN(E61)=COLUMN(#REF!)))</formula>
    </cfRule>
  </conditionalFormatting>
  <conditionalFormatting sqref="E110">
    <cfRule type="expression" dxfId="1163" priority="23">
      <formula>AND(E110&lt;&gt;"",#REF!="",OR(COLUMN(E110)=COLUMN(#REF!),COLUMN(E110)=COLUMN(#REF!)))</formula>
    </cfRule>
  </conditionalFormatting>
  <conditionalFormatting sqref="E95:E96">
    <cfRule type="expression" dxfId="1162" priority="22">
      <formula>AND(E95&lt;&gt;"",#REF!="",OR(COLUMN(E95)=COLUMN(#REF!),COLUMN(E95)=COLUMN(#REF!)))</formula>
    </cfRule>
  </conditionalFormatting>
  <conditionalFormatting sqref="E25:E32">
    <cfRule type="expression" dxfId="1161" priority="20">
      <formula>AND(E25&lt;&gt;"",#REF!="",OR(COLUMN(E25)=COLUMN(#REF!),COLUMN(E25)=COLUMN(#REF!)))</formula>
    </cfRule>
  </conditionalFormatting>
  <conditionalFormatting sqref="E74">
    <cfRule type="expression" dxfId="1160" priority="19">
      <formula>AND(E74&lt;&gt;"",#REF!="",OR(COLUMN(E74)=COLUMN(#REF!),COLUMN(E74)=COLUMN(#REF!)))</formula>
    </cfRule>
  </conditionalFormatting>
  <conditionalFormatting sqref="E99">
    <cfRule type="expression" dxfId="1159" priority="18">
      <formula>AND(E99&lt;&gt;"",#REF!="",OR(COLUMN(E99)=COLUMN(#REF!),COLUMN(E99)=COLUMN(#REF!)))</formula>
    </cfRule>
  </conditionalFormatting>
  <conditionalFormatting sqref="E111 E108 E100 E97 E86 E83 E80 E21 E33 E43 E50 E59 E67">
    <cfRule type="expression" dxfId="1158" priority="11">
      <formula>AND(E21&lt;&gt;"",#REF!="",OR(COLUMN(E21)=COLUMN(#REF!),COLUMN(E21)=COLUMN(#REF!)))</formula>
    </cfRule>
  </conditionalFormatting>
  <conditionalFormatting sqref="E54:E58">
    <cfRule type="expression" dxfId="1157" priority="5">
      <formula>AND(E54&lt;&gt;"",#REF!="",OR(COLUMN(E54)=COLUMN(#REF!),COLUMN(E54)=COLUMN(#REF!)))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AB209"/>
  <sheetViews>
    <sheetView showGridLines="0" zoomScale="80" zoomScaleNormal="80" workbookViewId="0"/>
  </sheetViews>
  <sheetFormatPr defaultColWidth="10.69921875" defaultRowHeight="24.75"/>
  <cols>
    <col min="1" max="1" width="2.59765625" style="257" customWidth="1"/>
    <col min="2" max="4" width="2.59765625" style="256" hidden="1" customWidth="1"/>
    <col min="5" max="5" width="54.59765625" style="257" customWidth="1"/>
    <col min="6" max="6" width="5.8984375" style="259" customWidth="1"/>
    <col min="7" max="7" width="6" style="259" customWidth="1"/>
    <col min="8" max="8" width="10.19921875" style="259" customWidth="1"/>
    <col min="9" max="9" width="6.296875" style="259" customWidth="1"/>
    <col min="10" max="10" width="6.59765625" style="259" customWidth="1"/>
    <col min="11" max="11" width="10.5" style="259" hidden="1" customWidth="1"/>
    <col min="12" max="12" width="10.5" style="899" hidden="1" customWidth="1"/>
    <col min="13" max="13" width="11.5" style="900" hidden="1" customWidth="1"/>
    <col min="14" max="14" width="11.09765625" style="921" hidden="1" customWidth="1"/>
    <col min="15" max="15" width="8.69921875" style="824" customWidth="1"/>
    <col min="16" max="16" width="7.3984375" style="257" customWidth="1"/>
    <col min="17" max="17" width="8.69921875" style="824" customWidth="1"/>
    <col min="18" max="18" width="7.3984375" style="257" customWidth="1"/>
    <col min="19" max="19" width="8.69921875" style="824" customWidth="1"/>
    <col min="20" max="20" width="7.3984375" style="257" customWidth="1"/>
    <col min="21" max="21" width="8.69921875" style="824" customWidth="1"/>
    <col min="22" max="22" width="7.3984375" style="257" customWidth="1"/>
    <col min="23" max="23" width="8.69921875" style="824" customWidth="1"/>
    <col min="24" max="24" width="7.3984375" style="258" customWidth="1"/>
    <col min="25" max="25" width="3.09765625" style="259" customWidth="1"/>
    <col min="26" max="26" width="11.8984375" style="353" customWidth="1"/>
    <col min="27" max="27" width="32.69921875" style="259" customWidth="1"/>
    <col min="28" max="28" width="18" style="257" customWidth="1"/>
    <col min="29" max="16384" width="10.69921875" style="257"/>
  </cols>
  <sheetData>
    <row r="1" spans="2:27" s="11" customFormat="1" ht="5.0999999999999996" customHeight="1">
      <c r="B1" s="219"/>
      <c r="C1" s="219"/>
      <c r="D1" s="219"/>
      <c r="F1" s="29"/>
      <c r="G1" s="29"/>
      <c r="H1" s="29"/>
      <c r="I1" s="29"/>
      <c r="J1" s="29"/>
      <c r="K1" s="29"/>
      <c r="L1" s="901"/>
      <c r="M1" s="902"/>
      <c r="N1" s="922"/>
      <c r="O1" s="814"/>
      <c r="Q1" s="814"/>
      <c r="S1" s="814"/>
      <c r="U1" s="814"/>
      <c r="W1" s="814"/>
      <c r="X1" s="12"/>
      <c r="Y1" s="29"/>
      <c r="Z1" s="345"/>
      <c r="AA1" s="29"/>
    </row>
    <row r="2" spans="2:27" s="11" customFormat="1" ht="30.75">
      <c r="B2" s="219"/>
      <c r="C2" s="219"/>
      <c r="D2" s="219"/>
      <c r="F2" s="29"/>
      <c r="G2" s="29"/>
      <c r="H2" s="29"/>
      <c r="I2" s="29"/>
      <c r="J2" s="29"/>
      <c r="K2" s="29"/>
      <c r="L2" s="901"/>
      <c r="M2" s="902"/>
      <c r="N2" s="922"/>
      <c r="O2" s="814"/>
      <c r="Q2" s="814"/>
      <c r="S2" s="814"/>
      <c r="U2" s="814"/>
      <c r="W2" s="814"/>
      <c r="X2" s="12"/>
      <c r="Y2" s="29"/>
      <c r="Z2" s="345"/>
      <c r="AA2" s="29"/>
    </row>
    <row r="3" spans="2:27" s="15" customFormat="1" ht="27.75">
      <c r="B3" s="220"/>
      <c r="C3" s="220"/>
      <c r="D3" s="220"/>
      <c r="E3" s="317" t="s">
        <v>652</v>
      </c>
      <c r="F3" s="602"/>
      <c r="G3" s="602"/>
      <c r="H3" s="602"/>
      <c r="I3" s="602"/>
      <c r="J3" s="602"/>
      <c r="K3" s="602"/>
      <c r="L3" s="903"/>
      <c r="M3" s="904"/>
      <c r="N3" s="923"/>
      <c r="O3" s="815"/>
      <c r="Q3" s="815"/>
      <c r="S3" s="815"/>
      <c r="U3" s="815"/>
      <c r="W3" s="815"/>
      <c r="X3" s="14"/>
      <c r="Y3" s="13"/>
      <c r="Z3" s="346"/>
      <c r="AA3" s="13"/>
    </row>
    <row r="4" spans="2:27" s="15" customFormat="1" ht="5.25" customHeight="1">
      <c r="B4" s="220"/>
      <c r="C4" s="220"/>
      <c r="D4" s="220"/>
      <c r="F4" s="320"/>
      <c r="G4" s="320"/>
      <c r="H4" s="320"/>
      <c r="I4" s="320"/>
      <c r="J4" s="320"/>
      <c r="K4" s="320"/>
      <c r="L4" s="905"/>
      <c r="M4" s="906"/>
      <c r="N4" s="924"/>
      <c r="O4" s="816"/>
      <c r="P4" s="17"/>
      <c r="Q4" s="816"/>
      <c r="R4" s="17"/>
      <c r="S4" s="816"/>
      <c r="T4" s="17"/>
      <c r="U4" s="816"/>
      <c r="V4" s="17"/>
      <c r="W4" s="816"/>
      <c r="X4" s="16"/>
      <c r="Y4" s="13"/>
      <c r="Z4" s="346"/>
      <c r="AA4" s="13"/>
    </row>
    <row r="5" spans="2:27" s="214" customFormat="1" ht="33" customHeight="1">
      <c r="B5" s="221"/>
      <c r="C5" s="221"/>
      <c r="D5" s="221"/>
      <c r="E5" s="318"/>
      <c r="F5" s="603"/>
      <c r="G5" s="603"/>
      <c r="H5" s="603"/>
      <c r="I5" s="603"/>
      <c r="J5" s="603"/>
      <c r="K5" s="866"/>
      <c r="L5" s="866"/>
      <c r="M5" s="867" t="s">
        <v>1351</v>
      </c>
      <c r="N5" s="866"/>
      <c r="O5" s="979" t="s">
        <v>639</v>
      </c>
      <c r="P5" s="980"/>
      <c r="Q5" s="981" t="s">
        <v>643</v>
      </c>
      <c r="R5" s="981"/>
      <c r="S5" s="979" t="s">
        <v>640</v>
      </c>
      <c r="T5" s="980"/>
      <c r="U5" s="981" t="s">
        <v>641</v>
      </c>
      <c r="V5" s="981"/>
      <c r="W5" s="979" t="s">
        <v>642</v>
      </c>
      <c r="X5" s="981"/>
      <c r="Y5" s="216"/>
      <c r="Z5" s="347"/>
      <c r="AA5" s="216"/>
    </row>
    <row r="6" spans="2:27" s="214" customFormat="1" ht="5.25" customHeight="1">
      <c r="B6" s="221"/>
      <c r="C6" s="221"/>
      <c r="D6" s="221"/>
      <c r="E6" s="218"/>
      <c r="F6" s="321"/>
      <c r="G6" s="321"/>
      <c r="H6" s="321"/>
      <c r="I6" s="321"/>
      <c r="J6" s="321"/>
      <c r="K6" s="321"/>
      <c r="L6" s="321"/>
      <c r="M6" s="869"/>
      <c r="N6" s="321"/>
      <c r="O6" s="817"/>
      <c r="P6" s="265"/>
      <c r="Q6" s="826"/>
      <c r="R6" s="215"/>
      <c r="S6" s="817"/>
      <c r="T6" s="265"/>
      <c r="U6" s="826"/>
      <c r="V6" s="215"/>
      <c r="W6" s="817"/>
      <c r="X6" s="215"/>
      <c r="Y6" s="216"/>
      <c r="Z6" s="347"/>
      <c r="AA6" s="216"/>
    </row>
    <row r="7" spans="2:27" s="270" customFormat="1" ht="19.5" customHeight="1">
      <c r="B7" s="266"/>
      <c r="C7" s="266"/>
      <c r="D7" s="266"/>
      <c r="E7" s="325" t="s">
        <v>1334</v>
      </c>
      <c r="F7" s="325" t="s">
        <v>1414</v>
      </c>
      <c r="G7" s="325" t="s">
        <v>1441</v>
      </c>
      <c r="H7" s="325" t="s">
        <v>1409</v>
      </c>
      <c r="I7" s="325" t="s">
        <v>8</v>
      </c>
      <c r="J7" s="325" t="s">
        <v>1410</v>
      </c>
      <c r="K7" s="864" t="s">
        <v>706</v>
      </c>
      <c r="L7" s="864" t="s">
        <v>654</v>
      </c>
      <c r="M7" s="864" t="s">
        <v>1352</v>
      </c>
      <c r="N7" s="865" t="s">
        <v>1353</v>
      </c>
      <c r="O7" s="267" t="s">
        <v>629</v>
      </c>
      <c r="P7" s="268" t="s">
        <v>9</v>
      </c>
      <c r="Q7" s="267" t="s">
        <v>629</v>
      </c>
      <c r="R7" s="268" t="s">
        <v>9</v>
      </c>
      <c r="S7" s="267" t="s">
        <v>629</v>
      </c>
      <c r="T7" s="268" t="s">
        <v>9</v>
      </c>
      <c r="U7" s="267" t="s">
        <v>629</v>
      </c>
      <c r="V7" s="268" t="s">
        <v>9</v>
      </c>
      <c r="W7" s="267" t="s">
        <v>629</v>
      </c>
      <c r="X7" s="269" t="s">
        <v>9</v>
      </c>
      <c r="Y7" s="271"/>
      <c r="AA7" s="271"/>
    </row>
    <row r="8" spans="2:27" s="214" customFormat="1" ht="5.25" customHeight="1">
      <c r="B8" s="221"/>
      <c r="C8" s="221"/>
      <c r="D8" s="221"/>
      <c r="F8" s="321"/>
      <c r="G8" s="321"/>
      <c r="H8" s="321"/>
      <c r="I8" s="321"/>
      <c r="J8" s="321"/>
      <c r="K8" s="321"/>
      <c r="L8" s="870"/>
      <c r="M8" s="871"/>
      <c r="N8" s="907"/>
      <c r="O8" s="818"/>
      <c r="P8" s="217"/>
      <c r="Q8" s="827"/>
      <c r="S8" s="818"/>
      <c r="T8" s="217"/>
      <c r="U8" s="827"/>
      <c r="W8" s="818"/>
      <c r="Y8" s="216"/>
      <c r="Z8" s="347"/>
      <c r="AA8" s="216"/>
    </row>
    <row r="9" spans="2:27" s="108" customFormat="1" ht="15.75">
      <c r="B9" s="272"/>
      <c r="C9" s="272"/>
      <c r="D9" s="272" t="s">
        <v>1394</v>
      </c>
      <c r="E9" s="319" t="s">
        <v>11</v>
      </c>
      <c r="F9" s="591"/>
      <c r="G9" s="591"/>
      <c r="H9" s="591"/>
      <c r="I9" s="591"/>
      <c r="J9" s="591"/>
      <c r="K9" s="597"/>
      <c r="L9" s="872"/>
      <c r="M9" s="873"/>
      <c r="N9" s="908"/>
      <c r="O9" s="267">
        <f ca="1">OFFSET('Asset Allocation Tatico'!$B$9, MATCH($E9,OFFSET('Asset Allocation Tatico'!$B$9,,,COUNTA('Asset Allocation Tatico'!$B:$B)-COUNTA('Asset Allocation Tatico'!$B$1:$B$9)),0)-1, MATCH(O$5,'Asset Allocation Tatico'!$D$5:$M$5,0)+2)</f>
        <v>1</v>
      </c>
      <c r="P9" s="273">
        <f ca="1">P11+P35+P55</f>
        <v>0.99999999999999989</v>
      </c>
      <c r="Q9" s="267">
        <f ca="1">OFFSET('Asset Allocation Tatico'!$B$9, MATCH($E9,OFFSET('Asset Allocation Tatico'!$B$9,,,COUNTA('Asset Allocation Tatico'!$B:$B)-COUNTA('Asset Allocation Tatico'!$B$1:$B$9)),0)-1, MATCH(Q$5,'Asset Allocation Tatico'!$D$5:$M$5,0)+2)</f>
        <v>0.85</v>
      </c>
      <c r="R9" s="273">
        <f ca="1">R11+R35+R55</f>
        <v>0.85</v>
      </c>
      <c r="S9" s="267">
        <f ca="1">OFFSET('Asset Allocation Tatico'!$B$9, MATCH($E9,OFFSET('Asset Allocation Tatico'!$B$9,,,COUNTA('Asset Allocation Tatico'!$B:$B)-COUNTA('Asset Allocation Tatico'!$B$1:$B$9)),0)-1, MATCH(S$5,'Asset Allocation Tatico'!$D$5:$M$5,0)+2)</f>
        <v>0.7</v>
      </c>
      <c r="T9" s="273">
        <f ca="1">T11+T35+T55</f>
        <v>0.7</v>
      </c>
      <c r="U9" s="267">
        <f ca="1">OFFSET('Asset Allocation Tatico'!$B$9, MATCH($E9,OFFSET('Asset Allocation Tatico'!$B$9,,,COUNTA('Asset Allocation Tatico'!$B:$B)-COUNTA('Asset Allocation Tatico'!$B$1:$B$9)),0)-1, MATCH(U$5,'Asset Allocation Tatico'!$D$5:$M$5,0)+2)</f>
        <v>0.5</v>
      </c>
      <c r="V9" s="273">
        <f ca="1">V11+V35+V55</f>
        <v>0.50000000000000011</v>
      </c>
      <c r="W9" s="267">
        <f ca="1">OFFSET('Asset Allocation Tatico'!$B$9, MATCH($E9,OFFSET('Asset Allocation Tatico'!$B$9,,,COUNTA('Asset Allocation Tatico'!$B:$B)-COUNTA('Asset Allocation Tatico'!$B$1:$B$9)),0)-1, MATCH(W$5,'Asset Allocation Tatico'!$D$5:$M$5,0)+2)</f>
        <v>0.3</v>
      </c>
      <c r="X9" s="273">
        <f ca="1">X11+X35+X55</f>
        <v>0.3</v>
      </c>
      <c r="Y9" s="274"/>
      <c r="Z9" s="348"/>
      <c r="AA9" s="274"/>
    </row>
    <row r="10" spans="2:27" s="147" customFormat="1" ht="7.5" customHeight="1">
      <c r="B10" s="225"/>
      <c r="C10" s="225"/>
      <c r="D10" s="225"/>
      <c r="E10" s="146"/>
      <c r="F10" s="184"/>
      <c r="G10" s="184"/>
      <c r="H10" s="184"/>
      <c r="I10" s="184"/>
      <c r="J10" s="184"/>
      <c r="K10" s="184"/>
      <c r="L10" s="874"/>
      <c r="M10" s="875"/>
      <c r="N10" s="909"/>
      <c r="O10" s="819"/>
      <c r="P10" s="249"/>
      <c r="Q10" s="819"/>
      <c r="R10" s="249"/>
      <c r="S10" s="819"/>
      <c r="T10" s="249"/>
      <c r="U10" s="819"/>
      <c r="V10" s="249"/>
      <c r="W10" s="819"/>
      <c r="X10" s="249"/>
      <c r="Y10" s="235"/>
      <c r="Z10" s="349"/>
      <c r="AA10" s="235"/>
    </row>
    <row r="11" spans="2:27" s="147" customFormat="1" ht="15">
      <c r="B11" s="225"/>
      <c r="C11" s="225" t="s">
        <v>12</v>
      </c>
      <c r="D11" s="225" t="s">
        <v>12</v>
      </c>
      <c r="E11" s="149" t="s">
        <v>620</v>
      </c>
      <c r="F11" s="150"/>
      <c r="G11" s="150"/>
      <c r="H11" s="150"/>
      <c r="I11" s="150"/>
      <c r="J11" s="150"/>
      <c r="K11" s="150"/>
      <c r="L11" s="876"/>
      <c r="M11" s="877"/>
      <c r="N11" s="910"/>
      <c r="O11" s="227">
        <f ca="1">OFFSET('Asset Allocation Tatico'!$B$9, MATCH($E11,OFFSET('Asset Allocation Tatico'!$B$9,,,COUNTA('Asset Allocation Tatico'!$B:$B)-COUNTA('Asset Allocation Tatico'!$B$1:$B$9)),0)-1, MATCH(O$5,'Asset Allocation Tatico'!$D$5:$M$5,0)+2)</f>
        <v>0.85</v>
      </c>
      <c r="P11" s="236">
        <f ca="1">SUM(P12:P34)</f>
        <v>0.84999999999999987</v>
      </c>
      <c r="Q11" s="227">
        <f ca="1">OFFSET('Asset Allocation Tatico'!$B$9, MATCH($E11,OFFSET('Asset Allocation Tatico'!$B$9,,,COUNTA('Asset Allocation Tatico'!$B:$B)-COUNTA('Asset Allocation Tatico'!$B$1:$B$9)),0)-1, MATCH(Q$5,'Asset Allocation Tatico'!$D$5:$M$5,0)+2)</f>
        <v>0.7</v>
      </c>
      <c r="R11" s="236">
        <f ca="1">SUM(R12:R34)</f>
        <v>0.7</v>
      </c>
      <c r="S11" s="227">
        <f ca="1">OFFSET('Asset Allocation Tatico'!$B$9, MATCH($E11,OFFSET('Asset Allocation Tatico'!$B$9,,,COUNTA('Asset Allocation Tatico'!$B:$B)-COUNTA('Asset Allocation Tatico'!$B$1:$B$9)),0)-1, MATCH(S$5,'Asset Allocation Tatico'!$D$5:$M$5,0)+2)</f>
        <v>0.6</v>
      </c>
      <c r="T11" s="236">
        <f ca="1">SUM(T12:T34)</f>
        <v>0.6</v>
      </c>
      <c r="U11" s="227">
        <f ca="1">OFFSET('Asset Allocation Tatico'!$B$9, MATCH($E11,OFFSET('Asset Allocation Tatico'!$B$9,,,COUNTA('Asset Allocation Tatico'!$B:$B)-COUNTA('Asset Allocation Tatico'!$B$1:$B$9)),0)-1, MATCH(U$5,'Asset Allocation Tatico'!$D$5:$M$5,0)+2)</f>
        <v>0.3</v>
      </c>
      <c r="V11" s="236">
        <f ca="1">SUM(V12:V34)</f>
        <v>0.30000000000000004</v>
      </c>
      <c r="W11" s="227">
        <f ca="1">OFFSET('Asset Allocation Tatico'!$B$9, MATCH($E11,OFFSET('Asset Allocation Tatico'!$B$9,,,COUNTA('Asset Allocation Tatico'!$B:$B)-COUNTA('Asset Allocation Tatico'!$B$1:$B$9)),0)-1, MATCH(W$5,'Asset Allocation Tatico'!$D$5:$M$5,0)+2)</f>
        <v>0.15</v>
      </c>
      <c r="X11" s="237">
        <f ca="1">SUM(X12:X34)</f>
        <v>0.15</v>
      </c>
      <c r="Z11" s="349"/>
    </row>
    <row r="12" spans="2:27" s="239" customFormat="1" ht="15">
      <c r="B12" s="222"/>
      <c r="C12" s="222"/>
      <c r="D12" s="222"/>
      <c r="E12" s="228" t="str">
        <f>'RF &amp; RV Guide'!E13</f>
        <v>Títulos Bancários - Liquidez Diária (102.5% CDI)</v>
      </c>
      <c r="F12" s="592" t="str">
        <f>IFERROR(INDEX('Produtos Selecionados'!$G:$G,MATCH($E12,'Produtos Selecionados'!$E:$E,0)),"-")</f>
        <v>-</v>
      </c>
      <c r="G12" s="592" t="str">
        <f>IFERROR(INDEX('Produtos Selecionados'!$H:$H,MATCH($E12,'Produtos Selecionados'!$E:$E,0)),"-")</f>
        <v>-</v>
      </c>
      <c r="H12" s="592">
        <f>IFERROR(INDEX('Produtos Selecionados'!$O:$O,MATCH($E12,'Produtos Selecionados'!$E:$E,0)),"-")</f>
        <v>2.9999999999999997E-4</v>
      </c>
      <c r="I12" s="593" t="str">
        <f>IFERROR(INDEX('Produtos Selecionados'!$L:$L,MATCH($E12,'Produtos Selecionados'!$E:$E,0)),"-")</f>
        <v>BRL</v>
      </c>
      <c r="J12" s="593">
        <f>IFERROR(INDEX('Produtos Selecionados'!$M:$M,MATCH($E12,'Produtos Selecionados'!$E:$E,0)),"-")</f>
        <v>0</v>
      </c>
      <c r="K12" s="868" t="str">
        <f ca="1">IF($E12="", "", IFERROR(INDEX(OFFSET('Fund Guide'!$B$5,1,MATCH(K$7,OFFSET('Fund Guide'!$B$5,,,,COUNTA('Fund Guide'!$5:$5)),0)-1,COUNTA('Fund Guide'!$B:$B)-COUNTA('Fund Guide'!$B$2:$B$5)),MATCH($E12,OFFSET('Fund Guide'!$B$5,1,,COUNTA('Fund Guide'!$B:$B)-COUNTA('Fund Guide'!$B$2:$B$5)),0)),
IFERROR(OFFSET('RF &amp; RV Guide'!$E$8,2+MATCH($E12, OFFSET('RF &amp; RV Guide'!$E$8,3,,COUNTA('RF &amp; RV Guide'!$E:$E)-COUNTA('RF &amp; RV Guide'!$E$1:$E$8)), 0),-1+MATCH(K$7, OFFSET('RF &amp; RV Guide'!$E$8,,,,COUNTA('RF &amp; RV Guide'!$8:$8)-COUNTA('RF &amp; RV Guide'!$A$8:$E$8)),0)), "-")))</f>
        <v>-</v>
      </c>
      <c r="L12" s="878" t="str">
        <f ca="1">IFERROR(INDEX(View_FundGuide_2[Benchmark], MATCH('Portfólios Modelo'!X12,View_FundGuide_2[CNPJ],0)),"")</f>
        <v/>
      </c>
      <c r="M12" s="224"/>
      <c r="N12" s="223"/>
      <c r="O12" s="820">
        <v>0.1</v>
      </c>
      <c r="P12" s="238">
        <f ca="1">IF(O12="","", O12*O$11)</f>
        <v>8.5000000000000006E-2</v>
      </c>
      <c r="Q12" s="820">
        <v>0.08</v>
      </c>
      <c r="R12" s="238">
        <f ca="1">IF(Q12="","", Q12*Q$11)</f>
        <v>5.5999999999999994E-2</v>
      </c>
      <c r="S12" s="820">
        <v>0.1</v>
      </c>
      <c r="T12" s="238">
        <f ca="1">IF(S12="","", S12*S$11)</f>
        <v>0.06</v>
      </c>
      <c r="U12" s="820">
        <v>0.2</v>
      </c>
      <c r="V12" s="238">
        <f ca="1">IF(U12="","", U12*U$11)</f>
        <v>0.06</v>
      </c>
      <c r="W12" s="820">
        <v>0.5</v>
      </c>
      <c r="X12" s="238">
        <f ca="1">IF(W12="","", W12*W$11)</f>
        <v>7.4999999999999997E-2</v>
      </c>
      <c r="Z12" s="350" t="str">
        <f>IFERROR(IF(INDEX('Produtos Selecionados'!$G:$G,MATCH($E12,'Produtos Selecionados'!$E:$E,0))="MFO", "Evitar - ROA baixo", "OK"),"OK")</f>
        <v>OK</v>
      </c>
    </row>
    <row r="13" spans="2:27" s="239" customFormat="1" ht="15">
      <c r="B13" s="222"/>
      <c r="C13" s="222"/>
      <c r="D13" s="222"/>
      <c r="E13" s="228" t="str">
        <f>'RF &amp; RV Guide'!E15</f>
        <v>Títulos Bancários - 1 ano (114.0% CDI)</v>
      </c>
      <c r="F13" s="592" t="str">
        <f>IFERROR(INDEX('Produtos Selecionados'!$G:$G,MATCH($E13,'Produtos Selecionados'!$E:$E,0)),"-")</f>
        <v>-</v>
      </c>
      <c r="G13" s="592" t="str">
        <f>IFERROR(INDEX('Produtos Selecionados'!$H:$H,MATCH($E13,'Produtos Selecionados'!$E:$E,0)),"-")</f>
        <v>-</v>
      </c>
      <c r="H13" s="592">
        <f>IFERROR(INDEX('Produtos Selecionados'!$O:$O,MATCH($E13,'Produtos Selecionados'!$E:$E,0)),"-")</f>
        <v>2E-3</v>
      </c>
      <c r="I13" s="593" t="str">
        <f>IFERROR(INDEX('Produtos Selecionados'!$L:$L,MATCH($E13,'Produtos Selecionados'!$E:$E,0)),"-")</f>
        <v>BRL</v>
      </c>
      <c r="J13" s="593">
        <f>IFERROR(INDEX('Produtos Selecionados'!$M:$M,MATCH($E13,'Produtos Selecionados'!$E:$E,0)),"-")</f>
        <v>365</v>
      </c>
      <c r="K13" s="868" t="str">
        <f ca="1">IF($E13="", "", IFERROR(INDEX(OFFSET('Fund Guide'!$B$5,1,MATCH(K$7,OFFSET('Fund Guide'!$B$5,,,,COUNTA('Fund Guide'!$5:$5)),0)-1,COUNTA('Fund Guide'!$B:$B)-COUNTA('Fund Guide'!$B$2:$B$5)),MATCH($E13,OFFSET('Fund Guide'!$B$5,1,,COUNTA('Fund Guide'!$B:$B)-COUNTA('Fund Guide'!$B$2:$B$5)),0)),
IFERROR(OFFSET('RF &amp; RV Guide'!$E$8,2+MATCH($E13, OFFSET('RF &amp; RV Guide'!$E$8,3,,COUNTA('RF &amp; RV Guide'!$E:$E)-COUNTA('RF &amp; RV Guide'!$E$1:$E$8)), 0),-1+MATCH(K$7, OFFSET('RF &amp; RV Guide'!$E$8,,,,COUNTA('RF &amp; RV Guide'!$8:$8)-COUNTA('RF &amp; RV Guide'!$A$8:$E$8)),0)), "-")))</f>
        <v>-</v>
      </c>
      <c r="L13" s="878" t="str">
        <f>IFERROR(INDEX(View_FundGuide_2[Benchmark], MATCH('Portfólios Modelo'!X13,View_FundGuide_2[CNPJ],0)),"")</f>
        <v/>
      </c>
      <c r="M13" s="224"/>
      <c r="N13" s="223"/>
      <c r="O13" s="820">
        <v>0.06</v>
      </c>
      <c r="P13" s="238">
        <f t="shared" ref="P13:P22" ca="1" si="0">IF(O13="","", O13*O$11)</f>
        <v>5.0999999999999997E-2</v>
      </c>
      <c r="Q13" s="820">
        <v>0.08</v>
      </c>
      <c r="R13" s="238">
        <f t="shared" ref="R13:R22" ca="1" si="1">IF(Q13="","", Q13*Q$11)</f>
        <v>5.5999999999999994E-2</v>
      </c>
      <c r="S13" s="820">
        <v>0.04</v>
      </c>
      <c r="T13" s="238">
        <f t="shared" ref="T13:T22" ca="1" si="2">IF(S13="","", S13*S$11)</f>
        <v>2.4E-2</v>
      </c>
      <c r="U13" s="820"/>
      <c r="V13" s="238" t="str">
        <f t="shared" ref="V13:V22" si="3">IF(U13="","", U13*U$11)</f>
        <v/>
      </c>
      <c r="W13" s="820"/>
      <c r="X13" s="238" t="str">
        <f t="shared" ref="X13:X22" si="4">IF(W13="","", W13*W$11)</f>
        <v/>
      </c>
      <c r="Z13" s="350" t="str">
        <f>IFERROR(IF(INDEX('Produtos Selecionados'!$G:$G,MATCH($E13,'Produtos Selecionados'!$E:$E,0))="MFO", "Evitar - ROA baixo", "OK"),"OK")</f>
        <v>OK</v>
      </c>
    </row>
    <row r="14" spans="2:27" s="239" customFormat="1" ht="15">
      <c r="B14" s="222"/>
      <c r="C14" s="222"/>
      <c r="D14" s="222"/>
      <c r="E14" s="228" t="str">
        <f>'RF &amp; RV Guide'!E16</f>
        <v>Títulos Bancários - 2 anos (118.5% CDI)</v>
      </c>
      <c r="F14" s="592" t="str">
        <f>IFERROR(INDEX('Produtos Selecionados'!$G:$G,MATCH($E14,'Produtos Selecionados'!$E:$E,0)),"-")</f>
        <v>-</v>
      </c>
      <c r="G14" s="592" t="str">
        <f>IFERROR(INDEX('Produtos Selecionados'!$H:$H,MATCH($E14,'Produtos Selecionados'!$E:$E,0)),"-")</f>
        <v>-</v>
      </c>
      <c r="H14" s="592">
        <f>IFERROR(INDEX('Produtos Selecionados'!$O:$O,MATCH($E14,'Produtos Selecionados'!$E:$E,0)),"-")</f>
        <v>2E-3</v>
      </c>
      <c r="I14" s="593" t="str">
        <f>IFERROR(INDEX('Produtos Selecionados'!$L:$L,MATCH($E14,'Produtos Selecionados'!$E:$E,0)),"-")</f>
        <v>BRL</v>
      </c>
      <c r="J14" s="593">
        <f>IFERROR(INDEX('Produtos Selecionados'!$M:$M,MATCH($E14,'Produtos Selecionados'!$E:$E,0)),"-")</f>
        <v>730</v>
      </c>
      <c r="K14" s="868" t="str">
        <f ca="1">IF($E14="", "", IFERROR(INDEX(OFFSET('Fund Guide'!$B$5,1,MATCH(K$7,OFFSET('Fund Guide'!$B$5,,,,COUNTA('Fund Guide'!$5:$5)),0)-1,COUNTA('Fund Guide'!$B:$B)-COUNTA('Fund Guide'!$B$2:$B$5)),MATCH($E14,OFFSET('Fund Guide'!$B$5,1,,COUNTA('Fund Guide'!$B:$B)-COUNTA('Fund Guide'!$B$2:$B$5)),0)),
IFERROR(OFFSET('RF &amp; RV Guide'!$E$8,2+MATCH($E14, OFFSET('RF &amp; RV Guide'!$E$8,3,,COUNTA('RF &amp; RV Guide'!$E:$E)-COUNTA('RF &amp; RV Guide'!$E$1:$E$8)), 0),-1+MATCH(K$7, OFFSET('RF &amp; RV Guide'!$E$8,,,,COUNTA('RF &amp; RV Guide'!$8:$8)-COUNTA('RF &amp; RV Guide'!$A$8:$E$8)),0)), "-")))</f>
        <v>-</v>
      </c>
      <c r="L14" s="878" t="str">
        <f>IFERROR(INDEX(View_FundGuide_2[Benchmark], MATCH('Portfólios Modelo'!X14,View_FundGuide_2[CNPJ],0)),"")</f>
        <v/>
      </c>
      <c r="M14" s="224"/>
      <c r="N14" s="223"/>
      <c r="O14" s="820">
        <v>0.06</v>
      </c>
      <c r="P14" s="238">
        <f t="shared" ca="1" si="0"/>
        <v>5.0999999999999997E-2</v>
      </c>
      <c r="Q14" s="820">
        <v>0.06</v>
      </c>
      <c r="R14" s="238">
        <f t="shared" ca="1" si="1"/>
        <v>4.1999999999999996E-2</v>
      </c>
      <c r="S14" s="820">
        <v>0.04</v>
      </c>
      <c r="T14" s="238">
        <f t="shared" ca="1" si="2"/>
        <v>2.4E-2</v>
      </c>
      <c r="U14" s="820"/>
      <c r="V14" s="238" t="str">
        <f t="shared" si="3"/>
        <v/>
      </c>
      <c r="W14" s="820"/>
      <c r="X14" s="238" t="str">
        <f t="shared" si="4"/>
        <v/>
      </c>
      <c r="Z14" s="350" t="str">
        <f>IFERROR(IF(INDEX('Produtos Selecionados'!$G:$G,MATCH($E14,'Produtos Selecionados'!$E:$E,0))="MFO", "Evitar - ROA baixo", "OK"),"OK")</f>
        <v>OK</v>
      </c>
    </row>
    <row r="15" spans="2:27" s="239" customFormat="1" ht="15">
      <c r="B15" s="222"/>
      <c r="C15" s="222"/>
      <c r="D15" s="222"/>
      <c r="E15" s="228" t="str">
        <f>'RF &amp; RV Guide'!E18</f>
        <v>Títulos Corporativos - 2 anos (CDI+1.75%)</v>
      </c>
      <c r="F15" s="592" t="str">
        <f>IFERROR(INDEX('Produtos Selecionados'!$G:$G,MATCH($E15,'Produtos Selecionados'!$E:$E,0)),"-")</f>
        <v>-</v>
      </c>
      <c r="G15" s="592" t="str">
        <f>IFERROR(INDEX('Produtos Selecionados'!$H:$H,MATCH($E15,'Produtos Selecionados'!$E:$E,0)),"-")</f>
        <v>-</v>
      </c>
      <c r="H15" s="592">
        <f>IFERROR(INDEX('Produtos Selecionados'!$O:$O,MATCH($E15,'Produtos Selecionados'!$E:$E,0)),"-")</f>
        <v>2E-3</v>
      </c>
      <c r="I15" s="593" t="str">
        <f>IFERROR(INDEX('Produtos Selecionados'!$L:$L,MATCH($E15,'Produtos Selecionados'!$E:$E,0)),"-")</f>
        <v>BRL</v>
      </c>
      <c r="J15" s="593">
        <f>IFERROR(INDEX('Produtos Selecionados'!$M:$M,MATCH($E15,'Produtos Selecionados'!$E:$E,0)),"-")</f>
        <v>730</v>
      </c>
      <c r="K15" s="868" t="str">
        <f ca="1">IF($E15="", "", IFERROR(INDEX(OFFSET('Fund Guide'!$B$5,1,MATCH(K$7,OFFSET('Fund Guide'!$B$5,,,,COUNTA('Fund Guide'!$5:$5)),0)-1,COUNTA('Fund Guide'!$B:$B)-COUNTA('Fund Guide'!$B$2:$B$5)),MATCH($E15,OFFSET('Fund Guide'!$B$5,1,,COUNTA('Fund Guide'!$B:$B)-COUNTA('Fund Guide'!$B$2:$B$5)),0)),
IFERROR(OFFSET('RF &amp; RV Guide'!$E$8,2+MATCH($E15, OFFSET('RF &amp; RV Guide'!$E$8,3,,COUNTA('RF &amp; RV Guide'!$E:$E)-COUNTA('RF &amp; RV Guide'!$E$1:$E$8)), 0),-1+MATCH(K$7, OFFSET('RF &amp; RV Guide'!$E$8,,,,COUNTA('RF &amp; RV Guide'!$8:$8)-COUNTA('RF &amp; RV Guide'!$A$8:$E$8)),0)), "-")))</f>
        <v>-</v>
      </c>
      <c r="L15" s="878" t="str">
        <f>IFERROR(INDEX(View_FundGuide_2[Benchmark], MATCH('Portfólios Modelo'!X15,View_FundGuide_2[CNPJ],0)),"")</f>
        <v/>
      </c>
      <c r="M15" s="224"/>
      <c r="N15" s="223"/>
      <c r="O15" s="820">
        <v>0.06</v>
      </c>
      <c r="P15" s="238">
        <f t="shared" ca="1" si="0"/>
        <v>5.0999999999999997E-2</v>
      </c>
      <c r="Q15" s="820">
        <v>0.06</v>
      </c>
      <c r="R15" s="238">
        <f t="shared" ca="1" si="1"/>
        <v>4.1999999999999996E-2</v>
      </c>
      <c r="S15" s="820">
        <v>0.04</v>
      </c>
      <c r="T15" s="238">
        <f t="shared" ca="1" si="2"/>
        <v>2.4E-2</v>
      </c>
      <c r="U15" s="820">
        <v>0.15</v>
      </c>
      <c r="V15" s="238">
        <f t="shared" ca="1" si="3"/>
        <v>4.4999999999999998E-2</v>
      </c>
      <c r="W15" s="820"/>
      <c r="X15" s="238" t="str">
        <f t="shared" si="4"/>
        <v/>
      </c>
      <c r="Z15" s="350" t="str">
        <f>IFERROR(IF(INDEX('Produtos Selecionados'!$G:$G,MATCH($E15,'Produtos Selecionados'!$E:$E,0))="MFO", "Evitar - ROA baixo", "OK"),"OK")</f>
        <v>OK</v>
      </c>
    </row>
    <row r="16" spans="2:27" s="239" customFormat="1" ht="15">
      <c r="B16" s="222"/>
      <c r="C16" s="222"/>
      <c r="D16" s="222"/>
      <c r="E16" s="228" t="str">
        <f>'RF &amp; RV Guide'!E19</f>
        <v>Títulos Corporativos - 3 anos (CDI+1.85%)</v>
      </c>
      <c r="F16" s="592" t="str">
        <f>IFERROR(INDEX('Produtos Selecionados'!$G:$G,MATCH($E16,'Produtos Selecionados'!$E:$E,0)),"-")</f>
        <v>-</v>
      </c>
      <c r="G16" s="592" t="str">
        <f>IFERROR(INDEX('Produtos Selecionados'!$H:$H,MATCH($E16,'Produtos Selecionados'!$E:$E,0)),"-")</f>
        <v>-</v>
      </c>
      <c r="H16" s="592">
        <f>IFERROR(INDEX('Produtos Selecionados'!$O:$O,MATCH($E16,'Produtos Selecionados'!$E:$E,0)),"-")</f>
        <v>2E-3</v>
      </c>
      <c r="I16" s="593" t="str">
        <f>IFERROR(INDEX('Produtos Selecionados'!$L:$L,MATCH($E16,'Produtos Selecionados'!$E:$E,0)),"-")</f>
        <v>BRL</v>
      </c>
      <c r="J16" s="593">
        <f>IFERROR(INDEX('Produtos Selecionados'!$M:$M,MATCH($E16,'Produtos Selecionados'!$E:$E,0)),"-")</f>
        <v>1095</v>
      </c>
      <c r="K16" s="868" t="str">
        <f ca="1">IF($E16="", "", IFERROR(INDEX(OFFSET('Fund Guide'!$B$5,1,MATCH(K$7,OFFSET('Fund Guide'!$B$5,,,,COUNTA('Fund Guide'!$5:$5)),0)-1,COUNTA('Fund Guide'!$B:$B)-COUNTA('Fund Guide'!$B$2:$B$5)),MATCH($E16,OFFSET('Fund Guide'!$B$5,1,,COUNTA('Fund Guide'!$B:$B)-COUNTA('Fund Guide'!$B$2:$B$5)),0)),
IFERROR(OFFSET('RF &amp; RV Guide'!$E$8,2+MATCH($E16, OFFSET('RF &amp; RV Guide'!$E$8,3,,COUNTA('RF &amp; RV Guide'!$E:$E)-COUNTA('RF &amp; RV Guide'!$E$1:$E$8)), 0),-1+MATCH(K$7, OFFSET('RF &amp; RV Guide'!$E$8,,,,COUNTA('RF &amp; RV Guide'!$8:$8)-COUNTA('RF &amp; RV Guide'!$A$8:$E$8)),0)), "-")))</f>
        <v>-</v>
      </c>
      <c r="L16" s="878" t="str">
        <f>IFERROR(INDEX(View_FundGuide_2[Benchmark], MATCH('Portfólios Modelo'!X16,View_FundGuide_2[CNPJ],0)),"")</f>
        <v/>
      </c>
      <c r="M16" s="224"/>
      <c r="N16" s="223"/>
      <c r="O16" s="820">
        <v>0.06</v>
      </c>
      <c r="P16" s="238">
        <f t="shared" ca="1" si="0"/>
        <v>5.0999999999999997E-2</v>
      </c>
      <c r="Q16" s="820">
        <v>0.06</v>
      </c>
      <c r="R16" s="238">
        <f t="shared" ca="1" si="1"/>
        <v>4.1999999999999996E-2</v>
      </c>
      <c r="S16" s="820">
        <v>0.04</v>
      </c>
      <c r="T16" s="238">
        <f t="shared" ca="1" si="2"/>
        <v>2.4E-2</v>
      </c>
      <c r="U16" s="820">
        <v>0.15</v>
      </c>
      <c r="V16" s="238">
        <f t="shared" ca="1" si="3"/>
        <v>4.4999999999999998E-2</v>
      </c>
      <c r="W16" s="820"/>
      <c r="X16" s="238" t="str">
        <f t="shared" si="4"/>
        <v/>
      </c>
      <c r="Z16" s="350" t="str">
        <f>IFERROR(IF(INDEX('Produtos Selecionados'!$G:$G,MATCH($E16,'Produtos Selecionados'!$E:$E,0))="MFO", "Evitar - ROA baixo", "OK"),"OK")</f>
        <v>OK</v>
      </c>
    </row>
    <row r="17" spans="2:26" s="239" customFormat="1" ht="15">
      <c r="B17" s="222"/>
      <c r="C17" s="222"/>
      <c r="D17" s="222"/>
      <c r="E17" s="228" t="str">
        <f>'RF &amp; RV Guide'!E20</f>
        <v>Títulos Corporativos - 4 anos (CDI+2.10%)</v>
      </c>
      <c r="F17" s="592" t="str">
        <f>IFERROR(INDEX('Produtos Selecionados'!$G:$G,MATCH($E17,'Produtos Selecionados'!$E:$E,0)),"-")</f>
        <v>-</v>
      </c>
      <c r="G17" s="592" t="str">
        <f>IFERROR(INDEX('Produtos Selecionados'!$H:$H,MATCH($E17,'Produtos Selecionados'!$E:$E,0)),"-")</f>
        <v>-</v>
      </c>
      <c r="H17" s="592">
        <f>IFERROR(INDEX('Produtos Selecionados'!$O:$O,MATCH($E17,'Produtos Selecionados'!$E:$E,0)),"-")</f>
        <v>2E-3</v>
      </c>
      <c r="I17" s="593" t="str">
        <f>IFERROR(INDEX('Produtos Selecionados'!$L:$L,MATCH($E17,'Produtos Selecionados'!$E:$E,0)),"-")</f>
        <v>BRL</v>
      </c>
      <c r="J17" s="593">
        <f>IFERROR(INDEX('Produtos Selecionados'!$M:$M,MATCH($E17,'Produtos Selecionados'!$E:$E,0)),"-")</f>
        <v>1460</v>
      </c>
      <c r="K17" s="868" t="str">
        <f ca="1">IF($E17="", "", IFERROR(INDEX(OFFSET('Fund Guide'!$B$5,1,MATCH(K$7,OFFSET('Fund Guide'!$B$5,,,,COUNTA('Fund Guide'!$5:$5)),0)-1,COUNTA('Fund Guide'!$B:$B)-COUNTA('Fund Guide'!$B$2:$B$5)),MATCH($E17,OFFSET('Fund Guide'!$B$5,1,,COUNTA('Fund Guide'!$B:$B)-COUNTA('Fund Guide'!$B$2:$B$5)),0)),
IFERROR(OFFSET('RF &amp; RV Guide'!$E$8,2+MATCH($E17, OFFSET('RF &amp; RV Guide'!$E$8,3,,COUNTA('RF &amp; RV Guide'!$E:$E)-COUNTA('RF &amp; RV Guide'!$E$1:$E$8)), 0),-1+MATCH(K$7, OFFSET('RF &amp; RV Guide'!$E$8,,,,COUNTA('RF &amp; RV Guide'!$8:$8)-COUNTA('RF &amp; RV Guide'!$A$8:$E$8)),0)), "-")))</f>
        <v>-</v>
      </c>
      <c r="L17" s="878" t="str">
        <f>IFERROR(INDEX(View_FundGuide_2[Benchmark], MATCH('Portfólios Modelo'!X17,View_FundGuide_2[CNPJ],0)),"")</f>
        <v/>
      </c>
      <c r="M17" s="224"/>
      <c r="N17" s="223"/>
      <c r="O17" s="820">
        <v>0.06</v>
      </c>
      <c r="P17" s="238">
        <f t="shared" ref="P17" ca="1" si="5">IF(O17="","", O17*O$11)</f>
        <v>5.0999999999999997E-2</v>
      </c>
      <c r="Q17" s="820">
        <v>0.06</v>
      </c>
      <c r="R17" s="238">
        <f t="shared" ref="R17" ca="1" si="6">IF(Q17="","", Q17*Q$11)</f>
        <v>4.1999999999999996E-2</v>
      </c>
      <c r="S17" s="820">
        <v>0.04</v>
      </c>
      <c r="T17" s="238">
        <f t="shared" ref="T17" ca="1" si="7">IF(S17="","", S17*S$11)</f>
        <v>2.4E-2</v>
      </c>
      <c r="U17" s="820"/>
      <c r="V17" s="238" t="str">
        <f t="shared" ref="V17" si="8">IF(U17="","", U17*U$11)</f>
        <v/>
      </c>
      <c r="W17" s="820"/>
      <c r="X17" s="238" t="str">
        <f t="shared" ref="X17" si="9">IF(W17="","", W17*W$11)</f>
        <v/>
      </c>
      <c r="Z17" s="350" t="str">
        <f>IFERROR(IF(INDEX('Produtos Selecionados'!$G:$G,MATCH($E17,'Produtos Selecionados'!$E:$E,0))="MFO", "Evitar - ROA baixo", "OK"),"OK")</f>
        <v>OK</v>
      </c>
    </row>
    <row r="18" spans="2:26" s="239" customFormat="1" ht="15">
      <c r="B18" s="222"/>
      <c r="C18" s="222"/>
      <c r="D18" s="222"/>
      <c r="E18" s="228" t="s">
        <v>2092</v>
      </c>
      <c r="F18" s="592" t="str">
        <f>IFERROR(INDEX('Produtos Selecionados'!$G:$G,MATCH($E18,'Produtos Selecionados'!$E:$E,0)),"-")</f>
        <v>-</v>
      </c>
      <c r="G18" s="592" t="str">
        <f>IFERROR(INDEX('Produtos Selecionados'!$H:$H,MATCH($E18,'Produtos Selecionados'!$E:$E,0)),"-")</f>
        <v>-</v>
      </c>
      <c r="H18" s="592" t="str">
        <f>IFERROR(INDEX('Produtos Selecionados'!$O:$O,MATCH($E18,'Produtos Selecionados'!$E:$E,0)),"-")</f>
        <v>-</v>
      </c>
      <c r="I18" s="593" t="str">
        <f>IFERROR(INDEX('Produtos Selecionados'!$L:$L,MATCH($E18,'Produtos Selecionados'!$E:$E,0)),"-")</f>
        <v>-</v>
      </c>
      <c r="J18" s="593" t="str">
        <f>IFERROR(INDEX('Produtos Selecionados'!$M:$M,MATCH($E18,'Produtos Selecionados'!$E:$E,0)),"-")</f>
        <v>-</v>
      </c>
      <c r="K18" s="868">
        <f ca="1">IF($E18="", "", IFERROR(INDEX(OFFSET('Fund Guide'!$B$5,1,MATCH(K$7,OFFSET('Fund Guide'!$B$5,,,,COUNTA('Fund Guide'!$5:$5)),0)-1,COUNTA('Fund Guide'!$B:$B)-COUNTA('Fund Guide'!$B$2:$B$5)),MATCH($E18,OFFSET('Fund Guide'!$B$5,1,,COUNTA('Fund Guide'!$B:$B)-COUNTA('Fund Guide'!$B$2:$B$5)),0)),
IFERROR(OFFSET('RF &amp; RV Guide'!$E$8,2+MATCH($E18, OFFSET('RF &amp; RV Guide'!$E$8,3,,COUNTA('RF &amp; RV Guide'!$E:$E)-COUNTA('RF &amp; RV Guide'!$E$1:$E$8)), 0),-1+MATCH(K$7, OFFSET('RF &amp; RV Guide'!$E$8,,,,COUNTA('RF &amp; RV Guide'!$8:$8)-COUNTA('RF &amp; RV Guide'!$A$8:$E$8)),0)), "-")))</f>
        <v>41700</v>
      </c>
      <c r="L18" s="878" t="str">
        <f>IFERROR(INDEX(View_FundGuide_2[Benchmark], MATCH('Portfólios Modelo'!X18,View_FundGuide_2[CNPJ],0)),"")</f>
        <v/>
      </c>
      <c r="M18" s="224"/>
      <c r="N18" s="223"/>
      <c r="O18" s="820"/>
      <c r="P18" s="238" t="str">
        <f>IF(O18="","", O18*O$11)</f>
        <v/>
      </c>
      <c r="Q18" s="820"/>
      <c r="R18" s="238" t="str">
        <f>IF(Q18="","", Q18*Q$11)</f>
        <v/>
      </c>
      <c r="S18" s="820"/>
      <c r="T18" s="238" t="str">
        <f>IF(S18="","", S18*S$11)</f>
        <v/>
      </c>
      <c r="U18" s="820"/>
      <c r="V18" s="238" t="str">
        <f>IF(U18="","", U18*U$11)</f>
        <v/>
      </c>
      <c r="W18" s="820"/>
      <c r="X18" s="238" t="str">
        <f>IF(W18="","", W18*W$11)</f>
        <v/>
      </c>
      <c r="Z18" s="350" t="str">
        <f>IFERROR(IF(INDEX('Produtos Selecionados'!$G:$G,MATCH($E18,'Produtos Selecionados'!$E:$E,0))="MFO", "Evitar - ROA baixo", "OK"),"OK")</f>
        <v>OK</v>
      </c>
    </row>
    <row r="19" spans="2:26" s="239" customFormat="1" ht="15">
      <c r="B19" s="222"/>
      <c r="C19" s="222"/>
      <c r="D19" s="222"/>
      <c r="E19" s="228" t="s">
        <v>2084</v>
      </c>
      <c r="F19" s="592" t="str">
        <f>IFERROR(INDEX('Produtos Selecionados'!$G:$G,MATCH($E19,'Produtos Selecionados'!$E:$E,0)),"-")</f>
        <v>-</v>
      </c>
      <c r="G19" s="592" t="str">
        <f>IFERROR(INDEX('Produtos Selecionados'!$H:$H,MATCH($E19,'Produtos Selecionados'!$E:$E,0)),"-")</f>
        <v>-</v>
      </c>
      <c r="H19" s="592" t="str">
        <f>IFERROR(INDEX('Produtos Selecionados'!$O:$O,MATCH($E19,'Produtos Selecionados'!$E:$E,0)),"-")</f>
        <v>-</v>
      </c>
      <c r="I19" s="593" t="str">
        <f>IFERROR(INDEX('Produtos Selecionados'!$L:$L,MATCH($E19,'Produtos Selecionados'!$E:$E,0)),"-")</f>
        <v>-</v>
      </c>
      <c r="J19" s="593" t="str">
        <f>IFERROR(INDEX('Produtos Selecionados'!$M:$M,MATCH($E19,'Produtos Selecionados'!$E:$E,0)),"-")</f>
        <v>-</v>
      </c>
      <c r="K19" s="868">
        <f ca="1">IF($E19="", "", IFERROR(INDEX(OFFSET('Fund Guide'!$B$5,1,MATCH(K$7,OFFSET('Fund Guide'!$B$5,,,,COUNTA('Fund Guide'!$5:$5)),0)-1,COUNTA('Fund Guide'!$B:$B)-COUNTA('Fund Guide'!$B$2:$B$5)),MATCH($E19,OFFSET('Fund Guide'!$B$5,1,,COUNTA('Fund Guide'!$B:$B)-COUNTA('Fund Guide'!$B$2:$B$5)),0)),
IFERROR(OFFSET('RF &amp; RV Guide'!$E$8,2+MATCH($E19, OFFSET('RF &amp; RV Guide'!$E$8,3,,COUNTA('RF &amp; RV Guide'!$E:$E)-COUNTA('RF &amp; RV Guide'!$E$1:$E$8)), 0),-1+MATCH(K$7, OFFSET('RF &amp; RV Guide'!$E$8,,,,COUNTA('RF &amp; RV Guide'!$8:$8)-COUNTA('RF &amp; RV Guide'!$A$8:$E$8)),0)), "-")))</f>
        <v>42941</v>
      </c>
      <c r="L19" s="878" t="str">
        <f>IFERROR(INDEX(View_FundGuide_2[Benchmark], MATCH('Portfólios Modelo'!X19,View_FundGuide_2[CNPJ],0)),"")</f>
        <v/>
      </c>
      <c r="M19" s="224"/>
      <c r="N19" s="223"/>
      <c r="O19" s="820">
        <v>0.06</v>
      </c>
      <c r="P19" s="238">
        <f t="shared" ref="P19" ca="1" si="10">IF(O19="","", O19*O$11)</f>
        <v>5.0999999999999997E-2</v>
      </c>
      <c r="Q19" s="820">
        <v>0.06</v>
      </c>
      <c r="R19" s="238">
        <f t="shared" ref="R19" ca="1" si="11">IF(Q19="","", Q19*Q$11)</f>
        <v>4.1999999999999996E-2</v>
      </c>
      <c r="S19" s="820">
        <v>0.05</v>
      </c>
      <c r="T19" s="238">
        <f t="shared" ref="T19" ca="1" si="12">IF(S19="","", S19*S$11)</f>
        <v>0.03</v>
      </c>
      <c r="U19" s="820"/>
      <c r="V19" s="238" t="str">
        <f t="shared" ref="V19" si="13">IF(U19="","", U19*U$11)</f>
        <v/>
      </c>
      <c r="W19" s="820"/>
      <c r="X19" s="238" t="str">
        <f t="shared" ref="X19" si="14">IF(W19="","", W19*W$11)</f>
        <v/>
      </c>
      <c r="Z19" s="350" t="str">
        <f>IFERROR(IF(INDEX('Produtos Selecionados'!$G:$G,MATCH($E19,'Produtos Selecionados'!$E:$E,0))="MFO", "Evitar - ROA baixo", "OK"),"OK")</f>
        <v>OK</v>
      </c>
    </row>
    <row r="20" spans="2:26" s="239" customFormat="1" ht="15">
      <c r="B20" s="222"/>
      <c r="C20" s="222"/>
      <c r="D20" s="222"/>
      <c r="E20" s="228" t="s">
        <v>2101</v>
      </c>
      <c r="F20" s="592" t="str">
        <f>IFERROR(INDEX('Produtos Selecionados'!$G:$G,MATCH($E20,'Produtos Selecionados'!$E:$E,0)),"-")</f>
        <v>-</v>
      </c>
      <c r="G20" s="592" t="str">
        <f>IFERROR(INDEX('Produtos Selecionados'!$H:$H,MATCH($E20,'Produtos Selecionados'!$E:$E,0)),"-")</f>
        <v>-</v>
      </c>
      <c r="H20" s="592" t="str">
        <f>IFERROR(INDEX('Produtos Selecionados'!$O:$O,MATCH($E20,'Produtos Selecionados'!$E:$E,0)),"-")</f>
        <v>-</v>
      </c>
      <c r="I20" s="593" t="str">
        <f>IFERROR(INDEX('Produtos Selecionados'!$L:$L,MATCH($E20,'Produtos Selecionados'!$E:$E,0)),"-")</f>
        <v>-</v>
      </c>
      <c r="J20" s="593" t="str">
        <f>IFERROR(INDEX('Produtos Selecionados'!$M:$M,MATCH($E20,'Produtos Selecionados'!$E:$E,0)),"-")</f>
        <v>-</v>
      </c>
      <c r="K20" s="868">
        <f ca="1">IF($E20="", "", IFERROR(INDEX(OFFSET('Fund Guide'!$B$5,1,MATCH(K$7,OFFSET('Fund Guide'!$B$5,,,,COUNTA('Fund Guide'!$5:$5)),0)-1,COUNTA('Fund Guide'!$B:$B)-COUNTA('Fund Guide'!$B$2:$B$5)),MATCH($E20,OFFSET('Fund Guide'!$B$5,1,,COUNTA('Fund Guide'!$B:$B)-COUNTA('Fund Guide'!$B$2:$B$5)),0)),
IFERROR(OFFSET('RF &amp; RV Guide'!$E$8,2+MATCH($E20, OFFSET('RF &amp; RV Guide'!$E$8,3,,COUNTA('RF &amp; RV Guide'!$E:$E)-COUNTA('RF &amp; RV Guide'!$E$1:$E$8)), 0),-1+MATCH(K$7, OFFSET('RF &amp; RV Guide'!$E$8,,,,COUNTA('RF &amp; RV Guide'!$8:$8)-COUNTA('RF &amp; RV Guide'!$A$8:$E$8)),0)), "-")))</f>
        <v>43906</v>
      </c>
      <c r="L20" s="878" t="s">
        <v>64</v>
      </c>
      <c r="M20" s="224">
        <v>1.1000000000000001</v>
      </c>
      <c r="N20" s="223"/>
      <c r="O20" s="820"/>
      <c r="P20" s="238" t="str">
        <f t="shared" si="0"/>
        <v/>
      </c>
      <c r="Q20" s="820"/>
      <c r="R20" s="238" t="str">
        <f t="shared" si="1"/>
        <v/>
      </c>
      <c r="S20" s="820"/>
      <c r="T20" s="238" t="str">
        <f t="shared" si="2"/>
        <v/>
      </c>
      <c r="U20" s="820"/>
      <c r="V20" s="238" t="str">
        <f t="shared" si="3"/>
        <v/>
      </c>
      <c r="W20" s="820"/>
      <c r="X20" s="238" t="str">
        <f t="shared" si="4"/>
        <v/>
      </c>
      <c r="Z20" s="350" t="str">
        <f>IFERROR(IF(INDEX('Produtos Selecionados'!$G:$G,MATCH($E20,'Produtos Selecionados'!$E:$E,0))="MFO", "Evitar - ROA baixo", "OK"),"OK")</f>
        <v>OK</v>
      </c>
    </row>
    <row r="21" spans="2:26" s="239" customFormat="1" ht="15">
      <c r="B21" s="222"/>
      <c r="C21" s="222"/>
      <c r="D21" s="222"/>
      <c r="E21" s="228" t="s">
        <v>2102</v>
      </c>
      <c r="F21" s="592" t="str">
        <f>IFERROR(INDEX('Produtos Selecionados'!$G:$G,MATCH($E21,'Produtos Selecionados'!$E:$E,0)),"-")</f>
        <v>-</v>
      </c>
      <c r="G21" s="592" t="str">
        <f>IFERROR(INDEX('Produtos Selecionados'!$H:$H,MATCH($E21,'Produtos Selecionados'!$E:$E,0)),"-")</f>
        <v>-</v>
      </c>
      <c r="H21" s="592" t="str">
        <f>IFERROR(INDEX('Produtos Selecionados'!$O:$O,MATCH($E21,'Produtos Selecionados'!$E:$E,0)),"-")</f>
        <v>-</v>
      </c>
      <c r="I21" s="593" t="str">
        <f>IFERROR(INDEX('Produtos Selecionados'!$L:$L,MATCH($E21,'Produtos Selecionados'!$E:$E,0)),"-")</f>
        <v>-</v>
      </c>
      <c r="J21" s="593" t="str">
        <f>IFERROR(INDEX('Produtos Selecionados'!$M:$M,MATCH($E21,'Produtos Selecionados'!$E:$E,0)),"-")</f>
        <v>-</v>
      </c>
      <c r="K21" s="868">
        <f ca="1">IF($E21="", "", IFERROR(INDEX(OFFSET('Fund Guide'!$B$5,1,MATCH(K$7,OFFSET('Fund Guide'!$B$5,,,,COUNTA('Fund Guide'!$5:$5)),0)-1,COUNTA('Fund Guide'!$B:$B)-COUNTA('Fund Guide'!$B$2:$B$5)),MATCH($E21,OFFSET('Fund Guide'!$B$5,1,,COUNTA('Fund Guide'!$B:$B)-COUNTA('Fund Guide'!$B$2:$B$5)),0)),
IFERROR(OFFSET('RF &amp; RV Guide'!$E$8,2+MATCH($E21, OFFSET('RF &amp; RV Guide'!$E$8,3,,COUNTA('RF &amp; RV Guide'!$E:$E)-COUNTA('RF &amp; RV Guide'!$E$1:$E$8)), 0),-1+MATCH(K$7, OFFSET('RF &amp; RV Guide'!$E$8,,,,COUNTA('RF &amp; RV Guide'!$8:$8)-COUNTA('RF &amp; RV Guide'!$A$8:$E$8)),0)), "-")))</f>
        <v>43338</v>
      </c>
      <c r="L21" s="878" t="str">
        <f>IFERROR(INDEX(View_FundGuide_2[Benchmark], MATCH('Portfólios Modelo'!X21,View_FundGuide_2[CNPJ],0)),"")</f>
        <v/>
      </c>
      <c r="M21" s="224"/>
      <c r="N21" s="223"/>
      <c r="O21" s="820">
        <v>0.06</v>
      </c>
      <c r="P21" s="238">
        <f t="shared" ca="1" si="0"/>
        <v>5.0999999999999997E-2</v>
      </c>
      <c r="Q21" s="820">
        <v>0.06</v>
      </c>
      <c r="R21" s="238">
        <f t="shared" ca="1" si="1"/>
        <v>4.1999999999999996E-2</v>
      </c>
      <c r="S21" s="820">
        <v>0.05</v>
      </c>
      <c r="T21" s="238">
        <f t="shared" ca="1" si="2"/>
        <v>0.03</v>
      </c>
      <c r="U21" s="820">
        <v>0.1</v>
      </c>
      <c r="V21" s="238">
        <f t="shared" ca="1" si="3"/>
        <v>0.03</v>
      </c>
      <c r="W21" s="820"/>
      <c r="X21" s="238" t="str">
        <f t="shared" si="4"/>
        <v/>
      </c>
      <c r="Z21" s="350" t="str">
        <f>IFERROR(IF(INDEX('Produtos Selecionados'!$G:$G,MATCH($E21,'Produtos Selecionados'!$E:$E,0))="MFO", "Evitar - ROA baixo", "OK"),"OK")</f>
        <v>OK</v>
      </c>
    </row>
    <row r="22" spans="2:26" s="239" customFormat="1" ht="15">
      <c r="B22" s="222"/>
      <c r="C22" s="222"/>
      <c r="D22" s="222"/>
      <c r="E22" s="228" t="s">
        <v>2129</v>
      </c>
      <c r="F22" s="592" t="str">
        <f>IFERROR(INDEX('Produtos Selecionados'!$G:$G,MATCH($E22,'Produtos Selecionados'!$E:$E,0)),"-")</f>
        <v>-</v>
      </c>
      <c r="G22" s="592" t="str">
        <f>IFERROR(INDEX('Produtos Selecionados'!$H:$H,MATCH($E22,'Produtos Selecionados'!$E:$E,0)),"-")</f>
        <v>-</v>
      </c>
      <c r="H22" s="592" t="str">
        <f>IFERROR(INDEX('Produtos Selecionados'!$O:$O,MATCH($E22,'Produtos Selecionados'!$E:$E,0)),"-")</f>
        <v>-</v>
      </c>
      <c r="I22" s="593" t="str">
        <f>IFERROR(INDEX('Produtos Selecionados'!$L:$L,MATCH($E22,'Produtos Selecionados'!$E:$E,0)),"-")</f>
        <v>-</v>
      </c>
      <c r="J22" s="593" t="str">
        <f>IFERROR(INDEX('Produtos Selecionados'!$M:$M,MATCH($E22,'Produtos Selecionados'!$E:$E,0)),"-")</f>
        <v>-</v>
      </c>
      <c r="K22" s="868">
        <f ca="1">IF($E22="", "", IFERROR(INDEX(OFFSET('Fund Guide'!$B$5,1,MATCH(K$7,OFFSET('Fund Guide'!$B$5,,,,COUNTA('Fund Guide'!$5:$5)),0)-1,COUNTA('Fund Guide'!$B:$B)-COUNTA('Fund Guide'!$B$2:$B$5)),MATCH($E22,OFFSET('Fund Guide'!$B$5,1,,COUNTA('Fund Guide'!$B:$B)-COUNTA('Fund Guide'!$B$2:$B$5)),0)),
IFERROR(OFFSET('RF &amp; RV Guide'!$E$8,2+MATCH($E22, OFFSET('RF &amp; RV Guide'!$E$8,3,,COUNTA('RF &amp; RV Guide'!$E:$E)-COUNTA('RF &amp; RV Guide'!$E$1:$E$8)), 0),-1+MATCH(K$7, OFFSET('RF &amp; RV Guide'!$E$8,,,,COUNTA('RF &amp; RV Guide'!$8:$8)-COUNTA('RF &amp; RV Guide'!$A$8:$E$8)),0)), "-")))</f>
        <v>38856</v>
      </c>
      <c r="L22" s="878" t="str">
        <f>IFERROR(INDEX(View_FundGuide_2[Benchmark], MATCH('Portfólios Modelo'!X22,View_FundGuide_2[CNPJ],0)),"")</f>
        <v/>
      </c>
      <c r="M22" s="224"/>
      <c r="N22" s="223"/>
      <c r="O22" s="820"/>
      <c r="P22" s="238" t="str">
        <f t="shared" si="0"/>
        <v/>
      </c>
      <c r="Q22" s="820"/>
      <c r="R22" s="238" t="str">
        <f t="shared" si="1"/>
        <v/>
      </c>
      <c r="S22" s="820"/>
      <c r="T22" s="238" t="str">
        <f t="shared" si="2"/>
        <v/>
      </c>
      <c r="U22" s="820"/>
      <c r="V22" s="238" t="str">
        <f t="shared" si="3"/>
        <v/>
      </c>
      <c r="W22" s="820"/>
      <c r="X22" s="238" t="str">
        <f t="shared" si="4"/>
        <v/>
      </c>
      <c r="Z22" s="350" t="str">
        <f>IFERROR(IF(INDEX('Produtos Selecionados'!$G:$G,MATCH($E22,'Produtos Selecionados'!$E:$E,0))="MFO", "Evitar - ROA baixo", "OK"),"OK")</f>
        <v>OK</v>
      </c>
    </row>
    <row r="23" spans="2:26" s="239" customFormat="1" ht="15">
      <c r="B23" s="222"/>
      <c r="C23" s="222"/>
      <c r="D23" s="222"/>
      <c r="E23" s="228" t="s">
        <v>2094</v>
      </c>
      <c r="F23" s="592" t="str">
        <f>IFERROR(INDEX('Produtos Selecionados'!$G:$G,MATCH($E23,'Produtos Selecionados'!$E:$E,0)),"-")</f>
        <v>-</v>
      </c>
      <c r="G23" s="592" t="str">
        <f>IFERROR(INDEX('Produtos Selecionados'!$H:$H,MATCH($E23,'Produtos Selecionados'!$E:$E,0)),"-")</f>
        <v>-</v>
      </c>
      <c r="H23" s="592" t="str">
        <f>IFERROR(INDEX('Produtos Selecionados'!$O:$O,MATCH($E23,'Produtos Selecionados'!$E:$E,0)),"-")</f>
        <v>-</v>
      </c>
      <c r="I23" s="593" t="str">
        <f>IFERROR(INDEX('Produtos Selecionados'!$L:$L,MATCH($E23,'Produtos Selecionados'!$E:$E,0)),"-")</f>
        <v>-</v>
      </c>
      <c r="J23" s="593" t="str">
        <f>IFERROR(INDEX('Produtos Selecionados'!$M:$M,MATCH($E23,'Produtos Selecionados'!$E:$E,0)),"-")</f>
        <v>-</v>
      </c>
      <c r="K23" s="868">
        <f ca="1">IF($E23="", "", IFERROR(INDEX(OFFSET('Fund Guide'!$B$5,1,MATCH(K$7,OFFSET('Fund Guide'!$B$5,,,,COUNTA('Fund Guide'!$5:$5)),0)-1,COUNTA('Fund Guide'!$B:$B)-COUNTA('Fund Guide'!$B$2:$B$5)),MATCH($E23,OFFSET('Fund Guide'!$B$5,1,,COUNTA('Fund Guide'!$B:$B)-COUNTA('Fund Guide'!$B$2:$B$5)),0)),
IFERROR(OFFSET('RF &amp; RV Guide'!$E$8,2+MATCH($E23, OFFSET('RF &amp; RV Guide'!$E$8,3,,COUNTA('RF &amp; RV Guide'!$E:$E)-COUNTA('RF &amp; RV Guide'!$E$1:$E$8)), 0),-1+MATCH(K$7, OFFSET('RF &amp; RV Guide'!$E$8,,,,COUNTA('RF &amp; RV Guide'!$8:$8)-COUNTA('RF &amp; RV Guide'!$A$8:$E$8)),0)), "-")))</f>
        <v>40777</v>
      </c>
      <c r="L23" s="878" t="str">
        <f>IFERROR(INDEX(View_FundGuide_2[Benchmark], MATCH('Portfólios Modelo'!X23,View_FundGuide_2[CNPJ],0)),"")</f>
        <v/>
      </c>
      <c r="M23" s="224"/>
      <c r="N23" s="223"/>
      <c r="O23" s="820"/>
      <c r="P23" s="238" t="str">
        <f t="shared" ref="P23:P27" si="15">IF(O23="","", O23*O$11)</f>
        <v/>
      </c>
      <c r="Q23" s="820"/>
      <c r="R23" s="238" t="str">
        <f t="shared" ref="R23:R27" si="16">IF(Q23="","", Q23*Q$11)</f>
        <v/>
      </c>
      <c r="S23" s="820"/>
      <c r="T23" s="238" t="str">
        <f t="shared" ref="T23:T27" si="17">IF(S23="","", S23*S$11)</f>
        <v/>
      </c>
      <c r="U23" s="820"/>
      <c r="V23" s="238" t="str">
        <f t="shared" ref="V23:V27" si="18">IF(U23="","", U23*U$11)</f>
        <v/>
      </c>
      <c r="W23" s="820"/>
      <c r="X23" s="238" t="str">
        <f t="shared" ref="X23:X27" si="19">IF(W23="","", W23*W$11)</f>
        <v/>
      </c>
      <c r="Z23" s="350" t="str">
        <f>IFERROR(IF(INDEX('Produtos Selecionados'!$G:$G,MATCH($E23,'Produtos Selecionados'!$E:$E,0))="MFO", "Evitar - ROA baixo", "OK"),"OK")</f>
        <v>OK</v>
      </c>
    </row>
    <row r="24" spans="2:26" s="239" customFormat="1" ht="15">
      <c r="B24" s="222"/>
      <c r="C24" s="222"/>
      <c r="D24" s="222"/>
      <c r="E24" s="228" t="s">
        <v>2099</v>
      </c>
      <c r="F24" s="592" t="str">
        <f>IFERROR(INDEX('Produtos Selecionados'!$G:$G,MATCH($E24,'Produtos Selecionados'!$E:$E,0)),"-")</f>
        <v>-</v>
      </c>
      <c r="G24" s="592" t="str">
        <f>IFERROR(INDEX('Produtos Selecionados'!$H:$H,MATCH($E24,'Produtos Selecionados'!$E:$E,0)),"-")</f>
        <v>-</v>
      </c>
      <c r="H24" s="592" t="str">
        <f>IFERROR(INDEX('Produtos Selecionados'!$O:$O,MATCH($E24,'Produtos Selecionados'!$E:$E,0)),"-")</f>
        <v>-</v>
      </c>
      <c r="I24" s="593" t="str">
        <f>IFERROR(INDEX('Produtos Selecionados'!$L:$L,MATCH($E24,'Produtos Selecionados'!$E:$E,0)),"-")</f>
        <v>-</v>
      </c>
      <c r="J24" s="593" t="str">
        <f>IFERROR(INDEX('Produtos Selecionados'!$M:$M,MATCH($E24,'Produtos Selecionados'!$E:$E,0)),"-")</f>
        <v>-</v>
      </c>
      <c r="K24" s="868">
        <f ca="1">IF($E24="", "", IFERROR(INDEX(OFFSET('Fund Guide'!$B$5,1,MATCH(K$7,OFFSET('Fund Guide'!$B$5,,,,COUNTA('Fund Guide'!$5:$5)),0)-1,COUNTA('Fund Guide'!$B:$B)-COUNTA('Fund Guide'!$B$2:$B$5)),MATCH($E24,OFFSET('Fund Guide'!$B$5,1,,COUNTA('Fund Guide'!$B:$B)-COUNTA('Fund Guide'!$B$2:$B$5)),0)),
IFERROR(OFFSET('RF &amp; RV Guide'!$E$8,2+MATCH($E24, OFFSET('RF &amp; RV Guide'!$E$8,3,,COUNTA('RF &amp; RV Guide'!$E:$E)-COUNTA('RF &amp; RV Guide'!$E$1:$E$8)), 0),-1+MATCH(K$7, OFFSET('RF &amp; RV Guide'!$E$8,,,,COUNTA('RF &amp; RV Guide'!$8:$8)-COUNTA('RF &amp; RV Guide'!$A$8:$E$8)),0)), "-")))</f>
        <v>39634</v>
      </c>
      <c r="L24" s="878" t="str">
        <f>IFERROR(INDEX(View_FundGuide_2[Benchmark], MATCH('Portfólios Modelo'!X24,View_FundGuide_2[CNPJ],0)),"")</f>
        <v/>
      </c>
      <c r="M24" s="224"/>
      <c r="N24" s="223"/>
      <c r="O24" s="820">
        <v>0.06</v>
      </c>
      <c r="P24" s="238">
        <f t="shared" ref="P24:P26" ca="1" si="20">IF(O24="","", O24*O$11)</f>
        <v>5.0999999999999997E-2</v>
      </c>
      <c r="Q24" s="820">
        <v>0.06</v>
      </c>
      <c r="R24" s="238">
        <f t="shared" ref="R24:R26" ca="1" si="21">IF(Q24="","", Q24*Q$11)</f>
        <v>4.1999999999999996E-2</v>
      </c>
      <c r="S24" s="820">
        <v>0.05</v>
      </c>
      <c r="T24" s="238">
        <f t="shared" ref="T24:T26" ca="1" si="22">IF(S24="","", S24*S$11)</f>
        <v>0.03</v>
      </c>
      <c r="U24" s="820"/>
      <c r="V24" s="238" t="str">
        <f t="shared" ref="V24:V26" si="23">IF(U24="","", U24*U$11)</f>
        <v/>
      </c>
      <c r="W24" s="820"/>
      <c r="X24" s="238" t="str">
        <f t="shared" ref="X24:X26" si="24">IF(W24="","", W24*W$11)</f>
        <v/>
      </c>
      <c r="Z24" s="350" t="str">
        <f>IFERROR(IF(INDEX('Produtos Selecionados'!$G:$G,MATCH($E24,'Produtos Selecionados'!$E:$E,0))="MFO", "Evitar - ROA baixo", "OK"),"OK")</f>
        <v>OK</v>
      </c>
    </row>
    <row r="25" spans="2:26" s="239" customFormat="1" ht="15">
      <c r="B25" s="222"/>
      <c r="C25" s="222"/>
      <c r="D25" s="222"/>
      <c r="E25" s="228" t="s">
        <v>2666</v>
      </c>
      <c r="F25" s="592" t="str">
        <f>IFERROR(INDEX('Produtos Selecionados'!$G:$G,MATCH($E25,'Produtos Selecionados'!$E:$E,0)),"-")</f>
        <v>-</v>
      </c>
      <c r="G25" s="592" t="str">
        <f>IFERROR(INDEX('Produtos Selecionados'!$H:$H,MATCH($E25,'Produtos Selecionados'!$E:$E,0)),"-")</f>
        <v>-</v>
      </c>
      <c r="H25" s="592" t="str">
        <f>IFERROR(INDEX('Produtos Selecionados'!$O:$O,MATCH($E25,'Produtos Selecionados'!$E:$E,0)),"-")</f>
        <v>-</v>
      </c>
      <c r="I25" s="593" t="str">
        <f>IFERROR(INDEX('Produtos Selecionados'!$L:$L,MATCH($E25,'Produtos Selecionados'!$E:$E,0)),"-")</f>
        <v>-</v>
      </c>
      <c r="J25" s="593" t="str">
        <f>IFERROR(INDEX('Produtos Selecionados'!$M:$M,MATCH($E25,'Produtos Selecionados'!$E:$E,0)),"-")</f>
        <v>-</v>
      </c>
      <c r="K25" s="868">
        <f ca="1">IF($E25="", "", IFERROR(INDEX(OFFSET('Fund Guide'!$B$5,1,MATCH(K$7,OFFSET('Fund Guide'!$B$5,,,,COUNTA('Fund Guide'!$5:$5)),0)-1,COUNTA('Fund Guide'!$B:$B)-COUNTA('Fund Guide'!$B$2:$B$5)),MATCH($E25,OFFSET('Fund Guide'!$B$5,1,,COUNTA('Fund Guide'!$B:$B)-COUNTA('Fund Guide'!$B$2:$B$5)),0)),
IFERROR(OFFSET('RF &amp; RV Guide'!$E$8,2+MATCH($E25, OFFSET('RF &amp; RV Guide'!$E$8,3,,COUNTA('RF &amp; RV Guide'!$E:$E)-COUNTA('RF &amp; RV Guide'!$E$1:$E$8)), 0),-1+MATCH(K$7, OFFSET('RF &amp; RV Guide'!$E$8,,,,COUNTA('RF &amp; RV Guide'!$8:$8)-COUNTA('RF &amp; RV Guide'!$A$8:$E$8)),0)), "-")))</f>
        <v>41915</v>
      </c>
      <c r="L25" s="878" t="str">
        <f>IFERROR(INDEX(View_FundGuide_2[Benchmark], MATCH('Portfólios Modelo'!X25,View_FundGuide_2[CNPJ],0)),"")</f>
        <v/>
      </c>
      <c r="M25" s="224"/>
      <c r="N25" s="223"/>
      <c r="O25" s="820">
        <v>0.06</v>
      </c>
      <c r="P25" s="238">
        <f t="shared" ca="1" si="20"/>
        <v>5.0999999999999997E-2</v>
      </c>
      <c r="Q25" s="820">
        <v>0.06</v>
      </c>
      <c r="R25" s="238">
        <f t="shared" ca="1" si="21"/>
        <v>4.1999999999999996E-2</v>
      </c>
      <c r="S25" s="820">
        <v>0.05</v>
      </c>
      <c r="T25" s="238">
        <f t="shared" ca="1" si="22"/>
        <v>0.03</v>
      </c>
      <c r="U25" s="820"/>
      <c r="V25" s="238" t="str">
        <f t="shared" si="23"/>
        <v/>
      </c>
      <c r="W25" s="820"/>
      <c r="X25" s="238" t="str">
        <f t="shared" si="24"/>
        <v/>
      </c>
      <c r="Z25" s="350" t="str">
        <f>IFERROR(IF(INDEX('Produtos Selecionados'!$G:$G,MATCH($E25,'Produtos Selecionados'!$E:$E,0))="MFO", "Evitar - ROA baixo", "OK"),"OK")</f>
        <v>OK</v>
      </c>
    </row>
    <row r="26" spans="2:26" s="239" customFormat="1" ht="15">
      <c r="B26" s="222"/>
      <c r="C26" s="222"/>
      <c r="D26" s="222"/>
      <c r="E26" s="228" t="s">
        <v>2091</v>
      </c>
      <c r="F26" s="592" t="str">
        <f>IFERROR(INDEX('Produtos Selecionados'!$G:$G,MATCH($E26,'Produtos Selecionados'!$E:$E,0)),"-")</f>
        <v>-</v>
      </c>
      <c r="G26" s="592" t="str">
        <f>IFERROR(INDEX('Produtos Selecionados'!$H:$H,MATCH($E26,'Produtos Selecionados'!$E:$E,0)),"-")</f>
        <v>-</v>
      </c>
      <c r="H26" s="592" t="str">
        <f>IFERROR(INDEX('Produtos Selecionados'!$O:$O,MATCH($E26,'Produtos Selecionados'!$E:$E,0)),"-")</f>
        <v>-</v>
      </c>
      <c r="I26" s="593" t="str">
        <f>IFERROR(INDEX('Produtos Selecionados'!$L:$L,MATCH($E26,'Produtos Selecionados'!$E:$E,0)),"-")</f>
        <v>-</v>
      </c>
      <c r="J26" s="593" t="str">
        <f>IFERROR(INDEX('Produtos Selecionados'!$M:$M,MATCH($E26,'Produtos Selecionados'!$E:$E,0)),"-")</f>
        <v>-</v>
      </c>
      <c r="K26" s="868">
        <f ca="1">IF($E26="", "", IFERROR(INDEX(OFFSET('Fund Guide'!$B$5,1,MATCH(K$7,OFFSET('Fund Guide'!$B$5,,,,COUNTA('Fund Guide'!$5:$5)),0)-1,COUNTA('Fund Guide'!$B:$B)-COUNTA('Fund Guide'!$B$2:$B$5)),MATCH($E26,OFFSET('Fund Guide'!$B$5,1,,COUNTA('Fund Guide'!$B:$B)-COUNTA('Fund Guide'!$B$2:$B$5)),0)),
IFERROR(OFFSET('RF &amp; RV Guide'!$E$8,2+MATCH($E26, OFFSET('RF &amp; RV Guide'!$E$8,3,,COUNTA('RF &amp; RV Guide'!$E:$E)-COUNTA('RF &amp; RV Guide'!$E$1:$E$8)), 0),-1+MATCH(K$7, OFFSET('RF &amp; RV Guide'!$E$8,,,,COUNTA('RF &amp; RV Guide'!$8:$8)-COUNTA('RF &amp; RV Guide'!$A$8:$E$8)),0)), "-")))</f>
        <v>37430</v>
      </c>
      <c r="L26" s="878" t="str">
        <f>IFERROR(INDEX(View_FundGuide_2[Benchmark], MATCH('Portfólios Modelo'!X26,View_FundGuide_2[CNPJ],0)),"")</f>
        <v/>
      </c>
      <c r="M26" s="224"/>
      <c r="N26" s="223"/>
      <c r="O26" s="820">
        <v>0.06</v>
      </c>
      <c r="P26" s="238">
        <f t="shared" ca="1" si="20"/>
        <v>5.0999999999999997E-2</v>
      </c>
      <c r="Q26" s="820">
        <v>0.06</v>
      </c>
      <c r="R26" s="238">
        <f t="shared" ca="1" si="21"/>
        <v>4.1999999999999996E-2</v>
      </c>
      <c r="S26" s="820">
        <v>0.05</v>
      </c>
      <c r="T26" s="238">
        <f t="shared" ca="1" si="22"/>
        <v>0.03</v>
      </c>
      <c r="U26" s="820"/>
      <c r="V26" s="238" t="str">
        <f t="shared" si="23"/>
        <v/>
      </c>
      <c r="W26" s="820"/>
      <c r="X26" s="238" t="str">
        <f t="shared" si="24"/>
        <v/>
      </c>
      <c r="Z26" s="350" t="str">
        <f>IFERROR(IF(INDEX('Produtos Selecionados'!$G:$G,MATCH($E26,'Produtos Selecionados'!$E:$E,0))="MFO", "Evitar - ROA baixo", "OK"),"OK")</f>
        <v>OK</v>
      </c>
    </row>
    <row r="27" spans="2:26" s="239" customFormat="1" ht="15">
      <c r="B27" s="222"/>
      <c r="C27" s="222"/>
      <c r="D27" s="222"/>
      <c r="E27" s="228" t="s">
        <v>2103</v>
      </c>
      <c r="F27" s="592" t="str">
        <f>IFERROR(INDEX('Produtos Selecionados'!$G:$G,MATCH($E27,'Produtos Selecionados'!$E:$E,0)),"-")</f>
        <v>-</v>
      </c>
      <c r="G27" s="592" t="str">
        <f>IFERROR(INDEX('Produtos Selecionados'!$H:$H,MATCH($E27,'Produtos Selecionados'!$E:$E,0)),"-")</f>
        <v>-</v>
      </c>
      <c r="H27" s="592" t="str">
        <f>IFERROR(INDEX('Produtos Selecionados'!$O:$O,MATCH($E27,'Produtos Selecionados'!$E:$E,0)),"-")</f>
        <v>-</v>
      </c>
      <c r="I27" s="593" t="str">
        <f>IFERROR(INDEX('Produtos Selecionados'!$L:$L,MATCH($E27,'Produtos Selecionados'!$E:$E,0)),"-")</f>
        <v>-</v>
      </c>
      <c r="J27" s="593" t="str">
        <f>IFERROR(INDEX('Produtos Selecionados'!$M:$M,MATCH($E27,'Produtos Selecionados'!$E:$E,0)),"-")</f>
        <v>-</v>
      </c>
      <c r="K27" s="868">
        <f ca="1">IF($E27="", "", IFERROR(INDEX(OFFSET('Fund Guide'!$B$5,1,MATCH(K$7,OFFSET('Fund Guide'!$B$5,,,,COUNTA('Fund Guide'!$5:$5)),0)-1,COUNTA('Fund Guide'!$B:$B)-COUNTA('Fund Guide'!$B$2:$B$5)),MATCH($E27,OFFSET('Fund Guide'!$B$5,1,,COUNTA('Fund Guide'!$B:$B)-COUNTA('Fund Guide'!$B$2:$B$5)),0)),
IFERROR(OFFSET('RF &amp; RV Guide'!$E$8,2+MATCH($E27, OFFSET('RF &amp; RV Guide'!$E$8,3,,COUNTA('RF &amp; RV Guide'!$E:$E)-COUNTA('RF &amp; RV Guide'!$E$1:$E$8)), 0),-1+MATCH(K$7, OFFSET('RF &amp; RV Guide'!$E$8,,,,COUNTA('RF &amp; RV Guide'!$8:$8)-COUNTA('RF &amp; RV Guide'!$A$8:$E$8)),0)), "-")))</f>
        <v>43338</v>
      </c>
      <c r="L27" s="878" t="str">
        <f>IFERROR(INDEX(View_FundGuide_2[Benchmark], MATCH('Portfólios Modelo'!X27,View_FundGuide_2[CNPJ],0)),"")</f>
        <v/>
      </c>
      <c r="M27" s="224"/>
      <c r="N27" s="223"/>
      <c r="O27" s="820"/>
      <c r="P27" s="238" t="str">
        <f t="shared" si="15"/>
        <v/>
      </c>
      <c r="Q27" s="820"/>
      <c r="R27" s="238" t="str">
        <f t="shared" si="16"/>
        <v/>
      </c>
      <c r="S27" s="820"/>
      <c r="T27" s="238" t="str">
        <f t="shared" si="17"/>
        <v/>
      </c>
      <c r="U27" s="820"/>
      <c r="V27" s="238" t="str">
        <f t="shared" si="18"/>
        <v/>
      </c>
      <c r="W27" s="820"/>
      <c r="X27" s="238" t="str">
        <f t="shared" si="19"/>
        <v/>
      </c>
      <c r="Z27" s="350" t="str">
        <f>IFERROR(IF(INDEX('Produtos Selecionados'!$G:$G,MATCH($E27,'Produtos Selecionados'!$E:$E,0))="MFO", "Evitar - ROA baixo", "OK"),"OK")</f>
        <v>OK</v>
      </c>
    </row>
    <row r="28" spans="2:26" s="239" customFormat="1" ht="15">
      <c r="B28" s="222"/>
      <c r="C28" s="222"/>
      <c r="D28" s="222"/>
      <c r="E28" s="228" t="s">
        <v>2634</v>
      </c>
      <c r="F28" s="592" t="str">
        <f>IFERROR(INDEX('Produtos Selecionados'!$G:$G,MATCH($E28,'Produtos Selecionados'!$E:$E,0)),"-")</f>
        <v>-</v>
      </c>
      <c r="G28" s="592" t="str">
        <f>IFERROR(INDEX('Produtos Selecionados'!$H:$H,MATCH($E28,'Produtos Selecionados'!$E:$E,0)),"-")</f>
        <v>-</v>
      </c>
      <c r="H28" s="592" t="str">
        <f>IFERROR(INDEX('Produtos Selecionados'!$O:$O,MATCH($E28,'Produtos Selecionados'!$E:$E,0)),"-")</f>
        <v>-</v>
      </c>
      <c r="I28" s="593" t="str">
        <f>IFERROR(INDEX('Produtos Selecionados'!$L:$L,MATCH($E28,'Produtos Selecionados'!$E:$E,0)),"-")</f>
        <v>-</v>
      </c>
      <c r="J28" s="593" t="str">
        <f>IFERROR(INDEX('Produtos Selecionados'!$M:$M,MATCH($E28,'Produtos Selecionados'!$E:$E,0)),"-")</f>
        <v>-</v>
      </c>
      <c r="K28" s="868">
        <f ca="1">IF($E28="", "", IFERROR(INDEX(OFFSET('Fund Guide'!$B$5,1,MATCH(K$7,OFFSET('Fund Guide'!$B$5,,,,COUNTA('Fund Guide'!$5:$5)),0)-1,COUNTA('Fund Guide'!$B:$B)-COUNTA('Fund Guide'!$B$2:$B$5)),MATCH($E28,OFFSET('Fund Guide'!$B$5,1,,COUNTA('Fund Guide'!$B:$B)-COUNTA('Fund Guide'!$B$2:$B$5)),0)),
IFERROR(OFFSET('RF &amp; RV Guide'!$E$8,2+MATCH($E28, OFFSET('RF &amp; RV Guide'!$E$8,3,,COUNTA('RF &amp; RV Guide'!$E:$E)-COUNTA('RF &amp; RV Guide'!$E$1:$E$8)), 0),-1+MATCH(K$7, OFFSET('RF &amp; RV Guide'!$E$8,,,,COUNTA('RF &amp; RV Guide'!$8:$8)-COUNTA('RF &amp; RV Guide'!$A$8:$E$8)),0)), "-")))</f>
        <v>42851</v>
      </c>
      <c r="L28" s="878" t="str">
        <f ca="1">IFERROR(INDEX(View_FundGuide_2[Benchmark], MATCH('Portfólios Modelo'!X28,View_FundGuide_2[CNPJ],0)),"")</f>
        <v/>
      </c>
      <c r="M28" s="224"/>
      <c r="N28" s="223"/>
      <c r="O28" s="820">
        <v>0.05</v>
      </c>
      <c r="P28" s="238">
        <f t="shared" ref="P28:P29" ca="1" si="25">IF(O28="","", O28*O$11)</f>
        <v>4.2500000000000003E-2</v>
      </c>
      <c r="Q28" s="820">
        <v>0.05</v>
      </c>
      <c r="R28" s="238">
        <f t="shared" ref="R28:R29" ca="1" si="26">IF(Q28="","", Q28*Q$11)</f>
        <v>3.4999999999999996E-2</v>
      </c>
      <c r="S28" s="820">
        <v>7.4999999999999997E-2</v>
      </c>
      <c r="T28" s="238">
        <f t="shared" ref="T28:T29" ca="1" si="27">IF(S28="","", S28*S$11)</f>
        <v>4.4999999999999998E-2</v>
      </c>
      <c r="U28" s="820">
        <v>0.1</v>
      </c>
      <c r="V28" s="238">
        <f t="shared" ref="V28:V29" ca="1" si="28">IF(U28="","", U28*U$11)</f>
        <v>0.03</v>
      </c>
      <c r="W28" s="820">
        <v>0.25</v>
      </c>
      <c r="X28" s="238">
        <f t="shared" ref="X28:X29" ca="1" si="29">IF(W28="","", W28*W$11)</f>
        <v>3.7499999999999999E-2</v>
      </c>
      <c r="Z28" s="350" t="str">
        <f>IFERROR(IF(INDEX('Produtos Selecionados'!$G:$G,MATCH($E28,'Produtos Selecionados'!$E:$E,0))="MFO", "Evitar - ROA baixo", "OK"),"OK")</f>
        <v>OK</v>
      </c>
    </row>
    <row r="29" spans="2:26" s="239" customFormat="1" ht="15">
      <c r="B29" s="222"/>
      <c r="C29" s="222"/>
      <c r="D29" s="222"/>
      <c r="E29" s="228" t="s">
        <v>2093</v>
      </c>
      <c r="F29" s="592" t="str">
        <f>IFERROR(INDEX('Produtos Selecionados'!$G:$G,MATCH($E29,'Produtos Selecionados'!$E:$E,0)),"-")</f>
        <v>-</v>
      </c>
      <c r="G29" s="592" t="str">
        <f>IFERROR(INDEX('Produtos Selecionados'!$H:$H,MATCH($E29,'Produtos Selecionados'!$E:$E,0)),"-")</f>
        <v>-</v>
      </c>
      <c r="H29" s="592" t="str">
        <f>IFERROR(INDEX('Produtos Selecionados'!$O:$O,MATCH($E29,'Produtos Selecionados'!$E:$E,0)),"-")</f>
        <v>-</v>
      </c>
      <c r="I29" s="593" t="str">
        <f>IFERROR(INDEX('Produtos Selecionados'!$L:$L,MATCH($E29,'Produtos Selecionados'!$E:$E,0)),"-")</f>
        <v>-</v>
      </c>
      <c r="J29" s="593" t="str">
        <f>IFERROR(INDEX('Produtos Selecionados'!$M:$M,MATCH($E29,'Produtos Selecionados'!$E:$E,0)),"-")</f>
        <v>-</v>
      </c>
      <c r="K29" s="868">
        <f ca="1">IF($E29="", "", IFERROR(INDEX(OFFSET('Fund Guide'!$B$5,1,MATCH(K$7,OFFSET('Fund Guide'!$B$5,,,,COUNTA('Fund Guide'!$5:$5)),0)-1,COUNTA('Fund Guide'!$B:$B)-COUNTA('Fund Guide'!$B$2:$B$5)),MATCH($E29,OFFSET('Fund Guide'!$B$5,1,,COUNTA('Fund Guide'!$B:$B)-COUNTA('Fund Guide'!$B$2:$B$5)),0)),
IFERROR(OFFSET('RF &amp; RV Guide'!$E$8,2+MATCH($E29, OFFSET('RF &amp; RV Guide'!$E$8,3,,COUNTA('RF &amp; RV Guide'!$E:$E)-COUNTA('RF &amp; RV Guide'!$E$1:$E$8)), 0),-1+MATCH(K$7, OFFSET('RF &amp; RV Guide'!$E$8,,,,COUNTA('RF &amp; RV Guide'!$8:$8)-COUNTA('RF &amp; RV Guide'!$A$8:$E$8)),0)), "-")))</f>
        <v>41951</v>
      </c>
      <c r="L29" s="878" t="str">
        <f>IFERROR(INDEX(View_FundGuide_2[Benchmark], MATCH('Portfólios Modelo'!X29,View_FundGuide_2[CNPJ],0)),"")</f>
        <v/>
      </c>
      <c r="M29" s="224"/>
      <c r="N29" s="223"/>
      <c r="O29" s="820">
        <v>0.05</v>
      </c>
      <c r="P29" s="238">
        <f t="shared" ca="1" si="25"/>
        <v>4.2500000000000003E-2</v>
      </c>
      <c r="Q29" s="820">
        <v>0.05</v>
      </c>
      <c r="R29" s="238">
        <f t="shared" ca="1" si="26"/>
        <v>3.4999999999999996E-2</v>
      </c>
      <c r="S29" s="820">
        <v>7.4999999999999997E-2</v>
      </c>
      <c r="T29" s="238">
        <f t="shared" ca="1" si="27"/>
        <v>4.4999999999999998E-2</v>
      </c>
      <c r="U29" s="820"/>
      <c r="V29" s="238" t="str">
        <f t="shared" si="28"/>
        <v/>
      </c>
      <c r="W29" s="820"/>
      <c r="X29" s="238" t="str">
        <f t="shared" si="29"/>
        <v/>
      </c>
      <c r="Z29" s="350" t="str">
        <f>IFERROR(IF(INDEX('Produtos Selecionados'!$G:$G,MATCH($E29,'Produtos Selecionados'!$E:$E,0))="MFO", "Evitar - ROA baixo", "OK"),"OK")</f>
        <v>OK</v>
      </c>
    </row>
    <row r="30" spans="2:26" s="239" customFormat="1" ht="15">
      <c r="B30" s="222"/>
      <c r="C30" s="222"/>
      <c r="D30" s="222"/>
      <c r="E30" s="228" t="s">
        <v>2095</v>
      </c>
      <c r="F30" s="592" t="str">
        <f>IFERROR(INDEX('Produtos Selecionados'!$G:$G,MATCH($E30,'Produtos Selecionados'!$E:$E,0)),"-")</f>
        <v>-</v>
      </c>
      <c r="G30" s="592" t="str">
        <f>IFERROR(INDEX('Produtos Selecionados'!$H:$H,MATCH($E30,'Produtos Selecionados'!$E:$E,0)),"-")</f>
        <v>-</v>
      </c>
      <c r="H30" s="592" t="str">
        <f>IFERROR(INDEX('Produtos Selecionados'!$O:$O,MATCH($E30,'Produtos Selecionados'!$E:$E,0)),"-")</f>
        <v>-</v>
      </c>
      <c r="I30" s="593" t="str">
        <f>IFERROR(INDEX('Produtos Selecionados'!$L:$L,MATCH($E30,'Produtos Selecionados'!$E:$E,0)),"-")</f>
        <v>-</v>
      </c>
      <c r="J30" s="593" t="str">
        <f>IFERROR(INDEX('Produtos Selecionados'!$M:$M,MATCH($E30,'Produtos Selecionados'!$E:$E,0)),"-")</f>
        <v>-</v>
      </c>
      <c r="K30" s="868">
        <f ca="1">IF($E30="", "", IFERROR(INDEX(OFFSET('Fund Guide'!$B$5,1,MATCH(K$7,OFFSET('Fund Guide'!$B$5,,,,COUNTA('Fund Guide'!$5:$5)),0)-1,COUNTA('Fund Guide'!$B:$B)-COUNTA('Fund Guide'!$B$2:$B$5)),MATCH($E30,OFFSET('Fund Guide'!$B$5,1,,COUNTA('Fund Guide'!$B:$B)-COUNTA('Fund Guide'!$B$2:$B$5)),0)),
IFERROR(OFFSET('RF &amp; RV Guide'!$E$8,2+MATCH($E30, OFFSET('RF &amp; RV Guide'!$E$8,3,,COUNTA('RF &amp; RV Guide'!$E:$E)-COUNTA('RF &amp; RV Guide'!$E$1:$E$8)), 0),-1+MATCH(K$7, OFFSET('RF &amp; RV Guide'!$E$8,,,,COUNTA('RF &amp; RV Guide'!$8:$8)-COUNTA('RF &amp; RV Guide'!$A$8:$E$8)),0)), "-")))</f>
        <v>43818</v>
      </c>
      <c r="L30" s="878" t="str">
        <f>IFERROR(INDEX(View_FundGuide_2[Benchmark], MATCH('Portfólios Modelo'!X30,View_FundGuide_2[CNPJ],0)),"")</f>
        <v/>
      </c>
      <c r="M30" s="224"/>
      <c r="N30" s="223"/>
      <c r="O30" s="820">
        <v>0.05</v>
      </c>
      <c r="P30" s="238">
        <f t="shared" ref="P30:P33" ca="1" si="30">IF(O30="","", O30*O$11)</f>
        <v>4.2500000000000003E-2</v>
      </c>
      <c r="Q30" s="820">
        <v>0.05</v>
      </c>
      <c r="R30" s="238">
        <f t="shared" ref="R30:R33" ca="1" si="31">IF(Q30="","", Q30*Q$11)</f>
        <v>3.4999999999999996E-2</v>
      </c>
      <c r="S30" s="820">
        <v>7.4999999999999997E-2</v>
      </c>
      <c r="T30" s="238">
        <f t="shared" ref="T30:T33" ca="1" si="32">IF(S30="","", S30*S$11)</f>
        <v>4.4999999999999998E-2</v>
      </c>
      <c r="U30" s="820">
        <v>0.1</v>
      </c>
      <c r="V30" s="238">
        <f t="shared" ref="V30:V33" ca="1" si="33">IF(U30="","", U30*U$11)</f>
        <v>0.03</v>
      </c>
      <c r="W30" s="820"/>
      <c r="X30" s="238" t="str">
        <f t="shared" ref="X30:X33" si="34">IF(W30="","", W30*W$11)</f>
        <v/>
      </c>
      <c r="Z30" s="350" t="str">
        <f>IFERROR(IF(INDEX('Produtos Selecionados'!$G:$G,MATCH($E30,'Produtos Selecionados'!$E:$E,0))="MFO", "Evitar - ROA baixo", "OK"),"OK")</f>
        <v>OK</v>
      </c>
    </row>
    <row r="31" spans="2:26" s="239" customFormat="1" ht="15">
      <c r="B31" s="222"/>
      <c r="C31" s="222"/>
      <c r="D31" s="222"/>
      <c r="E31" s="228" t="s">
        <v>2086</v>
      </c>
      <c r="F31" s="592" t="str">
        <f>IFERROR(INDEX('Produtos Selecionados'!$G:$G,MATCH($E31,'Produtos Selecionados'!$E:$E,0)),"-")</f>
        <v>-</v>
      </c>
      <c r="G31" s="592" t="str">
        <f>IFERROR(INDEX('Produtos Selecionados'!$H:$H,MATCH($E31,'Produtos Selecionados'!$E:$E,0)),"-")</f>
        <v>-</v>
      </c>
      <c r="H31" s="592" t="str">
        <f>IFERROR(INDEX('Produtos Selecionados'!$O:$O,MATCH($E31,'Produtos Selecionados'!$E:$E,0)),"-")</f>
        <v>-</v>
      </c>
      <c r="I31" s="593" t="str">
        <f>IFERROR(INDEX('Produtos Selecionados'!$L:$L,MATCH($E31,'Produtos Selecionados'!$E:$E,0)),"-")</f>
        <v>-</v>
      </c>
      <c r="J31" s="593" t="str">
        <f>IFERROR(INDEX('Produtos Selecionados'!$M:$M,MATCH($E31,'Produtos Selecionados'!$E:$E,0)),"-")</f>
        <v>-</v>
      </c>
      <c r="K31" s="868">
        <f ca="1">IF($E31="", "", IFERROR(INDEX(OFFSET('Fund Guide'!$B$5,1,MATCH(K$7,OFFSET('Fund Guide'!$B$5,,,,COUNTA('Fund Guide'!$5:$5)),0)-1,COUNTA('Fund Guide'!$B:$B)-COUNTA('Fund Guide'!$B$2:$B$5)),MATCH($E31,OFFSET('Fund Guide'!$B$5,1,,COUNTA('Fund Guide'!$B:$B)-COUNTA('Fund Guide'!$B$2:$B$5)),0)),
IFERROR(OFFSET('RF &amp; RV Guide'!$E$8,2+MATCH($E31, OFFSET('RF &amp; RV Guide'!$E$8,3,,COUNTA('RF &amp; RV Guide'!$E:$E)-COUNTA('RF &amp; RV Guide'!$E$1:$E$8)), 0),-1+MATCH(K$7, OFFSET('RF &amp; RV Guide'!$E$8,,,,COUNTA('RF &amp; RV Guide'!$8:$8)-COUNTA('RF &amp; RV Guide'!$A$8:$E$8)),0)), "-")))</f>
        <v>44071</v>
      </c>
      <c r="L31" s="878" t="s">
        <v>64</v>
      </c>
      <c r="M31" s="224"/>
      <c r="N31" s="223">
        <v>2.5000000000000001E-2</v>
      </c>
      <c r="O31" s="820">
        <v>0.05</v>
      </c>
      <c r="P31" s="238">
        <f t="shared" ca="1" si="30"/>
        <v>4.2500000000000003E-2</v>
      </c>
      <c r="Q31" s="820">
        <v>0.05</v>
      </c>
      <c r="R31" s="238">
        <f t="shared" ca="1" si="31"/>
        <v>3.4999999999999996E-2</v>
      </c>
      <c r="S31" s="820">
        <v>7.4999999999999997E-2</v>
      </c>
      <c r="T31" s="238">
        <f t="shared" ca="1" si="32"/>
        <v>4.4999999999999998E-2</v>
      </c>
      <c r="U31" s="820">
        <v>0.1</v>
      </c>
      <c r="V31" s="238">
        <f t="shared" ca="1" si="33"/>
        <v>0.03</v>
      </c>
      <c r="W31" s="820">
        <v>0.25</v>
      </c>
      <c r="X31" s="238">
        <f t="shared" ca="1" si="34"/>
        <v>3.7499999999999999E-2</v>
      </c>
      <c r="Z31" s="350" t="str">
        <f>IFERROR(IF(INDEX('Produtos Selecionados'!$G:$G,MATCH($E31,'Produtos Selecionados'!$E:$E,0))="MFO", "Evitar - ROA baixo", "OK"),"OK")</f>
        <v>OK</v>
      </c>
    </row>
    <row r="32" spans="2:26" s="239" customFormat="1" ht="15">
      <c r="B32" s="222"/>
      <c r="C32" s="222"/>
      <c r="D32" s="222"/>
      <c r="E32" s="228" t="s">
        <v>2104</v>
      </c>
      <c r="F32" s="592" t="str">
        <f>IFERROR(INDEX('Produtos Selecionados'!$G:$G,MATCH($E32,'Produtos Selecionados'!$E:$E,0)),"-")</f>
        <v>-</v>
      </c>
      <c r="G32" s="592" t="str">
        <f>IFERROR(INDEX('Produtos Selecionados'!$H:$H,MATCH($E32,'Produtos Selecionados'!$E:$E,0)),"-")</f>
        <v>-</v>
      </c>
      <c r="H32" s="592" t="str">
        <f>IFERROR(INDEX('Produtos Selecionados'!$O:$O,MATCH($E32,'Produtos Selecionados'!$E:$E,0)),"-")</f>
        <v>-</v>
      </c>
      <c r="I32" s="593" t="str">
        <f>IFERROR(INDEX('Produtos Selecionados'!$L:$L,MATCH($E32,'Produtos Selecionados'!$E:$E,0)),"-")</f>
        <v>-</v>
      </c>
      <c r="J32" s="593" t="str">
        <f>IFERROR(INDEX('Produtos Selecionados'!$M:$M,MATCH($E32,'Produtos Selecionados'!$E:$E,0)),"-")</f>
        <v>-</v>
      </c>
      <c r="K32" s="868">
        <f ca="1">IF($E32="", "", IFERROR(INDEX(OFFSET('Fund Guide'!$B$5,1,MATCH(K$7,OFFSET('Fund Guide'!$B$5,,,,COUNTA('Fund Guide'!$5:$5)),0)-1,COUNTA('Fund Guide'!$B:$B)-COUNTA('Fund Guide'!$B$2:$B$5)),MATCH($E32,OFFSET('Fund Guide'!$B$5,1,,COUNTA('Fund Guide'!$B:$B)-COUNTA('Fund Guide'!$B$2:$B$5)),0)),
IFERROR(OFFSET('RF &amp; RV Guide'!$E$8,2+MATCH($E32, OFFSET('RF &amp; RV Guide'!$E$8,3,,COUNTA('RF &amp; RV Guide'!$E:$E)-COUNTA('RF &amp; RV Guide'!$E$1:$E$8)), 0),-1+MATCH(K$7, OFFSET('RF &amp; RV Guide'!$E$8,,,,COUNTA('RF &amp; RV Guide'!$8:$8)-COUNTA('RF &amp; RV Guide'!$A$8:$E$8)),0)), "-")))</f>
        <v>43313</v>
      </c>
      <c r="L32" s="878" t="str">
        <f>IFERROR(INDEX(View_FundGuide_2[Benchmark], MATCH('Portfólios Modelo'!X32,View_FundGuide_2[CNPJ],0)),"")</f>
        <v/>
      </c>
      <c r="M32" s="224"/>
      <c r="N32" s="223"/>
      <c r="O32" s="820">
        <v>0.05</v>
      </c>
      <c r="P32" s="238">
        <f t="shared" ca="1" si="30"/>
        <v>4.2500000000000003E-2</v>
      </c>
      <c r="Q32" s="820">
        <v>0.05</v>
      </c>
      <c r="R32" s="238">
        <f t="shared" ca="1" si="31"/>
        <v>3.4999999999999996E-2</v>
      </c>
      <c r="S32" s="820">
        <v>7.4999999999999997E-2</v>
      </c>
      <c r="T32" s="238">
        <f t="shared" ca="1" si="32"/>
        <v>4.4999999999999998E-2</v>
      </c>
      <c r="U32" s="820">
        <v>0.1</v>
      </c>
      <c r="V32" s="238">
        <f t="shared" ca="1" si="33"/>
        <v>0.03</v>
      </c>
      <c r="W32" s="820"/>
      <c r="X32" s="238" t="str">
        <f t="shared" si="34"/>
        <v/>
      </c>
      <c r="Z32" s="350" t="str">
        <f>IFERROR(IF(INDEX('Produtos Selecionados'!$G:$G,MATCH($E32,'Produtos Selecionados'!$E:$E,0))="MFO", "Evitar - ROA baixo", "OK"),"OK")</f>
        <v>OK</v>
      </c>
    </row>
    <row r="33" spans="2:27" s="239" customFormat="1" ht="15">
      <c r="B33" s="222"/>
      <c r="C33" s="222"/>
      <c r="D33" s="222"/>
      <c r="E33" s="228" t="s">
        <v>2085</v>
      </c>
      <c r="F33" s="592" t="str">
        <f>IFERROR(INDEX('Produtos Selecionados'!$G:$G,MATCH($E33,'Produtos Selecionados'!$E:$E,0)),"-")</f>
        <v>-</v>
      </c>
      <c r="G33" s="592" t="str">
        <f>IFERROR(INDEX('Produtos Selecionados'!$H:$H,MATCH($E33,'Produtos Selecionados'!$E:$E,0)),"-")</f>
        <v>-</v>
      </c>
      <c r="H33" s="592" t="str">
        <f>IFERROR(INDEX('Produtos Selecionados'!$O:$O,MATCH($E33,'Produtos Selecionados'!$E:$E,0)),"-")</f>
        <v>-</v>
      </c>
      <c r="I33" s="593" t="str">
        <f>IFERROR(INDEX('Produtos Selecionados'!$L:$L,MATCH($E33,'Produtos Selecionados'!$E:$E,0)),"-")</f>
        <v>-</v>
      </c>
      <c r="J33" s="593" t="str">
        <f>IFERROR(INDEX('Produtos Selecionados'!$M:$M,MATCH($E33,'Produtos Selecionados'!$E:$E,0)),"-")</f>
        <v>-</v>
      </c>
      <c r="K33" s="868">
        <f ca="1">IF($E33="", "", IFERROR(INDEX(OFFSET('Fund Guide'!$B$5,1,MATCH(K$7,OFFSET('Fund Guide'!$B$5,,,,COUNTA('Fund Guide'!$5:$5)),0)-1,COUNTA('Fund Guide'!$B:$B)-COUNTA('Fund Guide'!$B$2:$B$5)),MATCH($E33,OFFSET('Fund Guide'!$B$5,1,,COUNTA('Fund Guide'!$B:$B)-COUNTA('Fund Guide'!$B$2:$B$5)),0)),
IFERROR(OFFSET('RF &amp; RV Guide'!$E$8,2+MATCH($E33, OFFSET('RF &amp; RV Guide'!$E$8,3,,COUNTA('RF &amp; RV Guide'!$E:$E)-COUNTA('RF &amp; RV Guide'!$E$1:$E$8)), 0),-1+MATCH(K$7, OFFSET('RF &amp; RV Guide'!$E$8,,,,COUNTA('RF &amp; RV Guide'!$8:$8)-COUNTA('RF &amp; RV Guide'!$A$8:$E$8)),0)), "-")))</f>
        <v>43828</v>
      </c>
      <c r="L33" s="878" t="str">
        <f>IFERROR(INDEX(View_FundGuide_2[Benchmark], MATCH('Portfólios Modelo'!X33,View_FundGuide_2[CNPJ],0)),"")</f>
        <v/>
      </c>
      <c r="M33" s="224"/>
      <c r="N33" s="223"/>
      <c r="O33" s="820">
        <v>0.05</v>
      </c>
      <c r="P33" s="238">
        <f t="shared" ca="1" si="30"/>
        <v>4.2500000000000003E-2</v>
      </c>
      <c r="Q33" s="820">
        <v>0.05</v>
      </c>
      <c r="R33" s="238">
        <f t="shared" ca="1" si="31"/>
        <v>3.4999999999999996E-2</v>
      </c>
      <c r="S33" s="820">
        <v>7.4999999999999997E-2</v>
      </c>
      <c r="T33" s="238">
        <f t="shared" ca="1" si="32"/>
        <v>4.4999999999999998E-2</v>
      </c>
      <c r="U33" s="820"/>
      <c r="V33" s="238" t="str">
        <f t="shared" si="33"/>
        <v/>
      </c>
      <c r="W33" s="820"/>
      <c r="X33" s="238" t="str">
        <f t="shared" si="34"/>
        <v/>
      </c>
      <c r="Z33" s="350" t="str">
        <f>IFERROR(IF(INDEX('Produtos Selecionados'!$G:$G,MATCH($E33,'Produtos Selecionados'!$E:$E,0))="MFO", "Evitar - ROA baixo", "OK"),"OK")</f>
        <v>OK</v>
      </c>
    </row>
    <row r="34" spans="2:27" s="147" customFormat="1" ht="8.25" customHeight="1">
      <c r="B34" s="225"/>
      <c r="C34" s="225"/>
      <c r="D34" s="225"/>
      <c r="E34" s="170"/>
      <c r="F34" s="184"/>
      <c r="G34" s="184"/>
      <c r="H34" s="184"/>
      <c r="I34" s="184"/>
      <c r="J34" s="184"/>
      <c r="K34" s="184"/>
      <c r="L34" s="874"/>
      <c r="M34" s="875"/>
      <c r="N34" s="909"/>
      <c r="O34" s="821"/>
      <c r="P34" s="240" t="str">
        <f>IF(O34="","", O34*O$11)</f>
        <v/>
      </c>
      <c r="Q34" s="820"/>
      <c r="R34" s="240" t="str">
        <f>IF(Q34="","", Q34*Q$11)</f>
        <v/>
      </c>
      <c r="S34" s="821"/>
      <c r="T34" s="240" t="str">
        <f>IF(S34="","", S34*S$11)</f>
        <v/>
      </c>
      <c r="U34" s="821"/>
      <c r="V34" s="240" t="str">
        <f>IF(U34="","", U34*U$11)</f>
        <v/>
      </c>
      <c r="W34" s="821"/>
      <c r="X34" s="240" t="str">
        <f>IF(W34="","", W34*W$11)</f>
        <v/>
      </c>
      <c r="Y34" s="239"/>
      <c r="Z34" s="349"/>
      <c r="AA34" s="235"/>
    </row>
    <row r="35" spans="2:27" s="147" customFormat="1" ht="15">
      <c r="B35" s="225"/>
      <c r="C35" s="225" t="s">
        <v>12</v>
      </c>
      <c r="D35" s="225" t="s">
        <v>12</v>
      </c>
      <c r="E35" s="149" t="s">
        <v>621</v>
      </c>
      <c r="F35" s="150"/>
      <c r="G35" s="150"/>
      <c r="H35" s="150"/>
      <c r="I35" s="150"/>
      <c r="J35" s="150"/>
      <c r="K35" s="150"/>
      <c r="L35" s="876"/>
      <c r="M35" s="877"/>
      <c r="N35" s="910"/>
      <c r="O35" s="227">
        <f ca="1">OFFSET('Asset Allocation Tatico'!$B$9, MATCH($E35,OFFSET('Asset Allocation Tatico'!$B$9,,,COUNTA('Asset Allocation Tatico'!$B:$B)-COUNTA('Asset Allocation Tatico'!$B$1:$B$9)),0)-1, MATCH(O$5,'Asset Allocation Tatico'!$D$5:$M$5,0)+2)</f>
        <v>0.15</v>
      </c>
      <c r="P35" s="236">
        <f ca="1">P37+P43+P51</f>
        <v>0.15</v>
      </c>
      <c r="Q35" s="227">
        <f ca="1">OFFSET('Asset Allocation Tatico'!$B$9, MATCH($E35,OFFSET('Asset Allocation Tatico'!$B$9,,,COUNTA('Asset Allocation Tatico'!$B:$B)-COUNTA('Asset Allocation Tatico'!$B$1:$B$9)),0)-1, MATCH(Q$5,'Asset Allocation Tatico'!$D$5:$M$5,0)+2)</f>
        <v>0.15</v>
      </c>
      <c r="R35" s="236">
        <f ca="1">R37+R43+R51</f>
        <v>0.15</v>
      </c>
      <c r="S35" s="227">
        <f ca="1">OFFSET('Asset Allocation Tatico'!$B$9, MATCH($E35,OFFSET('Asset Allocation Tatico'!$B$9,,,COUNTA('Asset Allocation Tatico'!$B:$B)-COUNTA('Asset Allocation Tatico'!$B$1:$B$9)),0)-1, MATCH(S$5,'Asset Allocation Tatico'!$D$5:$M$5,0)+2)</f>
        <v>0.1</v>
      </c>
      <c r="T35" s="236">
        <f ca="1">T37+T43+T51</f>
        <v>0.10000000000000002</v>
      </c>
      <c r="U35" s="227">
        <f ca="1">OFFSET('Asset Allocation Tatico'!$B$9, MATCH($E35,OFFSET('Asset Allocation Tatico'!$B$9,,,COUNTA('Asset Allocation Tatico'!$B:$B)-COUNTA('Asset Allocation Tatico'!$B$1:$B$9)),0)-1, MATCH(U$5,'Asset Allocation Tatico'!$D$5:$M$5,0)+2)</f>
        <v>0.2</v>
      </c>
      <c r="V35" s="236">
        <f ca="1">V37+V43+V51</f>
        <v>0.20000000000000004</v>
      </c>
      <c r="W35" s="227">
        <f ca="1">OFFSET('Asset Allocation Tatico'!$B$9, MATCH($E35,OFFSET('Asset Allocation Tatico'!$B$9,,,COUNTA('Asset Allocation Tatico'!$B:$B)-COUNTA('Asset Allocation Tatico'!$B$1:$B$9)),0)-1, MATCH(W$5,'Asset Allocation Tatico'!$D$5:$M$5,0)+2)</f>
        <v>0.15</v>
      </c>
      <c r="X35" s="237">
        <f ca="1">X37+X43+X51</f>
        <v>0.15</v>
      </c>
      <c r="Y35" s="239"/>
      <c r="Z35" s="349"/>
      <c r="AA35" s="151"/>
    </row>
    <row r="36" spans="2:27" s="147" customFormat="1" ht="3" customHeight="1">
      <c r="B36" s="225"/>
      <c r="C36" s="225"/>
      <c r="D36" s="225"/>
      <c r="F36" s="184"/>
      <c r="G36" s="184"/>
      <c r="H36" s="184"/>
      <c r="I36" s="184"/>
      <c r="J36" s="184"/>
      <c r="K36" s="184"/>
      <c r="L36" s="874"/>
      <c r="M36" s="875"/>
      <c r="N36" s="909"/>
      <c r="O36" s="233"/>
      <c r="P36" s="234"/>
      <c r="Q36" s="233"/>
      <c r="R36" s="234"/>
      <c r="S36" s="233"/>
      <c r="T36" s="234"/>
      <c r="U36" s="233"/>
      <c r="V36" s="234"/>
      <c r="W36" s="233"/>
      <c r="X36" s="234"/>
      <c r="Y36" s="239"/>
      <c r="Z36" s="349"/>
      <c r="AA36" s="151"/>
    </row>
    <row r="37" spans="2:27" s="147" customFormat="1" ht="15">
      <c r="B37" s="225"/>
      <c r="C37" s="225"/>
      <c r="D37" s="225" t="s">
        <v>12</v>
      </c>
      <c r="E37" s="152" t="s">
        <v>1371</v>
      </c>
      <c r="F37" s="153"/>
      <c r="G37" s="153"/>
      <c r="H37" s="153"/>
      <c r="I37" s="153"/>
      <c r="J37" s="153"/>
      <c r="K37" s="153"/>
      <c r="L37" s="879"/>
      <c r="M37" s="880"/>
      <c r="N37" s="911"/>
      <c r="O37" s="226">
        <f ca="1">OFFSET('Asset Allocation Tatico'!$B$9, MATCH($E37,OFFSET('Asset Allocation Tatico'!$B$9,,,COUNTA('Asset Allocation Tatico'!$B:$B)-COUNTA('Asset Allocation Tatico'!$B$1:$B$9)),0)-1, MATCH(O$5,'Asset Allocation Tatico'!$D$5:$M$5,0)+2)</f>
        <v>0</v>
      </c>
      <c r="P37" s="201">
        <f>SUM(P38:P42)</f>
        <v>0</v>
      </c>
      <c r="Q37" s="226">
        <f ca="1">OFFSET('Asset Allocation Tatico'!$B$9, MATCH($E37,OFFSET('Asset Allocation Tatico'!$B$9,,,COUNTA('Asset Allocation Tatico'!$B:$B)-COUNTA('Asset Allocation Tatico'!$B$1:$B$9)),0)-1, MATCH(Q$5,'Asset Allocation Tatico'!$D$5:$M$5,0)+2)</f>
        <v>0</v>
      </c>
      <c r="R37" s="201">
        <f>SUM(R38:R42)</f>
        <v>0</v>
      </c>
      <c r="S37" s="226">
        <f ca="1">OFFSET('Asset Allocation Tatico'!$B$9, MATCH($E37,OFFSET('Asset Allocation Tatico'!$B$9,,,COUNTA('Asset Allocation Tatico'!$B:$B)-COUNTA('Asset Allocation Tatico'!$B$1:$B$9)),0)-1, MATCH(S$5,'Asset Allocation Tatico'!$D$5:$M$5,0)+2)</f>
        <v>0</v>
      </c>
      <c r="T37" s="201">
        <f>SUM(T38:T42)</f>
        <v>0</v>
      </c>
      <c r="U37" s="226">
        <f ca="1">OFFSET('Asset Allocation Tatico'!$B$9, MATCH($E37,OFFSET('Asset Allocation Tatico'!$B$9,,,COUNTA('Asset Allocation Tatico'!$B:$B)-COUNTA('Asset Allocation Tatico'!$B$1:$B$9)),0)-1, MATCH(U$5,'Asset Allocation Tatico'!$D$5:$M$5,0)+2)</f>
        <v>0</v>
      </c>
      <c r="V37" s="201">
        <f>SUM(V38:V42)</f>
        <v>0</v>
      </c>
      <c r="W37" s="226">
        <f ca="1">OFFSET('Asset Allocation Tatico'!$B$9, MATCH($E37,OFFSET('Asset Allocation Tatico'!$B$9,,,COUNTA('Asset Allocation Tatico'!$B:$B)-COUNTA('Asset Allocation Tatico'!$B$1:$B$9)),0)-1, MATCH(W$5,'Asset Allocation Tatico'!$D$5:$M$5,0)+2)</f>
        <v>0</v>
      </c>
      <c r="X37" s="201">
        <f>SUM(X38:X42)</f>
        <v>0</v>
      </c>
      <c r="Y37" s="239"/>
      <c r="Z37" s="349"/>
      <c r="AA37" s="151"/>
    </row>
    <row r="38" spans="2:27" s="239" customFormat="1" ht="15">
      <c r="B38" s="222"/>
      <c r="C38" s="222"/>
      <c r="D38" s="222"/>
      <c r="E38" s="228" t="str">
        <f>'RF &amp; RV Guide'!E26</f>
        <v>NTN-B 2024 (IPCA+5.75%)</v>
      </c>
      <c r="F38" s="592" t="str">
        <f>IFERROR(INDEX('Produtos Selecionados'!$G:$G,MATCH($E38,'Produtos Selecionados'!$E:$E,0)),"-")</f>
        <v>MFO</v>
      </c>
      <c r="G38" s="592" t="str">
        <f>IFERROR(INDEX('Produtos Selecionados'!$H:$H,MATCH($E38,'Produtos Selecionados'!$E:$E,0)),"-")</f>
        <v>Sim</v>
      </c>
      <c r="H38" s="592" t="str">
        <f>IFERROR(INDEX('Produtos Selecionados'!$O:$O,MATCH($E38,'Produtos Selecionados'!$E:$E,0)),"-")</f>
        <v>-</v>
      </c>
      <c r="I38" s="593" t="str">
        <f>IFERROR(INDEX('Produtos Selecionados'!$L:$L,MATCH($E38,'Produtos Selecionados'!$E:$E,0)),"-")</f>
        <v>BRL</v>
      </c>
      <c r="J38" s="593">
        <f>IFERROR(INDEX('Produtos Selecionados'!$M:$M,MATCH($E38,'Produtos Selecionados'!$E:$E,0)),"-")</f>
        <v>647</v>
      </c>
      <c r="K38" s="868" t="str">
        <f ca="1">IF($E38="", "", IFERROR(INDEX(OFFSET('Fund Guide'!$B$5,1,MATCH(K$7,OFFSET('Fund Guide'!$B$5,,,,COUNTA('Fund Guide'!$5:$5)),0)-1,COUNTA('Fund Guide'!$B:$B)-COUNTA('Fund Guide'!$B$2:$B$5)),MATCH($E38,OFFSET('Fund Guide'!$B$5,1,,COUNTA('Fund Guide'!$B:$B)-COUNTA('Fund Guide'!$B$2:$B$5)),0)),
IFERROR(OFFSET('RF &amp; RV Guide'!$E$8,2+MATCH($E38, OFFSET('RF &amp; RV Guide'!$E$8,3,,COUNTA('RF &amp; RV Guide'!$E:$E)-COUNTA('RF &amp; RV Guide'!$E$1:$E$8)), 0),-1+MATCH(K$7, OFFSET('RF &amp; RV Guide'!$E$8,,,,COUNTA('RF &amp; RV Guide'!$8:$8)-COUNTA('RF &amp; RV Guide'!$A$8:$E$8)),0)), "-")))</f>
        <v>-</v>
      </c>
      <c r="L38" s="878" t="str">
        <f>IFERROR(INDEX(View_FundGuide_2[Benchmark], MATCH('Portfólios Modelo'!X38,View_FundGuide_2[CNPJ],0)),"")</f>
        <v/>
      </c>
      <c r="M38" s="224"/>
      <c r="N38" s="223"/>
      <c r="O38" s="820"/>
      <c r="P38" s="238" t="str">
        <f t="shared" ref="P38:R41" si="35">IF(O38="","", O38*O$37)</f>
        <v/>
      </c>
      <c r="Q38" s="820"/>
      <c r="R38" s="238" t="str">
        <f t="shared" si="35"/>
        <v/>
      </c>
      <c r="S38" s="820"/>
      <c r="T38" s="238" t="str">
        <f>IF(S38="","", S38*S$37)</f>
        <v/>
      </c>
      <c r="U38" s="820"/>
      <c r="V38" s="238" t="str">
        <f>IF(U38="","", U38*U$37)</f>
        <v/>
      </c>
      <c r="W38" s="820"/>
      <c r="X38" s="238" t="str">
        <f>IF(W38="","", W38*W$37)</f>
        <v/>
      </c>
      <c r="Z38" s="350" t="str">
        <f>IFERROR(IF(INDEX('Produtos Selecionados'!$G:$G,MATCH($E38,'Produtos Selecionados'!$E:$E,0))="MFO", "Evitar - ROA baixo", "OK"),"OK")</f>
        <v>Evitar - ROA baixo</v>
      </c>
    </row>
    <row r="39" spans="2:27" s="239" customFormat="1" ht="15">
      <c r="B39" s="222"/>
      <c r="C39" s="222"/>
      <c r="D39" s="222"/>
      <c r="E39" s="228" t="str">
        <f>'RF &amp; RV Guide'!E32</f>
        <v>Títulos Bancários - 3 anos (IPCA+6.75%)</v>
      </c>
      <c r="F39" s="592" t="str">
        <f>IFERROR(INDEX('Produtos Selecionados'!$G:$G,MATCH($E39,'Produtos Selecionados'!$E:$E,0)),"-")</f>
        <v>-</v>
      </c>
      <c r="G39" s="592" t="str">
        <f>IFERROR(INDEX('Produtos Selecionados'!$H:$H,MATCH($E39,'Produtos Selecionados'!$E:$E,0)),"-")</f>
        <v>-</v>
      </c>
      <c r="H39" s="592">
        <f>IFERROR(INDEX('Produtos Selecionados'!$O:$O,MATCH($E39,'Produtos Selecionados'!$E:$E,0)),"-")</f>
        <v>2E-3</v>
      </c>
      <c r="I39" s="593" t="str">
        <f>IFERROR(INDEX('Produtos Selecionados'!$L:$L,MATCH($E39,'Produtos Selecionados'!$E:$E,0)),"-")</f>
        <v>BRL</v>
      </c>
      <c r="J39" s="593">
        <f>IFERROR(INDEX('Produtos Selecionados'!$M:$M,MATCH($E39,'Produtos Selecionados'!$E:$E,0)),"-")</f>
        <v>1095</v>
      </c>
      <c r="K39" s="868" t="str">
        <f ca="1">IF($E39="", "", IFERROR(INDEX(OFFSET('Fund Guide'!$B$5,1,MATCH(K$7,OFFSET('Fund Guide'!$B$5,,,,COUNTA('Fund Guide'!$5:$5)),0)-1,COUNTA('Fund Guide'!$B:$B)-COUNTA('Fund Guide'!$B$2:$B$5)),MATCH($E39,OFFSET('Fund Guide'!$B$5,1,,COUNTA('Fund Guide'!$B:$B)-COUNTA('Fund Guide'!$B$2:$B$5)),0)),
IFERROR(OFFSET('RF &amp; RV Guide'!$E$8,2+MATCH($E39, OFFSET('RF &amp; RV Guide'!$E$8,3,,COUNTA('RF &amp; RV Guide'!$E:$E)-COUNTA('RF &amp; RV Guide'!$E$1:$E$8)), 0),-1+MATCH(K$7, OFFSET('RF &amp; RV Guide'!$E$8,,,,COUNTA('RF &amp; RV Guide'!$8:$8)-COUNTA('RF &amp; RV Guide'!$A$8:$E$8)),0)), "-")))</f>
        <v>-</v>
      </c>
      <c r="L39" s="878" t="str">
        <f>IFERROR(INDEX(View_FundGuide_2[Benchmark], MATCH('Portfólios Modelo'!X39,View_FundGuide_2[CNPJ],0)),"")</f>
        <v/>
      </c>
      <c r="M39" s="224"/>
      <c r="N39" s="223"/>
      <c r="O39" s="820"/>
      <c r="P39" s="238" t="str">
        <f t="shared" si="35"/>
        <v/>
      </c>
      <c r="Q39" s="820"/>
      <c r="R39" s="238" t="str">
        <f t="shared" si="35"/>
        <v/>
      </c>
      <c r="S39" s="820"/>
      <c r="T39" s="238" t="str">
        <f>IF(S39="","", S39*S$37)</f>
        <v/>
      </c>
      <c r="U39" s="820"/>
      <c r="V39" s="238" t="str">
        <f>IF(U39="","", U39*U$37)</f>
        <v/>
      </c>
      <c r="W39" s="820"/>
      <c r="X39" s="238" t="str">
        <f>IF(W39="","", W39*W$37)</f>
        <v/>
      </c>
      <c r="Z39" s="350" t="str">
        <f>IFERROR(IF(INDEX('Produtos Selecionados'!$G:$G,MATCH($E39,'Produtos Selecionados'!$E:$E,0))="MFO", "Evitar - ROA baixo", "OK"),"OK")</f>
        <v>OK</v>
      </c>
    </row>
    <row r="40" spans="2:27" s="239" customFormat="1" ht="15">
      <c r="B40" s="222"/>
      <c r="C40" s="222"/>
      <c r="D40" s="222"/>
      <c r="E40" s="228" t="s">
        <v>2105</v>
      </c>
      <c r="F40" s="592" t="str">
        <f>IFERROR(INDEX('Produtos Selecionados'!$G:$G,MATCH($E40,'Produtos Selecionados'!$E:$E,0)),"-")</f>
        <v>-</v>
      </c>
      <c r="G40" s="592" t="str">
        <f>IFERROR(INDEX('Produtos Selecionados'!$H:$H,MATCH($E40,'Produtos Selecionados'!$E:$E,0)),"-")</f>
        <v>-</v>
      </c>
      <c r="H40" s="592" t="str">
        <f>IFERROR(INDEX('Produtos Selecionados'!$O:$O,MATCH($E40,'Produtos Selecionados'!$E:$E,0)),"-")</f>
        <v>-</v>
      </c>
      <c r="I40" s="593" t="str">
        <f>IFERROR(INDEX('Produtos Selecionados'!$L:$L,MATCH($E40,'Produtos Selecionados'!$E:$E,0)),"-")</f>
        <v>-</v>
      </c>
      <c r="J40" s="593" t="str">
        <f>IFERROR(INDEX('Produtos Selecionados'!$M:$M,MATCH($E40,'Produtos Selecionados'!$E:$E,0)),"-")</f>
        <v>-</v>
      </c>
      <c r="K40" s="868">
        <f ca="1">IF($E40="", "", IFERROR(INDEX(OFFSET('Fund Guide'!$B$5,1,MATCH(K$7,OFFSET('Fund Guide'!$B$5,,,,COUNTA('Fund Guide'!$5:$5)),0)-1,COUNTA('Fund Guide'!$B:$B)-COUNTA('Fund Guide'!$B$2:$B$5)),MATCH($E40,OFFSET('Fund Guide'!$B$5,1,,COUNTA('Fund Guide'!$B:$B)-COUNTA('Fund Guide'!$B$2:$B$5)),0)),
IFERROR(OFFSET('RF &amp; RV Guide'!$E$8,2+MATCH($E40, OFFSET('RF &amp; RV Guide'!$E$8,3,,COUNTA('RF &amp; RV Guide'!$E:$E)-COUNTA('RF &amp; RV Guide'!$E$1:$E$8)), 0),-1+MATCH(K$7, OFFSET('RF &amp; RV Guide'!$E$8,,,,COUNTA('RF &amp; RV Guide'!$8:$8)-COUNTA('RF &amp; RV Guide'!$A$8:$E$8)),0)), "-")))</f>
        <v>43338</v>
      </c>
      <c r="L40" s="878" t="str">
        <f>IFERROR(INDEX(View_FundGuide_2[Benchmark], MATCH('Portfólios Modelo'!X40,View_FundGuide_2[CNPJ],0)),"")</f>
        <v/>
      </c>
      <c r="M40" s="224"/>
      <c r="N40" s="223"/>
      <c r="O40" s="820"/>
      <c r="P40" s="238" t="str">
        <f t="shared" si="35"/>
        <v/>
      </c>
      <c r="Q40" s="820"/>
      <c r="R40" s="238" t="str">
        <f t="shared" si="35"/>
        <v/>
      </c>
      <c r="S40" s="820"/>
      <c r="T40" s="238" t="str">
        <f>IF(S40="","", S40*S$37)</f>
        <v/>
      </c>
      <c r="U40" s="820"/>
      <c r="V40" s="238" t="str">
        <f>IF(U40="","", U40*U$37)</f>
        <v/>
      </c>
      <c r="W40" s="820"/>
      <c r="X40" s="238" t="str">
        <f>IF(W40="","", W40*W$37)</f>
        <v/>
      </c>
      <c r="Z40" s="350" t="str">
        <f>IFERROR(IF(INDEX('Produtos Selecionados'!$G:$G,MATCH($E40,'Produtos Selecionados'!$E:$E,0))="MFO", "Evitar - ROA baixo", "OK"),"OK")</f>
        <v>OK</v>
      </c>
    </row>
    <row r="41" spans="2:27" s="239" customFormat="1" ht="15">
      <c r="B41" s="222"/>
      <c r="C41" s="222"/>
      <c r="D41" s="222"/>
      <c r="E41" s="228" t="s">
        <v>1723</v>
      </c>
      <c r="F41" s="592" t="str">
        <f>IFERROR(INDEX('Produtos Selecionados'!$G:$G,MATCH($E41,'Produtos Selecionados'!$E:$E,0)),"-")</f>
        <v>-</v>
      </c>
      <c r="G41" s="592" t="str">
        <f>IFERROR(INDEX('Produtos Selecionados'!$H:$H,MATCH($E41,'Produtos Selecionados'!$E:$E,0)),"-")</f>
        <v>-</v>
      </c>
      <c r="H41" s="592" t="str">
        <f>IFERROR(INDEX('Produtos Selecionados'!$O:$O,MATCH($E41,'Produtos Selecionados'!$E:$E,0)),"-")</f>
        <v>-</v>
      </c>
      <c r="I41" s="593" t="str">
        <f>IFERROR(INDEX('Produtos Selecionados'!$L:$L,MATCH($E41,'Produtos Selecionados'!$E:$E,0)),"-")</f>
        <v>-</v>
      </c>
      <c r="J41" s="593" t="str">
        <f>IFERROR(INDEX('Produtos Selecionados'!$M:$M,MATCH($E41,'Produtos Selecionados'!$E:$E,0)),"-")</f>
        <v>-</v>
      </c>
      <c r="K41" s="868">
        <f ca="1">IF($E41="", "", IFERROR(INDEX(OFFSET('Fund Guide'!$B$5,1,MATCH(K$7,OFFSET('Fund Guide'!$B$5,,,,COUNTA('Fund Guide'!$5:$5)),0)-1,COUNTA('Fund Guide'!$B:$B)-COUNTA('Fund Guide'!$B$2:$B$5)),MATCH($E41,OFFSET('Fund Guide'!$B$5,1,,COUNTA('Fund Guide'!$B:$B)-COUNTA('Fund Guide'!$B$2:$B$5)),0)),
IFERROR(OFFSET('RF &amp; RV Guide'!$E$8,2+MATCH($E41, OFFSET('RF &amp; RV Guide'!$E$8,3,,COUNTA('RF &amp; RV Guide'!$E:$E)-COUNTA('RF &amp; RV Guide'!$E$1:$E$8)), 0),-1+MATCH(K$7, OFFSET('RF &amp; RV Guide'!$E$8,,,,COUNTA('RF &amp; RV Guide'!$8:$8)-COUNTA('RF &amp; RV Guide'!$A$8:$E$8)),0)), "-")))</f>
        <v>41144</v>
      </c>
      <c r="L41" s="878" t="str">
        <f>IFERROR(INDEX(View_FundGuide_2[Benchmark], MATCH('Portfólios Modelo'!X41,View_FundGuide_2[CNPJ],0)),"")</f>
        <v/>
      </c>
      <c r="M41" s="224"/>
      <c r="N41" s="223"/>
      <c r="O41" s="820"/>
      <c r="P41" s="238" t="str">
        <f t="shared" si="35"/>
        <v/>
      </c>
      <c r="Q41" s="820"/>
      <c r="R41" s="238" t="str">
        <f t="shared" si="35"/>
        <v/>
      </c>
      <c r="S41" s="820"/>
      <c r="T41" s="238" t="str">
        <f>IF(S41="","", S41*S$37)</f>
        <v/>
      </c>
      <c r="U41" s="820"/>
      <c r="V41" s="238" t="str">
        <f>IF(U41="","", U41*U$37)</f>
        <v/>
      </c>
      <c r="W41" s="820"/>
      <c r="X41" s="238" t="str">
        <f>IF(W41="","", W41*W$37)</f>
        <v/>
      </c>
      <c r="Z41" s="350" t="str">
        <f>IFERROR(IF(INDEX('Produtos Selecionados'!$G:$G,MATCH($E41,'Produtos Selecionados'!$E:$E,0))="MFO", "Evitar - ROA baixo", "OK"),"OK")</f>
        <v>OK</v>
      </c>
    </row>
    <row r="42" spans="2:27" s="147" customFormat="1" ht="8.25" customHeight="1">
      <c r="B42" s="225"/>
      <c r="C42" s="225"/>
      <c r="D42" s="225"/>
      <c r="E42" s="170"/>
      <c r="F42" s="184"/>
      <c r="G42" s="184"/>
      <c r="H42" s="184"/>
      <c r="I42" s="184"/>
      <c r="J42" s="184"/>
      <c r="K42" s="184"/>
      <c r="L42" s="874"/>
      <c r="M42" s="875"/>
      <c r="N42" s="909"/>
      <c r="O42" s="821"/>
      <c r="P42" s="240" t="str">
        <f>IF(O42="","", O42*O$11)</f>
        <v/>
      </c>
      <c r="Q42" s="828"/>
      <c r="R42" s="240" t="str">
        <f>IF(Q42="","", Q42*Q$11)</f>
        <v/>
      </c>
      <c r="S42" s="821"/>
      <c r="T42" s="240" t="str">
        <f>IF(S42="","", S42*S$11)</f>
        <v/>
      </c>
      <c r="U42" s="821"/>
      <c r="V42" s="240" t="str">
        <f>IF(U42="","", U42*U$11)</f>
        <v/>
      </c>
      <c r="W42" s="821"/>
      <c r="X42" s="240" t="str">
        <f>IF(W42="","", W42*W$11)</f>
        <v/>
      </c>
      <c r="Y42" s="239"/>
      <c r="Z42" s="349"/>
      <c r="AA42" s="235"/>
    </row>
    <row r="43" spans="2:27" s="147" customFormat="1" ht="15">
      <c r="B43" s="225"/>
      <c r="C43" s="225"/>
      <c r="D43" s="225" t="s">
        <v>12</v>
      </c>
      <c r="E43" s="152" t="s">
        <v>1375</v>
      </c>
      <c r="F43" s="153"/>
      <c r="G43" s="153"/>
      <c r="H43" s="153"/>
      <c r="I43" s="153"/>
      <c r="J43" s="153"/>
      <c r="K43" s="153"/>
      <c r="L43" s="879"/>
      <c r="M43" s="880"/>
      <c r="N43" s="911"/>
      <c r="O43" s="226">
        <f ca="1">OFFSET('Asset Allocation Tatico'!$B$9, MATCH($E43,OFFSET('Asset Allocation Tatico'!$B$9,,,COUNTA('Asset Allocation Tatico'!$B:$B)-COUNTA('Asset Allocation Tatico'!$B$1:$B$9)),0)-1, MATCH(O$5,'Asset Allocation Tatico'!$D$5:$M$5,0)+2)</f>
        <v>0.15</v>
      </c>
      <c r="P43" s="201">
        <f ca="1">SUM(P44:P50)</f>
        <v>0.15</v>
      </c>
      <c r="Q43" s="226">
        <f ca="1">OFFSET('Asset Allocation Tatico'!$B$9, MATCH($E43,OFFSET('Asset Allocation Tatico'!$B$9,,,COUNTA('Asset Allocation Tatico'!$B:$B)-COUNTA('Asset Allocation Tatico'!$B$1:$B$9)),0)-1, MATCH(Q$5,'Asset Allocation Tatico'!$D$5:$M$5,0)+2)</f>
        <v>0.15</v>
      </c>
      <c r="R43" s="201">
        <f ca="1">SUM(R44:R50)</f>
        <v>0.15</v>
      </c>
      <c r="S43" s="226">
        <f ca="1">OFFSET('Asset Allocation Tatico'!$B$9, MATCH($E43,OFFSET('Asset Allocation Tatico'!$B$9,,,COUNTA('Asset Allocation Tatico'!$B:$B)-COUNTA('Asset Allocation Tatico'!$B$1:$B$9)),0)-1, MATCH(S$5,'Asset Allocation Tatico'!$D$5:$M$5,0)+2)</f>
        <v>0.1</v>
      </c>
      <c r="T43" s="201">
        <f ca="1">SUM(T44:T50)</f>
        <v>0.10000000000000002</v>
      </c>
      <c r="U43" s="226">
        <f ca="1">OFFSET('Asset Allocation Tatico'!$B$9, MATCH($E43,OFFSET('Asset Allocation Tatico'!$B$9,,,COUNTA('Asset Allocation Tatico'!$B:$B)-COUNTA('Asset Allocation Tatico'!$B$1:$B$9)),0)-1, MATCH(U$5,'Asset Allocation Tatico'!$D$5:$M$5,0)+2)</f>
        <v>0.2</v>
      </c>
      <c r="V43" s="201">
        <f ca="1">SUM(V44:V50)</f>
        <v>0.20000000000000004</v>
      </c>
      <c r="W43" s="226">
        <f ca="1">OFFSET('Asset Allocation Tatico'!$B$9, MATCH($E43,OFFSET('Asset Allocation Tatico'!$B$9,,,COUNTA('Asset Allocation Tatico'!$B:$B)-COUNTA('Asset Allocation Tatico'!$B$1:$B$9)),0)-1, MATCH(W$5,'Asset Allocation Tatico'!$D$5:$M$5,0)+2)</f>
        <v>0.15</v>
      </c>
      <c r="X43" s="201">
        <f ca="1">SUM(X44:X50)</f>
        <v>0.15</v>
      </c>
      <c r="Y43" s="239"/>
      <c r="Z43" s="349"/>
      <c r="AA43" s="151"/>
    </row>
    <row r="44" spans="2:27" s="239" customFormat="1" ht="15">
      <c r="B44" s="222"/>
      <c r="C44" s="222"/>
      <c r="D44" s="222"/>
      <c r="E44" s="228" t="s">
        <v>2109</v>
      </c>
      <c r="F44" s="592" t="str">
        <f>IFERROR(INDEX('Produtos Selecionados'!$G:$G,MATCH($E44,'Produtos Selecionados'!$E:$E,0)),"-")</f>
        <v>-</v>
      </c>
      <c r="G44" s="592" t="str">
        <f>IFERROR(INDEX('Produtos Selecionados'!$H:$H,MATCH($E44,'Produtos Selecionados'!$E:$E,0)),"-")</f>
        <v>-</v>
      </c>
      <c r="H44" s="592" t="str">
        <f>IFERROR(INDEX('Produtos Selecionados'!$O:$O,MATCH($E44,'Produtos Selecionados'!$E:$E,0)),"-")</f>
        <v>-</v>
      </c>
      <c r="I44" s="593" t="str">
        <f>IFERROR(INDEX('Produtos Selecionados'!$L:$L,MATCH($E44,'Produtos Selecionados'!$E:$E,0)),"-")</f>
        <v>-</v>
      </c>
      <c r="J44" s="593" t="str">
        <f>IFERROR(INDEX('Produtos Selecionados'!$M:$M,MATCH($E44,'Produtos Selecionados'!$E:$E,0)),"-")</f>
        <v>-</v>
      </c>
      <c r="K44" s="868">
        <f ca="1">IF($E44="", "", IFERROR(INDEX(OFFSET('Fund Guide'!$B$5,1,MATCH(K$7,OFFSET('Fund Guide'!$B$5,,,,COUNTA('Fund Guide'!$5:$5)),0)-1,COUNTA('Fund Guide'!$B:$B)-COUNTA('Fund Guide'!$B$2:$B$5)),MATCH($E44,OFFSET('Fund Guide'!$B$5,1,,COUNTA('Fund Guide'!$B:$B)-COUNTA('Fund Guide'!$B$2:$B$5)),0)),
IFERROR(OFFSET('RF &amp; RV Guide'!$E$8,2+MATCH($E44, OFFSET('RF &amp; RV Guide'!$E$8,3,,COUNTA('RF &amp; RV Guide'!$E:$E)-COUNTA('RF &amp; RV Guide'!$E$1:$E$8)), 0),-1+MATCH(K$7, OFFSET('RF &amp; RV Guide'!$E$8,,,,COUNTA('RF &amp; RV Guide'!$8:$8)-COUNTA('RF &amp; RV Guide'!$A$8:$E$8)),0)), "-")))</f>
        <v>43679</v>
      </c>
      <c r="L44" s="878" t="str">
        <f ca="1">IFERROR(INDEX(View_FundGuide_2[Benchmark], MATCH('Portfólios Modelo'!X44,View_FundGuide_2[CNPJ],0)),"")</f>
        <v/>
      </c>
      <c r="M44" s="224"/>
      <c r="N44" s="223"/>
      <c r="O44" s="820">
        <v>0.2</v>
      </c>
      <c r="P44" s="238">
        <f t="shared" ref="P44:P49" ca="1" si="36">IF(O44="","", O44*O$43)</f>
        <v>0.03</v>
      </c>
      <c r="Q44" s="820">
        <v>0.2</v>
      </c>
      <c r="R44" s="238">
        <f t="shared" ref="R44:R49" ca="1" si="37">IF(Q44="","", Q44*Q$43)</f>
        <v>0.03</v>
      </c>
      <c r="S44" s="820">
        <v>0.2</v>
      </c>
      <c r="T44" s="238">
        <f t="shared" ref="T44:T49" ca="1" si="38">IF(S44="","", S44*S$43)</f>
        <v>2.0000000000000004E-2</v>
      </c>
      <c r="U44" s="820">
        <v>0.2</v>
      </c>
      <c r="V44" s="238">
        <f t="shared" ref="V44:V49" ca="1" si="39">IF(U44="","", U44*U$43)</f>
        <v>4.0000000000000008E-2</v>
      </c>
      <c r="W44" s="820">
        <v>0.2</v>
      </c>
      <c r="X44" s="238">
        <f t="shared" ref="X44:X49" ca="1" si="40">IF(W44="","", W44*W$43)</f>
        <v>0.03</v>
      </c>
      <c r="Z44" s="350" t="str">
        <f>IFERROR(IF(INDEX('Produtos Selecionados'!$G:$G,MATCH($E44,'Produtos Selecionados'!$E:$E,0))="MFO", "Evitar - ROA baixo", "OK"),"OK")</f>
        <v>OK</v>
      </c>
    </row>
    <row r="45" spans="2:27" s="239" customFormat="1" ht="15">
      <c r="B45" s="222"/>
      <c r="C45" s="222"/>
      <c r="D45" s="222"/>
      <c r="E45" s="228" t="s">
        <v>2105</v>
      </c>
      <c r="F45" s="592" t="str">
        <f>IFERROR(INDEX('Produtos Selecionados'!$G:$G,MATCH($E45,'Produtos Selecionados'!$E:$E,0)),"-")</f>
        <v>-</v>
      </c>
      <c r="G45" s="592" t="str">
        <f>IFERROR(INDEX('Produtos Selecionados'!$H:$H,MATCH($E45,'Produtos Selecionados'!$E:$E,0)),"-")</f>
        <v>-</v>
      </c>
      <c r="H45" s="592" t="str">
        <f>IFERROR(INDEX('Produtos Selecionados'!$O:$O,MATCH($E45,'Produtos Selecionados'!$E:$E,0)),"-")</f>
        <v>-</v>
      </c>
      <c r="I45" s="593" t="str">
        <f>IFERROR(INDEX('Produtos Selecionados'!$L:$L,MATCH($E45,'Produtos Selecionados'!$E:$E,0)),"-")</f>
        <v>-</v>
      </c>
      <c r="J45" s="593" t="str">
        <f>IFERROR(INDEX('Produtos Selecionados'!$M:$M,MATCH($E45,'Produtos Selecionados'!$E:$E,0)),"-")</f>
        <v>-</v>
      </c>
      <c r="K45" s="868">
        <f ca="1">IF($E45="", "", IFERROR(INDEX(OFFSET('Fund Guide'!$B$5,1,MATCH(K$7,OFFSET('Fund Guide'!$B$5,,,,COUNTA('Fund Guide'!$5:$5)),0)-1,COUNTA('Fund Guide'!$B:$B)-COUNTA('Fund Guide'!$B$2:$B$5)),MATCH($E45,OFFSET('Fund Guide'!$B$5,1,,COUNTA('Fund Guide'!$B:$B)-COUNTA('Fund Guide'!$B$2:$B$5)),0)),
IFERROR(OFFSET('RF &amp; RV Guide'!$E$8,2+MATCH($E45, OFFSET('RF &amp; RV Guide'!$E$8,3,,COUNTA('RF &amp; RV Guide'!$E:$E)-COUNTA('RF &amp; RV Guide'!$E$1:$E$8)), 0),-1+MATCH(K$7, OFFSET('RF &amp; RV Guide'!$E$8,,,,COUNTA('RF &amp; RV Guide'!$8:$8)-COUNTA('RF &amp; RV Guide'!$A$8:$E$8)),0)), "-")))</f>
        <v>43338</v>
      </c>
      <c r="L45" s="878" t="str">
        <f ca="1">IFERROR(INDEX(View_FundGuide_2[Benchmark], MATCH('Portfólios Modelo'!X45,View_FundGuide_2[CNPJ],0)),"")</f>
        <v/>
      </c>
      <c r="M45" s="224"/>
      <c r="N45" s="223"/>
      <c r="O45" s="820">
        <v>0.2</v>
      </c>
      <c r="P45" s="238">
        <f t="shared" ca="1" si="36"/>
        <v>0.03</v>
      </c>
      <c r="Q45" s="820">
        <v>0.2</v>
      </c>
      <c r="R45" s="238">
        <f t="shared" ca="1" si="37"/>
        <v>0.03</v>
      </c>
      <c r="S45" s="820">
        <v>0.2</v>
      </c>
      <c r="T45" s="238">
        <f t="shared" ca="1" si="38"/>
        <v>2.0000000000000004E-2</v>
      </c>
      <c r="U45" s="820">
        <v>0.2</v>
      </c>
      <c r="V45" s="238">
        <f t="shared" ca="1" si="39"/>
        <v>4.0000000000000008E-2</v>
      </c>
      <c r="W45" s="820">
        <v>0.2</v>
      </c>
      <c r="X45" s="238">
        <f t="shared" ca="1" si="40"/>
        <v>0.03</v>
      </c>
      <c r="Z45" s="350" t="str">
        <f>IFERROR(IF(INDEX('Produtos Selecionados'!$G:$G,MATCH($E45,'Produtos Selecionados'!$E:$E,0))="MFO", "Evitar - ROA baixo", "OK"),"OK")</f>
        <v>OK</v>
      </c>
    </row>
    <row r="46" spans="2:27" s="239" customFormat="1" ht="15">
      <c r="B46" s="222"/>
      <c r="C46" s="222"/>
      <c r="D46" s="222"/>
      <c r="E46" s="228" t="str">
        <f>'RF &amp; RV Guide'!E39</f>
        <v>Títulos Corporativos - 4 anos (IPCA+7.75%)</v>
      </c>
      <c r="F46" s="592" t="str">
        <f>IFERROR(INDEX('Produtos Selecionados'!$G:$G,MATCH($E46,'Produtos Selecionados'!$E:$E,0)),"-")</f>
        <v>-</v>
      </c>
      <c r="G46" s="592" t="str">
        <f>IFERROR(INDEX('Produtos Selecionados'!$H:$H,MATCH($E46,'Produtos Selecionados'!$E:$E,0)),"-")</f>
        <v>-</v>
      </c>
      <c r="H46" s="592">
        <f>IFERROR(INDEX('Produtos Selecionados'!$O:$O,MATCH($E46,'Produtos Selecionados'!$E:$E,0)),"-")</f>
        <v>2E-3</v>
      </c>
      <c r="I46" s="593" t="str">
        <f>IFERROR(INDEX('Produtos Selecionados'!$L:$L,MATCH($E46,'Produtos Selecionados'!$E:$E,0)),"-")</f>
        <v>BRL</v>
      </c>
      <c r="J46" s="593">
        <f>IFERROR(INDEX('Produtos Selecionados'!$M:$M,MATCH($E46,'Produtos Selecionados'!$E:$E,0)),"-")</f>
        <v>1460</v>
      </c>
      <c r="K46" s="868" t="str">
        <f ca="1">IF($E46="", "", IFERROR(INDEX(OFFSET('Fund Guide'!$B$5,1,MATCH(K$7,OFFSET('Fund Guide'!$B$5,,,,COUNTA('Fund Guide'!$5:$5)),0)-1,COUNTA('Fund Guide'!$B:$B)-COUNTA('Fund Guide'!$B$2:$B$5)),MATCH($E46,OFFSET('Fund Guide'!$B$5,1,,COUNTA('Fund Guide'!$B:$B)-COUNTA('Fund Guide'!$B$2:$B$5)),0)),
IFERROR(OFFSET('RF &amp; RV Guide'!$E$8,2+MATCH($E46, OFFSET('RF &amp; RV Guide'!$E$8,3,,COUNTA('RF &amp; RV Guide'!$E:$E)-COUNTA('RF &amp; RV Guide'!$E$1:$E$8)), 0),-1+MATCH(K$7, OFFSET('RF &amp; RV Guide'!$E$8,,,,COUNTA('RF &amp; RV Guide'!$8:$8)-COUNTA('RF &amp; RV Guide'!$A$8:$E$8)),0)), "-")))</f>
        <v>-</v>
      </c>
      <c r="L46" s="878" t="str">
        <f ca="1">IFERROR(INDEX(View_FundGuide_2[Benchmark], MATCH('Portfólios Modelo'!X46,View_FundGuide_2[CNPJ],0)),"")</f>
        <v/>
      </c>
      <c r="M46" s="224"/>
      <c r="N46" s="223"/>
      <c r="O46" s="820">
        <v>0.2</v>
      </c>
      <c r="P46" s="238">
        <f t="shared" ca="1" si="36"/>
        <v>0.03</v>
      </c>
      <c r="Q46" s="820">
        <v>0.2</v>
      </c>
      <c r="R46" s="238">
        <f t="shared" ca="1" si="37"/>
        <v>0.03</v>
      </c>
      <c r="S46" s="820">
        <v>0.2</v>
      </c>
      <c r="T46" s="238">
        <f t="shared" ca="1" si="38"/>
        <v>2.0000000000000004E-2</v>
      </c>
      <c r="U46" s="820">
        <v>0.2</v>
      </c>
      <c r="V46" s="238">
        <f t="shared" ca="1" si="39"/>
        <v>4.0000000000000008E-2</v>
      </c>
      <c r="W46" s="820">
        <v>0.2</v>
      </c>
      <c r="X46" s="238">
        <f t="shared" ca="1" si="40"/>
        <v>0.03</v>
      </c>
      <c r="Z46" s="350" t="str">
        <f>IFERROR(IF(INDEX('Produtos Selecionados'!$G:$G,MATCH($E46,'Produtos Selecionados'!$E:$E,0))="MFO", "Evitar - ROA baixo", "OK"),"OK")</f>
        <v>OK</v>
      </c>
    </row>
    <row r="47" spans="2:27" s="239" customFormat="1" ht="15">
      <c r="B47" s="222"/>
      <c r="C47" s="222"/>
      <c r="D47" s="222"/>
      <c r="E47" s="228" t="str">
        <f>'RF &amp; RV Guide'!E40</f>
        <v>Títulos Corporativos - 5 anos (IPCA+8.10%)</v>
      </c>
      <c r="F47" s="592" t="str">
        <f>IFERROR(INDEX('Produtos Selecionados'!$G:$G,MATCH($E47,'Produtos Selecionados'!$E:$E,0)),"-")</f>
        <v>-</v>
      </c>
      <c r="G47" s="592" t="str">
        <f>IFERROR(INDEX('Produtos Selecionados'!$H:$H,MATCH($E47,'Produtos Selecionados'!$E:$E,0)),"-")</f>
        <v>-</v>
      </c>
      <c r="H47" s="592">
        <f>IFERROR(INDEX('Produtos Selecionados'!$O:$O,MATCH($E47,'Produtos Selecionados'!$E:$E,0)),"-")</f>
        <v>2E-3</v>
      </c>
      <c r="I47" s="593" t="str">
        <f>IFERROR(INDEX('Produtos Selecionados'!$L:$L,MATCH($E47,'Produtos Selecionados'!$E:$E,0)),"-")</f>
        <v>BRL</v>
      </c>
      <c r="J47" s="593">
        <f>IFERROR(INDEX('Produtos Selecionados'!$M:$M,MATCH($E47,'Produtos Selecionados'!$E:$E,0)),"-")</f>
        <v>1825</v>
      </c>
      <c r="K47" s="868" t="str">
        <f ca="1">IF($E47="", "", IFERROR(INDEX(OFFSET('Fund Guide'!$B$5,1,MATCH(K$7,OFFSET('Fund Guide'!$B$5,,,,COUNTA('Fund Guide'!$5:$5)),0)-1,COUNTA('Fund Guide'!$B:$B)-COUNTA('Fund Guide'!$B$2:$B$5)),MATCH($E47,OFFSET('Fund Guide'!$B$5,1,,COUNTA('Fund Guide'!$B:$B)-COUNTA('Fund Guide'!$B$2:$B$5)),0)),
IFERROR(OFFSET('RF &amp; RV Guide'!$E$8,2+MATCH($E47, OFFSET('RF &amp; RV Guide'!$E$8,3,,COUNTA('RF &amp; RV Guide'!$E:$E)-COUNTA('RF &amp; RV Guide'!$E$1:$E$8)), 0),-1+MATCH(K$7, OFFSET('RF &amp; RV Guide'!$E$8,,,,COUNTA('RF &amp; RV Guide'!$8:$8)-COUNTA('RF &amp; RV Guide'!$A$8:$E$8)),0)), "-")))</f>
        <v>-</v>
      </c>
      <c r="L47" s="878" t="str">
        <f ca="1">IFERROR(INDEX(View_FundGuide_2[Benchmark], MATCH('Portfólios Modelo'!X47,View_FundGuide_2[CNPJ],0)),"")</f>
        <v/>
      </c>
      <c r="M47" s="224"/>
      <c r="N47" s="223"/>
      <c r="O47" s="820">
        <v>0.2</v>
      </c>
      <c r="P47" s="238">
        <f t="shared" ca="1" si="36"/>
        <v>0.03</v>
      </c>
      <c r="Q47" s="820">
        <v>0.2</v>
      </c>
      <c r="R47" s="238">
        <f t="shared" ca="1" si="37"/>
        <v>0.03</v>
      </c>
      <c r="S47" s="820">
        <v>0.2</v>
      </c>
      <c r="T47" s="238">
        <f t="shared" ca="1" si="38"/>
        <v>2.0000000000000004E-2</v>
      </c>
      <c r="U47" s="820">
        <v>0.2</v>
      </c>
      <c r="V47" s="238">
        <f t="shared" ca="1" si="39"/>
        <v>4.0000000000000008E-2</v>
      </c>
      <c r="W47" s="820">
        <v>0.2</v>
      </c>
      <c r="X47" s="238">
        <f t="shared" ca="1" si="40"/>
        <v>0.03</v>
      </c>
      <c r="Z47" s="350" t="str">
        <f>IFERROR(IF(INDEX('Produtos Selecionados'!$G:$G,MATCH($E47,'Produtos Selecionados'!$E:$E,0))="MFO", "Evitar - ROA baixo", "OK"),"OK")</f>
        <v>OK</v>
      </c>
    </row>
    <row r="48" spans="2:27" s="239" customFormat="1" ht="15">
      <c r="B48" s="222"/>
      <c r="C48" s="222"/>
      <c r="D48" s="222"/>
      <c r="E48" s="228" t="str">
        <f>'RF &amp; RV Guide'!E41</f>
        <v>Títulos Corporativos - 6 anos (IPCA+7.95%)</v>
      </c>
      <c r="F48" s="592" t="str">
        <f>IFERROR(INDEX('Produtos Selecionados'!$G:$G,MATCH($E48,'Produtos Selecionados'!$E:$E,0)),"-")</f>
        <v>-</v>
      </c>
      <c r="G48" s="592" t="str">
        <f>IFERROR(INDEX('Produtos Selecionados'!$H:$H,MATCH($E48,'Produtos Selecionados'!$E:$E,0)),"-")</f>
        <v>-</v>
      </c>
      <c r="H48" s="592">
        <f>IFERROR(INDEX('Produtos Selecionados'!$O:$O,MATCH($E48,'Produtos Selecionados'!$E:$E,0)),"-")</f>
        <v>2E-3</v>
      </c>
      <c r="I48" s="593" t="str">
        <f>IFERROR(INDEX('Produtos Selecionados'!$L:$L,MATCH($E48,'Produtos Selecionados'!$E:$E,0)),"-")</f>
        <v>BRL</v>
      </c>
      <c r="J48" s="593">
        <f>IFERROR(INDEX('Produtos Selecionados'!$M:$M,MATCH($E48,'Produtos Selecionados'!$E:$E,0)),"-")</f>
        <v>2190</v>
      </c>
      <c r="K48" s="868" t="str">
        <f ca="1">IF($E48="", "", IFERROR(INDEX(OFFSET('Fund Guide'!$B$5,1,MATCH(K$7,OFFSET('Fund Guide'!$B$5,,,,COUNTA('Fund Guide'!$5:$5)),0)-1,COUNTA('Fund Guide'!$B:$B)-COUNTA('Fund Guide'!$B$2:$B$5)),MATCH($E48,OFFSET('Fund Guide'!$B$5,1,,COUNTA('Fund Guide'!$B:$B)-COUNTA('Fund Guide'!$B$2:$B$5)),0)),
IFERROR(OFFSET('RF &amp; RV Guide'!$E$8,2+MATCH($E48, OFFSET('RF &amp; RV Guide'!$E$8,3,,COUNTA('RF &amp; RV Guide'!$E:$E)-COUNTA('RF &amp; RV Guide'!$E$1:$E$8)), 0),-1+MATCH(K$7, OFFSET('RF &amp; RV Guide'!$E$8,,,,COUNTA('RF &amp; RV Guide'!$8:$8)-COUNTA('RF &amp; RV Guide'!$A$8:$E$8)),0)), "-")))</f>
        <v>-</v>
      </c>
      <c r="L48" s="878" t="str">
        <f ca="1">IFERROR(INDEX(View_FundGuide_2[Benchmark], MATCH('Portfólios Modelo'!X48,View_FundGuide_2[CNPJ],0)),"")</f>
        <v/>
      </c>
      <c r="M48" s="224"/>
      <c r="N48" s="223"/>
      <c r="O48" s="820">
        <v>0.2</v>
      </c>
      <c r="P48" s="238">
        <f t="shared" ca="1" si="36"/>
        <v>0.03</v>
      </c>
      <c r="Q48" s="820">
        <v>0.2</v>
      </c>
      <c r="R48" s="238">
        <f t="shared" ca="1" si="37"/>
        <v>0.03</v>
      </c>
      <c r="S48" s="820">
        <v>0.2</v>
      </c>
      <c r="T48" s="238">
        <f t="shared" ca="1" si="38"/>
        <v>2.0000000000000004E-2</v>
      </c>
      <c r="U48" s="820">
        <v>0.2</v>
      </c>
      <c r="V48" s="238">
        <f t="shared" ca="1" si="39"/>
        <v>4.0000000000000008E-2</v>
      </c>
      <c r="W48" s="820">
        <v>0.2</v>
      </c>
      <c r="X48" s="238">
        <f t="shared" ca="1" si="40"/>
        <v>0.03</v>
      </c>
      <c r="Z48" s="350" t="str">
        <f>IFERROR(IF(INDEX('Produtos Selecionados'!$G:$G,MATCH($E48,'Produtos Selecionados'!$E:$E,0))="MFO", "Evitar - ROA baixo", "OK"),"OK")</f>
        <v>OK</v>
      </c>
    </row>
    <row r="49" spans="2:27" s="239" customFormat="1" ht="15">
      <c r="B49" s="222"/>
      <c r="C49" s="222"/>
      <c r="D49" s="222"/>
      <c r="E49" s="228" t="str">
        <f>'RF &amp; RV Guide'!E42</f>
        <v>BDIF11 (IMA-B+2.20%)</v>
      </c>
      <c r="F49" s="592" t="str">
        <f>IFERROR(INDEX('Produtos Selecionados'!$G:$G,MATCH($E49,'Produtos Selecionados'!$E:$E,0)),"-")</f>
        <v>-</v>
      </c>
      <c r="G49" s="592" t="str">
        <f>IFERROR(INDEX('Produtos Selecionados'!$H:$H,MATCH($E49,'Produtos Selecionados'!$E:$E,0)),"-")</f>
        <v>Sim</v>
      </c>
      <c r="H49" s="592" t="str">
        <f>IFERROR(INDEX('Produtos Selecionados'!$O:$O,MATCH($E49,'Produtos Selecionados'!$E:$E,0)),"-")</f>
        <v>-</v>
      </c>
      <c r="I49" s="593" t="str">
        <f>IFERROR(INDEX('Produtos Selecionados'!$L:$L,MATCH($E49,'Produtos Selecionados'!$E:$E,0)),"-")</f>
        <v>BRL</v>
      </c>
      <c r="J49" s="593">
        <f>IFERROR(INDEX('Produtos Selecionados'!$M:$M,MATCH($E49,'Produtos Selecionados'!$E:$E,0)),"-")</f>
        <v>2</v>
      </c>
      <c r="K49" s="868" t="str">
        <f ca="1">IF($E49="", "", IFERROR(INDEX(OFFSET('Fund Guide'!$B$5,1,MATCH(K$7,OFFSET('Fund Guide'!$B$5,,,,COUNTA('Fund Guide'!$5:$5)),0)-1,COUNTA('Fund Guide'!$B:$B)-COUNTA('Fund Guide'!$B$2:$B$5)),MATCH($E49,OFFSET('Fund Guide'!$B$5,1,,COUNTA('Fund Guide'!$B:$B)-COUNTA('Fund Guide'!$B$2:$B$5)),0)),
IFERROR(OFFSET('RF &amp; RV Guide'!$E$8,2+MATCH($E49, OFFSET('RF &amp; RV Guide'!$E$8,3,,COUNTA('RF &amp; RV Guide'!$E:$E)-COUNTA('RF &amp; RV Guide'!$E$1:$E$8)), 0),-1+MATCH(K$7, OFFSET('RF &amp; RV Guide'!$E$8,,,,COUNTA('RF &amp; RV Guide'!$8:$8)-COUNTA('RF &amp; RV Guide'!$A$8:$E$8)),0)), "-")))</f>
        <v>-</v>
      </c>
      <c r="L49" s="878" t="str">
        <f>IFERROR(INDEX(View_FundGuide_2[Benchmark], MATCH('Portfólios Modelo'!X49,View_FundGuide_2[CNPJ],0)),"")</f>
        <v/>
      </c>
      <c r="M49" s="224"/>
      <c r="N49" s="223"/>
      <c r="O49" s="820"/>
      <c r="P49" s="238" t="str">
        <f t="shared" si="36"/>
        <v/>
      </c>
      <c r="Q49" s="820"/>
      <c r="R49" s="238" t="str">
        <f t="shared" si="37"/>
        <v/>
      </c>
      <c r="S49" s="820"/>
      <c r="T49" s="238" t="str">
        <f t="shared" si="38"/>
        <v/>
      </c>
      <c r="U49" s="820"/>
      <c r="V49" s="238" t="str">
        <f t="shared" si="39"/>
        <v/>
      </c>
      <c r="W49" s="820"/>
      <c r="X49" s="238" t="str">
        <f t="shared" si="40"/>
        <v/>
      </c>
      <c r="Z49" s="350" t="str">
        <f>IFERROR(IF(INDEX('Produtos Selecionados'!$G:$G,MATCH($E49,'Produtos Selecionados'!$E:$E,0))="MFO", "Evitar - ROA baixo", "OK"),"OK")</f>
        <v>OK</v>
      </c>
    </row>
    <row r="50" spans="2:27" s="147" customFormat="1" ht="8.25" customHeight="1">
      <c r="B50" s="225"/>
      <c r="C50" s="225"/>
      <c r="D50" s="225"/>
      <c r="E50" s="170"/>
      <c r="F50" s="184"/>
      <c r="G50" s="184"/>
      <c r="H50" s="184"/>
      <c r="I50" s="184"/>
      <c r="J50" s="184"/>
      <c r="K50" s="184"/>
      <c r="L50" s="874"/>
      <c r="M50" s="875"/>
      <c r="N50" s="909"/>
      <c r="O50" s="821"/>
      <c r="P50" s="240" t="str">
        <f>IF(O50="","", O50*O$11)</f>
        <v/>
      </c>
      <c r="Q50" s="828"/>
      <c r="R50" s="240" t="str">
        <f>IF(Q50="","", Q50*Q$11)</f>
        <v/>
      </c>
      <c r="S50" s="821"/>
      <c r="T50" s="240" t="str">
        <f>IF(S50="","", S50*S$11)</f>
        <v/>
      </c>
      <c r="U50" s="821"/>
      <c r="V50" s="240" t="str">
        <f>IF(U50="","", U50*U$11)</f>
        <v/>
      </c>
      <c r="W50" s="821"/>
      <c r="X50" s="240" t="str">
        <f>IF(W50="","", W50*W$11)</f>
        <v/>
      </c>
      <c r="Y50" s="239"/>
      <c r="Z50" s="349"/>
      <c r="AA50" s="235"/>
    </row>
    <row r="51" spans="2:27" s="147" customFormat="1" ht="15">
      <c r="B51" s="225"/>
      <c r="C51" s="225"/>
      <c r="D51" s="225" t="s">
        <v>12</v>
      </c>
      <c r="E51" s="152" t="s">
        <v>1369</v>
      </c>
      <c r="F51" s="153"/>
      <c r="G51" s="153"/>
      <c r="H51" s="153"/>
      <c r="I51" s="153"/>
      <c r="J51" s="153"/>
      <c r="K51" s="153"/>
      <c r="L51" s="879"/>
      <c r="M51" s="880"/>
      <c r="N51" s="911"/>
      <c r="O51" s="226">
        <f ca="1">OFFSET('Asset Allocation Tatico'!$B$9, MATCH($E51,OFFSET('Asset Allocation Tatico'!$B$9,,,COUNTA('Asset Allocation Tatico'!$B:$B)-COUNTA('Asset Allocation Tatico'!$B$1:$B$9)),0)-1, MATCH(O$5,'Asset Allocation Tatico'!$D$5:$M$5,0)+2)</f>
        <v>0</v>
      </c>
      <c r="P51" s="201">
        <f>SUM(P52:P54)</f>
        <v>0</v>
      </c>
      <c r="Q51" s="226">
        <f ca="1">OFFSET('Asset Allocation Tatico'!$B$9, MATCH($E51,OFFSET('Asset Allocation Tatico'!$B$9,,,COUNTA('Asset Allocation Tatico'!$B:$B)-COUNTA('Asset Allocation Tatico'!$B$1:$B$9)),0)-1, MATCH(Q$5,'Asset Allocation Tatico'!$D$5:$M$5,0)+2)</f>
        <v>0</v>
      </c>
      <c r="R51" s="201">
        <f>SUM(R52:R54)</f>
        <v>0</v>
      </c>
      <c r="S51" s="226">
        <f ca="1">OFFSET('Asset Allocation Tatico'!$B$9, MATCH($E51,OFFSET('Asset Allocation Tatico'!$B$9,,,COUNTA('Asset Allocation Tatico'!$B:$B)-COUNTA('Asset Allocation Tatico'!$B$1:$B$9)),0)-1, MATCH(S$5,'Asset Allocation Tatico'!$D$5:$M$5,0)+2)</f>
        <v>0</v>
      </c>
      <c r="T51" s="201">
        <f>SUM(T52:T54)</f>
        <v>0</v>
      </c>
      <c r="U51" s="226">
        <f ca="1">OFFSET('Asset Allocation Tatico'!$B$9, MATCH($E51,OFFSET('Asset Allocation Tatico'!$B$9,,,COUNTA('Asset Allocation Tatico'!$B:$B)-COUNTA('Asset Allocation Tatico'!$B$1:$B$9)),0)-1, MATCH(U$5,'Asset Allocation Tatico'!$D$5:$M$5,0)+2)</f>
        <v>0</v>
      </c>
      <c r="V51" s="201">
        <f>SUM(V52:V54)</f>
        <v>0</v>
      </c>
      <c r="W51" s="226">
        <f ca="1">OFFSET('Asset Allocation Tatico'!$B$9, MATCH($E51,OFFSET('Asset Allocation Tatico'!$B$9,,,COUNTA('Asset Allocation Tatico'!$B:$B)-COUNTA('Asset Allocation Tatico'!$B$1:$B$9)),0)-1, MATCH(W$5,'Asset Allocation Tatico'!$D$5:$M$5,0)+2)</f>
        <v>0</v>
      </c>
      <c r="X51" s="201">
        <f>SUM(X52:X54)</f>
        <v>0</v>
      </c>
      <c r="Y51" s="239"/>
      <c r="Z51" s="349"/>
      <c r="AA51" s="151"/>
    </row>
    <row r="52" spans="2:27" s="239" customFormat="1" ht="15">
      <c r="B52" s="222"/>
      <c r="C52" s="222"/>
      <c r="D52" s="222"/>
      <c r="E52" s="228" t="str">
        <f>'RF &amp; RV Guide'!E47</f>
        <v>Títulos Corporativos - 8 anos (IPCA+8.50%)</v>
      </c>
      <c r="F52" s="592" t="str">
        <f>IFERROR(INDEX('Produtos Selecionados'!$G:$G,MATCH($E52,'Produtos Selecionados'!$E:$E,0)),"-")</f>
        <v>-</v>
      </c>
      <c r="G52" s="592" t="str">
        <f>IFERROR(INDEX('Produtos Selecionados'!$H:$H,MATCH($E52,'Produtos Selecionados'!$E:$E,0)),"-")</f>
        <v>-</v>
      </c>
      <c r="H52" s="592">
        <f>IFERROR(INDEX('Produtos Selecionados'!$O:$O,MATCH($E52,'Produtos Selecionados'!$E:$E,0)),"-")</f>
        <v>2E-3</v>
      </c>
      <c r="I52" s="593" t="str">
        <f>IFERROR(INDEX('Produtos Selecionados'!$L:$L,MATCH($E52,'Produtos Selecionados'!$E:$E,0)),"-")</f>
        <v>BRL</v>
      </c>
      <c r="J52" s="593">
        <f>IFERROR(INDEX('Produtos Selecionados'!$M:$M,MATCH($E52,'Produtos Selecionados'!$E:$E,0)),"-")</f>
        <v>2920</v>
      </c>
      <c r="K52" s="868" t="str">
        <f ca="1">IF($E52="", "", IFERROR(INDEX(OFFSET('Fund Guide'!$B$5,1,MATCH(K$7,OFFSET('Fund Guide'!$B$5,,,,COUNTA('Fund Guide'!$5:$5)),0)-1,COUNTA('Fund Guide'!$B:$B)-COUNTA('Fund Guide'!$B$2:$B$5)),MATCH($E52,OFFSET('Fund Guide'!$B$5,1,,COUNTA('Fund Guide'!$B:$B)-COUNTA('Fund Guide'!$B$2:$B$5)),0)),
IFERROR(OFFSET('RF &amp; RV Guide'!$E$8,2+MATCH($E52, OFFSET('RF &amp; RV Guide'!$E$8,3,,COUNTA('RF &amp; RV Guide'!$E:$E)-COUNTA('RF &amp; RV Guide'!$E$1:$E$8)), 0),-1+MATCH(K$7, OFFSET('RF &amp; RV Guide'!$E$8,,,,COUNTA('RF &amp; RV Guide'!$8:$8)-COUNTA('RF &amp; RV Guide'!$A$8:$E$8)),0)), "-")))</f>
        <v>-</v>
      </c>
      <c r="L52" s="878" t="str">
        <f>IFERROR(INDEX(View_FundGuide_2[Benchmark], MATCH('Portfólios Modelo'!X52,View_FundGuide_2[CNPJ],0)),"")</f>
        <v/>
      </c>
      <c r="M52" s="224"/>
      <c r="N52" s="223"/>
      <c r="O52" s="820"/>
      <c r="P52" s="238" t="str">
        <f>IF(O52="","", O52*O$51)</f>
        <v/>
      </c>
      <c r="Q52" s="820"/>
      <c r="R52" s="238" t="str">
        <f>IF(Q52="","", Q52*Q$51)</f>
        <v/>
      </c>
      <c r="S52" s="820"/>
      <c r="T52" s="238" t="str">
        <f>IF(S52="","", S52*S$51)</f>
        <v/>
      </c>
      <c r="U52" s="820"/>
      <c r="V52" s="238" t="str">
        <f>IF(U52="","", U52*U$51)</f>
        <v/>
      </c>
      <c r="W52" s="820"/>
      <c r="X52" s="238" t="str">
        <f>IF(W52="","", W52*W$51)</f>
        <v/>
      </c>
      <c r="Z52" s="350" t="str">
        <f>IFERROR(IF(INDEX('Produtos Selecionados'!$G:$G,MATCH($E52,'Produtos Selecionados'!$E:$E,0))="MFO", "Evitar - ROA baixo", "OK"),"OK")</f>
        <v>OK</v>
      </c>
    </row>
    <row r="53" spans="2:27" s="239" customFormat="1" ht="15">
      <c r="B53" s="222"/>
      <c r="C53" s="222"/>
      <c r="D53" s="222"/>
      <c r="E53" s="228" t="str">
        <f>'RF &amp; RV Guide'!E48</f>
        <v>Títulos Corporativos - 9 anos (IPCA+8.10%)</v>
      </c>
      <c r="F53" s="592" t="str">
        <f>IFERROR(INDEX('Produtos Selecionados'!$G:$G,MATCH($E53,'Produtos Selecionados'!$E:$E,0)),"-")</f>
        <v>-</v>
      </c>
      <c r="G53" s="592" t="str">
        <f>IFERROR(INDEX('Produtos Selecionados'!$H:$H,MATCH($E53,'Produtos Selecionados'!$E:$E,0)),"-")</f>
        <v>-</v>
      </c>
      <c r="H53" s="592">
        <f>IFERROR(INDEX('Produtos Selecionados'!$O:$O,MATCH($E53,'Produtos Selecionados'!$E:$E,0)),"-")</f>
        <v>2E-3</v>
      </c>
      <c r="I53" s="593" t="str">
        <f>IFERROR(INDEX('Produtos Selecionados'!$L:$L,MATCH($E53,'Produtos Selecionados'!$E:$E,0)),"-")</f>
        <v>BRL</v>
      </c>
      <c r="J53" s="593">
        <f>IFERROR(INDEX('Produtos Selecionados'!$M:$M,MATCH($E53,'Produtos Selecionados'!$E:$E,0)),"-")</f>
        <v>3285</v>
      </c>
      <c r="K53" s="868" t="str">
        <f ca="1">IF($E53="", "", IFERROR(INDEX(OFFSET('Fund Guide'!$B$5,1,MATCH(K$7,OFFSET('Fund Guide'!$B$5,,,,COUNTA('Fund Guide'!$5:$5)),0)-1,COUNTA('Fund Guide'!$B:$B)-COUNTA('Fund Guide'!$B$2:$B$5)),MATCH($E53,OFFSET('Fund Guide'!$B$5,1,,COUNTA('Fund Guide'!$B:$B)-COUNTA('Fund Guide'!$B$2:$B$5)),0)),
IFERROR(OFFSET('RF &amp; RV Guide'!$E$8,2+MATCH($E53, OFFSET('RF &amp; RV Guide'!$E$8,3,,COUNTA('RF &amp; RV Guide'!$E:$E)-COUNTA('RF &amp; RV Guide'!$E$1:$E$8)), 0),-1+MATCH(K$7, OFFSET('RF &amp; RV Guide'!$E$8,,,,COUNTA('RF &amp; RV Guide'!$8:$8)-COUNTA('RF &amp; RV Guide'!$A$8:$E$8)),0)), "-")))</f>
        <v>-</v>
      </c>
      <c r="L53" s="878" t="str">
        <f>IFERROR(INDEX(View_FundGuide_2[Benchmark], MATCH('Portfólios Modelo'!X53,View_FundGuide_2[CNPJ],0)),"")</f>
        <v/>
      </c>
      <c r="M53" s="224"/>
      <c r="N53" s="223"/>
      <c r="O53" s="820"/>
      <c r="P53" s="238" t="str">
        <f>IF(O53="","", O53*O$51)</f>
        <v/>
      </c>
      <c r="Q53" s="820"/>
      <c r="R53" s="238" t="str">
        <f>IF(Q53="","", Q53*Q$51)</f>
        <v/>
      </c>
      <c r="S53" s="820"/>
      <c r="T53" s="238" t="str">
        <f>IF(S53="","", S53*S$51)</f>
        <v/>
      </c>
      <c r="U53" s="820"/>
      <c r="V53" s="238" t="str">
        <f>IF(U53="","", U53*U$51)</f>
        <v/>
      </c>
      <c r="W53" s="820"/>
      <c r="X53" s="238" t="str">
        <f>IF(W53="","", W53*W$51)</f>
        <v/>
      </c>
      <c r="Z53" s="350" t="str">
        <f>IFERROR(IF(INDEX('Produtos Selecionados'!$G:$G,MATCH($E53,'Produtos Selecionados'!$E:$E,0))="MFO", "Evitar - ROA baixo", "OK"),"OK")</f>
        <v>OK</v>
      </c>
    </row>
    <row r="54" spans="2:27" s="147" customFormat="1" ht="8.25" customHeight="1">
      <c r="B54" s="225"/>
      <c r="C54" s="225"/>
      <c r="D54" s="225"/>
      <c r="E54" s="170"/>
      <c r="F54" s="184"/>
      <c r="G54" s="184"/>
      <c r="H54" s="184"/>
      <c r="I54" s="184"/>
      <c r="J54" s="184"/>
      <c r="K54" s="184"/>
      <c r="L54" s="874"/>
      <c r="M54" s="875"/>
      <c r="N54" s="909"/>
      <c r="O54" s="821"/>
      <c r="P54" s="240" t="str">
        <f>IF(O54="","", O54*O$11)</f>
        <v/>
      </c>
      <c r="Q54" s="820"/>
      <c r="R54" s="240" t="str">
        <f>IF(Q54="","", Q54*Q$11)</f>
        <v/>
      </c>
      <c r="S54" s="821"/>
      <c r="T54" s="240" t="str">
        <f>IF(S54="","", S54*S$11)</f>
        <v/>
      </c>
      <c r="U54" s="821"/>
      <c r="V54" s="240" t="str">
        <f>IF(U54="","", U54*U$11)</f>
        <v/>
      </c>
      <c r="W54" s="821"/>
      <c r="X54" s="240" t="str">
        <f>IF(W54="","", W54*W$11)</f>
        <v/>
      </c>
      <c r="Y54" s="239"/>
      <c r="Z54" s="349"/>
      <c r="AA54" s="235"/>
    </row>
    <row r="55" spans="2:27" s="147" customFormat="1" ht="15">
      <c r="B55" s="225"/>
      <c r="C55" s="225" t="s">
        <v>12</v>
      </c>
      <c r="D55" s="225" t="s">
        <v>12</v>
      </c>
      <c r="E55" s="149" t="s">
        <v>661</v>
      </c>
      <c r="F55" s="150"/>
      <c r="G55" s="150"/>
      <c r="H55" s="150"/>
      <c r="I55" s="150"/>
      <c r="J55" s="150"/>
      <c r="K55" s="150"/>
      <c r="L55" s="876"/>
      <c r="M55" s="877"/>
      <c r="N55" s="910"/>
      <c r="O55" s="227">
        <f ca="1">OFFSET('Asset Allocation Tatico'!$B$9, MATCH($E55,OFFSET('Asset Allocation Tatico'!$B$9,,,COUNTA('Asset Allocation Tatico'!$B:$B)-COUNTA('Asset Allocation Tatico'!$B$1:$B$9)),0)-1, MATCH(O$5,'Asset Allocation Tatico'!$D$5:$M$5,0)+2)</f>
        <v>0</v>
      </c>
      <c r="P55" s="236">
        <f ca="1">P57+P62+P66</f>
        <v>0</v>
      </c>
      <c r="Q55" s="227">
        <f ca="1">OFFSET('Asset Allocation Tatico'!$B$9, MATCH($E55,OFFSET('Asset Allocation Tatico'!$B$9,,,COUNTA('Asset Allocation Tatico'!$B:$B)-COUNTA('Asset Allocation Tatico'!$B$1:$B$9)),0)-1, MATCH(Q$5,'Asset Allocation Tatico'!$D$5:$M$5,0)+2)</f>
        <v>0</v>
      </c>
      <c r="R55" s="236">
        <f ca="1">R57+R62+R66</f>
        <v>0</v>
      </c>
      <c r="S55" s="227">
        <f ca="1">OFFSET('Asset Allocation Tatico'!$B$9, MATCH($E55,OFFSET('Asset Allocation Tatico'!$B$9,,,COUNTA('Asset Allocation Tatico'!$B:$B)-COUNTA('Asset Allocation Tatico'!$B$1:$B$9)),0)-1, MATCH(S$5,'Asset Allocation Tatico'!$D$5:$M$5,0)+2)</f>
        <v>0</v>
      </c>
      <c r="T55" s="236">
        <f ca="1">T57+T62+T66</f>
        <v>0</v>
      </c>
      <c r="U55" s="227">
        <f ca="1">OFFSET('Asset Allocation Tatico'!$B$9, MATCH($E55,OFFSET('Asset Allocation Tatico'!$B$9,,,COUNTA('Asset Allocation Tatico'!$B:$B)-COUNTA('Asset Allocation Tatico'!$B$1:$B$9)),0)-1, MATCH(U$5,'Asset Allocation Tatico'!$D$5:$M$5,0)+2)</f>
        <v>0</v>
      </c>
      <c r="V55" s="236">
        <f ca="1">V57+V62+V66</f>
        <v>0</v>
      </c>
      <c r="W55" s="227">
        <f ca="1">OFFSET('Asset Allocation Tatico'!$B$9, MATCH($E55,OFFSET('Asset Allocation Tatico'!$B$9,,,COUNTA('Asset Allocation Tatico'!$B:$B)-COUNTA('Asset Allocation Tatico'!$B$1:$B$9)),0)-1, MATCH(W$5,'Asset Allocation Tatico'!$D$5:$M$5,0)+2)</f>
        <v>0</v>
      </c>
      <c r="X55" s="237">
        <f ca="1">X57+X62+X66</f>
        <v>0</v>
      </c>
      <c r="Y55" s="239"/>
      <c r="Z55" s="349"/>
      <c r="AA55" s="151"/>
    </row>
    <row r="56" spans="2:27" s="147" customFormat="1" ht="3" customHeight="1">
      <c r="B56" s="225"/>
      <c r="C56" s="225"/>
      <c r="D56" s="225"/>
      <c r="F56" s="184"/>
      <c r="G56" s="184"/>
      <c r="H56" s="184"/>
      <c r="I56" s="184"/>
      <c r="J56" s="184"/>
      <c r="K56" s="184"/>
      <c r="L56" s="874"/>
      <c r="M56" s="875"/>
      <c r="N56" s="909"/>
      <c r="O56" s="233"/>
      <c r="P56" s="234"/>
      <c r="Q56" s="233"/>
      <c r="R56" s="234"/>
      <c r="S56" s="233"/>
      <c r="T56" s="234"/>
      <c r="U56" s="233"/>
      <c r="V56" s="234"/>
      <c r="W56" s="233"/>
      <c r="X56" s="234"/>
      <c r="Y56" s="239"/>
      <c r="Z56" s="349"/>
      <c r="AA56" s="151"/>
    </row>
    <row r="57" spans="2:27" s="147" customFormat="1" ht="15">
      <c r="B57" s="225"/>
      <c r="C57" s="225"/>
      <c r="D57" s="225" t="s">
        <v>12</v>
      </c>
      <c r="E57" s="152" t="s">
        <v>1372</v>
      </c>
      <c r="F57" s="153"/>
      <c r="G57" s="153"/>
      <c r="H57" s="153"/>
      <c r="I57" s="153"/>
      <c r="J57" s="153"/>
      <c r="K57" s="153"/>
      <c r="L57" s="879"/>
      <c r="M57" s="880"/>
      <c r="N57" s="911"/>
      <c r="O57" s="226">
        <f ca="1">OFFSET('Asset Allocation Tatico'!$B$9, MATCH($E57,OFFSET('Asset Allocation Tatico'!$B$9,,,COUNTA('Asset Allocation Tatico'!$B:$B)-COUNTA('Asset Allocation Tatico'!$B$1:$B$9)),0)-1, MATCH(O$5,'Asset Allocation Tatico'!$D$5:$M$5,0)+2)</f>
        <v>0</v>
      </c>
      <c r="P57" s="201">
        <f ca="1">SUM(P58:P61)</f>
        <v>0</v>
      </c>
      <c r="Q57" s="226">
        <f ca="1">OFFSET('Asset Allocation Tatico'!$B$9, MATCH($E57,OFFSET('Asset Allocation Tatico'!$B$9,,,COUNTA('Asset Allocation Tatico'!$B:$B)-COUNTA('Asset Allocation Tatico'!$B$1:$B$9)),0)-1, MATCH(Q$5,'Asset Allocation Tatico'!$D$5:$M$5,0)+2)</f>
        <v>0</v>
      </c>
      <c r="R57" s="201">
        <f ca="1">SUM(R58:R61)</f>
        <v>0</v>
      </c>
      <c r="S57" s="226">
        <f ca="1">OFFSET('Asset Allocation Tatico'!$B$9, MATCH($E57,OFFSET('Asset Allocation Tatico'!$B$9,,,COUNTA('Asset Allocation Tatico'!$B:$B)-COUNTA('Asset Allocation Tatico'!$B$1:$B$9)),0)-1, MATCH(S$5,'Asset Allocation Tatico'!$D$5:$M$5,0)+2)</f>
        <v>0</v>
      </c>
      <c r="T57" s="201">
        <f ca="1">SUM(T58:T61)</f>
        <v>0</v>
      </c>
      <c r="U57" s="226">
        <f ca="1">OFFSET('Asset Allocation Tatico'!$B$9, MATCH($E57,OFFSET('Asset Allocation Tatico'!$B$9,,,COUNTA('Asset Allocation Tatico'!$B:$B)-COUNTA('Asset Allocation Tatico'!$B$1:$B$9)),0)-1, MATCH(U$5,'Asset Allocation Tatico'!$D$5:$M$5,0)+2)</f>
        <v>0</v>
      </c>
      <c r="V57" s="201">
        <f ca="1">SUM(V58:V61)</f>
        <v>0</v>
      </c>
      <c r="W57" s="226">
        <f ca="1">OFFSET('Asset Allocation Tatico'!$B$9, MATCH($E57,OFFSET('Asset Allocation Tatico'!$B$9,,,COUNTA('Asset Allocation Tatico'!$B:$B)-COUNTA('Asset Allocation Tatico'!$B$1:$B$9)),0)-1, MATCH(W$5,'Asset Allocation Tatico'!$D$5:$M$5,0)+2)</f>
        <v>0</v>
      </c>
      <c r="X57" s="201">
        <f ca="1">SUM(X58:X61)</f>
        <v>0</v>
      </c>
      <c r="Y57" s="239"/>
      <c r="Z57" s="349"/>
      <c r="AA57" s="151"/>
    </row>
    <row r="58" spans="2:27" s="239" customFormat="1" ht="15">
      <c r="B58" s="222"/>
      <c r="C58" s="222"/>
      <c r="D58" s="222"/>
      <c r="E58" s="228" t="str">
        <f>'RF &amp; RV Guide'!E56</f>
        <v>Títulos Bancários - 1 ano (14.30%)</v>
      </c>
      <c r="F58" s="592" t="str">
        <f>IFERROR(INDEX('Produtos Selecionados'!$G:$G,MATCH($E58,'Produtos Selecionados'!$E:$E,0)),"-")</f>
        <v>-</v>
      </c>
      <c r="G58" s="592" t="str">
        <f>IFERROR(INDEX('Produtos Selecionados'!$H:$H,MATCH($E58,'Produtos Selecionados'!$E:$E,0)),"-")</f>
        <v>-</v>
      </c>
      <c r="H58" s="592">
        <f>IFERROR(INDEX('Produtos Selecionados'!$O:$O,MATCH($E58,'Produtos Selecionados'!$E:$E,0)),"-")</f>
        <v>2E-3</v>
      </c>
      <c r="I58" s="593" t="str">
        <f>IFERROR(INDEX('Produtos Selecionados'!$L:$L,MATCH($E58,'Produtos Selecionados'!$E:$E,0)),"-")</f>
        <v>BRL</v>
      </c>
      <c r="J58" s="593">
        <f>IFERROR(INDEX('Produtos Selecionados'!$M:$M,MATCH($E58,'Produtos Selecionados'!$E:$E,0)),"-")</f>
        <v>365</v>
      </c>
      <c r="K58" s="868" t="str">
        <f ca="1">IF($E58="", "", IFERROR(INDEX(OFFSET('Fund Guide'!$B$5,1,MATCH(K$7,OFFSET('Fund Guide'!$B$5,,,,COUNTA('Fund Guide'!$5:$5)),0)-1,COUNTA('Fund Guide'!$B:$B)-COUNTA('Fund Guide'!$B$2:$B$5)),MATCH($E58,OFFSET('Fund Guide'!$B$5,1,,COUNTA('Fund Guide'!$B:$B)-COUNTA('Fund Guide'!$B$2:$B$5)),0)),
IFERROR(OFFSET('RF &amp; RV Guide'!$E$8,2+MATCH($E58, OFFSET('RF &amp; RV Guide'!$E$8,3,,COUNTA('RF &amp; RV Guide'!$E:$E)-COUNTA('RF &amp; RV Guide'!$E$1:$E$8)), 0),-1+MATCH(K$7, OFFSET('RF &amp; RV Guide'!$E$8,,,,COUNTA('RF &amp; RV Guide'!$8:$8)-COUNTA('RF &amp; RV Guide'!$A$8:$E$8)),0)), "-")))</f>
        <v>-</v>
      </c>
      <c r="L58" s="878" t="str">
        <f ca="1">IFERROR(INDEX(View_FundGuide_2[Benchmark], MATCH('Portfólios Modelo'!X58,View_FundGuide_2[CNPJ],0)),"")</f>
        <v/>
      </c>
      <c r="M58" s="224"/>
      <c r="N58" s="223"/>
      <c r="O58" s="820">
        <v>0.3</v>
      </c>
      <c r="P58" s="238">
        <f ca="1">IF(O58="","", O58*O$57)</f>
        <v>0</v>
      </c>
      <c r="Q58" s="820">
        <v>0.3</v>
      </c>
      <c r="R58" s="238">
        <f ca="1">IF(Q58="","", Q58*Q$57)</f>
        <v>0</v>
      </c>
      <c r="S58" s="820">
        <v>0.3</v>
      </c>
      <c r="T58" s="238">
        <f ca="1">IF(S58="","", S58*S$57)</f>
        <v>0</v>
      </c>
      <c r="U58" s="820">
        <v>0.3</v>
      </c>
      <c r="V58" s="238">
        <f ca="1">IF(U58="","", U58*U$57)</f>
        <v>0</v>
      </c>
      <c r="W58" s="820">
        <v>0.3</v>
      </c>
      <c r="X58" s="238">
        <f ca="1">IF(W58="","", W58*W$57)</f>
        <v>0</v>
      </c>
      <c r="Z58" s="350" t="str">
        <f>IFERROR(IF(INDEX('Produtos Selecionados'!$G:$G,MATCH($E58,'Produtos Selecionados'!$E:$E,0))="MFO", "Evitar - ROA baixo", "OK"),"OK")</f>
        <v>OK</v>
      </c>
    </row>
    <row r="59" spans="2:27" s="239" customFormat="1" ht="15">
      <c r="B59" s="222"/>
      <c r="C59" s="222"/>
      <c r="D59" s="222"/>
      <c r="E59" s="228" t="str">
        <f>'RF &amp; RV Guide'!E57</f>
        <v>Títulos Bancários - 2 anos (13.35%)</v>
      </c>
      <c r="F59" s="592" t="str">
        <f>IFERROR(INDEX('Produtos Selecionados'!$G:$G,MATCH($E59,'Produtos Selecionados'!$E:$E,0)),"-")</f>
        <v>-</v>
      </c>
      <c r="G59" s="592" t="str">
        <f>IFERROR(INDEX('Produtos Selecionados'!$H:$H,MATCH($E59,'Produtos Selecionados'!$E:$E,0)),"-")</f>
        <v>-</v>
      </c>
      <c r="H59" s="592">
        <f>IFERROR(INDEX('Produtos Selecionados'!$O:$O,MATCH($E59,'Produtos Selecionados'!$E:$E,0)),"-")</f>
        <v>2E-3</v>
      </c>
      <c r="I59" s="593" t="str">
        <f>IFERROR(INDEX('Produtos Selecionados'!$L:$L,MATCH($E59,'Produtos Selecionados'!$E:$E,0)),"-")</f>
        <v>BRL</v>
      </c>
      <c r="J59" s="593">
        <f>IFERROR(INDEX('Produtos Selecionados'!$M:$M,MATCH($E59,'Produtos Selecionados'!$E:$E,0)),"-")</f>
        <v>730</v>
      </c>
      <c r="K59" s="868" t="str">
        <f ca="1">IF($E59="", "", IFERROR(INDEX(OFFSET('Fund Guide'!$B$5,1,MATCH(K$7,OFFSET('Fund Guide'!$B$5,,,,COUNTA('Fund Guide'!$5:$5)),0)-1,COUNTA('Fund Guide'!$B:$B)-COUNTA('Fund Guide'!$B$2:$B$5)),MATCH($E59,OFFSET('Fund Guide'!$B$5,1,,COUNTA('Fund Guide'!$B:$B)-COUNTA('Fund Guide'!$B$2:$B$5)),0)),
IFERROR(OFFSET('RF &amp; RV Guide'!$E$8,2+MATCH($E59, OFFSET('RF &amp; RV Guide'!$E$8,3,,COUNTA('RF &amp; RV Guide'!$E:$E)-COUNTA('RF &amp; RV Guide'!$E$1:$E$8)), 0),-1+MATCH(K$7, OFFSET('RF &amp; RV Guide'!$E$8,,,,COUNTA('RF &amp; RV Guide'!$8:$8)-COUNTA('RF &amp; RV Guide'!$A$8:$E$8)),0)), "-")))</f>
        <v>-</v>
      </c>
      <c r="L59" s="878" t="str">
        <f ca="1">IFERROR(INDEX(View_FundGuide_2[Benchmark], MATCH('Portfólios Modelo'!X59,View_FundGuide_2[CNPJ],0)),"")</f>
        <v/>
      </c>
      <c r="M59" s="224"/>
      <c r="N59" s="223"/>
      <c r="O59" s="820">
        <v>0.35</v>
      </c>
      <c r="P59" s="238">
        <f ca="1">IF(O59="","", O59*O$57)</f>
        <v>0</v>
      </c>
      <c r="Q59" s="820">
        <v>0.35</v>
      </c>
      <c r="R59" s="238">
        <f ca="1">IF(Q59="","", Q59*Q$57)</f>
        <v>0</v>
      </c>
      <c r="S59" s="820">
        <v>0.35</v>
      </c>
      <c r="T59" s="238">
        <f ca="1">IF(S59="","", S59*S$57)</f>
        <v>0</v>
      </c>
      <c r="U59" s="820">
        <v>0.35</v>
      </c>
      <c r="V59" s="238">
        <f ca="1">IF(U59="","", U59*U$57)</f>
        <v>0</v>
      </c>
      <c r="W59" s="820">
        <v>0.35</v>
      </c>
      <c r="X59" s="238">
        <f ca="1">IF(W59="","", W59*W$57)</f>
        <v>0</v>
      </c>
      <c r="Z59" s="350" t="str">
        <f>IFERROR(IF(INDEX('Produtos Selecionados'!$G:$G,MATCH($E59,'Produtos Selecionados'!$E:$E,0))="MFO", "Evitar - ROA baixo", "OK"),"OK")</f>
        <v>OK</v>
      </c>
    </row>
    <row r="60" spans="2:27" s="239" customFormat="1" ht="15">
      <c r="B60" s="222"/>
      <c r="C60" s="222"/>
      <c r="D60" s="222"/>
      <c r="E60" s="228" t="str">
        <f>'RF &amp; RV Guide'!E58</f>
        <v>Títulos Bancários - 3 anos (13.30%)</v>
      </c>
      <c r="F60" s="592" t="str">
        <f>IFERROR(INDEX('Produtos Selecionados'!$G:$G,MATCH($E60,'Produtos Selecionados'!$E:$E,0)),"-")</f>
        <v>-</v>
      </c>
      <c r="G60" s="592" t="str">
        <f>IFERROR(INDEX('Produtos Selecionados'!$H:$H,MATCH($E60,'Produtos Selecionados'!$E:$E,0)),"-")</f>
        <v>-</v>
      </c>
      <c r="H60" s="592">
        <f>IFERROR(INDEX('Produtos Selecionados'!$O:$O,MATCH($E60,'Produtos Selecionados'!$E:$E,0)),"-")</f>
        <v>2E-3</v>
      </c>
      <c r="I60" s="593" t="str">
        <f>IFERROR(INDEX('Produtos Selecionados'!$L:$L,MATCH($E60,'Produtos Selecionados'!$E:$E,0)),"-")</f>
        <v>BRL</v>
      </c>
      <c r="J60" s="593">
        <f>IFERROR(INDEX('Produtos Selecionados'!$M:$M,MATCH($E60,'Produtos Selecionados'!$E:$E,0)),"-")</f>
        <v>1095</v>
      </c>
      <c r="K60" s="868" t="str">
        <f ca="1">IF($E60="", "", IFERROR(INDEX(OFFSET('Fund Guide'!$B$5,1,MATCH(K$7,OFFSET('Fund Guide'!$B$5,,,,COUNTA('Fund Guide'!$5:$5)),0)-1,COUNTA('Fund Guide'!$B:$B)-COUNTA('Fund Guide'!$B$2:$B$5)),MATCH($E60,OFFSET('Fund Guide'!$B$5,1,,COUNTA('Fund Guide'!$B:$B)-COUNTA('Fund Guide'!$B$2:$B$5)),0)),
IFERROR(OFFSET('RF &amp; RV Guide'!$E$8,2+MATCH($E60, OFFSET('RF &amp; RV Guide'!$E$8,3,,COUNTA('RF &amp; RV Guide'!$E:$E)-COUNTA('RF &amp; RV Guide'!$E$1:$E$8)), 0),-1+MATCH(K$7, OFFSET('RF &amp; RV Guide'!$E$8,,,,COUNTA('RF &amp; RV Guide'!$8:$8)-COUNTA('RF &amp; RV Guide'!$A$8:$E$8)),0)), "-")))</f>
        <v>-</v>
      </c>
      <c r="L60" s="878" t="str">
        <f ca="1">IFERROR(INDEX(View_FundGuide_2[Benchmark], MATCH('Portfólios Modelo'!X60,View_FundGuide_2[CNPJ],0)),"")</f>
        <v/>
      </c>
      <c r="M60" s="224"/>
      <c r="N60" s="223"/>
      <c r="O60" s="820">
        <v>0.35</v>
      </c>
      <c r="P60" s="238">
        <f t="shared" ref="P60:R61" ca="1" si="41">IF(O60="","", O60*O$57)</f>
        <v>0</v>
      </c>
      <c r="Q60" s="820">
        <v>0.35</v>
      </c>
      <c r="R60" s="238">
        <f t="shared" ca="1" si="41"/>
        <v>0</v>
      </c>
      <c r="S60" s="820">
        <v>0.35</v>
      </c>
      <c r="T60" s="238">
        <f ca="1">IF(S60="","", S60*S$57)</f>
        <v>0</v>
      </c>
      <c r="U60" s="820">
        <v>0.35</v>
      </c>
      <c r="V60" s="238">
        <f ca="1">IF(U60="","", U60*U$57)</f>
        <v>0</v>
      </c>
      <c r="W60" s="820">
        <v>0.35</v>
      </c>
      <c r="X60" s="238">
        <f ca="1">IF(W60="","", W60*W$57)</f>
        <v>0</v>
      </c>
      <c r="Z60" s="350" t="str">
        <f>IFERROR(IF(INDEX('Produtos Selecionados'!$G:$G,MATCH($E60,'Produtos Selecionados'!$E:$E,0))="MFO", "Evitar - ROA baixo", "OK"),"OK")</f>
        <v>OK</v>
      </c>
    </row>
    <row r="61" spans="2:27" s="239" customFormat="1" ht="5.25" customHeight="1">
      <c r="B61" s="222"/>
      <c r="C61" s="222"/>
      <c r="D61" s="222"/>
      <c r="E61" s="159"/>
      <c r="F61" s="594" t="str">
        <f>IFERROR(INDEX('Produtos Selecionados'!$M:$M,MATCH(A61,'Produtos Selecionados'!$E:$E,0)),"-")</f>
        <v>-</v>
      </c>
      <c r="G61" s="594" t="str">
        <f>IFERROR(INDEX('Produtos Selecionados'!$M:$M,MATCH(B61,'Produtos Selecionados'!$E:$E,0)),"-")</f>
        <v>-</v>
      </c>
      <c r="H61" s="594" t="str">
        <f>IFERROR(INDEX('Produtos Selecionados'!$M:$M,MATCH(C61,'Produtos Selecionados'!$E:$E,0)),"-")</f>
        <v>-</v>
      </c>
      <c r="I61" s="594" t="str">
        <f>IFERROR(INDEX('Produtos Selecionados'!$M:$M,MATCH(D61,'Produtos Selecionados'!$E:$E,0)),"-")</f>
        <v>-</v>
      </c>
      <c r="J61" s="594" t="str">
        <f>IFERROR(INDEX('Produtos Selecionados'!$M:$M,MATCH(D61,'Produtos Selecionados'!$E:$E,0)),"-")</f>
        <v>-</v>
      </c>
      <c r="K61" s="594"/>
      <c r="L61" s="881"/>
      <c r="M61" s="882"/>
      <c r="N61" s="912"/>
      <c r="O61" s="821"/>
      <c r="P61" s="240" t="str">
        <f t="shared" si="41"/>
        <v/>
      </c>
      <c r="Q61" s="821"/>
      <c r="R61" s="240" t="str">
        <f t="shared" si="41"/>
        <v/>
      </c>
      <c r="S61" s="821"/>
      <c r="T61" s="240" t="str">
        <f>IF(S61="","", S61*S$57)</f>
        <v/>
      </c>
      <c r="U61" s="821"/>
      <c r="V61" s="240" t="str">
        <f>IF(U61="","", U61*U$57)</f>
        <v/>
      </c>
      <c r="W61" s="821"/>
      <c r="X61" s="240" t="str">
        <f>IF(W61="","", W61*W$57)</f>
        <v/>
      </c>
      <c r="Z61" s="351"/>
    </row>
    <row r="62" spans="2:27" s="147" customFormat="1" ht="15">
      <c r="B62" s="225"/>
      <c r="C62" s="225"/>
      <c r="D62" s="225" t="s">
        <v>12</v>
      </c>
      <c r="E62" s="152" t="s">
        <v>1376</v>
      </c>
      <c r="F62" s="153"/>
      <c r="G62" s="153"/>
      <c r="H62" s="153"/>
      <c r="I62" s="153"/>
      <c r="J62" s="153"/>
      <c r="K62" s="153"/>
      <c r="L62" s="879"/>
      <c r="M62" s="880"/>
      <c r="N62" s="911"/>
      <c r="O62" s="226">
        <f ca="1">OFFSET('Asset Allocation Tatico'!$B$9, MATCH($E62,OFFSET('Asset Allocation Tatico'!$B$9,,,COUNTA('Asset Allocation Tatico'!$B:$B)-COUNTA('Asset Allocation Tatico'!$B$1:$B$9)),0)-1, MATCH(O$5,'Asset Allocation Tatico'!$D$5:$M$5,0)+2)</f>
        <v>0</v>
      </c>
      <c r="P62" s="201">
        <f>SUM(P63:P65)</f>
        <v>0</v>
      </c>
      <c r="Q62" s="226">
        <f ca="1">OFFSET('Asset Allocation Tatico'!$B$9, MATCH($E62,OFFSET('Asset Allocation Tatico'!$B$9,,,COUNTA('Asset Allocation Tatico'!$B:$B)-COUNTA('Asset Allocation Tatico'!$B$1:$B$9)),0)-1, MATCH(Q$5,'Asset Allocation Tatico'!$D$5:$M$5,0)+2)</f>
        <v>0</v>
      </c>
      <c r="R62" s="201">
        <f>SUM(R63:R65)</f>
        <v>0</v>
      </c>
      <c r="S62" s="226">
        <f ca="1">OFFSET('Asset Allocation Tatico'!$B$9, MATCH($E62,OFFSET('Asset Allocation Tatico'!$B$9,,,COUNTA('Asset Allocation Tatico'!$B:$B)-COUNTA('Asset Allocation Tatico'!$B$1:$B$9)),0)-1, MATCH(S$5,'Asset Allocation Tatico'!$D$5:$M$5,0)+2)</f>
        <v>0</v>
      </c>
      <c r="T62" s="201">
        <f>SUM(T63:T65)</f>
        <v>0</v>
      </c>
      <c r="U62" s="226">
        <f ca="1">OFFSET('Asset Allocation Tatico'!$B$9, MATCH($E62,OFFSET('Asset Allocation Tatico'!$B$9,,,COUNTA('Asset Allocation Tatico'!$B:$B)-COUNTA('Asset Allocation Tatico'!$B$1:$B$9)),0)-1, MATCH(U$5,'Asset Allocation Tatico'!$D$5:$M$5,0)+2)</f>
        <v>0</v>
      </c>
      <c r="V62" s="201">
        <f>SUM(V63:V65)</f>
        <v>0</v>
      </c>
      <c r="W62" s="226">
        <f ca="1">OFFSET('Asset Allocation Tatico'!$B$9, MATCH($E62,OFFSET('Asset Allocation Tatico'!$B$9,,,COUNTA('Asset Allocation Tatico'!$B:$B)-COUNTA('Asset Allocation Tatico'!$B$1:$B$9)),0)-1, MATCH(W$5,'Asset Allocation Tatico'!$D$5:$M$5,0)+2)</f>
        <v>0</v>
      </c>
      <c r="X62" s="201">
        <f>SUM(X63:X65)</f>
        <v>0</v>
      </c>
      <c r="Y62" s="239"/>
      <c r="Z62" s="349"/>
      <c r="AA62" s="151"/>
    </row>
    <row r="63" spans="2:27" s="239" customFormat="1" ht="15">
      <c r="B63" s="222"/>
      <c r="C63" s="222"/>
      <c r="D63" s="222"/>
      <c r="E63" s="228" t="str">
        <f>'RF &amp; RV Guide'!E64</f>
        <v>Títulos Bancários - 4 anos (13.10%)</v>
      </c>
      <c r="F63" s="592" t="str">
        <f>IFERROR(INDEX('Produtos Selecionados'!$G:$G,MATCH($E63,'Produtos Selecionados'!$E:$E,0)),"-")</f>
        <v>AAI</v>
      </c>
      <c r="G63" s="592" t="str">
        <f>IFERROR(INDEX('Produtos Selecionados'!$H:$H,MATCH($E63,'Produtos Selecionados'!$E:$E,0)),"-")</f>
        <v>-</v>
      </c>
      <c r="H63" s="592">
        <f>IFERROR(INDEX('Produtos Selecionados'!$O:$O,MATCH($E63,'Produtos Selecionados'!$E:$E,0)),"-")</f>
        <v>2E-3</v>
      </c>
      <c r="I63" s="593" t="str">
        <f>IFERROR(INDEX('Produtos Selecionados'!$L:$L,MATCH($E63,'Produtos Selecionados'!$E:$E,0)),"-")</f>
        <v>BRL</v>
      </c>
      <c r="J63" s="593">
        <f>IFERROR(INDEX('Produtos Selecionados'!$M:$M,MATCH($E63,'Produtos Selecionados'!$E:$E,0)),"-")</f>
        <v>1460</v>
      </c>
      <c r="K63" s="868" t="str">
        <f ca="1">IF($E63="", "", IFERROR(INDEX(OFFSET('Fund Guide'!$B$5,1,MATCH(K$7,OFFSET('Fund Guide'!$B$5,,,,COUNTA('Fund Guide'!$5:$5)),0)-1,COUNTA('Fund Guide'!$B:$B)-COUNTA('Fund Guide'!$B$2:$B$5)),MATCH($E63,OFFSET('Fund Guide'!$B$5,1,,COUNTA('Fund Guide'!$B:$B)-COUNTA('Fund Guide'!$B$2:$B$5)),0)),
IFERROR(OFFSET('RF &amp; RV Guide'!$E$8,2+MATCH($E63, OFFSET('RF &amp; RV Guide'!$E$8,3,,COUNTA('RF &amp; RV Guide'!$E:$E)-COUNTA('RF &amp; RV Guide'!$E$1:$E$8)), 0),-1+MATCH(K$7, OFFSET('RF &amp; RV Guide'!$E$8,,,,COUNTA('RF &amp; RV Guide'!$8:$8)-COUNTA('RF &amp; RV Guide'!$A$8:$E$8)),0)), "-")))</f>
        <v>-</v>
      </c>
      <c r="L63" s="878" t="str">
        <f>IFERROR(INDEX(View_FundGuide_2[Benchmark], MATCH('Portfólios Modelo'!X63,View_FundGuide_2[CNPJ],0)),"")</f>
        <v/>
      </c>
      <c r="M63" s="224"/>
      <c r="N63" s="223"/>
      <c r="O63" s="820"/>
      <c r="P63" s="238" t="str">
        <f>IF(O63="","", O63*O$62)</f>
        <v/>
      </c>
      <c r="Q63" s="820"/>
      <c r="R63" s="238" t="str">
        <f>IF(Q63="","", Q63*Q$62)</f>
        <v/>
      </c>
      <c r="S63" s="820"/>
      <c r="T63" s="238" t="str">
        <f>IF(S63="","", S63*S$62)</f>
        <v/>
      </c>
      <c r="U63" s="820"/>
      <c r="V63" s="238" t="str">
        <f>IF(U63="","", U63*U$62)</f>
        <v/>
      </c>
      <c r="W63" s="820"/>
      <c r="X63" s="238" t="str">
        <f>IF(W63="","", W63*W$62)</f>
        <v/>
      </c>
      <c r="Z63" s="350" t="str">
        <f>IFERROR(IF(INDEX('Produtos Selecionados'!$G:$G,MATCH($E63,'Produtos Selecionados'!$E:$E,0))="MFO", "Evitar - ROA baixo", "OK"),"OK")</f>
        <v>OK</v>
      </c>
    </row>
    <row r="64" spans="2:27" s="239" customFormat="1" ht="15">
      <c r="B64" s="222"/>
      <c r="C64" s="222"/>
      <c r="D64" s="222"/>
      <c r="E64" s="228" t="str">
        <f>'RF &amp; RV Guide'!E65</f>
        <v>Títulos Bancários - 5 anos (12.95%)</v>
      </c>
      <c r="F64" s="592" t="str">
        <f>IFERROR(INDEX('Produtos Selecionados'!$G:$G,MATCH($E64,'Produtos Selecionados'!$E:$E,0)),"-")</f>
        <v>AAI</v>
      </c>
      <c r="G64" s="592" t="str">
        <f>IFERROR(INDEX('Produtos Selecionados'!$H:$H,MATCH($E64,'Produtos Selecionados'!$E:$E,0)),"-")</f>
        <v>-</v>
      </c>
      <c r="H64" s="592">
        <f>IFERROR(INDEX('Produtos Selecionados'!$O:$O,MATCH($E64,'Produtos Selecionados'!$E:$E,0)),"-")</f>
        <v>2E-3</v>
      </c>
      <c r="I64" s="593" t="str">
        <f>IFERROR(INDEX('Produtos Selecionados'!$L:$L,MATCH($E64,'Produtos Selecionados'!$E:$E,0)),"-")</f>
        <v>BRL</v>
      </c>
      <c r="J64" s="593">
        <f>IFERROR(INDEX('Produtos Selecionados'!$M:$M,MATCH($E64,'Produtos Selecionados'!$E:$E,0)),"-")</f>
        <v>1825</v>
      </c>
      <c r="K64" s="868" t="str">
        <f ca="1">IF($E64="", "", IFERROR(INDEX(OFFSET('Fund Guide'!$B$5,1,MATCH(K$7,OFFSET('Fund Guide'!$B$5,,,,COUNTA('Fund Guide'!$5:$5)),0)-1,COUNTA('Fund Guide'!$B:$B)-COUNTA('Fund Guide'!$B$2:$B$5)),MATCH($E64,OFFSET('Fund Guide'!$B$5,1,,COUNTA('Fund Guide'!$B:$B)-COUNTA('Fund Guide'!$B$2:$B$5)),0)),
IFERROR(OFFSET('RF &amp; RV Guide'!$E$8,2+MATCH($E64, OFFSET('RF &amp; RV Guide'!$E$8,3,,COUNTA('RF &amp; RV Guide'!$E:$E)-COUNTA('RF &amp; RV Guide'!$E$1:$E$8)), 0),-1+MATCH(K$7, OFFSET('RF &amp; RV Guide'!$E$8,,,,COUNTA('RF &amp; RV Guide'!$8:$8)-COUNTA('RF &amp; RV Guide'!$A$8:$E$8)),0)), "-")))</f>
        <v>-</v>
      </c>
      <c r="L64" s="878" t="str">
        <f>IFERROR(INDEX(View_FundGuide_2[Benchmark], MATCH('Portfólios Modelo'!X64,View_FundGuide_2[CNPJ],0)),"")</f>
        <v/>
      </c>
      <c r="M64" s="224"/>
      <c r="N64" s="223"/>
      <c r="O64" s="820"/>
      <c r="P64" s="238" t="str">
        <f t="shared" ref="P64:R65" si="42">IF(O64="","", O64*O$62)</f>
        <v/>
      </c>
      <c r="Q64" s="820"/>
      <c r="R64" s="264" t="str">
        <f t="shared" si="42"/>
        <v/>
      </c>
      <c r="S64" s="820"/>
      <c r="T64" s="264" t="str">
        <f>IF(S64="","", S64*S$62)</f>
        <v/>
      </c>
      <c r="U64" s="820"/>
      <c r="V64" s="264" t="str">
        <f>IF(U64="","", U64*U$62)</f>
        <v/>
      </c>
      <c r="W64" s="820"/>
      <c r="X64" s="238" t="str">
        <f>IF(W64="","", W64*W$62)</f>
        <v/>
      </c>
      <c r="Z64" s="350" t="str">
        <f>IFERROR(IF(INDEX('Produtos Selecionados'!$G:$G,MATCH($E64,'Produtos Selecionados'!$E:$E,0))="MFO", "Evitar - ROA baixo", "OK"),"OK")</f>
        <v>OK</v>
      </c>
    </row>
    <row r="65" spans="2:27" s="239" customFormat="1" ht="5.25" customHeight="1">
      <c r="B65" s="222"/>
      <c r="C65" s="222"/>
      <c r="D65" s="222"/>
      <c r="E65" s="159"/>
      <c r="F65" s="594" t="str">
        <f>IFERROR(INDEX('Produtos Selecionados'!$M:$M,MATCH(A65,'Produtos Selecionados'!$E:$E,0)),"-")</f>
        <v>-</v>
      </c>
      <c r="G65" s="594" t="str">
        <f>IFERROR(INDEX('Produtos Selecionados'!$M:$M,MATCH(B65,'Produtos Selecionados'!$E:$E,0)),"-")</f>
        <v>-</v>
      </c>
      <c r="H65" s="594" t="str">
        <f>IFERROR(INDEX('Produtos Selecionados'!$M:$M,MATCH(C65,'Produtos Selecionados'!$E:$E,0)),"-")</f>
        <v>-</v>
      </c>
      <c r="I65" s="594" t="str">
        <f>IFERROR(INDEX('Produtos Selecionados'!$M:$M,MATCH(D65,'Produtos Selecionados'!$E:$E,0)),"-")</f>
        <v>-</v>
      </c>
      <c r="J65" s="594" t="str">
        <f>IFERROR(INDEX('Produtos Selecionados'!$M:$M,MATCH(D65,'Produtos Selecionados'!$E:$E,0)),"-")</f>
        <v>-</v>
      </c>
      <c r="K65" s="594"/>
      <c r="L65" s="881"/>
      <c r="M65" s="882"/>
      <c r="N65" s="912"/>
      <c r="O65" s="821"/>
      <c r="P65" s="240" t="str">
        <f t="shared" si="42"/>
        <v/>
      </c>
      <c r="Q65" s="821"/>
      <c r="R65" s="240" t="str">
        <f t="shared" si="42"/>
        <v/>
      </c>
      <c r="S65" s="821"/>
      <c r="T65" s="240" t="str">
        <f>IF(S65="","", S65*S$62)</f>
        <v/>
      </c>
      <c r="U65" s="821"/>
      <c r="V65" s="240" t="str">
        <f>IF(U65="","", U65*U$62)</f>
        <v/>
      </c>
      <c r="W65" s="821"/>
      <c r="X65" s="240" t="str">
        <f>IF(W65="","", W65*W$62)</f>
        <v/>
      </c>
      <c r="Z65" s="351"/>
    </row>
    <row r="66" spans="2:27" s="147" customFormat="1" ht="15">
      <c r="B66" s="225"/>
      <c r="C66" s="225"/>
      <c r="D66" s="225" t="s">
        <v>12</v>
      </c>
      <c r="E66" s="152" t="s">
        <v>1370</v>
      </c>
      <c r="F66" s="153"/>
      <c r="G66" s="153"/>
      <c r="H66" s="153"/>
      <c r="I66" s="153"/>
      <c r="J66" s="153"/>
      <c r="K66" s="153"/>
      <c r="L66" s="879"/>
      <c r="M66" s="880"/>
      <c r="N66" s="911"/>
      <c r="O66" s="226">
        <f ca="1">OFFSET('Asset Allocation Tatico'!$B$9, MATCH($E66,OFFSET('Asset Allocation Tatico'!$B$9,,,COUNTA('Asset Allocation Tatico'!$B:$B)-COUNTA('Asset Allocation Tatico'!$B$1:$B$9)),0)-1, MATCH(O$5,'Asset Allocation Tatico'!$D$5:$M$5,0)+2)</f>
        <v>0</v>
      </c>
      <c r="P66" s="201">
        <f>SUM(P67:P69)</f>
        <v>0</v>
      </c>
      <c r="Q66" s="226">
        <f ca="1">OFFSET('Asset Allocation Tatico'!$B$9, MATCH($E66,OFFSET('Asset Allocation Tatico'!$B$9,,,COUNTA('Asset Allocation Tatico'!$B:$B)-COUNTA('Asset Allocation Tatico'!$B$1:$B$9)),0)-1, MATCH(Q$5,'Asset Allocation Tatico'!$D$5:$M$5,0)+2)</f>
        <v>0</v>
      </c>
      <c r="R66" s="201">
        <f>SUM(R67:R69)</f>
        <v>0</v>
      </c>
      <c r="S66" s="226">
        <f ca="1">OFFSET('Asset Allocation Tatico'!$B$9, MATCH($E66,OFFSET('Asset Allocation Tatico'!$B$9,,,COUNTA('Asset Allocation Tatico'!$B:$B)-COUNTA('Asset Allocation Tatico'!$B$1:$B$9)),0)-1, MATCH(S$5,'Asset Allocation Tatico'!$D$5:$M$5,0)+2)</f>
        <v>0</v>
      </c>
      <c r="T66" s="201">
        <f>SUM(T67:T69)</f>
        <v>0</v>
      </c>
      <c r="U66" s="226">
        <f ca="1">OFFSET('Asset Allocation Tatico'!$B$9, MATCH($E66,OFFSET('Asset Allocation Tatico'!$B$9,,,COUNTA('Asset Allocation Tatico'!$B:$B)-COUNTA('Asset Allocation Tatico'!$B$1:$B$9)),0)-1, MATCH(U$5,'Asset Allocation Tatico'!$D$5:$M$5,0)+2)</f>
        <v>0</v>
      </c>
      <c r="V66" s="201">
        <f>SUM(V67:V69)</f>
        <v>0</v>
      </c>
      <c r="W66" s="226">
        <f ca="1">OFFSET('Asset Allocation Tatico'!$B$9, MATCH($E66,OFFSET('Asset Allocation Tatico'!$B$9,,,COUNTA('Asset Allocation Tatico'!$B:$B)-COUNTA('Asset Allocation Tatico'!$B$1:$B$9)),0)-1, MATCH(W$5,'Asset Allocation Tatico'!$D$5:$M$5,0)+2)</f>
        <v>0</v>
      </c>
      <c r="X66" s="201">
        <f>SUM(X67:X69)</f>
        <v>0</v>
      </c>
      <c r="Y66" s="239"/>
      <c r="Z66" s="349"/>
      <c r="AA66" s="151"/>
    </row>
    <row r="67" spans="2:27" s="239" customFormat="1" ht="15">
      <c r="B67" s="222"/>
      <c r="C67" s="222"/>
      <c r="D67" s="222"/>
      <c r="E67" s="228"/>
      <c r="F67" s="592" t="str">
        <f>IFERROR(INDEX('Produtos Selecionados'!$G:$G,MATCH($E67,'Produtos Selecionados'!$E:$E,0)),"-")</f>
        <v>-</v>
      </c>
      <c r="G67" s="592" t="str">
        <f>IFERROR(INDEX('Produtos Selecionados'!$H:$H,MATCH($E67,'Produtos Selecionados'!$E:$E,0)),"-")</f>
        <v>-</v>
      </c>
      <c r="H67" s="592" t="str">
        <f>IFERROR(INDEX('Produtos Selecionados'!$O:$O,MATCH($E67,'Produtos Selecionados'!$E:$E,0)),"-")</f>
        <v>-</v>
      </c>
      <c r="I67" s="593" t="str">
        <f>IFERROR(INDEX('Produtos Selecionados'!$L:$L,MATCH($E67,'Produtos Selecionados'!$E:$E,0)),"-")</f>
        <v>-</v>
      </c>
      <c r="J67" s="593" t="str">
        <f>IFERROR(INDEX('Produtos Selecionados'!$M:$M,MATCH($E67,'Produtos Selecionados'!$E:$E,0)),"-")</f>
        <v>-</v>
      </c>
      <c r="K67" s="868" t="str">
        <f ca="1">IF($E67="", "", IFERROR(INDEX(OFFSET('Fund Guide'!$B$5,1,MATCH(K$7,OFFSET('Fund Guide'!$B$5,,,,COUNTA('Fund Guide'!$5:$5)),0)-1,COUNTA('Fund Guide'!$B:$B)-COUNTA('Fund Guide'!$B$2:$B$5)),MATCH($E67,OFFSET('Fund Guide'!$B$5,1,,COUNTA('Fund Guide'!$B:$B)-COUNTA('Fund Guide'!$B$2:$B$5)),0)),
IFERROR(OFFSET('RF &amp; RV Guide'!$E$8,2+MATCH($E67, OFFSET('RF &amp; RV Guide'!$E$8,3,,COUNTA('RF &amp; RV Guide'!$E:$E)-COUNTA('RF &amp; RV Guide'!$E$1:$E$8)), 0),-1+MATCH(K$7, OFFSET('RF &amp; RV Guide'!$E$8,,,,COUNTA('RF &amp; RV Guide'!$8:$8)-COUNTA('RF &amp; RV Guide'!$A$8:$E$8)),0)), "-")))</f>
        <v/>
      </c>
      <c r="L67" s="878" t="str">
        <f>IFERROR(INDEX(View_FundGuide_2[Benchmark], MATCH('Portfólios Modelo'!X67,View_FundGuide_2[CNPJ],0)),"")</f>
        <v/>
      </c>
      <c r="M67" s="224"/>
      <c r="N67" s="223"/>
      <c r="O67" s="820"/>
      <c r="P67" s="238" t="str">
        <f>IF(O67="","", O67*O$66)</f>
        <v/>
      </c>
      <c r="Q67" s="820"/>
      <c r="R67" s="238" t="str">
        <f>IF(Q67="","", Q67*Q$66)</f>
        <v/>
      </c>
      <c r="S67" s="820"/>
      <c r="T67" s="238" t="str">
        <f>IF(S67="","", S67*S$66)</f>
        <v/>
      </c>
      <c r="U67" s="820"/>
      <c r="V67" s="238" t="str">
        <f>IF(U67="","", U67*U$66)</f>
        <v/>
      </c>
      <c r="W67" s="820"/>
      <c r="X67" s="238" t="str">
        <f>IF(W67="","", W67*W$66)</f>
        <v/>
      </c>
      <c r="Z67" s="350" t="str">
        <f>IFERROR(IF(INDEX('Produtos Selecionados'!$G:$G,MATCH($E67,'Produtos Selecionados'!$E:$E,0))="MFO", "Evitar - ROA baixo", "OK"),"OK")</f>
        <v>OK</v>
      </c>
    </row>
    <row r="68" spans="2:27" s="239" customFormat="1" ht="15">
      <c r="B68" s="222"/>
      <c r="C68" s="222"/>
      <c r="D68" s="222"/>
      <c r="E68" s="228"/>
      <c r="F68" s="592" t="str">
        <f>IFERROR(INDEX('Produtos Selecionados'!$G:$G,MATCH($E68,'Produtos Selecionados'!$E:$E,0)),"-")</f>
        <v>-</v>
      </c>
      <c r="G68" s="592" t="str">
        <f>IFERROR(INDEX('Produtos Selecionados'!$H:$H,MATCH($E68,'Produtos Selecionados'!$E:$E,0)),"-")</f>
        <v>-</v>
      </c>
      <c r="H68" s="592" t="str">
        <f>IFERROR(INDEX('Produtos Selecionados'!$O:$O,MATCH($E68,'Produtos Selecionados'!$E:$E,0)),"-")</f>
        <v>-</v>
      </c>
      <c r="I68" s="593" t="str">
        <f>IFERROR(INDEX('Produtos Selecionados'!$L:$L,MATCH($E68,'Produtos Selecionados'!$E:$E,0)),"-")</f>
        <v>-</v>
      </c>
      <c r="J68" s="593" t="str">
        <f>IFERROR(INDEX('Produtos Selecionados'!$M:$M,MATCH($E68,'Produtos Selecionados'!$E:$E,0)),"-")</f>
        <v>-</v>
      </c>
      <c r="K68" s="868" t="str">
        <f ca="1">IF($E68="", "", IFERROR(INDEX(OFFSET('Fund Guide'!$B$5,1,MATCH(K$7,OFFSET('Fund Guide'!$B$5,,,,COUNTA('Fund Guide'!$5:$5)),0)-1,COUNTA('Fund Guide'!$B:$B)-COUNTA('Fund Guide'!$B$2:$B$5)),MATCH($E68,OFFSET('Fund Guide'!$B$5,1,,COUNTA('Fund Guide'!$B:$B)-COUNTA('Fund Guide'!$B$2:$B$5)),0)),
IFERROR(OFFSET('RF &amp; RV Guide'!$E$8,2+MATCH($E68, OFFSET('RF &amp; RV Guide'!$E$8,3,,COUNTA('RF &amp; RV Guide'!$E:$E)-COUNTA('RF &amp; RV Guide'!$E$1:$E$8)), 0),-1+MATCH(K$7, OFFSET('RF &amp; RV Guide'!$E$8,,,,COUNTA('RF &amp; RV Guide'!$8:$8)-COUNTA('RF &amp; RV Guide'!$A$8:$E$8)),0)), "-")))</f>
        <v/>
      </c>
      <c r="L68" s="878" t="str">
        <f>IFERROR(INDEX(View_FundGuide_2[Benchmark], MATCH('Portfólios Modelo'!X68,View_FundGuide_2[CNPJ],0)),"")</f>
        <v/>
      </c>
      <c r="M68" s="224"/>
      <c r="N68" s="223"/>
      <c r="O68" s="820"/>
      <c r="P68" s="238" t="str">
        <f>IF(O68="","", O68*O$66)</f>
        <v/>
      </c>
      <c r="Q68" s="820"/>
      <c r="R68" s="238" t="str">
        <f>IF(Q68="","", Q68*Q$66)</f>
        <v/>
      </c>
      <c r="S68" s="820"/>
      <c r="T68" s="238" t="str">
        <f>IF(S68="","", S68*S$66)</f>
        <v/>
      </c>
      <c r="U68" s="820"/>
      <c r="V68" s="238" t="str">
        <f>IF(U68="","", U68*U$66)</f>
        <v/>
      </c>
      <c r="W68" s="820"/>
      <c r="X68" s="238" t="str">
        <f>IF(W68="","", W68*W$66)</f>
        <v/>
      </c>
      <c r="Z68" s="350" t="str">
        <f>IFERROR(IF(INDEX('Produtos Selecionados'!$G:$G,MATCH($E68,'Produtos Selecionados'!$E:$E,0))="MFO", "Evitar - ROA baixo", "OK"),"OK")</f>
        <v>OK</v>
      </c>
    </row>
    <row r="69" spans="2:27" s="147" customFormat="1" ht="9" customHeight="1">
      <c r="B69" s="225"/>
      <c r="C69" s="225"/>
      <c r="D69" s="225"/>
      <c r="E69" s="275"/>
      <c r="F69" s="595"/>
      <c r="G69" s="595"/>
      <c r="H69" s="595"/>
      <c r="I69" s="595"/>
      <c r="J69" s="595"/>
      <c r="K69" s="595"/>
      <c r="L69" s="883"/>
      <c r="M69" s="884"/>
      <c r="N69" s="913"/>
      <c r="O69" s="821"/>
      <c r="P69" s="240" t="str">
        <f>IF(O69="","", O69*O$11)</f>
        <v/>
      </c>
      <c r="Q69" s="828"/>
      <c r="R69" s="240" t="str">
        <f>IF(Q69="","", Q69*Q$11)</f>
        <v/>
      </c>
      <c r="S69" s="821"/>
      <c r="T69" s="240" t="str">
        <f>IF(S69="","", S69*S$11)</f>
        <v/>
      </c>
      <c r="U69" s="821"/>
      <c r="V69" s="240" t="str">
        <f>IF(U69="","", U69*U$11)</f>
        <v/>
      </c>
      <c r="W69" s="821"/>
      <c r="X69" s="240" t="str">
        <f>IF(W69="","", W69*W$11)</f>
        <v/>
      </c>
      <c r="Y69" s="239"/>
      <c r="Z69" s="349"/>
      <c r="AA69" s="235"/>
    </row>
    <row r="70" spans="2:27" s="108" customFormat="1" ht="15.75">
      <c r="B70" s="272"/>
      <c r="C70" s="272"/>
      <c r="D70" s="225" t="s">
        <v>1394</v>
      </c>
      <c r="E70" s="319" t="s">
        <v>13</v>
      </c>
      <c r="F70" s="591"/>
      <c r="G70" s="591"/>
      <c r="H70" s="591"/>
      <c r="I70" s="591"/>
      <c r="J70" s="591"/>
      <c r="K70" s="591"/>
      <c r="L70" s="885"/>
      <c r="M70" s="886"/>
      <c r="N70" s="914"/>
      <c r="O70" s="267">
        <f ca="1">OFFSET('Asset Allocation Tatico'!$B$9, MATCH($E70,OFFSET('Asset Allocation Tatico'!$B$9,,,COUNTA('Asset Allocation Tatico'!$B:$B)-COUNTA('Asset Allocation Tatico'!$B$1:$B$9)),0)-1, MATCH(O$5,'Asset Allocation Tatico'!$D$5:$M$5,0)+2)</f>
        <v>0</v>
      </c>
      <c r="P70" s="273">
        <f>P72+P83</f>
        <v>0</v>
      </c>
      <c r="Q70" s="267">
        <f ca="1">OFFSET('Asset Allocation Tatico'!$B$9, MATCH($E70,OFFSET('Asset Allocation Tatico'!$B$9,,,COUNTA('Asset Allocation Tatico'!$B:$B)-COUNTA('Asset Allocation Tatico'!$B$1:$B$9)),0)-1, MATCH(Q$5,'Asset Allocation Tatico'!$D$5:$M$5,0)+2)</f>
        <v>0.1</v>
      </c>
      <c r="R70" s="273">
        <f>R72+R83</f>
        <v>0.12000000000000001</v>
      </c>
      <c r="S70" s="267">
        <f ca="1">OFFSET('Asset Allocation Tatico'!$B$9, MATCH($E70,OFFSET('Asset Allocation Tatico'!$B$9,,,COUNTA('Asset Allocation Tatico'!$B:$B)-COUNTA('Asset Allocation Tatico'!$B$1:$B$9)),0)-1, MATCH(S$5,'Asset Allocation Tatico'!$D$5:$M$5,0)+2)</f>
        <v>0.2</v>
      </c>
      <c r="T70" s="273">
        <f>T72+T83</f>
        <v>0.23499999999999999</v>
      </c>
      <c r="U70" s="267">
        <f ca="1">OFFSET('Asset Allocation Tatico'!$B$9, MATCH($E70,OFFSET('Asset Allocation Tatico'!$B$9,,,COUNTA('Asset Allocation Tatico'!$B:$B)-COUNTA('Asset Allocation Tatico'!$B$1:$B$9)),0)-1, MATCH(U$5,'Asset Allocation Tatico'!$D$5:$M$5,0)+2)</f>
        <v>0.3</v>
      </c>
      <c r="V70" s="273">
        <f>V72+V83</f>
        <v>0.34999999999999992</v>
      </c>
      <c r="W70" s="267">
        <f ca="1">OFFSET('Asset Allocation Tatico'!$B$9, MATCH($E70,OFFSET('Asset Allocation Tatico'!$B$9,,,COUNTA('Asset Allocation Tatico'!$B:$B)-COUNTA('Asset Allocation Tatico'!$B$1:$B$9)),0)-1, MATCH(W$5,'Asset Allocation Tatico'!$D$5:$M$5,0)+2)</f>
        <v>0.35</v>
      </c>
      <c r="X70" s="273">
        <f>X72+X83</f>
        <v>0.37499999999999994</v>
      </c>
      <c r="Y70" s="239"/>
      <c r="Z70" s="348"/>
      <c r="AA70" s="274"/>
    </row>
    <row r="71" spans="2:27" s="147" customFormat="1" ht="5.25" customHeight="1">
      <c r="B71" s="225"/>
      <c r="C71" s="225"/>
      <c r="D71" s="225"/>
      <c r="F71" s="184"/>
      <c r="G71" s="184"/>
      <c r="H71" s="184"/>
      <c r="I71" s="184"/>
      <c r="J71" s="184"/>
      <c r="K71" s="184"/>
      <c r="L71" s="874"/>
      <c r="M71" s="875"/>
      <c r="N71" s="909"/>
      <c r="O71" s="260"/>
      <c r="P71" s="261"/>
      <c r="Q71" s="260"/>
      <c r="R71" s="261"/>
      <c r="S71" s="260"/>
      <c r="T71" s="261"/>
      <c r="U71" s="260"/>
      <c r="V71" s="261"/>
      <c r="W71" s="260"/>
      <c r="X71" s="261"/>
      <c r="Y71" s="239"/>
      <c r="Z71" s="349"/>
      <c r="AA71" s="262"/>
    </row>
    <row r="72" spans="2:27" s="147" customFormat="1" ht="15">
      <c r="B72" s="225"/>
      <c r="C72" s="225" t="s">
        <v>12</v>
      </c>
      <c r="D72" s="225" t="s">
        <v>12</v>
      </c>
      <c r="E72" s="149" t="s">
        <v>615</v>
      </c>
      <c r="F72" s="150"/>
      <c r="G72" s="150"/>
      <c r="H72" s="150"/>
      <c r="I72" s="150"/>
      <c r="J72" s="150"/>
      <c r="K72" s="150"/>
      <c r="L72" s="876"/>
      <c r="M72" s="877"/>
      <c r="N72" s="910"/>
      <c r="O72" s="263">
        <v>0</v>
      </c>
      <c r="P72" s="236">
        <f>SUM(P73:P82)</f>
        <v>0</v>
      </c>
      <c r="Q72" s="263">
        <v>0.11</v>
      </c>
      <c r="R72" s="236">
        <f>SUM(R73:R82)</f>
        <v>0.11000000000000001</v>
      </c>
      <c r="S72" s="263">
        <v>0.19</v>
      </c>
      <c r="T72" s="236">
        <f>SUM(T73:T82)</f>
        <v>0.19</v>
      </c>
      <c r="U72" s="263">
        <v>0.28999999999999998</v>
      </c>
      <c r="V72" s="236">
        <f>SUM(V73:V82)</f>
        <v>0.28999999999999992</v>
      </c>
      <c r="W72" s="263">
        <v>0.3</v>
      </c>
      <c r="X72" s="237">
        <f>SUM(X73:X82)</f>
        <v>0.29999999999999993</v>
      </c>
      <c r="Y72" s="239"/>
      <c r="Z72" s="349"/>
      <c r="AA72" s="151"/>
    </row>
    <row r="73" spans="2:27" s="239" customFormat="1" ht="15">
      <c r="B73" s="222"/>
      <c r="C73" s="222"/>
      <c r="D73" s="222"/>
      <c r="E73" s="228" t="s">
        <v>1727</v>
      </c>
      <c r="F73" s="592" t="str">
        <f>IFERROR(INDEX('Produtos Selecionados'!$G:$G,MATCH($E73,'Produtos Selecionados'!$E:$E,0)),"-")</f>
        <v>-</v>
      </c>
      <c r="G73" s="592" t="str">
        <f>IFERROR(INDEX('Produtos Selecionados'!$H:$H,MATCH($E73,'Produtos Selecionados'!$E:$E,0)),"-")</f>
        <v>-</v>
      </c>
      <c r="H73" s="592" t="str">
        <f>IFERROR(INDEX('Produtos Selecionados'!$O:$O,MATCH($E73,'Produtos Selecionados'!$E:$E,0)),"-")</f>
        <v>-</v>
      </c>
      <c r="I73" s="593" t="str">
        <f>IFERROR(INDEX('Produtos Selecionados'!$L:$L,MATCH($E73,'Produtos Selecionados'!$E:$E,0)),"-")</f>
        <v>-</v>
      </c>
      <c r="J73" s="593" t="str">
        <f>IFERROR(INDEX('Produtos Selecionados'!$M:$M,MATCH($E73,'Produtos Selecionados'!$E:$E,0)),"-")</f>
        <v>-</v>
      </c>
      <c r="K73" s="868">
        <f ca="1">IF($E73="", "", IFERROR(INDEX(OFFSET('Fund Guide'!$B$5,1,MATCH(K$7,OFFSET('Fund Guide'!$B$5,,,,COUNTA('Fund Guide'!$5:$5)),0)-1,COUNTA('Fund Guide'!$B:$B)-COUNTA('Fund Guide'!$B$2:$B$5)),MATCH($E73,OFFSET('Fund Guide'!$B$5,1,,COUNTA('Fund Guide'!$B:$B)-COUNTA('Fund Guide'!$B$2:$B$5)),0)),
IFERROR(OFFSET('RF &amp; RV Guide'!$E$8,2+MATCH($E73, OFFSET('RF &amp; RV Guide'!$E$8,3,,COUNTA('RF &amp; RV Guide'!$E:$E)-COUNTA('RF &amp; RV Guide'!$E$1:$E$8)), 0),-1+MATCH(K$7, OFFSET('RF &amp; RV Guide'!$E$8,,,,COUNTA('RF &amp; RV Guide'!$8:$8)-COUNTA('RF &amp; RV Guide'!$A$8:$E$8)),0)), "-")))</f>
        <v>43238</v>
      </c>
      <c r="L73" s="878" t="str">
        <f>IFERROR(INDEX(View_FundGuide_2[Benchmark], MATCH('Portfólios Modelo'!X73,View_FundGuide_2[CNPJ],0)),"")</f>
        <v/>
      </c>
      <c r="M73" s="224"/>
      <c r="N73" s="223"/>
      <c r="O73" s="820"/>
      <c r="P73" s="238" t="str">
        <f t="shared" ref="P73:P81" si="43">IF(O73="","", O73*O$72)</f>
        <v/>
      </c>
      <c r="Q73" s="820">
        <v>0.3</v>
      </c>
      <c r="R73" s="238">
        <f t="shared" ref="R73:R81" si="44">IF(Q73="","", Q73*Q$72)</f>
        <v>3.3000000000000002E-2</v>
      </c>
      <c r="S73" s="820">
        <v>0.25</v>
      </c>
      <c r="T73" s="238">
        <f t="shared" ref="T73:T81" si="45">IF(S73="","", S73*S$72)</f>
        <v>4.7500000000000001E-2</v>
      </c>
      <c r="U73" s="820">
        <v>0.2</v>
      </c>
      <c r="V73" s="238">
        <f t="shared" ref="V73:V81" si="46">IF(U73="","", U73*U$72)</f>
        <v>5.7999999999999996E-2</v>
      </c>
      <c r="W73" s="820">
        <v>0.2</v>
      </c>
      <c r="X73" s="238">
        <f t="shared" ref="X73:X81" si="47">IF(W73="","", W73*W$72)</f>
        <v>0.06</v>
      </c>
      <c r="Z73" s="350" t="str">
        <f>IFERROR(IF(INDEX('Produtos Selecionados'!$G:$G,MATCH($E73,'Produtos Selecionados'!$E:$E,0))="MFO", "Evitar - ROA baixo", "OK"),"OK")</f>
        <v>OK</v>
      </c>
    </row>
    <row r="74" spans="2:27" s="239" customFormat="1" ht="15">
      <c r="B74" s="222"/>
      <c r="C74" s="222"/>
      <c r="D74" s="222"/>
      <c r="E74" s="228" t="s">
        <v>2087</v>
      </c>
      <c r="F74" s="592" t="str">
        <f>IFERROR(INDEX('Produtos Selecionados'!$G:$G,MATCH($E74,'Produtos Selecionados'!$E:$E,0)),"-")</f>
        <v>-</v>
      </c>
      <c r="G74" s="592" t="str">
        <f>IFERROR(INDEX('Produtos Selecionados'!$H:$H,MATCH($E74,'Produtos Selecionados'!$E:$E,0)),"-")</f>
        <v>-</v>
      </c>
      <c r="H74" s="592" t="str">
        <f>IFERROR(INDEX('Produtos Selecionados'!$O:$O,MATCH($E74,'Produtos Selecionados'!$E:$E,0)),"-")</f>
        <v>-</v>
      </c>
      <c r="I74" s="593" t="str">
        <f>IFERROR(INDEX('Produtos Selecionados'!$L:$L,MATCH($E74,'Produtos Selecionados'!$E:$E,0)),"-")</f>
        <v>-</v>
      </c>
      <c r="J74" s="593" t="str">
        <f>IFERROR(INDEX('Produtos Selecionados'!$M:$M,MATCH($E74,'Produtos Selecionados'!$E:$E,0)),"-")</f>
        <v>-</v>
      </c>
      <c r="K74" s="868">
        <f ca="1">IF($E74="", "", IFERROR(INDEX(OFFSET('Fund Guide'!$B$5,1,MATCH(K$7,OFFSET('Fund Guide'!$B$5,,,,COUNTA('Fund Guide'!$5:$5)),0)-1,COUNTA('Fund Guide'!$B:$B)-COUNTA('Fund Guide'!$B$2:$B$5)),MATCH($E74,OFFSET('Fund Guide'!$B$5,1,,COUNTA('Fund Guide'!$B:$B)-COUNTA('Fund Guide'!$B$2:$B$5)),0)),
IFERROR(OFFSET('RF &amp; RV Guide'!$E$8,2+MATCH($E74, OFFSET('RF &amp; RV Guide'!$E$8,3,,COUNTA('RF &amp; RV Guide'!$E:$E)-COUNTA('RF &amp; RV Guide'!$E$1:$E$8)), 0),-1+MATCH(K$7, OFFSET('RF &amp; RV Guide'!$E$8,,,,COUNTA('RF &amp; RV Guide'!$8:$8)-COUNTA('RF &amp; RV Guide'!$A$8:$E$8)),0)), "-")))</f>
        <v>40515</v>
      </c>
      <c r="L74" s="878" t="str">
        <f>IFERROR(INDEX(View_FundGuide_2[Benchmark], MATCH('Portfólios Modelo'!X74,View_FundGuide_2[CNPJ],0)),"")</f>
        <v/>
      </c>
      <c r="M74" s="224"/>
      <c r="N74" s="223"/>
      <c r="O74" s="820"/>
      <c r="P74" s="238" t="str">
        <f t="shared" si="43"/>
        <v/>
      </c>
      <c r="Q74" s="820"/>
      <c r="R74" s="238" t="str">
        <f t="shared" si="44"/>
        <v/>
      </c>
      <c r="S74" s="820">
        <v>0.15</v>
      </c>
      <c r="T74" s="238">
        <f t="shared" si="45"/>
        <v>2.8499999999999998E-2</v>
      </c>
      <c r="U74" s="820">
        <v>0.2</v>
      </c>
      <c r="V74" s="238">
        <f t="shared" si="46"/>
        <v>5.7999999999999996E-2</v>
      </c>
      <c r="W74" s="820">
        <v>0.2</v>
      </c>
      <c r="X74" s="238">
        <f t="shared" si="47"/>
        <v>0.06</v>
      </c>
      <c r="Z74" s="350" t="str">
        <f>IFERROR(IF(INDEX('Produtos Selecionados'!$G:$G,MATCH($E74,'Produtos Selecionados'!$E:$E,0))="MFO", "Evitar - ROA baixo", "OK"),"OK")</f>
        <v>OK</v>
      </c>
    </row>
    <row r="75" spans="2:27" s="239" customFormat="1" ht="15">
      <c r="B75" s="222"/>
      <c r="C75" s="222"/>
      <c r="D75" s="222"/>
      <c r="E75" s="228" t="s">
        <v>1726</v>
      </c>
      <c r="F75" s="592" t="str">
        <f>IFERROR(INDEX('Produtos Selecionados'!$G:$G,MATCH($E75,'Produtos Selecionados'!$E:$E,0)),"-")</f>
        <v>-</v>
      </c>
      <c r="G75" s="592" t="str">
        <f>IFERROR(INDEX('Produtos Selecionados'!$H:$H,MATCH($E75,'Produtos Selecionados'!$E:$E,0)),"-")</f>
        <v>-</v>
      </c>
      <c r="H75" s="592" t="str">
        <f>IFERROR(INDEX('Produtos Selecionados'!$O:$O,MATCH($E75,'Produtos Selecionados'!$E:$E,0)),"-")</f>
        <v>-</v>
      </c>
      <c r="I75" s="593" t="str">
        <f>IFERROR(INDEX('Produtos Selecionados'!$L:$L,MATCH($E75,'Produtos Selecionados'!$E:$E,0)),"-")</f>
        <v>-</v>
      </c>
      <c r="J75" s="593" t="str">
        <f>IFERROR(INDEX('Produtos Selecionados'!$M:$M,MATCH($E75,'Produtos Selecionados'!$E:$E,0)),"-")</f>
        <v>-</v>
      </c>
      <c r="K75" s="868">
        <f ca="1">IF($E75="", "", IFERROR(INDEX(OFFSET('Fund Guide'!$B$5,1,MATCH(K$7,OFFSET('Fund Guide'!$B$5,,,,COUNTA('Fund Guide'!$5:$5)),0)-1,COUNTA('Fund Guide'!$B:$B)-COUNTA('Fund Guide'!$B$2:$B$5)),MATCH($E75,OFFSET('Fund Guide'!$B$5,1,,COUNTA('Fund Guide'!$B:$B)-COUNTA('Fund Guide'!$B$2:$B$5)),0)),
IFERROR(OFFSET('RF &amp; RV Guide'!$E$8,2+MATCH($E75, OFFSET('RF &amp; RV Guide'!$E$8,3,,COUNTA('RF &amp; RV Guide'!$E:$E)-COUNTA('RF &amp; RV Guide'!$E$1:$E$8)), 0),-1+MATCH(K$7, OFFSET('RF &amp; RV Guide'!$E$8,,,,COUNTA('RF &amp; RV Guide'!$8:$8)-COUNTA('RF &amp; RV Guide'!$A$8:$E$8)),0)), "-")))</f>
        <v>41245</v>
      </c>
      <c r="L75" s="878" t="str">
        <f>IFERROR(INDEX(View_FundGuide_2[Benchmark], MATCH('Portfólios Modelo'!X75,View_FundGuide_2[CNPJ],0)),"")</f>
        <v/>
      </c>
      <c r="M75" s="224"/>
      <c r="N75" s="223"/>
      <c r="O75" s="820"/>
      <c r="P75" s="238" t="str">
        <f t="shared" ref="P75" si="48">IF(O75="","", O75*O$72)</f>
        <v/>
      </c>
      <c r="Q75" s="820"/>
      <c r="R75" s="238" t="str">
        <f t="shared" ref="R75" si="49">IF(Q75="","", Q75*Q$72)</f>
        <v/>
      </c>
      <c r="S75" s="820"/>
      <c r="T75" s="238" t="str">
        <f t="shared" ref="T75" si="50">IF(S75="","", S75*S$72)</f>
        <v/>
      </c>
      <c r="U75" s="820"/>
      <c r="V75" s="238" t="str">
        <f t="shared" ref="V75" si="51">IF(U75="","", U75*U$72)</f>
        <v/>
      </c>
      <c r="W75" s="820"/>
      <c r="X75" s="238" t="str">
        <f t="shared" ref="X75" si="52">IF(W75="","", W75*W$72)</f>
        <v/>
      </c>
      <c r="Z75" s="350" t="str">
        <f>IFERROR(IF(INDEX('Produtos Selecionados'!$G:$G,MATCH($E75,'Produtos Selecionados'!$E:$E,0))="MFO", "Evitar - ROA baixo", "OK"),"OK")</f>
        <v>OK</v>
      </c>
    </row>
    <row r="76" spans="2:27" s="239" customFormat="1" ht="15">
      <c r="B76" s="222"/>
      <c r="C76" s="222"/>
      <c r="D76" s="222"/>
      <c r="E76" s="228" t="s">
        <v>2106</v>
      </c>
      <c r="F76" s="592" t="str">
        <f>IFERROR(INDEX('Produtos Selecionados'!$G:$G,MATCH($E76,'Produtos Selecionados'!$E:$E,0)),"-")</f>
        <v>-</v>
      </c>
      <c r="G76" s="592" t="str">
        <f>IFERROR(INDEX('Produtos Selecionados'!$H:$H,MATCH($E76,'Produtos Selecionados'!$E:$E,0)),"-")</f>
        <v>-</v>
      </c>
      <c r="H76" s="592" t="str">
        <f>IFERROR(INDEX('Produtos Selecionados'!$O:$O,MATCH($E76,'Produtos Selecionados'!$E:$E,0)),"-")</f>
        <v>-</v>
      </c>
      <c r="I76" s="593" t="str">
        <f>IFERROR(INDEX('Produtos Selecionados'!$L:$L,MATCH($E76,'Produtos Selecionados'!$E:$E,0)),"-")</f>
        <v>-</v>
      </c>
      <c r="J76" s="593" t="str">
        <f>IFERROR(INDEX('Produtos Selecionados'!$M:$M,MATCH($E76,'Produtos Selecionados'!$E:$E,0)),"-")</f>
        <v>-</v>
      </c>
      <c r="K76" s="868">
        <f ca="1">IF($E76="", "", IFERROR(INDEX(OFFSET('Fund Guide'!$B$5,1,MATCH(K$7,OFFSET('Fund Guide'!$B$5,,,,COUNTA('Fund Guide'!$5:$5)),0)-1,COUNTA('Fund Guide'!$B:$B)-COUNTA('Fund Guide'!$B$2:$B$5)),MATCH($E76,OFFSET('Fund Guide'!$B$5,1,,COUNTA('Fund Guide'!$B:$B)-COUNTA('Fund Guide'!$B$2:$B$5)),0)),
IFERROR(OFFSET('RF &amp; RV Guide'!$E$8,2+MATCH($E76, OFFSET('RF &amp; RV Guide'!$E$8,3,,COUNTA('RF &amp; RV Guide'!$E:$E)-COUNTA('RF &amp; RV Guide'!$E$1:$E$8)), 0),-1+MATCH(K$7, OFFSET('RF &amp; RV Guide'!$E$8,,,,COUNTA('RF &amp; RV Guide'!$8:$8)-COUNTA('RF &amp; RV Guide'!$A$8:$E$8)),0)), "-")))</f>
        <v>42368</v>
      </c>
      <c r="L76" s="878" t="str">
        <f>IFERROR(INDEX(View_FundGuide_2[Benchmark], MATCH('Portfólios Modelo'!X76,View_FundGuide_2[CNPJ],0)),"")</f>
        <v/>
      </c>
      <c r="M76" s="224"/>
      <c r="N76" s="223"/>
      <c r="O76" s="820"/>
      <c r="P76" s="238" t="str">
        <f t="shared" si="43"/>
        <v/>
      </c>
      <c r="Q76" s="820">
        <v>0.2</v>
      </c>
      <c r="R76" s="238">
        <f t="shared" si="44"/>
        <v>2.2000000000000002E-2</v>
      </c>
      <c r="S76" s="820">
        <v>0.17499999999999999</v>
      </c>
      <c r="T76" s="238">
        <f t="shared" si="45"/>
        <v>3.3249999999999995E-2</v>
      </c>
      <c r="U76" s="820">
        <v>0.15</v>
      </c>
      <c r="V76" s="238">
        <f t="shared" si="46"/>
        <v>4.3499999999999997E-2</v>
      </c>
      <c r="W76" s="820">
        <v>0.15</v>
      </c>
      <c r="X76" s="238">
        <f t="shared" si="47"/>
        <v>4.4999999999999998E-2</v>
      </c>
      <c r="Z76" s="350" t="str">
        <f>IFERROR(IF(INDEX('Produtos Selecionados'!$G:$G,MATCH($E76,'Produtos Selecionados'!$E:$E,0))="MFO", "Evitar - ROA baixo", "OK"),"OK")</f>
        <v>OK</v>
      </c>
    </row>
    <row r="77" spans="2:27" s="239" customFormat="1" ht="15">
      <c r="B77" s="222"/>
      <c r="C77" s="222"/>
      <c r="D77" s="222"/>
      <c r="E77" s="228" t="s">
        <v>2088</v>
      </c>
      <c r="F77" s="592" t="str">
        <f>IFERROR(INDEX('Produtos Selecionados'!$G:$G,MATCH($E77,'Produtos Selecionados'!$E:$E,0)),"-")</f>
        <v>-</v>
      </c>
      <c r="G77" s="592" t="str">
        <f>IFERROR(INDEX('Produtos Selecionados'!$H:$H,MATCH($E77,'Produtos Selecionados'!$E:$E,0)),"-")</f>
        <v>-</v>
      </c>
      <c r="H77" s="592" t="str">
        <f>IFERROR(INDEX('Produtos Selecionados'!$O:$O,MATCH($E77,'Produtos Selecionados'!$E:$E,0)),"-")</f>
        <v>-</v>
      </c>
      <c r="I77" s="593" t="str">
        <f>IFERROR(INDEX('Produtos Selecionados'!$L:$L,MATCH($E77,'Produtos Selecionados'!$E:$E,0)),"-")</f>
        <v>-</v>
      </c>
      <c r="J77" s="593" t="str">
        <f>IFERROR(INDEX('Produtos Selecionados'!$M:$M,MATCH($E77,'Produtos Selecionados'!$E:$E,0)),"-")</f>
        <v>-</v>
      </c>
      <c r="K77" s="868">
        <f ca="1">IF($E77="", "", IFERROR(INDEX(OFFSET('Fund Guide'!$B$5,1,MATCH(K$7,OFFSET('Fund Guide'!$B$5,,,,COUNTA('Fund Guide'!$5:$5)),0)-1,COUNTA('Fund Guide'!$B:$B)-COUNTA('Fund Guide'!$B$2:$B$5)),MATCH($E77,OFFSET('Fund Guide'!$B$5,1,,COUNTA('Fund Guide'!$B:$B)-COUNTA('Fund Guide'!$B$2:$B$5)),0)),
IFERROR(OFFSET('RF &amp; RV Guide'!$E$8,2+MATCH($E77, OFFSET('RF &amp; RV Guide'!$E$8,3,,COUNTA('RF &amp; RV Guide'!$E:$E)-COUNTA('RF &amp; RV Guide'!$E$1:$E$8)), 0),-1+MATCH(K$7, OFFSET('RF &amp; RV Guide'!$E$8,,,,COUNTA('RF &amp; RV Guide'!$8:$8)-COUNTA('RF &amp; RV Guide'!$A$8:$E$8)),0)), "-")))</f>
        <v>43190</v>
      </c>
      <c r="L77" s="878" t="str">
        <f>IFERROR(INDEX(View_FundGuide_2[Benchmark], MATCH('Portfólios Modelo'!X77,View_FundGuide_2[CNPJ],0)),"")</f>
        <v/>
      </c>
      <c r="M77" s="224"/>
      <c r="N77" s="223"/>
      <c r="O77" s="820"/>
      <c r="P77" s="238" t="str">
        <f t="shared" si="43"/>
        <v/>
      </c>
      <c r="Q77" s="820">
        <v>0.3</v>
      </c>
      <c r="R77" s="238">
        <f t="shared" si="44"/>
        <v>3.3000000000000002E-2</v>
      </c>
      <c r="S77" s="820">
        <v>0.25</v>
      </c>
      <c r="T77" s="238">
        <f t="shared" si="45"/>
        <v>4.7500000000000001E-2</v>
      </c>
      <c r="U77" s="820">
        <v>0.2</v>
      </c>
      <c r="V77" s="238">
        <f t="shared" si="46"/>
        <v>5.7999999999999996E-2</v>
      </c>
      <c r="W77" s="820">
        <v>0.2</v>
      </c>
      <c r="X77" s="238">
        <f t="shared" si="47"/>
        <v>0.06</v>
      </c>
      <c r="Z77" s="350" t="str">
        <f>IFERROR(IF(INDEX('Produtos Selecionados'!$G:$G,MATCH($E77,'Produtos Selecionados'!$E:$E,0))="MFO", "Evitar - ROA baixo", "OK"),"OK")</f>
        <v>OK</v>
      </c>
    </row>
    <row r="78" spans="2:27" s="239" customFormat="1" ht="15">
      <c r="B78" s="222"/>
      <c r="C78" s="222"/>
      <c r="D78" s="222"/>
      <c r="E78" s="228" t="s">
        <v>1725</v>
      </c>
      <c r="F78" s="592" t="str">
        <f>IFERROR(INDEX('Produtos Selecionados'!$G:$G,MATCH($E78,'Produtos Selecionados'!$E:$E,0)),"-")</f>
        <v>-</v>
      </c>
      <c r="G78" s="592" t="str">
        <f>IFERROR(INDEX('Produtos Selecionados'!$H:$H,MATCH($E78,'Produtos Selecionados'!$E:$E,0)),"-")</f>
        <v>-</v>
      </c>
      <c r="H78" s="592" t="str">
        <f>IFERROR(INDEX('Produtos Selecionados'!$O:$O,MATCH($E78,'Produtos Selecionados'!$E:$E,0)),"-")</f>
        <v>-</v>
      </c>
      <c r="I78" s="593" t="str">
        <f>IFERROR(INDEX('Produtos Selecionados'!$L:$L,MATCH($E78,'Produtos Selecionados'!$E:$E,0)),"-")</f>
        <v>-</v>
      </c>
      <c r="J78" s="593" t="str">
        <f>IFERROR(INDEX('Produtos Selecionados'!$M:$M,MATCH($E78,'Produtos Selecionados'!$E:$E,0)),"-")</f>
        <v>-</v>
      </c>
      <c r="K78" s="868">
        <f ca="1">IF($E78="", "", IFERROR(INDEX(OFFSET('Fund Guide'!$B$5,1,MATCH(K$7,OFFSET('Fund Guide'!$B$5,,,,COUNTA('Fund Guide'!$5:$5)),0)-1,COUNTA('Fund Guide'!$B:$B)-COUNTA('Fund Guide'!$B$2:$B$5)),MATCH($E78,OFFSET('Fund Guide'!$B$5,1,,COUNTA('Fund Guide'!$B:$B)-COUNTA('Fund Guide'!$B$2:$B$5)),0)),
IFERROR(OFFSET('RF &amp; RV Guide'!$E$8,2+MATCH($E78, OFFSET('RF &amp; RV Guide'!$E$8,3,,COUNTA('RF &amp; RV Guide'!$E:$E)-COUNTA('RF &amp; RV Guide'!$E$1:$E$8)), 0),-1+MATCH(K$7, OFFSET('RF &amp; RV Guide'!$E$8,,,,COUNTA('RF &amp; RV Guide'!$8:$8)-COUNTA('RF &amp; RV Guide'!$A$8:$E$8)),0)), "-")))</f>
        <v>44014</v>
      </c>
      <c r="L78" s="878" t="s">
        <v>630</v>
      </c>
      <c r="M78" s="224"/>
      <c r="N78" s="223"/>
      <c r="O78" s="820"/>
      <c r="P78" s="238" t="str">
        <f t="shared" si="43"/>
        <v/>
      </c>
      <c r="Q78" s="820"/>
      <c r="R78" s="238" t="str">
        <f t="shared" si="44"/>
        <v/>
      </c>
      <c r="S78" s="820"/>
      <c r="T78" s="238" t="str">
        <f t="shared" si="45"/>
        <v/>
      </c>
      <c r="U78" s="820"/>
      <c r="V78" s="238" t="str">
        <f t="shared" si="46"/>
        <v/>
      </c>
      <c r="W78" s="820"/>
      <c r="X78" s="238" t="str">
        <f t="shared" si="47"/>
        <v/>
      </c>
      <c r="Z78" s="350" t="str">
        <f>IFERROR(IF(INDEX('Produtos Selecionados'!$G:$G,MATCH($E78,'Produtos Selecionados'!$E:$E,0))="MFO", "Evitar - ROA baixo", "OK"),"OK")</f>
        <v>OK</v>
      </c>
    </row>
    <row r="79" spans="2:27" s="239" customFormat="1" ht="15">
      <c r="B79" s="222"/>
      <c r="C79" s="222"/>
      <c r="D79" s="222"/>
      <c r="E79" s="228" t="s">
        <v>1728</v>
      </c>
      <c r="F79" s="592" t="str">
        <f>IFERROR(INDEX('Produtos Selecionados'!$G:$G,MATCH($E79,'Produtos Selecionados'!$E:$E,0)),"-")</f>
        <v>-</v>
      </c>
      <c r="G79" s="592" t="str">
        <f>IFERROR(INDEX('Produtos Selecionados'!$H:$H,MATCH($E79,'Produtos Selecionados'!$E:$E,0)),"-")</f>
        <v>-</v>
      </c>
      <c r="H79" s="592" t="str">
        <f>IFERROR(INDEX('Produtos Selecionados'!$O:$O,MATCH($E79,'Produtos Selecionados'!$E:$E,0)),"-")</f>
        <v>-</v>
      </c>
      <c r="I79" s="593" t="str">
        <f>IFERROR(INDEX('Produtos Selecionados'!$L:$L,MATCH($E79,'Produtos Selecionados'!$E:$E,0)),"-")</f>
        <v>-</v>
      </c>
      <c r="J79" s="593" t="str">
        <f>IFERROR(INDEX('Produtos Selecionados'!$M:$M,MATCH($E79,'Produtos Selecionados'!$E:$E,0)),"-")</f>
        <v>-</v>
      </c>
      <c r="K79" s="868">
        <f ca="1">IF($E79="", "", IFERROR(INDEX(OFFSET('Fund Guide'!$B$5,1,MATCH(K$7,OFFSET('Fund Guide'!$B$5,,,,COUNTA('Fund Guide'!$5:$5)),0)-1,COUNTA('Fund Guide'!$B:$B)-COUNTA('Fund Guide'!$B$2:$B$5)),MATCH($E79,OFFSET('Fund Guide'!$B$5,1,,COUNTA('Fund Guide'!$B:$B)-COUNTA('Fund Guide'!$B$2:$B$5)),0)),
IFERROR(OFFSET('RF &amp; RV Guide'!$E$8,2+MATCH($E79, OFFSET('RF &amp; RV Guide'!$E$8,3,,COUNTA('RF &amp; RV Guide'!$E:$E)-COUNTA('RF &amp; RV Guide'!$E$1:$E$8)), 0),-1+MATCH(K$7, OFFSET('RF &amp; RV Guide'!$E$8,,,,COUNTA('RF &amp; RV Guide'!$8:$8)-COUNTA('RF &amp; RV Guide'!$A$8:$E$8)),0)), "-")))</f>
        <v>43281</v>
      </c>
      <c r="L79" s="878" t="str">
        <f>IFERROR(INDEX(View_FundGuide_2[Benchmark], MATCH('Portfólios Modelo'!X79,View_FundGuide_2[CNPJ],0)),"")</f>
        <v/>
      </c>
      <c r="M79" s="224"/>
      <c r="N79" s="223"/>
      <c r="O79" s="820"/>
      <c r="P79" s="238" t="str">
        <f t="shared" si="43"/>
        <v/>
      </c>
      <c r="Q79" s="820">
        <v>0.2</v>
      </c>
      <c r="R79" s="238">
        <f t="shared" si="44"/>
        <v>2.2000000000000002E-2</v>
      </c>
      <c r="S79" s="820">
        <v>0.17499999999999999</v>
      </c>
      <c r="T79" s="238">
        <f t="shared" si="45"/>
        <v>3.3249999999999995E-2</v>
      </c>
      <c r="U79" s="820">
        <v>0.15</v>
      </c>
      <c r="V79" s="238">
        <f t="shared" si="46"/>
        <v>4.3499999999999997E-2</v>
      </c>
      <c r="W79" s="820">
        <v>0.15</v>
      </c>
      <c r="X79" s="238">
        <f t="shared" si="47"/>
        <v>4.4999999999999998E-2</v>
      </c>
      <c r="Z79" s="350" t="str">
        <f>IFERROR(IF(INDEX('Produtos Selecionados'!$G:$G,MATCH($E79,'Produtos Selecionados'!$E:$E,0))="MFO", "Evitar - ROA baixo", "OK"),"OK")</f>
        <v>OK</v>
      </c>
    </row>
    <row r="80" spans="2:27" s="239" customFormat="1" ht="15">
      <c r="B80" s="222"/>
      <c r="C80" s="222"/>
      <c r="D80" s="222"/>
      <c r="E80" s="228" t="s">
        <v>2107</v>
      </c>
      <c r="F80" s="592" t="str">
        <f>IFERROR(INDEX('Produtos Selecionados'!$G:$G,MATCH($E80,'Produtos Selecionados'!$E:$E,0)),"-")</f>
        <v>-</v>
      </c>
      <c r="G80" s="592" t="str">
        <f>IFERROR(INDEX('Produtos Selecionados'!$H:$H,MATCH($E80,'Produtos Selecionados'!$E:$E,0)),"-")</f>
        <v>-</v>
      </c>
      <c r="H80" s="592" t="str">
        <f>IFERROR(INDEX('Produtos Selecionados'!$O:$O,MATCH($E80,'Produtos Selecionados'!$E:$E,0)),"-")</f>
        <v>-</v>
      </c>
      <c r="I80" s="593" t="str">
        <f>IFERROR(INDEX('Produtos Selecionados'!$L:$L,MATCH($E80,'Produtos Selecionados'!$E:$E,0)),"-")</f>
        <v>-</v>
      </c>
      <c r="J80" s="593" t="str">
        <f>IFERROR(INDEX('Produtos Selecionados'!$M:$M,MATCH($E80,'Produtos Selecionados'!$E:$E,0)),"-")</f>
        <v>-</v>
      </c>
      <c r="K80" s="868">
        <f ca="1">IF($E80="", "", IFERROR(INDEX(OFFSET('Fund Guide'!$B$5,1,MATCH(K$7,OFFSET('Fund Guide'!$B$5,,,,COUNTA('Fund Guide'!$5:$5)),0)-1,COUNTA('Fund Guide'!$B:$B)-COUNTA('Fund Guide'!$B$2:$B$5)),MATCH($E80,OFFSET('Fund Guide'!$B$5,1,,COUNTA('Fund Guide'!$B:$B)-COUNTA('Fund Guide'!$B$2:$B$5)),0)),
IFERROR(OFFSET('RF &amp; RV Guide'!$E$8,2+MATCH($E80, OFFSET('RF &amp; RV Guide'!$E$8,3,,COUNTA('RF &amp; RV Guide'!$E:$E)-COUNTA('RF &amp; RV Guide'!$E$1:$E$8)), 0),-1+MATCH(K$7, OFFSET('RF &amp; RV Guide'!$E$8,,,,COUNTA('RF &amp; RV Guide'!$8:$8)-COUNTA('RF &amp; RV Guide'!$A$8:$E$8)),0)), "-")))</f>
        <v>43371</v>
      </c>
      <c r="L80" s="878" t="str">
        <f>IFERROR(INDEX(View_FundGuide_2[Benchmark], MATCH('Portfólios Modelo'!X80,View_FundGuide_2[CNPJ],0)),"")</f>
        <v/>
      </c>
      <c r="M80" s="224"/>
      <c r="N80" s="223"/>
      <c r="O80" s="820"/>
      <c r="P80" s="238" t="str">
        <f t="shared" si="43"/>
        <v/>
      </c>
      <c r="Q80" s="820"/>
      <c r="R80" s="238" t="str">
        <f t="shared" si="44"/>
        <v/>
      </c>
      <c r="S80" s="820"/>
      <c r="T80" s="238" t="str">
        <f t="shared" si="45"/>
        <v/>
      </c>
      <c r="U80" s="820">
        <v>0.1</v>
      </c>
      <c r="V80" s="238">
        <f t="shared" si="46"/>
        <v>2.8999999999999998E-2</v>
      </c>
      <c r="W80" s="820">
        <v>0.1</v>
      </c>
      <c r="X80" s="238">
        <f t="shared" si="47"/>
        <v>0.03</v>
      </c>
      <c r="Z80" s="350" t="str">
        <f>IFERROR(IF(INDEX('Produtos Selecionados'!$G:$G,MATCH($E80,'Produtos Selecionados'!$E:$E,0))="MFO", "Evitar - ROA baixo", "OK"),"OK")</f>
        <v>OK</v>
      </c>
    </row>
    <row r="81" spans="2:27" s="239" customFormat="1" ht="15">
      <c r="B81" s="222"/>
      <c r="C81" s="222"/>
      <c r="D81" s="222"/>
      <c r="E81" s="228" t="s">
        <v>1734</v>
      </c>
      <c r="F81" s="592" t="str">
        <f>IFERROR(INDEX('Produtos Selecionados'!$G:$G,MATCH($E81,'Produtos Selecionados'!$E:$E,0)),"-")</f>
        <v>-</v>
      </c>
      <c r="G81" s="592" t="str">
        <f>IFERROR(INDEX('Produtos Selecionados'!$H:$H,MATCH($E81,'Produtos Selecionados'!$E:$E,0)),"-")</f>
        <v>-</v>
      </c>
      <c r="H81" s="592" t="str">
        <f>IFERROR(INDEX('Produtos Selecionados'!$O:$O,MATCH($E81,'Produtos Selecionados'!$E:$E,0)),"-")</f>
        <v>-</v>
      </c>
      <c r="I81" s="593" t="str">
        <f>IFERROR(INDEX('Produtos Selecionados'!$L:$L,MATCH($E81,'Produtos Selecionados'!$E:$E,0)),"-")</f>
        <v>-</v>
      </c>
      <c r="J81" s="593" t="str">
        <f>IFERROR(INDEX('Produtos Selecionados'!$M:$M,MATCH($E81,'Produtos Selecionados'!$E:$E,0)),"-")</f>
        <v>-</v>
      </c>
      <c r="K81" s="868">
        <f ca="1">IF($E81="", "", IFERROR(INDEX(OFFSET('Fund Guide'!$B$5,1,MATCH(K$7,OFFSET('Fund Guide'!$B$5,,,,COUNTA('Fund Guide'!$5:$5)),0)-1,COUNTA('Fund Guide'!$B:$B)-COUNTA('Fund Guide'!$B$2:$B$5)),MATCH($E81,OFFSET('Fund Guide'!$B$5,1,,COUNTA('Fund Guide'!$B:$B)-COUNTA('Fund Guide'!$B$2:$B$5)),0)),
IFERROR(OFFSET('RF &amp; RV Guide'!$E$8,2+MATCH($E81, OFFSET('RF &amp; RV Guide'!$E$8,3,,COUNTA('RF &amp; RV Guide'!$E:$E)-COUNTA('RF &amp; RV Guide'!$E$1:$E$8)), 0),-1+MATCH(K$7, OFFSET('RF &amp; RV Guide'!$E$8,,,,COUNTA('RF &amp; RV Guide'!$8:$8)-COUNTA('RF &amp; RV Guide'!$A$8:$E$8)),0)), "-")))</f>
        <v>43740</v>
      </c>
      <c r="L81" s="878" t="str">
        <f>IFERROR(INDEX(View_FundGuide_2[Benchmark], MATCH('Portfólios Modelo'!X81,View_FundGuide_2[CNPJ],0)),"")</f>
        <v/>
      </c>
      <c r="M81" s="224"/>
      <c r="N81" s="223"/>
      <c r="O81" s="820"/>
      <c r="P81" s="238" t="str">
        <f t="shared" si="43"/>
        <v/>
      </c>
      <c r="Q81" s="820"/>
      <c r="R81" s="238" t="str">
        <f t="shared" si="44"/>
        <v/>
      </c>
      <c r="S81" s="820"/>
      <c r="T81" s="238" t="str">
        <f t="shared" si="45"/>
        <v/>
      </c>
      <c r="U81" s="820"/>
      <c r="V81" s="238" t="str">
        <f t="shared" si="46"/>
        <v/>
      </c>
      <c r="W81" s="820"/>
      <c r="X81" s="238" t="str">
        <f t="shared" si="47"/>
        <v/>
      </c>
      <c r="Z81" s="350" t="str">
        <f>IFERROR(IF(INDEX('Produtos Selecionados'!$G:$G,MATCH($E81,'Produtos Selecionados'!$E:$E,0))="MFO", "Evitar - ROA baixo", "OK"),"OK")</f>
        <v>OK</v>
      </c>
    </row>
    <row r="82" spans="2:27" s="147" customFormat="1" ht="8.25" customHeight="1">
      <c r="B82" s="225"/>
      <c r="C82" s="225"/>
      <c r="D82" s="225"/>
      <c r="E82" s="170"/>
      <c r="F82" s="184"/>
      <c r="G82" s="184"/>
      <c r="H82" s="184"/>
      <c r="I82" s="184"/>
      <c r="J82" s="184"/>
      <c r="K82" s="184" t="str">
        <f>IFERROR(INDEX(View_FundGuide_2[Benchmark], MATCH('Portfólios Modelo'!W82,View_FundGuide_2[CNPJ],0)),"")</f>
        <v/>
      </c>
      <c r="L82" s="874" t="str">
        <f>IFERROR(INDEX(View_FundGuide_2[Benchmark], MATCH('Portfólios Modelo'!X82,View_FundGuide_2[CNPJ],0)),"")</f>
        <v/>
      </c>
      <c r="M82" s="875"/>
      <c r="N82" s="909"/>
      <c r="O82" s="821"/>
      <c r="P82" s="240" t="str">
        <f>IF(O82="","", O82*O$11)</f>
        <v/>
      </c>
      <c r="Q82" s="820"/>
      <c r="R82" s="240" t="str">
        <f>IF(Q82="","", Q82*Q$11)</f>
        <v/>
      </c>
      <c r="S82" s="821"/>
      <c r="T82" s="240" t="str">
        <f>IF(S82="","", S82*S$11)</f>
        <v/>
      </c>
      <c r="U82" s="821"/>
      <c r="V82" s="240" t="str">
        <f>IF(U82="","", U82*U$11)</f>
        <v/>
      </c>
      <c r="W82" s="821"/>
      <c r="X82" s="240" t="str">
        <f>IF(W82="","", W82*W$11)</f>
        <v/>
      </c>
      <c r="Y82" s="239"/>
      <c r="Z82" s="349"/>
      <c r="AA82" s="235"/>
    </row>
    <row r="83" spans="2:27" s="147" customFormat="1" ht="15">
      <c r="B83" s="225"/>
      <c r="C83" s="225" t="s">
        <v>12</v>
      </c>
      <c r="D83" s="225" t="s">
        <v>12</v>
      </c>
      <c r="E83" s="149" t="s">
        <v>616</v>
      </c>
      <c r="F83" s="150"/>
      <c r="G83" s="150"/>
      <c r="H83" s="150"/>
      <c r="I83" s="150"/>
      <c r="J83" s="150"/>
      <c r="K83" s="150" t="str">
        <f>IFERROR(INDEX(View_FundGuide_2[Benchmark], MATCH('Portfólios Modelo'!W83,View_FundGuide_2[CNPJ],0)),"")</f>
        <v/>
      </c>
      <c r="L83" s="876" t="str">
        <f>IFERROR(INDEX(View_FundGuide_2[Benchmark], MATCH('Portfólios Modelo'!X83,View_FundGuide_2[CNPJ],0)),"")</f>
        <v/>
      </c>
      <c r="M83" s="877"/>
      <c r="N83" s="910"/>
      <c r="O83" s="227">
        <f t="shared" ref="O83:X83" si="53">O85+O89+O94+O98</f>
        <v>0</v>
      </c>
      <c r="P83" s="236">
        <f t="shared" si="53"/>
        <v>0</v>
      </c>
      <c r="Q83" s="227">
        <f t="shared" si="53"/>
        <v>0.01</v>
      </c>
      <c r="R83" s="236">
        <f t="shared" si="53"/>
        <v>0.01</v>
      </c>
      <c r="S83" s="227">
        <f t="shared" si="53"/>
        <v>4.4999999999999998E-2</v>
      </c>
      <c r="T83" s="236">
        <f t="shared" si="53"/>
        <v>4.4999999999999998E-2</v>
      </c>
      <c r="U83" s="227">
        <f t="shared" si="53"/>
        <v>6.0000000000000005E-2</v>
      </c>
      <c r="V83" s="236">
        <f t="shared" si="53"/>
        <v>6.0000000000000005E-2</v>
      </c>
      <c r="W83" s="227">
        <f t="shared" si="53"/>
        <v>7.4999999999999997E-2</v>
      </c>
      <c r="X83" s="237">
        <f t="shared" si="53"/>
        <v>7.4999999999999997E-2</v>
      </c>
      <c r="Y83" s="239"/>
      <c r="Z83" s="349"/>
      <c r="AA83" s="151"/>
    </row>
    <row r="84" spans="2:27" s="147" customFormat="1" ht="3" customHeight="1">
      <c r="B84" s="225"/>
      <c r="C84" s="225"/>
      <c r="D84" s="225"/>
      <c r="F84" s="184"/>
      <c r="G84" s="184"/>
      <c r="H84" s="184"/>
      <c r="I84" s="184"/>
      <c r="J84" s="184"/>
      <c r="K84" s="184" t="str">
        <f>IFERROR(INDEX(View_FundGuide_2[Benchmark], MATCH('Portfólios Modelo'!W84,View_FundGuide_2[CNPJ],0)),"")</f>
        <v/>
      </c>
      <c r="L84" s="874" t="str">
        <f>IFERROR(INDEX(View_FundGuide_2[Benchmark], MATCH('Portfólios Modelo'!X84,View_FundGuide_2[CNPJ],0)),"")</f>
        <v/>
      </c>
      <c r="M84" s="875"/>
      <c r="N84" s="909"/>
      <c r="O84" s="233"/>
      <c r="P84" s="234"/>
      <c r="Q84" s="233"/>
      <c r="R84" s="234"/>
      <c r="S84" s="233"/>
      <c r="T84" s="234"/>
      <c r="U84" s="233"/>
      <c r="V84" s="234"/>
      <c r="W84" s="233"/>
      <c r="X84" s="234"/>
      <c r="Y84" s="239"/>
      <c r="Z84" s="349"/>
      <c r="AA84" s="151"/>
    </row>
    <row r="85" spans="2:27" s="147" customFormat="1" ht="15">
      <c r="B85" s="225"/>
      <c r="C85" s="225"/>
      <c r="D85" s="225" t="s">
        <v>12</v>
      </c>
      <c r="E85" s="152" t="s">
        <v>610</v>
      </c>
      <c r="F85" s="153"/>
      <c r="G85" s="153"/>
      <c r="H85" s="153"/>
      <c r="I85" s="153"/>
      <c r="J85" s="153"/>
      <c r="K85" s="153"/>
      <c r="L85" s="879"/>
      <c r="M85" s="880"/>
      <c r="N85" s="911"/>
      <c r="O85" s="229">
        <v>0</v>
      </c>
      <c r="P85" s="201">
        <f>SUM(P86:P88)</f>
        <v>0</v>
      </c>
      <c r="Q85" s="229">
        <v>0</v>
      </c>
      <c r="R85" s="201">
        <f>SUM(R86:R88)</f>
        <v>0</v>
      </c>
      <c r="S85" s="229">
        <v>2.5000000000000001E-2</v>
      </c>
      <c r="T85" s="201">
        <f>SUM(T86:T88)</f>
        <v>2.5000000000000001E-2</v>
      </c>
      <c r="U85" s="229">
        <v>3.5000000000000003E-2</v>
      </c>
      <c r="V85" s="201">
        <f>SUM(V86:V88)</f>
        <v>3.5000000000000003E-2</v>
      </c>
      <c r="W85" s="229">
        <v>4.4999999999999998E-2</v>
      </c>
      <c r="X85" s="201">
        <f>SUM(X86:X88)</f>
        <v>4.4999999999999998E-2</v>
      </c>
      <c r="Y85" s="239"/>
      <c r="Z85" s="349"/>
      <c r="AA85" s="151"/>
    </row>
    <row r="86" spans="2:27" s="239" customFormat="1" ht="15">
      <c r="B86" s="222"/>
      <c r="C86" s="222"/>
      <c r="D86" s="222"/>
      <c r="E86" s="228" t="s">
        <v>1724</v>
      </c>
      <c r="F86" s="592" t="str">
        <f>IFERROR(INDEX('Produtos Selecionados'!$G:$G,MATCH($E86,'Produtos Selecionados'!$E:$E,0)),"-")</f>
        <v>-</v>
      </c>
      <c r="G86" s="592" t="str">
        <f>IFERROR(INDEX('Produtos Selecionados'!$H:$H,MATCH($E86,'Produtos Selecionados'!$E:$E,0)),"-")</f>
        <v>-</v>
      </c>
      <c r="H86" s="592" t="str">
        <f>IFERROR(INDEX('Produtos Selecionados'!$O:$O,MATCH($E86,'Produtos Selecionados'!$E:$E,0)),"-")</f>
        <v>-</v>
      </c>
      <c r="I86" s="593" t="str">
        <f>IFERROR(INDEX('Produtos Selecionados'!$L:$L,MATCH($E86,'Produtos Selecionados'!$E:$E,0)),"-")</f>
        <v>-</v>
      </c>
      <c r="J86" s="593" t="str">
        <f>IFERROR(INDEX('Produtos Selecionados'!$M:$M,MATCH($E86,'Produtos Selecionados'!$E:$E,0)),"-")</f>
        <v>-</v>
      </c>
      <c r="K86" s="868">
        <f ca="1">IF($E86="", "", IFERROR(INDEX(OFFSET('Fund Guide'!$B$5,1,MATCH(K$7,OFFSET('Fund Guide'!$B$5,,,,COUNTA('Fund Guide'!$5:$5)),0)-1,COUNTA('Fund Guide'!$B:$B)-COUNTA('Fund Guide'!$B$2:$B$5)),MATCH($E86,OFFSET('Fund Guide'!$B$5,1,,COUNTA('Fund Guide'!$B:$B)-COUNTA('Fund Guide'!$B$2:$B$5)),0)),
IFERROR(OFFSET('RF &amp; RV Guide'!$E$8,2+MATCH($E86, OFFSET('RF &amp; RV Guide'!$E$8,3,,COUNTA('RF &amp; RV Guide'!$E:$E)-COUNTA('RF &amp; RV Guide'!$E$1:$E$8)), 0),-1+MATCH(K$7, OFFSET('RF &amp; RV Guide'!$E$8,,,,COUNTA('RF &amp; RV Guide'!$8:$8)-COUNTA('RF &amp; RV Guide'!$A$8:$E$8)),0)), "-")))</f>
        <v>43889</v>
      </c>
      <c r="L86" s="878" t="s">
        <v>630</v>
      </c>
      <c r="M86" s="224"/>
      <c r="N86" s="223"/>
      <c r="O86" s="820"/>
      <c r="P86" s="238" t="str">
        <f t="shared" ref="P86:R88" si="54">IF(O86="","", O86*O$85)</f>
        <v/>
      </c>
      <c r="Q86" s="820"/>
      <c r="R86" s="238" t="str">
        <f t="shared" si="54"/>
        <v/>
      </c>
      <c r="S86" s="820">
        <v>1</v>
      </c>
      <c r="T86" s="238">
        <f>IF(S86="","", S86*S$85)</f>
        <v>2.5000000000000001E-2</v>
      </c>
      <c r="U86" s="820">
        <v>0.71499999999999997</v>
      </c>
      <c r="V86" s="238">
        <f>IF(U86="","", U86*U$85)</f>
        <v>2.5025000000000002E-2</v>
      </c>
      <c r="W86" s="820">
        <v>0.6</v>
      </c>
      <c r="X86" s="238">
        <f>IF(W86="","", W86*W$85)</f>
        <v>2.7E-2</v>
      </c>
      <c r="Z86" s="350" t="str">
        <f>IFERROR(IF(INDEX('Produtos Selecionados'!$G:$G,MATCH($E86,'Produtos Selecionados'!$E:$E,0))="MFO", "Evitar - ROA baixo", "OK"),"OK")</f>
        <v>OK</v>
      </c>
    </row>
    <row r="87" spans="2:27" s="239" customFormat="1" ht="15">
      <c r="B87" s="222"/>
      <c r="C87" s="222"/>
      <c r="D87" s="222"/>
      <c r="E87" s="228" t="s">
        <v>1731</v>
      </c>
      <c r="F87" s="592" t="str">
        <f>IFERROR(INDEX('Produtos Selecionados'!$G:$G,MATCH($E87,'Produtos Selecionados'!$E:$E,0)),"-")</f>
        <v>-</v>
      </c>
      <c r="G87" s="592" t="str">
        <f>IFERROR(INDEX('Produtos Selecionados'!$H:$H,MATCH($E87,'Produtos Selecionados'!$E:$E,0)),"-")</f>
        <v>-</v>
      </c>
      <c r="H87" s="592" t="str">
        <f>IFERROR(INDEX('Produtos Selecionados'!$O:$O,MATCH($E87,'Produtos Selecionados'!$E:$E,0)),"-")</f>
        <v>-</v>
      </c>
      <c r="I87" s="593" t="str">
        <f>IFERROR(INDEX('Produtos Selecionados'!$L:$L,MATCH($E87,'Produtos Selecionados'!$E:$E,0)),"-")</f>
        <v>-</v>
      </c>
      <c r="J87" s="593" t="str">
        <f>IFERROR(INDEX('Produtos Selecionados'!$M:$M,MATCH($E87,'Produtos Selecionados'!$E:$E,0)),"-")</f>
        <v>-</v>
      </c>
      <c r="K87" s="868">
        <f ca="1">IF($E87="", "", IFERROR(INDEX(OFFSET('Fund Guide'!$B$5,1,MATCH(K$7,OFFSET('Fund Guide'!$B$5,,,,COUNTA('Fund Guide'!$5:$5)),0)-1,COUNTA('Fund Guide'!$B:$B)-COUNTA('Fund Guide'!$B$2:$B$5)),MATCH($E87,OFFSET('Fund Guide'!$B$5,1,,COUNTA('Fund Guide'!$B:$B)-COUNTA('Fund Guide'!$B$2:$B$5)),0)),
IFERROR(OFFSET('RF &amp; RV Guide'!$E$8,2+MATCH($E87, OFFSET('RF &amp; RV Guide'!$E$8,3,,COUNTA('RF &amp; RV Guide'!$E:$E)-COUNTA('RF &amp; RV Guide'!$E$1:$E$8)), 0),-1+MATCH(K$7, OFFSET('RF &amp; RV Guide'!$E$8,,,,COUNTA('RF &amp; RV Guide'!$8:$8)-COUNTA('RF &amp; RV Guide'!$A$8:$E$8)),0)), "-")))</f>
        <v>40977</v>
      </c>
      <c r="L87" s="878" t="str">
        <f>IFERROR(INDEX(View_FundGuide_2[Benchmark], MATCH('Portfólios Modelo'!X87,View_FundGuide_2[CNPJ],0)),"")</f>
        <v/>
      </c>
      <c r="M87" s="224"/>
      <c r="N87" s="223"/>
      <c r="O87" s="820"/>
      <c r="P87" s="238" t="str">
        <f>IF(O87="","", O87*O$85)</f>
        <v/>
      </c>
      <c r="Q87" s="820"/>
      <c r="R87" s="238" t="str">
        <f>IF(Q87="","", Q87*Q$85)</f>
        <v/>
      </c>
      <c r="S87" s="820"/>
      <c r="T87" s="238" t="str">
        <f>IF(S87="","", S87*S$85)</f>
        <v/>
      </c>
      <c r="U87" s="820">
        <v>0.28499999999999998</v>
      </c>
      <c r="V87" s="238">
        <f>IF(U87="","", U87*U$85)</f>
        <v>9.9749999999999995E-3</v>
      </c>
      <c r="W87" s="820">
        <v>0.4</v>
      </c>
      <c r="X87" s="238">
        <f>IF(W87="","", W87*W$85)</f>
        <v>1.7999999999999999E-2</v>
      </c>
      <c r="Z87" s="350" t="str">
        <f>IFERROR(IF(INDEX('Produtos Selecionados'!$G:$G,MATCH($E87,'Produtos Selecionados'!$E:$E,0))="MFO", "Evitar - ROA baixo", "OK"),"OK")</f>
        <v>OK</v>
      </c>
    </row>
    <row r="88" spans="2:27" s="239" customFormat="1" ht="5.25" customHeight="1">
      <c r="B88" s="222"/>
      <c r="C88" s="222"/>
      <c r="D88" s="222"/>
      <c r="E88" s="159"/>
      <c r="F88" s="594" t="str">
        <f>IFERROR(INDEX('Produtos Selecionados'!$M:$M,MATCH(A88,'Produtos Selecionados'!$E:$E,0)),"-")</f>
        <v>-</v>
      </c>
      <c r="G88" s="594" t="str">
        <f>IFERROR(INDEX('Produtos Selecionados'!$M:$M,MATCH(B88,'Produtos Selecionados'!$E:$E,0)),"-")</f>
        <v>-</v>
      </c>
      <c r="H88" s="594" t="str">
        <f>IFERROR(INDEX('Produtos Selecionados'!$M:$M,MATCH(C88,'Produtos Selecionados'!$E:$E,0)),"-")</f>
        <v>-</v>
      </c>
      <c r="I88" s="594" t="str">
        <f>IFERROR(INDEX('Produtos Selecionados'!$M:$M,MATCH(D88,'Produtos Selecionados'!$E:$E,0)),"-")</f>
        <v>-</v>
      </c>
      <c r="J88" s="594" t="str">
        <f>IFERROR(INDEX('Produtos Selecionados'!$M:$M,MATCH(D88,'Produtos Selecionados'!$E:$E,0)),"-")</f>
        <v>-</v>
      </c>
      <c r="K88" s="594" t="str">
        <f>IFERROR(INDEX(View_FundGuide_2[Benchmark], MATCH('Portfólios Modelo'!W88,View_FundGuide_2[CNPJ],0)),"")</f>
        <v/>
      </c>
      <c r="L88" s="881" t="str">
        <f>IFERROR(INDEX(View_FundGuide_2[Benchmark], MATCH('Portfólios Modelo'!X88,View_FundGuide_2[CNPJ],0)),"")</f>
        <v/>
      </c>
      <c r="M88" s="882"/>
      <c r="N88" s="912"/>
      <c r="O88" s="821"/>
      <c r="P88" s="240" t="str">
        <f t="shared" si="54"/>
        <v/>
      </c>
      <c r="Q88" s="821"/>
      <c r="R88" s="240" t="str">
        <f t="shared" si="54"/>
        <v/>
      </c>
      <c r="S88" s="821"/>
      <c r="T88" s="240" t="str">
        <f>IF(S88="","", S88*S$85)</f>
        <v/>
      </c>
      <c r="U88" s="821"/>
      <c r="V88" s="240" t="str">
        <f>IF(U88="","", U88*U$85)</f>
        <v/>
      </c>
      <c r="W88" s="821"/>
      <c r="X88" s="240" t="str">
        <f>IF(W88="","", W88*W$85)</f>
        <v/>
      </c>
      <c r="Z88" s="351"/>
    </row>
    <row r="89" spans="2:27" s="147" customFormat="1" ht="15">
      <c r="B89" s="225"/>
      <c r="C89" s="225"/>
      <c r="D89" s="225" t="s">
        <v>12</v>
      </c>
      <c r="E89" s="152" t="s">
        <v>617</v>
      </c>
      <c r="F89" s="153"/>
      <c r="G89" s="153"/>
      <c r="H89" s="153"/>
      <c r="I89" s="153"/>
      <c r="J89" s="153"/>
      <c r="K89" s="153"/>
      <c r="L89" s="879"/>
      <c r="M89" s="880"/>
      <c r="N89" s="911"/>
      <c r="O89" s="229">
        <v>0</v>
      </c>
      <c r="P89" s="201">
        <f>SUM(P90:P93)</f>
        <v>0</v>
      </c>
      <c r="Q89" s="229">
        <v>0.01</v>
      </c>
      <c r="R89" s="201">
        <f>SUM(R90:R93)</f>
        <v>0.01</v>
      </c>
      <c r="S89" s="229">
        <v>0.02</v>
      </c>
      <c r="T89" s="201">
        <f>SUM(T90:T93)</f>
        <v>0.02</v>
      </c>
      <c r="U89" s="229">
        <v>2.5000000000000001E-2</v>
      </c>
      <c r="V89" s="201">
        <f>SUM(V90:V93)</f>
        <v>2.5000000000000001E-2</v>
      </c>
      <c r="W89" s="229">
        <v>0.03</v>
      </c>
      <c r="X89" s="201">
        <f>SUM(X90:X93)</f>
        <v>0.03</v>
      </c>
      <c r="Y89" s="239"/>
      <c r="Z89" s="349"/>
      <c r="AA89" s="151"/>
    </row>
    <row r="90" spans="2:27" s="239" customFormat="1" ht="15">
      <c r="B90" s="222"/>
      <c r="C90" s="222"/>
      <c r="D90" s="222"/>
      <c r="E90" s="228" t="s">
        <v>2108</v>
      </c>
      <c r="F90" s="592" t="str">
        <f>IFERROR(INDEX('Produtos Selecionados'!$G:$G,MATCH($E90,'Produtos Selecionados'!$E:$E,0)),"-")</f>
        <v>-</v>
      </c>
      <c r="G90" s="592" t="str">
        <f>IFERROR(INDEX('Produtos Selecionados'!$H:$H,MATCH($E90,'Produtos Selecionados'!$E:$E,0)),"-")</f>
        <v>-</v>
      </c>
      <c r="H90" s="592" t="str">
        <f>IFERROR(INDEX('Produtos Selecionados'!$O:$O,MATCH($E90,'Produtos Selecionados'!$E:$E,0)),"-")</f>
        <v>-</v>
      </c>
      <c r="I90" s="593" t="str">
        <f>IFERROR(INDEX('Produtos Selecionados'!$L:$L,MATCH($E90,'Produtos Selecionados'!$E:$E,0)),"-")</f>
        <v>-</v>
      </c>
      <c r="J90" s="593" t="str">
        <f>IFERROR(INDEX('Produtos Selecionados'!$M:$M,MATCH($E90,'Produtos Selecionados'!$E:$E,0)),"-")</f>
        <v>-</v>
      </c>
      <c r="K90" s="868">
        <f ca="1">IF($E90="", "", IFERROR(INDEX(OFFSET('Fund Guide'!$B$5,1,MATCH(K$7,OFFSET('Fund Guide'!$B$5,,,,COUNTA('Fund Guide'!$5:$5)),0)-1,COUNTA('Fund Guide'!$B:$B)-COUNTA('Fund Guide'!$B$2:$B$5)),MATCH($E90,OFFSET('Fund Guide'!$B$5,1,,COUNTA('Fund Guide'!$B:$B)-COUNTA('Fund Guide'!$B$2:$B$5)),0)),
IFERROR(OFFSET('RF &amp; RV Guide'!$E$8,2+MATCH($E90, OFFSET('RF &amp; RV Guide'!$E$8,3,,COUNTA('RF &amp; RV Guide'!$E:$E)-COUNTA('RF &amp; RV Guide'!$E$1:$E$8)), 0),-1+MATCH(K$7, OFFSET('RF &amp; RV Guide'!$E$8,,,,COUNTA('RF &amp; RV Guide'!$8:$8)-COUNTA('RF &amp; RV Guide'!$A$8:$E$8)),0)), "-")))</f>
        <v>41579</v>
      </c>
      <c r="L90" s="878" t="str">
        <f>IFERROR(INDEX(View_FundGuide_2[Benchmark], MATCH('Portfólios Modelo'!X90,View_FundGuide_2[CNPJ],0)),"")</f>
        <v/>
      </c>
      <c r="M90" s="224"/>
      <c r="N90" s="223"/>
      <c r="O90" s="820"/>
      <c r="P90" s="238" t="str">
        <f>IF(O90="","", O90*O$89)</f>
        <v/>
      </c>
      <c r="Q90" s="820">
        <v>1</v>
      </c>
      <c r="R90" s="238">
        <f>IF(Q90="","", Q90*Q$89)</f>
        <v>0.01</v>
      </c>
      <c r="S90" s="820">
        <v>1</v>
      </c>
      <c r="T90" s="238">
        <f>IF(S90="","", S90*S$89)</f>
        <v>0.02</v>
      </c>
      <c r="U90" s="820">
        <v>1</v>
      </c>
      <c r="V90" s="238">
        <f>IF(U90="","", U90*U$89)</f>
        <v>2.5000000000000001E-2</v>
      </c>
      <c r="W90" s="820">
        <v>1</v>
      </c>
      <c r="X90" s="238">
        <f>IF(W90="","", W90*W$89)</f>
        <v>0.03</v>
      </c>
      <c r="Z90" s="350" t="str">
        <f>IFERROR(IF(INDEX('Produtos Selecionados'!$G:$G,MATCH($E90,'Produtos Selecionados'!$E:$E,0))="MFO", "Evitar - ROA baixo", "OK"),"OK")</f>
        <v>OK</v>
      </c>
    </row>
    <row r="91" spans="2:27" s="239" customFormat="1" ht="15">
      <c r="B91" s="222"/>
      <c r="C91" s="222"/>
      <c r="D91" s="222"/>
      <c r="E91" s="228" t="s">
        <v>2718</v>
      </c>
      <c r="F91" s="592" t="str">
        <f>IFERROR(INDEX('Produtos Selecionados'!$G:$G,MATCH($E91,'Produtos Selecionados'!$E:$E,0)),"-")</f>
        <v>-</v>
      </c>
      <c r="G91" s="592" t="str">
        <f>IFERROR(INDEX('Produtos Selecionados'!$H:$H,MATCH($E91,'Produtos Selecionados'!$E:$E,0)),"-")</f>
        <v>-</v>
      </c>
      <c r="H91" s="592" t="str">
        <f>IFERROR(INDEX('Produtos Selecionados'!$O:$O,MATCH($E91,'Produtos Selecionados'!$E:$E,0)),"-")</f>
        <v>-</v>
      </c>
      <c r="I91" s="593" t="str">
        <f>IFERROR(INDEX('Produtos Selecionados'!$L:$L,MATCH($E91,'Produtos Selecionados'!$E:$E,0)),"-")</f>
        <v>-</v>
      </c>
      <c r="J91" s="593" t="str">
        <f>IFERROR(INDEX('Produtos Selecionados'!$M:$M,MATCH($E91,'Produtos Selecionados'!$E:$E,0)),"-")</f>
        <v>-</v>
      </c>
      <c r="K91" s="868">
        <f ca="1">IF($E91="", "", IFERROR(INDEX(OFFSET('Fund Guide'!$B$5,1,MATCH(K$7,OFFSET('Fund Guide'!$B$5,,,,COUNTA('Fund Guide'!$5:$5)),0)-1,COUNTA('Fund Guide'!$B:$B)-COUNTA('Fund Guide'!$B$2:$B$5)),MATCH($E91,OFFSET('Fund Guide'!$B$5,1,,COUNTA('Fund Guide'!$B:$B)-COUNTA('Fund Guide'!$B$2:$B$5)),0)),
IFERROR(OFFSET('RF &amp; RV Guide'!$E$8,2+MATCH($E91, OFFSET('RF &amp; RV Guide'!$E$8,3,,COUNTA('RF &amp; RV Guide'!$E:$E)-COUNTA('RF &amp; RV Guide'!$E$1:$E$8)), 0),-1+MATCH(K$7, OFFSET('RF &amp; RV Guide'!$E$8,,,,COUNTA('RF &amp; RV Guide'!$8:$8)-COUNTA('RF &amp; RV Guide'!$A$8:$E$8)),0)), "-")))</f>
        <v>43388</v>
      </c>
      <c r="L91" s="878" t="str">
        <f>IFERROR(INDEX(View_FundGuide_2[Benchmark], MATCH('Portfólios Modelo'!X91,View_FundGuide_2[CNPJ],0)),"")</f>
        <v/>
      </c>
      <c r="M91" s="224"/>
      <c r="N91" s="223"/>
      <c r="O91" s="820"/>
      <c r="P91" s="238" t="str">
        <f>IF(O91="","", O91*O$89)</f>
        <v/>
      </c>
      <c r="Q91" s="820"/>
      <c r="R91" s="238" t="str">
        <f>IF(Q91="","", Q91*Q$89)</f>
        <v/>
      </c>
      <c r="S91" s="820"/>
      <c r="T91" s="238" t="str">
        <f>IF(S91="","", S91*S$89)</f>
        <v/>
      </c>
      <c r="U91" s="820"/>
      <c r="V91" s="238" t="str">
        <f>IF(U91="","", U91*U$89)</f>
        <v/>
      </c>
      <c r="W91" s="820"/>
      <c r="X91" s="238" t="str">
        <f>IF(W91="","", W91*W$89)</f>
        <v/>
      </c>
      <c r="Z91" s="350" t="str">
        <f>IFERROR(IF(INDEX('Produtos Selecionados'!$G:$G,MATCH($E91,'Produtos Selecionados'!$E:$E,0))="MFO", "Evitar - ROA baixo", "OK"),"OK")</f>
        <v>OK</v>
      </c>
    </row>
    <row r="92" spans="2:27" s="239" customFormat="1" ht="15">
      <c r="B92" s="222"/>
      <c r="C92" s="222"/>
      <c r="D92" s="222"/>
      <c r="E92" s="228" t="s">
        <v>2665</v>
      </c>
      <c r="F92" s="592" t="str">
        <f>IFERROR(INDEX('Produtos Selecionados'!$G:$G,MATCH($E92,'Produtos Selecionados'!$E:$E,0)),"-")</f>
        <v>-</v>
      </c>
      <c r="G92" s="592" t="str">
        <f>IFERROR(INDEX('Produtos Selecionados'!$H:$H,MATCH($E92,'Produtos Selecionados'!$E:$E,0)),"-")</f>
        <v>-</v>
      </c>
      <c r="H92" s="592" t="str">
        <f>IFERROR(INDEX('Produtos Selecionados'!$O:$O,MATCH($E92,'Produtos Selecionados'!$E:$E,0)),"-")</f>
        <v>-</v>
      </c>
      <c r="I92" s="593" t="str">
        <f>IFERROR(INDEX('Produtos Selecionados'!$L:$L,MATCH($E92,'Produtos Selecionados'!$E:$E,0)),"-")</f>
        <v>-</v>
      </c>
      <c r="J92" s="593" t="str">
        <f>IFERROR(INDEX('Produtos Selecionados'!$M:$M,MATCH($E92,'Produtos Selecionados'!$E:$E,0)),"-")</f>
        <v>-</v>
      </c>
      <c r="K92" s="868">
        <f ca="1">IF($E92="", "", IFERROR(INDEX(OFFSET('Fund Guide'!$B$5,1,MATCH(K$7,OFFSET('Fund Guide'!$B$5,,,,COUNTA('Fund Guide'!$5:$5)),0)-1,COUNTA('Fund Guide'!$B:$B)-COUNTA('Fund Guide'!$B$2:$B$5)),MATCH($E92,OFFSET('Fund Guide'!$B$5,1,,COUNTA('Fund Guide'!$B:$B)-COUNTA('Fund Guide'!$B$2:$B$5)),0)),
IFERROR(OFFSET('RF &amp; RV Guide'!$E$8,2+MATCH($E92, OFFSET('RF &amp; RV Guide'!$E$8,3,,COUNTA('RF &amp; RV Guide'!$E:$E)-COUNTA('RF &amp; RV Guide'!$E$1:$E$8)), 0),-1+MATCH(K$7, OFFSET('RF &amp; RV Guide'!$E$8,,,,COUNTA('RF &amp; RV Guide'!$8:$8)-COUNTA('RF &amp; RV Guide'!$A$8:$E$8)),0)), "-")))</f>
        <v>42502</v>
      </c>
      <c r="L92" s="878" t="str">
        <f>IFERROR(INDEX(View_FundGuide_2[Benchmark], MATCH('Portfólios Modelo'!X92,View_FundGuide_2[CNPJ],0)),"")</f>
        <v/>
      </c>
      <c r="M92" s="224"/>
      <c r="N92" s="223"/>
      <c r="O92" s="820"/>
      <c r="P92" s="238" t="str">
        <f>IF(O92="","", O92*O$89)</f>
        <v/>
      </c>
      <c r="Q92" s="820"/>
      <c r="R92" s="238" t="str">
        <f t="shared" ref="R92:T93" si="55">IF(Q92="","", Q92*Q$89)</f>
        <v/>
      </c>
      <c r="S92" s="820"/>
      <c r="T92" s="238" t="str">
        <f>IF(S92="","", S92*S$89)</f>
        <v/>
      </c>
      <c r="U92" s="820"/>
      <c r="V92" s="238" t="str">
        <f>IF(U92="","", U92*U$89)</f>
        <v/>
      </c>
      <c r="W92" s="820"/>
      <c r="X92" s="238" t="str">
        <f>IF(W92="","", W92*W$89)</f>
        <v/>
      </c>
      <c r="Z92" s="350" t="str">
        <f>IFERROR(IF(INDEX('Produtos Selecionados'!$G:$G,MATCH($E92,'Produtos Selecionados'!$E:$E,0))="MFO", "Evitar - ROA baixo", "OK"),"OK")</f>
        <v>OK</v>
      </c>
    </row>
    <row r="93" spans="2:27" s="239" customFormat="1" ht="5.25" customHeight="1">
      <c r="B93" s="222"/>
      <c r="C93" s="222"/>
      <c r="D93" s="222"/>
      <c r="E93" s="159"/>
      <c r="F93" s="594" t="str">
        <f>IFERROR(INDEX('Produtos Selecionados'!$M:$M,MATCH(A93,'Produtos Selecionados'!$E:$E,0)),"-")</f>
        <v>-</v>
      </c>
      <c r="G93" s="594" t="str">
        <f>IFERROR(INDEX('Produtos Selecionados'!$M:$M,MATCH(B93,'Produtos Selecionados'!$E:$E,0)),"-")</f>
        <v>-</v>
      </c>
      <c r="H93" s="594" t="str">
        <f>IFERROR(INDEX('Produtos Selecionados'!$M:$M,MATCH(C93,'Produtos Selecionados'!$E:$E,0)),"-")</f>
        <v>-</v>
      </c>
      <c r="I93" s="594" t="str">
        <f>IFERROR(INDEX('Produtos Selecionados'!$M:$M,MATCH(D93,'Produtos Selecionados'!$E:$E,0)),"-")</f>
        <v>-</v>
      </c>
      <c r="J93" s="594" t="str">
        <f>IFERROR(INDEX('Produtos Selecionados'!$M:$M,MATCH(D93,'Produtos Selecionados'!$E:$E,0)),"-")</f>
        <v>-</v>
      </c>
      <c r="K93" s="594" t="str">
        <f>IFERROR(INDEX(View_FundGuide_2[Benchmark], MATCH('Portfólios Modelo'!W93,View_FundGuide_2[CNPJ],0)),"")</f>
        <v/>
      </c>
      <c r="L93" s="881" t="str">
        <f>IFERROR(INDEX(View_FundGuide_2[Benchmark], MATCH('Portfólios Modelo'!X93,View_FundGuide_2[CNPJ],0)),"")</f>
        <v/>
      </c>
      <c r="M93" s="882"/>
      <c r="N93" s="912"/>
      <c r="O93" s="821"/>
      <c r="P93" s="240" t="str">
        <f>IF(O93="","", O93*O$89)</f>
        <v/>
      </c>
      <c r="Q93" s="821"/>
      <c r="R93" s="240" t="str">
        <f t="shared" si="55"/>
        <v/>
      </c>
      <c r="S93" s="821"/>
      <c r="T93" s="240" t="str">
        <f t="shared" si="55"/>
        <v/>
      </c>
      <c r="U93" s="821"/>
      <c r="V93" s="240" t="str">
        <f>IF(U93="","", U93*U$89)</f>
        <v/>
      </c>
      <c r="W93" s="821"/>
      <c r="X93" s="240" t="str">
        <f>IF(W93="","", W93*W$89)</f>
        <v/>
      </c>
      <c r="Z93" s="351"/>
    </row>
    <row r="94" spans="2:27" s="147" customFormat="1" ht="15">
      <c r="B94" s="225"/>
      <c r="C94" s="225"/>
      <c r="D94" s="225" t="s">
        <v>12</v>
      </c>
      <c r="E94" s="152" t="s">
        <v>619</v>
      </c>
      <c r="F94" s="153"/>
      <c r="G94" s="153"/>
      <c r="H94" s="153"/>
      <c r="I94" s="153"/>
      <c r="J94" s="153"/>
      <c r="K94" s="153"/>
      <c r="L94" s="879"/>
      <c r="M94" s="880"/>
      <c r="N94" s="911"/>
      <c r="O94" s="229">
        <v>0</v>
      </c>
      <c r="P94" s="201">
        <f>SUM(P95:P97)</f>
        <v>0</v>
      </c>
      <c r="Q94" s="229">
        <v>0</v>
      </c>
      <c r="R94" s="201">
        <f>SUM(R95:R97)</f>
        <v>0</v>
      </c>
      <c r="S94" s="229">
        <v>0</v>
      </c>
      <c r="T94" s="201">
        <f>SUM(T95:T97)</f>
        <v>0</v>
      </c>
      <c r="U94" s="229">
        <v>0</v>
      </c>
      <c r="V94" s="201">
        <f>SUM(V95:V97)</f>
        <v>0</v>
      </c>
      <c r="W94" s="229">
        <v>0</v>
      </c>
      <c r="X94" s="201">
        <f>SUM(X95:X97)</f>
        <v>0</v>
      </c>
      <c r="Y94" s="239"/>
      <c r="Z94" s="349"/>
      <c r="AA94" s="151"/>
    </row>
    <row r="95" spans="2:27" s="239" customFormat="1" ht="15">
      <c r="B95" s="222"/>
      <c r="C95" s="222"/>
      <c r="D95" s="222"/>
      <c r="E95" s="228"/>
      <c r="F95" s="592" t="str">
        <f>IFERROR(INDEX('Produtos Selecionados'!$G:$G,MATCH($E95,'Produtos Selecionados'!$E:$E,0)),"-")</f>
        <v>-</v>
      </c>
      <c r="G95" s="592" t="str">
        <f>IFERROR(INDEX('Produtos Selecionados'!$H:$H,MATCH($E95,'Produtos Selecionados'!$E:$E,0)),"-")</f>
        <v>-</v>
      </c>
      <c r="H95" s="592" t="str">
        <f>IFERROR(INDEX('Produtos Selecionados'!$O:$O,MATCH($E95,'Produtos Selecionados'!$E:$E,0)),"-")</f>
        <v>-</v>
      </c>
      <c r="I95" s="593" t="str">
        <f>IFERROR(INDEX('Produtos Selecionados'!$L:$L,MATCH($E95,'Produtos Selecionados'!$E:$E,0)),"-")</f>
        <v>-</v>
      </c>
      <c r="J95" s="593" t="str">
        <f>IFERROR(INDEX('Produtos Selecionados'!$M:$M,MATCH($E95,'Produtos Selecionados'!$E:$E,0)),"-")</f>
        <v>-</v>
      </c>
      <c r="K95" s="868" t="str">
        <f ca="1">IF($E95="", "", IFERROR(INDEX(OFFSET('Fund Guide'!$B$5,1,MATCH(K$7,OFFSET('Fund Guide'!$B$5,,,,COUNTA('Fund Guide'!$5:$5)),0)-1,COUNTA('Fund Guide'!$B:$B)-COUNTA('Fund Guide'!$B$2:$B$5)),MATCH($E95,OFFSET('Fund Guide'!$B$5,1,,COUNTA('Fund Guide'!$B:$B)-COUNTA('Fund Guide'!$B$2:$B$5)),0)),
IFERROR(OFFSET('RF &amp; RV Guide'!$E$8,2+MATCH($E95, OFFSET('RF &amp; RV Guide'!$E$8,3,,COUNTA('RF &amp; RV Guide'!$E:$E)-COUNTA('RF &amp; RV Guide'!$E$1:$E$8)), 0),-1+MATCH(K$7, OFFSET('RF &amp; RV Guide'!$E$8,,,,COUNTA('RF &amp; RV Guide'!$8:$8)-COUNTA('RF &amp; RV Guide'!$A$8:$E$8)),0)), "-")))</f>
        <v/>
      </c>
      <c r="L95" s="878" t="str">
        <f>IFERROR(INDEX(View_FundGuide_2[Benchmark], MATCH('Portfólios Modelo'!X95,View_FundGuide_2[CNPJ],0)),"")</f>
        <v/>
      </c>
      <c r="M95" s="224"/>
      <c r="N95" s="223"/>
      <c r="O95" s="820"/>
      <c r="P95" s="238" t="str">
        <f>IF(O95="","", O95*O$94)</f>
        <v/>
      </c>
      <c r="Q95" s="820"/>
      <c r="R95" s="238" t="str">
        <f>IF(Q95="","", Q95*Q$94)</f>
        <v/>
      </c>
      <c r="S95" s="820"/>
      <c r="T95" s="238" t="str">
        <f>IF(S95="","", S95*S$94)</f>
        <v/>
      </c>
      <c r="U95" s="820"/>
      <c r="V95" s="238" t="str">
        <f>IF(U95="","", U95*U$94)</f>
        <v/>
      </c>
      <c r="W95" s="820"/>
      <c r="X95" s="238" t="str">
        <f>IF(W95="","", W95*W$94)</f>
        <v/>
      </c>
      <c r="Z95" s="350" t="str">
        <f>IFERROR(IF(INDEX('Produtos Selecionados'!$G:$G,MATCH($E95,'Produtos Selecionados'!$E:$E,0))="MFO", "Evitar - ROA baixo", "OK"),"OK")</f>
        <v>OK</v>
      </c>
    </row>
    <row r="96" spans="2:27" s="239" customFormat="1" ht="15">
      <c r="B96" s="222"/>
      <c r="C96" s="222"/>
      <c r="D96" s="222"/>
      <c r="E96" s="228"/>
      <c r="F96" s="592" t="str">
        <f>IFERROR(INDEX('Produtos Selecionados'!$G:$G,MATCH($E96,'Produtos Selecionados'!$E:$E,0)),"-")</f>
        <v>-</v>
      </c>
      <c r="G96" s="592" t="str">
        <f>IFERROR(INDEX('Produtos Selecionados'!$H:$H,MATCH($E96,'Produtos Selecionados'!$E:$E,0)),"-")</f>
        <v>-</v>
      </c>
      <c r="H96" s="592" t="str">
        <f>IFERROR(INDEX('Produtos Selecionados'!$O:$O,MATCH($E96,'Produtos Selecionados'!$E:$E,0)),"-")</f>
        <v>-</v>
      </c>
      <c r="I96" s="593" t="str">
        <f>IFERROR(INDEX('Produtos Selecionados'!$L:$L,MATCH($E96,'Produtos Selecionados'!$E:$E,0)),"-")</f>
        <v>-</v>
      </c>
      <c r="J96" s="593" t="str">
        <f>IFERROR(INDEX('Produtos Selecionados'!$M:$M,MATCH($E96,'Produtos Selecionados'!$E:$E,0)),"-")</f>
        <v>-</v>
      </c>
      <c r="K96" s="868" t="str">
        <f ca="1">IF($E96="", "", IFERROR(INDEX(OFFSET('Fund Guide'!$B$5,1,MATCH(K$7,OFFSET('Fund Guide'!$B$5,,,,COUNTA('Fund Guide'!$5:$5)),0)-1,COUNTA('Fund Guide'!$B:$B)-COUNTA('Fund Guide'!$B$2:$B$5)),MATCH($E96,OFFSET('Fund Guide'!$B$5,1,,COUNTA('Fund Guide'!$B:$B)-COUNTA('Fund Guide'!$B$2:$B$5)),0)),
IFERROR(OFFSET('RF &amp; RV Guide'!$E$8,2+MATCH($E96, OFFSET('RF &amp; RV Guide'!$E$8,3,,COUNTA('RF &amp; RV Guide'!$E:$E)-COUNTA('RF &amp; RV Guide'!$E$1:$E$8)), 0),-1+MATCH(K$7, OFFSET('RF &amp; RV Guide'!$E$8,,,,COUNTA('RF &amp; RV Guide'!$8:$8)-COUNTA('RF &amp; RV Guide'!$A$8:$E$8)),0)), "-")))</f>
        <v/>
      </c>
      <c r="L96" s="878" t="str">
        <f>IFERROR(INDEX(View_FundGuide_2[Benchmark], MATCH('Portfólios Modelo'!X96,View_FundGuide_2[CNPJ],0)),"")</f>
        <v/>
      </c>
      <c r="M96" s="224"/>
      <c r="N96" s="223"/>
      <c r="O96" s="820"/>
      <c r="P96" s="238" t="str">
        <f t="shared" ref="P96:R97" si="56">IF(O96="","", O96*O$94)</f>
        <v/>
      </c>
      <c r="Q96" s="820"/>
      <c r="R96" s="238" t="str">
        <f t="shared" si="56"/>
        <v/>
      </c>
      <c r="S96" s="820"/>
      <c r="T96" s="238" t="str">
        <f>IF(S96="","", S96*S$94)</f>
        <v/>
      </c>
      <c r="U96" s="820"/>
      <c r="V96" s="238" t="str">
        <f>IF(U96="","", U96*U$94)</f>
        <v/>
      </c>
      <c r="W96" s="820"/>
      <c r="X96" s="238" t="str">
        <f>IF(W96="","", W96*W$94)</f>
        <v/>
      </c>
      <c r="Z96" s="350" t="str">
        <f>IFERROR(IF(INDEX('Produtos Selecionados'!$G:$G,MATCH($E96,'Produtos Selecionados'!$E:$E,0))="MFO", "Evitar - ROA baixo", "OK"),"OK")</f>
        <v>OK</v>
      </c>
    </row>
    <row r="97" spans="2:27" s="239" customFormat="1" ht="5.25" customHeight="1">
      <c r="B97" s="222"/>
      <c r="C97" s="222"/>
      <c r="D97" s="222"/>
      <c r="E97" s="159"/>
      <c r="F97" s="594" t="str">
        <f>IFERROR(INDEX('Produtos Selecionados'!$M:$M,MATCH(A97,'Produtos Selecionados'!$E:$E,0)),"-")</f>
        <v>-</v>
      </c>
      <c r="G97" s="594" t="str">
        <f>IFERROR(INDEX('Produtos Selecionados'!$M:$M,MATCH(B97,'Produtos Selecionados'!$E:$E,0)),"-")</f>
        <v>-</v>
      </c>
      <c r="H97" s="594" t="str">
        <f>IFERROR(INDEX('Produtos Selecionados'!$M:$M,MATCH(C97,'Produtos Selecionados'!$E:$E,0)),"-")</f>
        <v>-</v>
      </c>
      <c r="I97" s="594" t="str">
        <f>IFERROR(INDEX('Produtos Selecionados'!$M:$M,MATCH(D97,'Produtos Selecionados'!$E:$E,0)),"-")</f>
        <v>-</v>
      </c>
      <c r="J97" s="594" t="str">
        <f>IFERROR(INDEX('Produtos Selecionados'!$M:$M,MATCH(D97,'Produtos Selecionados'!$E:$E,0)),"-")</f>
        <v>-</v>
      </c>
      <c r="K97" s="594" t="str">
        <f>IFERROR(INDEX(View_FundGuide_2[Benchmark], MATCH('Portfólios Modelo'!W97,View_FundGuide_2[CNPJ],0)),"")</f>
        <v/>
      </c>
      <c r="L97" s="881" t="str">
        <f>IFERROR(INDEX(View_FundGuide_2[Benchmark], MATCH('Portfólios Modelo'!X97,View_FundGuide_2[CNPJ],0)),"")</f>
        <v/>
      </c>
      <c r="M97" s="882"/>
      <c r="N97" s="912"/>
      <c r="O97" s="821"/>
      <c r="P97" s="240" t="str">
        <f t="shared" si="56"/>
        <v/>
      </c>
      <c r="Q97" s="821"/>
      <c r="R97" s="240" t="str">
        <f t="shared" si="56"/>
        <v/>
      </c>
      <c r="S97" s="821"/>
      <c r="T97" s="240" t="str">
        <f>IF(S97="","", S97*S$94)</f>
        <v/>
      </c>
      <c r="U97" s="821"/>
      <c r="V97" s="240" t="str">
        <f>IF(U97="","", U97*U$94)</f>
        <v/>
      </c>
      <c r="W97" s="821"/>
      <c r="X97" s="240" t="str">
        <f>IF(W97="","", W97*W$94)</f>
        <v/>
      </c>
      <c r="Z97" s="351"/>
    </row>
    <row r="98" spans="2:27" s="147" customFormat="1" ht="15">
      <c r="B98" s="225"/>
      <c r="C98" s="225"/>
      <c r="D98" s="225" t="s">
        <v>12</v>
      </c>
      <c r="E98" s="152" t="s">
        <v>618</v>
      </c>
      <c r="F98" s="153"/>
      <c r="G98" s="153"/>
      <c r="H98" s="153"/>
      <c r="I98" s="153"/>
      <c r="J98" s="153"/>
      <c r="K98" s="153" t="str">
        <f>IFERROR(INDEX(View_FundGuide_2[Benchmark], MATCH('Portfólios Modelo'!W98,View_FundGuide_2[CNPJ],0)),"")</f>
        <v/>
      </c>
      <c r="L98" s="879" t="str">
        <f>IFERROR(INDEX(View_FundGuide_2[Benchmark], MATCH('Portfólios Modelo'!X98,View_FundGuide_2[CNPJ],0)),"")</f>
        <v/>
      </c>
      <c r="M98" s="880"/>
      <c r="N98" s="911"/>
      <c r="O98" s="229">
        <v>0</v>
      </c>
      <c r="P98" s="201">
        <f>SUM(P99:P101)</f>
        <v>0</v>
      </c>
      <c r="Q98" s="229">
        <v>0</v>
      </c>
      <c r="R98" s="201">
        <f>SUM(R99:R101)</f>
        <v>0</v>
      </c>
      <c r="S98" s="229">
        <v>0</v>
      </c>
      <c r="T98" s="201">
        <f>SUM(T99:T101)</f>
        <v>0</v>
      </c>
      <c r="U98" s="229">
        <v>0</v>
      </c>
      <c r="V98" s="201">
        <f>SUM(V99:V101)</f>
        <v>0</v>
      </c>
      <c r="W98" s="229">
        <v>0</v>
      </c>
      <c r="X98" s="201">
        <f>SUM(X99:X101)</f>
        <v>0</v>
      </c>
      <c r="Y98" s="239"/>
      <c r="Z98" s="349"/>
      <c r="AA98" s="151"/>
    </row>
    <row r="99" spans="2:27" s="239" customFormat="1" ht="15">
      <c r="B99" s="222"/>
      <c r="C99" s="222"/>
      <c r="D99" s="222"/>
      <c r="E99" s="228" t="s">
        <v>1733</v>
      </c>
      <c r="F99" s="592" t="str">
        <f>IFERROR(INDEX('Produtos Selecionados'!$G:$G,MATCH($E99,'Produtos Selecionados'!$E:$E,0)),"-")</f>
        <v>-</v>
      </c>
      <c r="G99" s="592" t="str">
        <f>IFERROR(INDEX('Produtos Selecionados'!$H:$H,MATCH($E99,'Produtos Selecionados'!$E:$E,0)),"-")</f>
        <v>-</v>
      </c>
      <c r="H99" s="592" t="str">
        <f>IFERROR(INDEX('Produtos Selecionados'!$O:$O,MATCH($E99,'Produtos Selecionados'!$E:$E,0)),"-")</f>
        <v>-</v>
      </c>
      <c r="I99" s="593" t="str">
        <f>IFERROR(INDEX('Produtos Selecionados'!$L:$L,MATCH($E99,'Produtos Selecionados'!$E:$E,0)),"-")</f>
        <v>-</v>
      </c>
      <c r="J99" s="593" t="str">
        <f>IFERROR(INDEX('Produtos Selecionados'!$M:$M,MATCH($E99,'Produtos Selecionados'!$E:$E,0)),"-")</f>
        <v>-</v>
      </c>
      <c r="K99" s="868">
        <f ca="1">IF($E99="", "", IFERROR(INDEX(OFFSET('Fund Guide'!$B$5,1,MATCH(K$7,OFFSET('Fund Guide'!$B$5,,,,COUNTA('Fund Guide'!$5:$5)),0)-1,COUNTA('Fund Guide'!$B:$B)-COUNTA('Fund Guide'!$B$2:$B$5)),MATCH($E99,OFFSET('Fund Guide'!$B$5,1,,COUNTA('Fund Guide'!$B:$B)-COUNTA('Fund Guide'!$B$2:$B$5)),0)),
IFERROR(OFFSET('RF &amp; RV Guide'!$E$8,2+MATCH($E99, OFFSET('RF &amp; RV Guide'!$E$8,3,,COUNTA('RF &amp; RV Guide'!$E:$E)-COUNTA('RF &amp; RV Guide'!$E$1:$E$8)), 0),-1+MATCH(K$7, OFFSET('RF &amp; RV Guide'!$E$8,,,,COUNTA('RF &amp; RV Guide'!$8:$8)-COUNTA('RF &amp; RV Guide'!$A$8:$E$8)),0)), "-")))</f>
        <v>43828</v>
      </c>
      <c r="L99" s="878" t="str">
        <f>IFERROR(INDEX(View_FundGuide_2[Benchmark], MATCH('Portfólios Modelo'!X99,View_FundGuide_2[CNPJ],0)),"")</f>
        <v/>
      </c>
      <c r="M99" s="224"/>
      <c r="N99" s="223"/>
      <c r="O99" s="820"/>
      <c r="P99" s="238" t="str">
        <f>IF(O99="","", O99*O$98)</f>
        <v/>
      </c>
      <c r="Q99" s="820"/>
      <c r="R99" s="238" t="str">
        <f>IF(Q99="","", Q99*Q$98)</f>
        <v/>
      </c>
      <c r="S99" s="820"/>
      <c r="T99" s="238" t="str">
        <f>IF(S99="","", S99*S$98)</f>
        <v/>
      </c>
      <c r="U99" s="820"/>
      <c r="V99" s="238" t="str">
        <f>IF(U99="","", U99*U$98)</f>
        <v/>
      </c>
      <c r="W99" s="820"/>
      <c r="X99" s="238" t="str">
        <f>IF(W99="","", W99*W$98)</f>
        <v/>
      </c>
      <c r="Z99" s="350" t="str">
        <f>IFERROR(IF(INDEX('Produtos Selecionados'!$G:$G,MATCH($E99,'Produtos Selecionados'!$E:$E,0))="MFO", "Evitar - ROA baixo", "OK"),"OK")</f>
        <v>OK</v>
      </c>
    </row>
    <row r="100" spans="2:27" s="239" customFormat="1" ht="15">
      <c r="B100" s="222"/>
      <c r="C100" s="222"/>
      <c r="D100" s="222"/>
      <c r="E100" s="228"/>
      <c r="F100" s="592" t="str">
        <f>IFERROR(INDEX('Produtos Selecionados'!$G:$G,MATCH($E100,'Produtos Selecionados'!$E:$E,0)),"-")</f>
        <v>-</v>
      </c>
      <c r="G100" s="592" t="str">
        <f>IFERROR(INDEX('Produtos Selecionados'!$H:$H,MATCH($E100,'Produtos Selecionados'!$E:$E,0)),"-")</f>
        <v>-</v>
      </c>
      <c r="H100" s="592" t="str">
        <f>IFERROR(INDEX('Produtos Selecionados'!$O:$O,MATCH($E100,'Produtos Selecionados'!$E:$E,0)),"-")</f>
        <v>-</v>
      </c>
      <c r="I100" s="593" t="str">
        <f>IFERROR(INDEX('Produtos Selecionados'!$L:$L,MATCH($E100,'Produtos Selecionados'!$E:$E,0)),"-")</f>
        <v>-</v>
      </c>
      <c r="J100" s="593" t="str">
        <f>IFERROR(INDEX('Produtos Selecionados'!$M:$M,MATCH($E100,'Produtos Selecionados'!$E:$E,0)),"-")</f>
        <v>-</v>
      </c>
      <c r="K100" s="593" t="str">
        <f>IFERROR(INDEX(View_FundGuide_2[Benchmark], MATCH('Portfólios Modelo'!W100,View_FundGuide_2[CNPJ],0)),"")</f>
        <v/>
      </c>
      <c r="L100" s="878" t="str">
        <f>IFERROR(INDEX(View_FundGuide_2[Benchmark], MATCH('Portfólios Modelo'!X100,View_FundGuide_2[CNPJ],0)),"")</f>
        <v/>
      </c>
      <c r="M100" s="224"/>
      <c r="N100" s="223"/>
      <c r="O100" s="820"/>
      <c r="P100" s="238" t="str">
        <f>IF(O100="","", O100*O$98)</f>
        <v/>
      </c>
      <c r="Q100" s="820"/>
      <c r="R100" s="238" t="str">
        <f>IF(Q100="","", Q100*Q$98)</f>
        <v/>
      </c>
      <c r="S100" s="820"/>
      <c r="T100" s="238" t="str">
        <f>IF(S100="","", S100*S$98)</f>
        <v/>
      </c>
      <c r="U100" s="820"/>
      <c r="V100" s="238" t="str">
        <f>IF(U100="","", U100*U$98)</f>
        <v/>
      </c>
      <c r="W100" s="820"/>
      <c r="X100" s="238" t="str">
        <f>IF(W100="","", W100*W$98)</f>
        <v/>
      </c>
      <c r="Z100" s="350" t="str">
        <f>IFERROR(IF(INDEX('Produtos Selecionados'!$G:$G,MATCH($E100,'Produtos Selecionados'!$E:$E,0))="MFO", "Evitar - ROA baixo", "OK"),"OK")</f>
        <v>OK</v>
      </c>
    </row>
    <row r="101" spans="2:27" s="147" customFormat="1" ht="9" customHeight="1">
      <c r="B101" s="225"/>
      <c r="C101" s="225"/>
      <c r="D101" s="225"/>
      <c r="E101" s="170"/>
      <c r="F101" s="184"/>
      <c r="G101" s="184"/>
      <c r="H101" s="184"/>
      <c r="I101" s="184"/>
      <c r="J101" s="184"/>
      <c r="K101" s="184" t="str">
        <f>IFERROR(INDEX(View_FundGuide_2[Benchmark], MATCH('Portfólios Modelo'!W101,View_FundGuide_2[CNPJ],0)),"")</f>
        <v/>
      </c>
      <c r="L101" s="874" t="str">
        <f>IFERROR(INDEX(View_FundGuide_2[Benchmark], MATCH('Portfólios Modelo'!X101,View_FundGuide_2[CNPJ],0)),"")</f>
        <v/>
      </c>
      <c r="M101" s="875"/>
      <c r="N101" s="909"/>
      <c r="O101" s="821"/>
      <c r="P101" s="240" t="str">
        <f>IF(O101="","", O101*O$11)</f>
        <v/>
      </c>
      <c r="Q101" s="829"/>
      <c r="R101" s="240" t="str">
        <f>IF(Q101="","", Q101*Q$11)</f>
        <v/>
      </c>
      <c r="S101" s="821"/>
      <c r="T101" s="240" t="str">
        <f>IF(S101="","", S101*S$11)</f>
        <v/>
      </c>
      <c r="U101" s="821"/>
      <c r="V101" s="240" t="str">
        <f>IF(U101="","", U101*U$11)</f>
        <v/>
      </c>
      <c r="W101" s="821"/>
      <c r="X101" s="240" t="str">
        <f>IF(W101="","", W101*W$11)</f>
        <v/>
      </c>
      <c r="Y101" s="239"/>
      <c r="Z101" s="349"/>
      <c r="AA101" s="235"/>
    </row>
    <row r="102" spans="2:27" s="108" customFormat="1" ht="15.75">
      <c r="B102" s="272"/>
      <c r="C102" s="272"/>
      <c r="D102" s="225" t="s">
        <v>1394</v>
      </c>
      <c r="E102" s="319" t="s">
        <v>14</v>
      </c>
      <c r="F102" s="591"/>
      <c r="G102" s="591"/>
      <c r="H102" s="591"/>
      <c r="I102" s="591"/>
      <c r="J102" s="591"/>
      <c r="K102" s="591" t="str">
        <f ca="1">IFERROR(INDEX(View_FundGuide_2[Benchmark], MATCH('Portfólios Modelo'!W102,View_FundGuide_2[CNPJ],0)),"")</f>
        <v/>
      </c>
      <c r="L102" s="885" t="str">
        <f ca="1">IFERROR(INDEX(View_FundGuide_2[Benchmark], MATCH('Portfólios Modelo'!X102,View_FundGuide_2[CNPJ],0)),"")</f>
        <v/>
      </c>
      <c r="M102" s="886"/>
      <c r="N102" s="914"/>
      <c r="O102" s="267">
        <f ca="1">OFFSET('Asset Allocation Tatico'!$B$9, MATCH($E102,OFFSET('Asset Allocation Tatico'!$B$9,,,COUNTA('Asset Allocation Tatico'!$B:$B)-COUNTA('Asset Allocation Tatico'!$B$1:$B$9)),0)-1, MATCH(O$5,'Asset Allocation Tatico'!$D$5:$M$5,0)+2)</f>
        <v>0</v>
      </c>
      <c r="P102" s="273">
        <f>P104+P128</f>
        <v>0</v>
      </c>
      <c r="Q102" s="267">
        <f ca="1">OFFSET('Asset Allocation Tatico'!$B$9, MATCH($E102,OFFSET('Asset Allocation Tatico'!$B$9,,,COUNTA('Asset Allocation Tatico'!$B:$B)-COUNTA('Asset Allocation Tatico'!$B$1:$B$9)),0)-1, MATCH(Q$5,'Asset Allocation Tatico'!$D$5:$M$5,0)+2)</f>
        <v>0.05</v>
      </c>
      <c r="R102" s="273">
        <f ca="1">R104+R128</f>
        <v>0.05</v>
      </c>
      <c r="S102" s="267">
        <f ca="1">OFFSET('Asset Allocation Tatico'!$B$9, MATCH($E102,OFFSET('Asset Allocation Tatico'!$B$9,,,COUNTA('Asset Allocation Tatico'!$B:$B)-COUNTA('Asset Allocation Tatico'!$B$1:$B$9)),0)-1, MATCH(S$5,'Asset Allocation Tatico'!$D$5:$M$5,0)+2)</f>
        <v>0.1</v>
      </c>
      <c r="T102" s="273">
        <f ca="1">T104+T128</f>
        <v>0.1</v>
      </c>
      <c r="U102" s="267">
        <f ca="1">OFFSET('Asset Allocation Tatico'!$B$9, MATCH($E102,OFFSET('Asset Allocation Tatico'!$B$9,,,COUNTA('Asset Allocation Tatico'!$B:$B)-COUNTA('Asset Allocation Tatico'!$B$1:$B$9)),0)-1, MATCH(U$5,'Asset Allocation Tatico'!$D$5:$M$5,0)+2)</f>
        <v>0.2</v>
      </c>
      <c r="V102" s="273">
        <f ca="1">V104+V128</f>
        <v>0.2</v>
      </c>
      <c r="W102" s="267">
        <f ca="1">OFFSET('Asset Allocation Tatico'!$B$9, MATCH($E102,OFFSET('Asset Allocation Tatico'!$B$9,,,COUNTA('Asset Allocation Tatico'!$B:$B)-COUNTA('Asset Allocation Tatico'!$B$1:$B$9)),0)-1, MATCH(W$5,'Asset Allocation Tatico'!$D$5:$M$5,0)+2)</f>
        <v>0.35000000000000003</v>
      </c>
      <c r="X102" s="273">
        <f ca="1">X104+X128</f>
        <v>0.35000000000000003</v>
      </c>
      <c r="Y102" s="239"/>
      <c r="Z102" s="348"/>
      <c r="AA102" s="274"/>
    </row>
    <row r="103" spans="2:27" s="147" customFormat="1" ht="5.25" customHeight="1">
      <c r="B103" s="225"/>
      <c r="C103" s="225"/>
      <c r="D103" s="225"/>
      <c r="F103" s="184"/>
      <c r="G103" s="184"/>
      <c r="H103" s="184"/>
      <c r="I103" s="184"/>
      <c r="J103" s="184"/>
      <c r="K103" s="184" t="str">
        <f>IFERROR(INDEX(View_FundGuide_2[Benchmark], MATCH('Portfólios Modelo'!W103,View_FundGuide_2[CNPJ],0)),"")</f>
        <v/>
      </c>
      <c r="L103" s="874" t="str">
        <f>IFERROR(INDEX(View_FundGuide_2[Benchmark], MATCH('Portfólios Modelo'!X103,View_FundGuide_2[CNPJ],0)),"")</f>
        <v/>
      </c>
      <c r="M103" s="875"/>
      <c r="N103" s="909"/>
      <c r="O103" s="233"/>
      <c r="P103" s="234"/>
      <c r="Q103" s="233"/>
      <c r="R103" s="234"/>
      <c r="S103" s="233"/>
      <c r="T103" s="234"/>
      <c r="U103" s="233"/>
      <c r="V103" s="234"/>
      <c r="W103" s="233"/>
      <c r="X103" s="234"/>
      <c r="Y103" s="239"/>
      <c r="Z103" s="349"/>
      <c r="AA103" s="235"/>
    </row>
    <row r="104" spans="2:27" s="147" customFormat="1" ht="15">
      <c r="B104" s="225"/>
      <c r="C104" s="225" t="s">
        <v>12</v>
      </c>
      <c r="D104" s="225" t="s">
        <v>12</v>
      </c>
      <c r="E104" s="149" t="s">
        <v>608</v>
      </c>
      <c r="F104" s="150"/>
      <c r="G104" s="150"/>
      <c r="H104" s="150"/>
      <c r="I104" s="150"/>
      <c r="J104" s="150"/>
      <c r="K104" s="150" t="str">
        <f ca="1">IFERROR(INDEX(View_FundGuide_2[Benchmark], MATCH('Portfólios Modelo'!W104,View_FundGuide_2[CNPJ],0)),"")</f>
        <v/>
      </c>
      <c r="L104" s="876" t="str">
        <f>IFERROR(INDEX(View_FundGuide_2[Benchmark], MATCH('Portfólios Modelo'!X104,View_FundGuide_2[CNPJ],0)),"")</f>
        <v/>
      </c>
      <c r="M104" s="877"/>
      <c r="N104" s="910"/>
      <c r="O104" s="227">
        <f ca="1">OFFSET('Asset Allocation Tatico'!$B$9, MATCH($E104,OFFSET('Asset Allocation Tatico'!$B$9,,,COUNTA('Asset Allocation Tatico'!$B:$B)-COUNTA('Asset Allocation Tatico'!$B$1:$B$9)),0)-1, MATCH(O$5,'Asset Allocation Tatico'!$D$5:$M$5,0)+2)</f>
        <v>0</v>
      </c>
      <c r="P104" s="236">
        <f>P106+P117+P125</f>
        <v>0</v>
      </c>
      <c r="Q104" s="227">
        <f ca="1">OFFSET('Asset Allocation Tatico'!$B$9, MATCH($E104,OFFSET('Asset Allocation Tatico'!$B$9,,,COUNTA('Asset Allocation Tatico'!$B:$B)-COUNTA('Asset Allocation Tatico'!$B$1:$B$9)),0)-1, MATCH(Q$5,'Asset Allocation Tatico'!$D$5:$M$5,0)+2)</f>
        <v>3.5000000000000003E-2</v>
      </c>
      <c r="R104" s="236">
        <f>R106+R117+R125</f>
        <v>3.5000000000000003E-2</v>
      </c>
      <c r="S104" s="227">
        <f ca="1">OFFSET('Asset Allocation Tatico'!$B$9, MATCH($E104,OFFSET('Asset Allocation Tatico'!$B$9,,,COUNTA('Asset Allocation Tatico'!$B:$B)-COUNTA('Asset Allocation Tatico'!$B$1:$B$9)),0)-1, MATCH(S$5,'Asset Allocation Tatico'!$D$5:$M$5,0)+2)</f>
        <v>7.0000000000000007E-2</v>
      </c>
      <c r="T104" s="236">
        <f>T106+T117+T125</f>
        <v>7.0000000000000007E-2</v>
      </c>
      <c r="U104" s="227">
        <f ca="1">OFFSET('Asset Allocation Tatico'!$B$9, MATCH($E104,OFFSET('Asset Allocation Tatico'!$B$9,,,COUNTA('Asset Allocation Tatico'!$B:$B)-COUNTA('Asset Allocation Tatico'!$B$1:$B$9)),0)-1, MATCH(U$5,'Asset Allocation Tatico'!$D$5:$M$5,0)+2)</f>
        <v>0.16</v>
      </c>
      <c r="V104" s="236">
        <f>V106+V117+V125</f>
        <v>0.16</v>
      </c>
      <c r="W104" s="227">
        <f ca="1">OFFSET('Asset Allocation Tatico'!$B$9, MATCH($E104,OFFSET('Asset Allocation Tatico'!$B$9,,,COUNTA('Asset Allocation Tatico'!$B:$B)-COUNTA('Asset Allocation Tatico'!$B$1:$B$9)),0)-1, MATCH(W$5,'Asset Allocation Tatico'!$D$5:$M$5,0)+2)</f>
        <v>0.27</v>
      </c>
      <c r="X104" s="237">
        <f>X106+X117+X125</f>
        <v>0.27</v>
      </c>
      <c r="Y104" s="239"/>
      <c r="Z104" s="349"/>
      <c r="AA104" s="151"/>
    </row>
    <row r="105" spans="2:27" s="147" customFormat="1" ht="3" customHeight="1">
      <c r="B105" s="225"/>
      <c r="C105" s="225"/>
      <c r="D105" s="225"/>
      <c r="F105" s="184"/>
      <c r="G105" s="184"/>
      <c r="H105" s="184"/>
      <c r="I105" s="184"/>
      <c r="J105" s="184"/>
      <c r="K105" s="184" t="str">
        <f>IFERROR(INDEX(View_FundGuide_2[Benchmark], MATCH('Portfólios Modelo'!W105,View_FundGuide_2[CNPJ],0)),"")</f>
        <v/>
      </c>
      <c r="L105" s="874" t="str">
        <f>IFERROR(INDEX(View_FundGuide_2[Benchmark], MATCH('Portfólios Modelo'!X105,View_FundGuide_2[CNPJ],0)),"")</f>
        <v/>
      </c>
      <c r="M105" s="875"/>
      <c r="N105" s="909"/>
      <c r="O105" s="233"/>
      <c r="P105" s="234"/>
      <c r="Q105" s="233"/>
      <c r="R105" s="234"/>
      <c r="S105" s="233"/>
      <c r="T105" s="234"/>
      <c r="U105" s="233"/>
      <c r="V105" s="234"/>
      <c r="W105" s="233"/>
      <c r="X105" s="234"/>
      <c r="Y105" s="239"/>
      <c r="Z105" s="349"/>
      <c r="AA105" s="151"/>
    </row>
    <row r="106" spans="2:27" s="147" customFormat="1" ht="15">
      <c r="B106" s="225"/>
      <c r="C106" s="225"/>
      <c r="D106" s="225" t="s">
        <v>12</v>
      </c>
      <c r="E106" s="152" t="s">
        <v>607</v>
      </c>
      <c r="F106" s="153"/>
      <c r="G106" s="153"/>
      <c r="H106" s="153"/>
      <c r="I106" s="153"/>
      <c r="J106" s="153"/>
      <c r="K106" s="153" t="str">
        <f>IFERROR(INDEX(View_FundGuide_2[Benchmark], MATCH('Portfólios Modelo'!W106,View_FundGuide_2[CNPJ],0)),"")</f>
        <v/>
      </c>
      <c r="L106" s="879" t="str">
        <f>IFERROR(INDEX(View_FundGuide_2[Benchmark], MATCH('Portfólios Modelo'!X106,View_FundGuide_2[CNPJ],0)),"")</f>
        <v/>
      </c>
      <c r="M106" s="880"/>
      <c r="N106" s="911"/>
      <c r="O106" s="229">
        <v>0</v>
      </c>
      <c r="P106" s="201">
        <f>SUM(P107:P116)</f>
        <v>0</v>
      </c>
      <c r="Q106" s="229">
        <v>0.01</v>
      </c>
      <c r="R106" s="201">
        <f>SUM(R107:R116)</f>
        <v>0.01</v>
      </c>
      <c r="S106" s="229">
        <v>3.5000000000000003E-2</v>
      </c>
      <c r="T106" s="201">
        <f>SUM(T107:T116)</f>
        <v>3.5000000000000003E-2</v>
      </c>
      <c r="U106" s="229">
        <v>0.09</v>
      </c>
      <c r="V106" s="201">
        <f>SUM(V107:V116)</f>
        <v>0.09</v>
      </c>
      <c r="W106" s="229">
        <v>0.15</v>
      </c>
      <c r="X106" s="201">
        <f>SUM(X107:X116)</f>
        <v>0.15</v>
      </c>
      <c r="Y106" s="239"/>
      <c r="Z106" s="349"/>
      <c r="AA106" s="151"/>
    </row>
    <row r="107" spans="2:27" s="239" customFormat="1" ht="15">
      <c r="B107" s="222"/>
      <c r="C107" s="222"/>
      <c r="D107" s="222"/>
      <c r="E107" s="228" t="s">
        <v>1432</v>
      </c>
      <c r="F107" s="592" t="str">
        <f>IFERROR(INDEX('Produtos Selecionados'!$G:$G,MATCH($E107,'Produtos Selecionados'!$E:$E,0)),"-")</f>
        <v>-</v>
      </c>
      <c r="G107" s="592" t="str">
        <f>IFERROR(INDEX('Produtos Selecionados'!$H:$H,MATCH($E107,'Produtos Selecionados'!$E:$E,0)),"-")</f>
        <v>Sim</v>
      </c>
      <c r="H107" s="592">
        <f>IFERROR(INDEX('Produtos Selecionados'!$O:$O,MATCH($E107,'Produtos Selecionados'!$E:$E,0)),"-")</f>
        <v>5.0000000000000001E-3</v>
      </c>
      <c r="I107" s="593" t="str">
        <f>IFERROR(INDEX('Produtos Selecionados'!$L:$L,MATCH($E107,'Produtos Selecionados'!$E:$E,0)),"-")</f>
        <v>BRL</v>
      </c>
      <c r="J107" s="593">
        <f>IFERROR(INDEX('Produtos Selecionados'!$M:$M,MATCH($E107,'Produtos Selecionados'!$E:$E,0)),"-")</f>
        <v>2</v>
      </c>
      <c r="K107" s="868" t="str">
        <f ca="1">IF($E107="", "", IFERROR(INDEX(OFFSET('Fund Guide'!$B$5,1,MATCH(K$7,OFFSET('Fund Guide'!$B$5,,,,COUNTA('Fund Guide'!$5:$5)),0)-1,COUNTA('Fund Guide'!$B:$B)-COUNTA('Fund Guide'!$B$2:$B$5)),MATCH($E107,OFFSET('Fund Guide'!$B$5,1,,COUNTA('Fund Guide'!$B:$B)-COUNTA('Fund Guide'!$B$2:$B$5)),0)),
IFERROR(OFFSET('RF &amp; RV Guide'!$E$8,2+MATCH($E107, OFFSET('RF &amp; RV Guide'!$E$8,3,,COUNTA('RF &amp; RV Guide'!$E:$E)-COUNTA('RF &amp; RV Guide'!$E$1:$E$8)), 0),-1+MATCH(K$7, OFFSET('RF &amp; RV Guide'!$E$8,,,,COUNTA('RF &amp; RV Guide'!$8:$8)-COUNTA('RF &amp; RV Guide'!$A$8:$E$8)),0)), "-")))</f>
        <v>-</v>
      </c>
      <c r="L107" s="878" t="str">
        <f>IFERROR(INDEX(View_FundGuide_2[Benchmark], MATCH('Portfólios Modelo'!X107,View_FundGuide_2[CNPJ],0)),"")</f>
        <v/>
      </c>
      <c r="M107" s="224"/>
      <c r="N107" s="223"/>
      <c r="O107" s="820"/>
      <c r="P107" s="238" t="str">
        <f t="shared" ref="P107:P115" si="57">IF(O107="","", O107*O$106)</f>
        <v/>
      </c>
      <c r="Q107" s="820"/>
      <c r="R107" s="238" t="str">
        <f t="shared" ref="R107:R115" si="58">IF(Q107="","", Q107*Q$106)</f>
        <v/>
      </c>
      <c r="S107" s="820">
        <v>0.5</v>
      </c>
      <c r="T107" s="238">
        <f t="shared" ref="T107:T115" si="59">IF(S107="","", S107*S$106)</f>
        <v>1.7500000000000002E-2</v>
      </c>
      <c r="U107" s="820">
        <v>0.5</v>
      </c>
      <c r="V107" s="238">
        <f t="shared" ref="V107:V115" si="60">IF(U107="","", U107*U$106)</f>
        <v>4.4999999999999998E-2</v>
      </c>
      <c r="W107" s="820">
        <v>0.5</v>
      </c>
      <c r="X107" s="238">
        <f t="shared" ref="X107:X115" si="61">IF(W107="","", W107*W$106)</f>
        <v>7.4999999999999997E-2</v>
      </c>
      <c r="Z107" s="350" t="str">
        <f>IFERROR(IF(INDEX('Produtos Selecionados'!$G:$G,MATCH($E107,'Produtos Selecionados'!$E:$E,0))="MFO", "Evitar - ROA baixo", "OK"),"OK")</f>
        <v>OK</v>
      </c>
    </row>
    <row r="108" spans="2:27" s="239" customFormat="1" ht="15">
      <c r="B108" s="222"/>
      <c r="C108" s="222"/>
      <c r="D108" s="222"/>
      <c r="E108" s="228" t="s">
        <v>2100</v>
      </c>
      <c r="F108" s="592" t="str">
        <f>IFERROR(INDEX('Produtos Selecionados'!$G:$G,MATCH($E108,'Produtos Selecionados'!$E:$E,0)),"-")</f>
        <v>-</v>
      </c>
      <c r="G108" s="592" t="str">
        <f>IFERROR(INDEX('Produtos Selecionados'!$H:$H,MATCH($E108,'Produtos Selecionados'!$E:$E,0)),"-")</f>
        <v>-</v>
      </c>
      <c r="H108" s="592" t="str">
        <f>IFERROR(INDEX('Produtos Selecionados'!$O:$O,MATCH($E108,'Produtos Selecionados'!$E:$E,0)),"-")</f>
        <v>-</v>
      </c>
      <c r="I108" s="593" t="str">
        <f>IFERROR(INDEX('Produtos Selecionados'!$L:$L,MATCH($E108,'Produtos Selecionados'!$E:$E,0)),"-")</f>
        <v>-</v>
      </c>
      <c r="J108" s="593" t="str">
        <f>IFERROR(INDEX('Produtos Selecionados'!$M:$M,MATCH($E108,'Produtos Selecionados'!$E:$E,0)),"-")</f>
        <v>-</v>
      </c>
      <c r="K108" s="868">
        <f ca="1">IF($E108="", "", IFERROR(INDEX(OFFSET('Fund Guide'!$B$5,1,MATCH(K$7,OFFSET('Fund Guide'!$B$5,,,,COUNTA('Fund Guide'!$5:$5)),0)-1,COUNTA('Fund Guide'!$B:$B)-COUNTA('Fund Guide'!$B$2:$B$5)),MATCH($E108,OFFSET('Fund Guide'!$B$5,1,,COUNTA('Fund Guide'!$B:$B)-COUNTA('Fund Guide'!$B$2:$B$5)),0)),
IFERROR(OFFSET('RF &amp; RV Guide'!$E$8,2+MATCH($E108, OFFSET('RF &amp; RV Guide'!$E$8,3,,COUNTA('RF &amp; RV Guide'!$E:$E)-COUNTA('RF &amp; RV Guide'!$E$1:$E$8)), 0),-1+MATCH(K$7, OFFSET('RF &amp; RV Guide'!$E$8,,,,COUNTA('RF &amp; RV Guide'!$8:$8)-COUNTA('RF &amp; RV Guide'!$A$8:$E$8)),0)), "-")))</f>
        <v>41511</v>
      </c>
      <c r="L108" s="878" t="str">
        <f>IFERROR(INDEX(View_FundGuide_2[Benchmark], MATCH('Portfólios Modelo'!X108,View_FundGuide_2[CNPJ],0)),"")</f>
        <v/>
      </c>
      <c r="M108" s="224"/>
      <c r="N108" s="223"/>
      <c r="O108" s="820"/>
      <c r="P108" s="238" t="str">
        <f t="shared" si="57"/>
        <v/>
      </c>
      <c r="Q108" s="820"/>
      <c r="R108" s="238" t="str">
        <f t="shared" si="58"/>
        <v/>
      </c>
      <c r="S108" s="820"/>
      <c r="T108" s="238" t="str">
        <f t="shared" si="59"/>
        <v/>
      </c>
      <c r="U108" s="820">
        <v>0.25</v>
      </c>
      <c r="V108" s="238">
        <f t="shared" si="60"/>
        <v>2.2499999999999999E-2</v>
      </c>
      <c r="W108" s="820">
        <v>0.25</v>
      </c>
      <c r="X108" s="238">
        <f t="shared" si="61"/>
        <v>3.7499999999999999E-2</v>
      </c>
      <c r="Z108" s="350" t="str">
        <f>IFERROR(IF(INDEX('Produtos Selecionados'!$G:$G,MATCH($E108,'Produtos Selecionados'!$E:$E,0))="MFO", "Evitar - ROA baixo", "OK"),"OK")</f>
        <v>OK</v>
      </c>
    </row>
    <row r="109" spans="2:27" s="239" customFormat="1" ht="15">
      <c r="B109" s="222"/>
      <c r="C109" s="222"/>
      <c r="D109" s="222"/>
      <c r="E109" s="228" t="s">
        <v>2131</v>
      </c>
      <c r="F109" s="592" t="str">
        <f>IFERROR(INDEX('Produtos Selecionados'!$G:$G,MATCH($E109,'Produtos Selecionados'!$E:$E,0)),"-")</f>
        <v>-</v>
      </c>
      <c r="G109" s="592" t="str">
        <f>IFERROR(INDEX('Produtos Selecionados'!$H:$H,MATCH($E109,'Produtos Selecionados'!$E:$E,0)),"-")</f>
        <v>-</v>
      </c>
      <c r="H109" s="592" t="str">
        <f>IFERROR(INDEX('Produtos Selecionados'!$O:$O,MATCH($E109,'Produtos Selecionados'!$E:$E,0)),"-")</f>
        <v>-</v>
      </c>
      <c r="I109" s="593" t="str">
        <f>IFERROR(INDEX('Produtos Selecionados'!$L:$L,MATCH($E109,'Produtos Selecionados'!$E:$E,0)),"-")</f>
        <v>-</v>
      </c>
      <c r="J109" s="593" t="str">
        <f>IFERROR(INDEX('Produtos Selecionados'!$M:$M,MATCH($E109,'Produtos Selecionados'!$E:$E,0)),"-")</f>
        <v>-</v>
      </c>
      <c r="K109" s="868">
        <f ca="1">IF($E109="", "", IFERROR(INDEX(OFFSET('Fund Guide'!$B$5,1,MATCH(K$7,OFFSET('Fund Guide'!$B$5,,,,COUNTA('Fund Guide'!$5:$5)),0)-1,COUNTA('Fund Guide'!$B:$B)-COUNTA('Fund Guide'!$B$2:$B$5)),MATCH($E109,OFFSET('Fund Guide'!$B$5,1,,COUNTA('Fund Guide'!$B:$B)-COUNTA('Fund Guide'!$B$2:$B$5)),0)),
IFERROR(OFFSET('RF &amp; RV Guide'!$E$8,2+MATCH($E109, OFFSET('RF &amp; RV Guide'!$E$8,3,,COUNTA('RF &amp; RV Guide'!$E:$E)-COUNTA('RF &amp; RV Guide'!$E$1:$E$8)), 0),-1+MATCH(K$7, OFFSET('RF &amp; RV Guide'!$E$8,,,,COUNTA('RF &amp; RV Guide'!$8:$8)-COUNTA('RF &amp; RV Guide'!$A$8:$E$8)),0)), "-")))</f>
        <v>43821</v>
      </c>
      <c r="L109" s="878" t="str">
        <f>IFERROR(INDEX(View_FundGuide_2[Benchmark], MATCH('Portfólios Modelo'!X109,View_FundGuide_2[CNPJ],0)),"")</f>
        <v/>
      </c>
      <c r="M109" s="224"/>
      <c r="N109" s="223"/>
      <c r="O109" s="820"/>
      <c r="P109" s="238" t="str">
        <f t="shared" si="57"/>
        <v/>
      </c>
      <c r="Q109" s="820"/>
      <c r="R109" s="238" t="str">
        <f t="shared" si="58"/>
        <v/>
      </c>
      <c r="S109" s="820"/>
      <c r="T109" s="238" t="str">
        <f t="shared" si="59"/>
        <v/>
      </c>
      <c r="U109" s="820"/>
      <c r="V109" s="238" t="str">
        <f t="shared" si="60"/>
        <v/>
      </c>
      <c r="W109" s="820"/>
      <c r="X109" s="238" t="str">
        <f t="shared" si="61"/>
        <v/>
      </c>
      <c r="Z109" s="350" t="str">
        <f>IFERROR(IF(INDEX('Produtos Selecionados'!$G:$G,MATCH($E109,'Produtos Selecionados'!$E:$E,0))="MFO", "Evitar - ROA baixo", "OK"),"OK")</f>
        <v>OK</v>
      </c>
    </row>
    <row r="110" spans="2:27" s="239" customFormat="1" ht="15">
      <c r="B110" s="222"/>
      <c r="C110" s="222"/>
      <c r="D110" s="222"/>
      <c r="E110" s="228" t="s">
        <v>2090</v>
      </c>
      <c r="F110" s="592" t="str">
        <f>IFERROR(INDEX('Produtos Selecionados'!$G:$G,MATCH($E110,'Produtos Selecionados'!$E:$E,0)),"-")</f>
        <v>-</v>
      </c>
      <c r="G110" s="592" t="str">
        <f>IFERROR(INDEX('Produtos Selecionados'!$H:$H,MATCH($E110,'Produtos Selecionados'!$E:$E,0)),"-")</f>
        <v>-</v>
      </c>
      <c r="H110" s="592" t="str">
        <f>IFERROR(INDEX('Produtos Selecionados'!$O:$O,MATCH($E110,'Produtos Selecionados'!$E:$E,0)),"-")</f>
        <v>-</v>
      </c>
      <c r="I110" s="593" t="str">
        <f>IFERROR(INDEX('Produtos Selecionados'!$L:$L,MATCH($E110,'Produtos Selecionados'!$E:$E,0)),"-")</f>
        <v>-</v>
      </c>
      <c r="J110" s="593" t="str">
        <f>IFERROR(INDEX('Produtos Selecionados'!$M:$M,MATCH($E110,'Produtos Selecionados'!$E:$E,0)),"-")</f>
        <v>-</v>
      </c>
      <c r="K110" s="868">
        <f ca="1">IF($E110="", "", IFERROR(INDEX(OFFSET('Fund Guide'!$B$5,1,MATCH(K$7,OFFSET('Fund Guide'!$B$5,,,,COUNTA('Fund Guide'!$5:$5)),0)-1,COUNTA('Fund Guide'!$B:$B)-COUNTA('Fund Guide'!$B$2:$B$5)),MATCH($E110,OFFSET('Fund Guide'!$B$5,1,,COUNTA('Fund Guide'!$B:$B)-COUNTA('Fund Guide'!$B$2:$B$5)),0)),
IFERROR(OFFSET('RF &amp; RV Guide'!$E$8,2+MATCH($E110, OFFSET('RF &amp; RV Guide'!$E$8,3,,COUNTA('RF &amp; RV Guide'!$E:$E)-COUNTA('RF &amp; RV Guide'!$E$1:$E$8)), 0),-1+MATCH(K$7, OFFSET('RF &amp; RV Guide'!$E$8,,,,COUNTA('RF &amp; RV Guide'!$8:$8)-COUNTA('RF &amp; RV Guide'!$A$8:$E$8)),0)), "-")))</f>
        <v>43212</v>
      </c>
      <c r="L110" s="878" t="str">
        <f>IFERROR(INDEX(View_FundGuide_2[Benchmark], MATCH('Portfólios Modelo'!X110,View_FundGuide_2[CNPJ],0)),"")</f>
        <v/>
      </c>
      <c r="M110" s="224"/>
      <c r="N110" s="223"/>
      <c r="O110" s="820"/>
      <c r="P110" s="238" t="str">
        <f t="shared" si="57"/>
        <v/>
      </c>
      <c r="Q110" s="820">
        <v>1</v>
      </c>
      <c r="R110" s="238">
        <f t="shared" si="58"/>
        <v>0.01</v>
      </c>
      <c r="S110" s="820">
        <v>0.5</v>
      </c>
      <c r="T110" s="238">
        <f t="shared" si="59"/>
        <v>1.7500000000000002E-2</v>
      </c>
      <c r="U110" s="820">
        <v>0.25</v>
      </c>
      <c r="V110" s="238">
        <f t="shared" si="60"/>
        <v>2.2499999999999999E-2</v>
      </c>
      <c r="W110" s="820">
        <v>0.25</v>
      </c>
      <c r="X110" s="238">
        <f t="shared" si="61"/>
        <v>3.7499999999999999E-2</v>
      </c>
      <c r="Z110" s="350" t="str">
        <f>IFERROR(IF(INDEX('Produtos Selecionados'!$G:$G,MATCH($E110,'Produtos Selecionados'!$E:$E,0))="MFO", "Evitar - ROA baixo", "OK"),"OK")</f>
        <v>OK</v>
      </c>
    </row>
    <row r="111" spans="2:27" s="239" customFormat="1" ht="15">
      <c r="B111" s="222"/>
      <c r="C111" s="222"/>
      <c r="D111" s="222"/>
      <c r="E111" s="228" t="s">
        <v>2098</v>
      </c>
      <c r="F111" s="592" t="str">
        <f>IFERROR(INDEX('Produtos Selecionados'!$G:$G,MATCH($E111,'Produtos Selecionados'!$E:$E,0)),"-")</f>
        <v>-</v>
      </c>
      <c r="G111" s="592" t="str">
        <f>IFERROR(INDEX('Produtos Selecionados'!$H:$H,MATCH($E111,'Produtos Selecionados'!$E:$E,0)),"-")</f>
        <v>-</v>
      </c>
      <c r="H111" s="592" t="str">
        <f>IFERROR(INDEX('Produtos Selecionados'!$O:$O,MATCH($E111,'Produtos Selecionados'!$E:$E,0)),"-")</f>
        <v>-</v>
      </c>
      <c r="I111" s="593" t="str">
        <f>IFERROR(INDEX('Produtos Selecionados'!$L:$L,MATCH($E111,'Produtos Selecionados'!$E:$E,0)),"-")</f>
        <v>-</v>
      </c>
      <c r="J111" s="593" t="str">
        <f>IFERROR(INDEX('Produtos Selecionados'!$M:$M,MATCH($E111,'Produtos Selecionados'!$E:$E,0)),"-")</f>
        <v>-</v>
      </c>
      <c r="K111" s="868">
        <f ca="1">IF($E111="", "", IFERROR(INDEX(OFFSET('Fund Guide'!$B$5,1,MATCH(K$7,OFFSET('Fund Guide'!$B$5,,,,COUNTA('Fund Guide'!$5:$5)),0)-1,COUNTA('Fund Guide'!$B:$B)-COUNTA('Fund Guide'!$B$2:$B$5)),MATCH($E111,OFFSET('Fund Guide'!$B$5,1,,COUNTA('Fund Guide'!$B:$B)-COUNTA('Fund Guide'!$B$2:$B$5)),0)),
IFERROR(OFFSET('RF &amp; RV Guide'!$E$8,2+MATCH($E111, OFFSET('RF &amp; RV Guide'!$E$8,3,,COUNTA('RF &amp; RV Guide'!$E:$E)-COUNTA('RF &amp; RV Guide'!$E$1:$E$8)), 0),-1+MATCH(K$7, OFFSET('RF &amp; RV Guide'!$E$8,,,,COUNTA('RF &amp; RV Guide'!$8:$8)-COUNTA('RF &amp; RV Guide'!$A$8:$E$8)),0)), "-")))</f>
        <v>43463</v>
      </c>
      <c r="L111" s="878" t="str">
        <f>IFERROR(INDEX(View_FundGuide_2[Benchmark], MATCH('Portfólios Modelo'!X111,View_FundGuide_2[CNPJ],0)),"")</f>
        <v/>
      </c>
      <c r="M111" s="224"/>
      <c r="N111" s="223"/>
      <c r="O111" s="820"/>
      <c r="P111" s="238" t="str">
        <f t="shared" si="57"/>
        <v/>
      </c>
      <c r="Q111" s="820"/>
      <c r="R111" s="238" t="str">
        <f t="shared" si="58"/>
        <v/>
      </c>
      <c r="S111" s="820"/>
      <c r="T111" s="238" t="str">
        <f t="shared" si="59"/>
        <v/>
      </c>
      <c r="U111" s="820"/>
      <c r="V111" s="238" t="str">
        <f t="shared" si="60"/>
        <v/>
      </c>
      <c r="W111" s="820"/>
      <c r="X111" s="238" t="str">
        <f t="shared" si="61"/>
        <v/>
      </c>
      <c r="Z111" s="350" t="str">
        <f>IFERROR(IF(INDEX('Produtos Selecionados'!$G:$G,MATCH($E111,'Produtos Selecionados'!$E:$E,0))="MFO", "Evitar - ROA baixo", "OK"),"OK")</f>
        <v>OK</v>
      </c>
    </row>
    <row r="112" spans="2:27" s="239" customFormat="1" ht="15">
      <c r="B112" s="222"/>
      <c r="C112" s="222"/>
      <c r="D112" s="222"/>
      <c r="E112" s="228" t="s">
        <v>2127</v>
      </c>
      <c r="F112" s="592" t="str">
        <f>IFERROR(INDEX('Produtos Selecionados'!$G:$G,MATCH($E112,'Produtos Selecionados'!$E:$E,0)),"-")</f>
        <v>-</v>
      </c>
      <c r="G112" s="592" t="str">
        <f>IFERROR(INDEX('Produtos Selecionados'!$H:$H,MATCH($E112,'Produtos Selecionados'!$E:$E,0)),"-")</f>
        <v>-</v>
      </c>
      <c r="H112" s="592" t="str">
        <f>IFERROR(INDEX('Produtos Selecionados'!$O:$O,MATCH($E112,'Produtos Selecionados'!$E:$E,0)),"-")</f>
        <v>-</v>
      </c>
      <c r="I112" s="593" t="str">
        <f>IFERROR(INDEX('Produtos Selecionados'!$L:$L,MATCH($E112,'Produtos Selecionados'!$E:$E,0)),"-")</f>
        <v>-</v>
      </c>
      <c r="J112" s="593" t="str">
        <f>IFERROR(INDEX('Produtos Selecionados'!$M:$M,MATCH($E112,'Produtos Selecionados'!$E:$E,0)),"-")</f>
        <v>-</v>
      </c>
      <c r="K112" s="868">
        <f ca="1">IF($E112="", "", IFERROR(INDEX(OFFSET('Fund Guide'!$B$5,1,MATCH(K$7,OFFSET('Fund Guide'!$B$5,,,,COUNTA('Fund Guide'!$5:$5)),0)-1,COUNTA('Fund Guide'!$B:$B)-COUNTA('Fund Guide'!$B$2:$B$5)),MATCH($E112,OFFSET('Fund Guide'!$B$5,1,,COUNTA('Fund Guide'!$B:$B)-COUNTA('Fund Guide'!$B$2:$B$5)),0)),
IFERROR(OFFSET('RF &amp; RV Guide'!$E$8,2+MATCH($E112, OFFSET('RF &amp; RV Guide'!$E$8,3,,COUNTA('RF &amp; RV Guide'!$E:$E)-COUNTA('RF &amp; RV Guide'!$E$1:$E$8)), 0),-1+MATCH(K$7, OFFSET('RF &amp; RV Guide'!$E$8,,,,COUNTA('RF &amp; RV Guide'!$8:$8)-COUNTA('RF &amp; RV Guide'!$A$8:$E$8)),0)), "-")))</f>
        <v>40951</v>
      </c>
      <c r="L112" s="878" t="str">
        <f>IFERROR(INDEX(View_FundGuide_2[Benchmark], MATCH('Portfólios Modelo'!X112,View_FundGuide_2[CNPJ],0)),"")</f>
        <v/>
      </c>
      <c r="M112" s="224"/>
      <c r="N112" s="223"/>
      <c r="O112" s="820"/>
      <c r="P112" s="238" t="str">
        <f t="shared" si="57"/>
        <v/>
      </c>
      <c r="Q112" s="820"/>
      <c r="R112" s="238" t="str">
        <f t="shared" si="58"/>
        <v/>
      </c>
      <c r="S112" s="820"/>
      <c r="T112" s="238" t="str">
        <f t="shared" si="59"/>
        <v/>
      </c>
      <c r="U112" s="820"/>
      <c r="V112" s="238" t="str">
        <f t="shared" si="60"/>
        <v/>
      </c>
      <c r="W112" s="820"/>
      <c r="X112" s="238" t="str">
        <f t="shared" si="61"/>
        <v/>
      </c>
      <c r="Z112" s="350" t="str">
        <f>IFERROR(IF(INDEX('Produtos Selecionados'!$G:$G,MATCH($E112,'Produtos Selecionados'!$E:$E,0))="MFO", "Evitar - ROA baixo", "OK"),"OK")</f>
        <v>OK</v>
      </c>
    </row>
    <row r="113" spans="2:27" s="239" customFormat="1" ht="15">
      <c r="B113" s="222"/>
      <c r="C113" s="222"/>
      <c r="D113" s="222"/>
      <c r="E113" s="228" t="s">
        <v>2130</v>
      </c>
      <c r="F113" s="592" t="str">
        <f>IFERROR(INDEX('Produtos Selecionados'!$G:$G,MATCH($E113,'Produtos Selecionados'!$E:$E,0)),"-")</f>
        <v>-</v>
      </c>
      <c r="G113" s="592" t="str">
        <f>IFERROR(INDEX('Produtos Selecionados'!$H:$H,MATCH($E113,'Produtos Selecionados'!$E:$E,0)),"-")</f>
        <v>-</v>
      </c>
      <c r="H113" s="592" t="str">
        <f>IFERROR(INDEX('Produtos Selecionados'!$O:$O,MATCH($E113,'Produtos Selecionados'!$E:$E,0)),"-")</f>
        <v>-</v>
      </c>
      <c r="I113" s="593" t="str">
        <f>IFERROR(INDEX('Produtos Selecionados'!$L:$L,MATCH($E113,'Produtos Selecionados'!$E:$E,0)),"-")</f>
        <v>-</v>
      </c>
      <c r="J113" s="593" t="str">
        <f>IFERROR(INDEX('Produtos Selecionados'!$M:$M,MATCH($E113,'Produtos Selecionados'!$E:$E,0)),"-")</f>
        <v>-</v>
      </c>
      <c r="K113" s="868">
        <f ca="1">IF($E113="", "", IFERROR(INDEX(OFFSET('Fund Guide'!$B$5,1,MATCH(K$7,OFFSET('Fund Guide'!$B$5,,,,COUNTA('Fund Guide'!$5:$5)),0)-1,COUNTA('Fund Guide'!$B:$B)-COUNTA('Fund Guide'!$B$2:$B$5)),MATCH($E113,OFFSET('Fund Guide'!$B$5,1,,COUNTA('Fund Guide'!$B:$B)-COUNTA('Fund Guide'!$B$2:$B$5)),0)),
IFERROR(OFFSET('RF &amp; RV Guide'!$E$8,2+MATCH($E113, OFFSET('RF &amp; RV Guide'!$E$8,3,,COUNTA('RF &amp; RV Guide'!$E:$E)-COUNTA('RF &amp; RV Guide'!$E$1:$E$8)), 0),-1+MATCH(K$7, OFFSET('RF &amp; RV Guide'!$E$8,,,,COUNTA('RF &amp; RV Guide'!$8:$8)-COUNTA('RF &amp; RV Guide'!$A$8:$E$8)),0)), "-")))</f>
        <v>40149</v>
      </c>
      <c r="L113" s="878" t="str">
        <f>IFERROR(INDEX(View_FundGuide_2[Benchmark], MATCH('Portfólios Modelo'!X113,View_FundGuide_2[CNPJ],0)),"")</f>
        <v/>
      </c>
      <c r="M113" s="224"/>
      <c r="N113" s="223"/>
      <c r="O113" s="820"/>
      <c r="P113" s="238" t="str">
        <f t="shared" si="57"/>
        <v/>
      </c>
      <c r="Q113" s="820"/>
      <c r="R113" s="238" t="str">
        <f t="shared" si="58"/>
        <v/>
      </c>
      <c r="S113" s="820"/>
      <c r="T113" s="238" t="str">
        <f t="shared" si="59"/>
        <v/>
      </c>
      <c r="U113" s="820"/>
      <c r="V113" s="238" t="str">
        <f t="shared" si="60"/>
        <v/>
      </c>
      <c r="W113" s="820"/>
      <c r="X113" s="238" t="str">
        <f t="shared" si="61"/>
        <v/>
      </c>
      <c r="Z113" s="350" t="str">
        <f>IFERROR(IF(INDEX('Produtos Selecionados'!$G:$G,MATCH($E113,'Produtos Selecionados'!$E:$E,0))="MFO", "Evitar - ROA baixo", "OK"),"OK")</f>
        <v>OK</v>
      </c>
    </row>
    <row r="114" spans="2:27" s="239" customFormat="1" ht="15">
      <c r="B114" s="222"/>
      <c r="C114" s="222"/>
      <c r="D114" s="222"/>
      <c r="E114" s="228" t="s">
        <v>2089</v>
      </c>
      <c r="F114" s="592" t="str">
        <f>IFERROR(INDEX('Produtos Selecionados'!$G:$G,MATCH($E114,'Produtos Selecionados'!$E:$E,0)),"-")</f>
        <v>-</v>
      </c>
      <c r="G114" s="592" t="str">
        <f>IFERROR(INDEX('Produtos Selecionados'!$H:$H,MATCH($E114,'Produtos Selecionados'!$E:$E,0)),"-")</f>
        <v>-</v>
      </c>
      <c r="H114" s="592" t="str">
        <f>IFERROR(INDEX('Produtos Selecionados'!$O:$O,MATCH($E114,'Produtos Selecionados'!$E:$E,0)),"-")</f>
        <v>-</v>
      </c>
      <c r="I114" s="593" t="str">
        <f>IFERROR(INDEX('Produtos Selecionados'!$L:$L,MATCH($E114,'Produtos Selecionados'!$E:$E,0)),"-")</f>
        <v>-</v>
      </c>
      <c r="J114" s="593" t="str">
        <f>IFERROR(INDEX('Produtos Selecionados'!$M:$M,MATCH($E114,'Produtos Selecionados'!$E:$E,0)),"-")</f>
        <v>-</v>
      </c>
      <c r="K114" s="868">
        <f ca="1">IF($E114="", "", IFERROR(INDEX(OFFSET('Fund Guide'!$B$5,1,MATCH(K$7,OFFSET('Fund Guide'!$B$5,,,,COUNTA('Fund Guide'!$5:$5)),0)-1,COUNTA('Fund Guide'!$B:$B)-COUNTA('Fund Guide'!$B$2:$B$5)),MATCH($E114,OFFSET('Fund Guide'!$B$5,1,,COUNTA('Fund Guide'!$B:$B)-COUNTA('Fund Guide'!$B$2:$B$5)),0)),
IFERROR(OFFSET('RF &amp; RV Guide'!$E$8,2+MATCH($E114, OFFSET('RF &amp; RV Guide'!$E$8,3,,COUNTA('RF &amp; RV Guide'!$E:$E)-COUNTA('RF &amp; RV Guide'!$E$1:$E$8)), 0),-1+MATCH(K$7, OFFSET('RF &amp; RV Guide'!$E$8,,,,COUNTA('RF &amp; RV Guide'!$8:$8)-COUNTA('RF &amp; RV Guide'!$A$8:$E$8)),0)), "-")))</f>
        <v>43211</v>
      </c>
      <c r="L114" s="878" t="str">
        <f>IFERROR(INDEX(View_FundGuide_2[Benchmark], MATCH('Portfólios Modelo'!X114,View_FundGuide_2[CNPJ],0)),"")</f>
        <v/>
      </c>
      <c r="M114" s="224"/>
      <c r="N114" s="223"/>
      <c r="O114" s="820"/>
      <c r="P114" s="238" t="str">
        <f t="shared" si="57"/>
        <v/>
      </c>
      <c r="Q114" s="820"/>
      <c r="R114" s="238" t="str">
        <f t="shared" si="58"/>
        <v/>
      </c>
      <c r="S114" s="820"/>
      <c r="T114" s="238" t="str">
        <f t="shared" si="59"/>
        <v/>
      </c>
      <c r="U114" s="820"/>
      <c r="V114" s="238" t="str">
        <f t="shared" si="60"/>
        <v/>
      </c>
      <c r="W114" s="820"/>
      <c r="X114" s="238" t="str">
        <f t="shared" si="61"/>
        <v/>
      </c>
      <c r="Z114" s="350" t="str">
        <f>IFERROR(IF(INDEX('Produtos Selecionados'!$G:$G,MATCH($E114,'Produtos Selecionados'!$E:$E,0))="MFO", "Evitar - ROA baixo", "OK"),"OK")</f>
        <v>OK</v>
      </c>
    </row>
    <row r="115" spans="2:27" s="239" customFormat="1" ht="15">
      <c r="B115" s="222"/>
      <c r="C115" s="222"/>
      <c r="D115" s="222"/>
      <c r="E115" s="228" t="s">
        <v>2097</v>
      </c>
      <c r="F115" s="592" t="str">
        <f>IFERROR(INDEX('Produtos Selecionados'!$G:$G,MATCH($E115,'Produtos Selecionados'!$E:$E,0)),"-")</f>
        <v>-</v>
      </c>
      <c r="G115" s="592" t="str">
        <f>IFERROR(INDEX('Produtos Selecionados'!$H:$H,MATCH($E115,'Produtos Selecionados'!$E:$E,0)),"-")</f>
        <v>-</v>
      </c>
      <c r="H115" s="592" t="str">
        <f>IFERROR(INDEX('Produtos Selecionados'!$O:$O,MATCH($E115,'Produtos Selecionados'!$E:$E,0)),"-")</f>
        <v>-</v>
      </c>
      <c r="I115" s="593" t="str">
        <f>IFERROR(INDEX('Produtos Selecionados'!$L:$L,MATCH($E115,'Produtos Selecionados'!$E:$E,0)),"-")</f>
        <v>-</v>
      </c>
      <c r="J115" s="593" t="str">
        <f>IFERROR(INDEX('Produtos Selecionados'!$M:$M,MATCH($E115,'Produtos Selecionados'!$E:$E,0)),"-")</f>
        <v>-</v>
      </c>
      <c r="K115" s="868">
        <f ca="1">IF($E115="", "", IFERROR(INDEX(OFFSET('Fund Guide'!$B$5,1,MATCH(K$7,OFFSET('Fund Guide'!$B$5,,,,COUNTA('Fund Guide'!$5:$5)),0)-1,COUNTA('Fund Guide'!$B:$B)-COUNTA('Fund Guide'!$B$2:$B$5)),MATCH($E115,OFFSET('Fund Guide'!$B$5,1,,COUNTA('Fund Guide'!$B:$B)-COUNTA('Fund Guide'!$B$2:$B$5)),0)),
IFERROR(OFFSET('RF &amp; RV Guide'!$E$8,2+MATCH($E115, OFFSET('RF &amp; RV Guide'!$E$8,3,,COUNTA('RF &amp; RV Guide'!$E:$E)-COUNTA('RF &amp; RV Guide'!$E$1:$E$8)), 0),-1+MATCH(K$7, OFFSET('RF &amp; RV Guide'!$E$8,,,,COUNTA('RF &amp; RV Guide'!$8:$8)-COUNTA('RF &amp; RV Guide'!$A$8:$E$8)),0)), "-")))</f>
        <v>42222</v>
      </c>
      <c r="L115" s="878" t="str">
        <f>IFERROR(INDEX(View_FundGuide_2[Benchmark], MATCH('Portfólios Modelo'!X115,View_FundGuide_2[CNPJ],0)),"")</f>
        <v/>
      </c>
      <c r="M115" s="224"/>
      <c r="N115" s="223"/>
      <c r="O115" s="820"/>
      <c r="P115" s="238" t="str">
        <f t="shared" si="57"/>
        <v/>
      </c>
      <c r="Q115" s="820"/>
      <c r="R115" s="238" t="str">
        <f t="shared" si="58"/>
        <v/>
      </c>
      <c r="S115" s="820"/>
      <c r="T115" s="238" t="str">
        <f t="shared" si="59"/>
        <v/>
      </c>
      <c r="U115" s="820"/>
      <c r="V115" s="238" t="str">
        <f t="shared" si="60"/>
        <v/>
      </c>
      <c r="W115" s="820"/>
      <c r="X115" s="238" t="str">
        <f t="shared" si="61"/>
        <v/>
      </c>
      <c r="Z115" s="350" t="str">
        <f>IFERROR(IF(INDEX('Produtos Selecionados'!$G:$G,MATCH($E115,'Produtos Selecionados'!$E:$E,0))="MFO", "Evitar - ROA baixo", "OK"),"OK")</f>
        <v>OK</v>
      </c>
    </row>
    <row r="116" spans="2:27" s="239" customFormat="1" ht="5.25" customHeight="1">
      <c r="B116" s="222"/>
      <c r="C116" s="222"/>
      <c r="D116" s="222"/>
      <c r="E116" s="159"/>
      <c r="F116" s="594" t="str">
        <f>IFERROR(INDEX('Produtos Selecionados'!$M:$M,MATCH(A116,'Produtos Selecionados'!$E:$E,0)),"-")</f>
        <v>-</v>
      </c>
      <c r="G116" s="594" t="str">
        <f>IFERROR(INDEX('Produtos Selecionados'!$M:$M,MATCH(B116,'Produtos Selecionados'!$E:$E,0)),"-")</f>
        <v>-</v>
      </c>
      <c r="H116" s="594" t="str">
        <f>IFERROR(INDEX('Produtos Selecionados'!$M:$M,MATCH(C116,'Produtos Selecionados'!$E:$E,0)),"-")</f>
        <v>-</v>
      </c>
      <c r="I116" s="594" t="str">
        <f>IFERROR(INDEX('Produtos Selecionados'!$M:$M,MATCH(D116,'Produtos Selecionados'!$E:$E,0)),"-")</f>
        <v>-</v>
      </c>
      <c r="J116" s="594" t="str">
        <f>IFERROR(INDEX('Produtos Selecionados'!$M:$M,MATCH(D116,'Produtos Selecionados'!$E:$E,0)),"-")</f>
        <v>-</v>
      </c>
      <c r="K116" s="594"/>
      <c r="L116" s="881"/>
      <c r="M116" s="882"/>
      <c r="N116" s="912"/>
      <c r="O116" s="821"/>
      <c r="P116" s="240" t="str">
        <f>IF(O116="","", O116*O$106)</f>
        <v/>
      </c>
      <c r="Q116" s="821"/>
      <c r="R116" s="240" t="str">
        <f>IF(Q116="","", Q116*Q$106)</f>
        <v/>
      </c>
      <c r="S116" s="821"/>
      <c r="T116" s="240" t="str">
        <f>IF(S116="","", S116*S$106)</f>
        <v/>
      </c>
      <c r="U116" s="821"/>
      <c r="V116" s="240" t="str">
        <f>IF(U116="","", U116*U$106)</f>
        <v/>
      </c>
      <c r="W116" s="821"/>
      <c r="X116" s="240" t="str">
        <f>IF(W116="","", W116*W$106)</f>
        <v/>
      </c>
      <c r="Z116" s="351"/>
    </row>
    <row r="117" spans="2:27" s="147" customFormat="1" ht="15">
      <c r="B117" s="225"/>
      <c r="C117" s="225"/>
      <c r="D117" s="225" t="s">
        <v>12</v>
      </c>
      <c r="E117" s="152" t="s">
        <v>614</v>
      </c>
      <c r="F117" s="153"/>
      <c r="G117" s="153"/>
      <c r="H117" s="153"/>
      <c r="I117" s="153"/>
      <c r="J117" s="153"/>
      <c r="K117" s="153"/>
      <c r="L117" s="879"/>
      <c r="M117" s="880"/>
      <c r="N117" s="911"/>
      <c r="O117" s="229">
        <v>0</v>
      </c>
      <c r="P117" s="201">
        <f>SUM(P118:P124)</f>
        <v>0</v>
      </c>
      <c r="Q117" s="229">
        <v>2.5000000000000001E-2</v>
      </c>
      <c r="R117" s="201">
        <f>SUM(R118:R124)</f>
        <v>2.5000000000000001E-2</v>
      </c>
      <c r="S117" s="229">
        <v>3.5000000000000003E-2</v>
      </c>
      <c r="T117" s="201">
        <f>SUM(T118:T124)</f>
        <v>3.5000000000000003E-2</v>
      </c>
      <c r="U117" s="229">
        <v>7.0000000000000007E-2</v>
      </c>
      <c r="V117" s="201">
        <f>SUM(V118:V124)</f>
        <v>7.0000000000000007E-2</v>
      </c>
      <c r="W117" s="229">
        <v>0.12</v>
      </c>
      <c r="X117" s="201">
        <f>SUM(X118:X124)</f>
        <v>0.12</v>
      </c>
      <c r="Y117" s="239"/>
      <c r="Z117" s="349"/>
      <c r="AA117" s="239"/>
    </row>
    <row r="118" spans="2:27" s="239" customFormat="1" ht="15">
      <c r="B118" s="222"/>
      <c r="C118" s="222"/>
      <c r="D118" s="222"/>
      <c r="E118" s="228" t="s">
        <v>1730</v>
      </c>
      <c r="F118" s="592" t="str">
        <f>IFERROR(INDEX('Produtos Selecionados'!$G:$G,MATCH($E118,'Produtos Selecionados'!$E:$E,0)),"-")</f>
        <v>-</v>
      </c>
      <c r="G118" s="592" t="str">
        <f>IFERROR(INDEX('Produtos Selecionados'!$H:$H,MATCH($E118,'Produtos Selecionados'!$E:$E,0)),"-")</f>
        <v>-</v>
      </c>
      <c r="H118" s="592" t="str">
        <f>IFERROR(INDEX('Produtos Selecionados'!$O:$O,MATCH($E118,'Produtos Selecionados'!$E:$E,0)),"-")</f>
        <v>-</v>
      </c>
      <c r="I118" s="593" t="str">
        <f>IFERROR(INDEX('Produtos Selecionados'!$L:$L,MATCH($E118,'Produtos Selecionados'!$E:$E,0)),"-")</f>
        <v>-</v>
      </c>
      <c r="J118" s="593" t="str">
        <f>IFERROR(INDEX('Produtos Selecionados'!$M:$M,MATCH($E118,'Produtos Selecionados'!$E:$E,0)),"-")</f>
        <v>-</v>
      </c>
      <c r="K118" s="868">
        <f ca="1">IF($E118="", "", IFERROR(INDEX(OFFSET('Fund Guide'!$B$5,1,MATCH(K$7,OFFSET('Fund Guide'!$B$5,,,,COUNTA('Fund Guide'!$5:$5)),0)-1,COUNTA('Fund Guide'!$B:$B)-COUNTA('Fund Guide'!$B$2:$B$5)),MATCH($E118,OFFSET('Fund Guide'!$B$5,1,,COUNTA('Fund Guide'!$B:$B)-COUNTA('Fund Guide'!$B$2:$B$5)),0)),
IFERROR(OFFSET('RF &amp; RV Guide'!$E$8,2+MATCH($E118, OFFSET('RF &amp; RV Guide'!$E$8,3,,COUNTA('RF &amp; RV Guide'!$E:$E)-COUNTA('RF &amp; RV Guide'!$E$1:$E$8)), 0),-1+MATCH(K$7, OFFSET('RF &amp; RV Guide'!$E$8,,,,COUNTA('RF &amp; RV Guide'!$8:$8)-COUNTA('RF &amp; RV Guide'!$A$8:$E$8)),0)), "-")))</f>
        <v>44318</v>
      </c>
      <c r="L118" s="878" t="s">
        <v>666</v>
      </c>
      <c r="M118" s="224">
        <v>0.5</v>
      </c>
      <c r="N118" s="223">
        <v>0.13</v>
      </c>
      <c r="O118" s="820"/>
      <c r="P118" s="238" t="str">
        <f t="shared" ref="P118:P124" si="62">IF(O118="","", O118*O$117)</f>
        <v/>
      </c>
      <c r="Q118" s="820">
        <v>0.5</v>
      </c>
      <c r="R118" s="238">
        <f t="shared" ref="R118:R124" si="63">IF(Q118="","", Q118*Q$117)</f>
        <v>1.2500000000000001E-2</v>
      </c>
      <c r="S118" s="820">
        <v>0.3</v>
      </c>
      <c r="T118" s="238">
        <f t="shared" ref="T118:T124" si="64">IF(S118="","", S118*S$117)</f>
        <v>1.0500000000000001E-2</v>
      </c>
      <c r="U118" s="820">
        <v>0.3</v>
      </c>
      <c r="V118" s="238">
        <f t="shared" ref="V118:V124" si="65">IF(U118="","", U118*U$117)</f>
        <v>2.1000000000000001E-2</v>
      </c>
      <c r="W118" s="820">
        <v>0.25</v>
      </c>
      <c r="X118" s="238">
        <f t="shared" ref="X118:X124" si="66">IF(W118="","", W118*W$117)</f>
        <v>0.03</v>
      </c>
      <c r="Z118" s="350" t="str">
        <f>IFERROR(IF(INDEX('Produtos Selecionados'!$G:$G,MATCH($E118,'Produtos Selecionados'!$E:$E,0))="MFO", "Evitar - ROA baixo", "OK"),"OK")</f>
        <v>OK</v>
      </c>
    </row>
    <row r="119" spans="2:27" s="239" customFormat="1" ht="15">
      <c r="B119" s="222"/>
      <c r="C119" s="222"/>
      <c r="D119" s="222"/>
      <c r="E119" s="228" t="s">
        <v>1729</v>
      </c>
      <c r="F119" s="592" t="str">
        <f>IFERROR(INDEX('Produtos Selecionados'!$G:$G,MATCH($E119,'Produtos Selecionados'!$E:$E,0)),"-")</f>
        <v>-</v>
      </c>
      <c r="G119" s="592" t="str">
        <f>IFERROR(INDEX('Produtos Selecionados'!$H:$H,MATCH($E119,'Produtos Selecionados'!$E:$E,0)),"-")</f>
        <v>-</v>
      </c>
      <c r="H119" s="592" t="str">
        <f>IFERROR(INDEX('Produtos Selecionados'!$O:$O,MATCH($E119,'Produtos Selecionados'!$E:$E,0)),"-")</f>
        <v>-</v>
      </c>
      <c r="I119" s="593" t="str">
        <f>IFERROR(INDEX('Produtos Selecionados'!$L:$L,MATCH($E119,'Produtos Selecionados'!$E:$E,0)),"-")</f>
        <v>-</v>
      </c>
      <c r="J119" s="593" t="str">
        <f>IFERROR(INDEX('Produtos Selecionados'!$M:$M,MATCH($E119,'Produtos Selecionados'!$E:$E,0)),"-")</f>
        <v>-</v>
      </c>
      <c r="K119" s="868">
        <f ca="1">IF($E119="", "", IFERROR(INDEX(OFFSET('Fund Guide'!$B$5,1,MATCH(K$7,OFFSET('Fund Guide'!$B$5,,,,COUNTA('Fund Guide'!$5:$5)),0)-1,COUNTA('Fund Guide'!$B:$B)-COUNTA('Fund Guide'!$B$2:$B$5)),MATCH($E119,OFFSET('Fund Guide'!$B$5,1,,COUNTA('Fund Guide'!$B:$B)-COUNTA('Fund Guide'!$B$2:$B$5)),0)),
IFERROR(OFFSET('RF &amp; RV Guide'!$E$8,2+MATCH($E119, OFFSET('RF &amp; RV Guide'!$E$8,3,,COUNTA('RF &amp; RV Guide'!$E:$E)-COUNTA('RF &amp; RV Guide'!$E$1:$E$8)), 0),-1+MATCH(K$7, OFFSET('RF &amp; RV Guide'!$E$8,,,,COUNTA('RF &amp; RV Guide'!$8:$8)-COUNTA('RF &amp; RV Guide'!$A$8:$E$8)),0)), "-")))</f>
        <v>44227</v>
      </c>
      <c r="L119" s="878" t="s">
        <v>666</v>
      </c>
      <c r="M119" s="224">
        <v>0.5</v>
      </c>
      <c r="N119" s="223">
        <v>0.13</v>
      </c>
      <c r="O119" s="820"/>
      <c r="P119" s="238" t="str">
        <f t="shared" si="62"/>
        <v/>
      </c>
      <c r="Q119" s="820"/>
      <c r="R119" s="238" t="str">
        <f t="shared" si="63"/>
        <v/>
      </c>
      <c r="S119" s="820"/>
      <c r="T119" s="238" t="str">
        <f t="shared" si="64"/>
        <v/>
      </c>
      <c r="U119" s="820"/>
      <c r="V119" s="238" t="str">
        <f t="shared" si="65"/>
        <v/>
      </c>
      <c r="W119" s="820"/>
      <c r="X119" s="238" t="str">
        <f t="shared" si="66"/>
        <v/>
      </c>
      <c r="Z119" s="350" t="str">
        <f>IFERROR(IF(INDEX('Produtos Selecionados'!$G:$G,MATCH($E119,'Produtos Selecionados'!$E:$E,0))="MFO", "Evitar - ROA baixo", "OK"),"OK")</f>
        <v>OK</v>
      </c>
    </row>
    <row r="120" spans="2:27" s="239" customFormat="1" ht="15">
      <c r="B120" s="222"/>
      <c r="C120" s="222"/>
      <c r="D120" s="222"/>
      <c r="E120" s="228" t="s">
        <v>2132</v>
      </c>
      <c r="F120" s="592" t="str">
        <f>IFERROR(INDEX('Produtos Selecionados'!$G:$G,MATCH($E120,'Produtos Selecionados'!$E:$E,0)),"-")</f>
        <v>-</v>
      </c>
      <c r="G120" s="592" t="str">
        <f>IFERROR(INDEX('Produtos Selecionados'!$H:$H,MATCH($E120,'Produtos Selecionados'!$E:$E,0)),"-")</f>
        <v>-</v>
      </c>
      <c r="H120" s="592" t="str">
        <f>IFERROR(INDEX('Produtos Selecionados'!$O:$O,MATCH($E120,'Produtos Selecionados'!$E:$E,0)),"-")</f>
        <v>-</v>
      </c>
      <c r="I120" s="593" t="str">
        <f>IFERROR(INDEX('Produtos Selecionados'!$L:$L,MATCH($E120,'Produtos Selecionados'!$E:$E,0)),"-")</f>
        <v>-</v>
      </c>
      <c r="J120" s="593" t="str">
        <f>IFERROR(INDEX('Produtos Selecionados'!$M:$M,MATCH($E120,'Produtos Selecionados'!$E:$E,0)),"-")</f>
        <v>-</v>
      </c>
      <c r="K120" s="868">
        <f ca="1">IF($E120="", "", IFERROR(INDEX(OFFSET('Fund Guide'!$B$5,1,MATCH(K$7,OFFSET('Fund Guide'!$B$5,,,,COUNTA('Fund Guide'!$5:$5)),0)-1,COUNTA('Fund Guide'!$B:$B)-COUNTA('Fund Guide'!$B$2:$B$5)),MATCH($E120,OFFSET('Fund Guide'!$B$5,1,,COUNTA('Fund Guide'!$B:$B)-COUNTA('Fund Guide'!$B$2:$B$5)),0)),
IFERROR(OFFSET('RF &amp; RV Guide'!$E$8,2+MATCH($E120, OFFSET('RF &amp; RV Guide'!$E$8,3,,COUNTA('RF &amp; RV Guide'!$E:$E)-COUNTA('RF &amp; RV Guide'!$E$1:$E$8)), 0),-1+MATCH(K$7, OFFSET('RF &amp; RV Guide'!$E$8,,,,COUNTA('RF &amp; RV Guide'!$8:$8)-COUNTA('RF &amp; RV Guide'!$A$8:$E$8)),0)), "-")))</f>
        <v>43463</v>
      </c>
      <c r="L120" s="878" t="str">
        <f>IFERROR(INDEX(View_FundGuide_2[Benchmark], MATCH('Portfólios Modelo'!X120,View_FundGuide_2[CNPJ],0)),"")</f>
        <v/>
      </c>
      <c r="M120" s="224"/>
      <c r="N120" s="223"/>
      <c r="O120" s="820"/>
      <c r="P120" s="238" t="str">
        <f t="shared" si="62"/>
        <v/>
      </c>
      <c r="Q120" s="820"/>
      <c r="R120" s="238" t="str">
        <f t="shared" si="63"/>
        <v/>
      </c>
      <c r="S120" s="820">
        <v>0.3</v>
      </c>
      <c r="T120" s="238">
        <f t="shared" si="64"/>
        <v>1.0500000000000001E-2</v>
      </c>
      <c r="U120" s="820">
        <v>0.3</v>
      </c>
      <c r="V120" s="238">
        <f t="shared" si="65"/>
        <v>2.1000000000000001E-2</v>
      </c>
      <c r="W120" s="820">
        <v>0.25</v>
      </c>
      <c r="X120" s="238">
        <f t="shared" si="66"/>
        <v>0.03</v>
      </c>
      <c r="Z120" s="350" t="str">
        <f>IFERROR(IF(INDEX('Produtos Selecionados'!$G:$G,MATCH($E120,'Produtos Selecionados'!$E:$E,0))="MFO", "Evitar - ROA baixo", "OK"),"OK")</f>
        <v>OK</v>
      </c>
    </row>
    <row r="121" spans="2:27" s="239" customFormat="1" ht="15">
      <c r="B121" s="222"/>
      <c r="C121" s="222"/>
      <c r="D121" s="222"/>
      <c r="E121" s="228" t="s">
        <v>2128</v>
      </c>
      <c r="F121" s="592" t="str">
        <f>IFERROR(INDEX('Produtos Selecionados'!$G:$G,MATCH($E121,'Produtos Selecionados'!$E:$E,0)),"-")</f>
        <v>-</v>
      </c>
      <c r="G121" s="592" t="str">
        <f>IFERROR(INDEX('Produtos Selecionados'!$H:$H,MATCH($E121,'Produtos Selecionados'!$E:$E,0)),"-")</f>
        <v>-</v>
      </c>
      <c r="H121" s="592" t="str">
        <f>IFERROR(INDEX('Produtos Selecionados'!$O:$O,MATCH($E121,'Produtos Selecionados'!$E:$E,0)),"-")</f>
        <v>-</v>
      </c>
      <c r="I121" s="593" t="str">
        <f>IFERROR(INDEX('Produtos Selecionados'!$L:$L,MATCH($E121,'Produtos Selecionados'!$E:$E,0)),"-")</f>
        <v>-</v>
      </c>
      <c r="J121" s="593" t="str">
        <f>IFERROR(INDEX('Produtos Selecionados'!$M:$M,MATCH($E121,'Produtos Selecionados'!$E:$E,0)),"-")</f>
        <v>-</v>
      </c>
      <c r="K121" s="868">
        <f ca="1">IF($E121="", "", IFERROR(INDEX(OFFSET('Fund Guide'!$B$5,1,MATCH(K$7,OFFSET('Fund Guide'!$B$5,,,,COUNTA('Fund Guide'!$5:$5)),0)-1,COUNTA('Fund Guide'!$B:$B)-COUNTA('Fund Guide'!$B$2:$B$5)),MATCH($E121,OFFSET('Fund Guide'!$B$5,1,,COUNTA('Fund Guide'!$B:$B)-COUNTA('Fund Guide'!$B$2:$B$5)),0)),
IFERROR(OFFSET('RF &amp; RV Guide'!$E$8,2+MATCH($E121, OFFSET('RF &amp; RV Guide'!$E$8,3,,COUNTA('RF &amp; RV Guide'!$E:$E)-COUNTA('RF &amp; RV Guide'!$E$1:$E$8)), 0),-1+MATCH(K$7, OFFSET('RF &amp; RV Guide'!$E$8,,,,COUNTA('RF &amp; RV Guide'!$8:$8)-COUNTA('RF &amp; RV Guide'!$A$8:$E$8)),0)), "-")))</f>
        <v>43523</v>
      </c>
      <c r="L121" s="878" t="str">
        <f>IFERROR(INDEX(View_FundGuide_2[Benchmark], MATCH('Portfólios Modelo'!X121,View_FundGuide_2[CNPJ],0)),"")</f>
        <v/>
      </c>
      <c r="M121" s="224"/>
      <c r="N121" s="223"/>
      <c r="O121" s="820"/>
      <c r="P121" s="238" t="str">
        <f t="shared" si="62"/>
        <v/>
      </c>
      <c r="Q121" s="820">
        <v>0.5</v>
      </c>
      <c r="R121" s="238">
        <f t="shared" si="63"/>
        <v>1.2500000000000001E-2</v>
      </c>
      <c r="S121" s="820">
        <v>0.4</v>
      </c>
      <c r="T121" s="238">
        <f t="shared" si="64"/>
        <v>1.4000000000000002E-2</v>
      </c>
      <c r="U121" s="820">
        <v>0.4</v>
      </c>
      <c r="V121" s="238">
        <f t="shared" si="65"/>
        <v>2.8000000000000004E-2</v>
      </c>
      <c r="W121" s="820">
        <v>0.25</v>
      </c>
      <c r="X121" s="238">
        <f t="shared" si="66"/>
        <v>0.03</v>
      </c>
      <c r="Z121" s="350" t="str">
        <f>IFERROR(IF(INDEX('Produtos Selecionados'!$G:$G,MATCH($E121,'Produtos Selecionados'!$E:$E,0))="MFO", "Evitar - ROA baixo", "OK"),"OK")</f>
        <v>OK</v>
      </c>
    </row>
    <row r="122" spans="2:27" s="239" customFormat="1" ht="15">
      <c r="B122" s="222"/>
      <c r="C122" s="222"/>
      <c r="D122" s="222"/>
      <c r="E122" s="228" t="s">
        <v>1732</v>
      </c>
      <c r="F122" s="592" t="str">
        <f>IFERROR(INDEX('Produtos Selecionados'!$G:$G,MATCH($E122,'Produtos Selecionados'!$E:$E,0)),"-")</f>
        <v>-</v>
      </c>
      <c r="G122" s="592" t="str">
        <f>IFERROR(INDEX('Produtos Selecionados'!$H:$H,MATCH($E122,'Produtos Selecionados'!$E:$E,0)),"-")</f>
        <v>-</v>
      </c>
      <c r="H122" s="592" t="str">
        <f>IFERROR(INDEX('Produtos Selecionados'!$O:$O,MATCH($E122,'Produtos Selecionados'!$E:$E,0)),"-")</f>
        <v>-</v>
      </c>
      <c r="I122" s="593" t="str">
        <f>IFERROR(INDEX('Produtos Selecionados'!$L:$L,MATCH($E122,'Produtos Selecionados'!$E:$E,0)),"-")</f>
        <v>-</v>
      </c>
      <c r="J122" s="593" t="str">
        <f>IFERROR(INDEX('Produtos Selecionados'!$M:$M,MATCH($E122,'Produtos Selecionados'!$E:$E,0)),"-")</f>
        <v>-</v>
      </c>
      <c r="K122" s="868">
        <f ca="1">IF($E122="", "", IFERROR(INDEX(OFFSET('Fund Guide'!$B$5,1,MATCH(K$7,OFFSET('Fund Guide'!$B$5,,,,COUNTA('Fund Guide'!$5:$5)),0)-1,COUNTA('Fund Guide'!$B:$B)-COUNTA('Fund Guide'!$B$2:$B$5)),MATCH($E122,OFFSET('Fund Guide'!$B$5,1,,COUNTA('Fund Guide'!$B:$B)-COUNTA('Fund Guide'!$B$2:$B$5)),0)),
IFERROR(OFFSET('RF &amp; RV Guide'!$E$8,2+MATCH($E122, OFFSET('RF &amp; RV Guide'!$E$8,3,,COUNTA('RF &amp; RV Guide'!$E:$E)-COUNTA('RF &amp; RV Guide'!$E$1:$E$8)), 0),-1+MATCH(K$7, OFFSET('RF &amp; RV Guide'!$E$8,,,,COUNTA('RF &amp; RV Guide'!$8:$8)-COUNTA('RF &amp; RV Guide'!$A$8:$E$8)),0)), "-")))</f>
        <v>43190</v>
      </c>
      <c r="L122" s="878" t="str">
        <f>IFERROR(INDEX(View_FundGuide_2[Benchmark], MATCH('Portfólios Modelo'!X122,View_FundGuide_2[CNPJ],0)),"")</f>
        <v/>
      </c>
      <c r="M122" s="224"/>
      <c r="N122" s="223"/>
      <c r="O122" s="820"/>
      <c r="P122" s="238" t="str">
        <f t="shared" si="62"/>
        <v/>
      </c>
      <c r="Q122" s="820"/>
      <c r="R122" s="238" t="str">
        <f t="shared" si="63"/>
        <v/>
      </c>
      <c r="S122" s="820"/>
      <c r="T122" s="238" t="str">
        <f t="shared" si="64"/>
        <v/>
      </c>
      <c r="U122" s="820"/>
      <c r="V122" s="238" t="str">
        <f t="shared" si="65"/>
        <v/>
      </c>
      <c r="W122" s="820">
        <v>0.25</v>
      </c>
      <c r="X122" s="238">
        <f t="shared" si="66"/>
        <v>0.03</v>
      </c>
      <c r="Z122" s="350" t="str">
        <f>IFERROR(IF(INDEX('Produtos Selecionados'!$G:$G,MATCH($E122,'Produtos Selecionados'!$E:$E,0))="MFO", "Evitar - ROA baixo", "OK"),"OK")</f>
        <v>OK</v>
      </c>
    </row>
    <row r="123" spans="2:27" s="239" customFormat="1" ht="15">
      <c r="B123" s="222"/>
      <c r="C123" s="222"/>
      <c r="D123" s="222"/>
      <c r="E123" s="228" t="s">
        <v>2096</v>
      </c>
      <c r="F123" s="592" t="str">
        <f>IFERROR(INDEX('Produtos Selecionados'!$G:$G,MATCH($E123,'Produtos Selecionados'!$E:$E,0)),"-")</f>
        <v>-</v>
      </c>
      <c r="G123" s="592" t="str">
        <f>IFERROR(INDEX('Produtos Selecionados'!$H:$H,MATCH($E123,'Produtos Selecionados'!$E:$E,0)),"-")</f>
        <v>-</v>
      </c>
      <c r="H123" s="592" t="str">
        <f>IFERROR(INDEX('Produtos Selecionados'!$O:$O,MATCH($E123,'Produtos Selecionados'!$E:$E,0)),"-")</f>
        <v>-</v>
      </c>
      <c r="I123" s="593" t="str">
        <f>IFERROR(INDEX('Produtos Selecionados'!$L:$L,MATCH($E123,'Produtos Selecionados'!$E:$E,0)),"-")</f>
        <v>-</v>
      </c>
      <c r="J123" s="593" t="str">
        <f>IFERROR(INDEX('Produtos Selecionados'!$M:$M,MATCH($E123,'Produtos Selecionados'!$E:$E,0)),"-")</f>
        <v>-</v>
      </c>
      <c r="K123" s="868">
        <f ca="1">IF($E123="", "", IFERROR(INDEX(OFFSET('Fund Guide'!$B$5,1,MATCH(K$7,OFFSET('Fund Guide'!$B$5,,,,COUNTA('Fund Guide'!$5:$5)),0)-1,COUNTA('Fund Guide'!$B:$B)-COUNTA('Fund Guide'!$B$2:$B$5)),MATCH($E123,OFFSET('Fund Guide'!$B$5,1,,COUNTA('Fund Guide'!$B:$B)-COUNTA('Fund Guide'!$B$2:$B$5)),0)),
IFERROR(OFFSET('RF &amp; RV Guide'!$E$8,2+MATCH($E123, OFFSET('RF &amp; RV Guide'!$E$8,3,,COUNTA('RF &amp; RV Guide'!$E:$E)-COUNTA('RF &amp; RV Guide'!$E$1:$E$8)), 0),-1+MATCH(K$7, OFFSET('RF &amp; RV Guide'!$E$8,,,,COUNTA('RF &amp; RV Guide'!$8:$8)-COUNTA('RF &amp; RV Guide'!$A$8:$E$8)),0)), "-")))</f>
        <v>41355</v>
      </c>
      <c r="L123" s="878" t="str">
        <f>IFERROR(INDEX(View_FundGuide_2[Benchmark], MATCH('Portfólios Modelo'!X123,View_FundGuide_2[CNPJ],0)),"")</f>
        <v/>
      </c>
      <c r="M123" s="224"/>
      <c r="N123" s="223"/>
      <c r="O123" s="820"/>
      <c r="P123" s="238" t="str">
        <f t="shared" si="62"/>
        <v/>
      </c>
      <c r="Q123" s="820"/>
      <c r="R123" s="238" t="str">
        <f t="shared" si="63"/>
        <v/>
      </c>
      <c r="S123" s="820"/>
      <c r="T123" s="238" t="str">
        <f t="shared" si="64"/>
        <v/>
      </c>
      <c r="U123" s="820"/>
      <c r="V123" s="238" t="str">
        <f t="shared" si="65"/>
        <v/>
      </c>
      <c r="W123" s="820"/>
      <c r="X123" s="238" t="str">
        <f t="shared" si="66"/>
        <v/>
      </c>
      <c r="Z123" s="350" t="str">
        <f>IFERROR(IF(INDEX('Produtos Selecionados'!$G:$G,MATCH($E123,'Produtos Selecionados'!$E:$E,0))="MFO", "Evitar - ROA baixo", "OK"),"OK")</f>
        <v>OK</v>
      </c>
    </row>
    <row r="124" spans="2:27" s="239" customFormat="1" ht="5.25" customHeight="1">
      <c r="B124" s="222"/>
      <c r="C124" s="222"/>
      <c r="D124" s="222"/>
      <c r="E124" s="159"/>
      <c r="F124" s="594" t="str">
        <f>IFERROR(INDEX('Produtos Selecionados'!$M:$M,MATCH(A124,'Produtos Selecionados'!$E:$E,0)),"-")</f>
        <v>-</v>
      </c>
      <c r="G124" s="594" t="str">
        <f>IFERROR(INDEX('Produtos Selecionados'!$M:$M,MATCH(B124,'Produtos Selecionados'!$E:$E,0)),"-")</f>
        <v>-</v>
      </c>
      <c r="H124" s="594" t="str">
        <f>IFERROR(INDEX('Produtos Selecionados'!$M:$M,MATCH(C124,'Produtos Selecionados'!$E:$E,0)),"-")</f>
        <v>-</v>
      </c>
      <c r="I124" s="594" t="str">
        <f>IFERROR(INDEX('Produtos Selecionados'!$M:$M,MATCH(D124,'Produtos Selecionados'!$E:$E,0)),"-")</f>
        <v>-</v>
      </c>
      <c r="J124" s="594" t="str">
        <f>IFERROR(INDEX('Produtos Selecionados'!$M:$M,MATCH(D124,'Produtos Selecionados'!$E:$E,0)),"-")</f>
        <v>-</v>
      </c>
      <c r="K124" s="594"/>
      <c r="L124" s="881"/>
      <c r="M124" s="882"/>
      <c r="N124" s="912"/>
      <c r="O124" s="821"/>
      <c r="P124" s="240" t="str">
        <f t="shared" si="62"/>
        <v/>
      </c>
      <c r="Q124" s="821"/>
      <c r="R124" s="240" t="str">
        <f t="shared" si="63"/>
        <v/>
      </c>
      <c r="S124" s="821"/>
      <c r="T124" s="240" t="str">
        <f t="shared" si="64"/>
        <v/>
      </c>
      <c r="U124" s="821"/>
      <c r="V124" s="240" t="str">
        <f t="shared" si="65"/>
        <v/>
      </c>
      <c r="W124" s="821"/>
      <c r="X124" s="240" t="str">
        <f t="shared" si="66"/>
        <v/>
      </c>
      <c r="Z124" s="351"/>
    </row>
    <row r="125" spans="2:27" s="147" customFormat="1" ht="15">
      <c r="B125" s="225"/>
      <c r="C125" s="225"/>
      <c r="D125" s="225" t="s">
        <v>12</v>
      </c>
      <c r="E125" s="152" t="s">
        <v>15</v>
      </c>
      <c r="F125" s="153"/>
      <c r="G125" s="153"/>
      <c r="H125" s="153"/>
      <c r="I125" s="153"/>
      <c r="J125" s="153"/>
      <c r="K125" s="153"/>
      <c r="L125" s="879"/>
      <c r="M125" s="880"/>
      <c r="N125" s="911"/>
      <c r="O125" s="229">
        <v>0</v>
      </c>
      <c r="P125" s="201">
        <f>SUM(P126:P127)</f>
        <v>0</v>
      </c>
      <c r="Q125" s="229">
        <v>0</v>
      </c>
      <c r="R125" s="201">
        <f>SUM(R126:R127)</f>
        <v>0</v>
      </c>
      <c r="S125" s="229">
        <v>0</v>
      </c>
      <c r="T125" s="201">
        <f>SUM(T126:T127)</f>
        <v>0</v>
      </c>
      <c r="U125" s="229">
        <v>0</v>
      </c>
      <c r="V125" s="201">
        <f>SUM(V126:V127)</f>
        <v>0</v>
      </c>
      <c r="W125" s="229">
        <v>0</v>
      </c>
      <c r="X125" s="201">
        <f>SUM(X126:X127)</f>
        <v>0</v>
      </c>
      <c r="Y125" s="239"/>
      <c r="Z125" s="349"/>
      <c r="AA125" s="151"/>
    </row>
    <row r="126" spans="2:27" s="239" customFormat="1" ht="15">
      <c r="B126" s="222"/>
      <c r="C126" s="222"/>
      <c r="D126" s="222"/>
      <c r="E126" s="228"/>
      <c r="F126" s="592" t="str">
        <f>IFERROR(INDEX('Produtos Selecionados'!$G:$G,MATCH($E126,'Produtos Selecionados'!$E:$E,0)),"-")</f>
        <v>-</v>
      </c>
      <c r="G126" s="592" t="str">
        <f>IFERROR(INDEX('Produtos Selecionados'!$H:$H,MATCH($E126,'Produtos Selecionados'!$E:$E,0)),"-")</f>
        <v>-</v>
      </c>
      <c r="H126" s="592" t="str">
        <f>IFERROR(INDEX('Produtos Selecionados'!$O:$O,MATCH($E126,'Produtos Selecionados'!$E:$E,0)),"-")</f>
        <v>-</v>
      </c>
      <c r="I126" s="593" t="str">
        <f>IFERROR(INDEX('Produtos Selecionados'!$L:$L,MATCH($E126,'Produtos Selecionados'!$E:$E,0)),"-")</f>
        <v>-</v>
      </c>
      <c r="J126" s="593" t="str">
        <f>IFERROR(INDEX('Produtos Selecionados'!$M:$M,MATCH($E126,'Produtos Selecionados'!$E:$E,0)),"-")</f>
        <v>-</v>
      </c>
      <c r="K126" s="868" t="str">
        <f ca="1">IF($E126="", "", IFERROR(INDEX(OFFSET('Fund Guide'!$B$5,1,MATCH(K$7,OFFSET('Fund Guide'!$B$5,,,,COUNTA('Fund Guide'!$5:$5)),0)-1,COUNTA('Fund Guide'!$B:$B)-COUNTA('Fund Guide'!$B$2:$B$5)),MATCH($E126,OFFSET('Fund Guide'!$B$5,1,,COUNTA('Fund Guide'!$B:$B)-COUNTA('Fund Guide'!$B$2:$B$5)),0)),
IFERROR(OFFSET('RF &amp; RV Guide'!$E$8,2+MATCH($E126, OFFSET('RF &amp; RV Guide'!$E$8,3,,COUNTA('RF &amp; RV Guide'!$E:$E)-COUNTA('RF &amp; RV Guide'!$E$1:$E$8)), 0),-1+MATCH(K$7, OFFSET('RF &amp; RV Guide'!$E$8,,,,COUNTA('RF &amp; RV Guide'!$8:$8)-COUNTA('RF &amp; RV Guide'!$A$8:$E$8)),0)), "-")))</f>
        <v/>
      </c>
      <c r="L126" s="878" t="str">
        <f>IFERROR(INDEX(View_FundGuide_2[Benchmark], MATCH('Portfólios Modelo'!X126,View_FundGuide_2[CNPJ],0)),"")</f>
        <v/>
      </c>
      <c r="M126" s="224"/>
      <c r="N126" s="223"/>
      <c r="O126" s="820"/>
      <c r="P126" s="238" t="str">
        <f>IF(O126="","", O126*O$125)</f>
        <v/>
      </c>
      <c r="Q126" s="820"/>
      <c r="R126" s="238" t="str">
        <f>IF(Q126="","", Q126*Q$125)</f>
        <v/>
      </c>
      <c r="S126" s="820"/>
      <c r="T126" s="238" t="str">
        <f>IF(S126="","", S126*S$125)</f>
        <v/>
      </c>
      <c r="U126" s="820"/>
      <c r="V126" s="238" t="str">
        <f>IF(U126="","", U126*U$125)</f>
        <v/>
      </c>
      <c r="W126" s="820"/>
      <c r="X126" s="238" t="str">
        <f>IF(W126="","", W126*W$125)</f>
        <v/>
      </c>
      <c r="Z126" s="350" t="str">
        <f>IFERROR(IF(INDEX('Produtos Selecionados'!$G:$G,MATCH($E126,'Produtos Selecionados'!$E:$E,0))="MFO", "Evitar - ROA baixo", "OK"),"OK")</f>
        <v>OK</v>
      </c>
    </row>
    <row r="127" spans="2:27" s="147" customFormat="1" ht="8.25" customHeight="1">
      <c r="B127" s="225"/>
      <c r="C127" s="225"/>
      <c r="D127" s="225"/>
      <c r="E127" s="170"/>
      <c r="F127" s="184"/>
      <c r="G127" s="184"/>
      <c r="H127" s="184"/>
      <c r="I127" s="184"/>
      <c r="J127" s="184"/>
      <c r="K127" s="184"/>
      <c r="L127" s="874"/>
      <c r="M127" s="875"/>
      <c r="N127" s="909"/>
      <c r="O127" s="821"/>
      <c r="P127" s="240" t="str">
        <f>IF(O127="","", O127*O$11)</f>
        <v/>
      </c>
      <c r="Q127" s="820"/>
      <c r="R127" s="240" t="str">
        <f>IF(Q127="","", Q127*Q$11)</f>
        <v/>
      </c>
      <c r="S127" s="821"/>
      <c r="T127" s="240" t="str">
        <f>IF(S127="","", S127*S$11)</f>
        <v/>
      </c>
      <c r="U127" s="821"/>
      <c r="V127" s="240" t="str">
        <f>IF(U127="","", U127*U$11)</f>
        <v/>
      </c>
      <c r="W127" s="821"/>
      <c r="X127" s="240" t="str">
        <f>IF(W127="","", W127*W$11)</f>
        <v/>
      </c>
      <c r="Y127" s="239"/>
      <c r="Z127" s="349"/>
      <c r="AA127" s="235"/>
    </row>
    <row r="128" spans="2:27" s="147" customFormat="1" ht="15">
      <c r="B128" s="225"/>
      <c r="C128" s="225" t="s">
        <v>12</v>
      </c>
      <c r="D128" s="225" t="s">
        <v>12</v>
      </c>
      <c r="E128" s="149" t="s">
        <v>628</v>
      </c>
      <c r="F128" s="150"/>
      <c r="G128" s="150"/>
      <c r="H128" s="150"/>
      <c r="I128" s="150"/>
      <c r="J128" s="150"/>
      <c r="K128" s="150"/>
      <c r="L128" s="876"/>
      <c r="M128" s="877"/>
      <c r="N128" s="910"/>
      <c r="O128" s="227">
        <f ca="1">OFFSET('Asset Allocation Tatico'!$B$9, MATCH($E128,OFFSET('Asset Allocation Tatico'!$B$9,,,COUNTA('Asset Allocation Tatico'!$B:$B)-COUNTA('Asset Allocation Tatico'!$B$1:$B$9)),0)-1, MATCH(O$5,'Asset Allocation Tatico'!$D$5:$M$5,0)+2)</f>
        <v>0</v>
      </c>
      <c r="P128" s="236">
        <f>P130+P134+P138+P142</f>
        <v>0</v>
      </c>
      <c r="Q128" s="227">
        <f ca="1">OFFSET('Asset Allocation Tatico'!$B$9, MATCH($E128,OFFSET('Asset Allocation Tatico'!$B$9,,,COUNTA('Asset Allocation Tatico'!$B:$B)-COUNTA('Asset Allocation Tatico'!$B$1:$B$9)),0)-1, MATCH(Q$5,'Asset Allocation Tatico'!$D$5:$M$5,0)+2)</f>
        <v>1.4999999999999999E-2</v>
      </c>
      <c r="R128" s="236">
        <f ca="1">R130+R134+R138+R142</f>
        <v>1.4999999999999999E-2</v>
      </c>
      <c r="S128" s="227">
        <f ca="1">OFFSET('Asset Allocation Tatico'!$B$9, MATCH($E128,OFFSET('Asset Allocation Tatico'!$B$9,,,COUNTA('Asset Allocation Tatico'!$B:$B)-COUNTA('Asset Allocation Tatico'!$B$1:$B$9)),0)-1, MATCH(S$5,'Asset Allocation Tatico'!$D$5:$M$5,0)+2)</f>
        <v>0.03</v>
      </c>
      <c r="T128" s="236">
        <f ca="1">T130+T134+T138+T142</f>
        <v>0.03</v>
      </c>
      <c r="U128" s="227">
        <f ca="1">OFFSET('Asset Allocation Tatico'!$B$9, MATCH($E128,OFFSET('Asset Allocation Tatico'!$B$9,,,COUNTA('Asset Allocation Tatico'!$B:$B)-COUNTA('Asset Allocation Tatico'!$B$1:$B$9)),0)-1, MATCH(U$5,'Asset Allocation Tatico'!$D$5:$M$5,0)+2)</f>
        <v>0.04</v>
      </c>
      <c r="V128" s="236">
        <f ca="1">V130+V134+V138+V142</f>
        <v>0.04</v>
      </c>
      <c r="W128" s="227">
        <f ca="1">OFFSET('Asset Allocation Tatico'!$B$9, MATCH($E128,OFFSET('Asset Allocation Tatico'!$B$9,,,COUNTA('Asset Allocation Tatico'!$B:$B)-COUNTA('Asset Allocation Tatico'!$B$1:$B$9)),0)-1, MATCH(W$5,'Asset Allocation Tatico'!$D$5:$M$5,0)+2)</f>
        <v>0.08</v>
      </c>
      <c r="X128" s="237">
        <f ca="1">X130+X134+X138+X142</f>
        <v>0.08</v>
      </c>
      <c r="Y128" s="239"/>
      <c r="Z128" s="349"/>
      <c r="AA128" s="151"/>
    </row>
    <row r="129" spans="2:27" s="147" customFormat="1" ht="3" customHeight="1">
      <c r="B129" s="225"/>
      <c r="C129" s="225"/>
      <c r="D129" s="225"/>
      <c r="F129" s="184"/>
      <c r="G129" s="184"/>
      <c r="H129" s="184"/>
      <c r="I129" s="184"/>
      <c r="J129" s="184"/>
      <c r="K129" s="184"/>
      <c r="L129" s="874"/>
      <c r="M129" s="875"/>
      <c r="N129" s="909"/>
      <c r="O129" s="233"/>
      <c r="P129" s="234"/>
      <c r="Q129" s="233"/>
      <c r="R129" s="234"/>
      <c r="S129" s="233"/>
      <c r="T129" s="234"/>
      <c r="U129" s="233"/>
      <c r="V129" s="234"/>
      <c r="W129" s="233"/>
      <c r="X129" s="234"/>
      <c r="Y129" s="239"/>
      <c r="Z129" s="349"/>
      <c r="AA129" s="151"/>
    </row>
    <row r="130" spans="2:27" s="147" customFormat="1" ht="15">
      <c r="B130" s="225"/>
      <c r="C130" s="225"/>
      <c r="D130" s="225" t="s">
        <v>12</v>
      </c>
      <c r="E130" s="152" t="s">
        <v>609</v>
      </c>
      <c r="F130" s="153"/>
      <c r="G130" s="153"/>
      <c r="H130" s="153"/>
      <c r="I130" s="153"/>
      <c r="J130" s="153"/>
      <c r="K130" s="153"/>
      <c r="L130" s="879"/>
      <c r="M130" s="880"/>
      <c r="N130" s="911"/>
      <c r="O130" s="226">
        <f ca="1">OFFSET('Asset Allocation Tatico'!$B$9, MATCH($E130,OFFSET('Asset Allocation Tatico'!$B$9,,,COUNTA('Asset Allocation Tatico'!$B:$B)-COUNTA('Asset Allocation Tatico'!$B$1:$B$9)),0)-1, MATCH(O$5,'Asset Allocation Tatico'!$D$5:$M$5,0)+2)</f>
        <v>0</v>
      </c>
      <c r="P130" s="201">
        <f>SUM(P131:P133)</f>
        <v>0</v>
      </c>
      <c r="Q130" s="226">
        <f ca="1">OFFSET('Asset Allocation Tatico'!$B$9, MATCH($E130,OFFSET('Asset Allocation Tatico'!$B$9,,,COUNTA('Asset Allocation Tatico'!$B:$B)-COUNTA('Asset Allocation Tatico'!$B$1:$B$9)),0)-1, MATCH(Q$5,'Asset Allocation Tatico'!$D$5:$M$5,0)+2)</f>
        <v>1.4999999999999999E-2</v>
      </c>
      <c r="R130" s="201">
        <f ca="1">SUM(R131:R133)</f>
        <v>1.4999999999999999E-2</v>
      </c>
      <c r="S130" s="226">
        <f ca="1">OFFSET('Asset Allocation Tatico'!$B$9, MATCH($E130,OFFSET('Asset Allocation Tatico'!$B$9,,,COUNTA('Asset Allocation Tatico'!$B:$B)-COUNTA('Asset Allocation Tatico'!$B$1:$B$9)),0)-1, MATCH(S$5,'Asset Allocation Tatico'!$D$5:$M$5,0)+2)</f>
        <v>0.03</v>
      </c>
      <c r="T130" s="201">
        <f ca="1">SUM(T131:T133)</f>
        <v>0.03</v>
      </c>
      <c r="U130" s="226">
        <f ca="1">OFFSET('Asset Allocation Tatico'!$B$9, MATCH($E130,OFFSET('Asset Allocation Tatico'!$B$9,,,COUNTA('Asset Allocation Tatico'!$B:$B)-COUNTA('Asset Allocation Tatico'!$B$1:$B$9)),0)-1, MATCH(U$5,'Asset Allocation Tatico'!$D$5:$M$5,0)+2)</f>
        <v>0.04</v>
      </c>
      <c r="V130" s="201">
        <f ca="1">SUM(V131:V133)</f>
        <v>0.04</v>
      </c>
      <c r="W130" s="226">
        <f ca="1">OFFSET('Asset Allocation Tatico'!$B$9, MATCH($E130,OFFSET('Asset Allocation Tatico'!$B$9,,,COUNTA('Asset Allocation Tatico'!$B:$B)-COUNTA('Asset Allocation Tatico'!$B$1:$B$9)),0)-1, MATCH(W$5,'Asset Allocation Tatico'!$D$5:$M$5,0)+2)</f>
        <v>0.08</v>
      </c>
      <c r="X130" s="201">
        <f ca="1">SUM(X131:X133)</f>
        <v>0.08</v>
      </c>
      <c r="Y130" s="239"/>
      <c r="Z130" s="349"/>
      <c r="AA130" s="151"/>
    </row>
    <row r="131" spans="2:27" s="239" customFormat="1" ht="15">
      <c r="B131" s="222"/>
      <c r="C131" s="222"/>
      <c r="D131" s="222"/>
      <c r="E131" s="228" t="s">
        <v>464</v>
      </c>
      <c r="F131" s="592" t="str">
        <f>IFERROR(INDEX('Produtos Selecionados'!$G:$G,MATCH($E131,'Produtos Selecionados'!$E:$E,0)),"-")</f>
        <v>MFO</v>
      </c>
      <c r="G131" s="592" t="str">
        <f>IFERROR(INDEX('Produtos Selecionados'!$H:$H,MATCH($E131,'Produtos Selecionados'!$E:$E,0)),"-")</f>
        <v>Sim</v>
      </c>
      <c r="H131" s="592">
        <f>IFERROR(INDEX('Produtos Selecionados'!$O:$O,MATCH($E131,'Produtos Selecionados'!$E:$E,0)),"-")</f>
        <v>2.5000000000000001E-3</v>
      </c>
      <c r="I131" s="593" t="str">
        <f>IFERROR(INDEX('Produtos Selecionados'!$L:$L,MATCH($E131,'Produtos Selecionados'!$E:$E,0)),"-")</f>
        <v>USD</v>
      </c>
      <c r="J131" s="593">
        <f>IFERROR(INDEX('Produtos Selecionados'!$M:$M,MATCH($E131,'Produtos Selecionados'!$E:$E,0)),"-")</f>
        <v>2</v>
      </c>
      <c r="K131" s="868" t="str">
        <f ca="1">IF($E131="", "", IFERROR(INDEX(OFFSET('Fund Guide'!$B$5,1,MATCH(K$7,OFFSET('Fund Guide'!$B$5,,,,COUNTA('Fund Guide'!$5:$5)),0)-1,COUNTA('Fund Guide'!$B:$B)-COUNTA('Fund Guide'!$B$2:$B$5)),MATCH($E131,OFFSET('Fund Guide'!$B$5,1,,COUNTA('Fund Guide'!$B:$B)-COUNTA('Fund Guide'!$B$2:$B$5)),0)),
IFERROR(OFFSET('RF &amp; RV Guide'!$E$8,2+MATCH($E131, OFFSET('RF &amp; RV Guide'!$E$8,3,,COUNTA('RF &amp; RV Guide'!$E:$E)-COUNTA('RF &amp; RV Guide'!$E$1:$E$8)), 0),-1+MATCH(K$7, OFFSET('RF &amp; RV Guide'!$E$8,,,,COUNTA('RF &amp; RV Guide'!$8:$8)-COUNTA('RF &amp; RV Guide'!$A$8:$E$8)),0)), "-")))</f>
        <v>-</v>
      </c>
      <c r="L131" s="878" t="str">
        <f ca="1">IFERROR(INDEX(View_FundGuide_2[Benchmark], MATCH('Portfólios Modelo'!X131,View_FundGuide_2[CNPJ],0)),"")</f>
        <v/>
      </c>
      <c r="M131" s="224"/>
      <c r="N131" s="223"/>
      <c r="O131" s="820"/>
      <c r="P131" s="238" t="str">
        <f>IF(O131="","", O131*O$130)</f>
        <v/>
      </c>
      <c r="Q131" s="820">
        <v>1</v>
      </c>
      <c r="R131" s="238">
        <f ca="1">IF(Q131="","", Q131*Q$130)</f>
        <v>1.4999999999999999E-2</v>
      </c>
      <c r="S131" s="820">
        <v>1</v>
      </c>
      <c r="T131" s="238">
        <f ca="1">IF(S131="","", S131*S$130)</f>
        <v>0.03</v>
      </c>
      <c r="U131" s="820">
        <v>1</v>
      </c>
      <c r="V131" s="238">
        <f ca="1">IF(U131="","", U131*U$130)</f>
        <v>0.04</v>
      </c>
      <c r="W131" s="820">
        <v>1</v>
      </c>
      <c r="X131" s="238">
        <f ca="1">IF(W131="","", W131*W$130)</f>
        <v>0.08</v>
      </c>
      <c r="Z131" s="350" t="str">
        <f>IFERROR(IF(INDEX('Produtos Selecionados'!$G:$G,MATCH($E131,'Produtos Selecionados'!$E:$E,0))="MFO", "Evitar - ROA baixo", "OK"),"OK")</f>
        <v>Evitar - ROA baixo</v>
      </c>
    </row>
    <row r="132" spans="2:27" s="239" customFormat="1" ht="15">
      <c r="B132" s="222"/>
      <c r="C132" s="222"/>
      <c r="D132" s="222"/>
      <c r="E132" s="228"/>
      <c r="F132" s="592" t="str">
        <f>IFERROR(INDEX('Produtos Selecionados'!$G:$G,MATCH($E132,'Produtos Selecionados'!$E:$E,0)),"-")</f>
        <v>-</v>
      </c>
      <c r="G132" s="592" t="str">
        <f>IFERROR(INDEX('Produtos Selecionados'!$H:$H,MATCH($E132,'Produtos Selecionados'!$E:$E,0)),"-")</f>
        <v>-</v>
      </c>
      <c r="H132" s="592" t="str">
        <f>IFERROR(INDEX('Produtos Selecionados'!$O:$O,MATCH($E132,'Produtos Selecionados'!$E:$E,0)),"-")</f>
        <v>-</v>
      </c>
      <c r="I132" s="593" t="str">
        <f>IFERROR(INDEX('Produtos Selecionados'!$L:$L,MATCH($E132,'Produtos Selecionados'!$E:$E,0)),"-")</f>
        <v>-</v>
      </c>
      <c r="J132" s="593" t="str">
        <f>IFERROR(INDEX('Produtos Selecionados'!$M:$M,MATCH($E132,'Produtos Selecionados'!$E:$E,0)),"-")</f>
        <v>-</v>
      </c>
      <c r="K132" s="593" t="str">
        <f>IFERROR(INDEX(View_FundGuide_2[Benchmark], MATCH('Portfólios Modelo'!W132,View_FundGuide_2[CNPJ],0)),"")</f>
        <v/>
      </c>
      <c r="L132" s="878" t="str">
        <f>IFERROR(INDEX(View_FundGuide_2[Benchmark], MATCH('Portfólios Modelo'!X132,View_FundGuide_2[CNPJ],0)),"")</f>
        <v/>
      </c>
      <c r="M132" s="224"/>
      <c r="N132" s="223"/>
      <c r="O132" s="820"/>
      <c r="P132" s="238" t="str">
        <f>IF(O132="","", O132*O$130)</f>
        <v/>
      </c>
      <c r="Q132" s="820"/>
      <c r="R132" s="238" t="str">
        <f>IF(Q132="","", Q132*Q$130)</f>
        <v/>
      </c>
      <c r="S132" s="820"/>
      <c r="T132" s="238" t="str">
        <f>IF(S132="","", S132*S$130)</f>
        <v/>
      </c>
      <c r="U132" s="820"/>
      <c r="V132" s="238" t="str">
        <f>IF(U132="","", U132*U$130)</f>
        <v/>
      </c>
      <c r="W132" s="820"/>
      <c r="X132" s="238" t="str">
        <f>IF(W132="","", W132*W$130)</f>
        <v/>
      </c>
      <c r="Z132" s="350" t="str">
        <f>IFERROR(IF(INDEX('Produtos Selecionados'!$G:$G,MATCH($E132,'Produtos Selecionados'!$E:$E,0))="MFO", "Evitar - ROA baixo", "OK"),"OK")</f>
        <v>OK</v>
      </c>
    </row>
    <row r="133" spans="2:27" s="239" customFormat="1" ht="5.25" customHeight="1">
      <c r="B133" s="222"/>
      <c r="C133" s="222"/>
      <c r="D133" s="222"/>
      <c r="E133" s="159"/>
      <c r="F133" s="594" t="str">
        <f>IFERROR(INDEX('Produtos Selecionados'!$M:$M,MATCH(A133,'Produtos Selecionados'!$E:$E,0)),"-")</f>
        <v>-</v>
      </c>
      <c r="G133" s="594" t="str">
        <f>IFERROR(INDEX('Produtos Selecionados'!$M:$M,MATCH(B133,'Produtos Selecionados'!$E:$E,0)),"-")</f>
        <v>-</v>
      </c>
      <c r="H133" s="594" t="str">
        <f>IFERROR(INDEX('Produtos Selecionados'!$M:$M,MATCH(C133,'Produtos Selecionados'!$E:$E,0)),"-")</f>
        <v>-</v>
      </c>
      <c r="I133" s="594" t="str">
        <f>IFERROR(INDEX('Produtos Selecionados'!$M:$M,MATCH(D133,'Produtos Selecionados'!$E:$E,0)),"-")</f>
        <v>-</v>
      </c>
      <c r="J133" s="594" t="str">
        <f>IFERROR(INDEX('Produtos Selecionados'!$M:$M,MATCH(D133,'Produtos Selecionados'!$E:$E,0)),"-")</f>
        <v>-</v>
      </c>
      <c r="K133" s="594"/>
      <c r="L133" s="881"/>
      <c r="M133" s="882"/>
      <c r="N133" s="912"/>
      <c r="O133" s="821"/>
      <c r="P133" s="240" t="str">
        <f>IF(O133="","", O133*O$130)</f>
        <v/>
      </c>
      <c r="Q133" s="821"/>
      <c r="R133" s="240" t="str">
        <f>IF(Q133="","", Q133*Q$130)</f>
        <v/>
      </c>
      <c r="S133" s="821"/>
      <c r="T133" s="240" t="str">
        <f>IF(S133="","", S133*S$130)</f>
        <v/>
      </c>
      <c r="U133" s="821"/>
      <c r="V133" s="240" t="str">
        <f>IF(U133="","", U133*U$130)</f>
        <v/>
      </c>
      <c r="W133" s="821"/>
      <c r="X133" s="240" t="str">
        <f>IF(W133="","", W133*W$130)</f>
        <v/>
      </c>
      <c r="Z133" s="351"/>
    </row>
    <row r="134" spans="2:27" s="147" customFormat="1" ht="15">
      <c r="B134" s="225"/>
      <c r="C134" s="225"/>
      <c r="D134" s="225" t="s">
        <v>12</v>
      </c>
      <c r="E134" s="152" t="s">
        <v>612</v>
      </c>
      <c r="F134" s="153"/>
      <c r="G134" s="153"/>
      <c r="H134" s="153"/>
      <c r="I134" s="153"/>
      <c r="J134" s="153"/>
      <c r="K134" s="153"/>
      <c r="L134" s="879"/>
      <c r="M134" s="880"/>
      <c r="N134" s="911"/>
      <c r="O134" s="226">
        <f ca="1">OFFSET('Asset Allocation Tatico'!$B$9, MATCH($E134,OFFSET('Asset Allocation Tatico'!$B$9,,,COUNTA('Asset Allocation Tatico'!$B:$B)-COUNTA('Asset Allocation Tatico'!$B$1:$B$9)),0)-1, MATCH(O$5,'Asset Allocation Tatico'!$D$5:$M$5,0)+2)</f>
        <v>0</v>
      </c>
      <c r="P134" s="201">
        <f>SUM(P135:P137)</f>
        <v>0</v>
      </c>
      <c r="Q134" s="226">
        <f ca="1">OFFSET('Asset Allocation Tatico'!$B$9, MATCH($E134,OFFSET('Asset Allocation Tatico'!$B$9,,,COUNTA('Asset Allocation Tatico'!$B:$B)-COUNTA('Asset Allocation Tatico'!$B$1:$B$9)),0)-1, MATCH(Q$5,'Asset Allocation Tatico'!$D$5:$M$5,0)+2)</f>
        <v>0</v>
      </c>
      <c r="R134" s="201">
        <f>SUM(R135:R137)</f>
        <v>0</v>
      </c>
      <c r="S134" s="226">
        <f ca="1">OFFSET('Asset Allocation Tatico'!$B$9, MATCH($E134,OFFSET('Asset Allocation Tatico'!$B$9,,,COUNTA('Asset Allocation Tatico'!$B:$B)-COUNTA('Asset Allocation Tatico'!$B$1:$B$9)),0)-1, MATCH(S$5,'Asset Allocation Tatico'!$D$5:$M$5,0)+2)</f>
        <v>0</v>
      </c>
      <c r="T134" s="201">
        <f>SUM(T135:T137)</f>
        <v>0</v>
      </c>
      <c r="U134" s="226">
        <f ca="1">OFFSET('Asset Allocation Tatico'!$B$9, MATCH($E134,OFFSET('Asset Allocation Tatico'!$B$9,,,COUNTA('Asset Allocation Tatico'!$B:$B)-COUNTA('Asset Allocation Tatico'!$B$1:$B$9)),0)-1, MATCH(U$5,'Asset Allocation Tatico'!$D$5:$M$5,0)+2)</f>
        <v>0</v>
      </c>
      <c r="V134" s="201">
        <f>SUM(V135:V137)</f>
        <v>0</v>
      </c>
      <c r="W134" s="226">
        <f ca="1">OFFSET('Asset Allocation Tatico'!$B$9, MATCH($E134,OFFSET('Asset Allocation Tatico'!$B$9,,,COUNTA('Asset Allocation Tatico'!$B:$B)-COUNTA('Asset Allocation Tatico'!$B$1:$B$9)),0)-1, MATCH(W$5,'Asset Allocation Tatico'!$D$5:$M$5,0)+2)</f>
        <v>0</v>
      </c>
      <c r="X134" s="201">
        <f>SUM(X135:X137)</f>
        <v>0</v>
      </c>
      <c r="Y134" s="239"/>
      <c r="Z134" s="349"/>
      <c r="AA134" s="151"/>
    </row>
    <row r="135" spans="2:27" s="239" customFormat="1" ht="15">
      <c r="B135" s="222"/>
      <c r="C135" s="222"/>
      <c r="D135" s="222"/>
      <c r="E135" s="228" t="s">
        <v>2110</v>
      </c>
      <c r="F135" s="592" t="str">
        <f>IFERROR(INDEX('Produtos Selecionados'!$G:$G,MATCH($E135,'Produtos Selecionados'!$E:$E,0)),"-")</f>
        <v>-</v>
      </c>
      <c r="G135" s="592" t="str">
        <f>IFERROR(INDEX('Produtos Selecionados'!$H:$H,MATCH($E135,'Produtos Selecionados'!$E:$E,0)),"-")</f>
        <v>-</v>
      </c>
      <c r="H135" s="592" t="str">
        <f>IFERROR(INDEX('Produtos Selecionados'!$O:$O,MATCH($E135,'Produtos Selecionados'!$E:$E,0)),"-")</f>
        <v>-</v>
      </c>
      <c r="I135" s="593" t="str">
        <f>IFERROR(INDEX('Produtos Selecionados'!$L:$L,MATCH($E135,'Produtos Selecionados'!$E:$E,0)),"-")</f>
        <v>-</v>
      </c>
      <c r="J135" s="593" t="str">
        <f>IFERROR(INDEX('Produtos Selecionados'!$M:$M,MATCH($E135,'Produtos Selecionados'!$E:$E,0)),"-")</f>
        <v>-</v>
      </c>
      <c r="K135" s="868">
        <f ca="1">IF($E135="", "", IFERROR(INDEX(OFFSET('Fund Guide'!$B$5,1,MATCH(K$7,OFFSET('Fund Guide'!$B$5,,,,COUNTA('Fund Guide'!$5:$5)),0)-1,COUNTA('Fund Guide'!$B:$B)-COUNTA('Fund Guide'!$B$2:$B$5)),MATCH($E135,OFFSET('Fund Guide'!$B$5,1,,COUNTA('Fund Guide'!$B:$B)-COUNTA('Fund Guide'!$B$2:$B$5)),0)),
IFERROR(OFFSET('RF &amp; RV Guide'!$E$8,2+MATCH($E135, OFFSET('RF &amp; RV Guide'!$E$8,3,,COUNTA('RF &amp; RV Guide'!$E:$E)-COUNTA('RF &amp; RV Guide'!$E$1:$E$8)), 0),-1+MATCH(K$7, OFFSET('RF &amp; RV Guide'!$E$8,,,,COUNTA('RF &amp; RV Guide'!$8:$8)-COUNTA('RF &amp; RV Guide'!$A$8:$E$8)),0)), "-")))</f>
        <v>44366</v>
      </c>
      <c r="L135" s="878" t="str">
        <f>IFERROR(INDEX(View_FundGuide_2[Benchmark], MATCH('Portfólios Modelo'!X135,View_FundGuide_2[CNPJ],0)),"")</f>
        <v/>
      </c>
      <c r="M135" s="224"/>
      <c r="N135" s="223"/>
      <c r="O135" s="820"/>
      <c r="P135" s="238" t="str">
        <f>IF(O135="","", O135*O$134)</f>
        <v/>
      </c>
      <c r="Q135" s="820"/>
      <c r="R135" s="238" t="str">
        <f>IF(Q135="","", Q135*Q$134)</f>
        <v/>
      </c>
      <c r="S135" s="820"/>
      <c r="T135" s="238" t="str">
        <f>IF(S135="","", S135*S$134)</f>
        <v/>
      </c>
      <c r="U135" s="820"/>
      <c r="V135" s="238" t="str">
        <f>IF(U135="","", U135*U$134)</f>
        <v/>
      </c>
      <c r="W135" s="820"/>
      <c r="X135" s="238" t="str">
        <f>IF(W135="","", W135*W$134)</f>
        <v/>
      </c>
      <c r="Z135" s="350" t="str">
        <f>IFERROR(IF(INDEX('Produtos Selecionados'!$G:$G,MATCH($E135,'Produtos Selecionados'!$E:$E,0))="MFO", "Evitar - ROA baixo", "OK"),"OK")</f>
        <v>OK</v>
      </c>
    </row>
    <row r="136" spans="2:27" s="239" customFormat="1" ht="15">
      <c r="B136" s="222"/>
      <c r="C136" s="222"/>
      <c r="D136" s="222"/>
      <c r="E136" s="228"/>
      <c r="F136" s="592" t="str">
        <f>IFERROR(INDEX('Produtos Selecionados'!$G:$G,MATCH($E136,'Produtos Selecionados'!$E:$E,0)),"-")</f>
        <v>-</v>
      </c>
      <c r="G136" s="592" t="str">
        <f>IFERROR(INDEX('Produtos Selecionados'!$H:$H,MATCH($E136,'Produtos Selecionados'!$E:$E,0)),"-")</f>
        <v>-</v>
      </c>
      <c r="H136" s="592" t="str">
        <f>IFERROR(INDEX('Produtos Selecionados'!$O:$O,MATCH($E136,'Produtos Selecionados'!$E:$E,0)),"-")</f>
        <v>-</v>
      </c>
      <c r="I136" s="593" t="str">
        <f>IFERROR(INDEX('Produtos Selecionados'!$L:$L,MATCH($E136,'Produtos Selecionados'!$E:$E,0)),"-")</f>
        <v>-</v>
      </c>
      <c r="J136" s="593" t="str">
        <f>IFERROR(INDEX('Produtos Selecionados'!$M:$M,MATCH($E136,'Produtos Selecionados'!$E:$E,0)),"-")</f>
        <v>-</v>
      </c>
      <c r="K136" s="593" t="str">
        <f>IFERROR(INDEX(View_FundGuide_2[Benchmark], MATCH('Portfólios Modelo'!W136,View_FundGuide_2[CNPJ],0)),"")</f>
        <v/>
      </c>
      <c r="L136" s="878" t="str">
        <f>IFERROR(INDEX(View_FundGuide_2[Benchmark], MATCH('Portfólios Modelo'!X136,View_FundGuide_2[CNPJ],0)),"")</f>
        <v/>
      </c>
      <c r="M136" s="224"/>
      <c r="N136" s="223"/>
      <c r="O136" s="820"/>
      <c r="P136" s="238" t="str">
        <f t="shared" ref="P136:R137" si="67">IF(O136="","", O136*O$134)</f>
        <v/>
      </c>
      <c r="Q136" s="820"/>
      <c r="R136" s="238" t="str">
        <f t="shared" si="67"/>
        <v/>
      </c>
      <c r="S136" s="820"/>
      <c r="T136" s="238" t="str">
        <f>IF(S136="","", S136*S$134)</f>
        <v/>
      </c>
      <c r="U136" s="820"/>
      <c r="V136" s="238" t="str">
        <f>IF(U136="","", U136*U$134)</f>
        <v/>
      </c>
      <c r="W136" s="820"/>
      <c r="X136" s="238" t="str">
        <f>IF(W136="","", W136*W$134)</f>
        <v/>
      </c>
      <c r="Z136" s="350" t="str">
        <f>IFERROR(IF(INDEX('Produtos Selecionados'!$G:$G,MATCH($E136,'Produtos Selecionados'!$E:$E,0))="MFO", "Evitar - ROA baixo", "OK"),"OK")</f>
        <v>OK</v>
      </c>
    </row>
    <row r="137" spans="2:27" s="239" customFormat="1" ht="5.25" customHeight="1">
      <c r="B137" s="222"/>
      <c r="C137" s="222"/>
      <c r="D137" s="222"/>
      <c r="E137" s="159"/>
      <c r="F137" s="594" t="str">
        <f>IFERROR(INDEX('Produtos Selecionados'!$M:$M,MATCH(A137,'Produtos Selecionados'!$E:$E,0)),"-")</f>
        <v>-</v>
      </c>
      <c r="G137" s="594" t="str">
        <f>IFERROR(INDEX('Produtos Selecionados'!$M:$M,MATCH(B137,'Produtos Selecionados'!$E:$E,0)),"-")</f>
        <v>-</v>
      </c>
      <c r="H137" s="594" t="str">
        <f>IFERROR(INDEX('Produtos Selecionados'!$M:$M,MATCH(C137,'Produtos Selecionados'!$E:$E,0)),"-")</f>
        <v>-</v>
      </c>
      <c r="I137" s="594" t="str">
        <f>IFERROR(INDEX('Produtos Selecionados'!$M:$M,MATCH(D137,'Produtos Selecionados'!$E:$E,0)),"-")</f>
        <v>-</v>
      </c>
      <c r="J137" s="594" t="str">
        <f>IFERROR(INDEX('Produtos Selecionados'!$M:$M,MATCH(D137,'Produtos Selecionados'!$E:$E,0)),"-")</f>
        <v>-</v>
      </c>
      <c r="K137" s="594"/>
      <c r="L137" s="881"/>
      <c r="M137" s="882"/>
      <c r="N137" s="912"/>
      <c r="O137" s="821"/>
      <c r="P137" s="240" t="str">
        <f t="shared" si="67"/>
        <v/>
      </c>
      <c r="Q137" s="821"/>
      <c r="R137" s="240" t="str">
        <f t="shared" si="67"/>
        <v/>
      </c>
      <c r="S137" s="821"/>
      <c r="T137" s="240" t="str">
        <f>IF(S137="","", S137*S$134)</f>
        <v/>
      </c>
      <c r="U137" s="821"/>
      <c r="V137" s="240" t="str">
        <f>IF(U137="","", U137*U$134)</f>
        <v/>
      </c>
      <c r="W137" s="821"/>
      <c r="X137" s="240" t="str">
        <f>IF(W137="","", W137*W$134)</f>
        <v/>
      </c>
      <c r="Z137" s="351"/>
    </row>
    <row r="138" spans="2:27" s="147" customFormat="1" ht="15">
      <c r="B138" s="225"/>
      <c r="C138" s="225"/>
      <c r="D138" s="225" t="s">
        <v>12</v>
      </c>
      <c r="E138" s="152" t="s">
        <v>613</v>
      </c>
      <c r="F138" s="153"/>
      <c r="G138" s="153"/>
      <c r="H138" s="153"/>
      <c r="I138" s="153"/>
      <c r="J138" s="153"/>
      <c r="K138" s="153"/>
      <c r="L138" s="879"/>
      <c r="M138" s="880"/>
      <c r="N138" s="911"/>
      <c r="O138" s="226">
        <f ca="1">OFFSET('Asset Allocation Tatico'!$B$9, MATCH($E138,OFFSET('Asset Allocation Tatico'!$B$9,,,COUNTA('Asset Allocation Tatico'!$B:$B)-COUNTA('Asset Allocation Tatico'!$B$1:$B$9)),0)-1, MATCH(O$5,'Asset Allocation Tatico'!$D$5:$M$5,0)+2)</f>
        <v>0</v>
      </c>
      <c r="P138" s="201">
        <f>SUM(P139:P141)</f>
        <v>0</v>
      </c>
      <c r="Q138" s="226">
        <f ca="1">OFFSET('Asset Allocation Tatico'!$B$9, MATCH($E138,OFFSET('Asset Allocation Tatico'!$B$9,,,COUNTA('Asset Allocation Tatico'!$B:$B)-COUNTA('Asset Allocation Tatico'!$B$1:$B$9)),0)-1, MATCH(Q$5,'Asset Allocation Tatico'!$D$5:$M$5,0)+2)</f>
        <v>0</v>
      </c>
      <c r="R138" s="201">
        <f>SUM(R139:R141)</f>
        <v>0</v>
      </c>
      <c r="S138" s="226">
        <f ca="1">OFFSET('Asset Allocation Tatico'!$B$9, MATCH($E138,OFFSET('Asset Allocation Tatico'!$B$9,,,COUNTA('Asset Allocation Tatico'!$B:$B)-COUNTA('Asset Allocation Tatico'!$B$1:$B$9)),0)-1, MATCH(S$5,'Asset Allocation Tatico'!$D$5:$M$5,0)+2)</f>
        <v>0</v>
      </c>
      <c r="T138" s="201">
        <f>SUM(T139:T141)</f>
        <v>0</v>
      </c>
      <c r="U138" s="226">
        <f ca="1">OFFSET('Asset Allocation Tatico'!$B$9, MATCH($E138,OFFSET('Asset Allocation Tatico'!$B$9,,,COUNTA('Asset Allocation Tatico'!$B:$B)-COUNTA('Asset Allocation Tatico'!$B$1:$B$9)),0)-1, MATCH(U$5,'Asset Allocation Tatico'!$D$5:$M$5,0)+2)</f>
        <v>0</v>
      </c>
      <c r="V138" s="201">
        <f>SUM(V139:V141)</f>
        <v>0</v>
      </c>
      <c r="W138" s="226">
        <f ca="1">OFFSET('Asset Allocation Tatico'!$B$9, MATCH($E138,OFFSET('Asset Allocation Tatico'!$B$9,,,COUNTA('Asset Allocation Tatico'!$B:$B)-COUNTA('Asset Allocation Tatico'!$B$1:$B$9)),0)-1, MATCH(W$5,'Asset Allocation Tatico'!$D$5:$M$5,0)+2)</f>
        <v>0</v>
      </c>
      <c r="X138" s="201">
        <f>SUM(X139:X141)</f>
        <v>0</v>
      </c>
      <c r="Y138" s="239"/>
      <c r="Z138" s="349"/>
      <c r="AA138" s="151"/>
    </row>
    <row r="139" spans="2:27" s="239" customFormat="1" ht="15">
      <c r="B139" s="222"/>
      <c r="C139" s="222"/>
      <c r="D139" s="222"/>
      <c r="E139" s="228"/>
      <c r="F139" s="592" t="str">
        <f>IFERROR(INDEX('Produtos Selecionados'!$G:$G,MATCH($E139,'Produtos Selecionados'!$E:$E,0)),"-")</f>
        <v>-</v>
      </c>
      <c r="G139" s="592" t="str">
        <f>IFERROR(INDEX('Produtos Selecionados'!$H:$H,MATCH($E139,'Produtos Selecionados'!$E:$E,0)),"-")</f>
        <v>-</v>
      </c>
      <c r="H139" s="592" t="str">
        <f>IFERROR(INDEX('Produtos Selecionados'!$O:$O,MATCH($E139,'Produtos Selecionados'!$E:$E,0)),"-")</f>
        <v>-</v>
      </c>
      <c r="I139" s="593" t="str">
        <f>IFERROR(INDEX('Produtos Selecionados'!$L:$L,MATCH($E139,'Produtos Selecionados'!$E:$E,0)),"-")</f>
        <v>-</v>
      </c>
      <c r="J139" s="593" t="str">
        <f>IFERROR(INDEX('Produtos Selecionados'!$M:$M,MATCH($E139,'Produtos Selecionados'!$E:$E,0)),"-")</f>
        <v>-</v>
      </c>
      <c r="K139" s="593" t="str">
        <f>IFERROR(INDEX(View_FundGuide_2[Benchmark], MATCH('Portfólios Modelo'!W139,View_FundGuide_2[CNPJ],0)),"")</f>
        <v/>
      </c>
      <c r="L139" s="878" t="str">
        <f>IFERROR(INDEX(View_FundGuide_2[Benchmark], MATCH('Portfólios Modelo'!X139,View_FundGuide_2[CNPJ],0)),"")</f>
        <v/>
      </c>
      <c r="M139" s="224"/>
      <c r="N139" s="223"/>
      <c r="O139" s="820"/>
      <c r="P139" s="238" t="str">
        <f>IF(O139="","", O139*O$138)</f>
        <v/>
      </c>
      <c r="Q139" s="820"/>
      <c r="R139" s="238" t="str">
        <f>IF(Q139="","", Q139*Q$138)</f>
        <v/>
      </c>
      <c r="S139" s="820"/>
      <c r="T139" s="238" t="str">
        <f>IF(S139="","", S139*S$138)</f>
        <v/>
      </c>
      <c r="U139" s="820"/>
      <c r="V139" s="238" t="str">
        <f>IF(U139="","", U139*U$138)</f>
        <v/>
      </c>
      <c r="W139" s="820"/>
      <c r="X139" s="238" t="str">
        <f>IF(W139="","", W139*W$138)</f>
        <v/>
      </c>
      <c r="Z139" s="350" t="str">
        <f>IFERROR(IF(INDEX('Produtos Selecionados'!$G:$G,MATCH($E139,'Produtos Selecionados'!$E:$E,0))="MFO", "Evitar - ROA baixo", "OK"),"OK")</f>
        <v>OK</v>
      </c>
    </row>
    <row r="140" spans="2:27" s="239" customFormat="1" ht="15">
      <c r="B140" s="222"/>
      <c r="C140" s="222"/>
      <c r="D140" s="222"/>
      <c r="E140" s="228"/>
      <c r="F140" s="592" t="str">
        <f>IFERROR(INDEX('Produtos Selecionados'!$G:$G,MATCH($E140,'Produtos Selecionados'!$E:$E,0)),"-")</f>
        <v>-</v>
      </c>
      <c r="G140" s="592" t="str">
        <f>IFERROR(INDEX('Produtos Selecionados'!$H:$H,MATCH($E140,'Produtos Selecionados'!$E:$E,0)),"-")</f>
        <v>-</v>
      </c>
      <c r="H140" s="592" t="str">
        <f>IFERROR(INDEX('Produtos Selecionados'!$O:$O,MATCH($E140,'Produtos Selecionados'!$E:$E,0)),"-")</f>
        <v>-</v>
      </c>
      <c r="I140" s="593" t="str">
        <f>IFERROR(INDEX('Produtos Selecionados'!$L:$L,MATCH($E140,'Produtos Selecionados'!$E:$E,0)),"-")</f>
        <v>-</v>
      </c>
      <c r="J140" s="593" t="str">
        <f>IFERROR(INDEX('Produtos Selecionados'!$M:$M,MATCH($E140,'Produtos Selecionados'!$E:$E,0)),"-")</f>
        <v>-</v>
      </c>
      <c r="K140" s="593" t="str">
        <f>IFERROR(INDEX(View_FundGuide_2[Benchmark], MATCH('Portfólios Modelo'!W140,View_FundGuide_2[CNPJ],0)),"")</f>
        <v/>
      </c>
      <c r="L140" s="878" t="str">
        <f>IFERROR(INDEX(View_FundGuide_2[Benchmark], MATCH('Portfólios Modelo'!X140,View_FundGuide_2[CNPJ],0)),"")</f>
        <v/>
      </c>
      <c r="M140" s="224"/>
      <c r="N140" s="223"/>
      <c r="O140" s="820"/>
      <c r="P140" s="238" t="str">
        <f>IF(O140="","", O140*O$138)</f>
        <v/>
      </c>
      <c r="Q140" s="820"/>
      <c r="R140" s="238" t="str">
        <f>IF(Q140="","", Q140*Q$138)</f>
        <v/>
      </c>
      <c r="S140" s="820"/>
      <c r="T140" s="238" t="str">
        <f>IF(S140="","", S140*S$138)</f>
        <v/>
      </c>
      <c r="U140" s="820"/>
      <c r="V140" s="238" t="str">
        <f>IF(U140="","", U140*U$138)</f>
        <v/>
      </c>
      <c r="W140" s="820"/>
      <c r="X140" s="238" t="str">
        <f>IF(W140="","", W140*W$138)</f>
        <v/>
      </c>
      <c r="Z140" s="350" t="str">
        <f>IFERROR(IF(INDEX('Produtos Selecionados'!$G:$G,MATCH($E140,'Produtos Selecionados'!$E:$E,0))="MFO", "Evitar - ROA baixo", "OK"),"OK")</f>
        <v>OK</v>
      </c>
    </row>
    <row r="141" spans="2:27" s="239" customFormat="1" ht="5.25" customHeight="1">
      <c r="B141" s="222"/>
      <c r="C141" s="222"/>
      <c r="D141" s="222"/>
      <c r="E141" s="159"/>
      <c r="F141" s="594" t="str">
        <f>IFERROR(INDEX('Produtos Selecionados'!$M:$M,MATCH(A141,'Produtos Selecionados'!$E:$E,0)),"-")</f>
        <v>-</v>
      </c>
      <c r="G141" s="594" t="str">
        <f>IFERROR(INDEX('Produtos Selecionados'!$M:$M,MATCH(B141,'Produtos Selecionados'!$E:$E,0)),"-")</f>
        <v>-</v>
      </c>
      <c r="H141" s="594" t="str">
        <f>IFERROR(INDEX('Produtos Selecionados'!$M:$M,MATCH(C141,'Produtos Selecionados'!$E:$E,0)),"-")</f>
        <v>-</v>
      </c>
      <c r="I141" s="594" t="str">
        <f>IFERROR(INDEX('Produtos Selecionados'!$M:$M,MATCH(D141,'Produtos Selecionados'!$E:$E,0)),"-")</f>
        <v>-</v>
      </c>
      <c r="J141" s="594" t="str">
        <f>IFERROR(INDEX('Produtos Selecionados'!$M:$M,MATCH(D141,'Produtos Selecionados'!$E:$E,0)),"-")</f>
        <v>-</v>
      </c>
      <c r="K141" s="594"/>
      <c r="L141" s="881"/>
      <c r="M141" s="882"/>
      <c r="N141" s="912"/>
      <c r="O141" s="821"/>
      <c r="P141" s="240" t="str">
        <f>IF(O141="","", O141*O$138)</f>
        <v/>
      </c>
      <c r="Q141" s="821"/>
      <c r="R141" s="240" t="str">
        <f>IF(Q141="","", Q141*Q$138)</f>
        <v/>
      </c>
      <c r="S141" s="821"/>
      <c r="T141" s="240" t="str">
        <f>IF(S141="","", S141*S$138)</f>
        <v/>
      </c>
      <c r="U141" s="821"/>
      <c r="V141" s="240" t="str">
        <f>IF(U141="","", U141*U$138)</f>
        <v/>
      </c>
      <c r="W141" s="821"/>
      <c r="X141" s="240" t="str">
        <f>IF(W141="","", W141*W$138)</f>
        <v/>
      </c>
      <c r="Z141" s="351"/>
    </row>
    <row r="142" spans="2:27" s="147" customFormat="1" ht="15">
      <c r="B142" s="225"/>
      <c r="C142" s="225"/>
      <c r="D142" s="225" t="s">
        <v>12</v>
      </c>
      <c r="E142" s="152" t="s">
        <v>611</v>
      </c>
      <c r="F142" s="153"/>
      <c r="G142" s="153"/>
      <c r="H142" s="153"/>
      <c r="I142" s="153"/>
      <c r="J142" s="153"/>
      <c r="K142" s="153"/>
      <c r="L142" s="879"/>
      <c r="M142" s="880"/>
      <c r="N142" s="911"/>
      <c r="O142" s="226">
        <f ca="1">OFFSET('Asset Allocation Tatico'!$B$9, MATCH($E142,OFFSET('Asset Allocation Tatico'!$B$9,,,COUNTA('Asset Allocation Tatico'!$B:$B)-COUNTA('Asset Allocation Tatico'!$B$1:$B$9)),0)-1, MATCH(O$5,'Asset Allocation Tatico'!$D$5:$M$5,0)+2)</f>
        <v>0</v>
      </c>
      <c r="P142" s="201">
        <f>SUM(P143:P145)</f>
        <v>0</v>
      </c>
      <c r="Q142" s="226">
        <f ca="1">OFFSET('Asset Allocation Tatico'!$B$9, MATCH($E142,OFFSET('Asset Allocation Tatico'!$B$9,,,COUNTA('Asset Allocation Tatico'!$B:$B)-COUNTA('Asset Allocation Tatico'!$B$1:$B$9)),0)-1, MATCH(Q$5,'Asset Allocation Tatico'!$D$5:$M$5,0)+2)</f>
        <v>0</v>
      </c>
      <c r="R142" s="201">
        <f ca="1">SUM(R143:R145)</f>
        <v>0</v>
      </c>
      <c r="S142" s="226">
        <f ca="1">OFFSET('Asset Allocation Tatico'!$B$9, MATCH($E142,OFFSET('Asset Allocation Tatico'!$B$9,,,COUNTA('Asset Allocation Tatico'!$B:$B)-COUNTA('Asset Allocation Tatico'!$B$1:$B$9)),0)-1, MATCH(S$5,'Asset Allocation Tatico'!$D$5:$M$5,0)+2)</f>
        <v>0</v>
      </c>
      <c r="T142" s="201">
        <f>SUM(T143:T145)</f>
        <v>0</v>
      </c>
      <c r="U142" s="226">
        <f ca="1">OFFSET('Asset Allocation Tatico'!$B$9, MATCH($E142,OFFSET('Asset Allocation Tatico'!$B$9,,,COUNTA('Asset Allocation Tatico'!$B:$B)-COUNTA('Asset Allocation Tatico'!$B$1:$B$9)),0)-1, MATCH(U$5,'Asset Allocation Tatico'!$D$5:$M$5,0)+2)</f>
        <v>0</v>
      </c>
      <c r="V142" s="201">
        <f>SUM(V143:V145)</f>
        <v>0</v>
      </c>
      <c r="W142" s="226">
        <f ca="1">OFFSET('Asset Allocation Tatico'!$B$9, MATCH($E142,OFFSET('Asset Allocation Tatico'!$B$9,,,COUNTA('Asset Allocation Tatico'!$B:$B)-COUNTA('Asset Allocation Tatico'!$B$1:$B$9)),0)-1, MATCH(W$5,'Asset Allocation Tatico'!$D$5:$M$5,0)+2)</f>
        <v>0</v>
      </c>
      <c r="X142" s="201">
        <f>SUM(X143:X145)</f>
        <v>0</v>
      </c>
      <c r="Y142" s="239"/>
      <c r="Z142" s="349"/>
      <c r="AA142" s="151"/>
    </row>
    <row r="143" spans="2:27" s="239" customFormat="1" ht="15">
      <c r="B143" s="222"/>
      <c r="C143" s="222"/>
      <c r="D143" s="222"/>
      <c r="E143" s="228" t="s">
        <v>2717</v>
      </c>
      <c r="F143" s="592" t="str">
        <f>IFERROR(INDEX('Produtos Selecionados'!$G:$G,MATCH($E143,'Produtos Selecionados'!$E:$E,0)),"-")</f>
        <v>-</v>
      </c>
      <c r="G143" s="592" t="str">
        <f>IFERROR(INDEX('Produtos Selecionados'!$H:$H,MATCH($E143,'Produtos Selecionados'!$E:$E,0)),"-")</f>
        <v>-</v>
      </c>
      <c r="H143" s="592" t="str">
        <f>IFERROR(INDEX('Produtos Selecionados'!$O:$O,MATCH($E143,'Produtos Selecionados'!$E:$E,0)),"-")</f>
        <v>-</v>
      </c>
      <c r="I143" s="593" t="str">
        <f>IFERROR(INDEX('Produtos Selecionados'!$L:$L,MATCH($E143,'Produtos Selecionados'!$E:$E,0)),"-")</f>
        <v>-</v>
      </c>
      <c r="J143" s="593" t="str">
        <f>IFERROR(INDEX('Produtos Selecionados'!$M:$M,MATCH($E143,'Produtos Selecionados'!$E:$E,0)),"-")</f>
        <v>-</v>
      </c>
      <c r="K143" s="593" t="str">
        <f>IFERROR(INDEX(View_FundGuide_2[Benchmark], MATCH('Portfólios Modelo'!W143,View_FundGuide_2[CNPJ],0)),"")</f>
        <v/>
      </c>
      <c r="L143" s="878" t="str">
        <f>IFERROR(INDEX(View_FundGuide_2[Benchmark], MATCH('Portfólios Modelo'!X143,View_FundGuide_2[CNPJ],0)),"")</f>
        <v/>
      </c>
      <c r="M143" s="224"/>
      <c r="N143" s="223"/>
      <c r="O143" s="820"/>
      <c r="P143" s="238" t="str">
        <f>IF(O143="","", O143*O$142)</f>
        <v/>
      </c>
      <c r="Q143" s="820">
        <v>1</v>
      </c>
      <c r="R143" s="238">
        <f ca="1">IF(Q143="","", Q143*Q$142)</f>
        <v>0</v>
      </c>
      <c r="S143" s="820"/>
      <c r="T143" s="238" t="str">
        <f>IF(S143="","", S143*S$142)</f>
        <v/>
      </c>
      <c r="U143" s="820"/>
      <c r="V143" s="238" t="str">
        <f>IF(U143="","", U143*U$142)</f>
        <v/>
      </c>
      <c r="W143" s="820"/>
      <c r="X143" s="238" t="str">
        <f>IF(W143="","", W143*W$142)</f>
        <v/>
      </c>
      <c r="Z143" s="350" t="str">
        <f>IFERROR(IF(INDEX('Produtos Selecionados'!$G:$G,MATCH($E143,'Produtos Selecionados'!$E:$E,0))="MFO", "Evitar - ROA baixo", "OK"),"OK")</f>
        <v>OK</v>
      </c>
    </row>
    <row r="144" spans="2:27" s="239" customFormat="1" ht="15">
      <c r="B144" s="222"/>
      <c r="C144" s="222"/>
      <c r="D144" s="222"/>
      <c r="E144" s="228"/>
      <c r="F144" s="592" t="str">
        <f>IFERROR(INDEX('Produtos Selecionados'!$G:$G,MATCH($E144,'Produtos Selecionados'!$E:$E,0)),"-")</f>
        <v>-</v>
      </c>
      <c r="G144" s="592" t="str">
        <f>IFERROR(INDEX('Produtos Selecionados'!$H:$H,MATCH($E144,'Produtos Selecionados'!$E:$E,0)),"-")</f>
        <v>-</v>
      </c>
      <c r="H144" s="592" t="str">
        <f>IFERROR(INDEX('Produtos Selecionados'!$O:$O,MATCH($E144,'Produtos Selecionados'!$E:$E,0)),"-")</f>
        <v>-</v>
      </c>
      <c r="I144" s="593" t="str">
        <f>IFERROR(INDEX('Produtos Selecionados'!$L:$L,MATCH($E144,'Produtos Selecionados'!$E:$E,0)),"-")</f>
        <v>-</v>
      </c>
      <c r="J144" s="593" t="str">
        <f>IFERROR(INDEX('Produtos Selecionados'!$M:$M,MATCH($E144,'Produtos Selecionados'!$E:$E,0)),"-")</f>
        <v>-</v>
      </c>
      <c r="K144" s="593" t="str">
        <f>IFERROR(INDEX(View_FundGuide_2[Benchmark], MATCH('Portfólios Modelo'!W144,View_FundGuide_2[CNPJ],0)),"")</f>
        <v/>
      </c>
      <c r="L144" s="878" t="str">
        <f>IFERROR(INDEX(View_FundGuide_2[Benchmark], MATCH('Portfólios Modelo'!X144,View_FundGuide_2[CNPJ],0)),"")</f>
        <v/>
      </c>
      <c r="M144" s="224"/>
      <c r="N144" s="223"/>
      <c r="O144" s="820"/>
      <c r="P144" s="238" t="str">
        <f>IF(O144="","", O144*O$142)</f>
        <v/>
      </c>
      <c r="Q144" s="820"/>
      <c r="R144" s="238" t="str">
        <f>IF(Q144="","", Q144*Q$142)</f>
        <v/>
      </c>
      <c r="S144" s="820"/>
      <c r="T144" s="238" t="str">
        <f>IF(S144="","", S144*S$142)</f>
        <v/>
      </c>
      <c r="U144" s="820"/>
      <c r="V144" s="238" t="str">
        <f>IF(U144="","", U144*U$142)</f>
        <v/>
      </c>
      <c r="W144" s="820"/>
      <c r="X144" s="238" t="str">
        <f>IF(W144="","", W144*W$142)</f>
        <v/>
      </c>
      <c r="Z144" s="350" t="str">
        <f>IFERROR(IF(INDEX('Produtos Selecionados'!$G:$G,MATCH($E144,'Produtos Selecionados'!$E:$E,0))="MFO", "Evitar - ROA baixo", "OK"),"OK")</f>
        <v>OK</v>
      </c>
    </row>
    <row r="145" spans="2:27" s="147" customFormat="1" ht="5.25" customHeight="1">
      <c r="B145" s="225"/>
      <c r="C145" s="225"/>
      <c r="D145" s="225"/>
      <c r="F145" s="184"/>
      <c r="G145" s="184"/>
      <c r="H145" s="184"/>
      <c r="I145" s="184"/>
      <c r="J145" s="184"/>
      <c r="K145" s="184"/>
      <c r="L145" s="874"/>
      <c r="M145" s="875"/>
      <c r="N145" s="909"/>
      <c r="O145" s="821"/>
      <c r="P145" s="240" t="str">
        <f>IF(O145="","", O145*O$142)</f>
        <v/>
      </c>
      <c r="Q145" s="821"/>
      <c r="R145" s="240" t="str">
        <f>IF(Q145="","", Q145*Q$142)</f>
        <v/>
      </c>
      <c r="S145" s="821"/>
      <c r="T145" s="240" t="str">
        <f>IF(S145="","", S145*S$142)</f>
        <v/>
      </c>
      <c r="U145" s="821"/>
      <c r="V145" s="240" t="str">
        <f>IF(U145="","", U145*U$142)</f>
        <v/>
      </c>
      <c r="W145" s="821"/>
      <c r="X145" s="240" t="str">
        <f>IF(W145="","", W145*W$142)</f>
        <v/>
      </c>
      <c r="Y145" s="239"/>
      <c r="Z145" s="349"/>
      <c r="AA145" s="151"/>
    </row>
    <row r="146" spans="2:27" s="147" customFormat="1" ht="15">
      <c r="B146" s="225"/>
      <c r="C146" s="225"/>
      <c r="D146" s="225" t="s">
        <v>12</v>
      </c>
      <c r="E146" s="152" t="s">
        <v>696</v>
      </c>
      <c r="F146" s="153"/>
      <c r="G146" s="153"/>
      <c r="H146" s="153"/>
      <c r="I146" s="153"/>
      <c r="J146" s="153"/>
      <c r="K146" s="153"/>
      <c r="L146" s="879"/>
      <c r="M146" s="880"/>
      <c r="N146" s="911"/>
      <c r="O146" s="226">
        <f ca="1">OFFSET('Asset Allocation Tatico'!$B$9, MATCH($E146,OFFSET('Asset Allocation Tatico'!$B$9,,,COUNTA('Asset Allocation Tatico'!$B:$B)-COUNTA('Asset Allocation Tatico'!$B$1:$B$9)),0)-1, MATCH(O$5,'Asset Allocation Tatico'!$D$5:$M$5,0)+2)</f>
        <v>0</v>
      </c>
      <c r="P146" s="201">
        <f>SUM(P147:P149)</f>
        <v>0</v>
      </c>
      <c r="Q146" s="226">
        <f ca="1">OFFSET('Asset Allocation Tatico'!$B$9, MATCH($E146,OFFSET('Asset Allocation Tatico'!$B$9,,,COUNTA('Asset Allocation Tatico'!$B:$B)-COUNTA('Asset Allocation Tatico'!$B$1:$B$9)),0)-1, MATCH(Q$5,'Asset Allocation Tatico'!$D$5:$M$5,0)+2)</f>
        <v>0</v>
      </c>
      <c r="R146" s="201">
        <f>SUM(R147:R149)</f>
        <v>0</v>
      </c>
      <c r="S146" s="226">
        <f ca="1">OFFSET('Asset Allocation Tatico'!$B$9, MATCH($E146,OFFSET('Asset Allocation Tatico'!$B$9,,,COUNTA('Asset Allocation Tatico'!$B:$B)-COUNTA('Asset Allocation Tatico'!$B$1:$B$9)),0)-1, MATCH(S$5,'Asset Allocation Tatico'!$D$5:$M$5,0)+2)</f>
        <v>0</v>
      </c>
      <c r="T146" s="201">
        <f>SUM(T147:T149)</f>
        <v>0</v>
      </c>
      <c r="U146" s="226">
        <f ca="1">OFFSET('Asset Allocation Tatico'!$B$9, MATCH($E146,OFFSET('Asset Allocation Tatico'!$B$9,,,COUNTA('Asset Allocation Tatico'!$B:$B)-COUNTA('Asset Allocation Tatico'!$B$1:$B$9)),0)-1, MATCH(U$5,'Asset Allocation Tatico'!$D$5:$M$5,0)+2)</f>
        <v>0</v>
      </c>
      <c r="V146" s="201">
        <f>SUM(V147:V149)</f>
        <v>0</v>
      </c>
      <c r="W146" s="226">
        <f ca="1">OFFSET('Asset Allocation Tatico'!$B$9, MATCH($E146,OFFSET('Asset Allocation Tatico'!$B$9,,,COUNTA('Asset Allocation Tatico'!$B:$B)-COUNTA('Asset Allocation Tatico'!$B$1:$B$9)),0)-1, MATCH(W$5,'Asset Allocation Tatico'!$D$5:$M$5,0)+2)</f>
        <v>0</v>
      </c>
      <c r="X146" s="201">
        <f>SUM(X147:X149)</f>
        <v>0</v>
      </c>
      <c r="Y146" s="239"/>
      <c r="Z146" s="349"/>
      <c r="AA146" s="151"/>
    </row>
    <row r="147" spans="2:27" s="239" customFormat="1" ht="15">
      <c r="B147" s="222"/>
      <c r="C147" s="222"/>
      <c r="D147" s="222"/>
      <c r="E147" s="228"/>
      <c r="F147" s="592" t="str">
        <f>IFERROR(INDEX('Produtos Selecionados'!$G:$G,MATCH($E147,'Produtos Selecionados'!$E:$E,0)),"-")</f>
        <v>-</v>
      </c>
      <c r="G147" s="592" t="str">
        <f>IFERROR(INDEX('Produtos Selecionados'!$H:$H,MATCH($E147,'Produtos Selecionados'!$E:$E,0)),"-")</f>
        <v>-</v>
      </c>
      <c r="H147" s="592" t="str">
        <f>IFERROR(INDEX('Produtos Selecionados'!$O:$O,MATCH($E147,'Produtos Selecionados'!$E:$E,0)),"-")</f>
        <v>-</v>
      </c>
      <c r="I147" s="593" t="str">
        <f>IFERROR(INDEX('Produtos Selecionados'!$L:$L,MATCH($E147,'Produtos Selecionados'!$E:$E,0)),"-")</f>
        <v>-</v>
      </c>
      <c r="J147" s="593" t="str">
        <f>IFERROR(INDEX('Produtos Selecionados'!$M:$M,MATCH($E147,'Produtos Selecionados'!$E:$E,0)),"-")</f>
        <v>-</v>
      </c>
      <c r="K147" s="593" t="str">
        <f>IFERROR(INDEX(View_FundGuide_2[Benchmark], MATCH('Portfólios Modelo'!W147,View_FundGuide_2[CNPJ],0)),"")</f>
        <v/>
      </c>
      <c r="L147" s="878" t="str">
        <f>IFERROR(INDEX(View_FundGuide_2[Benchmark], MATCH('Portfólios Modelo'!X147,View_FundGuide_2[CNPJ],0)),"")</f>
        <v/>
      </c>
      <c r="M147" s="224"/>
      <c r="N147" s="223"/>
      <c r="O147" s="820"/>
      <c r="P147" s="238" t="str">
        <f>IF(O147="","", O147*O$142)</f>
        <v/>
      </c>
      <c r="Q147" s="820"/>
      <c r="R147" s="238" t="str">
        <f>IF(Q147="","", Q147*Q$142)</f>
        <v/>
      </c>
      <c r="S147" s="820"/>
      <c r="T147" s="238" t="str">
        <f>IF(S147="","", S147*S$142)</f>
        <v/>
      </c>
      <c r="U147" s="820"/>
      <c r="V147" s="238" t="str">
        <f>IF(U147="","", U147*U$142)</f>
        <v/>
      </c>
      <c r="W147" s="820"/>
      <c r="X147" s="238" t="str">
        <f>IF(W147="","", W147*W$142)</f>
        <v/>
      </c>
      <c r="Z147" s="350" t="str">
        <f>IFERROR(IF(INDEX('Produtos Selecionados'!$G:$G,MATCH($E147,'Produtos Selecionados'!$E:$E,0))="MFO", "Evitar - ROA baixo", "OK"),"OK")</f>
        <v>OK</v>
      </c>
    </row>
    <row r="148" spans="2:27" s="239" customFormat="1" ht="15">
      <c r="B148" s="222"/>
      <c r="C148" s="222"/>
      <c r="D148" s="222"/>
      <c r="E148" s="228"/>
      <c r="F148" s="592" t="str">
        <f>IFERROR(INDEX('Produtos Selecionados'!$G:$G,MATCH($E148,'Produtos Selecionados'!$E:$E,0)),"-")</f>
        <v>-</v>
      </c>
      <c r="G148" s="592" t="str">
        <f>IFERROR(INDEX('Produtos Selecionados'!$H:$H,MATCH($E148,'Produtos Selecionados'!$E:$E,0)),"-")</f>
        <v>-</v>
      </c>
      <c r="H148" s="592" t="str">
        <f>IFERROR(INDEX('Produtos Selecionados'!$O:$O,MATCH($E148,'Produtos Selecionados'!$E:$E,0)),"-")</f>
        <v>-</v>
      </c>
      <c r="I148" s="593" t="str">
        <f>IFERROR(INDEX('Produtos Selecionados'!$L:$L,MATCH($E148,'Produtos Selecionados'!$E:$E,0)),"-")</f>
        <v>-</v>
      </c>
      <c r="J148" s="593" t="str">
        <f>IFERROR(INDEX('Produtos Selecionados'!$M:$M,MATCH($E148,'Produtos Selecionados'!$E:$E,0)),"-")</f>
        <v>-</v>
      </c>
      <c r="K148" s="593" t="str">
        <f>IFERROR(INDEX(View_FundGuide_2[Benchmark], MATCH('Portfólios Modelo'!W148,View_FundGuide_2[CNPJ],0)),"")</f>
        <v/>
      </c>
      <c r="L148" s="878" t="str">
        <f>IFERROR(INDEX(View_FundGuide_2[Benchmark], MATCH('Portfólios Modelo'!X148,View_FundGuide_2[CNPJ],0)),"")</f>
        <v/>
      </c>
      <c r="M148" s="224"/>
      <c r="N148" s="223"/>
      <c r="O148" s="820"/>
      <c r="P148" s="238" t="str">
        <f>IF(O148="","", O148*O$142)</f>
        <v/>
      </c>
      <c r="Q148" s="820"/>
      <c r="R148" s="238" t="str">
        <f>IF(Q148="","", Q148*Q$142)</f>
        <v/>
      </c>
      <c r="S148" s="820"/>
      <c r="T148" s="238" t="str">
        <f>IF(S148="","", S148*S$142)</f>
        <v/>
      </c>
      <c r="U148" s="820"/>
      <c r="V148" s="238" t="str">
        <f>IF(U148="","", U148*U$142)</f>
        <v/>
      </c>
      <c r="W148" s="820"/>
      <c r="X148" s="238" t="str">
        <f>IF(W148="","", W148*W$142)</f>
        <v/>
      </c>
      <c r="Z148" s="350" t="str">
        <f>IFERROR(IF(INDEX('Produtos Selecionados'!$G:$G,MATCH($E148,'Produtos Selecionados'!$E:$E,0))="MFO", "Evitar - ROA baixo", "OK"),"OK")</f>
        <v>OK</v>
      </c>
    </row>
    <row r="149" spans="2:27" s="147" customFormat="1" ht="5.25" customHeight="1">
      <c r="B149" s="225"/>
      <c r="C149" s="225"/>
      <c r="D149" s="225"/>
      <c r="F149" s="184"/>
      <c r="G149" s="184"/>
      <c r="H149" s="184"/>
      <c r="I149" s="184"/>
      <c r="J149" s="184"/>
      <c r="K149" s="184"/>
      <c r="L149" s="874"/>
      <c r="M149" s="875"/>
      <c r="N149" s="909"/>
      <c r="O149" s="821"/>
      <c r="P149" s="240" t="str">
        <f>IF(O149="","", O149*O$142)</f>
        <v/>
      </c>
      <c r="Q149" s="821"/>
      <c r="R149" s="240" t="str">
        <f>IF(Q149="","", Q149*Q$142)</f>
        <v/>
      </c>
      <c r="S149" s="821"/>
      <c r="T149" s="240" t="str">
        <f>IF(S149="","", S149*S$142)</f>
        <v/>
      </c>
      <c r="U149" s="821"/>
      <c r="V149" s="240" t="str">
        <f>IF(U149="","", U149*U$142)</f>
        <v/>
      </c>
      <c r="W149" s="821"/>
      <c r="X149" s="240" t="str">
        <f>IF(W149="","", W149*W$142)</f>
        <v/>
      </c>
      <c r="Y149" s="239"/>
      <c r="Z149" s="349"/>
      <c r="AA149" s="151"/>
    </row>
    <row r="150" spans="2:27" s="241" customFormat="1" ht="7.5" customHeight="1">
      <c r="B150" s="225" t="s">
        <v>1343</v>
      </c>
      <c r="C150" s="225" t="s">
        <v>1343</v>
      </c>
      <c r="D150" s="225" t="s">
        <v>1343</v>
      </c>
      <c r="F150" s="596"/>
      <c r="G150" s="596"/>
      <c r="H150" s="596"/>
      <c r="I150" s="596"/>
      <c r="J150" s="596"/>
      <c r="K150" s="596"/>
      <c r="L150" s="887"/>
      <c r="M150" s="888"/>
      <c r="N150" s="915"/>
      <c r="O150" s="242"/>
      <c r="P150" s="243"/>
      <c r="Q150" s="244"/>
      <c r="R150" s="245"/>
      <c r="S150" s="822"/>
      <c r="T150" s="243"/>
      <c r="U150" s="830"/>
      <c r="V150" s="245"/>
      <c r="W150" s="822"/>
      <c r="X150" s="147"/>
      <c r="Y150" s="246"/>
      <c r="Z150" s="352"/>
      <c r="AA150" s="246"/>
    </row>
    <row r="151" spans="2:27" s="108" customFormat="1" ht="15.75">
      <c r="B151" s="272"/>
      <c r="C151" s="272"/>
      <c r="D151" s="225"/>
      <c r="E151" s="324" t="s">
        <v>1408</v>
      </c>
      <c r="F151" s="597"/>
      <c r="G151" s="597"/>
      <c r="H151" s="597"/>
      <c r="I151" s="597"/>
      <c r="J151" s="597"/>
      <c r="K151" s="597"/>
      <c r="L151" s="872"/>
      <c r="M151" s="873"/>
      <c r="N151" s="908"/>
      <c r="O151" s="322">
        <f t="shared" ref="O151:X151" ca="1" si="68">O102+O70+O9</f>
        <v>1</v>
      </c>
      <c r="P151" s="323">
        <f t="shared" ca="1" si="68"/>
        <v>0.99999999999999989</v>
      </c>
      <c r="Q151" s="322">
        <f t="shared" ca="1" si="68"/>
        <v>1</v>
      </c>
      <c r="R151" s="323">
        <f t="shared" ca="1" si="68"/>
        <v>1.02</v>
      </c>
      <c r="S151" s="322">
        <f t="shared" ca="1" si="68"/>
        <v>1</v>
      </c>
      <c r="T151" s="323">
        <f t="shared" ca="1" si="68"/>
        <v>1.0349999999999999</v>
      </c>
      <c r="U151" s="322">
        <f t="shared" ca="1" si="68"/>
        <v>1</v>
      </c>
      <c r="V151" s="323">
        <f t="shared" ca="1" si="68"/>
        <v>1.05</v>
      </c>
      <c r="W151" s="322">
        <f t="shared" ca="1" si="68"/>
        <v>1</v>
      </c>
      <c r="X151" s="323">
        <f t="shared" ca="1" si="68"/>
        <v>1.0249999999999999</v>
      </c>
      <c r="Y151" s="274"/>
      <c r="Z151" s="348"/>
      <c r="AA151" s="274"/>
    </row>
    <row r="152" spans="2:27" s="241" customFormat="1" ht="7.5" customHeight="1">
      <c r="B152" s="225"/>
      <c r="C152" s="225"/>
      <c r="D152" s="225"/>
      <c r="F152" s="596"/>
      <c r="G152" s="596"/>
      <c r="H152" s="596"/>
      <c r="I152" s="596"/>
      <c r="J152" s="596"/>
      <c r="K152" s="596"/>
      <c r="L152" s="887"/>
      <c r="M152" s="888"/>
      <c r="N152" s="915"/>
      <c r="O152" s="242"/>
      <c r="P152" s="243"/>
      <c r="Q152" s="244"/>
      <c r="R152" s="245"/>
      <c r="S152" s="822"/>
      <c r="T152" s="243"/>
      <c r="U152" s="830"/>
      <c r="V152" s="245"/>
      <c r="W152" s="822"/>
      <c r="X152" s="147"/>
      <c r="Y152" s="246"/>
      <c r="Z152" s="352"/>
      <c r="AA152" s="246"/>
    </row>
    <row r="153" spans="2:27" s="147" customFormat="1" ht="15">
      <c r="B153" s="225"/>
      <c r="C153" s="225"/>
      <c r="D153" s="225"/>
      <c r="E153" s="152" t="s">
        <v>1411</v>
      </c>
      <c r="F153" s="153"/>
      <c r="G153" s="153"/>
      <c r="H153" s="153"/>
      <c r="I153" s="153"/>
      <c r="J153" s="153"/>
      <c r="K153" s="153"/>
      <c r="L153" s="879"/>
      <c r="M153" s="880"/>
      <c r="N153" s="911"/>
      <c r="O153" s="226"/>
      <c r="P153" s="201">
        <f ca="1">SUMPRODUCT($H$11:$H$150, P$11:P$150)</f>
        <v>7.155000000000001E-4</v>
      </c>
      <c r="Q153" s="226"/>
      <c r="R153" s="201">
        <f ca="1">SUMPRODUCT($H$11:$H$150, R$11:R$150)</f>
        <v>6.8230000000000005E-4</v>
      </c>
      <c r="S153" s="226"/>
      <c r="T153" s="201">
        <f ca="1">SUMPRODUCT($H$11:$H$150, T$11:T$150)</f>
        <v>5.4049999999999996E-4</v>
      </c>
      <c r="U153" s="226"/>
      <c r="V153" s="201">
        <f ca="1">SUMPRODUCT($H$11:$H$150, V$11:V$150)</f>
        <v>7.6300000000000001E-4</v>
      </c>
      <c r="W153" s="226"/>
      <c r="X153" s="201">
        <f ca="1">SUMPRODUCT($H$11:$H$150, X$11:X$150)</f>
        <v>7.7749999999999998E-4</v>
      </c>
      <c r="Y153" s="151"/>
      <c r="Z153" s="349"/>
      <c r="AA153" s="151"/>
    </row>
    <row r="154" spans="2:27" s="241" customFormat="1" ht="7.5" customHeight="1">
      <c r="B154" s="225"/>
      <c r="C154" s="225"/>
      <c r="D154" s="225"/>
      <c r="F154" s="596"/>
      <c r="G154" s="596"/>
      <c r="H154" s="596"/>
      <c r="I154" s="596"/>
      <c r="J154" s="596"/>
      <c r="K154" s="596"/>
      <c r="L154" s="887"/>
      <c r="M154" s="888"/>
      <c r="N154" s="915"/>
      <c r="O154" s="242"/>
      <c r="P154" s="243"/>
      <c r="Q154" s="244"/>
      <c r="R154" s="245"/>
      <c r="S154" s="822"/>
      <c r="T154" s="243"/>
      <c r="U154" s="830"/>
      <c r="V154" s="245"/>
      <c r="W154" s="822"/>
      <c r="X154" s="147"/>
      <c r="Y154" s="246"/>
      <c r="Z154" s="352"/>
      <c r="AA154" s="246"/>
    </row>
    <row r="155" spans="2:27" s="147" customFormat="1" ht="15">
      <c r="B155" s="225"/>
      <c r="C155" s="225"/>
      <c r="D155" s="225"/>
      <c r="E155" s="152" t="s">
        <v>443</v>
      </c>
      <c r="F155" s="153"/>
      <c r="G155" s="153"/>
      <c r="H155" s="153"/>
      <c r="I155" s="153"/>
      <c r="J155" s="153"/>
      <c r="K155" s="153"/>
      <c r="L155" s="879"/>
      <c r="M155" s="880"/>
      <c r="N155" s="911"/>
      <c r="O155" s="831">
        <f ca="1">OFFSET('Asset Allocation Tatico'!$B$9, MATCH($E155,OFFSET('Asset Allocation Tatico'!$B$9,,,COUNTA('Asset Allocation Tatico'!$B:$B)-COUNTA('Asset Allocation Tatico'!$B$1:$B$9)),0)-1, MATCH(O$5,'Asset Allocation Tatico'!$D$5:$M$5,0)+2)</f>
        <v>0</v>
      </c>
      <c r="P155" s="201" cm="1">
        <f t="array" aca="1" ref="P155" ca="1">SUM(IF($I$11:$I$150="USD", P$11:P$150))</f>
        <v>0</v>
      </c>
      <c r="Q155" s="831">
        <f ca="1">OFFSET('Asset Allocation Tatico'!$B$9, MATCH($E155,OFFSET('Asset Allocation Tatico'!$B$9,,,COUNTA('Asset Allocation Tatico'!$B:$B)-COUNTA('Asset Allocation Tatico'!$B$1:$B$9)),0)-1, MATCH(Q$5,'Asset Allocation Tatico'!$D$5:$M$5,0)+2)</f>
        <v>4.7626249999999995E-3</v>
      </c>
      <c r="R155" s="201" cm="1">
        <f t="array" aca="1" ref="R155" ca="1">SUM(IF($I$11:$I$150="USD", R$11:R$150))</f>
        <v>1.4999999999999999E-2</v>
      </c>
      <c r="S155" s="831">
        <f ca="1">OFFSET('Asset Allocation Tatico'!$B$9, MATCH($E155,OFFSET('Asset Allocation Tatico'!$B$9,,,COUNTA('Asset Allocation Tatico'!$B:$B)-COUNTA('Asset Allocation Tatico'!$B$1:$B$9)),0)-1, MATCH(S$5,'Asset Allocation Tatico'!$D$5:$M$5,0)+2)</f>
        <v>9.525249999999999E-3</v>
      </c>
      <c r="T155" s="201" cm="1">
        <f t="array" aca="1" ref="T155" ca="1">SUM(IF($I$11:$I$150="USD", T$11:T$150))</f>
        <v>0.03</v>
      </c>
      <c r="U155" s="831">
        <f ca="1">OFFSET('Asset Allocation Tatico'!$B$9, MATCH($E155,OFFSET('Asset Allocation Tatico'!$B$9,,,COUNTA('Asset Allocation Tatico'!$B:$B)-COUNTA('Asset Allocation Tatico'!$B$1:$B$9)),0)-1, MATCH(U$5,'Asset Allocation Tatico'!$D$5:$M$5,0)+2)</f>
        <v>2.1771999999999996E-2</v>
      </c>
      <c r="V155" s="201" cm="1">
        <f t="array" aca="1" ref="V155" ca="1">SUM(IF($I$11:$I$150="USD", V$11:V$150))</f>
        <v>0.04</v>
      </c>
      <c r="W155" s="831">
        <f ca="1">OFFSET('Asset Allocation Tatico'!$B$9, MATCH($E155,OFFSET('Asset Allocation Tatico'!$B$9,,,COUNTA('Asset Allocation Tatico'!$B:$B)-COUNTA('Asset Allocation Tatico'!$B$1:$B$9)),0)-1, MATCH(W$5,'Asset Allocation Tatico'!$D$5:$M$5,0)+2)</f>
        <v>3.6740249999999995E-2</v>
      </c>
      <c r="X155" s="201" cm="1">
        <f t="array" aca="1" ref="X155" ca="1">SUM(IF($I$11:$I$150="USD", X$11:X$150))</f>
        <v>0.08</v>
      </c>
      <c r="Y155" s="151"/>
      <c r="Z155" s="349"/>
      <c r="AA155" s="151"/>
    </row>
    <row r="156" spans="2:27" s="241" customFormat="1" ht="15">
      <c r="B156" s="230"/>
      <c r="C156" s="230"/>
      <c r="D156" s="230"/>
      <c r="F156" s="596"/>
      <c r="G156" s="596"/>
      <c r="H156" s="596"/>
      <c r="I156" s="596"/>
      <c r="J156" s="596"/>
      <c r="K156" s="596"/>
      <c r="L156" s="887"/>
      <c r="M156" s="888"/>
      <c r="N156" s="915"/>
      <c r="O156" s="822"/>
      <c r="P156" s="247"/>
      <c r="Q156" s="830"/>
      <c r="S156" s="822"/>
      <c r="T156" s="247"/>
      <c r="U156" s="830"/>
      <c r="W156" s="822"/>
      <c r="X156" s="147"/>
      <c r="Y156" s="246"/>
      <c r="Z156" s="352"/>
      <c r="AA156" s="246"/>
    </row>
    <row r="157" spans="2:27" s="241" customFormat="1" ht="15">
      <c r="B157" s="230"/>
      <c r="C157" s="230"/>
      <c r="D157" s="230"/>
      <c r="F157" s="596"/>
      <c r="G157" s="596"/>
      <c r="H157" s="596"/>
      <c r="I157" s="596"/>
      <c r="J157" s="596"/>
      <c r="K157" s="596"/>
      <c r="L157" s="887"/>
      <c r="M157" s="888"/>
      <c r="N157" s="915"/>
      <c r="O157" s="822"/>
      <c r="P157" s="247"/>
      <c r="Q157" s="830"/>
      <c r="S157" s="822"/>
      <c r="T157" s="247"/>
      <c r="U157" s="830"/>
      <c r="W157" s="822"/>
      <c r="X157" s="147"/>
      <c r="Y157" s="246"/>
      <c r="Z157" s="352"/>
      <c r="AA157" s="246"/>
    </row>
    <row r="158" spans="2:27" s="239" customFormat="1" ht="21.75" hidden="1" customHeight="1">
      <c r="B158" s="222"/>
      <c r="C158" s="222"/>
      <c r="D158" s="222"/>
      <c r="E158" s="162" t="s">
        <v>444</v>
      </c>
      <c r="F158" s="186"/>
      <c r="G158" s="186"/>
      <c r="H158" s="186"/>
      <c r="I158" s="186"/>
      <c r="J158" s="186"/>
      <c r="K158" s="186"/>
      <c r="L158" s="889"/>
      <c r="M158" s="890"/>
      <c r="N158" s="916"/>
      <c r="O158" s="819"/>
      <c r="P158" s="248"/>
      <c r="Q158" s="819"/>
      <c r="R158" s="248"/>
      <c r="S158" s="819"/>
      <c r="T158" s="248"/>
      <c r="U158" s="819"/>
      <c r="V158" s="248"/>
      <c r="W158" s="819"/>
      <c r="X158" s="249"/>
      <c r="Y158" s="250"/>
      <c r="Z158" s="351"/>
      <c r="AA158" s="250"/>
    </row>
    <row r="159" spans="2:27" s="239" customFormat="1" ht="18.75" hidden="1" customHeight="1">
      <c r="B159" s="222"/>
      <c r="C159" s="222"/>
      <c r="D159" s="222"/>
      <c r="E159" s="163" t="s">
        <v>445</v>
      </c>
      <c r="F159" s="598"/>
      <c r="G159" s="598"/>
      <c r="H159" s="598"/>
      <c r="I159" s="598"/>
      <c r="J159" s="598"/>
      <c r="K159" s="598"/>
      <c r="L159" s="891"/>
      <c r="M159" s="892"/>
      <c r="N159" s="917"/>
      <c r="O159" s="823">
        <f>O166</f>
        <v>0</v>
      </c>
      <c r="P159" s="251"/>
      <c r="Q159" s="823">
        <f>Q166</f>
        <v>0</v>
      </c>
      <c r="R159" s="251"/>
      <c r="S159" s="823">
        <f>S166</f>
        <v>0</v>
      </c>
      <c r="T159" s="251"/>
      <c r="U159" s="823">
        <f>U166</f>
        <v>0</v>
      </c>
      <c r="V159" s="251"/>
      <c r="W159" s="823">
        <f>W166</f>
        <v>0</v>
      </c>
      <c r="X159" s="252"/>
      <c r="Y159" s="250"/>
      <c r="Z159" s="351"/>
      <c r="AA159" s="250"/>
    </row>
    <row r="160" spans="2:27" s="239" customFormat="1" ht="18.75" hidden="1" customHeight="1">
      <c r="B160" s="222"/>
      <c r="C160" s="222"/>
      <c r="D160" s="222"/>
      <c r="E160" s="163" t="s">
        <v>446</v>
      </c>
      <c r="F160" s="598"/>
      <c r="G160" s="598"/>
      <c r="H160" s="598"/>
      <c r="I160" s="598"/>
      <c r="J160" s="598"/>
      <c r="K160" s="598"/>
      <c r="L160" s="891"/>
      <c r="M160" s="892"/>
      <c r="N160" s="917"/>
      <c r="O160" s="819"/>
      <c r="P160" s="248"/>
      <c r="Q160" s="819"/>
      <c r="R160" s="248"/>
      <c r="S160" s="819"/>
      <c r="T160" s="248"/>
      <c r="U160" s="819"/>
      <c r="V160" s="248"/>
      <c r="W160" s="819"/>
      <c r="X160" s="249"/>
      <c r="Y160" s="250"/>
      <c r="Z160" s="351"/>
      <c r="AA160" s="250"/>
    </row>
    <row r="161" spans="2:28" s="239" customFormat="1" ht="18.75" hidden="1" customHeight="1">
      <c r="B161" s="222"/>
      <c r="C161" s="222"/>
      <c r="D161" s="222"/>
      <c r="E161" s="163" t="s">
        <v>447</v>
      </c>
      <c r="F161" s="598"/>
      <c r="G161" s="598"/>
      <c r="H161" s="598"/>
      <c r="I161" s="598"/>
      <c r="J161" s="598"/>
      <c r="K161" s="598"/>
      <c r="L161" s="891"/>
      <c r="M161" s="892"/>
      <c r="N161" s="917"/>
      <c r="O161" s="823">
        <f>O168</f>
        <v>0</v>
      </c>
      <c r="P161" s="251"/>
      <c r="Q161" s="823">
        <f>Q168</f>
        <v>0</v>
      </c>
      <c r="R161" s="251"/>
      <c r="S161" s="823">
        <f>S168</f>
        <v>0</v>
      </c>
      <c r="T161" s="251"/>
      <c r="U161" s="823">
        <f>U168</f>
        <v>0</v>
      </c>
      <c r="V161" s="251"/>
      <c r="W161" s="823">
        <f>W168</f>
        <v>0</v>
      </c>
      <c r="X161" s="252"/>
      <c r="Y161" s="250"/>
      <c r="Z161" s="351"/>
      <c r="AA161" s="250"/>
    </row>
    <row r="162" spans="2:28" s="239" customFormat="1" ht="18.75" hidden="1" customHeight="1">
      <c r="B162" s="222"/>
      <c r="C162" s="222"/>
      <c r="D162" s="222"/>
      <c r="E162" s="163" t="s">
        <v>448</v>
      </c>
      <c r="F162" s="598"/>
      <c r="G162" s="598"/>
      <c r="H162" s="598"/>
      <c r="I162" s="598"/>
      <c r="J162" s="598"/>
      <c r="K162" s="598"/>
      <c r="L162" s="891"/>
      <c r="M162" s="892"/>
      <c r="N162" s="917"/>
      <c r="O162" s="819"/>
      <c r="P162" s="248"/>
      <c r="Q162" s="819"/>
      <c r="R162" s="248"/>
      <c r="S162" s="819"/>
      <c r="T162" s="248"/>
      <c r="U162" s="819"/>
      <c r="V162" s="248"/>
      <c r="W162" s="819"/>
      <c r="X162" s="249"/>
      <c r="Y162" s="250"/>
      <c r="Z162" s="351"/>
      <c r="AA162" s="250"/>
    </row>
    <row r="163" spans="2:28" s="239" customFormat="1" ht="18.75" hidden="1" customHeight="1">
      <c r="B163" s="222"/>
      <c r="C163" s="222"/>
      <c r="D163" s="222"/>
      <c r="E163" s="163" t="s">
        <v>449</v>
      </c>
      <c r="F163" s="598"/>
      <c r="G163" s="598"/>
      <c r="H163" s="598"/>
      <c r="I163" s="598"/>
      <c r="J163" s="598"/>
      <c r="K163" s="598"/>
      <c r="L163" s="891"/>
      <c r="M163" s="892"/>
      <c r="N163" s="917"/>
      <c r="O163" s="823">
        <f>O170</f>
        <v>0</v>
      </c>
      <c r="P163" s="251"/>
      <c r="Q163" s="823">
        <f>Q170</f>
        <v>0</v>
      </c>
      <c r="R163" s="251"/>
      <c r="S163" s="823">
        <f>S170</f>
        <v>0</v>
      </c>
      <c r="T163" s="251"/>
      <c r="U163" s="823">
        <f>U170</f>
        <v>0</v>
      </c>
      <c r="V163" s="251"/>
      <c r="W163" s="823">
        <f>W170</f>
        <v>0</v>
      </c>
      <c r="X163" s="252"/>
      <c r="Y163" s="250"/>
      <c r="Z163" s="351"/>
      <c r="AA163" s="250"/>
    </row>
    <row r="164" spans="2:28" s="239" customFormat="1" ht="18.75" hidden="1" customHeight="1">
      <c r="B164" s="222"/>
      <c r="C164" s="222"/>
      <c r="D164" s="222"/>
      <c r="E164" s="253" t="s">
        <v>450</v>
      </c>
      <c r="F164" s="599"/>
      <c r="G164" s="599"/>
      <c r="H164" s="599"/>
      <c r="I164" s="599"/>
      <c r="J164" s="599"/>
      <c r="K164" s="599"/>
      <c r="L164" s="893"/>
      <c r="M164" s="894"/>
      <c r="N164" s="918"/>
      <c r="O164" s="819"/>
      <c r="P164" s="248"/>
      <c r="Q164" s="819"/>
      <c r="R164" s="248"/>
      <c r="S164" s="819"/>
      <c r="T164" s="248"/>
      <c r="U164" s="819"/>
      <c r="V164" s="248"/>
      <c r="W164" s="819"/>
      <c r="X164" s="249"/>
      <c r="Y164" s="250"/>
      <c r="Z164" s="351"/>
      <c r="AA164" s="250"/>
    </row>
    <row r="165" spans="2:28" s="239" customFormat="1" ht="18.75" hidden="1" customHeight="1">
      <c r="B165" s="222"/>
      <c r="C165" s="222"/>
      <c r="D165" s="222"/>
      <c r="E165" s="254" t="s">
        <v>451</v>
      </c>
      <c r="F165" s="599"/>
      <c r="G165" s="599"/>
      <c r="H165" s="599"/>
      <c r="I165" s="599"/>
      <c r="J165" s="599"/>
      <c r="K165" s="599"/>
      <c r="L165" s="893"/>
      <c r="M165" s="894"/>
      <c r="N165" s="918"/>
      <c r="O165" s="823">
        <f>O172</f>
        <v>0</v>
      </c>
      <c r="P165" s="251"/>
      <c r="Q165" s="823">
        <f>Q172</f>
        <v>0</v>
      </c>
      <c r="R165" s="251"/>
      <c r="S165" s="823">
        <f>S172</f>
        <v>0</v>
      </c>
      <c r="T165" s="251"/>
      <c r="U165" s="823">
        <f>U172</f>
        <v>0</v>
      </c>
      <c r="V165" s="251"/>
      <c r="W165" s="823">
        <f>W172</f>
        <v>0</v>
      </c>
      <c r="X165" s="252"/>
      <c r="Y165" s="250"/>
      <c r="Z165" s="351"/>
      <c r="AA165" s="250"/>
    </row>
    <row r="166" spans="2:28" s="239" customFormat="1" ht="18.75" hidden="1" customHeight="1">
      <c r="B166" s="222"/>
      <c r="C166" s="222"/>
      <c r="D166" s="222"/>
      <c r="E166" s="254" t="s">
        <v>452</v>
      </c>
      <c r="F166" s="599"/>
      <c r="G166" s="599"/>
      <c r="H166" s="599"/>
      <c r="I166" s="599"/>
      <c r="J166" s="599"/>
      <c r="K166" s="599"/>
      <c r="L166" s="893"/>
      <c r="M166" s="894"/>
      <c r="N166" s="918"/>
      <c r="O166" s="819"/>
      <c r="P166" s="248"/>
      <c r="Q166" s="819"/>
      <c r="R166" s="248"/>
      <c r="S166" s="819"/>
      <c r="T166" s="248"/>
      <c r="U166" s="819"/>
      <c r="V166" s="248"/>
      <c r="W166" s="819"/>
      <c r="X166" s="249"/>
      <c r="Y166" s="250"/>
      <c r="Z166" s="351"/>
      <c r="AA166" s="250"/>
    </row>
    <row r="167" spans="2:28" s="239" customFormat="1" ht="18.75" hidden="1" customHeight="1">
      <c r="B167" s="222"/>
      <c r="C167" s="222"/>
      <c r="D167" s="222"/>
      <c r="E167" s="254" t="s">
        <v>453</v>
      </c>
      <c r="F167" s="599"/>
      <c r="G167" s="599"/>
      <c r="H167" s="599"/>
      <c r="I167" s="599"/>
      <c r="J167" s="599"/>
      <c r="K167" s="599"/>
      <c r="L167" s="893"/>
      <c r="M167" s="894"/>
      <c r="N167" s="918"/>
      <c r="O167" s="823">
        <f>O174</f>
        <v>0</v>
      </c>
      <c r="P167" s="251"/>
      <c r="Q167" s="823">
        <f>Q174</f>
        <v>0</v>
      </c>
      <c r="R167" s="251"/>
      <c r="S167" s="823">
        <f>S174</f>
        <v>0</v>
      </c>
      <c r="T167" s="251"/>
      <c r="U167" s="823">
        <f>U174</f>
        <v>0</v>
      </c>
      <c r="V167" s="251"/>
      <c r="W167" s="823">
        <f>W174</f>
        <v>0</v>
      </c>
      <c r="X167" s="252"/>
      <c r="Y167" s="250"/>
      <c r="Z167" s="351"/>
      <c r="AA167" s="250"/>
    </row>
    <row r="168" spans="2:28" s="239" customFormat="1" ht="19.5" hidden="1" customHeight="1">
      <c r="B168" s="222"/>
      <c r="C168" s="222"/>
      <c r="D168" s="222"/>
      <c r="E168" s="255" t="s">
        <v>454</v>
      </c>
      <c r="F168" s="599"/>
      <c r="G168" s="599"/>
      <c r="H168" s="599"/>
      <c r="I168" s="599"/>
      <c r="J168" s="599"/>
      <c r="K168" s="599"/>
      <c r="L168" s="893"/>
      <c r="M168" s="894"/>
      <c r="N168" s="918"/>
      <c r="O168" s="819"/>
      <c r="P168" s="248"/>
      <c r="Q168" s="819"/>
      <c r="R168" s="248"/>
      <c r="S168" s="819"/>
      <c r="T168" s="248"/>
      <c r="U168" s="819"/>
      <c r="V168" s="248"/>
      <c r="W168" s="819"/>
      <c r="X168" s="249"/>
      <c r="Y168" s="250"/>
      <c r="Z168" s="351"/>
      <c r="AA168" s="250"/>
    </row>
    <row r="169" spans="2:28" s="239" customFormat="1" ht="18.75" hidden="1" customHeight="1">
      <c r="B169" s="222"/>
      <c r="C169" s="222"/>
      <c r="D169" s="222"/>
      <c r="E169" s="164" t="s">
        <v>455</v>
      </c>
      <c r="F169" s="600"/>
      <c r="G169" s="600"/>
      <c r="H169" s="600"/>
      <c r="I169" s="600"/>
      <c r="J169" s="600"/>
      <c r="K169" s="600"/>
      <c r="L169" s="895"/>
      <c r="M169" s="896"/>
      <c r="N169" s="919"/>
      <c r="O169" s="823">
        <f>O176</f>
        <v>0</v>
      </c>
      <c r="P169" s="251"/>
      <c r="Q169" s="823">
        <f>Q176</f>
        <v>0</v>
      </c>
      <c r="R169" s="251"/>
      <c r="S169" s="823">
        <f>S176</f>
        <v>0</v>
      </c>
      <c r="T169" s="251"/>
      <c r="U169" s="823">
        <f>U176</f>
        <v>0</v>
      </c>
      <c r="V169" s="251"/>
      <c r="W169" s="823">
        <f>W176</f>
        <v>0</v>
      </c>
      <c r="X169" s="252"/>
      <c r="Y169" s="250"/>
      <c r="Z169" s="351"/>
      <c r="AA169" s="250"/>
    </row>
    <row r="170" spans="2:28" s="239" customFormat="1" ht="18.75" hidden="1" customHeight="1">
      <c r="B170" s="222"/>
      <c r="C170" s="222"/>
      <c r="D170" s="222"/>
      <c r="E170" s="164" t="s">
        <v>456</v>
      </c>
      <c r="F170" s="600"/>
      <c r="G170" s="600"/>
      <c r="H170" s="600"/>
      <c r="I170" s="600"/>
      <c r="J170" s="600"/>
      <c r="K170" s="600"/>
      <c r="L170" s="895"/>
      <c r="M170" s="896"/>
      <c r="N170" s="919"/>
      <c r="O170" s="819"/>
      <c r="P170" s="248"/>
      <c r="Q170" s="819"/>
      <c r="R170" s="248"/>
      <c r="S170" s="819"/>
      <c r="T170" s="248"/>
      <c r="U170" s="819"/>
      <c r="V170" s="248"/>
      <c r="W170" s="819"/>
      <c r="X170" s="249"/>
      <c r="Y170" s="250"/>
      <c r="Z170" s="351"/>
      <c r="AA170" s="250"/>
    </row>
    <row r="171" spans="2:28" s="239" customFormat="1" ht="18.75" hidden="1" customHeight="1">
      <c r="B171" s="222"/>
      <c r="C171" s="222"/>
      <c r="D171" s="222"/>
      <c r="E171" s="164" t="s">
        <v>457</v>
      </c>
      <c r="F171" s="600"/>
      <c r="G171" s="600"/>
      <c r="H171" s="600"/>
      <c r="I171" s="600"/>
      <c r="J171" s="600"/>
      <c r="K171" s="600"/>
      <c r="L171" s="895"/>
      <c r="M171" s="896"/>
      <c r="N171" s="919"/>
      <c r="O171" s="823">
        <f>O178</f>
        <v>0</v>
      </c>
      <c r="P171" s="251"/>
      <c r="Q171" s="823">
        <f>Q178</f>
        <v>0</v>
      </c>
      <c r="R171" s="251"/>
      <c r="S171" s="823">
        <f>S178</f>
        <v>0</v>
      </c>
      <c r="T171" s="251"/>
      <c r="U171" s="823">
        <f>U178</f>
        <v>0</v>
      </c>
      <c r="V171" s="251"/>
      <c r="W171" s="823">
        <f>W178</f>
        <v>0</v>
      </c>
      <c r="X171" s="252"/>
      <c r="Y171" s="250"/>
      <c r="Z171" s="351"/>
      <c r="AA171" s="250"/>
    </row>
    <row r="172" spans="2:28" s="239" customFormat="1" ht="19.5" hidden="1" customHeight="1">
      <c r="B172" s="222"/>
      <c r="C172" s="222"/>
      <c r="D172" s="222"/>
      <c r="E172" s="165" t="s">
        <v>458</v>
      </c>
      <c r="F172" s="600"/>
      <c r="G172" s="600"/>
      <c r="H172" s="600"/>
      <c r="I172" s="600"/>
      <c r="J172" s="600"/>
      <c r="K172" s="600"/>
      <c r="L172" s="895"/>
      <c r="M172" s="896"/>
      <c r="N172" s="919"/>
      <c r="O172" s="819"/>
      <c r="P172" s="248"/>
      <c r="Q172" s="819"/>
      <c r="R172" s="248"/>
      <c r="S172" s="819"/>
      <c r="T172" s="248"/>
      <c r="U172" s="819"/>
      <c r="V172" s="248"/>
      <c r="W172" s="819"/>
      <c r="X172" s="249"/>
      <c r="Y172" s="250"/>
      <c r="Z172" s="351"/>
      <c r="AA172" s="250"/>
    </row>
    <row r="173" spans="2:28" s="239" customFormat="1" ht="18.75" hidden="1" customHeight="1">
      <c r="B173" s="222"/>
      <c r="C173" s="222"/>
      <c r="D173" s="222"/>
      <c r="E173" s="166" t="s">
        <v>459</v>
      </c>
      <c r="F173" s="601"/>
      <c r="G173" s="601"/>
      <c r="H173" s="601"/>
      <c r="I173" s="601"/>
      <c r="J173" s="601"/>
      <c r="K173" s="601"/>
      <c r="L173" s="897"/>
      <c r="M173" s="898"/>
      <c r="N173" s="920"/>
      <c r="O173" s="823">
        <f>O180</f>
        <v>0</v>
      </c>
      <c r="P173" s="251"/>
      <c r="Q173" s="823">
        <f>Q180</f>
        <v>0</v>
      </c>
      <c r="R173" s="251"/>
      <c r="S173" s="823">
        <f>S180</f>
        <v>0</v>
      </c>
      <c r="T173" s="251"/>
      <c r="U173" s="823">
        <f>U180</f>
        <v>0</v>
      </c>
      <c r="V173" s="251"/>
      <c r="W173" s="823">
        <f>W180</f>
        <v>0</v>
      </c>
      <c r="X173" s="252"/>
      <c r="Y173" s="250"/>
      <c r="Z173" s="351"/>
      <c r="AA173" s="250"/>
    </row>
    <row r="174" spans="2:28" s="239" customFormat="1" ht="18.75" hidden="1" customHeight="1">
      <c r="B174" s="222"/>
      <c r="C174" s="222"/>
      <c r="D174" s="222"/>
      <c r="E174" s="167" t="s">
        <v>460</v>
      </c>
      <c r="F174" s="601"/>
      <c r="G174" s="601"/>
      <c r="H174" s="601"/>
      <c r="I174" s="601"/>
      <c r="J174" s="601"/>
      <c r="K174" s="601"/>
      <c r="L174" s="897"/>
      <c r="M174" s="898"/>
      <c r="N174" s="920"/>
      <c r="O174" s="819"/>
      <c r="P174" s="248"/>
      <c r="Q174" s="819"/>
      <c r="R174" s="248"/>
      <c r="S174" s="819"/>
      <c r="T174" s="248"/>
      <c r="U174" s="819"/>
      <c r="V174" s="248"/>
      <c r="W174" s="819"/>
      <c r="X174" s="249"/>
      <c r="Y174" s="250"/>
      <c r="Z174" s="351"/>
      <c r="AA174" s="250"/>
    </row>
    <row r="175" spans="2:28" s="239" customFormat="1" ht="18.75" hidden="1" customHeight="1">
      <c r="B175" s="222"/>
      <c r="C175" s="222"/>
      <c r="D175" s="222"/>
      <c r="F175" s="599"/>
      <c r="G175" s="599"/>
      <c r="H175" s="599"/>
      <c r="I175" s="599"/>
      <c r="J175" s="599"/>
      <c r="K175" s="599"/>
      <c r="L175" s="893"/>
      <c r="M175" s="894"/>
      <c r="N175" s="918"/>
      <c r="O175" s="823">
        <f>O182</f>
        <v>0</v>
      </c>
      <c r="P175" s="251"/>
      <c r="Q175" s="823">
        <f>Q182</f>
        <v>0</v>
      </c>
      <c r="R175" s="251"/>
      <c r="S175" s="823">
        <f>S182</f>
        <v>0</v>
      </c>
      <c r="T175" s="251"/>
      <c r="U175" s="823">
        <f>U182</f>
        <v>0</v>
      </c>
      <c r="V175" s="251"/>
      <c r="W175" s="823">
        <f>W182</f>
        <v>0</v>
      </c>
      <c r="X175" s="252"/>
      <c r="Y175" s="250"/>
      <c r="Z175" s="351"/>
      <c r="AA175" s="250"/>
    </row>
    <row r="176" spans="2:28" s="239" customFormat="1" ht="18.75" hidden="1" customHeight="1">
      <c r="B176" s="222"/>
      <c r="C176" s="222"/>
      <c r="D176" s="222"/>
      <c r="F176" s="599"/>
      <c r="G176" s="599"/>
      <c r="H176" s="599"/>
      <c r="I176" s="599"/>
      <c r="J176" s="599"/>
      <c r="K176" s="599"/>
      <c r="L176" s="893"/>
      <c r="M176" s="894"/>
      <c r="N176" s="918"/>
      <c r="O176" s="819"/>
      <c r="P176" s="248"/>
      <c r="Q176" s="819"/>
      <c r="R176" s="248"/>
      <c r="S176" s="819"/>
      <c r="T176" s="248"/>
      <c r="U176" s="819"/>
      <c r="V176" s="248"/>
      <c r="W176" s="819"/>
      <c r="X176" s="249"/>
      <c r="Z176" s="351"/>
      <c r="AB176" s="168"/>
    </row>
    <row r="177" spans="2:28" s="239" customFormat="1" ht="21.75" hidden="1" customHeight="1">
      <c r="B177" s="222"/>
      <c r="C177" s="222"/>
      <c r="D177" s="222"/>
      <c r="E177" s="162" t="s">
        <v>444</v>
      </c>
      <c r="F177" s="186"/>
      <c r="G177" s="186"/>
      <c r="H177" s="186"/>
      <c r="I177" s="186"/>
      <c r="J177" s="186"/>
      <c r="K177" s="186"/>
      <c r="L177" s="889"/>
      <c r="M177" s="890"/>
      <c r="N177" s="916"/>
      <c r="O177" s="823">
        <f>O184</f>
        <v>0</v>
      </c>
      <c r="P177" s="251"/>
      <c r="Q177" s="823">
        <f>Q184</f>
        <v>0</v>
      </c>
      <c r="R177" s="251"/>
      <c r="S177" s="823">
        <f>S184</f>
        <v>0</v>
      </c>
      <c r="T177" s="251"/>
      <c r="U177" s="823">
        <f>U184</f>
        <v>0</v>
      </c>
      <c r="V177" s="251"/>
      <c r="W177" s="823">
        <f>W184</f>
        <v>0</v>
      </c>
      <c r="X177" s="252"/>
      <c r="Z177" s="351"/>
      <c r="AB177" s="168"/>
    </row>
    <row r="178" spans="2:28" s="239" customFormat="1" ht="18.75" hidden="1" customHeight="1">
      <c r="B178" s="222"/>
      <c r="C178" s="222"/>
      <c r="D178" s="222"/>
      <c r="E178" s="163" t="s">
        <v>445</v>
      </c>
      <c r="F178" s="598"/>
      <c r="G178" s="598"/>
      <c r="H178" s="598"/>
      <c r="I178" s="598"/>
      <c r="J178" s="598"/>
      <c r="K178" s="598"/>
      <c r="L178" s="891"/>
      <c r="M178" s="892"/>
      <c r="N178" s="917"/>
      <c r="O178" s="819"/>
      <c r="P178" s="248"/>
      <c r="Q178" s="819"/>
      <c r="R178" s="248"/>
      <c r="S178" s="819"/>
      <c r="T178" s="248"/>
      <c r="U178" s="819"/>
      <c r="V178" s="248"/>
      <c r="W178" s="819"/>
      <c r="X178" s="249"/>
      <c r="Z178" s="351"/>
      <c r="AB178" s="168"/>
    </row>
    <row r="179" spans="2:28" s="239" customFormat="1" ht="18.75" hidden="1" customHeight="1">
      <c r="B179" s="222"/>
      <c r="C179" s="222"/>
      <c r="D179" s="222"/>
      <c r="E179" s="163" t="s">
        <v>446</v>
      </c>
      <c r="F179" s="598"/>
      <c r="G179" s="598"/>
      <c r="H179" s="598"/>
      <c r="I179" s="598"/>
      <c r="J179" s="598"/>
      <c r="K179" s="598"/>
      <c r="L179" s="891"/>
      <c r="M179" s="892"/>
      <c r="N179" s="917"/>
      <c r="O179" s="823">
        <f>O186</f>
        <v>0</v>
      </c>
      <c r="P179" s="251"/>
      <c r="Q179" s="823">
        <f>Q186</f>
        <v>0</v>
      </c>
      <c r="R179" s="251"/>
      <c r="S179" s="823">
        <f>S186</f>
        <v>0</v>
      </c>
      <c r="T179" s="251"/>
      <c r="U179" s="823">
        <f>U186</f>
        <v>0</v>
      </c>
      <c r="V179" s="251"/>
      <c r="W179" s="823">
        <f>W186</f>
        <v>0</v>
      </c>
      <c r="X179" s="252"/>
      <c r="Z179" s="351"/>
      <c r="AB179" s="168"/>
    </row>
    <row r="180" spans="2:28" s="239" customFormat="1" ht="19.5" hidden="1" customHeight="1">
      <c r="B180" s="222"/>
      <c r="C180" s="222"/>
      <c r="D180" s="222"/>
      <c r="E180" s="169" t="s">
        <v>447</v>
      </c>
      <c r="F180" s="598"/>
      <c r="G180" s="598"/>
      <c r="H180" s="598"/>
      <c r="I180" s="598"/>
      <c r="J180" s="598"/>
      <c r="K180" s="598"/>
      <c r="L180" s="891"/>
      <c r="M180" s="892"/>
      <c r="N180" s="917"/>
      <c r="O180" s="819"/>
      <c r="P180" s="248"/>
      <c r="Q180" s="819"/>
      <c r="R180" s="248"/>
      <c r="S180" s="819"/>
      <c r="T180" s="248"/>
      <c r="U180" s="819"/>
      <c r="V180" s="248"/>
      <c r="W180" s="819"/>
      <c r="X180" s="249"/>
      <c r="Z180" s="351"/>
      <c r="AB180" s="168"/>
    </row>
    <row r="181" spans="2:28" s="239" customFormat="1" ht="18.75" hidden="1" customHeight="1">
      <c r="B181" s="222"/>
      <c r="C181" s="222"/>
      <c r="D181" s="222"/>
      <c r="E181" s="254" t="s">
        <v>452</v>
      </c>
      <c r="F181" s="599"/>
      <c r="G181" s="599"/>
      <c r="H181" s="599"/>
      <c r="I181" s="599"/>
      <c r="J181" s="599"/>
      <c r="K181" s="599"/>
      <c r="L181" s="893"/>
      <c r="M181" s="894"/>
      <c r="N181" s="918"/>
      <c r="O181" s="823">
        <f>O188</f>
        <v>0</v>
      </c>
      <c r="P181" s="251"/>
      <c r="Q181" s="823">
        <f>Q188</f>
        <v>0</v>
      </c>
      <c r="R181" s="251"/>
      <c r="S181" s="823">
        <f>S188</f>
        <v>0</v>
      </c>
      <c r="T181" s="251"/>
      <c r="U181" s="823">
        <f>U188</f>
        <v>0</v>
      </c>
      <c r="V181" s="251"/>
      <c r="W181" s="823">
        <f>W188</f>
        <v>0</v>
      </c>
      <c r="X181" s="252"/>
      <c r="Z181" s="351"/>
      <c r="AB181" s="168"/>
    </row>
    <row r="182" spans="2:28" s="239" customFormat="1" ht="18.75" hidden="1" customHeight="1">
      <c r="B182" s="222"/>
      <c r="C182" s="222"/>
      <c r="D182" s="222"/>
      <c r="E182" s="254" t="s">
        <v>453</v>
      </c>
      <c r="F182" s="599"/>
      <c r="G182" s="599"/>
      <c r="H182" s="599"/>
      <c r="I182" s="599"/>
      <c r="J182" s="599"/>
      <c r="K182" s="599"/>
      <c r="L182" s="893"/>
      <c r="M182" s="894"/>
      <c r="N182" s="918"/>
      <c r="O182" s="819"/>
      <c r="P182" s="248"/>
      <c r="Q182" s="819"/>
      <c r="R182" s="248"/>
      <c r="S182" s="819"/>
      <c r="T182" s="248"/>
      <c r="U182" s="819"/>
      <c r="V182" s="248"/>
      <c r="W182" s="819"/>
      <c r="X182" s="249"/>
      <c r="Z182" s="351"/>
      <c r="AB182" s="168"/>
    </row>
    <row r="183" spans="2:28" s="239" customFormat="1" ht="19.5" hidden="1" customHeight="1">
      <c r="B183" s="222"/>
      <c r="C183" s="222"/>
      <c r="D183" s="222"/>
      <c r="E183" s="255" t="s">
        <v>454</v>
      </c>
      <c r="F183" s="599"/>
      <c r="G183" s="599"/>
      <c r="H183" s="599"/>
      <c r="I183" s="599"/>
      <c r="J183" s="599"/>
      <c r="K183" s="599"/>
      <c r="L183" s="893"/>
      <c r="M183" s="894"/>
      <c r="N183" s="918"/>
      <c r="O183" s="823">
        <f>O190</f>
        <v>0</v>
      </c>
      <c r="P183" s="251"/>
      <c r="Q183" s="823">
        <f>Q190</f>
        <v>0</v>
      </c>
      <c r="R183" s="251"/>
      <c r="S183" s="823">
        <f>S190</f>
        <v>0</v>
      </c>
      <c r="T183" s="251"/>
      <c r="U183" s="823">
        <f>U190</f>
        <v>0</v>
      </c>
      <c r="V183" s="251"/>
      <c r="W183" s="823">
        <f>W190</f>
        <v>0</v>
      </c>
      <c r="X183" s="252"/>
      <c r="Z183" s="351"/>
      <c r="AB183" s="168"/>
    </row>
    <row r="184" spans="2:28" s="239" customFormat="1" ht="18.75" hidden="1" customHeight="1">
      <c r="B184" s="222"/>
      <c r="C184" s="222"/>
      <c r="D184" s="222"/>
      <c r="F184" s="599"/>
      <c r="G184" s="599"/>
      <c r="H184" s="599"/>
      <c r="I184" s="599"/>
      <c r="J184" s="599"/>
      <c r="K184" s="599"/>
      <c r="L184" s="893"/>
      <c r="M184" s="894"/>
      <c r="N184" s="918"/>
      <c r="O184" s="819"/>
      <c r="P184" s="248"/>
      <c r="Q184" s="819"/>
      <c r="R184" s="248"/>
      <c r="S184" s="819"/>
      <c r="T184" s="248"/>
      <c r="U184" s="819"/>
      <c r="V184" s="248"/>
      <c r="W184" s="819"/>
      <c r="X184" s="249"/>
      <c r="Z184" s="351"/>
      <c r="AB184" s="168"/>
    </row>
    <row r="185" spans="2:28" s="239" customFormat="1" ht="18.75" hidden="1" customHeight="1">
      <c r="B185" s="222"/>
      <c r="C185" s="222"/>
      <c r="D185" s="222"/>
      <c r="F185" s="599"/>
      <c r="G185" s="599"/>
      <c r="H185" s="599"/>
      <c r="I185" s="599"/>
      <c r="J185" s="599"/>
      <c r="K185" s="599"/>
      <c r="L185" s="893"/>
      <c r="M185" s="894"/>
      <c r="N185" s="918"/>
      <c r="O185" s="823">
        <f>O192</f>
        <v>0</v>
      </c>
      <c r="P185" s="251"/>
      <c r="Q185" s="823">
        <f>Q192</f>
        <v>0</v>
      </c>
      <c r="R185" s="251"/>
      <c r="S185" s="823">
        <f>S192</f>
        <v>0</v>
      </c>
      <c r="T185" s="251"/>
      <c r="U185" s="823">
        <f>U192</f>
        <v>0</v>
      </c>
      <c r="V185" s="251"/>
      <c r="W185" s="823">
        <f>W192</f>
        <v>0</v>
      </c>
      <c r="X185" s="252"/>
      <c r="Z185" s="351"/>
      <c r="AB185" s="168"/>
    </row>
    <row r="186" spans="2:28" s="239" customFormat="1" ht="21.75" hidden="1" customHeight="1">
      <c r="B186" s="222"/>
      <c r="C186" s="222"/>
      <c r="D186" s="222"/>
      <c r="E186" s="162" t="s">
        <v>444</v>
      </c>
      <c r="F186" s="186"/>
      <c r="G186" s="186"/>
      <c r="H186" s="186"/>
      <c r="I186" s="186"/>
      <c r="J186" s="186"/>
      <c r="K186" s="186"/>
      <c r="L186" s="889"/>
      <c r="M186" s="890"/>
      <c r="N186" s="916"/>
      <c r="O186" s="819"/>
      <c r="P186" s="248"/>
      <c r="Q186" s="819"/>
      <c r="R186" s="248"/>
      <c r="S186" s="819"/>
      <c r="T186" s="248"/>
      <c r="U186" s="819"/>
      <c r="V186" s="248"/>
      <c r="W186" s="819"/>
      <c r="X186" s="249"/>
      <c r="Z186" s="351"/>
      <c r="AB186" s="168"/>
    </row>
    <row r="187" spans="2:28" s="239" customFormat="1" ht="18.75" hidden="1" customHeight="1">
      <c r="B187" s="222"/>
      <c r="C187" s="222"/>
      <c r="D187" s="222"/>
      <c r="E187" s="163" t="s">
        <v>445</v>
      </c>
      <c r="F187" s="598"/>
      <c r="G187" s="598"/>
      <c r="H187" s="598"/>
      <c r="I187" s="598"/>
      <c r="J187" s="598"/>
      <c r="K187" s="598"/>
      <c r="L187" s="891"/>
      <c r="M187" s="892"/>
      <c r="N187" s="917"/>
      <c r="O187" s="823">
        <f>O194</f>
        <v>0</v>
      </c>
      <c r="P187" s="251"/>
      <c r="Q187" s="823">
        <f>Q194</f>
        <v>0</v>
      </c>
      <c r="R187" s="251"/>
      <c r="S187" s="823">
        <f>S194</f>
        <v>0</v>
      </c>
      <c r="T187" s="251"/>
      <c r="U187" s="823">
        <f>U194</f>
        <v>0</v>
      </c>
      <c r="V187" s="251"/>
      <c r="W187" s="823">
        <f>W194</f>
        <v>0</v>
      </c>
      <c r="X187" s="252"/>
      <c r="Z187" s="351"/>
      <c r="AB187" s="168"/>
    </row>
    <row r="188" spans="2:28" s="239" customFormat="1" ht="18.75" hidden="1" customHeight="1">
      <c r="B188" s="222"/>
      <c r="C188" s="222"/>
      <c r="D188" s="222"/>
      <c r="E188" s="163" t="s">
        <v>446</v>
      </c>
      <c r="F188" s="598"/>
      <c r="G188" s="598"/>
      <c r="H188" s="598"/>
      <c r="I188" s="598"/>
      <c r="J188" s="598"/>
      <c r="K188" s="598"/>
      <c r="L188" s="891"/>
      <c r="M188" s="892"/>
      <c r="N188" s="917"/>
      <c r="O188" s="819"/>
      <c r="P188" s="248"/>
      <c r="Q188" s="819"/>
      <c r="R188" s="248"/>
      <c r="S188" s="819"/>
      <c r="T188" s="248"/>
      <c r="U188" s="819"/>
      <c r="V188" s="248"/>
      <c r="W188" s="819"/>
      <c r="X188" s="249"/>
      <c r="Z188" s="351"/>
      <c r="AB188" s="168"/>
    </row>
    <row r="189" spans="2:28" s="239" customFormat="1" ht="19.5" hidden="1" customHeight="1">
      <c r="B189" s="222"/>
      <c r="C189" s="222"/>
      <c r="D189" s="222"/>
      <c r="E189" s="169" t="s">
        <v>447</v>
      </c>
      <c r="F189" s="598"/>
      <c r="G189" s="598"/>
      <c r="H189" s="598"/>
      <c r="I189" s="598"/>
      <c r="J189" s="598"/>
      <c r="K189" s="598"/>
      <c r="L189" s="891"/>
      <c r="M189" s="892"/>
      <c r="N189" s="917"/>
      <c r="O189" s="823">
        <f>O196</f>
        <v>0</v>
      </c>
      <c r="P189" s="251"/>
      <c r="Q189" s="823">
        <f>Q196</f>
        <v>0</v>
      </c>
      <c r="R189" s="251"/>
      <c r="S189" s="823">
        <f>S196</f>
        <v>0</v>
      </c>
      <c r="T189" s="251"/>
      <c r="U189" s="823">
        <f>U196</f>
        <v>0</v>
      </c>
      <c r="V189" s="251"/>
      <c r="W189" s="823">
        <f>W196</f>
        <v>0</v>
      </c>
      <c r="X189" s="252"/>
      <c r="Z189" s="351"/>
      <c r="AB189" s="168"/>
    </row>
    <row r="190" spans="2:28" s="239" customFormat="1" ht="18.75" hidden="1" customHeight="1">
      <c r="B190" s="222"/>
      <c r="C190" s="222"/>
      <c r="D190" s="222"/>
      <c r="E190" s="254" t="s">
        <v>452</v>
      </c>
      <c r="F190" s="599"/>
      <c r="G190" s="599"/>
      <c r="H190" s="599"/>
      <c r="I190" s="599"/>
      <c r="J190" s="599"/>
      <c r="K190" s="599"/>
      <c r="L190" s="893"/>
      <c r="M190" s="894"/>
      <c r="N190" s="918"/>
      <c r="O190" s="819"/>
      <c r="P190" s="248"/>
      <c r="Q190" s="819"/>
      <c r="R190" s="248"/>
      <c r="S190" s="819"/>
      <c r="T190" s="248"/>
      <c r="U190" s="819"/>
      <c r="V190" s="248"/>
      <c r="W190" s="819"/>
      <c r="X190" s="249"/>
      <c r="Z190" s="351"/>
      <c r="AB190" s="168"/>
    </row>
    <row r="191" spans="2:28" s="239" customFormat="1" ht="18.75" hidden="1" customHeight="1">
      <c r="B191" s="222"/>
      <c r="C191" s="222"/>
      <c r="D191" s="222"/>
      <c r="E191" s="254" t="s">
        <v>453</v>
      </c>
      <c r="F191" s="599"/>
      <c r="G191" s="599"/>
      <c r="H191" s="599"/>
      <c r="I191" s="599"/>
      <c r="J191" s="599"/>
      <c r="K191" s="599"/>
      <c r="L191" s="893"/>
      <c r="M191" s="894"/>
      <c r="N191" s="918"/>
      <c r="O191" s="823">
        <f>O198</f>
        <v>0</v>
      </c>
      <c r="P191" s="251"/>
      <c r="Q191" s="823">
        <f>Q198</f>
        <v>0</v>
      </c>
      <c r="R191" s="251"/>
      <c r="S191" s="823">
        <f>S198</f>
        <v>0</v>
      </c>
      <c r="T191" s="251"/>
      <c r="U191" s="823">
        <f>U198</f>
        <v>0</v>
      </c>
      <c r="V191" s="251"/>
      <c r="W191" s="823">
        <f>W198</f>
        <v>0</v>
      </c>
      <c r="X191" s="252"/>
      <c r="Z191" s="351"/>
      <c r="AB191" s="168"/>
    </row>
    <row r="192" spans="2:28" s="239" customFormat="1" ht="19.5" hidden="1" customHeight="1">
      <c r="B192" s="222"/>
      <c r="C192" s="222"/>
      <c r="D192" s="222"/>
      <c r="E192" s="255" t="s">
        <v>454</v>
      </c>
      <c r="F192" s="599"/>
      <c r="G192" s="599"/>
      <c r="H192" s="599"/>
      <c r="I192" s="599"/>
      <c r="J192" s="599"/>
      <c r="K192" s="599"/>
      <c r="L192" s="893"/>
      <c r="M192" s="894"/>
      <c r="N192" s="918"/>
      <c r="O192" s="819"/>
      <c r="P192" s="248"/>
      <c r="Q192" s="819"/>
      <c r="R192" s="248"/>
      <c r="S192" s="819"/>
      <c r="T192" s="248"/>
      <c r="U192" s="819"/>
      <c r="V192" s="248"/>
      <c r="W192" s="819"/>
      <c r="X192" s="249"/>
      <c r="Z192" s="351"/>
      <c r="AB192" s="168"/>
    </row>
    <row r="193" spans="2:28" s="239" customFormat="1" ht="18.75" hidden="1" customHeight="1">
      <c r="B193" s="222"/>
      <c r="C193" s="222"/>
      <c r="D193" s="222"/>
      <c r="F193" s="599"/>
      <c r="G193" s="599"/>
      <c r="H193" s="599"/>
      <c r="I193" s="599"/>
      <c r="J193" s="599"/>
      <c r="K193" s="599"/>
      <c r="L193" s="893"/>
      <c r="M193" s="894"/>
      <c r="N193" s="918"/>
      <c r="O193" s="823">
        <f>O200</f>
        <v>0</v>
      </c>
      <c r="P193" s="251"/>
      <c r="Q193" s="823">
        <f>Q200</f>
        <v>0</v>
      </c>
      <c r="R193" s="251"/>
      <c r="S193" s="823">
        <f>S200</f>
        <v>0</v>
      </c>
      <c r="T193" s="251"/>
      <c r="U193" s="823">
        <f>U200</f>
        <v>0</v>
      </c>
      <c r="V193" s="251"/>
      <c r="W193" s="823">
        <f>W200</f>
        <v>0</v>
      </c>
      <c r="X193" s="252"/>
      <c r="Z193" s="351"/>
      <c r="AB193" s="168"/>
    </row>
    <row r="194" spans="2:28" s="239" customFormat="1" ht="18.75" hidden="1" customHeight="1">
      <c r="B194" s="222"/>
      <c r="C194" s="222"/>
      <c r="D194" s="222"/>
      <c r="F194" s="599"/>
      <c r="G194" s="599"/>
      <c r="H194" s="599"/>
      <c r="I194" s="599"/>
      <c r="J194" s="599"/>
      <c r="K194" s="599"/>
      <c r="L194" s="893"/>
      <c r="M194" s="894"/>
      <c r="N194" s="918"/>
      <c r="O194" s="819"/>
      <c r="P194" s="248"/>
      <c r="Q194" s="819"/>
      <c r="R194" s="248"/>
      <c r="S194" s="819"/>
      <c r="T194" s="248"/>
      <c r="U194" s="819"/>
      <c r="V194" s="248"/>
      <c r="W194" s="819"/>
      <c r="X194" s="249"/>
      <c r="Z194" s="351"/>
      <c r="AB194" s="168"/>
    </row>
    <row r="195" spans="2:28" s="239" customFormat="1" ht="21.75" hidden="1" customHeight="1">
      <c r="B195" s="222"/>
      <c r="C195" s="222"/>
      <c r="D195" s="222"/>
      <c r="E195" s="162" t="s">
        <v>444</v>
      </c>
      <c r="F195" s="186"/>
      <c r="G195" s="186"/>
      <c r="H195" s="186"/>
      <c r="I195" s="186"/>
      <c r="J195" s="186"/>
      <c r="K195" s="186"/>
      <c r="L195" s="889"/>
      <c r="M195" s="890"/>
      <c r="N195" s="916"/>
      <c r="O195" s="823">
        <f>O202</f>
        <v>0</v>
      </c>
      <c r="P195" s="251"/>
      <c r="Q195" s="823">
        <f>Q202</f>
        <v>0</v>
      </c>
      <c r="R195" s="251"/>
      <c r="S195" s="823">
        <f>S202</f>
        <v>0</v>
      </c>
      <c r="T195" s="251"/>
      <c r="U195" s="823">
        <f>U202</f>
        <v>0</v>
      </c>
      <c r="V195" s="251"/>
      <c r="W195" s="823">
        <f>W202</f>
        <v>0</v>
      </c>
      <c r="X195" s="252"/>
      <c r="Z195" s="351"/>
      <c r="AB195" s="168"/>
    </row>
    <row r="196" spans="2:28" s="239" customFormat="1" ht="18.75" hidden="1" customHeight="1">
      <c r="B196" s="222"/>
      <c r="C196" s="222"/>
      <c r="D196" s="222"/>
      <c r="E196" s="163" t="s">
        <v>445</v>
      </c>
      <c r="F196" s="598"/>
      <c r="G196" s="598"/>
      <c r="H196" s="598"/>
      <c r="I196" s="598"/>
      <c r="J196" s="598"/>
      <c r="K196" s="598"/>
      <c r="L196" s="891"/>
      <c r="M196" s="892"/>
      <c r="N196" s="917"/>
      <c r="O196" s="819"/>
      <c r="P196" s="248"/>
      <c r="Q196" s="819"/>
      <c r="R196" s="248"/>
      <c r="S196" s="819"/>
      <c r="T196" s="248"/>
      <c r="U196" s="819"/>
      <c r="V196" s="248"/>
      <c r="W196" s="819"/>
      <c r="X196" s="249"/>
      <c r="Z196" s="351"/>
      <c r="AB196" s="168"/>
    </row>
    <row r="197" spans="2:28" s="239" customFormat="1" ht="18.75" hidden="1" customHeight="1">
      <c r="B197" s="222"/>
      <c r="C197" s="222"/>
      <c r="D197" s="222"/>
      <c r="E197" s="163" t="s">
        <v>446</v>
      </c>
      <c r="F197" s="598"/>
      <c r="G197" s="598"/>
      <c r="H197" s="598"/>
      <c r="I197" s="598"/>
      <c r="J197" s="598"/>
      <c r="K197" s="598"/>
      <c r="L197" s="891"/>
      <c r="M197" s="892"/>
      <c r="N197" s="917"/>
      <c r="O197" s="823">
        <f>O204</f>
        <v>0</v>
      </c>
      <c r="P197" s="251"/>
      <c r="Q197" s="823">
        <f>Q204</f>
        <v>0</v>
      </c>
      <c r="R197" s="251"/>
      <c r="S197" s="823">
        <f>S204</f>
        <v>0</v>
      </c>
      <c r="T197" s="251"/>
      <c r="U197" s="823">
        <f>U204</f>
        <v>0</v>
      </c>
      <c r="V197" s="251"/>
      <c r="W197" s="823">
        <f>W204</f>
        <v>0</v>
      </c>
      <c r="X197" s="252"/>
      <c r="Z197" s="351"/>
      <c r="AB197" s="168"/>
    </row>
    <row r="198" spans="2:28" s="239" customFormat="1" ht="19.5" hidden="1" customHeight="1">
      <c r="B198" s="222"/>
      <c r="C198" s="222"/>
      <c r="D198" s="222"/>
      <c r="E198" s="169" t="s">
        <v>447</v>
      </c>
      <c r="F198" s="598"/>
      <c r="G198" s="598"/>
      <c r="H198" s="598"/>
      <c r="I198" s="598"/>
      <c r="J198" s="598"/>
      <c r="K198" s="598"/>
      <c r="L198" s="891"/>
      <c r="M198" s="892"/>
      <c r="N198" s="917"/>
      <c r="O198" s="819"/>
      <c r="P198" s="248"/>
      <c r="Q198" s="819"/>
      <c r="R198" s="248"/>
      <c r="S198" s="819"/>
      <c r="T198" s="248"/>
      <c r="U198" s="819"/>
      <c r="V198" s="248"/>
      <c r="W198" s="819"/>
      <c r="X198" s="249"/>
      <c r="Z198" s="351"/>
      <c r="AB198" s="168"/>
    </row>
    <row r="199" spans="2:28" s="239" customFormat="1" ht="18.75" hidden="1" customHeight="1">
      <c r="B199" s="222"/>
      <c r="C199" s="222"/>
      <c r="D199" s="222"/>
      <c r="E199" s="254" t="s">
        <v>452</v>
      </c>
      <c r="F199" s="599"/>
      <c r="G199" s="599"/>
      <c r="H199" s="599"/>
      <c r="I199" s="599"/>
      <c r="J199" s="599"/>
      <c r="K199" s="599"/>
      <c r="L199" s="893"/>
      <c r="M199" s="894"/>
      <c r="N199" s="918"/>
      <c r="O199" s="823">
        <f>O206</f>
        <v>0</v>
      </c>
      <c r="P199" s="251"/>
      <c r="Q199" s="823">
        <f>Q206</f>
        <v>0</v>
      </c>
      <c r="R199" s="251"/>
      <c r="S199" s="823">
        <f>S206</f>
        <v>0</v>
      </c>
      <c r="T199" s="251"/>
      <c r="U199" s="823">
        <f>U206</f>
        <v>0</v>
      </c>
      <c r="V199" s="251"/>
      <c r="W199" s="823">
        <f>W206</f>
        <v>0</v>
      </c>
      <c r="X199" s="252"/>
      <c r="Z199" s="351"/>
      <c r="AB199" s="168"/>
    </row>
    <row r="200" spans="2:28" s="239" customFormat="1" ht="18.75" hidden="1" customHeight="1">
      <c r="B200" s="222"/>
      <c r="C200" s="222"/>
      <c r="D200" s="222"/>
      <c r="E200" s="254" t="s">
        <v>453</v>
      </c>
      <c r="F200" s="599"/>
      <c r="G200" s="599"/>
      <c r="H200" s="599"/>
      <c r="I200" s="599"/>
      <c r="J200" s="599"/>
      <c r="K200" s="599"/>
      <c r="L200" s="893"/>
      <c r="M200" s="894"/>
      <c r="N200" s="918"/>
      <c r="O200" s="819"/>
      <c r="P200" s="248"/>
      <c r="Q200" s="819"/>
      <c r="R200" s="248"/>
      <c r="S200" s="819"/>
      <c r="T200" s="248"/>
      <c r="U200" s="819"/>
      <c r="V200" s="248"/>
      <c r="W200" s="819"/>
      <c r="X200" s="249"/>
      <c r="Z200" s="351"/>
      <c r="AB200" s="168"/>
    </row>
    <row r="201" spans="2:28" s="239" customFormat="1" ht="19.5" hidden="1" customHeight="1">
      <c r="B201" s="222"/>
      <c r="C201" s="222"/>
      <c r="D201" s="222"/>
      <c r="E201" s="255" t="s">
        <v>454</v>
      </c>
      <c r="F201" s="599"/>
      <c r="G201" s="599"/>
      <c r="H201" s="599"/>
      <c r="I201" s="599"/>
      <c r="J201" s="599"/>
      <c r="K201" s="599"/>
      <c r="L201" s="893"/>
      <c r="M201" s="894"/>
      <c r="N201" s="918"/>
      <c r="O201" s="823">
        <f>O208</f>
        <v>0</v>
      </c>
      <c r="P201" s="251"/>
      <c r="Q201" s="823">
        <f>Q208</f>
        <v>0</v>
      </c>
      <c r="R201" s="251"/>
      <c r="S201" s="823">
        <f>S208</f>
        <v>0</v>
      </c>
      <c r="T201" s="251"/>
      <c r="U201" s="823">
        <f>U208</f>
        <v>0</v>
      </c>
      <c r="V201" s="251"/>
      <c r="W201" s="823">
        <f>W208</f>
        <v>0</v>
      </c>
      <c r="X201" s="252"/>
      <c r="Z201" s="351"/>
      <c r="AB201" s="168"/>
    </row>
    <row r="202" spans="2:28" s="239" customFormat="1" ht="15">
      <c r="B202" s="222"/>
      <c r="C202" s="222"/>
      <c r="D202" s="222"/>
      <c r="F202" s="599"/>
      <c r="G202" s="599"/>
      <c r="H202" s="599"/>
      <c r="I202" s="599"/>
      <c r="J202" s="599"/>
      <c r="K202" s="599"/>
      <c r="L202" s="893"/>
      <c r="M202" s="894"/>
      <c r="N202" s="918"/>
      <c r="O202" s="819"/>
      <c r="P202" s="248"/>
      <c r="Q202" s="819"/>
      <c r="R202" s="248"/>
      <c r="S202" s="819"/>
      <c r="T202" s="248"/>
      <c r="U202" s="819"/>
      <c r="V202" s="248"/>
      <c r="W202" s="819"/>
      <c r="X202" s="249"/>
      <c r="Y202" s="250"/>
      <c r="Z202" s="351"/>
      <c r="AA202" s="250"/>
    </row>
    <row r="203" spans="2:28">
      <c r="Q203" s="825"/>
      <c r="S203" s="825"/>
    </row>
    <row r="204" spans="2:28">
      <c r="O204" s="825"/>
      <c r="Q204" s="825"/>
      <c r="S204" s="825"/>
      <c r="U204" s="825"/>
      <c r="W204" s="825"/>
    </row>
    <row r="205" spans="2:28">
      <c r="Q205" s="825"/>
      <c r="S205" s="825"/>
    </row>
    <row r="206" spans="2:28">
      <c r="O206" s="825"/>
      <c r="Q206" s="825"/>
      <c r="S206" s="825"/>
      <c r="U206" s="825"/>
      <c r="W206" s="825"/>
    </row>
    <row r="207" spans="2:28">
      <c r="Q207" s="825"/>
      <c r="S207" s="825"/>
    </row>
    <row r="208" spans="2:28">
      <c r="O208" s="825"/>
      <c r="Q208" s="825"/>
      <c r="S208" s="825"/>
      <c r="U208" s="825"/>
      <c r="W208" s="825"/>
    </row>
    <row r="209" spans="17:19">
      <c r="Q209" s="825"/>
      <c r="S209" s="825"/>
    </row>
  </sheetData>
  <mergeCells count="5">
    <mergeCell ref="O5:P5"/>
    <mergeCell ref="Q5:R5"/>
    <mergeCell ref="S5:T5"/>
    <mergeCell ref="U5:V5"/>
    <mergeCell ref="W5:X5"/>
  </mergeCells>
  <conditionalFormatting sqref="F61:N61">
    <cfRule type="expression" dxfId="1156" priority="89">
      <formula>AND(F61&lt;&gt;"",#REF!="",OR(COLUMN(F61)=COLUMN(#REF!),COLUMN(F61)=COLUMN(#REF!)))</formula>
    </cfRule>
  </conditionalFormatting>
  <conditionalFormatting sqref="E65:N65">
    <cfRule type="expression" dxfId="1155" priority="88">
      <formula>AND(E65&lt;&gt;"",#REF!="",OR(COLUMN(E65)=COLUMN(#REF!),COLUMN(E65)=COLUMN(#REF!)))</formula>
    </cfRule>
  </conditionalFormatting>
  <conditionalFormatting sqref="E88:N88">
    <cfRule type="expression" dxfId="1154" priority="87">
      <formula>AND(E88&lt;&gt;"",#REF!="",OR(COLUMN(E88)=COLUMN(#REF!),COLUMN(E88)=COLUMN(#REF!)))</formula>
    </cfRule>
  </conditionalFormatting>
  <conditionalFormatting sqref="E118:E123 E73:E81 E131:E132 E97:N97">
    <cfRule type="expression" dxfId="1153" priority="86">
      <formula>AND(E73&lt;&gt;"",#REF!="",OR(COLUMN(E73)=COLUMN(#REF!),COLUMN(E73)=COLUMN(#REF!)))</formula>
    </cfRule>
  </conditionalFormatting>
  <conditionalFormatting sqref="E116:N116">
    <cfRule type="expression" dxfId="1152" priority="85">
      <formula>AND(E116&lt;&gt;"",#REF!="",OR(COLUMN(E116)=COLUMN(#REF!),COLUMN(E116)=COLUMN(#REF!)))</formula>
    </cfRule>
  </conditionalFormatting>
  <conditionalFormatting sqref="E13:E33 E44:G49 F90:J92 E107:J115 F73:J81 E86:J87 L73:N81 L90:N92 L107:N115 F118:J123 F131:J131 L131:N132 E124:K124 F132:K132 L86:N87 L118:N124 E133:N133 F137:N138 F141:N142 F145:N145 H139:N140 H143:N144 H147:N148">
    <cfRule type="expression" dxfId="1151" priority="84">
      <formula>AND(E13&lt;&gt;"",#REF!="",OR(COLUMN(E13)=COLUMN(#REF!),COLUMN(E13)=COLUMN(#REF!)))</formula>
    </cfRule>
  </conditionalFormatting>
  <conditionalFormatting sqref="E137:E145">
    <cfRule type="expression" dxfId="1150" priority="83">
      <formula>AND(E137&lt;&gt;"",#REF!="",OR(COLUMN(E137)=COLUMN(#REF!),COLUMN(E137)=COLUMN(#REF!)))</formula>
    </cfRule>
  </conditionalFormatting>
  <conditionalFormatting sqref="E67:E68">
    <cfRule type="expression" dxfId="1149" priority="82">
      <formula>AND(E67&lt;&gt;"",#REF!="",OR(COLUMN(E67)=COLUMN(#REF!),COLUMN(E67)=COLUMN(#REF!)))</formula>
    </cfRule>
  </conditionalFormatting>
  <conditionalFormatting sqref="E95:E96">
    <cfRule type="expression" dxfId="1148" priority="81">
      <formula>AND(E95&lt;&gt;"",#REF!="",OR(COLUMN(E95)=COLUMN(#REF!),COLUMN(E95)=COLUMN(#REF!)))</formula>
    </cfRule>
  </conditionalFormatting>
  <conditionalFormatting sqref="E99:E100">
    <cfRule type="expression" dxfId="1147" priority="80">
      <formula>AND(E99&lt;&gt;"",#REF!="",OR(COLUMN(E99)=COLUMN(#REF!),COLUMN(E99)=COLUMN(#REF!)))</formula>
    </cfRule>
  </conditionalFormatting>
  <conditionalFormatting sqref="E126">
    <cfRule type="expression" dxfId="1146" priority="79">
      <formula>AND(E126&lt;&gt;"",#REF!="",OR(COLUMN(E126)=COLUMN(#REF!),COLUMN(E126)=COLUMN(#REF!)))</formula>
    </cfRule>
  </conditionalFormatting>
  <conditionalFormatting sqref="E135:E136">
    <cfRule type="expression" dxfId="1145" priority="78">
      <formula>AND(E135&lt;&gt;"",#REF!="",OR(COLUMN(E135)=COLUMN(#REF!),COLUMN(E135)=COLUMN(#REF!)))</formula>
    </cfRule>
  </conditionalFormatting>
  <conditionalFormatting sqref="E139:E140">
    <cfRule type="expression" dxfId="1144" priority="77">
      <formula>AND(E139&lt;&gt;"",#REF!="",OR(COLUMN(E139)=COLUMN(#REF!),COLUMN(E139)=COLUMN(#REF!)))</formula>
    </cfRule>
  </conditionalFormatting>
  <conditionalFormatting sqref="E143:E144">
    <cfRule type="expression" dxfId="1143" priority="76">
      <formula>AND(E143&lt;&gt;"",#REF!="",OR(COLUMN(E143)=COLUMN(#REF!),COLUMN(E143)=COLUMN(#REF!)))</formula>
    </cfRule>
  </conditionalFormatting>
  <conditionalFormatting sqref="O9 Q9 S9 U9 W9 O35 Q35 S35 U35 W35 O55 Q55 S55 U55 W55 O70 Q70 S70 U70 W70 W72 U72 S72 Q72 O72 O83 Q83 S83 U83 W83 O102 Q102 S102 U102 W102 W104 U104 S104 Q104 O104 O128 Q128 S128 U128 W128 W130 U130 S130 Q130 O130 O134 Q134 S134 U134 W134 W138 U138 S138 Q138 O138 O142 Q142 S142 U142 W142 O43 Q43 S43 U43 W43 W51 U51 S51 Q51 O51 O11 Q11 S11 U11 W11">
    <cfRule type="expression" dxfId="1142" priority="75">
      <formula>O9&lt;&gt;P9</formula>
    </cfRule>
  </conditionalFormatting>
  <conditionalFormatting sqref="E93:N93">
    <cfRule type="expression" dxfId="1141" priority="74">
      <formula>AND(E93&lt;&gt;"",#REF!="",OR(COLUMN(E93)=COLUMN(#REF!),COLUMN(E93)=COLUMN(#REF!)))</formula>
    </cfRule>
  </conditionalFormatting>
  <conditionalFormatting sqref="E90:E92 H44:J49 L44:N49">
    <cfRule type="expression" dxfId="1140" priority="73">
      <formula>AND(E44&lt;&gt;"",#REF!="",OR(COLUMN(E44)=COLUMN(#REF!),COLUMN(E44)=COLUMN(#REF!)))</formula>
    </cfRule>
  </conditionalFormatting>
  <conditionalFormatting sqref="E12 F12:N33">
    <cfRule type="expression" dxfId="1139" priority="72">
      <formula>AND(E12&lt;&gt;"",#REF!="",OR(COLUMN(E12)=COLUMN(#REF!),COLUMN(E12)=COLUMN(#REF!)))</formula>
    </cfRule>
  </conditionalFormatting>
  <conditionalFormatting sqref="E147:E148">
    <cfRule type="expression" dxfId="1138" priority="71">
      <formula>AND(E147&lt;&gt;"",#REF!="",OR(COLUMN(E147)=COLUMN(#REF!),COLUMN(E147)=COLUMN(#REF!)))</formula>
    </cfRule>
  </conditionalFormatting>
  <conditionalFormatting sqref="O146 Q146 S146 U146 W146">
    <cfRule type="expression" dxfId="1137" priority="70">
      <formula>O146&lt;&gt;P146</formula>
    </cfRule>
  </conditionalFormatting>
  <conditionalFormatting sqref="O151 Q151 S151 U151 W151">
    <cfRule type="expression" dxfId="1136" priority="69">
      <formula>O151&lt;&gt;P151</formula>
    </cfRule>
  </conditionalFormatting>
  <conditionalFormatting sqref="H38:J41 L38:N41">
    <cfRule type="expression" dxfId="1135" priority="68">
      <formula>AND(H38&lt;&gt;"",#REF!="",OR(COLUMN(H38)=COLUMN(#REF!),COLUMN(H38)=COLUMN(#REF!)))</formula>
    </cfRule>
  </conditionalFormatting>
  <conditionalFormatting sqref="H52:J53 L52:N53">
    <cfRule type="expression" dxfId="1134" priority="67">
      <formula>AND(H52&lt;&gt;"",#REF!="",OR(COLUMN(H52)=COLUMN(#REF!),COLUMN(H52)=COLUMN(#REF!)))</formula>
    </cfRule>
  </conditionalFormatting>
  <conditionalFormatting sqref="H58:J60 L58:N60">
    <cfRule type="expression" dxfId="1133" priority="66">
      <formula>AND(H58&lt;&gt;"",#REF!="",OR(COLUMN(H58)=COLUMN(#REF!),COLUMN(H58)=COLUMN(#REF!)))</formula>
    </cfRule>
  </conditionalFormatting>
  <conditionalFormatting sqref="H63:J64 L63:N64">
    <cfRule type="expression" dxfId="1132" priority="65">
      <formula>AND(H63&lt;&gt;"",#REF!="",OR(COLUMN(H63)=COLUMN(#REF!),COLUMN(H63)=COLUMN(#REF!)))</formula>
    </cfRule>
  </conditionalFormatting>
  <conditionalFormatting sqref="H67:J68 L67:N68">
    <cfRule type="expression" dxfId="1131" priority="64">
      <formula>AND(H67&lt;&gt;"",#REF!="",OR(COLUMN(H67)=COLUMN(#REF!),COLUMN(H67)=COLUMN(#REF!)))</formula>
    </cfRule>
  </conditionalFormatting>
  <conditionalFormatting sqref="H95:J96 L95:N96">
    <cfRule type="expression" dxfId="1130" priority="63">
      <formula>AND(H95&lt;&gt;"",#REF!="",OR(COLUMN(H95)=COLUMN(#REF!),COLUMN(H95)=COLUMN(#REF!)))</formula>
    </cfRule>
  </conditionalFormatting>
  <conditionalFormatting sqref="H99:J99 L99:N100 H100:K100">
    <cfRule type="expression" dxfId="1129" priority="62">
      <formula>AND(H99&lt;&gt;"",#REF!="",OR(COLUMN(H99)=COLUMN(#REF!),COLUMN(H99)=COLUMN(#REF!)))</formula>
    </cfRule>
  </conditionalFormatting>
  <conditionalFormatting sqref="H126:J126 L126:N126">
    <cfRule type="expression" dxfId="1128" priority="61">
      <formula>AND(H126&lt;&gt;"",#REF!="",OR(COLUMN(H126)=COLUMN(#REF!),COLUMN(H126)=COLUMN(#REF!)))</formula>
    </cfRule>
  </conditionalFormatting>
  <conditionalFormatting sqref="H135:J135 L135:N136 H136:K136">
    <cfRule type="expression" dxfId="1127" priority="59">
      <formula>AND(H135&lt;&gt;"",#REF!="",OR(COLUMN(H135)=COLUMN(#REF!),COLUMN(H135)=COLUMN(#REF!)))</formula>
    </cfRule>
  </conditionalFormatting>
  <conditionalFormatting sqref="Z90:Z92 Z118:Z123 Z107:Z115 Z12:Z33 Z44:Z49 Z73:Z81 Z86:Z87 Z131:Z132">
    <cfRule type="cellIs" dxfId="1126" priority="55" operator="notEqual">
      <formula>"OK"</formula>
    </cfRule>
  </conditionalFormatting>
  <conditionalFormatting sqref="Z38:Z41">
    <cfRule type="cellIs" dxfId="1125" priority="54" operator="notEqual">
      <formula>"OK"</formula>
    </cfRule>
  </conditionalFormatting>
  <conditionalFormatting sqref="Z52:Z53 Z58:Z60">
    <cfRule type="cellIs" dxfId="1124" priority="53" operator="notEqual">
      <formula>"OK"</formula>
    </cfRule>
  </conditionalFormatting>
  <conditionalFormatting sqref="Z147:Z148 Z143:Z144 Z139:Z140 Z135:Z136 Z126 Z99:Z100 Z95:Z96 Z67:Z68 Z63:Z64">
    <cfRule type="cellIs" dxfId="1123" priority="52" operator="notEqual">
      <formula>"OK"</formula>
    </cfRule>
  </conditionalFormatting>
  <conditionalFormatting sqref="E61">
    <cfRule type="expression" dxfId="1122" priority="51">
      <formula>AND(E61&lt;&gt;"",#REF!="",OR(COLUMN(E61)=COLUMN(#REF!),COLUMN(E61)=COLUMN(#REF!)))</formula>
    </cfRule>
  </conditionalFormatting>
  <conditionalFormatting sqref="E38:E41">
    <cfRule type="expression" dxfId="1121" priority="50">
      <formula>AND(E38&lt;&gt;"",#REF!="",OR(COLUMN(E38)=COLUMN(#REF!),COLUMN(E38)=COLUMN(#REF!)))</formula>
    </cfRule>
  </conditionalFormatting>
  <conditionalFormatting sqref="E52:E53">
    <cfRule type="expression" dxfId="1120" priority="48">
      <formula>AND(E52&lt;&gt;"",#REF!="",OR(COLUMN(E52)=COLUMN(#REF!),COLUMN(E52)=COLUMN(#REF!)))</formula>
    </cfRule>
  </conditionalFormatting>
  <conditionalFormatting sqref="E58:E60">
    <cfRule type="expression" dxfId="1119" priority="47">
      <formula>AND(E58&lt;&gt;"",#REF!="",OR(COLUMN(E58)=COLUMN(#REF!),COLUMN(E58)=COLUMN(#REF!)))</formula>
    </cfRule>
  </conditionalFormatting>
  <conditionalFormatting sqref="E63:E64">
    <cfRule type="expression" dxfId="1118" priority="46">
      <formula>AND(E63&lt;&gt;"",#REF!="",OR(COLUMN(E63)=COLUMN(#REF!),COLUMN(E63)=COLUMN(#REF!)))</formula>
    </cfRule>
  </conditionalFormatting>
  <conditionalFormatting sqref="G38:G41">
    <cfRule type="expression" dxfId="1117" priority="44">
      <formula>AND(G38&lt;&gt;"",#REF!="",OR(COLUMN(G38)=COLUMN(#REF!),COLUMN(G38)=COLUMN(#REF!)))</formula>
    </cfRule>
  </conditionalFormatting>
  <conditionalFormatting sqref="G52:G53">
    <cfRule type="expression" dxfId="1116" priority="43">
      <formula>AND(G52&lt;&gt;"",#REF!="",OR(COLUMN(G52)=COLUMN(#REF!),COLUMN(G52)=COLUMN(#REF!)))</formula>
    </cfRule>
  </conditionalFormatting>
  <conditionalFormatting sqref="G58:G60">
    <cfRule type="expression" dxfId="1115" priority="42">
      <formula>AND(G58&lt;&gt;"",#REF!="",OR(COLUMN(G58)=COLUMN(#REF!),COLUMN(G58)=COLUMN(#REF!)))</formula>
    </cfRule>
  </conditionalFormatting>
  <conditionalFormatting sqref="G63:G64">
    <cfRule type="expression" dxfId="1114" priority="41">
      <formula>AND(G63&lt;&gt;"",#REF!="",OR(COLUMN(G63)=COLUMN(#REF!),COLUMN(G63)=COLUMN(#REF!)))</formula>
    </cfRule>
  </conditionalFormatting>
  <conditionalFormatting sqref="G67:G68">
    <cfRule type="expression" dxfId="1113" priority="40">
      <formula>AND(G67&lt;&gt;"",#REF!="",OR(COLUMN(G67)=COLUMN(#REF!),COLUMN(G67)=COLUMN(#REF!)))</formula>
    </cfRule>
  </conditionalFormatting>
  <conditionalFormatting sqref="G95:G96">
    <cfRule type="expression" dxfId="1112" priority="39">
      <formula>AND(G95&lt;&gt;"",#REF!="",OR(COLUMN(G95)=COLUMN(#REF!),COLUMN(G95)=COLUMN(#REF!)))</formula>
    </cfRule>
  </conditionalFormatting>
  <conditionalFormatting sqref="G99:G100">
    <cfRule type="expression" dxfId="1111" priority="38">
      <formula>AND(G99&lt;&gt;"",#REF!="",OR(COLUMN(G99)=COLUMN(#REF!),COLUMN(G99)=COLUMN(#REF!)))</formula>
    </cfRule>
  </conditionalFormatting>
  <conditionalFormatting sqref="G126">
    <cfRule type="expression" dxfId="1110" priority="37">
      <formula>AND(G126&lt;&gt;"",#REF!="",OR(COLUMN(G126)=COLUMN(#REF!),COLUMN(G126)=COLUMN(#REF!)))</formula>
    </cfRule>
  </conditionalFormatting>
  <conditionalFormatting sqref="G135:G136">
    <cfRule type="expression" dxfId="1109" priority="35">
      <formula>AND(G135&lt;&gt;"",#REF!="",OR(COLUMN(G135)=COLUMN(#REF!),COLUMN(G135)=COLUMN(#REF!)))</formula>
    </cfRule>
  </conditionalFormatting>
  <conditionalFormatting sqref="G139:G140">
    <cfRule type="expression" dxfId="1108" priority="34">
      <formula>AND(G139&lt;&gt;"",#REF!="",OR(COLUMN(G139)=COLUMN(#REF!),COLUMN(G139)=COLUMN(#REF!)))</formula>
    </cfRule>
  </conditionalFormatting>
  <conditionalFormatting sqref="G143:G144">
    <cfRule type="expression" dxfId="1107" priority="33">
      <formula>AND(G143&lt;&gt;"",#REF!="",OR(COLUMN(G143)=COLUMN(#REF!),COLUMN(G143)=COLUMN(#REF!)))</formula>
    </cfRule>
  </conditionalFormatting>
  <conditionalFormatting sqref="G147:G148">
    <cfRule type="expression" dxfId="1106" priority="32">
      <formula>AND(G147&lt;&gt;"",#REF!="",OR(COLUMN(G147)=COLUMN(#REF!),COLUMN(G147)=COLUMN(#REF!)))</formula>
    </cfRule>
  </conditionalFormatting>
  <conditionalFormatting sqref="F38:F41">
    <cfRule type="expression" dxfId="1105" priority="30">
      <formula>AND(F38&lt;&gt;"",#REF!="",OR(COLUMN(F38)=COLUMN(#REF!),COLUMN(F38)=COLUMN(#REF!)))</formula>
    </cfRule>
  </conditionalFormatting>
  <conditionalFormatting sqref="F52:F53">
    <cfRule type="expression" dxfId="1104" priority="29">
      <formula>AND(F52&lt;&gt;"",#REF!="",OR(COLUMN(F52)=COLUMN(#REF!),COLUMN(F52)=COLUMN(#REF!)))</formula>
    </cfRule>
  </conditionalFormatting>
  <conditionalFormatting sqref="F58:F60">
    <cfRule type="expression" dxfId="1103" priority="28">
      <formula>AND(F58&lt;&gt;"",#REF!="",OR(COLUMN(F58)=COLUMN(#REF!),COLUMN(F58)=COLUMN(#REF!)))</formula>
    </cfRule>
  </conditionalFormatting>
  <conditionalFormatting sqref="F63:F64">
    <cfRule type="expression" dxfId="1102" priority="27">
      <formula>AND(F63&lt;&gt;"",#REF!="",OR(COLUMN(F63)=COLUMN(#REF!),COLUMN(F63)=COLUMN(#REF!)))</formula>
    </cfRule>
  </conditionalFormatting>
  <conditionalFormatting sqref="F67:F68">
    <cfRule type="expression" dxfId="1101" priority="26">
      <formula>AND(F67&lt;&gt;"",#REF!="",OR(COLUMN(F67)=COLUMN(#REF!),COLUMN(F67)=COLUMN(#REF!)))</formula>
    </cfRule>
  </conditionalFormatting>
  <conditionalFormatting sqref="F95:F96">
    <cfRule type="expression" dxfId="1100" priority="25">
      <formula>AND(F95&lt;&gt;"",#REF!="",OR(COLUMN(F95)=COLUMN(#REF!),COLUMN(F95)=COLUMN(#REF!)))</formula>
    </cfRule>
  </conditionalFormatting>
  <conditionalFormatting sqref="F99:F100">
    <cfRule type="expression" dxfId="1099" priority="24">
      <formula>AND(F99&lt;&gt;"",#REF!="",OR(COLUMN(F99)=COLUMN(#REF!),COLUMN(F99)=COLUMN(#REF!)))</formula>
    </cfRule>
  </conditionalFormatting>
  <conditionalFormatting sqref="F126">
    <cfRule type="expression" dxfId="1098" priority="23">
      <formula>AND(F126&lt;&gt;"",#REF!="",OR(COLUMN(F126)=COLUMN(#REF!),COLUMN(F126)=COLUMN(#REF!)))</formula>
    </cfRule>
  </conditionalFormatting>
  <conditionalFormatting sqref="F135:F136">
    <cfRule type="expression" dxfId="1097" priority="21">
      <formula>AND(F135&lt;&gt;"",#REF!="",OR(COLUMN(F135)=COLUMN(#REF!),COLUMN(F135)=COLUMN(#REF!)))</formula>
    </cfRule>
  </conditionalFormatting>
  <conditionalFormatting sqref="F139:F140">
    <cfRule type="expression" dxfId="1096" priority="20">
      <formula>AND(F139&lt;&gt;"",#REF!="",OR(COLUMN(F139)=COLUMN(#REF!),COLUMN(F139)=COLUMN(#REF!)))</formula>
    </cfRule>
  </conditionalFormatting>
  <conditionalFormatting sqref="F143:F144">
    <cfRule type="expression" dxfId="1095" priority="19">
      <formula>AND(F143&lt;&gt;"",#REF!="",OR(COLUMN(F143)=COLUMN(#REF!),COLUMN(F143)=COLUMN(#REF!)))</formula>
    </cfRule>
  </conditionalFormatting>
  <conditionalFormatting sqref="F147:F148">
    <cfRule type="expression" dxfId="1094" priority="18">
      <formula>AND(F147&lt;&gt;"",#REF!="",OR(COLUMN(F147)=COLUMN(#REF!),COLUMN(F147)=COLUMN(#REF!)))</formula>
    </cfRule>
  </conditionalFormatting>
  <conditionalFormatting sqref="E18">
    <cfRule type="expression" dxfId="1093" priority="17">
      <formula>AND(E18&lt;&gt;"",#REF!="",OR(COLUMN(E18)=COLUMN(#REF!),COLUMN(E18)=COLUMN(#REF!)))</formula>
    </cfRule>
  </conditionalFormatting>
  <conditionalFormatting sqref="K38:K41">
    <cfRule type="expression" dxfId="1092" priority="16">
      <formula>AND(K38&lt;&gt;"",#REF!="",OR(COLUMN(K38)=COLUMN(#REF!),COLUMN(K38)=COLUMN(#REF!)))</formula>
    </cfRule>
  </conditionalFormatting>
  <conditionalFormatting sqref="K44:K49">
    <cfRule type="expression" dxfId="1091" priority="15">
      <formula>AND(K44&lt;&gt;"",#REF!="",OR(COLUMN(K44)=COLUMN(#REF!),COLUMN(K44)=COLUMN(#REF!)))</formula>
    </cfRule>
  </conditionalFormatting>
  <conditionalFormatting sqref="K99 K95:K96 K90:K92 K86:K87 K73:K81 K67:K68 K63:K64 K58:K60 K52:K53">
    <cfRule type="expression" dxfId="1090" priority="6">
      <formula>AND(K52&lt;&gt;"",#REF!="",OR(COLUMN(K52)=COLUMN(#REF!),COLUMN(K52)=COLUMN(#REF!)))</formula>
    </cfRule>
  </conditionalFormatting>
  <conditionalFormatting sqref="K107:K115">
    <cfRule type="expression" dxfId="1089" priority="5">
      <formula>AND(K107&lt;&gt;"",#REF!="",OR(COLUMN(K107)=COLUMN(#REF!),COLUMN(K107)=COLUMN(#REF!)))</formula>
    </cfRule>
  </conditionalFormatting>
  <conditionalFormatting sqref="K118:K123">
    <cfRule type="expression" dxfId="1088" priority="4">
      <formula>AND(K118&lt;&gt;"",#REF!="",OR(COLUMN(K118)=COLUMN(#REF!),COLUMN(K118)=COLUMN(#REF!)))</formula>
    </cfRule>
  </conditionalFormatting>
  <conditionalFormatting sqref="K126">
    <cfRule type="expression" dxfId="1087" priority="3">
      <formula>AND(K126&lt;&gt;"",#REF!="",OR(COLUMN(K126)=COLUMN(#REF!),COLUMN(K126)=COLUMN(#REF!)))</formula>
    </cfRule>
  </conditionalFormatting>
  <conditionalFormatting sqref="K131">
    <cfRule type="expression" dxfId="1086" priority="2">
      <formula>AND(K131&lt;&gt;"",#REF!="",OR(COLUMN(K131)=COLUMN(#REF!),COLUMN(K131)=COLUMN(#REF!)))</formula>
    </cfRule>
  </conditionalFormatting>
  <conditionalFormatting sqref="K135">
    <cfRule type="expression" dxfId="1085" priority="1">
      <formula>AND(K135&lt;&gt;"",#REF!="",OR(COLUMN(K135)=COLUMN(#REF!),COLUMN(K135)=COLUMN(#REF!)))</formula>
    </cfRule>
  </conditionalFormatting>
  <dataValidations count="20">
    <dataValidation type="list" allowBlank="1" showInputMessage="1" sqref="E107:E115" xr:uid="{022EF7E3-4D20-4C56-8A4E-ABFFE7BA7345}">
      <formula1>Long_Only</formula1>
    </dataValidation>
    <dataValidation type="list" allowBlank="1" showInputMessage="1" sqref="E118:E123" xr:uid="{1D27BAD8-9549-422D-A81E-C0829CC65008}">
      <formula1>Long_Bias</formula1>
    </dataValidation>
    <dataValidation type="list" allowBlank="1" showInputMessage="1" sqref="E90:E92" xr:uid="{493C6747-D917-46E5-BC23-371B7C14FC86}">
      <formula1>Long_Short</formula1>
    </dataValidation>
    <dataValidation type="list" allowBlank="1" showInputMessage="1" sqref="E38:E41" xr:uid="{71CF8706-53DB-4EA2-983A-90D6B9CBDD16}">
      <formula1>Inflação_Curta</formula1>
    </dataValidation>
    <dataValidation type="list" allowBlank="1" showInputMessage="1" sqref="E52:E53" xr:uid="{6DA16509-5317-458B-BE48-5949190315F1}">
      <formula1>Inflação_Longa</formula1>
    </dataValidation>
    <dataValidation type="list" allowBlank="1" showInputMessage="1" sqref="E58:E60" xr:uid="{B257B530-E0CE-4482-916A-33BE55C08AEA}">
      <formula1>Pré_Curta</formula1>
    </dataValidation>
    <dataValidation type="list" allowBlank="1" showInputMessage="1" sqref="E63:E64" xr:uid="{2DBA45FF-08F6-4B15-8C49-2D35D7249500}">
      <formula1>Pré_Média</formula1>
    </dataValidation>
    <dataValidation type="list" allowBlank="1" showInputMessage="1" sqref="E67:E68" xr:uid="{914F19F1-05A5-48F1-8C62-39293C6F92B6}">
      <formula1>Pré_Longa</formula1>
    </dataValidation>
    <dataValidation type="list" allowBlank="1" showInputMessage="1" sqref="E95:E96" xr:uid="{A6D32BF0-D748-4341-8773-3530AC4B4F21}">
      <formula1>Multiestratégia</formula1>
    </dataValidation>
    <dataValidation type="list" allowBlank="1" showInputMessage="1" sqref="E99:E100" xr:uid="{4772EBED-F45C-48B8-9068-B65FD949D05A}">
      <formula1>Arbitragem</formula1>
    </dataValidation>
    <dataValidation type="list" allowBlank="1" showInputMessage="1" sqref="E126" xr:uid="{E6398CAD-EA11-4010-8B7F-75826E2EDA07}">
      <formula1>Alternativos</formula1>
    </dataValidation>
    <dataValidation type="list" allowBlank="1" showInputMessage="1" sqref="E135:E136" xr:uid="{BEEA6558-F754-4E62-A1DE-D52B807AA832}">
      <formula1>China</formula1>
    </dataValidation>
    <dataValidation type="list" allowBlank="1" showInputMessage="1" sqref="E139:E140" xr:uid="{22C6423D-0127-45B9-9756-C4E4A1998AE6}">
      <formula1>Europa</formula1>
    </dataValidation>
    <dataValidation type="list" allowBlank="1" showInputMessage="1" sqref="E143:E144" xr:uid="{ABB74D75-E919-44BB-B3D3-228EEA30883D}">
      <formula1>Global</formula1>
    </dataValidation>
    <dataValidation type="list" allowBlank="1" showInputMessage="1" sqref="E147:E148" xr:uid="{7E963949-47C1-412F-92F1-1EE068F1A56E}">
      <formula1>EM</formula1>
    </dataValidation>
    <dataValidation type="list" allowBlank="1" showInputMessage="1" sqref="E12:E33" xr:uid="{69BC619F-F4FF-4202-92D1-C68B1AEBB9A9}">
      <formula1>Pós_fixado</formula1>
    </dataValidation>
    <dataValidation type="list" allowBlank="1" showInputMessage="1" sqref="E44:E49" xr:uid="{68F3113A-BCE7-4A3E-B8FD-1CEE5DF10CD3}">
      <formula1>Inflação_Média</formula1>
    </dataValidation>
    <dataValidation type="list" allowBlank="1" showInputMessage="1" sqref="E73:E81" xr:uid="{FBFF4C8A-3476-4FC8-8961-AC10A77B5CA3}">
      <formula1>Macro</formula1>
    </dataValidation>
    <dataValidation type="list" allowBlank="1" showInputMessage="1" sqref="E86:E87" xr:uid="{655F673F-23ED-4B60-A7B1-778565A9FA79}">
      <formula1>Quant</formula1>
    </dataValidation>
    <dataValidation type="list" allowBlank="1" showInputMessage="1" sqref="E131:E132" xr:uid="{607B4B3C-A0E6-424E-8FE0-43901EF15BCE}">
      <formula1>EUA</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16" activePane="bottomRight" state="frozen"/>
      <selection activeCell="K3" sqref="K3:L3"/>
      <selection pane="topRight" activeCell="K3" sqref="K3:L3"/>
      <selection pane="bottomLeft" activeCell="K3" sqref="K3:L3"/>
      <selection pane="bottomRight" activeCell="D3" sqref="D3"/>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94" customWidth="1"/>
    <col min="18" max="18" width="14.59765625" style="93" customWidth="1"/>
    <col min="19" max="19" width="9.296875" customWidth="1"/>
    <col min="20" max="21" width="8.296875" style="94" customWidth="1"/>
    <col min="22" max="28" width="7.8984375" style="94" customWidth="1"/>
    <col min="29" max="29" width="7.8984375" style="93"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3" customWidth="1"/>
    <col min="39" max="39" width="11.59765625" style="93" customWidth="1"/>
    <col min="40" max="40" width="8.3984375" style="93" customWidth="1"/>
    <col min="41" max="41" width="9.59765625" customWidth="1"/>
    <col min="42" max="42" width="9.296875" customWidth="1"/>
    <col min="43" max="43" width="11.59765625" style="93" customWidth="1"/>
    <col min="44" max="44" width="9.3984375" style="93" customWidth="1"/>
    <col min="45" max="45" width="8.796875" customWidth="1"/>
    <col min="46" max="46" width="15.5" style="93"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95"/>
      <c r="N2" s="96"/>
      <c r="O2" s="95"/>
      <c r="P2" s="95"/>
      <c r="Q2" s="92"/>
      <c r="R2" s="97"/>
      <c r="S2" s="96"/>
      <c r="T2" s="92"/>
      <c r="AC2" s="97"/>
      <c r="AD2" s="95"/>
      <c r="AE2" s="95"/>
      <c r="AF2" s="95"/>
      <c r="AG2" s="95"/>
      <c r="AH2" s="95"/>
      <c r="AI2" s="96"/>
      <c r="AJ2" s="96"/>
      <c r="AK2" s="10"/>
      <c r="AL2" s="97"/>
      <c r="AM2" s="97"/>
      <c r="AN2" s="97"/>
      <c r="AO2" s="95"/>
      <c r="AP2" s="95"/>
      <c r="AQ2" s="97"/>
      <c r="AR2" s="97"/>
      <c r="AS2" s="95"/>
      <c r="AT2" s="97"/>
    </row>
    <row r="3" spans="2:75" ht="15.75" customHeight="1">
      <c r="C3" s="99" t="s">
        <v>1316</v>
      </c>
      <c r="D3" s="98">
        <v>44866.708425925928</v>
      </c>
      <c r="M3" s="95"/>
      <c r="N3" s="96"/>
      <c r="O3" s="95"/>
      <c r="P3" s="95"/>
      <c r="Q3" s="92"/>
      <c r="R3" s="97"/>
      <c r="S3" s="96"/>
      <c r="T3" s="508"/>
      <c r="U3" s="508"/>
      <c r="V3" s="508"/>
      <c r="W3" s="508"/>
      <c r="X3" s="508"/>
      <c r="Y3" s="508" t="str">
        <f>"Dados de retorno até "&amp;TEXT(WORKDAY(EOMONTH(D3,-1)+1,-1),"dd/mm/yy")</f>
        <v>Dados de retorno até 31/10/22</v>
      </c>
      <c r="Z3" s="508"/>
      <c r="AA3" s="508"/>
      <c r="AB3" s="508"/>
      <c r="AC3" s="508"/>
      <c r="AD3" s="95"/>
      <c r="AE3" s="95"/>
      <c r="AF3" s="95"/>
      <c r="AG3" s="95"/>
      <c r="AH3" s="95"/>
      <c r="AI3" s="96"/>
      <c r="AJ3" s="96"/>
      <c r="AK3" s="10"/>
      <c r="AL3" s="97"/>
      <c r="AM3" s="97"/>
      <c r="AN3" s="97"/>
      <c r="AO3" s="95"/>
      <c r="AP3" s="95"/>
      <c r="AQ3" s="97"/>
      <c r="AR3" s="97"/>
      <c r="AS3" s="95"/>
      <c r="AT3" s="97"/>
      <c r="AW3" s="629" t="str">
        <f>IF($B3="", "-", IF(AND($D3="Renda Variável", $J3&lt;&gt;"Brasil"), "Renda Variável "&amp;$J3, $E3&amp;" "&amp;IF($E3="Pré-fixado", $G3, IF($E3="Inflação", $G3, IF($D3="Multimercado", IF(E3="Macro", "-", $F3), IF($E3="Long Only", $J3,  IF($E3="Alternativos", "Alternativos", "-")))))))</f>
        <v>-</v>
      </c>
      <c r="AX3" s="630"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30" t="str">
        <f>IF($B3="", "-", IF(L3="","-", L3))</f>
        <v>-</v>
      </c>
      <c r="AZ3" s="630" t="str">
        <f>IF($B3="", "-", IF(M3="","-", M3))</f>
        <v>-</v>
      </c>
      <c r="BA3" s="630" t="str">
        <f>IF($B3="", "-", IF(O3="","-", O3))</f>
        <v>-</v>
      </c>
      <c r="BB3" s="641" t="s">
        <v>34</v>
      </c>
      <c r="BC3" s="630" t="str">
        <f>IF($B3="", "-", IF(F3="","-", F3))</f>
        <v>-</v>
      </c>
      <c r="BD3" s="630" t="str">
        <f>IF($B3="", "-", IF(J3="","-", J3))</f>
        <v>-</v>
      </c>
      <c r="BE3" s="630" t="str">
        <f>IF($B3="", "-", IF(K3="","-", K3))</f>
        <v>-</v>
      </c>
      <c r="BF3" s="630" t="str">
        <f>IF($B3="", "-", S3)</f>
        <v>-</v>
      </c>
      <c r="BG3" s="642" t="str">
        <f>IF($B3="", "-", AL3)</f>
        <v>-</v>
      </c>
      <c r="BH3" s="631" t="str">
        <f>IF($B3="", "-", AR3)</f>
        <v>-</v>
      </c>
      <c r="BI3" s="632" t="str">
        <f>IF($B3="", "-", AI3)</f>
        <v>-</v>
      </c>
      <c r="BJ3" s="632" t="str">
        <f>IF($B3="", "-", IFERROR(IF(FIND("geral", $AH3), "IG"), IFERROR(IF(FIND("qualificado", $AH3), "IQ"), IFERROR(IF(FIND(" profission", $AH3), "IP"), "-"))))</f>
        <v>-</v>
      </c>
      <c r="BK3" s="632" t="str">
        <f>IF($B3="", "-", Q3)</f>
        <v>-</v>
      </c>
      <c r="BL3" s="212" t="str">
        <f>IF($B3="", "-", P3)</f>
        <v>-</v>
      </c>
      <c r="BM3" s="631" t="str">
        <f t="shared" ref="BM3:BR3" si="0">IF($B3="", "-", IF(T3="", "-", T3))</f>
        <v>-</v>
      </c>
      <c r="BN3" s="631" t="str">
        <f t="shared" si="0"/>
        <v>-</v>
      </c>
      <c r="BO3" s="631" t="str">
        <f t="shared" si="0"/>
        <v>-</v>
      </c>
      <c r="BP3" s="631" t="str">
        <f t="shared" si="0"/>
        <v>-</v>
      </c>
      <c r="BQ3" s="631" t="str">
        <f t="shared" si="0"/>
        <v>-</v>
      </c>
      <c r="BR3" s="631" t="str">
        <f t="shared" si="0"/>
        <v>-</v>
      </c>
      <c r="BS3" s="631" t="str">
        <f>IF($B3="", "-", IF(Z3="", "-", Z3))</f>
        <v>-</v>
      </c>
      <c r="BT3" s="631" t="str">
        <f>IF($B3="", "-", IF(AA3="", "-", AA3))</f>
        <v>-</v>
      </c>
      <c r="BU3" s="631" t="str">
        <f>IF($B3="", "-", IF(AB3="", "-", AB3))</f>
        <v>-</v>
      </c>
      <c r="BV3" s="633" t="str">
        <f>IF($B3="", "-", IF(AC3="", "-", AC3))</f>
        <v>-</v>
      </c>
      <c r="BW3" s="630" t="str">
        <f>IF($B3="", "-", C3)</f>
        <v>-</v>
      </c>
    </row>
    <row r="4" spans="2:75" ht="11.25" customHeight="1" thickBot="1">
      <c r="M4" s="95"/>
      <c r="N4" s="96"/>
      <c r="O4" s="95"/>
      <c r="P4" s="95"/>
      <c r="Q4" s="92"/>
      <c r="R4" s="97"/>
      <c r="S4" s="96"/>
      <c r="T4" s="92"/>
      <c r="U4" s="92"/>
      <c r="V4" s="92"/>
      <c r="W4" s="92"/>
      <c r="X4" s="92"/>
      <c r="Y4" s="92"/>
      <c r="Z4" s="92"/>
      <c r="AA4" s="92"/>
      <c r="AB4" s="92"/>
      <c r="AC4" s="97"/>
      <c r="AD4" s="95"/>
      <c r="AE4" s="95"/>
      <c r="AF4" s="95"/>
      <c r="AG4" s="95"/>
      <c r="AH4" s="95"/>
      <c r="AI4" s="96"/>
      <c r="AJ4" s="96"/>
      <c r="AK4" s="10"/>
      <c r="AL4" s="97"/>
      <c r="AM4" s="97"/>
      <c r="AN4" s="97"/>
      <c r="AO4" s="95"/>
      <c r="AP4" s="95"/>
      <c r="AQ4" s="97"/>
      <c r="AR4" s="97"/>
      <c r="AS4" s="95"/>
      <c r="AT4" s="97"/>
    </row>
    <row r="5" spans="2:75" s="91" customFormat="1" ht="32.25" customHeight="1" thickBot="1">
      <c r="B5" s="327" t="s">
        <v>57</v>
      </c>
      <c r="C5" s="328" t="s">
        <v>31</v>
      </c>
      <c r="D5" s="327" t="s">
        <v>703</v>
      </c>
      <c r="E5" s="327" t="s">
        <v>655</v>
      </c>
      <c r="F5" s="327" t="s">
        <v>656</v>
      </c>
      <c r="G5" s="327" t="s">
        <v>704</v>
      </c>
      <c r="H5" s="327" t="s">
        <v>622</v>
      </c>
      <c r="I5" s="327" t="s">
        <v>705</v>
      </c>
      <c r="J5" s="327" t="s">
        <v>657</v>
      </c>
      <c r="K5" s="327" t="s">
        <v>8</v>
      </c>
      <c r="L5" s="327" t="s">
        <v>32</v>
      </c>
      <c r="M5" s="327" t="s">
        <v>1414</v>
      </c>
      <c r="N5" s="342" t="s">
        <v>2111</v>
      </c>
      <c r="O5" s="329" t="s">
        <v>1442</v>
      </c>
      <c r="P5" s="329" t="s">
        <v>706</v>
      </c>
      <c r="Q5" s="329" t="s">
        <v>707</v>
      </c>
      <c r="R5" s="329" t="s">
        <v>2112</v>
      </c>
      <c r="S5" s="329" t="s">
        <v>33</v>
      </c>
      <c r="T5" s="329" t="s">
        <v>708</v>
      </c>
      <c r="U5" s="329" t="s">
        <v>709</v>
      </c>
      <c r="V5" s="329" t="s">
        <v>710</v>
      </c>
      <c r="W5" s="329" t="s">
        <v>711</v>
      </c>
      <c r="X5" s="329" t="s">
        <v>712</v>
      </c>
      <c r="Y5" s="329" t="s">
        <v>1329</v>
      </c>
      <c r="Z5" s="329" t="s">
        <v>1330</v>
      </c>
      <c r="AA5" s="329" t="s">
        <v>713</v>
      </c>
      <c r="AB5" s="329" t="s">
        <v>714</v>
      </c>
      <c r="AC5" s="329" t="s">
        <v>605</v>
      </c>
      <c r="AD5" s="329" t="s">
        <v>2113</v>
      </c>
      <c r="AE5" s="329" t="s">
        <v>2114</v>
      </c>
      <c r="AF5" s="329" t="s">
        <v>653</v>
      </c>
      <c r="AG5" s="329" t="s">
        <v>2115</v>
      </c>
      <c r="AH5" s="329" t="s">
        <v>2116</v>
      </c>
      <c r="AI5" s="329" t="s">
        <v>2117</v>
      </c>
      <c r="AJ5" s="329" t="s">
        <v>2118</v>
      </c>
      <c r="AK5" s="329" t="s">
        <v>2119</v>
      </c>
      <c r="AL5" s="329" t="s">
        <v>1331</v>
      </c>
      <c r="AM5" s="329" t="s">
        <v>2120</v>
      </c>
      <c r="AN5" s="329" t="s">
        <v>654</v>
      </c>
      <c r="AO5" s="329" t="s">
        <v>1333</v>
      </c>
      <c r="AP5" s="329" t="s">
        <v>2121</v>
      </c>
      <c r="AQ5" s="329" t="s">
        <v>2122</v>
      </c>
      <c r="AR5" s="116" t="s">
        <v>2123</v>
      </c>
      <c r="AS5" s="116" t="s">
        <v>2124</v>
      </c>
      <c r="AT5" s="327" t="s">
        <v>2125</v>
      </c>
      <c r="AW5" s="191" t="s">
        <v>655</v>
      </c>
      <c r="AX5" s="190" t="s">
        <v>1334</v>
      </c>
      <c r="AY5" s="191" t="s">
        <v>32</v>
      </c>
      <c r="AZ5" s="191" t="s">
        <v>1414</v>
      </c>
      <c r="BA5" s="191" t="s">
        <v>1416</v>
      </c>
      <c r="BB5" s="191" t="s">
        <v>1333</v>
      </c>
      <c r="BC5" s="191" t="s">
        <v>656</v>
      </c>
      <c r="BD5" s="191" t="s">
        <v>657</v>
      </c>
      <c r="BE5" s="191" t="s">
        <v>8</v>
      </c>
      <c r="BF5" s="191" t="s">
        <v>33</v>
      </c>
      <c r="BG5" s="191" t="s">
        <v>1331</v>
      </c>
      <c r="BH5" s="191" t="s">
        <v>1409</v>
      </c>
      <c r="BI5" s="191" t="s">
        <v>1419</v>
      </c>
      <c r="BJ5" s="191" t="s">
        <v>1421</v>
      </c>
      <c r="BK5" s="191" t="s">
        <v>707</v>
      </c>
      <c r="BL5" s="191" t="s">
        <v>706</v>
      </c>
      <c r="BM5" s="191" t="s">
        <v>708</v>
      </c>
      <c r="BN5" s="191" t="s">
        <v>709</v>
      </c>
      <c r="BO5" s="191" t="s">
        <v>710</v>
      </c>
      <c r="BP5" s="191" t="s">
        <v>711</v>
      </c>
      <c r="BQ5" s="191" t="s">
        <v>712</v>
      </c>
      <c r="BR5" s="191" t="s">
        <v>1329</v>
      </c>
      <c r="BS5" s="191" t="s">
        <v>1330</v>
      </c>
      <c r="BT5" s="191" t="s">
        <v>713</v>
      </c>
      <c r="BU5" s="191" t="s">
        <v>714</v>
      </c>
      <c r="BV5" s="191" t="s">
        <v>605</v>
      </c>
      <c r="BW5" s="191" t="s">
        <v>31</v>
      </c>
    </row>
    <row r="6" spans="2:75" ht="15.75" customHeight="1">
      <c r="B6" s="330" t="s">
        <v>1223</v>
      </c>
      <c r="C6" s="331">
        <v>29562673000117</v>
      </c>
      <c r="D6" s="332" t="s">
        <v>11</v>
      </c>
      <c r="E6" s="332" t="s">
        <v>620</v>
      </c>
      <c r="F6" s="332" t="s">
        <v>672</v>
      </c>
      <c r="G6" s="333" t="s">
        <v>738</v>
      </c>
      <c r="H6" s="333" t="s">
        <v>34</v>
      </c>
      <c r="I6" s="333" t="s">
        <v>1304</v>
      </c>
      <c r="J6" s="333" t="s">
        <v>608</v>
      </c>
      <c r="K6" s="334" t="s">
        <v>48</v>
      </c>
      <c r="L6" s="335" t="s">
        <v>715</v>
      </c>
      <c r="M6" s="335" t="s">
        <v>1415</v>
      </c>
      <c r="N6" s="334">
        <v>464716</v>
      </c>
      <c r="O6" s="334" t="s">
        <v>1321</v>
      </c>
      <c r="P6" s="338">
        <v>43228</v>
      </c>
      <c r="Q6" s="339">
        <v>3510398187.71</v>
      </c>
      <c r="R6" s="339">
        <v>2692805342.2180176</v>
      </c>
      <c r="S6" s="334">
        <v>0</v>
      </c>
      <c r="T6" s="336">
        <v>7.8279970082884676E-2</v>
      </c>
      <c r="U6" s="336">
        <v>1.0119404520530995</v>
      </c>
      <c r="V6" s="336">
        <v>0.10381404115898074</v>
      </c>
      <c r="W6" s="336">
        <v>1.0177247300313479</v>
      </c>
      <c r="X6" s="336">
        <v>0.12645859039307039</v>
      </c>
      <c r="Y6" s="336">
        <v>0.95895846348772307</v>
      </c>
      <c r="Z6" s="336">
        <v>0.16981308860694289</v>
      </c>
      <c r="AA6" s="336">
        <v>0.96527264705199589</v>
      </c>
      <c r="AB6" s="336">
        <v>1.5112940650837692E-3</v>
      </c>
      <c r="AC6" s="340">
        <v>1.0851079280844875</v>
      </c>
      <c r="AD6" s="509">
        <v>0</v>
      </c>
      <c r="AE6" s="337" t="s">
        <v>2169</v>
      </c>
      <c r="AF6" s="337" t="s">
        <v>2134</v>
      </c>
      <c r="AG6" s="341" t="s">
        <v>1436</v>
      </c>
      <c r="AH6" s="341" t="s">
        <v>2138</v>
      </c>
      <c r="AI6" s="341">
        <v>500</v>
      </c>
      <c r="AJ6" s="341">
        <v>100</v>
      </c>
      <c r="AK6" s="341">
        <v>500</v>
      </c>
      <c r="AL6" s="336">
        <v>0</v>
      </c>
      <c r="AM6" s="336" t="s">
        <v>34</v>
      </c>
      <c r="AN6" s="336" t="s">
        <v>64</v>
      </c>
      <c r="AO6" s="334" t="s">
        <v>1324</v>
      </c>
      <c r="AP6" s="337" t="s">
        <v>11</v>
      </c>
      <c r="AQ6" s="343" t="s">
        <v>684</v>
      </c>
      <c r="AR6" s="336" t="s">
        <v>34</v>
      </c>
      <c r="AS6" s="336" t="s">
        <v>34</v>
      </c>
      <c r="AT6" s="336"/>
      <c r="AW6" s="629"/>
      <c r="AX6" s="630"/>
      <c r="AY6" s="630"/>
      <c r="AZ6" s="630"/>
      <c r="BA6" s="630"/>
      <c r="BB6" s="641"/>
      <c r="BC6" s="630"/>
      <c r="BD6" s="630"/>
      <c r="BE6" s="630"/>
      <c r="BF6" s="630"/>
      <c r="BG6" s="642"/>
      <c r="BH6" s="631"/>
      <c r="BI6" s="632"/>
      <c r="BJ6" s="632"/>
      <c r="BK6" s="632"/>
      <c r="BL6" s="212"/>
      <c r="BM6" s="631"/>
      <c r="BN6" s="631"/>
      <c r="BO6" s="631"/>
      <c r="BP6" s="631"/>
      <c r="BQ6" s="631"/>
      <c r="BR6" s="631"/>
      <c r="BS6" s="631"/>
      <c r="BT6" s="631"/>
      <c r="BU6" s="631"/>
      <c r="BV6" s="633"/>
      <c r="BW6" s="630"/>
    </row>
    <row r="7" spans="2:75" ht="15.75" customHeight="1">
      <c r="B7" s="330" t="s">
        <v>1722</v>
      </c>
      <c r="C7" s="331">
        <v>45605070000101</v>
      </c>
      <c r="D7" s="332" t="s">
        <v>11</v>
      </c>
      <c r="E7" s="332" t="s">
        <v>620</v>
      </c>
      <c r="F7" s="332" t="s">
        <v>663</v>
      </c>
      <c r="G7" s="333" t="s">
        <v>738</v>
      </c>
      <c r="H7" s="333" t="s">
        <v>34</v>
      </c>
      <c r="I7" s="333" t="s">
        <v>1304</v>
      </c>
      <c r="J7" s="333" t="s">
        <v>608</v>
      </c>
      <c r="K7" s="334" t="s">
        <v>48</v>
      </c>
      <c r="L7" s="335" t="s">
        <v>715</v>
      </c>
      <c r="M7" s="335" t="s">
        <v>34</v>
      </c>
      <c r="N7" s="334">
        <v>670189</v>
      </c>
      <c r="O7" s="334" t="s">
        <v>1321</v>
      </c>
      <c r="P7" s="338">
        <v>44795</v>
      </c>
      <c r="Q7" s="339">
        <v>55766913.539999999</v>
      </c>
      <c r="R7" s="339" t="s">
        <v>1418</v>
      </c>
      <c r="S7" s="334">
        <v>1</v>
      </c>
      <c r="T7" s="336" t="s">
        <v>1418</v>
      </c>
      <c r="U7" s="336" t="s">
        <v>1418</v>
      </c>
      <c r="V7" s="336" t="s">
        <v>1418</v>
      </c>
      <c r="W7" s="336" t="s">
        <v>1418</v>
      </c>
      <c r="X7" s="336" t="s">
        <v>1418</v>
      </c>
      <c r="Y7" s="336" t="s">
        <v>1418</v>
      </c>
      <c r="Z7" s="336" t="s">
        <v>1418</v>
      </c>
      <c r="AA7" s="336" t="s">
        <v>1418</v>
      </c>
      <c r="AB7" s="336" t="s">
        <v>1418</v>
      </c>
      <c r="AC7" s="340" t="s">
        <v>1418</v>
      </c>
      <c r="AD7" s="509">
        <v>34474989000197</v>
      </c>
      <c r="AE7" s="337" t="s">
        <v>2177</v>
      </c>
      <c r="AF7" s="337" t="s">
        <v>2143</v>
      </c>
      <c r="AG7" s="341" t="s">
        <v>1437</v>
      </c>
      <c r="AH7" s="341" t="s">
        <v>2138</v>
      </c>
      <c r="AI7" s="341">
        <v>1000</v>
      </c>
      <c r="AJ7" s="341" t="s">
        <v>1428</v>
      </c>
      <c r="AK7" s="341">
        <v>1000</v>
      </c>
      <c r="AL7" s="640">
        <v>4.0000000000000001E-3</v>
      </c>
      <c r="AM7" s="640" t="s">
        <v>34</v>
      </c>
      <c r="AN7" s="336" t="s">
        <v>64</v>
      </c>
      <c r="AO7" s="334" t="s">
        <v>1324</v>
      </c>
      <c r="AP7" s="337" t="s">
        <v>11</v>
      </c>
      <c r="AQ7" s="343" t="s">
        <v>662</v>
      </c>
      <c r="AR7" s="336">
        <v>8.0000000000000004E-4</v>
      </c>
      <c r="AS7" s="336">
        <v>8.0000000000000004E-4</v>
      </c>
      <c r="AT7" s="336"/>
      <c r="AW7" s="629"/>
      <c r="AX7" s="630"/>
      <c r="AY7" s="630"/>
      <c r="AZ7" s="630"/>
      <c r="BA7" s="630"/>
      <c r="BB7" s="641"/>
      <c r="BC7" s="630"/>
      <c r="BD7" s="630"/>
      <c r="BE7" s="630"/>
      <c r="BF7" s="630"/>
      <c r="BG7" s="642"/>
      <c r="BH7" s="631"/>
      <c r="BI7" s="632"/>
      <c r="BJ7" s="632"/>
      <c r="BK7" s="632"/>
      <c r="BL7" s="212"/>
      <c r="BM7" s="631"/>
      <c r="BN7" s="631"/>
      <c r="BO7" s="631"/>
      <c r="BP7" s="631"/>
      <c r="BQ7" s="631"/>
      <c r="BR7" s="631"/>
      <c r="BS7" s="631"/>
      <c r="BT7" s="631"/>
      <c r="BU7" s="631"/>
      <c r="BV7" s="633"/>
      <c r="BW7" s="630"/>
    </row>
    <row r="8" spans="2:75" ht="15.75" customHeight="1">
      <c r="B8" s="330" t="s">
        <v>1607</v>
      </c>
      <c r="C8" s="331">
        <v>40498539000137</v>
      </c>
      <c r="D8" s="332" t="s">
        <v>11</v>
      </c>
      <c r="E8" s="332" t="s">
        <v>620</v>
      </c>
      <c r="F8" s="332" t="s">
        <v>663</v>
      </c>
      <c r="G8" s="333" t="s">
        <v>738</v>
      </c>
      <c r="H8" s="333" t="s">
        <v>34</v>
      </c>
      <c r="I8" s="333"/>
      <c r="J8" s="333"/>
      <c r="K8" s="334" t="s">
        <v>48</v>
      </c>
      <c r="L8" s="335" t="s">
        <v>715</v>
      </c>
      <c r="M8" s="335"/>
      <c r="N8" s="334">
        <v>581453</v>
      </c>
      <c r="O8" s="334" t="s">
        <v>1324</v>
      </c>
      <c r="P8" s="338">
        <v>44286</v>
      </c>
      <c r="Q8" s="339">
        <v>8282775559.2299995</v>
      </c>
      <c r="R8" s="339">
        <v>5816953377.5001192</v>
      </c>
      <c r="S8" s="334">
        <v>1</v>
      </c>
      <c r="T8" s="336">
        <v>0.12094538732365967</v>
      </c>
      <c r="U8" s="336">
        <v>1.360383257510738</v>
      </c>
      <c r="V8" s="336">
        <v>0.15473103508086083</v>
      </c>
      <c r="W8" s="336">
        <v>1.4200763222784143</v>
      </c>
      <c r="X8" s="336" t="s">
        <v>1418</v>
      </c>
      <c r="Y8" s="336" t="s">
        <v>1418</v>
      </c>
      <c r="Z8" s="336" t="s">
        <v>1418</v>
      </c>
      <c r="AA8" s="336" t="s">
        <v>1418</v>
      </c>
      <c r="AB8" s="336">
        <v>1.1810745226373482E-2</v>
      </c>
      <c r="AC8" s="340">
        <v>3.4319129899704208</v>
      </c>
      <c r="AD8" s="509">
        <v>40668849000152</v>
      </c>
      <c r="AE8" s="337" t="s">
        <v>2309</v>
      </c>
      <c r="AF8" s="337" t="s">
        <v>59</v>
      </c>
      <c r="AG8" s="341" t="s">
        <v>59</v>
      </c>
      <c r="AH8" s="341" t="s">
        <v>2138</v>
      </c>
      <c r="AI8" s="341">
        <v>1</v>
      </c>
      <c r="AJ8" s="341">
        <v>1</v>
      </c>
      <c r="AK8" s="341">
        <v>1</v>
      </c>
      <c r="AL8" s="336">
        <v>9.0000000000000011E-3</v>
      </c>
      <c r="AM8" s="336">
        <v>0.2</v>
      </c>
      <c r="AN8" s="336" t="s">
        <v>64</v>
      </c>
      <c r="AO8" s="334" t="s">
        <v>1324</v>
      </c>
      <c r="AP8" s="337" t="s">
        <v>11</v>
      </c>
      <c r="AQ8" s="343" t="s">
        <v>669</v>
      </c>
      <c r="AR8" s="336" t="s">
        <v>34</v>
      </c>
      <c r="AS8" s="336" t="s">
        <v>34</v>
      </c>
      <c r="AT8" s="336"/>
      <c r="AW8" s="629"/>
      <c r="AX8" s="630"/>
      <c r="AY8" s="630"/>
      <c r="AZ8" s="630"/>
      <c r="BA8" s="630"/>
      <c r="BB8" s="641"/>
      <c r="BC8" s="630"/>
      <c r="BD8" s="630"/>
      <c r="BE8" s="630"/>
      <c r="BF8" s="630"/>
      <c r="BG8" s="642"/>
      <c r="BH8" s="631"/>
      <c r="BI8" s="632"/>
      <c r="BJ8" s="632"/>
      <c r="BK8" s="632"/>
      <c r="BL8" s="212"/>
      <c r="BM8" s="631"/>
      <c r="BN8" s="631"/>
      <c r="BO8" s="631"/>
      <c r="BP8" s="631"/>
      <c r="BQ8" s="631"/>
      <c r="BR8" s="631"/>
      <c r="BS8" s="631"/>
      <c r="BT8" s="631"/>
      <c r="BU8" s="631"/>
      <c r="BV8" s="633"/>
      <c r="BW8" s="630"/>
    </row>
    <row r="9" spans="2:75" ht="15.75" customHeight="1">
      <c r="B9" s="330" t="s">
        <v>1379</v>
      </c>
      <c r="C9" s="331">
        <v>32892819000105</v>
      </c>
      <c r="D9" s="332" t="s">
        <v>11</v>
      </c>
      <c r="E9" s="332" t="s">
        <v>620</v>
      </c>
      <c r="F9" s="332" t="s">
        <v>663</v>
      </c>
      <c r="G9" s="333" t="s">
        <v>738</v>
      </c>
      <c r="H9" s="333" t="s">
        <v>34</v>
      </c>
      <c r="I9" s="333"/>
      <c r="J9" s="333"/>
      <c r="K9" s="334" t="s">
        <v>48</v>
      </c>
      <c r="L9" s="335" t="s">
        <v>715</v>
      </c>
      <c r="M9" s="335" t="s">
        <v>34</v>
      </c>
      <c r="N9" s="334">
        <v>627089</v>
      </c>
      <c r="O9" s="334" t="s">
        <v>1324</v>
      </c>
      <c r="P9" s="338">
        <v>44544</v>
      </c>
      <c r="Q9" s="339">
        <v>60904193.789999999</v>
      </c>
      <c r="R9" s="339" t="s">
        <v>1418</v>
      </c>
      <c r="S9" s="334">
        <v>1</v>
      </c>
      <c r="T9" s="336">
        <v>0.10478977227424879</v>
      </c>
      <c r="U9" s="336">
        <v>1.3546378392003209</v>
      </c>
      <c r="V9" s="336" t="s">
        <v>1418</v>
      </c>
      <c r="W9" s="336" t="s">
        <v>1418</v>
      </c>
      <c r="X9" s="336" t="s">
        <v>1418</v>
      </c>
      <c r="Y9" s="336" t="s">
        <v>1418</v>
      </c>
      <c r="Z9" s="336" t="s">
        <v>1418</v>
      </c>
      <c r="AA9" s="336" t="s">
        <v>1418</v>
      </c>
      <c r="AB9" s="336" t="s">
        <v>1418</v>
      </c>
      <c r="AC9" s="340" t="s">
        <v>1418</v>
      </c>
      <c r="AD9" s="509">
        <v>40668849000152</v>
      </c>
      <c r="AE9" s="337" t="s">
        <v>59</v>
      </c>
      <c r="AF9" s="337" t="s">
        <v>2137</v>
      </c>
      <c r="AG9" s="341" t="s">
        <v>59</v>
      </c>
      <c r="AH9" s="341" t="s">
        <v>2138</v>
      </c>
      <c r="AI9" s="341">
        <v>100</v>
      </c>
      <c r="AJ9" s="341">
        <v>1</v>
      </c>
      <c r="AK9" s="341">
        <v>100</v>
      </c>
      <c r="AL9" s="336">
        <v>9.0000000000000011E-3</v>
      </c>
      <c r="AM9" s="336">
        <v>0.2</v>
      </c>
      <c r="AN9" s="336" t="s">
        <v>64</v>
      </c>
      <c r="AO9" s="334" t="s">
        <v>1324</v>
      </c>
      <c r="AP9" s="337" t="s">
        <v>11</v>
      </c>
      <c r="AQ9" s="343" t="s">
        <v>669</v>
      </c>
      <c r="AR9" s="336">
        <v>2.0999999999999994E-3</v>
      </c>
      <c r="AS9" s="336">
        <v>2.0999999999999994E-3</v>
      </c>
      <c r="AT9" s="336"/>
      <c r="AW9" s="629"/>
      <c r="AX9" s="630"/>
      <c r="AY9" s="630"/>
      <c r="AZ9" s="630"/>
      <c r="BA9" s="630"/>
      <c r="BB9" s="641"/>
      <c r="BC9" s="630"/>
      <c r="BD9" s="630"/>
      <c r="BE9" s="630"/>
      <c r="BF9" s="630"/>
      <c r="BG9" s="642"/>
      <c r="BH9" s="631"/>
      <c r="BI9" s="632"/>
      <c r="BJ9" s="632"/>
      <c r="BK9" s="632"/>
      <c r="BL9" s="212"/>
      <c r="BM9" s="631"/>
      <c r="BN9" s="631"/>
      <c r="BO9" s="631"/>
      <c r="BP9" s="631"/>
      <c r="BQ9" s="631"/>
      <c r="BR9" s="631"/>
      <c r="BS9" s="631"/>
      <c r="BT9" s="631"/>
      <c r="BU9" s="631"/>
      <c r="BV9" s="633"/>
      <c r="BW9" s="630"/>
    </row>
    <row r="10" spans="2:75" ht="15.75" customHeight="1">
      <c r="B10" s="330" t="s">
        <v>1159</v>
      </c>
      <c r="C10" s="331">
        <v>36498670000127</v>
      </c>
      <c r="D10" s="332" t="s">
        <v>11</v>
      </c>
      <c r="E10" s="332" t="s">
        <v>620</v>
      </c>
      <c r="F10" s="332" t="s">
        <v>663</v>
      </c>
      <c r="G10" s="333" t="s">
        <v>738</v>
      </c>
      <c r="H10" s="333" t="s">
        <v>34</v>
      </c>
      <c r="I10" s="333"/>
      <c r="J10" s="333" t="s">
        <v>608</v>
      </c>
      <c r="K10" s="334" t="s">
        <v>48</v>
      </c>
      <c r="L10" s="335" t="s">
        <v>715</v>
      </c>
      <c r="M10" s="335" t="s">
        <v>1415</v>
      </c>
      <c r="N10" s="334">
        <v>531553</v>
      </c>
      <c r="O10" s="334" t="s">
        <v>1321</v>
      </c>
      <c r="P10" s="338">
        <v>43907</v>
      </c>
      <c r="Q10" s="339">
        <v>5709056649.3699999</v>
      </c>
      <c r="R10" s="339">
        <v>5507731555.9662313</v>
      </c>
      <c r="S10" s="334">
        <v>1</v>
      </c>
      <c r="T10" s="336">
        <v>8.7979298050510746E-2</v>
      </c>
      <c r="U10" s="336">
        <v>1.1373255578187031</v>
      </c>
      <c r="V10" s="336">
        <v>0.11759287150743969</v>
      </c>
      <c r="W10" s="336">
        <v>1.1528033402075784</v>
      </c>
      <c r="X10" s="336">
        <v>0.16955046761246106</v>
      </c>
      <c r="Y10" s="336">
        <v>1.2857319965364744</v>
      </c>
      <c r="Z10" s="336" t="s">
        <v>1418</v>
      </c>
      <c r="AA10" s="336" t="s">
        <v>1418</v>
      </c>
      <c r="AB10" s="336">
        <v>2.1216366482162208E-3</v>
      </c>
      <c r="AC10" s="340">
        <v>6.6231165394701339</v>
      </c>
      <c r="AD10" s="509">
        <v>0</v>
      </c>
      <c r="AE10" s="337" t="s">
        <v>2405</v>
      </c>
      <c r="AF10" s="337" t="s">
        <v>2134</v>
      </c>
      <c r="AG10" s="341" t="s">
        <v>1436</v>
      </c>
      <c r="AH10" s="341" t="s">
        <v>2138</v>
      </c>
      <c r="AI10" s="341">
        <v>500</v>
      </c>
      <c r="AJ10" s="341">
        <v>100</v>
      </c>
      <c r="AK10" s="341">
        <v>100</v>
      </c>
      <c r="AL10" s="336">
        <v>2.5000000000000001E-3</v>
      </c>
      <c r="AM10" s="336" t="s">
        <v>34</v>
      </c>
      <c r="AN10" s="336" t="s">
        <v>64</v>
      </c>
      <c r="AO10" s="334" t="s">
        <v>1324</v>
      </c>
      <c r="AP10" s="337" t="s">
        <v>11</v>
      </c>
      <c r="AQ10" s="343" t="s">
        <v>669</v>
      </c>
      <c r="AR10" s="336">
        <v>6.9999999999999999E-4</v>
      </c>
      <c r="AS10" s="336">
        <v>6.9999999999999999E-4</v>
      </c>
      <c r="AT10" s="336"/>
      <c r="AW10" s="629"/>
      <c r="AX10" s="630"/>
      <c r="AY10" s="630"/>
      <c r="AZ10" s="630"/>
      <c r="BA10" s="630"/>
      <c r="BB10" s="641"/>
      <c r="BC10" s="630"/>
      <c r="BD10" s="630"/>
      <c r="BE10" s="630"/>
      <c r="BF10" s="630"/>
      <c r="BG10" s="642"/>
      <c r="BH10" s="631"/>
      <c r="BI10" s="632"/>
      <c r="BJ10" s="632"/>
      <c r="BK10" s="632"/>
      <c r="BL10" s="212"/>
      <c r="BM10" s="631"/>
      <c r="BN10" s="631"/>
      <c r="BO10" s="631"/>
      <c r="BP10" s="631"/>
      <c r="BQ10" s="631"/>
      <c r="BR10" s="631"/>
      <c r="BS10" s="631"/>
      <c r="BT10" s="631"/>
      <c r="BU10" s="631"/>
      <c r="BV10" s="633"/>
      <c r="BW10" s="630"/>
    </row>
    <row r="11" spans="2:75" ht="15.75" customHeight="1">
      <c r="B11" s="330" t="s">
        <v>1192</v>
      </c>
      <c r="C11" s="331">
        <v>28206220000195</v>
      </c>
      <c r="D11" s="332" t="s">
        <v>11</v>
      </c>
      <c r="E11" s="332" t="s">
        <v>620</v>
      </c>
      <c r="F11" s="332" t="s">
        <v>663</v>
      </c>
      <c r="G11" s="333" t="s">
        <v>738</v>
      </c>
      <c r="H11" s="333" t="s">
        <v>34</v>
      </c>
      <c r="I11" s="333"/>
      <c r="J11" s="333" t="s">
        <v>608</v>
      </c>
      <c r="K11" s="334" t="s">
        <v>48</v>
      </c>
      <c r="L11" s="335" t="s">
        <v>715</v>
      </c>
      <c r="M11" s="335" t="s">
        <v>34</v>
      </c>
      <c r="N11" s="334">
        <v>476791</v>
      </c>
      <c r="O11" s="334" t="s">
        <v>1321</v>
      </c>
      <c r="P11" s="338">
        <v>43388</v>
      </c>
      <c r="Q11" s="339">
        <v>205608615.16</v>
      </c>
      <c r="R11" s="339">
        <v>157915582.55281752</v>
      </c>
      <c r="S11" s="334">
        <v>1</v>
      </c>
      <c r="T11" s="336">
        <v>8.512216587379573E-2</v>
      </c>
      <c r="U11" s="336">
        <v>1.1003908525113413</v>
      </c>
      <c r="V11" s="336">
        <v>0.1148217267458993</v>
      </c>
      <c r="W11" s="336">
        <v>1.1256368555699414</v>
      </c>
      <c r="X11" s="336">
        <v>0.17349807109485571</v>
      </c>
      <c r="Y11" s="336">
        <v>1.3156673908672925</v>
      </c>
      <c r="Z11" s="336">
        <v>0.1993403250823651</v>
      </c>
      <c r="AA11" s="336">
        <v>1.1331150315617828</v>
      </c>
      <c r="AB11" s="336">
        <v>1.972851274573893E-3</v>
      </c>
      <c r="AC11" s="340">
        <v>5.8635014634831348</v>
      </c>
      <c r="AD11" s="509">
        <v>0</v>
      </c>
      <c r="AE11" s="337" t="s">
        <v>2422</v>
      </c>
      <c r="AF11" s="337" t="s">
        <v>2140</v>
      </c>
      <c r="AG11" s="341" t="s">
        <v>719</v>
      </c>
      <c r="AH11" s="341" t="s">
        <v>2138</v>
      </c>
      <c r="AI11" s="341">
        <v>1000</v>
      </c>
      <c r="AJ11" s="341">
        <v>1000</v>
      </c>
      <c r="AK11" s="341">
        <v>1000</v>
      </c>
      <c r="AL11" s="336">
        <v>5.0000000000000001E-3</v>
      </c>
      <c r="AM11" s="336" t="s">
        <v>34</v>
      </c>
      <c r="AN11" s="336" t="s">
        <v>2147</v>
      </c>
      <c r="AO11" s="334" t="s">
        <v>1324</v>
      </c>
      <c r="AP11" s="337" t="s">
        <v>11</v>
      </c>
      <c r="AQ11" s="343" t="s">
        <v>669</v>
      </c>
      <c r="AR11" s="336">
        <v>1.3333333333333333E-3</v>
      </c>
      <c r="AS11" s="336">
        <v>1.3333333333333333E-3</v>
      </c>
      <c r="AT11" s="336"/>
      <c r="AW11" s="629"/>
      <c r="AX11" s="630"/>
      <c r="AY11" s="630"/>
      <c r="AZ11" s="630"/>
      <c r="BA11" s="630"/>
      <c r="BB11" s="641"/>
      <c r="BC11" s="630"/>
      <c r="BD11" s="630"/>
      <c r="BE11" s="630"/>
      <c r="BF11" s="630"/>
      <c r="BG11" s="642"/>
      <c r="BH11" s="631"/>
      <c r="BI11" s="632"/>
      <c r="BJ11" s="632"/>
      <c r="BK11" s="632"/>
      <c r="BL11" s="212"/>
      <c r="BM11" s="631"/>
      <c r="BN11" s="631"/>
      <c r="BO11" s="631"/>
      <c r="BP11" s="631"/>
      <c r="BQ11" s="631"/>
      <c r="BR11" s="631"/>
      <c r="BS11" s="631"/>
      <c r="BT11" s="631"/>
      <c r="BU11" s="631"/>
      <c r="BV11" s="633"/>
      <c r="BW11" s="630"/>
    </row>
    <row r="12" spans="2:75" ht="15.75" customHeight="1">
      <c r="B12" s="330" t="s">
        <v>774</v>
      </c>
      <c r="C12" s="331">
        <v>17414721000140</v>
      </c>
      <c r="D12" s="332" t="s">
        <v>13</v>
      </c>
      <c r="E12" s="332" t="s">
        <v>615</v>
      </c>
      <c r="F12" s="332" t="s">
        <v>619</v>
      </c>
      <c r="G12" s="333" t="s">
        <v>34</v>
      </c>
      <c r="H12" s="333" t="s">
        <v>1338</v>
      </c>
      <c r="I12" s="333" t="s">
        <v>34</v>
      </c>
      <c r="J12" s="333" t="s">
        <v>611</v>
      </c>
      <c r="K12" s="334" t="s">
        <v>48</v>
      </c>
      <c r="L12" s="335" t="s">
        <v>715</v>
      </c>
      <c r="M12" s="335" t="s">
        <v>34</v>
      </c>
      <c r="N12" s="334">
        <v>398322</v>
      </c>
      <c r="O12" s="334" t="s">
        <v>1321</v>
      </c>
      <c r="P12" s="338">
        <v>42185</v>
      </c>
      <c r="Q12" s="339">
        <v>661506968.36000001</v>
      </c>
      <c r="R12" s="339">
        <v>982584435.49500024</v>
      </c>
      <c r="S12" s="334">
        <v>1</v>
      </c>
      <c r="T12" s="336">
        <v>3.5109595557475393E-2</v>
      </c>
      <c r="U12" s="336">
        <v>0.45386859451037587</v>
      </c>
      <c r="V12" s="336">
        <v>7.3740490366955846E-2</v>
      </c>
      <c r="W12" s="336">
        <v>0.72290337427633344</v>
      </c>
      <c r="X12" s="336">
        <v>0.18585994972311592</v>
      </c>
      <c r="Y12" s="336">
        <v>1.4094097621710591</v>
      </c>
      <c r="Z12" s="336">
        <v>0.33675104481463358</v>
      </c>
      <c r="AA12" s="336">
        <v>1.9142021094624655</v>
      </c>
      <c r="AB12" s="336">
        <v>8.396656442219938E-2</v>
      </c>
      <c r="AC12" s="340">
        <v>-0.26775139930335162</v>
      </c>
      <c r="AD12" s="509">
        <v>19736757000176</v>
      </c>
      <c r="AE12" s="337" t="s">
        <v>2177</v>
      </c>
      <c r="AF12" s="337" t="s">
        <v>2143</v>
      </c>
      <c r="AG12" s="341" t="s">
        <v>1437</v>
      </c>
      <c r="AH12" s="341" t="s">
        <v>2138</v>
      </c>
      <c r="AI12" s="341">
        <v>1000</v>
      </c>
      <c r="AJ12" s="341">
        <v>1000</v>
      </c>
      <c r="AK12" s="341">
        <v>1000</v>
      </c>
      <c r="AL12" s="640">
        <v>0.02</v>
      </c>
      <c r="AM12" s="640">
        <v>0.2</v>
      </c>
      <c r="AN12" s="336" t="s">
        <v>64</v>
      </c>
      <c r="AO12" s="334" t="s">
        <v>1324</v>
      </c>
      <c r="AP12" s="337" t="s">
        <v>13</v>
      </c>
      <c r="AQ12" s="343" t="s">
        <v>664</v>
      </c>
      <c r="AR12" s="336">
        <v>4.6666666666666662E-3</v>
      </c>
      <c r="AS12" s="336">
        <v>4.6666666666666662E-3</v>
      </c>
      <c r="AT12" s="336"/>
      <c r="AW12" s="629"/>
      <c r="AX12" s="630"/>
      <c r="AY12" s="630"/>
      <c r="AZ12" s="630"/>
      <c r="BA12" s="630"/>
      <c r="BB12" s="641"/>
      <c r="BC12" s="630"/>
      <c r="BD12" s="630"/>
      <c r="BE12" s="630"/>
      <c r="BF12" s="630"/>
      <c r="BG12" s="642"/>
      <c r="BH12" s="631"/>
      <c r="BI12" s="632"/>
      <c r="BJ12" s="632"/>
      <c r="BK12" s="632"/>
      <c r="BL12" s="212"/>
      <c r="BM12" s="631"/>
      <c r="BN12" s="631"/>
      <c r="BO12" s="631"/>
      <c r="BP12" s="631"/>
      <c r="BQ12" s="631"/>
      <c r="BR12" s="631"/>
      <c r="BS12" s="631"/>
      <c r="BT12" s="631"/>
      <c r="BU12" s="631"/>
      <c r="BV12" s="633"/>
      <c r="BW12" s="630"/>
    </row>
    <row r="13" spans="2:75" ht="15.75" customHeight="1">
      <c r="B13" s="330" t="s">
        <v>1309</v>
      </c>
      <c r="C13" s="331">
        <v>34687428000176</v>
      </c>
      <c r="D13" s="332" t="s">
        <v>11</v>
      </c>
      <c r="E13" s="332" t="s">
        <v>620</v>
      </c>
      <c r="F13" s="332" t="s">
        <v>619</v>
      </c>
      <c r="G13" s="333" t="s">
        <v>738</v>
      </c>
      <c r="H13" s="333" t="s">
        <v>34</v>
      </c>
      <c r="I13" s="333"/>
      <c r="J13" s="333" t="s">
        <v>608</v>
      </c>
      <c r="K13" s="334" t="s">
        <v>48</v>
      </c>
      <c r="L13" s="335" t="s">
        <v>715</v>
      </c>
      <c r="M13" s="335" t="s">
        <v>34</v>
      </c>
      <c r="N13" s="334">
        <v>609811</v>
      </c>
      <c r="O13" s="334" t="s">
        <v>1321</v>
      </c>
      <c r="P13" s="338">
        <v>44418</v>
      </c>
      <c r="Q13" s="339">
        <v>22899214.379999999</v>
      </c>
      <c r="R13" s="339">
        <v>12978369.529087299</v>
      </c>
      <c r="S13" s="334">
        <v>1</v>
      </c>
      <c r="T13" s="336">
        <v>8.0268317306418036E-2</v>
      </c>
      <c r="U13" s="336">
        <v>1.0376442047000463</v>
      </c>
      <c r="V13" s="336">
        <v>0.11599491139294194</v>
      </c>
      <c r="W13" s="336">
        <v>1.1371379879298686</v>
      </c>
      <c r="X13" s="336" t="s">
        <v>1418</v>
      </c>
      <c r="Y13" s="336" t="s">
        <v>1418</v>
      </c>
      <c r="Z13" s="336" t="s">
        <v>1418</v>
      </c>
      <c r="AA13" s="336" t="s">
        <v>1418</v>
      </c>
      <c r="AB13" s="336">
        <v>6.4020570125582791E-3</v>
      </c>
      <c r="AC13" s="340">
        <v>1.9741355797715145</v>
      </c>
      <c r="AD13" s="509">
        <v>34687399000142</v>
      </c>
      <c r="AE13" s="337" t="s">
        <v>2459</v>
      </c>
      <c r="AF13" s="337" t="s">
        <v>2137</v>
      </c>
      <c r="AG13" s="341" t="s">
        <v>59</v>
      </c>
      <c r="AH13" s="341" t="s">
        <v>2138</v>
      </c>
      <c r="AI13" s="341">
        <v>1000</v>
      </c>
      <c r="AJ13" s="341">
        <v>1000</v>
      </c>
      <c r="AK13" s="341">
        <v>1000</v>
      </c>
      <c r="AL13" s="336">
        <v>8.0000000000000002E-3</v>
      </c>
      <c r="AM13" s="336">
        <v>0.2</v>
      </c>
      <c r="AN13" s="336" t="s">
        <v>64</v>
      </c>
      <c r="AO13" s="334" t="s">
        <v>1324</v>
      </c>
      <c r="AP13" s="337" t="s">
        <v>11</v>
      </c>
      <c r="AQ13" s="343" t="s">
        <v>675</v>
      </c>
      <c r="AR13" s="336">
        <v>1.6000000000000001E-3</v>
      </c>
      <c r="AS13" s="336">
        <v>1.6000000000000001E-3</v>
      </c>
      <c r="AT13" s="336"/>
      <c r="AW13" s="629"/>
      <c r="AX13" s="630"/>
      <c r="AY13" s="630"/>
      <c r="AZ13" s="630"/>
      <c r="BA13" s="630"/>
      <c r="BB13" s="641"/>
      <c r="BC13" s="630"/>
      <c r="BD13" s="630"/>
      <c r="BE13" s="630"/>
      <c r="BF13" s="630"/>
      <c r="BG13" s="642"/>
      <c r="BH13" s="631"/>
      <c r="BI13" s="632"/>
      <c r="BJ13" s="632"/>
      <c r="BK13" s="632"/>
      <c r="BL13" s="212"/>
      <c r="BM13" s="631"/>
      <c r="BN13" s="631"/>
      <c r="BO13" s="631"/>
      <c r="BP13" s="631"/>
      <c r="BQ13" s="631"/>
      <c r="BR13" s="631"/>
      <c r="BS13" s="631"/>
      <c r="BT13" s="631"/>
      <c r="BU13" s="631"/>
      <c r="BV13" s="633"/>
      <c r="BW13" s="630"/>
    </row>
    <row r="14" spans="2:75" ht="15.75" customHeight="1">
      <c r="B14" s="330" t="s">
        <v>439</v>
      </c>
      <c r="C14" s="331">
        <v>17453850000148</v>
      </c>
      <c r="D14" s="332" t="s">
        <v>14</v>
      </c>
      <c r="E14" s="332" t="s">
        <v>607</v>
      </c>
      <c r="F14" s="332" t="s">
        <v>672</v>
      </c>
      <c r="G14" s="333"/>
      <c r="H14" s="333" t="s">
        <v>34</v>
      </c>
      <c r="I14" s="333" t="s">
        <v>34</v>
      </c>
      <c r="J14" s="333" t="s">
        <v>690</v>
      </c>
      <c r="K14" s="334" t="s">
        <v>48</v>
      </c>
      <c r="L14" s="335" t="s">
        <v>715</v>
      </c>
      <c r="M14" s="335" t="s">
        <v>1415</v>
      </c>
      <c r="N14" s="334">
        <v>337031</v>
      </c>
      <c r="O14" s="334" t="s">
        <v>1321</v>
      </c>
      <c r="P14" s="338">
        <v>41394</v>
      </c>
      <c r="Q14" s="339">
        <v>1230075683.8699999</v>
      </c>
      <c r="R14" s="339">
        <v>1976958859.554683</v>
      </c>
      <c r="S14" s="334">
        <v>1</v>
      </c>
      <c r="T14" s="336">
        <v>-0.1219041501272069</v>
      </c>
      <c r="U14" s="336">
        <v>-1.5758787421131926</v>
      </c>
      <c r="V14" s="336">
        <v>-5.344639927797501E-2</v>
      </c>
      <c r="W14" s="336">
        <v>-0.52395342353570684</v>
      </c>
      <c r="X14" s="336">
        <v>0.22887896919053441</v>
      </c>
      <c r="Y14" s="336">
        <v>1.7356308016512261</v>
      </c>
      <c r="Z14" s="336">
        <v>0.45032697502697716</v>
      </c>
      <c r="AA14" s="336">
        <v>2.5598045167728953</v>
      </c>
      <c r="AB14" s="336">
        <v>0.21028798327972964</v>
      </c>
      <c r="AC14" s="340">
        <v>-0.61804971106699913</v>
      </c>
      <c r="AD14" s="509">
        <v>0</v>
      </c>
      <c r="AE14" s="337" t="s">
        <v>2331</v>
      </c>
      <c r="AF14" s="337" t="s">
        <v>728</v>
      </c>
      <c r="AG14" s="341" t="s">
        <v>728</v>
      </c>
      <c r="AH14" s="341" t="s">
        <v>2138</v>
      </c>
      <c r="AI14" s="341">
        <v>1000</v>
      </c>
      <c r="AJ14" s="341">
        <v>100</v>
      </c>
      <c r="AK14" s="341">
        <v>500</v>
      </c>
      <c r="AL14" s="336">
        <v>0.01</v>
      </c>
      <c r="AM14" s="336" t="s">
        <v>34</v>
      </c>
      <c r="AN14" s="336" t="s">
        <v>2147</v>
      </c>
      <c r="AO14" s="334" t="s">
        <v>1324</v>
      </c>
      <c r="AP14" s="337" t="s">
        <v>13</v>
      </c>
      <c r="AQ14" s="343" t="s">
        <v>671</v>
      </c>
      <c r="AR14" s="336">
        <v>2.6666666666666666E-3</v>
      </c>
      <c r="AS14" s="336">
        <v>2.6666666666666666E-3</v>
      </c>
      <c r="AT14" s="336"/>
      <c r="AW14" s="629"/>
      <c r="AX14" s="630"/>
      <c r="AY14" s="630"/>
      <c r="AZ14" s="630"/>
      <c r="BA14" s="630"/>
      <c r="BB14" s="641"/>
      <c r="BC14" s="630"/>
      <c r="BD14" s="630"/>
      <c r="BE14" s="630"/>
      <c r="BF14" s="630"/>
      <c r="BG14" s="642"/>
      <c r="BH14" s="631"/>
      <c r="BI14" s="632"/>
      <c r="BJ14" s="632"/>
      <c r="BK14" s="632"/>
      <c r="BL14" s="212"/>
      <c r="BM14" s="631"/>
      <c r="BN14" s="631"/>
      <c r="BO14" s="631"/>
      <c r="BP14" s="631"/>
      <c r="BQ14" s="631"/>
      <c r="BR14" s="631"/>
      <c r="BS14" s="631"/>
      <c r="BT14" s="631"/>
      <c r="BU14" s="631"/>
      <c r="BV14" s="633"/>
      <c r="BW14" s="630"/>
    </row>
    <row r="15" spans="2:75" ht="15.75" customHeight="1">
      <c r="B15" s="330" t="s">
        <v>37</v>
      </c>
      <c r="C15" s="331">
        <v>13396703000122</v>
      </c>
      <c r="D15" s="332" t="s">
        <v>11</v>
      </c>
      <c r="E15" s="332" t="s">
        <v>621</v>
      </c>
      <c r="F15" s="332" t="s">
        <v>672</v>
      </c>
      <c r="G15" s="333" t="s">
        <v>738</v>
      </c>
      <c r="H15" s="333" t="s">
        <v>34</v>
      </c>
      <c r="I15" s="333" t="s">
        <v>34</v>
      </c>
      <c r="J15" s="333" t="s">
        <v>608</v>
      </c>
      <c r="K15" s="334" t="s">
        <v>48</v>
      </c>
      <c r="L15" s="335" t="s">
        <v>715</v>
      </c>
      <c r="M15" s="335" t="s">
        <v>34</v>
      </c>
      <c r="N15" s="334">
        <v>311278</v>
      </c>
      <c r="O15" s="334" t="s">
        <v>1321</v>
      </c>
      <c r="P15" s="338">
        <v>41142</v>
      </c>
      <c r="Q15" s="339">
        <v>2023726070.8499999</v>
      </c>
      <c r="R15" s="339">
        <v>2483733210.6395621</v>
      </c>
      <c r="S15" s="334">
        <v>2</v>
      </c>
      <c r="T15" s="336">
        <v>7.4992616780038324E-2</v>
      </c>
      <c r="U15" s="336">
        <v>0.96944419427708983</v>
      </c>
      <c r="V15" s="336">
        <v>9.3539653710952519E-2</v>
      </c>
      <c r="W15" s="336">
        <v>0.91700137820874683</v>
      </c>
      <c r="X15" s="336">
        <v>0.13764839675328577</v>
      </c>
      <c r="Y15" s="336">
        <v>1.0438127978636129</v>
      </c>
      <c r="Z15" s="336">
        <v>0.24231147611932013</v>
      </c>
      <c r="AA15" s="336">
        <v>1.3773769847986244</v>
      </c>
      <c r="AB15" s="336">
        <v>2.0366033438050154E-2</v>
      </c>
      <c r="AC15" s="340">
        <v>-0.36874192426959679</v>
      </c>
      <c r="AD15" s="509">
        <v>0</v>
      </c>
      <c r="AE15" s="337" t="s">
        <v>2457</v>
      </c>
      <c r="AF15" s="337" t="s">
        <v>2140</v>
      </c>
      <c r="AG15" s="341" t="s">
        <v>719</v>
      </c>
      <c r="AH15" s="341" t="s">
        <v>2138</v>
      </c>
      <c r="AI15" s="341">
        <v>500</v>
      </c>
      <c r="AJ15" s="341">
        <v>0</v>
      </c>
      <c r="AK15" s="341">
        <v>500</v>
      </c>
      <c r="AL15" s="336">
        <v>9.5999999999999992E-3</v>
      </c>
      <c r="AM15" s="336">
        <v>0.2</v>
      </c>
      <c r="AN15" s="336" t="s">
        <v>635</v>
      </c>
      <c r="AO15" s="334" t="s">
        <v>1324</v>
      </c>
      <c r="AP15" s="337" t="s">
        <v>13</v>
      </c>
      <c r="AQ15" s="343" t="s">
        <v>688</v>
      </c>
      <c r="AR15" s="336">
        <v>2.8799999999999997E-3</v>
      </c>
      <c r="AS15" s="336">
        <v>2.8799999999999997E-3</v>
      </c>
      <c r="AT15" s="336"/>
      <c r="AW15" s="629"/>
      <c r="AX15" s="630"/>
      <c r="AY15" s="630"/>
      <c r="AZ15" s="630"/>
      <c r="BA15" s="630"/>
      <c r="BB15" s="641"/>
      <c r="BC15" s="630"/>
      <c r="BD15" s="630"/>
      <c r="BE15" s="630"/>
      <c r="BF15" s="630"/>
      <c r="BG15" s="642"/>
      <c r="BH15" s="631"/>
      <c r="BI15" s="632"/>
      <c r="BJ15" s="632"/>
      <c r="BK15" s="632"/>
      <c r="BL15" s="212"/>
      <c r="BM15" s="631"/>
      <c r="BN15" s="631"/>
      <c r="BO15" s="631"/>
      <c r="BP15" s="631"/>
      <c r="BQ15" s="631"/>
      <c r="BR15" s="631"/>
      <c r="BS15" s="631"/>
      <c r="BT15" s="631"/>
      <c r="BU15" s="631"/>
      <c r="BV15" s="633"/>
      <c r="BW15" s="630"/>
    </row>
    <row r="16" spans="2:75" ht="15.75" customHeight="1">
      <c r="B16" s="330" t="s">
        <v>93</v>
      </c>
      <c r="C16" s="331">
        <v>3168062000103</v>
      </c>
      <c r="D16" s="332" t="s">
        <v>14</v>
      </c>
      <c r="E16" s="332" t="s">
        <v>607</v>
      </c>
      <c r="F16" s="332"/>
      <c r="G16" s="333"/>
      <c r="H16" s="333" t="s">
        <v>34</v>
      </c>
      <c r="I16" s="333" t="s">
        <v>34</v>
      </c>
      <c r="J16" s="333" t="s">
        <v>608</v>
      </c>
      <c r="K16" s="334" t="s">
        <v>48</v>
      </c>
      <c r="L16" s="335" t="s">
        <v>715</v>
      </c>
      <c r="M16" s="335" t="s">
        <v>34</v>
      </c>
      <c r="N16" s="334">
        <v>67229</v>
      </c>
      <c r="O16" s="334" t="s">
        <v>1321</v>
      </c>
      <c r="P16" s="338">
        <v>36328</v>
      </c>
      <c r="Q16" s="339">
        <v>544835935.88</v>
      </c>
      <c r="R16" s="339">
        <v>597186873.72575402</v>
      </c>
      <c r="S16" s="334">
        <v>3</v>
      </c>
      <c r="T16" s="336">
        <v>3.4030528786184178E-3</v>
      </c>
      <c r="U16" s="336">
        <v>4.3991928774416572E-2</v>
      </c>
      <c r="V16" s="336">
        <v>-6.9944204029407042E-2</v>
      </c>
      <c r="W16" s="336">
        <v>-0.68568707439174581</v>
      </c>
      <c r="X16" s="336">
        <v>2.362322496287228E-2</v>
      </c>
      <c r="Y16" s="336">
        <v>0.17913920630149766</v>
      </c>
      <c r="Z16" s="336">
        <v>0.15108691691999154</v>
      </c>
      <c r="AA16" s="336">
        <v>0.85882701637830339</v>
      </c>
      <c r="AB16" s="336">
        <v>0.19728470930678341</v>
      </c>
      <c r="AC16" s="340">
        <v>-0.76136878695467058</v>
      </c>
      <c r="AD16" s="509">
        <v>36352662000178</v>
      </c>
      <c r="AE16" s="337" t="s">
        <v>2177</v>
      </c>
      <c r="AF16" s="337" t="s">
        <v>2143</v>
      </c>
      <c r="AG16" s="341" t="s">
        <v>1437</v>
      </c>
      <c r="AH16" s="341" t="s">
        <v>2138</v>
      </c>
      <c r="AI16" s="341">
        <v>5000</v>
      </c>
      <c r="AJ16" s="341">
        <v>1000</v>
      </c>
      <c r="AK16" s="341">
        <v>1000</v>
      </c>
      <c r="AL16" s="640">
        <v>2.9350000000000001E-2</v>
      </c>
      <c r="AM16" s="640" t="s">
        <v>34</v>
      </c>
      <c r="AN16" s="336" t="s">
        <v>2152</v>
      </c>
      <c r="AO16" s="334" t="s">
        <v>1324</v>
      </c>
      <c r="AP16" s="337" t="s">
        <v>716</v>
      </c>
      <c r="AQ16" s="343" t="s">
        <v>667</v>
      </c>
      <c r="AR16" s="336">
        <v>7.4999999999999997E-3</v>
      </c>
      <c r="AS16" s="336">
        <v>7.4999999999999997E-3</v>
      </c>
      <c r="AT16" s="336"/>
      <c r="AW16" s="629"/>
      <c r="AX16" s="630"/>
      <c r="AY16" s="630"/>
      <c r="AZ16" s="630"/>
      <c r="BA16" s="630"/>
      <c r="BB16" s="641"/>
      <c r="BC16" s="630"/>
      <c r="BD16" s="630"/>
      <c r="BE16" s="630"/>
      <c r="BF16" s="630"/>
      <c r="BG16" s="642"/>
      <c r="BH16" s="631"/>
      <c r="BI16" s="632"/>
      <c r="BJ16" s="632"/>
      <c r="BK16" s="632"/>
      <c r="BL16" s="212"/>
      <c r="BM16" s="631"/>
      <c r="BN16" s="631"/>
      <c r="BO16" s="631"/>
      <c r="BP16" s="631"/>
      <c r="BQ16" s="631"/>
      <c r="BR16" s="631"/>
      <c r="BS16" s="631"/>
      <c r="BT16" s="631"/>
      <c r="BU16" s="631"/>
      <c r="BV16" s="633"/>
      <c r="BW16" s="630"/>
    </row>
    <row r="17" spans="2:75" ht="15.75" customHeight="1">
      <c r="B17" s="330" t="s">
        <v>647</v>
      </c>
      <c r="C17" s="331">
        <v>28470590000135</v>
      </c>
      <c r="D17" s="332" t="s">
        <v>14</v>
      </c>
      <c r="E17" s="332" t="s">
        <v>614</v>
      </c>
      <c r="F17" s="332" t="s">
        <v>689</v>
      </c>
      <c r="G17" s="333"/>
      <c r="H17" s="333" t="s">
        <v>865</v>
      </c>
      <c r="I17" s="333" t="s">
        <v>34</v>
      </c>
      <c r="J17" s="333" t="s">
        <v>608</v>
      </c>
      <c r="K17" s="334" t="s">
        <v>48</v>
      </c>
      <c r="L17" s="335" t="s">
        <v>715</v>
      </c>
      <c r="M17" s="335" t="s">
        <v>34</v>
      </c>
      <c r="N17" s="334">
        <v>449822</v>
      </c>
      <c r="O17" s="334" t="s">
        <v>1321</v>
      </c>
      <c r="P17" s="338">
        <v>43003</v>
      </c>
      <c r="Q17" s="339">
        <v>54984706.829999998</v>
      </c>
      <c r="R17" s="339">
        <v>79846083.067063421</v>
      </c>
      <c r="S17" s="334">
        <v>10</v>
      </c>
      <c r="T17" s="336">
        <v>-2.124278245270228E-2</v>
      </c>
      <c r="U17" s="336">
        <v>-0.27460959496142201</v>
      </c>
      <c r="V17" s="336">
        <v>-2.625511244208889E-2</v>
      </c>
      <c r="W17" s="336">
        <v>-0.25738789207856649</v>
      </c>
      <c r="X17" s="336">
        <v>0.12199126537318827</v>
      </c>
      <c r="Y17" s="336">
        <v>0.92508192632523734</v>
      </c>
      <c r="Z17" s="336">
        <v>0.47862135858837784</v>
      </c>
      <c r="AA17" s="336">
        <v>2.7206389656429399</v>
      </c>
      <c r="AB17" s="336">
        <v>0.15989963080834707</v>
      </c>
      <c r="AC17" s="340">
        <v>-0.69406412793587258</v>
      </c>
      <c r="AD17" s="509">
        <v>0</v>
      </c>
      <c r="AE17" s="337" t="s">
        <v>2278</v>
      </c>
      <c r="AF17" s="337" t="s">
        <v>2134</v>
      </c>
      <c r="AG17" s="341" t="s">
        <v>1436</v>
      </c>
      <c r="AH17" s="341" t="s">
        <v>2138</v>
      </c>
      <c r="AI17" s="341">
        <v>1000</v>
      </c>
      <c r="AJ17" s="341">
        <v>300</v>
      </c>
      <c r="AK17" s="341">
        <v>1000</v>
      </c>
      <c r="AL17" s="336">
        <v>1.4999999999999999E-2</v>
      </c>
      <c r="AM17" s="336">
        <v>0.25</v>
      </c>
      <c r="AN17" s="336" t="s">
        <v>34</v>
      </c>
      <c r="AO17" s="334" t="s">
        <v>1324</v>
      </c>
      <c r="AP17" s="337" t="s">
        <v>13</v>
      </c>
      <c r="AQ17" s="343" t="s">
        <v>668</v>
      </c>
      <c r="AR17" s="336">
        <v>4.0000000000000001E-3</v>
      </c>
      <c r="AS17" s="336">
        <v>4.0000000000000001E-3</v>
      </c>
      <c r="AT17" s="336"/>
      <c r="AW17" s="629"/>
      <c r="AX17" s="630"/>
      <c r="AY17" s="630"/>
      <c r="AZ17" s="630"/>
      <c r="BA17" s="630"/>
      <c r="BB17" s="641"/>
      <c r="BC17" s="630"/>
      <c r="BD17" s="630"/>
      <c r="BE17" s="630"/>
      <c r="BF17" s="630"/>
      <c r="BG17" s="642"/>
      <c r="BH17" s="631"/>
      <c r="BI17" s="632"/>
      <c r="BJ17" s="632"/>
      <c r="BK17" s="632"/>
      <c r="BL17" s="212"/>
      <c r="BM17" s="631"/>
      <c r="BN17" s="631"/>
      <c r="BO17" s="631"/>
      <c r="BP17" s="631"/>
      <c r="BQ17" s="631"/>
      <c r="BR17" s="631"/>
      <c r="BS17" s="631"/>
      <c r="BT17" s="631"/>
      <c r="BU17" s="631"/>
      <c r="BV17" s="633"/>
      <c r="BW17" s="630"/>
    </row>
    <row r="18" spans="2:75" ht="15.75" customHeight="1">
      <c r="B18" s="330" t="s">
        <v>583</v>
      </c>
      <c r="C18" s="331">
        <v>37994000000164</v>
      </c>
      <c r="D18" s="332" t="s">
        <v>14</v>
      </c>
      <c r="E18" s="332" t="s">
        <v>607</v>
      </c>
      <c r="F18" s="332"/>
      <c r="G18" s="333" t="s">
        <v>866</v>
      </c>
      <c r="H18" s="333" t="s">
        <v>34</v>
      </c>
      <c r="I18" s="333" t="s">
        <v>34</v>
      </c>
      <c r="J18" s="333" t="s">
        <v>611</v>
      </c>
      <c r="K18" s="334" t="s">
        <v>49</v>
      </c>
      <c r="L18" s="335" t="s">
        <v>715</v>
      </c>
      <c r="M18" s="335" t="s">
        <v>1415</v>
      </c>
      <c r="N18" s="334">
        <v>570621</v>
      </c>
      <c r="O18" s="334" t="s">
        <v>1321</v>
      </c>
      <c r="P18" s="338">
        <v>44179</v>
      </c>
      <c r="Q18" s="339">
        <v>5884699.5</v>
      </c>
      <c r="R18" s="339">
        <v>7231722.379047622</v>
      </c>
      <c r="S18" s="334">
        <v>10</v>
      </c>
      <c r="T18" s="336">
        <v>-0.35489018015203577</v>
      </c>
      <c r="U18" s="336">
        <v>-4.5877346267762249</v>
      </c>
      <c r="V18" s="336">
        <v>-0.35167435532985059</v>
      </c>
      <c r="W18" s="336">
        <v>-3.4475845881861096</v>
      </c>
      <c r="X18" s="336" t="s">
        <v>1418</v>
      </c>
      <c r="Y18" s="336" t="s">
        <v>1418</v>
      </c>
      <c r="Z18" s="336" t="s">
        <v>1418</v>
      </c>
      <c r="AA18" s="336" t="s">
        <v>1418</v>
      </c>
      <c r="AB18" s="336">
        <v>0.33550422779727762</v>
      </c>
      <c r="AC18" s="340">
        <v>-1.4132226810707222</v>
      </c>
      <c r="AD18" s="509">
        <v>0</v>
      </c>
      <c r="AE18" s="337" t="s">
        <v>2363</v>
      </c>
      <c r="AF18" s="337" t="s">
        <v>741</v>
      </c>
      <c r="AG18" s="341" t="s">
        <v>741</v>
      </c>
      <c r="AH18" s="341" t="s">
        <v>2135</v>
      </c>
      <c r="AI18" s="341">
        <v>1000</v>
      </c>
      <c r="AJ18" s="341">
        <v>1000</v>
      </c>
      <c r="AK18" s="341">
        <v>1000</v>
      </c>
      <c r="AL18" s="336">
        <v>0.02</v>
      </c>
      <c r="AM18" s="336">
        <v>0.2</v>
      </c>
      <c r="AN18" s="336" t="s">
        <v>2147</v>
      </c>
      <c r="AO18" s="334" t="s">
        <v>1324</v>
      </c>
      <c r="AP18" s="337" t="s">
        <v>716</v>
      </c>
      <c r="AQ18" s="343" t="s">
        <v>687</v>
      </c>
      <c r="AR18" s="336">
        <v>5.0000000000000001E-4</v>
      </c>
      <c r="AS18" s="336">
        <v>5.0000000000000001E-4</v>
      </c>
      <c r="AT18" s="336"/>
      <c r="AW18" s="629"/>
      <c r="AX18" s="630"/>
      <c r="AY18" s="630"/>
      <c r="AZ18" s="630"/>
      <c r="BA18" s="630"/>
      <c r="BB18" s="641"/>
      <c r="BC18" s="630"/>
      <c r="BD18" s="630"/>
      <c r="BE18" s="630"/>
      <c r="BF18" s="630"/>
      <c r="BG18" s="642"/>
      <c r="BH18" s="631"/>
      <c r="BI18" s="632"/>
      <c r="BJ18" s="632"/>
      <c r="BK18" s="632"/>
      <c r="BL18" s="212"/>
      <c r="BM18" s="631"/>
      <c r="BN18" s="631"/>
      <c r="BO18" s="631"/>
      <c r="BP18" s="631"/>
      <c r="BQ18" s="631"/>
      <c r="BR18" s="631"/>
      <c r="BS18" s="631"/>
      <c r="BT18" s="631"/>
      <c r="BU18" s="631"/>
      <c r="BV18" s="633"/>
      <c r="BW18" s="630"/>
    </row>
    <row r="19" spans="2:75" ht="15.75" customHeight="1">
      <c r="B19" s="330" t="s">
        <v>650</v>
      </c>
      <c r="C19" s="331">
        <v>18772290000157</v>
      </c>
      <c r="D19" s="332" t="s">
        <v>13</v>
      </c>
      <c r="E19" s="332" t="s">
        <v>616</v>
      </c>
      <c r="F19" s="332" t="s">
        <v>617</v>
      </c>
      <c r="G19" s="333" t="s">
        <v>34</v>
      </c>
      <c r="H19" s="333" t="s">
        <v>1337</v>
      </c>
      <c r="I19" s="333" t="s">
        <v>34</v>
      </c>
      <c r="J19" s="333" t="s">
        <v>608</v>
      </c>
      <c r="K19" s="334" t="s">
        <v>48</v>
      </c>
      <c r="L19" s="335" t="s">
        <v>715</v>
      </c>
      <c r="M19" s="335" t="s">
        <v>34</v>
      </c>
      <c r="N19" s="334">
        <v>355208</v>
      </c>
      <c r="O19" s="334" t="s">
        <v>1321</v>
      </c>
      <c r="P19" s="338">
        <v>41577</v>
      </c>
      <c r="Q19" s="339">
        <v>488796415.63999999</v>
      </c>
      <c r="R19" s="339">
        <v>559371937.86714268</v>
      </c>
      <c r="S19" s="334">
        <v>15</v>
      </c>
      <c r="T19" s="336">
        <v>9.217874383893121E-2</v>
      </c>
      <c r="U19" s="336">
        <v>1.1916126131791884</v>
      </c>
      <c r="V19" s="336">
        <v>0.10320133650430896</v>
      </c>
      <c r="W19" s="336">
        <v>1.0117181756933864</v>
      </c>
      <c r="X19" s="336">
        <v>0.18088648159287013</v>
      </c>
      <c r="Y19" s="336">
        <v>1.3716950498564497</v>
      </c>
      <c r="Z19" s="336">
        <v>0.30731837553242713</v>
      </c>
      <c r="AA19" s="336">
        <v>1.7468972755364909</v>
      </c>
      <c r="AB19" s="336">
        <v>4.874684630137259E-2</v>
      </c>
      <c r="AC19" s="340">
        <v>4.6490018234214871E-2</v>
      </c>
      <c r="AD19" s="509">
        <v>18816393000171</v>
      </c>
      <c r="AE19" s="337" t="s">
        <v>2420</v>
      </c>
      <c r="AF19" s="337" t="s">
        <v>2140</v>
      </c>
      <c r="AG19" s="341" t="s">
        <v>719</v>
      </c>
      <c r="AH19" s="341" t="s">
        <v>2138</v>
      </c>
      <c r="AI19" s="341">
        <v>10000</v>
      </c>
      <c r="AJ19" s="341">
        <v>5000</v>
      </c>
      <c r="AK19" s="341">
        <v>10000</v>
      </c>
      <c r="AL19" s="336">
        <v>1.8500000000000003E-2</v>
      </c>
      <c r="AM19" s="336">
        <v>0.2</v>
      </c>
      <c r="AN19" s="336" t="s">
        <v>64</v>
      </c>
      <c r="AO19" s="334" t="s">
        <v>1324</v>
      </c>
      <c r="AP19" s="337" t="s">
        <v>13</v>
      </c>
      <c r="AQ19" s="343" t="s">
        <v>674</v>
      </c>
      <c r="AR19" s="336">
        <v>4.6249999999999998E-3</v>
      </c>
      <c r="AS19" s="336">
        <v>4.6249999999999998E-3</v>
      </c>
      <c r="AT19" s="336"/>
      <c r="AW19" s="629"/>
      <c r="AX19" s="630"/>
      <c r="AY19" s="630"/>
      <c r="AZ19" s="630"/>
      <c r="BA19" s="630"/>
      <c r="BB19" s="641"/>
      <c r="BC19" s="630"/>
      <c r="BD19" s="630"/>
      <c r="BE19" s="630"/>
      <c r="BF19" s="630"/>
      <c r="BG19" s="642"/>
      <c r="BH19" s="631"/>
      <c r="BI19" s="632"/>
      <c r="BJ19" s="632"/>
      <c r="BK19" s="632"/>
      <c r="BL19" s="212"/>
      <c r="BM19" s="631"/>
      <c r="BN19" s="631"/>
      <c r="BO19" s="631"/>
      <c r="BP19" s="631"/>
      <c r="BQ19" s="631"/>
      <c r="BR19" s="631"/>
      <c r="BS19" s="631"/>
      <c r="BT19" s="631"/>
      <c r="BU19" s="631"/>
      <c r="BV19" s="633"/>
      <c r="BW19" s="630"/>
    </row>
    <row r="20" spans="2:75" ht="15.75" customHeight="1">
      <c r="B20" s="330" t="s">
        <v>1145</v>
      </c>
      <c r="C20" s="331">
        <v>27928186000108</v>
      </c>
      <c r="D20" s="332" t="s">
        <v>13</v>
      </c>
      <c r="E20" s="332" t="s">
        <v>615</v>
      </c>
      <c r="F20" s="332" t="s">
        <v>619</v>
      </c>
      <c r="G20" s="333" t="s">
        <v>34</v>
      </c>
      <c r="H20" s="333" t="s">
        <v>1337</v>
      </c>
      <c r="I20" s="333" t="s">
        <v>34</v>
      </c>
      <c r="J20" s="333" t="s">
        <v>608</v>
      </c>
      <c r="K20" s="334" t="s">
        <v>48</v>
      </c>
      <c r="L20" s="335" t="s">
        <v>715</v>
      </c>
      <c r="M20" s="335" t="s">
        <v>34</v>
      </c>
      <c r="N20" s="334">
        <v>447511</v>
      </c>
      <c r="O20" s="334" t="s">
        <v>1321</v>
      </c>
      <c r="P20" s="338">
        <v>42963</v>
      </c>
      <c r="Q20" s="339">
        <v>292085640.13999999</v>
      </c>
      <c r="R20" s="339">
        <v>173111909.08785719</v>
      </c>
      <c r="S20" s="334">
        <v>15</v>
      </c>
      <c r="T20" s="336">
        <v>0.13086673661247539</v>
      </c>
      <c r="U20" s="336">
        <v>1.6917398469381495</v>
      </c>
      <c r="V20" s="336">
        <v>0.1445818034577242</v>
      </c>
      <c r="W20" s="336">
        <v>1.4173851171646503</v>
      </c>
      <c r="X20" s="336">
        <v>0.23661111741096308</v>
      </c>
      <c r="Y20" s="336">
        <v>1.7942650862330343</v>
      </c>
      <c r="Z20" s="336">
        <v>0.44224613648684175</v>
      </c>
      <c r="AA20" s="336">
        <v>2.5138704107977605</v>
      </c>
      <c r="AB20" s="336">
        <v>2.7304138096099176E-2</v>
      </c>
      <c r="AC20" s="340">
        <v>1.4025192410855862</v>
      </c>
      <c r="AD20" s="509">
        <v>0</v>
      </c>
      <c r="AE20" s="337" t="s">
        <v>2394</v>
      </c>
      <c r="AF20" s="337" t="s">
        <v>2137</v>
      </c>
      <c r="AG20" s="341" t="s">
        <v>59</v>
      </c>
      <c r="AH20" s="341" t="s">
        <v>2138</v>
      </c>
      <c r="AI20" s="341">
        <v>1000</v>
      </c>
      <c r="AJ20" s="341">
        <v>1000</v>
      </c>
      <c r="AK20" s="341">
        <v>1000</v>
      </c>
      <c r="AL20" s="336">
        <v>1.8000000000000002E-2</v>
      </c>
      <c r="AM20" s="336">
        <v>0.2</v>
      </c>
      <c r="AN20" s="336" t="s">
        <v>64</v>
      </c>
      <c r="AO20" s="334" t="s">
        <v>1324</v>
      </c>
      <c r="AP20" s="337" t="s">
        <v>13</v>
      </c>
      <c r="AQ20" s="343" t="s">
        <v>671</v>
      </c>
      <c r="AR20" s="336">
        <v>5.0003999999999995E-3</v>
      </c>
      <c r="AS20" s="336">
        <v>5.0003999999999995E-3</v>
      </c>
      <c r="AT20" s="336"/>
      <c r="AW20" s="629"/>
      <c r="AX20" s="630"/>
      <c r="AY20" s="630"/>
      <c r="AZ20" s="630"/>
      <c r="BA20" s="630"/>
      <c r="BB20" s="641"/>
      <c r="BC20" s="630"/>
      <c r="BD20" s="630"/>
      <c r="BE20" s="630"/>
      <c r="BF20" s="630"/>
      <c r="BG20" s="642"/>
      <c r="BH20" s="631"/>
      <c r="BI20" s="632"/>
      <c r="BJ20" s="632"/>
      <c r="BK20" s="632"/>
      <c r="BL20" s="212"/>
      <c r="BM20" s="631"/>
      <c r="BN20" s="631"/>
      <c r="BO20" s="631"/>
      <c r="BP20" s="631"/>
      <c r="BQ20" s="631"/>
      <c r="BR20" s="631"/>
      <c r="BS20" s="631"/>
      <c r="BT20" s="631"/>
      <c r="BU20" s="631"/>
      <c r="BV20" s="633"/>
      <c r="BW20" s="630"/>
    </row>
    <row r="21" spans="2:75" ht="15.75" customHeight="1">
      <c r="B21" s="330" t="s">
        <v>293</v>
      </c>
      <c r="C21" s="331">
        <v>20658576000158</v>
      </c>
      <c r="D21" s="332" t="s">
        <v>14</v>
      </c>
      <c r="E21" s="332" t="s">
        <v>607</v>
      </c>
      <c r="F21" s="332"/>
      <c r="G21" s="333"/>
      <c r="H21" s="333" t="s">
        <v>34</v>
      </c>
      <c r="I21" s="333" t="s">
        <v>34</v>
      </c>
      <c r="J21" s="333" t="s">
        <v>608</v>
      </c>
      <c r="K21" s="334" t="s">
        <v>48</v>
      </c>
      <c r="L21" s="335" t="s">
        <v>715</v>
      </c>
      <c r="M21" s="335" t="s">
        <v>34</v>
      </c>
      <c r="N21" s="334">
        <v>395511</v>
      </c>
      <c r="O21" s="334" t="s">
        <v>1321</v>
      </c>
      <c r="P21" s="338">
        <v>41855</v>
      </c>
      <c r="Q21" s="339">
        <v>934898071.36000001</v>
      </c>
      <c r="R21" s="339">
        <v>1278109611.4088881</v>
      </c>
      <c r="S21" s="334">
        <v>17</v>
      </c>
      <c r="T21" s="336">
        <v>4.2939526038896059E-2</v>
      </c>
      <c r="U21" s="336">
        <v>0.55508763410024364</v>
      </c>
      <c r="V21" s="336">
        <v>-5.1677470282806448E-2</v>
      </c>
      <c r="W21" s="336">
        <v>-0.50661200455274291</v>
      </c>
      <c r="X21" s="336">
        <v>-8.0093428225424979E-2</v>
      </c>
      <c r="Y21" s="336">
        <v>-0.6073630160496124</v>
      </c>
      <c r="Z21" s="336">
        <v>7.6363212421543425E-2</v>
      </c>
      <c r="AA21" s="336">
        <v>0.43407325546120096</v>
      </c>
      <c r="AB21" s="336">
        <v>0.26593467914721947</v>
      </c>
      <c r="AC21" s="340">
        <v>-0.43191818267897819</v>
      </c>
      <c r="AD21" s="509">
        <v>26491395000166</v>
      </c>
      <c r="AE21" s="337" t="s">
        <v>2351</v>
      </c>
      <c r="AF21" s="337" t="s">
        <v>2137</v>
      </c>
      <c r="AG21" s="341" t="s">
        <v>59</v>
      </c>
      <c r="AH21" s="341" t="s">
        <v>2138</v>
      </c>
      <c r="AI21" s="341">
        <v>1000</v>
      </c>
      <c r="AJ21" s="341">
        <v>500</v>
      </c>
      <c r="AK21" s="341">
        <v>1000</v>
      </c>
      <c r="AL21" s="336">
        <v>1.8500000000000003E-2</v>
      </c>
      <c r="AM21" s="336">
        <v>0.2</v>
      </c>
      <c r="AN21" s="336" t="s">
        <v>666</v>
      </c>
      <c r="AO21" s="334" t="s">
        <v>1324</v>
      </c>
      <c r="AP21" s="337" t="s">
        <v>716</v>
      </c>
      <c r="AQ21" s="343" t="s">
        <v>659</v>
      </c>
      <c r="AR21" s="336">
        <v>4.933333333333333E-3</v>
      </c>
      <c r="AS21" s="336">
        <v>4.933333333333333E-3</v>
      </c>
      <c r="AT21" s="336"/>
      <c r="AW21" s="629"/>
      <c r="AX21" s="630"/>
      <c r="AY21" s="630"/>
      <c r="AZ21" s="630"/>
      <c r="BA21" s="630"/>
      <c r="BB21" s="641"/>
      <c r="BC21" s="630"/>
      <c r="BD21" s="630"/>
      <c r="BE21" s="630"/>
      <c r="BF21" s="630"/>
      <c r="BG21" s="642"/>
      <c r="BH21" s="631"/>
      <c r="BI21" s="632"/>
      <c r="BJ21" s="632"/>
      <c r="BK21" s="632"/>
      <c r="BL21" s="212"/>
      <c r="BM21" s="631"/>
      <c r="BN21" s="631"/>
      <c r="BO21" s="631"/>
      <c r="BP21" s="631"/>
      <c r="BQ21" s="631"/>
      <c r="BR21" s="631"/>
      <c r="BS21" s="631"/>
      <c r="BT21" s="631"/>
      <c r="BU21" s="631"/>
      <c r="BV21" s="633"/>
      <c r="BW21" s="630"/>
    </row>
    <row r="22" spans="2:75" ht="15.75" customHeight="1">
      <c r="B22" s="330" t="s">
        <v>181</v>
      </c>
      <c r="C22" s="331">
        <v>34702572000134</v>
      </c>
      <c r="D22" s="332" t="s">
        <v>13</v>
      </c>
      <c r="E22" s="332" t="s">
        <v>616</v>
      </c>
      <c r="F22" s="332" t="s">
        <v>610</v>
      </c>
      <c r="G22" s="333" t="s">
        <v>34</v>
      </c>
      <c r="H22" s="333" t="s">
        <v>1338</v>
      </c>
      <c r="I22" s="333" t="s">
        <v>34</v>
      </c>
      <c r="J22" s="333" t="s">
        <v>611</v>
      </c>
      <c r="K22" s="334" t="s">
        <v>48</v>
      </c>
      <c r="L22" s="335" t="s">
        <v>715</v>
      </c>
      <c r="M22" s="335" t="s">
        <v>34</v>
      </c>
      <c r="N22" s="334">
        <v>530042</v>
      </c>
      <c r="O22" s="334" t="s">
        <v>1321</v>
      </c>
      <c r="P22" s="338">
        <v>43887</v>
      </c>
      <c r="Q22" s="339">
        <v>160338500.55000001</v>
      </c>
      <c r="R22" s="339">
        <v>110361540.92940481</v>
      </c>
      <c r="S22" s="334">
        <v>18</v>
      </c>
      <c r="T22" s="336">
        <v>9.2332971482482096E-2</v>
      </c>
      <c r="U22" s="336">
        <v>1.1936063440297333</v>
      </c>
      <c r="V22" s="336">
        <v>0.1816583617502463</v>
      </c>
      <c r="W22" s="336">
        <v>1.7808593626278741</v>
      </c>
      <c r="X22" s="336">
        <v>0.47422000030213551</v>
      </c>
      <c r="Y22" s="336">
        <v>3.5960964093571217</v>
      </c>
      <c r="Z22" s="336" t="s">
        <v>1418</v>
      </c>
      <c r="AA22" s="336" t="s">
        <v>1418</v>
      </c>
      <c r="AB22" s="336">
        <v>8.8774218113997064E-2</v>
      </c>
      <c r="AC22" s="340">
        <v>0.83069020759402035</v>
      </c>
      <c r="AD22" s="509">
        <v>41036284000153</v>
      </c>
      <c r="AE22" s="337" t="s">
        <v>2246</v>
      </c>
      <c r="AF22" s="337" t="s">
        <v>2143</v>
      </c>
      <c r="AG22" s="341" t="s">
        <v>1437</v>
      </c>
      <c r="AH22" s="341" t="s">
        <v>2135</v>
      </c>
      <c r="AI22" s="341">
        <v>10000</v>
      </c>
      <c r="AJ22" s="341">
        <v>1000</v>
      </c>
      <c r="AK22" s="341">
        <v>0</v>
      </c>
      <c r="AL22" s="336">
        <v>0.02</v>
      </c>
      <c r="AM22" s="336">
        <v>0.2</v>
      </c>
      <c r="AN22" s="336" t="s">
        <v>2152</v>
      </c>
      <c r="AO22" s="334" t="s">
        <v>1324</v>
      </c>
      <c r="AP22" s="337" t="s">
        <v>13</v>
      </c>
      <c r="AQ22" s="343" t="s">
        <v>668</v>
      </c>
      <c r="AR22" s="336">
        <v>4.0000000000000001E-3</v>
      </c>
      <c r="AS22" s="336">
        <v>4.0000000000000001E-3</v>
      </c>
      <c r="AT22" s="336"/>
      <c r="AW22" s="629"/>
      <c r="AX22" s="630"/>
      <c r="AY22" s="630"/>
      <c r="AZ22" s="630"/>
      <c r="BA22" s="630"/>
      <c r="BB22" s="641"/>
      <c r="BC22" s="630"/>
      <c r="BD22" s="630"/>
      <c r="BE22" s="630"/>
      <c r="BF22" s="630"/>
      <c r="BG22" s="642"/>
      <c r="BH22" s="631"/>
      <c r="BI22" s="632"/>
      <c r="BJ22" s="632"/>
      <c r="BK22" s="632"/>
      <c r="BL22" s="212"/>
      <c r="BM22" s="631"/>
      <c r="BN22" s="631"/>
      <c r="BO22" s="631"/>
      <c r="BP22" s="631"/>
      <c r="BQ22" s="631"/>
      <c r="BR22" s="631"/>
      <c r="BS22" s="631"/>
      <c r="BT22" s="631"/>
      <c r="BU22" s="631"/>
      <c r="BV22" s="633"/>
      <c r="BW22" s="630"/>
    </row>
    <row r="23" spans="2:75" ht="15.75" customHeight="1">
      <c r="B23" s="330" t="s">
        <v>1153</v>
      </c>
      <c r="C23" s="331">
        <v>10500884000105</v>
      </c>
      <c r="D23" s="332" t="s">
        <v>14</v>
      </c>
      <c r="E23" s="332" t="s">
        <v>607</v>
      </c>
      <c r="F23" s="332"/>
      <c r="G23" s="333"/>
      <c r="H23" s="333" t="s">
        <v>34</v>
      </c>
      <c r="I23" s="333" t="s">
        <v>34</v>
      </c>
      <c r="J23" s="333" t="s">
        <v>608</v>
      </c>
      <c r="K23" s="334" t="s">
        <v>48</v>
      </c>
      <c r="L23" s="335" t="s">
        <v>715</v>
      </c>
      <c r="M23" s="335" t="s">
        <v>34</v>
      </c>
      <c r="N23" s="334">
        <v>298761</v>
      </c>
      <c r="O23" s="334" t="s">
        <v>1321</v>
      </c>
      <c r="P23" s="338">
        <v>40949</v>
      </c>
      <c r="Q23" s="339">
        <v>1495688879.21</v>
      </c>
      <c r="R23" s="339">
        <v>1578962106.5321434</v>
      </c>
      <c r="S23" s="334">
        <v>29</v>
      </c>
      <c r="T23" s="336">
        <v>8.1465230817971301E-2</v>
      </c>
      <c r="U23" s="336">
        <v>1.053116939279112</v>
      </c>
      <c r="V23" s="336">
        <v>7.2723682335522621E-3</v>
      </c>
      <c r="W23" s="336">
        <v>7.1293525563138685E-2</v>
      </c>
      <c r="X23" s="336">
        <v>0.13115566943890888</v>
      </c>
      <c r="Y23" s="336">
        <v>0.9945772671662787</v>
      </c>
      <c r="Z23" s="336">
        <v>0.34129049214655716</v>
      </c>
      <c r="AA23" s="336">
        <v>1.9400057997326621</v>
      </c>
      <c r="AB23" s="336">
        <v>0.1976683044371278</v>
      </c>
      <c r="AC23" s="340">
        <v>-0.35617818763525028</v>
      </c>
      <c r="AD23" s="509">
        <v>36352539000157</v>
      </c>
      <c r="AE23" s="337" t="s">
        <v>2401</v>
      </c>
      <c r="AF23" s="337" t="s">
        <v>2143</v>
      </c>
      <c r="AG23" s="341" t="s">
        <v>1437</v>
      </c>
      <c r="AH23" s="341" t="s">
        <v>2138</v>
      </c>
      <c r="AI23" s="341">
        <v>5000</v>
      </c>
      <c r="AJ23" s="341">
        <v>1000</v>
      </c>
      <c r="AK23" s="341">
        <v>5000</v>
      </c>
      <c r="AL23" s="336">
        <v>1.8500000000000003E-2</v>
      </c>
      <c r="AM23" s="336">
        <v>0.15</v>
      </c>
      <c r="AN23" s="336" t="s">
        <v>666</v>
      </c>
      <c r="AO23" s="334" t="s">
        <v>1324</v>
      </c>
      <c r="AP23" s="337" t="s">
        <v>716</v>
      </c>
      <c r="AQ23" s="343" t="s">
        <v>659</v>
      </c>
      <c r="AR23" s="336">
        <v>5.3333333333333332E-3</v>
      </c>
      <c r="AS23" s="336">
        <v>5.3333333333333332E-3</v>
      </c>
      <c r="AT23" s="336"/>
      <c r="AW23" s="629"/>
      <c r="AX23" s="630"/>
      <c r="AY23" s="630"/>
      <c r="AZ23" s="630"/>
      <c r="BA23" s="630"/>
      <c r="BB23" s="641"/>
      <c r="BC23" s="630"/>
      <c r="BD23" s="630"/>
      <c r="BE23" s="630"/>
      <c r="BF23" s="630"/>
      <c r="BG23" s="642"/>
      <c r="BH23" s="631"/>
      <c r="BI23" s="632"/>
      <c r="BJ23" s="632"/>
      <c r="BK23" s="632"/>
      <c r="BL23" s="212"/>
      <c r="BM23" s="631"/>
      <c r="BN23" s="631"/>
      <c r="BO23" s="631"/>
      <c r="BP23" s="631"/>
      <c r="BQ23" s="631"/>
      <c r="BR23" s="631"/>
      <c r="BS23" s="631"/>
      <c r="BT23" s="631"/>
      <c r="BU23" s="631"/>
      <c r="BV23" s="633"/>
      <c r="BW23" s="630"/>
    </row>
    <row r="24" spans="2:75" ht="15.75" customHeight="1">
      <c r="B24" s="330" t="s">
        <v>67</v>
      </c>
      <c r="C24" s="331">
        <v>23565803000199</v>
      </c>
      <c r="D24" s="332" t="s">
        <v>13</v>
      </c>
      <c r="E24" s="332" t="s">
        <v>615</v>
      </c>
      <c r="F24" s="332" t="s">
        <v>619</v>
      </c>
      <c r="G24" s="333" t="s">
        <v>34</v>
      </c>
      <c r="H24" s="333" t="s">
        <v>1337</v>
      </c>
      <c r="I24" s="333" t="s">
        <v>34</v>
      </c>
      <c r="J24" s="333" t="s">
        <v>611</v>
      </c>
      <c r="K24" s="334" t="s">
        <v>48</v>
      </c>
      <c r="L24" s="335" t="s">
        <v>715</v>
      </c>
      <c r="M24" s="335" t="s">
        <v>34</v>
      </c>
      <c r="N24" s="334">
        <v>410901</v>
      </c>
      <c r="O24" s="334" t="s">
        <v>1321</v>
      </c>
      <c r="P24" s="338">
        <v>42366</v>
      </c>
      <c r="Q24" s="339">
        <v>3492097347.2800002</v>
      </c>
      <c r="R24" s="339">
        <v>3201378195.6021056</v>
      </c>
      <c r="S24" s="334">
        <v>30</v>
      </c>
      <c r="T24" s="336">
        <v>0.17784887802527871</v>
      </c>
      <c r="U24" s="336">
        <v>2.2990871590200914</v>
      </c>
      <c r="V24" s="336">
        <v>0.21711144540459482</v>
      </c>
      <c r="W24" s="336">
        <v>2.1284181281675516</v>
      </c>
      <c r="X24" s="336">
        <v>0.29528439773602377</v>
      </c>
      <c r="Y24" s="336">
        <v>2.2391952295583377</v>
      </c>
      <c r="Z24" s="336">
        <v>0.38901859935054017</v>
      </c>
      <c r="AA24" s="336">
        <v>2.2113078339722447</v>
      </c>
      <c r="AB24" s="336">
        <v>4.3191210905645046E-2</v>
      </c>
      <c r="AC24" s="340">
        <v>2.3230039996961387</v>
      </c>
      <c r="AD24" s="509">
        <v>21470947000136</v>
      </c>
      <c r="AE24" s="337" t="s">
        <v>2142</v>
      </c>
      <c r="AF24" s="337" t="s">
        <v>2143</v>
      </c>
      <c r="AG24" s="341" t="s">
        <v>1437</v>
      </c>
      <c r="AH24" s="341" t="s">
        <v>2138</v>
      </c>
      <c r="AI24" s="341">
        <v>100000</v>
      </c>
      <c r="AJ24" s="341">
        <v>10000</v>
      </c>
      <c r="AK24" s="341">
        <v>100000</v>
      </c>
      <c r="AL24" s="640">
        <v>1.9E-2</v>
      </c>
      <c r="AM24" s="640">
        <v>0.2</v>
      </c>
      <c r="AN24" s="336" t="s">
        <v>64</v>
      </c>
      <c r="AO24" s="334" t="s">
        <v>1324</v>
      </c>
      <c r="AP24" s="337" t="s">
        <v>13</v>
      </c>
      <c r="AQ24" s="343" t="s">
        <v>664</v>
      </c>
      <c r="AR24" s="336">
        <v>3.8E-3</v>
      </c>
      <c r="AS24" s="336">
        <v>3.8E-3</v>
      </c>
      <c r="AT24" s="336"/>
      <c r="AW24" s="629"/>
      <c r="AX24" s="630"/>
      <c r="AY24" s="630"/>
      <c r="AZ24" s="630"/>
      <c r="BA24" s="630"/>
      <c r="BB24" s="641"/>
      <c r="BC24" s="630"/>
      <c r="BD24" s="630"/>
      <c r="BE24" s="630"/>
      <c r="BF24" s="630"/>
      <c r="BG24" s="642"/>
      <c r="BH24" s="631"/>
      <c r="BI24" s="632"/>
      <c r="BJ24" s="632"/>
      <c r="BK24" s="632"/>
      <c r="BL24" s="212"/>
      <c r="BM24" s="631"/>
      <c r="BN24" s="631"/>
      <c r="BO24" s="631"/>
      <c r="BP24" s="631"/>
      <c r="BQ24" s="631"/>
      <c r="BR24" s="631"/>
      <c r="BS24" s="631"/>
      <c r="BT24" s="631"/>
      <c r="BU24" s="631"/>
      <c r="BV24" s="633"/>
      <c r="BW24" s="630"/>
    </row>
    <row r="25" spans="2:75" ht="15.75" customHeight="1">
      <c r="B25" s="330" t="s">
        <v>870</v>
      </c>
      <c r="C25" s="331">
        <v>17816013000136</v>
      </c>
      <c r="D25" s="332" t="s">
        <v>13</v>
      </c>
      <c r="E25" s="332" t="s">
        <v>615</v>
      </c>
      <c r="F25" s="332" t="s">
        <v>619</v>
      </c>
      <c r="G25" s="333" t="s">
        <v>34</v>
      </c>
      <c r="H25" s="333" t="s">
        <v>1337</v>
      </c>
      <c r="I25" s="333" t="s">
        <v>34</v>
      </c>
      <c r="J25" s="333" t="s">
        <v>611</v>
      </c>
      <c r="K25" s="334" t="s">
        <v>48</v>
      </c>
      <c r="L25" s="335" t="s">
        <v>715</v>
      </c>
      <c r="M25" s="335" t="s">
        <v>34</v>
      </c>
      <c r="N25" s="334">
        <v>336246</v>
      </c>
      <c r="O25" s="334" t="s">
        <v>1321</v>
      </c>
      <c r="P25" s="338">
        <v>41397</v>
      </c>
      <c r="Q25" s="339">
        <v>80507937.189999998</v>
      </c>
      <c r="R25" s="339">
        <v>94410669.394166589</v>
      </c>
      <c r="S25" s="334">
        <v>30</v>
      </c>
      <c r="T25" s="336">
        <v>0.14295555801973348</v>
      </c>
      <c r="U25" s="336">
        <v>1.8480144007824748</v>
      </c>
      <c r="V25" s="336">
        <v>0.15565903024030936</v>
      </c>
      <c r="W25" s="336">
        <v>1.5259789789481268</v>
      </c>
      <c r="X25" s="336">
        <v>0.23983674582406711</v>
      </c>
      <c r="Y25" s="336">
        <v>1.8187256124590334</v>
      </c>
      <c r="Z25" s="336">
        <v>0.35305200740386811</v>
      </c>
      <c r="AA25" s="336">
        <v>2.0068620654004121</v>
      </c>
      <c r="AB25" s="336">
        <v>4.0698197479481391E-2</v>
      </c>
      <c r="AC25" s="340">
        <v>1.1888797221737932</v>
      </c>
      <c r="AD25" s="509">
        <v>8893082000152</v>
      </c>
      <c r="AE25" s="337" t="s">
        <v>2148</v>
      </c>
      <c r="AF25" s="337" t="s">
        <v>2134</v>
      </c>
      <c r="AG25" s="341" t="s">
        <v>1436</v>
      </c>
      <c r="AH25" s="341" t="s">
        <v>2138</v>
      </c>
      <c r="AI25" s="341">
        <v>1000</v>
      </c>
      <c r="AJ25" s="341">
        <v>1000</v>
      </c>
      <c r="AK25" s="341">
        <v>1000</v>
      </c>
      <c r="AL25" s="336">
        <v>0</v>
      </c>
      <c r="AM25" s="336" t="s">
        <v>34</v>
      </c>
      <c r="AN25" s="336" t="s">
        <v>2152</v>
      </c>
      <c r="AO25" s="334" t="s">
        <v>1324</v>
      </c>
      <c r="AP25" s="337" t="s">
        <v>13</v>
      </c>
      <c r="AQ25" s="343" t="s">
        <v>668</v>
      </c>
      <c r="AR25" s="336">
        <v>3.96E-3</v>
      </c>
      <c r="AS25" s="336">
        <v>3.96E-3</v>
      </c>
      <c r="AT25" s="336"/>
      <c r="AW25" s="629"/>
      <c r="AX25" s="630"/>
      <c r="AY25" s="630"/>
      <c r="AZ25" s="630"/>
      <c r="BA25" s="630"/>
      <c r="BB25" s="641"/>
      <c r="BC25" s="630"/>
      <c r="BD25" s="630"/>
      <c r="BE25" s="630"/>
      <c r="BF25" s="630"/>
      <c r="BG25" s="642"/>
      <c r="BH25" s="631"/>
      <c r="BI25" s="632"/>
      <c r="BJ25" s="632"/>
      <c r="BK25" s="632"/>
      <c r="BL25" s="212"/>
      <c r="BM25" s="631"/>
      <c r="BN25" s="631"/>
      <c r="BO25" s="631"/>
      <c r="BP25" s="631"/>
      <c r="BQ25" s="631"/>
      <c r="BR25" s="631"/>
      <c r="BS25" s="631"/>
      <c r="BT25" s="631"/>
      <c r="BU25" s="631"/>
      <c r="BV25" s="633"/>
      <c r="BW25" s="630"/>
    </row>
    <row r="26" spans="2:75" ht="15.75" customHeight="1">
      <c r="B26" s="330" t="s">
        <v>21</v>
      </c>
      <c r="C26" s="331">
        <v>8893082000152</v>
      </c>
      <c r="D26" s="332" t="s">
        <v>13</v>
      </c>
      <c r="E26" s="332" t="s">
        <v>615</v>
      </c>
      <c r="F26" s="332" t="s">
        <v>619</v>
      </c>
      <c r="G26" s="333" t="s">
        <v>34</v>
      </c>
      <c r="H26" s="333" t="s">
        <v>1337</v>
      </c>
      <c r="I26" s="333" t="s">
        <v>34</v>
      </c>
      <c r="J26" s="333" t="s">
        <v>611</v>
      </c>
      <c r="K26" s="334" t="s">
        <v>48</v>
      </c>
      <c r="L26" s="335" t="s">
        <v>715</v>
      </c>
      <c r="M26" s="335" t="s">
        <v>34</v>
      </c>
      <c r="N26" s="334">
        <v>211788</v>
      </c>
      <c r="O26" s="334" t="s">
        <v>1321</v>
      </c>
      <c r="P26" s="338">
        <v>39629</v>
      </c>
      <c r="Q26" s="339">
        <v>1039042229.36</v>
      </c>
      <c r="R26" s="339">
        <v>1115275200.4820235</v>
      </c>
      <c r="S26" s="334">
        <v>30</v>
      </c>
      <c r="T26" s="336">
        <v>0.14334586431711482</v>
      </c>
      <c r="U26" s="336">
        <v>1.8530599664692404</v>
      </c>
      <c r="V26" s="336">
        <v>0.15603999884744879</v>
      </c>
      <c r="W26" s="336">
        <v>1.5297137451562706</v>
      </c>
      <c r="X26" s="336">
        <v>0.24164804189317612</v>
      </c>
      <c r="Y26" s="336">
        <v>1.832460999592127</v>
      </c>
      <c r="Z26" s="336">
        <v>0.35755975055731692</v>
      </c>
      <c r="AA26" s="336">
        <v>2.0324855388420358</v>
      </c>
      <c r="AB26" s="336">
        <v>4.0993004385194605E-2</v>
      </c>
      <c r="AC26" s="340">
        <v>1.1886673540567896</v>
      </c>
      <c r="AD26" s="509">
        <v>8875020000118</v>
      </c>
      <c r="AE26" s="337" t="s">
        <v>2280</v>
      </c>
      <c r="AF26" s="337" t="s">
        <v>2140</v>
      </c>
      <c r="AG26" s="341" t="s">
        <v>719</v>
      </c>
      <c r="AH26" s="341" t="s">
        <v>2138</v>
      </c>
      <c r="AI26" s="341">
        <v>50000</v>
      </c>
      <c r="AJ26" s="341">
        <v>25000</v>
      </c>
      <c r="AK26" s="341">
        <v>50000</v>
      </c>
      <c r="AL26" s="336">
        <v>1.975E-2</v>
      </c>
      <c r="AM26" s="336">
        <v>0.2</v>
      </c>
      <c r="AN26" s="336" t="s">
        <v>64</v>
      </c>
      <c r="AO26" s="334" t="s">
        <v>1324</v>
      </c>
      <c r="AP26" s="337" t="s">
        <v>13</v>
      </c>
      <c r="AQ26" s="343" t="s">
        <v>668</v>
      </c>
      <c r="AR26" s="336">
        <v>3.9499999999999995E-3</v>
      </c>
      <c r="AS26" s="336">
        <v>3.9499999999999995E-3</v>
      </c>
      <c r="AT26" s="336"/>
      <c r="AW26" s="629"/>
      <c r="AX26" s="630"/>
      <c r="AY26" s="630"/>
      <c r="AZ26" s="630"/>
      <c r="BA26" s="630"/>
      <c r="BB26" s="641"/>
      <c r="BC26" s="630"/>
      <c r="BD26" s="630"/>
      <c r="BE26" s="630"/>
      <c r="BF26" s="630"/>
      <c r="BG26" s="642"/>
      <c r="BH26" s="631"/>
      <c r="BI26" s="632"/>
      <c r="BJ26" s="632"/>
      <c r="BK26" s="632"/>
      <c r="BL26" s="212"/>
      <c r="BM26" s="631"/>
      <c r="BN26" s="631"/>
      <c r="BO26" s="631"/>
      <c r="BP26" s="631"/>
      <c r="BQ26" s="631"/>
      <c r="BR26" s="631"/>
      <c r="BS26" s="631"/>
      <c r="BT26" s="631"/>
      <c r="BU26" s="631"/>
      <c r="BV26" s="633"/>
      <c r="BW26" s="630"/>
    </row>
    <row r="27" spans="2:75" ht="15.75" customHeight="1">
      <c r="B27" s="330" t="s">
        <v>515</v>
      </c>
      <c r="C27" s="331">
        <v>9289134000149</v>
      </c>
      <c r="D27" s="332" t="s">
        <v>13</v>
      </c>
      <c r="E27" s="332" t="s">
        <v>615</v>
      </c>
      <c r="F27" s="332" t="s">
        <v>619</v>
      </c>
      <c r="G27" s="333" t="s">
        <v>34</v>
      </c>
      <c r="H27" s="333" t="s">
        <v>1337</v>
      </c>
      <c r="I27" s="333" t="s">
        <v>34</v>
      </c>
      <c r="J27" s="333" t="s">
        <v>611</v>
      </c>
      <c r="K27" s="334" t="s">
        <v>48</v>
      </c>
      <c r="L27" s="335" t="s">
        <v>715</v>
      </c>
      <c r="M27" s="335" t="s">
        <v>34</v>
      </c>
      <c r="N27" s="334">
        <v>211796</v>
      </c>
      <c r="O27" s="334" t="s">
        <v>1321</v>
      </c>
      <c r="P27" s="338">
        <v>39629</v>
      </c>
      <c r="Q27" s="339">
        <v>253849908.16</v>
      </c>
      <c r="R27" s="339">
        <v>241360687.21253973</v>
      </c>
      <c r="S27" s="334">
        <v>30</v>
      </c>
      <c r="T27" s="336">
        <v>0.14417275198155566</v>
      </c>
      <c r="U27" s="336">
        <v>1.8637493047005327</v>
      </c>
      <c r="V27" s="336">
        <v>0.15676840068528763</v>
      </c>
      <c r="W27" s="336">
        <v>1.5368545187500238</v>
      </c>
      <c r="X27" s="336">
        <v>0.24315884854620307</v>
      </c>
      <c r="Y27" s="336">
        <v>1.8439177208959976</v>
      </c>
      <c r="Z27" s="336">
        <v>0.3625755309329155</v>
      </c>
      <c r="AA27" s="336">
        <v>2.0609968605540625</v>
      </c>
      <c r="AB27" s="336">
        <v>4.1281109483702887E-2</v>
      </c>
      <c r="AC27" s="340">
        <v>1.1959251403768398</v>
      </c>
      <c r="AD27" s="509">
        <v>9289155000164</v>
      </c>
      <c r="AE27" s="337" t="s">
        <v>2280</v>
      </c>
      <c r="AF27" s="337" t="s">
        <v>2140</v>
      </c>
      <c r="AG27" s="341" t="s">
        <v>719</v>
      </c>
      <c r="AH27" s="341" t="s">
        <v>2135</v>
      </c>
      <c r="AI27" s="341">
        <v>100000</v>
      </c>
      <c r="AJ27" s="341">
        <v>50000</v>
      </c>
      <c r="AK27" s="341">
        <v>100000</v>
      </c>
      <c r="AL27" s="336">
        <v>1.975E-2</v>
      </c>
      <c r="AM27" s="336">
        <v>0.2</v>
      </c>
      <c r="AN27" s="336" t="s">
        <v>64</v>
      </c>
      <c r="AO27" s="334" t="s">
        <v>1324</v>
      </c>
      <c r="AP27" s="337" t="s">
        <v>13</v>
      </c>
      <c r="AQ27" s="343" t="s">
        <v>668</v>
      </c>
      <c r="AR27" s="336">
        <v>3.9499999999999995E-3</v>
      </c>
      <c r="AS27" s="336">
        <v>3.9499999999999995E-3</v>
      </c>
      <c r="AT27" s="336"/>
      <c r="AW27" s="629"/>
      <c r="AX27" s="630"/>
      <c r="AY27" s="630"/>
      <c r="AZ27" s="630"/>
      <c r="BA27" s="630"/>
      <c r="BB27" s="641"/>
      <c r="BC27" s="630"/>
      <c r="BD27" s="630"/>
      <c r="BE27" s="630"/>
      <c r="BF27" s="630"/>
      <c r="BG27" s="642"/>
      <c r="BH27" s="631"/>
      <c r="BI27" s="632"/>
      <c r="BJ27" s="632"/>
      <c r="BK27" s="632"/>
      <c r="BL27" s="212"/>
      <c r="BM27" s="631"/>
      <c r="BN27" s="631"/>
      <c r="BO27" s="631"/>
      <c r="BP27" s="631"/>
      <c r="BQ27" s="631"/>
      <c r="BR27" s="631"/>
      <c r="BS27" s="631"/>
      <c r="BT27" s="631"/>
      <c r="BU27" s="631"/>
      <c r="BV27" s="633"/>
      <c r="BW27" s="630"/>
    </row>
    <row r="28" spans="2:75" ht="15.75" customHeight="1">
      <c r="B28" s="330" t="s">
        <v>775</v>
      </c>
      <c r="C28" s="331">
        <v>30910553000142</v>
      </c>
      <c r="D28" s="332" t="s">
        <v>11</v>
      </c>
      <c r="E28" s="332" t="s">
        <v>620</v>
      </c>
      <c r="F28" s="332" t="s">
        <v>663</v>
      </c>
      <c r="G28" s="333" t="s">
        <v>738</v>
      </c>
      <c r="H28" s="333" t="s">
        <v>34</v>
      </c>
      <c r="I28" s="333"/>
      <c r="J28" s="333" t="s">
        <v>608</v>
      </c>
      <c r="K28" s="334" t="s">
        <v>48</v>
      </c>
      <c r="L28" s="335" t="s">
        <v>715</v>
      </c>
      <c r="M28" s="335" t="s">
        <v>34</v>
      </c>
      <c r="N28" s="334">
        <v>474843</v>
      </c>
      <c r="O28" s="334" t="s">
        <v>1324</v>
      </c>
      <c r="P28" s="338">
        <v>43336</v>
      </c>
      <c r="Q28" s="339">
        <v>1204437524.0599999</v>
      </c>
      <c r="R28" s="339">
        <v>1291801958.8776584</v>
      </c>
      <c r="S28" s="334">
        <v>31</v>
      </c>
      <c r="T28" s="336">
        <v>8.9764313442494581E-2</v>
      </c>
      <c r="U28" s="336">
        <v>1.1604008001926245</v>
      </c>
      <c r="V28" s="336">
        <v>0.12369096118195766</v>
      </c>
      <c r="W28" s="336">
        <v>1.2125850094155193</v>
      </c>
      <c r="X28" s="336">
        <v>0.20515526014753838</v>
      </c>
      <c r="Y28" s="336">
        <v>1.5557296063161568</v>
      </c>
      <c r="Z28" s="336">
        <v>0.22851824960889111</v>
      </c>
      <c r="AA28" s="336">
        <v>1.2989718137112103</v>
      </c>
      <c r="AB28" s="336">
        <v>2.1231223573375882E-3</v>
      </c>
      <c r="AC28" s="340">
        <v>9.1826682309965388</v>
      </c>
      <c r="AD28" s="509">
        <v>34474470000109</v>
      </c>
      <c r="AE28" s="337" t="s">
        <v>2177</v>
      </c>
      <c r="AF28" s="337" t="s">
        <v>2143</v>
      </c>
      <c r="AG28" s="341" t="s">
        <v>1437</v>
      </c>
      <c r="AH28" s="341" t="s">
        <v>2138</v>
      </c>
      <c r="AI28" s="341">
        <v>1000</v>
      </c>
      <c r="AJ28" s="341">
        <v>1000</v>
      </c>
      <c r="AK28" s="341">
        <v>1000</v>
      </c>
      <c r="AL28" s="640">
        <v>5.0000000000000001E-3</v>
      </c>
      <c r="AM28" s="640" t="s">
        <v>34</v>
      </c>
      <c r="AN28" s="336" t="s">
        <v>64</v>
      </c>
      <c r="AO28" s="334" t="s">
        <v>1324</v>
      </c>
      <c r="AP28" s="337" t="s">
        <v>11</v>
      </c>
      <c r="AQ28" s="343" t="s">
        <v>662</v>
      </c>
      <c r="AR28" s="336">
        <v>1.4000000000000002E-3</v>
      </c>
      <c r="AS28" s="336">
        <v>1.4000000000000002E-3</v>
      </c>
      <c r="AT28" s="336"/>
      <c r="AW28" s="629"/>
      <c r="AX28" s="630"/>
      <c r="AY28" s="630"/>
      <c r="AZ28" s="630"/>
      <c r="BA28" s="630"/>
      <c r="BB28" s="641"/>
      <c r="BC28" s="630"/>
      <c r="BD28" s="630"/>
      <c r="BE28" s="630"/>
      <c r="BF28" s="630"/>
      <c r="BG28" s="642"/>
      <c r="BH28" s="631"/>
      <c r="BI28" s="632"/>
      <c r="BJ28" s="632"/>
      <c r="BK28" s="632"/>
      <c r="BL28" s="212"/>
      <c r="BM28" s="631"/>
      <c r="BN28" s="631"/>
      <c r="BO28" s="631"/>
      <c r="BP28" s="631"/>
      <c r="BQ28" s="631"/>
      <c r="BR28" s="631"/>
      <c r="BS28" s="631"/>
      <c r="BT28" s="631"/>
      <c r="BU28" s="631"/>
      <c r="BV28" s="633"/>
      <c r="BW28" s="630"/>
    </row>
    <row r="29" spans="2:75" ht="15.75" customHeight="1">
      <c r="B29" s="330" t="s">
        <v>1195</v>
      </c>
      <c r="C29" s="331">
        <v>26773148000152</v>
      </c>
      <c r="D29" s="332" t="s">
        <v>11</v>
      </c>
      <c r="E29" s="332" t="s">
        <v>620</v>
      </c>
      <c r="F29" s="332" t="s">
        <v>663</v>
      </c>
      <c r="G29" s="333" t="s">
        <v>738</v>
      </c>
      <c r="H29" s="333" t="s">
        <v>34</v>
      </c>
      <c r="I29" s="333"/>
      <c r="J29" s="333" t="s">
        <v>608</v>
      </c>
      <c r="K29" s="334" t="s">
        <v>48</v>
      </c>
      <c r="L29" s="335" t="s">
        <v>715</v>
      </c>
      <c r="M29" s="335" t="s">
        <v>34</v>
      </c>
      <c r="N29" s="334">
        <v>439282</v>
      </c>
      <c r="O29" s="334" t="s">
        <v>1321</v>
      </c>
      <c r="P29" s="338">
        <v>42858</v>
      </c>
      <c r="Q29" s="339">
        <v>277087108.30000001</v>
      </c>
      <c r="R29" s="339">
        <v>142065743.89761916</v>
      </c>
      <c r="S29" s="334">
        <v>31</v>
      </c>
      <c r="T29" s="336">
        <v>9.2030674151289515E-2</v>
      </c>
      <c r="U29" s="336">
        <v>1.1896984874266001</v>
      </c>
      <c r="V29" s="336">
        <v>0.12399250525432159</v>
      </c>
      <c r="W29" s="336">
        <v>1.2155411496082431</v>
      </c>
      <c r="X29" s="336">
        <v>0.19703341521582263</v>
      </c>
      <c r="Y29" s="336">
        <v>1.4941401807801395</v>
      </c>
      <c r="Z29" s="336">
        <v>0.24210112650385995</v>
      </c>
      <c r="AA29" s="336">
        <v>1.3761812893914724</v>
      </c>
      <c r="AB29" s="336">
        <v>2.6188034227482538E-3</v>
      </c>
      <c r="AC29" s="340">
        <v>7.5475453784774391</v>
      </c>
      <c r="AD29" s="509">
        <v>24444154000130</v>
      </c>
      <c r="AE29" s="337" t="s">
        <v>2423</v>
      </c>
      <c r="AF29" s="337" t="s">
        <v>2143</v>
      </c>
      <c r="AG29" s="341" t="s">
        <v>1437</v>
      </c>
      <c r="AH29" s="341" t="s">
        <v>2135</v>
      </c>
      <c r="AI29" s="341">
        <v>1000</v>
      </c>
      <c r="AJ29" s="341">
        <v>100</v>
      </c>
      <c r="AK29" s="341">
        <v>100</v>
      </c>
      <c r="AL29" s="336">
        <v>3.4999999999999996E-3</v>
      </c>
      <c r="AM29" s="336">
        <v>0.2</v>
      </c>
      <c r="AN29" s="336" t="s">
        <v>64</v>
      </c>
      <c r="AO29" s="334" t="s">
        <v>1324</v>
      </c>
      <c r="AP29" s="337" t="s">
        <v>11</v>
      </c>
      <c r="AQ29" s="343" t="s">
        <v>1374</v>
      </c>
      <c r="AR29" s="336">
        <v>1.5983333333333333E-3</v>
      </c>
      <c r="AS29" s="336">
        <v>1.5983333333333333E-3</v>
      </c>
      <c r="AT29" s="336"/>
      <c r="AW29" s="629"/>
      <c r="AX29" s="630"/>
      <c r="AY29" s="630"/>
      <c r="AZ29" s="630"/>
      <c r="BA29" s="630"/>
      <c r="BB29" s="641"/>
      <c r="BC29" s="630"/>
      <c r="BD29" s="630"/>
      <c r="BE29" s="630"/>
      <c r="BF29" s="630"/>
      <c r="BG29" s="642"/>
      <c r="BH29" s="631"/>
      <c r="BI29" s="632"/>
      <c r="BJ29" s="632"/>
      <c r="BK29" s="632"/>
      <c r="BL29" s="212"/>
      <c r="BM29" s="631"/>
      <c r="BN29" s="631"/>
      <c r="BO29" s="631"/>
      <c r="BP29" s="631"/>
      <c r="BQ29" s="631"/>
      <c r="BR29" s="631"/>
      <c r="BS29" s="631"/>
      <c r="BT29" s="631"/>
      <c r="BU29" s="631"/>
      <c r="BV29" s="633"/>
      <c r="BW29" s="630"/>
    </row>
    <row r="30" spans="2:75" ht="15.75" customHeight="1">
      <c r="B30" s="330" t="s">
        <v>771</v>
      </c>
      <c r="C30" s="331">
        <v>30910199000156</v>
      </c>
      <c r="D30" s="332" t="s">
        <v>11</v>
      </c>
      <c r="E30" s="332" t="s">
        <v>621</v>
      </c>
      <c r="F30" s="332" t="s">
        <v>692</v>
      </c>
      <c r="G30" s="333" t="s">
        <v>738</v>
      </c>
      <c r="H30" s="333" t="s">
        <v>34</v>
      </c>
      <c r="I30" s="333" t="s">
        <v>34</v>
      </c>
      <c r="J30" s="333" t="s">
        <v>608</v>
      </c>
      <c r="K30" s="334" t="s">
        <v>48</v>
      </c>
      <c r="L30" s="335" t="s">
        <v>715</v>
      </c>
      <c r="M30" s="335" t="s">
        <v>34</v>
      </c>
      <c r="N30" s="334">
        <v>477664</v>
      </c>
      <c r="O30" s="334" t="s">
        <v>1321</v>
      </c>
      <c r="P30" s="338">
        <v>43336</v>
      </c>
      <c r="Q30" s="339">
        <v>643022955.78999996</v>
      </c>
      <c r="R30" s="339">
        <v>630687552.91484106</v>
      </c>
      <c r="S30" s="334">
        <v>31</v>
      </c>
      <c r="T30" s="336">
        <v>6.7007830327898699E-2</v>
      </c>
      <c r="U30" s="336">
        <v>0.86622330132873782</v>
      </c>
      <c r="V30" s="336">
        <v>0.10327491195265925</v>
      </c>
      <c r="W30" s="336">
        <v>1.0124394611040426</v>
      </c>
      <c r="X30" s="336">
        <v>0.2036328890212471</v>
      </c>
      <c r="Y30" s="336">
        <v>1.5441851895107139</v>
      </c>
      <c r="Z30" s="336">
        <v>0.29353267937500438</v>
      </c>
      <c r="AA30" s="336">
        <v>1.6685349094168165</v>
      </c>
      <c r="AB30" s="336">
        <v>3.6017926739333413E-2</v>
      </c>
      <c r="AC30" s="340">
        <v>4.9846334755788563E-2</v>
      </c>
      <c r="AD30" s="509">
        <v>32319373000116</v>
      </c>
      <c r="AE30" s="337" t="s">
        <v>2177</v>
      </c>
      <c r="AF30" s="337" t="s">
        <v>2143</v>
      </c>
      <c r="AG30" s="341" t="s">
        <v>1437</v>
      </c>
      <c r="AH30" s="341" t="s">
        <v>2138</v>
      </c>
      <c r="AI30" s="341">
        <v>500</v>
      </c>
      <c r="AJ30" s="341">
        <v>100</v>
      </c>
      <c r="AK30" s="341">
        <v>100</v>
      </c>
      <c r="AL30" s="640">
        <v>6.9999999999999993E-3</v>
      </c>
      <c r="AM30" s="640" t="s">
        <v>34</v>
      </c>
      <c r="AN30" s="336" t="s">
        <v>636</v>
      </c>
      <c r="AO30" s="334" t="s">
        <v>1324</v>
      </c>
      <c r="AP30" s="337" t="s">
        <v>11</v>
      </c>
      <c r="AQ30" s="343" t="s">
        <v>675</v>
      </c>
      <c r="AR30" s="336">
        <v>1.9600000000000004E-3</v>
      </c>
      <c r="AS30" s="336">
        <v>1.9600000000000004E-3</v>
      </c>
      <c r="AT30" s="336"/>
      <c r="AW30" s="629"/>
      <c r="AX30" s="630"/>
      <c r="AY30" s="630"/>
      <c r="AZ30" s="630"/>
      <c r="BA30" s="630"/>
      <c r="BB30" s="641"/>
      <c r="BC30" s="630"/>
      <c r="BD30" s="630"/>
      <c r="BE30" s="630"/>
      <c r="BF30" s="630"/>
      <c r="BG30" s="642"/>
      <c r="BH30" s="631"/>
      <c r="BI30" s="632"/>
      <c r="BJ30" s="632"/>
      <c r="BK30" s="632"/>
      <c r="BL30" s="212"/>
      <c r="BM30" s="631"/>
      <c r="BN30" s="631"/>
      <c r="BO30" s="631"/>
      <c r="BP30" s="631"/>
      <c r="BQ30" s="631"/>
      <c r="BR30" s="631"/>
      <c r="BS30" s="631"/>
      <c r="BT30" s="631"/>
      <c r="BU30" s="631"/>
      <c r="BV30" s="633"/>
      <c r="BW30" s="630"/>
    </row>
    <row r="31" spans="2:75" ht="15.75" customHeight="1">
      <c r="B31" s="330" t="s">
        <v>772</v>
      </c>
      <c r="C31" s="331">
        <v>37368116000198</v>
      </c>
      <c r="D31" s="332" t="s">
        <v>11</v>
      </c>
      <c r="E31" s="332" t="s">
        <v>621</v>
      </c>
      <c r="F31" s="332" t="s">
        <v>692</v>
      </c>
      <c r="G31" s="333" t="s">
        <v>866</v>
      </c>
      <c r="H31" s="333" t="s">
        <v>34</v>
      </c>
      <c r="I31" s="333"/>
      <c r="J31" s="333" t="s">
        <v>608</v>
      </c>
      <c r="K31" s="334" t="s">
        <v>48</v>
      </c>
      <c r="L31" s="335" t="s">
        <v>715</v>
      </c>
      <c r="M31" s="335" t="s">
        <v>34</v>
      </c>
      <c r="N31" s="334">
        <v>547263</v>
      </c>
      <c r="O31" s="334" t="s">
        <v>1321</v>
      </c>
      <c r="P31" s="338">
        <v>44041</v>
      </c>
      <c r="Q31" s="339">
        <v>39749749.409999996</v>
      </c>
      <c r="R31" s="339">
        <v>55493641.621388875</v>
      </c>
      <c r="S31" s="334">
        <v>31</v>
      </c>
      <c r="T31" s="336">
        <v>4.5558817931812268E-2</v>
      </c>
      <c r="U31" s="336">
        <v>0.58894773163694647</v>
      </c>
      <c r="V31" s="336">
        <v>6.2798709258773844E-2</v>
      </c>
      <c r="W31" s="336">
        <v>0.61563733299648971</v>
      </c>
      <c r="X31" s="336">
        <v>0.17306534251846273</v>
      </c>
      <c r="Y31" s="336">
        <v>1.3123859314627933</v>
      </c>
      <c r="Z31" s="336" t="s">
        <v>1418</v>
      </c>
      <c r="AA31" s="336" t="s">
        <v>1418</v>
      </c>
      <c r="AB31" s="336">
        <v>6.5377679878984518E-2</v>
      </c>
      <c r="AC31" s="340">
        <v>-0.52181275136622463</v>
      </c>
      <c r="AD31" s="509">
        <v>37368078000173</v>
      </c>
      <c r="AE31" s="337" t="s">
        <v>2177</v>
      </c>
      <c r="AF31" s="337" t="s">
        <v>2143</v>
      </c>
      <c r="AG31" s="341" t="s">
        <v>1437</v>
      </c>
      <c r="AH31" s="341" t="s">
        <v>2138</v>
      </c>
      <c r="AI31" s="341">
        <v>500</v>
      </c>
      <c r="AJ31" s="341">
        <v>100</v>
      </c>
      <c r="AK31" s="341">
        <v>100</v>
      </c>
      <c r="AL31" s="640">
        <v>6.9999999999999993E-3</v>
      </c>
      <c r="AM31" s="640" t="s">
        <v>34</v>
      </c>
      <c r="AN31" s="336" t="s">
        <v>636</v>
      </c>
      <c r="AO31" s="334" t="s">
        <v>1324</v>
      </c>
      <c r="AP31" s="337" t="s">
        <v>11</v>
      </c>
      <c r="AQ31" s="343" t="s">
        <v>675</v>
      </c>
      <c r="AR31" s="336">
        <v>1.8666666666666666E-3</v>
      </c>
      <c r="AS31" s="336">
        <v>1.8666666666666666E-3</v>
      </c>
      <c r="AT31" s="336"/>
      <c r="AW31" s="629"/>
      <c r="AX31" s="630"/>
      <c r="AY31" s="630"/>
      <c r="AZ31" s="630"/>
      <c r="BA31" s="630"/>
      <c r="BB31" s="641"/>
      <c r="BC31" s="630"/>
      <c r="BD31" s="630"/>
      <c r="BE31" s="630"/>
      <c r="BF31" s="630"/>
      <c r="BG31" s="642"/>
      <c r="BH31" s="631"/>
      <c r="BI31" s="632"/>
      <c r="BJ31" s="632"/>
      <c r="BK31" s="632"/>
      <c r="BL31" s="212"/>
      <c r="BM31" s="631"/>
      <c r="BN31" s="631"/>
      <c r="BO31" s="631"/>
      <c r="BP31" s="631"/>
      <c r="BQ31" s="631"/>
      <c r="BR31" s="631"/>
      <c r="BS31" s="631"/>
      <c r="BT31" s="631"/>
      <c r="BU31" s="631"/>
      <c r="BV31" s="633"/>
      <c r="BW31" s="630"/>
    </row>
    <row r="32" spans="2:75" ht="15.75" customHeight="1">
      <c r="B32" s="330" t="s">
        <v>961</v>
      </c>
      <c r="C32" s="331">
        <v>37287419000186</v>
      </c>
      <c r="D32" s="332" t="s">
        <v>13</v>
      </c>
      <c r="E32" s="332" t="s">
        <v>615</v>
      </c>
      <c r="F32" s="332" t="s">
        <v>619</v>
      </c>
      <c r="G32" s="333" t="s">
        <v>34</v>
      </c>
      <c r="H32" s="333" t="s">
        <v>1337</v>
      </c>
      <c r="I32" s="333" t="s">
        <v>34</v>
      </c>
      <c r="J32" s="333" t="s">
        <v>611</v>
      </c>
      <c r="K32" s="334" t="s">
        <v>48</v>
      </c>
      <c r="L32" s="335" t="s">
        <v>715</v>
      </c>
      <c r="M32" s="335" t="s">
        <v>34</v>
      </c>
      <c r="N32" s="334">
        <v>541941</v>
      </c>
      <c r="O32" s="334" t="s">
        <v>1321</v>
      </c>
      <c r="P32" s="338">
        <v>44012</v>
      </c>
      <c r="Q32" s="339">
        <v>574911140.00999999</v>
      </c>
      <c r="R32" s="339">
        <v>469589631.78547621</v>
      </c>
      <c r="S32" s="334">
        <v>31</v>
      </c>
      <c r="T32" s="336">
        <v>0.15047570597265358</v>
      </c>
      <c r="U32" s="336">
        <v>1.9452288211626381</v>
      </c>
      <c r="V32" s="336">
        <v>0.21029275429321714</v>
      </c>
      <c r="W32" s="336">
        <v>2.0615721553779291</v>
      </c>
      <c r="X32" s="336">
        <v>0.29213301249842738</v>
      </c>
      <c r="Y32" s="336">
        <v>2.2152977028192691</v>
      </c>
      <c r="Z32" s="336" t="s">
        <v>1418</v>
      </c>
      <c r="AA32" s="336" t="s">
        <v>1418</v>
      </c>
      <c r="AB32" s="336">
        <v>3.784107190042664E-2</v>
      </c>
      <c r="AC32" s="340">
        <v>2.4971430328588626</v>
      </c>
      <c r="AD32" s="509">
        <v>36986798000130</v>
      </c>
      <c r="AE32" s="337" t="s">
        <v>2148</v>
      </c>
      <c r="AF32" s="337" t="s">
        <v>2134</v>
      </c>
      <c r="AG32" s="341" t="s">
        <v>1436</v>
      </c>
      <c r="AH32" s="341" t="s">
        <v>2138</v>
      </c>
      <c r="AI32" s="341">
        <v>500</v>
      </c>
      <c r="AJ32" s="341">
        <v>100</v>
      </c>
      <c r="AK32" s="341">
        <v>100</v>
      </c>
      <c r="AL32" s="336">
        <v>0</v>
      </c>
      <c r="AM32" s="336" t="s">
        <v>34</v>
      </c>
      <c r="AN32" s="336" t="s">
        <v>34</v>
      </c>
      <c r="AO32" s="334" t="s">
        <v>1324</v>
      </c>
      <c r="AP32" s="337" t="s">
        <v>13</v>
      </c>
      <c r="AQ32" s="343" t="s">
        <v>668</v>
      </c>
      <c r="AR32" s="336">
        <v>5.0666666666666664E-3</v>
      </c>
      <c r="AS32" s="336">
        <v>5.0666666666666664E-3</v>
      </c>
      <c r="AT32" s="336"/>
      <c r="AW32" s="629"/>
      <c r="AX32" s="630"/>
      <c r="AY32" s="630"/>
      <c r="AZ32" s="630"/>
      <c r="BA32" s="630"/>
      <c r="BB32" s="641"/>
      <c r="BC32" s="630"/>
      <c r="BD32" s="630"/>
      <c r="BE32" s="630"/>
      <c r="BF32" s="630"/>
      <c r="BG32" s="642"/>
      <c r="BH32" s="631"/>
      <c r="BI32" s="632"/>
      <c r="BJ32" s="632"/>
      <c r="BK32" s="632"/>
      <c r="BL32" s="212"/>
      <c r="BM32" s="631"/>
      <c r="BN32" s="631"/>
      <c r="BO32" s="631"/>
      <c r="BP32" s="631"/>
      <c r="BQ32" s="631"/>
      <c r="BR32" s="631"/>
      <c r="BS32" s="631"/>
      <c r="BT32" s="631"/>
      <c r="BU32" s="631"/>
      <c r="BV32" s="633"/>
      <c r="BW32" s="630"/>
    </row>
    <row r="33" spans="2:75" ht="15.75" customHeight="1">
      <c r="B33" s="330" t="s">
        <v>516</v>
      </c>
      <c r="C33" s="331">
        <v>35828684000107</v>
      </c>
      <c r="D33" s="332" t="s">
        <v>13</v>
      </c>
      <c r="E33" s="332" t="s">
        <v>615</v>
      </c>
      <c r="F33" s="332" t="s">
        <v>619</v>
      </c>
      <c r="G33" s="333" t="s">
        <v>34</v>
      </c>
      <c r="H33" s="333" t="s">
        <v>1337</v>
      </c>
      <c r="I33" s="333" t="s">
        <v>34</v>
      </c>
      <c r="J33" s="333" t="s">
        <v>611</v>
      </c>
      <c r="K33" s="334" t="s">
        <v>48</v>
      </c>
      <c r="L33" s="335" t="s">
        <v>715</v>
      </c>
      <c r="M33" s="335" t="s">
        <v>34</v>
      </c>
      <c r="N33" s="334">
        <v>541419</v>
      </c>
      <c r="O33" s="334" t="s">
        <v>1324</v>
      </c>
      <c r="P33" s="338">
        <v>44012</v>
      </c>
      <c r="Q33" s="339">
        <v>405751713.69</v>
      </c>
      <c r="R33" s="339">
        <v>353178947.3776589</v>
      </c>
      <c r="S33" s="334">
        <v>31</v>
      </c>
      <c r="T33" s="336">
        <v>0.15130426242004935</v>
      </c>
      <c r="U33" s="336">
        <v>1.9559397320769041</v>
      </c>
      <c r="V33" s="336">
        <v>0.21154282547948644</v>
      </c>
      <c r="W33" s="336">
        <v>2.0738270329105126</v>
      </c>
      <c r="X33" s="336">
        <v>0.29451305436663766</v>
      </c>
      <c r="Y33" s="336">
        <v>2.2333459926656221</v>
      </c>
      <c r="Z33" s="336" t="s">
        <v>1418</v>
      </c>
      <c r="AA33" s="336" t="s">
        <v>1418</v>
      </c>
      <c r="AB33" s="336">
        <v>3.8261336413319254E-2</v>
      </c>
      <c r="AC33" s="340">
        <v>2.497131049700041</v>
      </c>
      <c r="AD33" s="509">
        <v>35828652000101</v>
      </c>
      <c r="AE33" s="337" t="s">
        <v>2282</v>
      </c>
      <c r="AF33" s="337" t="s">
        <v>736</v>
      </c>
      <c r="AG33" s="341" t="s">
        <v>736</v>
      </c>
      <c r="AH33" s="341" t="s">
        <v>2138</v>
      </c>
      <c r="AI33" s="341">
        <v>500</v>
      </c>
      <c r="AJ33" s="341">
        <v>100</v>
      </c>
      <c r="AK33" s="341">
        <v>100</v>
      </c>
      <c r="AL33" s="336">
        <v>1.9E-2</v>
      </c>
      <c r="AM33" s="336">
        <v>0.2</v>
      </c>
      <c r="AN33" s="336" t="s">
        <v>64</v>
      </c>
      <c r="AO33" s="334" t="s">
        <v>1324</v>
      </c>
      <c r="AP33" s="337" t="s">
        <v>13</v>
      </c>
      <c r="AQ33" s="343" t="s">
        <v>668</v>
      </c>
      <c r="AR33" s="336">
        <v>5.0672999999999994E-3</v>
      </c>
      <c r="AS33" s="336">
        <v>5.0672999999999994E-3</v>
      </c>
      <c r="AT33" s="336"/>
      <c r="AW33" s="629"/>
      <c r="AX33" s="630"/>
      <c r="AY33" s="630"/>
      <c r="AZ33" s="630"/>
      <c r="BA33" s="630"/>
      <c r="BB33" s="641"/>
      <c r="BC33" s="630"/>
      <c r="BD33" s="630"/>
      <c r="BE33" s="630"/>
      <c r="BF33" s="630"/>
      <c r="BG33" s="642"/>
      <c r="BH33" s="631"/>
      <c r="BI33" s="632"/>
      <c r="BJ33" s="632"/>
      <c r="BK33" s="632"/>
      <c r="BL33" s="212"/>
      <c r="BM33" s="631"/>
      <c r="BN33" s="631"/>
      <c r="BO33" s="631"/>
      <c r="BP33" s="631"/>
      <c r="BQ33" s="631"/>
      <c r="BR33" s="631"/>
      <c r="BS33" s="631"/>
      <c r="BT33" s="631"/>
      <c r="BU33" s="631"/>
      <c r="BV33" s="633"/>
      <c r="BW33" s="630"/>
    </row>
    <row r="34" spans="2:75" ht="15.75" customHeight="1">
      <c r="B34" s="330" t="s">
        <v>41</v>
      </c>
      <c r="C34" s="331">
        <v>15799713000134</v>
      </c>
      <c r="D34" s="332" t="s">
        <v>13</v>
      </c>
      <c r="E34" s="332" t="s">
        <v>615</v>
      </c>
      <c r="F34" s="332" t="s">
        <v>619</v>
      </c>
      <c r="G34" s="333" t="s">
        <v>34</v>
      </c>
      <c r="H34" s="333" t="s">
        <v>865</v>
      </c>
      <c r="I34" s="333" t="s">
        <v>34</v>
      </c>
      <c r="J34" s="333" t="s">
        <v>611</v>
      </c>
      <c r="K34" s="334" t="s">
        <v>48</v>
      </c>
      <c r="L34" s="335" t="s">
        <v>715</v>
      </c>
      <c r="M34" s="335" t="s">
        <v>34</v>
      </c>
      <c r="N34" s="334">
        <v>320153</v>
      </c>
      <c r="O34" s="334" t="s">
        <v>1324</v>
      </c>
      <c r="P34" s="338">
        <v>41243</v>
      </c>
      <c r="Q34" s="339">
        <v>5291496714.5299997</v>
      </c>
      <c r="R34" s="339">
        <v>4797593551.9763498</v>
      </c>
      <c r="S34" s="334">
        <v>31</v>
      </c>
      <c r="T34" s="336">
        <v>0.15461213676850361</v>
      </c>
      <c r="U34" s="336">
        <v>1.9987012694148127</v>
      </c>
      <c r="V34" s="336">
        <v>0.23581554571592966</v>
      </c>
      <c r="W34" s="336">
        <v>2.3117808527789689</v>
      </c>
      <c r="X34" s="336">
        <v>0.28694003176797622</v>
      </c>
      <c r="Y34" s="336">
        <v>2.1759183865805229</v>
      </c>
      <c r="Z34" s="336">
        <v>0.54268822199224309</v>
      </c>
      <c r="AA34" s="336">
        <v>3.0848157869556361</v>
      </c>
      <c r="AB34" s="336">
        <v>6.3119575765374705E-2</v>
      </c>
      <c r="AC34" s="340">
        <v>1.8481729631444674</v>
      </c>
      <c r="AD34" s="509">
        <v>15487918000184</v>
      </c>
      <c r="AE34" s="337" t="s">
        <v>2299</v>
      </c>
      <c r="AF34" s="337" t="s">
        <v>2140</v>
      </c>
      <c r="AG34" s="341" t="s">
        <v>719</v>
      </c>
      <c r="AH34" s="341" t="s">
        <v>2138</v>
      </c>
      <c r="AI34" s="341">
        <v>5000</v>
      </c>
      <c r="AJ34" s="341">
        <v>1000</v>
      </c>
      <c r="AK34" s="341">
        <v>5000</v>
      </c>
      <c r="AL34" s="336">
        <v>1.9574999999999999E-2</v>
      </c>
      <c r="AM34" s="336">
        <v>0.2</v>
      </c>
      <c r="AN34" s="336" t="s">
        <v>64</v>
      </c>
      <c r="AO34" s="334" t="s">
        <v>1324</v>
      </c>
      <c r="AP34" s="337" t="s">
        <v>13</v>
      </c>
      <c r="AQ34" s="343" t="s">
        <v>664</v>
      </c>
      <c r="AR34" s="336">
        <v>4.8937499999999997E-3</v>
      </c>
      <c r="AS34" s="336">
        <v>4.8937499999999997E-3</v>
      </c>
      <c r="AT34" s="336"/>
      <c r="AW34" s="629"/>
      <c r="AX34" s="630"/>
      <c r="AY34" s="630"/>
      <c r="AZ34" s="630"/>
      <c r="BA34" s="630"/>
      <c r="BB34" s="641"/>
      <c r="BC34" s="630"/>
      <c r="BD34" s="630"/>
      <c r="BE34" s="630"/>
      <c r="BF34" s="630"/>
      <c r="BG34" s="642"/>
      <c r="BH34" s="631"/>
      <c r="BI34" s="632"/>
      <c r="BJ34" s="632"/>
      <c r="BK34" s="632"/>
      <c r="BL34" s="212"/>
      <c r="BM34" s="631"/>
      <c r="BN34" s="631"/>
      <c r="BO34" s="631"/>
      <c r="BP34" s="631"/>
      <c r="BQ34" s="631"/>
      <c r="BR34" s="631"/>
      <c r="BS34" s="631"/>
      <c r="BT34" s="631"/>
      <c r="BU34" s="631"/>
      <c r="BV34" s="633"/>
      <c r="BW34" s="630"/>
    </row>
    <row r="35" spans="2:75" ht="15.75" customHeight="1">
      <c r="B35" s="330" t="s">
        <v>254</v>
      </c>
      <c r="C35" s="331">
        <v>28558421000151</v>
      </c>
      <c r="D35" s="332" t="s">
        <v>13</v>
      </c>
      <c r="E35" s="332" t="s">
        <v>616</v>
      </c>
      <c r="F35" s="332" t="s">
        <v>619</v>
      </c>
      <c r="G35" s="333" t="s">
        <v>34</v>
      </c>
      <c r="H35" s="333" t="s">
        <v>865</v>
      </c>
      <c r="I35" s="333" t="s">
        <v>34</v>
      </c>
      <c r="J35" s="333" t="s">
        <v>611</v>
      </c>
      <c r="K35" s="334" t="s">
        <v>48</v>
      </c>
      <c r="L35" s="335" t="s">
        <v>715</v>
      </c>
      <c r="M35" s="335" t="s">
        <v>34</v>
      </c>
      <c r="N35" s="334">
        <v>452750</v>
      </c>
      <c r="O35" s="334" t="s">
        <v>1321</v>
      </c>
      <c r="P35" s="338">
        <v>43046</v>
      </c>
      <c r="Q35" s="339">
        <v>46255540.969999999</v>
      </c>
      <c r="R35" s="339">
        <v>28344445.303928573</v>
      </c>
      <c r="S35" s="334">
        <v>31</v>
      </c>
      <c r="T35" s="336">
        <v>0.21553637273549286</v>
      </c>
      <c r="U35" s="336">
        <v>2.7862807590358045</v>
      </c>
      <c r="V35" s="336">
        <v>0.29695507160657719</v>
      </c>
      <c r="W35" s="336">
        <v>2.9111526408978352</v>
      </c>
      <c r="X35" s="336">
        <v>0.37821993677668075</v>
      </c>
      <c r="Y35" s="336">
        <v>2.8681104882192678</v>
      </c>
      <c r="Z35" s="336">
        <v>0.42153506888747483</v>
      </c>
      <c r="AA35" s="336">
        <v>2.3961419882779409</v>
      </c>
      <c r="AB35" s="336">
        <v>5.4920380560658046E-2</v>
      </c>
      <c r="AC35" s="340">
        <v>2.9953216635933537</v>
      </c>
      <c r="AD35" s="509">
        <v>0</v>
      </c>
      <c r="AE35" s="337" t="s">
        <v>2319</v>
      </c>
      <c r="AF35" s="337" t="s">
        <v>2140</v>
      </c>
      <c r="AG35" s="341" t="s">
        <v>719</v>
      </c>
      <c r="AH35" s="341" t="s">
        <v>2135</v>
      </c>
      <c r="AI35" s="341">
        <v>50000</v>
      </c>
      <c r="AJ35" s="341">
        <v>10000</v>
      </c>
      <c r="AK35" s="341">
        <v>20000</v>
      </c>
      <c r="AL35" s="336">
        <v>0.02</v>
      </c>
      <c r="AM35" s="336">
        <v>0.2</v>
      </c>
      <c r="AN35" s="336" t="s">
        <v>64</v>
      </c>
      <c r="AO35" s="334" t="s">
        <v>1324</v>
      </c>
      <c r="AP35" s="337" t="s">
        <v>13</v>
      </c>
      <c r="AQ35" s="343" t="s">
        <v>664</v>
      </c>
      <c r="AR35" s="336">
        <v>4.0000000000000001E-3</v>
      </c>
      <c r="AS35" s="336">
        <v>4.0000000000000001E-3</v>
      </c>
      <c r="AT35" s="336"/>
      <c r="AW35" s="629"/>
      <c r="AX35" s="630"/>
      <c r="AY35" s="630"/>
      <c r="AZ35" s="630"/>
      <c r="BA35" s="630"/>
      <c r="BB35" s="641"/>
      <c r="BC35" s="630"/>
      <c r="BD35" s="630"/>
      <c r="BE35" s="630"/>
      <c r="BF35" s="630"/>
      <c r="BG35" s="642"/>
      <c r="BH35" s="631"/>
      <c r="BI35" s="632"/>
      <c r="BJ35" s="632"/>
      <c r="BK35" s="632"/>
      <c r="BL35" s="212"/>
      <c r="BM35" s="631"/>
      <c r="BN35" s="631"/>
      <c r="BO35" s="631"/>
      <c r="BP35" s="631"/>
      <c r="BQ35" s="631"/>
      <c r="BR35" s="631"/>
      <c r="BS35" s="631"/>
      <c r="BT35" s="631"/>
      <c r="BU35" s="631"/>
      <c r="BV35" s="633"/>
      <c r="BW35" s="630"/>
    </row>
    <row r="36" spans="2:75" ht="15.75" customHeight="1">
      <c r="B36" s="330" t="s">
        <v>256</v>
      </c>
      <c r="C36" s="331">
        <v>29726133000121</v>
      </c>
      <c r="D36" s="332" t="s">
        <v>13</v>
      </c>
      <c r="E36" s="332" t="s">
        <v>615</v>
      </c>
      <c r="F36" s="332" t="s">
        <v>619</v>
      </c>
      <c r="G36" s="333" t="s">
        <v>34</v>
      </c>
      <c r="H36" s="333" t="s">
        <v>865</v>
      </c>
      <c r="I36" s="333" t="s">
        <v>34</v>
      </c>
      <c r="J36" s="333" t="s">
        <v>611</v>
      </c>
      <c r="K36" s="334" t="s">
        <v>48</v>
      </c>
      <c r="L36" s="335" t="s">
        <v>715</v>
      </c>
      <c r="M36" s="335" t="s">
        <v>34</v>
      </c>
      <c r="N36" s="334">
        <v>465501</v>
      </c>
      <c r="O36" s="334" t="s">
        <v>1321</v>
      </c>
      <c r="P36" s="338">
        <v>43236</v>
      </c>
      <c r="Q36" s="339">
        <v>2342853462.77</v>
      </c>
      <c r="R36" s="339">
        <v>1738077384.6755545</v>
      </c>
      <c r="S36" s="334">
        <v>31</v>
      </c>
      <c r="T36" s="336">
        <v>0.16028525173603114</v>
      </c>
      <c r="U36" s="336">
        <v>2.0720387338863815</v>
      </c>
      <c r="V36" s="336">
        <v>0.23442702828583206</v>
      </c>
      <c r="W36" s="336">
        <v>2.2981687391292764</v>
      </c>
      <c r="X36" s="336">
        <v>0.40957397410747709</v>
      </c>
      <c r="Y36" s="336">
        <v>3.1058738490903597</v>
      </c>
      <c r="Z36" s="336">
        <v>0.60226310000038152</v>
      </c>
      <c r="AA36" s="336">
        <v>3.4234587070300804</v>
      </c>
      <c r="AB36" s="336">
        <v>5.2054524826844618E-2</v>
      </c>
      <c r="AC36" s="340">
        <v>2.2071467056216321</v>
      </c>
      <c r="AD36" s="509">
        <v>29726117000139</v>
      </c>
      <c r="AE36" s="337" t="s">
        <v>2319</v>
      </c>
      <c r="AF36" s="337" t="s">
        <v>2140</v>
      </c>
      <c r="AG36" s="341" t="s">
        <v>719</v>
      </c>
      <c r="AH36" s="341" t="s">
        <v>2138</v>
      </c>
      <c r="AI36" s="341">
        <v>50000</v>
      </c>
      <c r="AJ36" s="341">
        <v>10000</v>
      </c>
      <c r="AK36" s="341">
        <v>20000</v>
      </c>
      <c r="AL36" s="336">
        <v>0.02</v>
      </c>
      <c r="AM36" s="336">
        <v>0.2</v>
      </c>
      <c r="AN36" s="336" t="s">
        <v>64</v>
      </c>
      <c r="AO36" s="334" t="s">
        <v>1324</v>
      </c>
      <c r="AP36" s="337" t="s">
        <v>13</v>
      </c>
      <c r="AQ36" s="343" t="s">
        <v>664</v>
      </c>
      <c r="AR36" s="336">
        <v>4.0000000000000001E-3</v>
      </c>
      <c r="AS36" s="336">
        <v>4.0000000000000001E-3</v>
      </c>
      <c r="AT36" s="336"/>
      <c r="AW36" s="629"/>
      <c r="AX36" s="630"/>
      <c r="AY36" s="630"/>
      <c r="AZ36" s="630"/>
      <c r="BA36" s="630"/>
      <c r="BB36" s="641"/>
      <c r="BC36" s="630"/>
      <c r="BD36" s="630"/>
      <c r="BE36" s="630"/>
      <c r="BF36" s="630"/>
      <c r="BG36" s="642"/>
      <c r="BH36" s="631"/>
      <c r="BI36" s="632"/>
      <c r="BJ36" s="632"/>
      <c r="BK36" s="632"/>
      <c r="BL36" s="212"/>
      <c r="BM36" s="631"/>
      <c r="BN36" s="631"/>
      <c r="BO36" s="631"/>
      <c r="BP36" s="631"/>
      <c r="BQ36" s="631"/>
      <c r="BR36" s="631"/>
      <c r="BS36" s="631"/>
      <c r="BT36" s="631"/>
      <c r="BU36" s="631"/>
      <c r="BV36" s="633"/>
      <c r="BW36" s="630"/>
    </row>
    <row r="37" spans="2:75" ht="15.75" customHeight="1">
      <c r="B37" s="330" t="s">
        <v>1040</v>
      </c>
      <c r="C37" s="331">
        <v>30338679000194</v>
      </c>
      <c r="D37" s="332" t="s">
        <v>13</v>
      </c>
      <c r="E37" s="332" t="s">
        <v>615</v>
      </c>
      <c r="F37" s="332" t="s">
        <v>619</v>
      </c>
      <c r="G37" s="333" t="s">
        <v>34</v>
      </c>
      <c r="H37" s="333" t="s">
        <v>865</v>
      </c>
      <c r="I37" s="333" t="s">
        <v>34</v>
      </c>
      <c r="J37" s="333" t="s">
        <v>611</v>
      </c>
      <c r="K37" s="334" t="s">
        <v>48</v>
      </c>
      <c r="L37" s="335" t="s">
        <v>715</v>
      </c>
      <c r="M37" s="335" t="s">
        <v>34</v>
      </c>
      <c r="N37" s="334">
        <v>469025</v>
      </c>
      <c r="O37" s="334" t="s">
        <v>1321</v>
      </c>
      <c r="P37" s="338">
        <v>43280</v>
      </c>
      <c r="Q37" s="339">
        <v>1260691713.97</v>
      </c>
      <c r="R37" s="339">
        <v>1130030194.8769047</v>
      </c>
      <c r="S37" s="334">
        <v>31</v>
      </c>
      <c r="T37" s="336">
        <v>0.18671399883618767</v>
      </c>
      <c r="U37" s="336">
        <v>2.413688306049119</v>
      </c>
      <c r="V37" s="336">
        <v>0.22913671437342975</v>
      </c>
      <c r="W37" s="336">
        <v>2.2463059733783934</v>
      </c>
      <c r="X37" s="336">
        <v>0.28122751606601581</v>
      </c>
      <c r="Y37" s="336">
        <v>2.1325993422738132</v>
      </c>
      <c r="Z37" s="336">
        <v>0.41553003221724838</v>
      </c>
      <c r="AA37" s="336">
        <v>2.3620074130819697</v>
      </c>
      <c r="AB37" s="336">
        <v>5.6664441823476602E-2</v>
      </c>
      <c r="AC37" s="340">
        <v>1.9561194929519987</v>
      </c>
      <c r="AD37" s="509">
        <v>0</v>
      </c>
      <c r="AE37" s="337" t="s">
        <v>2148</v>
      </c>
      <c r="AF37" s="337" t="s">
        <v>2134</v>
      </c>
      <c r="AG37" s="341" t="s">
        <v>1436</v>
      </c>
      <c r="AH37" s="341" t="s">
        <v>2138</v>
      </c>
      <c r="AI37" s="341">
        <v>100</v>
      </c>
      <c r="AJ37" s="341">
        <v>100</v>
      </c>
      <c r="AK37" s="341">
        <v>100</v>
      </c>
      <c r="AL37" s="336">
        <v>0</v>
      </c>
      <c r="AM37" s="336" t="s">
        <v>34</v>
      </c>
      <c r="AN37" s="336" t="s">
        <v>34</v>
      </c>
      <c r="AO37" s="334" t="s">
        <v>1324</v>
      </c>
      <c r="AP37" s="337" t="s">
        <v>13</v>
      </c>
      <c r="AQ37" s="343" t="s">
        <v>664</v>
      </c>
      <c r="AR37" s="336">
        <v>4.7499999999999999E-3</v>
      </c>
      <c r="AS37" s="336">
        <v>4.7499999999999999E-3</v>
      </c>
      <c r="AT37" s="336"/>
      <c r="AW37" s="629"/>
      <c r="AX37" s="630"/>
      <c r="AY37" s="630"/>
      <c r="AZ37" s="630"/>
      <c r="BA37" s="630"/>
      <c r="BB37" s="641"/>
      <c r="BC37" s="630"/>
      <c r="BD37" s="630"/>
      <c r="BE37" s="630"/>
      <c r="BF37" s="630"/>
      <c r="BG37" s="642"/>
      <c r="BH37" s="631"/>
      <c r="BI37" s="632"/>
      <c r="BJ37" s="632"/>
      <c r="BK37" s="632"/>
      <c r="BL37" s="212"/>
      <c r="BM37" s="631"/>
      <c r="BN37" s="631"/>
      <c r="BO37" s="631"/>
      <c r="BP37" s="631"/>
      <c r="BQ37" s="631"/>
      <c r="BR37" s="631"/>
      <c r="BS37" s="631"/>
      <c r="BT37" s="631"/>
      <c r="BU37" s="631"/>
      <c r="BV37" s="633"/>
      <c r="BW37" s="630"/>
    </row>
    <row r="38" spans="2:75" ht="15.75" customHeight="1">
      <c r="B38" s="330" t="s">
        <v>1639</v>
      </c>
      <c r="C38" s="331">
        <v>36976786000124</v>
      </c>
      <c r="D38" s="332" t="s">
        <v>13</v>
      </c>
      <c r="E38" s="332" t="s">
        <v>615</v>
      </c>
      <c r="F38" s="332" t="s">
        <v>619</v>
      </c>
      <c r="G38" s="333" t="s">
        <v>34</v>
      </c>
      <c r="H38" s="333" t="s">
        <v>1337</v>
      </c>
      <c r="I38" s="333" t="s">
        <v>34</v>
      </c>
      <c r="J38" s="333" t="s">
        <v>611</v>
      </c>
      <c r="K38" s="334" t="s">
        <v>48</v>
      </c>
      <c r="L38" s="335" t="s">
        <v>715</v>
      </c>
      <c r="M38" s="335"/>
      <c r="N38" s="334">
        <v>544418</v>
      </c>
      <c r="O38" s="334" t="s">
        <v>1321</v>
      </c>
      <c r="P38" s="338">
        <v>44012</v>
      </c>
      <c r="Q38" s="339">
        <v>503736237.45999998</v>
      </c>
      <c r="R38" s="339">
        <v>312940794.8122223</v>
      </c>
      <c r="S38" s="334">
        <v>31</v>
      </c>
      <c r="T38" s="336">
        <v>0.17486024948469603</v>
      </c>
      <c r="U38" s="336">
        <v>1.9668129646528236</v>
      </c>
      <c r="V38" s="336">
        <v>0.2118446462093595</v>
      </c>
      <c r="W38" s="336">
        <v>1.9442483915792685</v>
      </c>
      <c r="X38" s="336">
        <v>0.33408814221729877</v>
      </c>
      <c r="Y38" s="336">
        <v>2.3492378075038687</v>
      </c>
      <c r="Z38" s="336" t="s">
        <v>1418</v>
      </c>
      <c r="AA38" s="336" t="s">
        <v>1418</v>
      </c>
      <c r="AB38" s="336">
        <v>3.7065143409596442E-2</v>
      </c>
      <c r="AC38" s="340">
        <v>2.4134697442257416</v>
      </c>
      <c r="AD38" s="509">
        <v>36017837000190</v>
      </c>
      <c r="AE38" s="337" t="s">
        <v>2343</v>
      </c>
      <c r="AF38" s="337" t="s">
        <v>2343</v>
      </c>
      <c r="AG38" s="341" t="s">
        <v>1440</v>
      </c>
      <c r="AH38" s="341" t="s">
        <v>2138</v>
      </c>
      <c r="AI38" s="341">
        <v>5000</v>
      </c>
      <c r="AJ38" s="341">
        <v>5000</v>
      </c>
      <c r="AK38" s="341">
        <v>5000</v>
      </c>
      <c r="AL38" s="336">
        <v>2.5000000000000001E-2</v>
      </c>
      <c r="AM38" s="336" t="s">
        <v>34</v>
      </c>
      <c r="AN38" s="336" t="s">
        <v>64</v>
      </c>
      <c r="AO38" s="334" t="s">
        <v>1324</v>
      </c>
      <c r="AP38" s="337" t="s">
        <v>13</v>
      </c>
      <c r="AQ38" s="343" t="s">
        <v>668</v>
      </c>
      <c r="AR38" s="336" t="s">
        <v>34</v>
      </c>
      <c r="AS38" s="336" t="s">
        <v>34</v>
      </c>
      <c r="AT38" s="336"/>
      <c r="AW38" s="629"/>
      <c r="AX38" s="630"/>
      <c r="AY38" s="630"/>
      <c r="AZ38" s="630"/>
      <c r="BA38" s="630"/>
      <c r="BB38" s="641"/>
      <c r="BC38" s="630"/>
      <c r="BD38" s="630"/>
      <c r="BE38" s="630"/>
      <c r="BF38" s="630"/>
      <c r="BG38" s="642"/>
      <c r="BH38" s="631"/>
      <c r="BI38" s="632"/>
      <c r="BJ38" s="632"/>
      <c r="BK38" s="632"/>
      <c r="BL38" s="212"/>
      <c r="BM38" s="631"/>
      <c r="BN38" s="631"/>
      <c r="BO38" s="631"/>
      <c r="BP38" s="631"/>
      <c r="BQ38" s="631"/>
      <c r="BR38" s="631"/>
      <c r="BS38" s="631"/>
      <c r="BT38" s="631"/>
      <c r="BU38" s="631"/>
      <c r="BV38" s="633"/>
      <c r="BW38" s="630"/>
    </row>
    <row r="39" spans="2:75" ht="15.75" customHeight="1">
      <c r="B39" s="330" t="s">
        <v>651</v>
      </c>
      <c r="C39" s="331">
        <v>29148660000104</v>
      </c>
      <c r="D39" s="332" t="s">
        <v>13</v>
      </c>
      <c r="E39" s="332" t="s">
        <v>615</v>
      </c>
      <c r="F39" s="332" t="s">
        <v>619</v>
      </c>
      <c r="G39" s="333" t="s">
        <v>34</v>
      </c>
      <c r="H39" s="333" t="s">
        <v>1337</v>
      </c>
      <c r="I39" s="333" t="s">
        <v>34</v>
      </c>
      <c r="J39" s="333" t="s">
        <v>611</v>
      </c>
      <c r="K39" s="334" t="s">
        <v>48</v>
      </c>
      <c r="L39" s="335" t="s">
        <v>715</v>
      </c>
      <c r="M39" s="335" t="s">
        <v>34</v>
      </c>
      <c r="N39" s="334">
        <v>462081</v>
      </c>
      <c r="O39" s="334" t="s">
        <v>1321</v>
      </c>
      <c r="P39" s="338">
        <v>43188</v>
      </c>
      <c r="Q39" s="339">
        <v>183498198.93000001</v>
      </c>
      <c r="R39" s="339">
        <v>118305909.12111111</v>
      </c>
      <c r="S39" s="334">
        <v>31</v>
      </c>
      <c r="T39" s="336">
        <v>0.15564417131751207</v>
      </c>
      <c r="U39" s="336">
        <v>2.0120425814637604</v>
      </c>
      <c r="V39" s="336">
        <v>0.22050798610305611</v>
      </c>
      <c r="W39" s="336">
        <v>2.16171558414548</v>
      </c>
      <c r="X39" s="336">
        <v>0.24881961627488081</v>
      </c>
      <c r="Y39" s="336">
        <v>1.8868443509207393</v>
      </c>
      <c r="Z39" s="336">
        <v>0.45341230173899305</v>
      </c>
      <c r="AA39" s="336">
        <v>2.5773425140306996</v>
      </c>
      <c r="AB39" s="336">
        <v>3.5775460751624202E-2</v>
      </c>
      <c r="AC39" s="340">
        <v>2.8743344636323154</v>
      </c>
      <c r="AD39" s="509">
        <v>28581119000114</v>
      </c>
      <c r="AE39" s="337" t="s">
        <v>2148</v>
      </c>
      <c r="AF39" s="337" t="s">
        <v>2134</v>
      </c>
      <c r="AG39" s="341" t="s">
        <v>1436</v>
      </c>
      <c r="AH39" s="341" t="s">
        <v>2135</v>
      </c>
      <c r="AI39" s="341">
        <v>10000</v>
      </c>
      <c r="AJ39" s="341">
        <v>10000</v>
      </c>
      <c r="AK39" s="341">
        <v>10000</v>
      </c>
      <c r="AL39" s="336">
        <v>0</v>
      </c>
      <c r="AM39" s="336" t="s">
        <v>34</v>
      </c>
      <c r="AN39" s="336" t="s">
        <v>34</v>
      </c>
      <c r="AO39" s="334" t="s">
        <v>1324</v>
      </c>
      <c r="AP39" s="337" t="s">
        <v>13</v>
      </c>
      <c r="AQ39" s="343" t="s">
        <v>664</v>
      </c>
      <c r="AR39" s="336">
        <v>4.7499999999999999E-3</v>
      </c>
      <c r="AS39" s="336">
        <v>4.7499999999999999E-3</v>
      </c>
      <c r="AT39" s="336"/>
      <c r="AW39" s="629"/>
      <c r="AX39" s="630"/>
      <c r="AY39" s="630"/>
      <c r="AZ39" s="630"/>
      <c r="BA39" s="630"/>
      <c r="BB39" s="641"/>
      <c r="BC39" s="630"/>
      <c r="BD39" s="630"/>
      <c r="BE39" s="630"/>
      <c r="BF39" s="630"/>
      <c r="BG39" s="642"/>
      <c r="BH39" s="631"/>
      <c r="BI39" s="632"/>
      <c r="BJ39" s="632"/>
      <c r="BK39" s="632"/>
      <c r="BL39" s="212"/>
      <c r="BM39" s="631"/>
      <c r="BN39" s="631"/>
      <c r="BO39" s="631"/>
      <c r="BP39" s="631"/>
      <c r="BQ39" s="631"/>
      <c r="BR39" s="631"/>
      <c r="BS39" s="631"/>
      <c r="BT39" s="631"/>
      <c r="BU39" s="631"/>
      <c r="BV39" s="633"/>
      <c r="BW39" s="630"/>
    </row>
    <row r="40" spans="2:75" ht="15.75" customHeight="1">
      <c r="B40" s="330" t="s">
        <v>1224</v>
      </c>
      <c r="C40" s="331">
        <v>29177024000100</v>
      </c>
      <c r="D40" s="332" t="s">
        <v>14</v>
      </c>
      <c r="E40" s="332" t="s">
        <v>607</v>
      </c>
      <c r="F40" s="332" t="s">
        <v>1317</v>
      </c>
      <c r="G40" s="333"/>
      <c r="H40" s="333" t="s">
        <v>34</v>
      </c>
      <c r="I40" s="333" t="s">
        <v>34</v>
      </c>
      <c r="J40" s="333" t="s">
        <v>608</v>
      </c>
      <c r="K40" s="334" t="s">
        <v>48</v>
      </c>
      <c r="L40" s="335" t="s">
        <v>715</v>
      </c>
      <c r="M40" s="335" t="s">
        <v>34</v>
      </c>
      <c r="N40" s="334">
        <v>463698</v>
      </c>
      <c r="O40" s="334" t="s">
        <v>1321</v>
      </c>
      <c r="P40" s="338">
        <v>43216</v>
      </c>
      <c r="Q40" s="339">
        <v>352375886.14999998</v>
      </c>
      <c r="R40" s="339">
        <v>334913597.54408753</v>
      </c>
      <c r="S40" s="334">
        <v>32</v>
      </c>
      <c r="T40" s="336">
        <v>0.10823270706921639</v>
      </c>
      <c r="U40" s="336">
        <v>1.3991453292915905</v>
      </c>
      <c r="V40" s="336">
        <v>2.9434782763952949E-2</v>
      </c>
      <c r="W40" s="336">
        <v>0.28855929320870971</v>
      </c>
      <c r="X40" s="336">
        <v>1.1491525403099243</v>
      </c>
      <c r="Y40" s="336">
        <v>8.714232468852547</v>
      </c>
      <c r="Z40" s="336">
        <v>1.8022416161822954</v>
      </c>
      <c r="AA40" s="336">
        <v>10.244525611958187</v>
      </c>
      <c r="AB40" s="336">
        <v>0.23719617549934152</v>
      </c>
      <c r="AC40" s="340">
        <v>-0.16909112836886009</v>
      </c>
      <c r="AD40" s="509">
        <v>29088410000118</v>
      </c>
      <c r="AE40" s="337" t="s">
        <v>2285</v>
      </c>
      <c r="AF40" s="337" t="s">
        <v>2134</v>
      </c>
      <c r="AG40" s="341" t="s">
        <v>1436</v>
      </c>
      <c r="AH40" s="341" t="s">
        <v>2138</v>
      </c>
      <c r="AI40" s="341">
        <v>50</v>
      </c>
      <c r="AJ40" s="341">
        <v>50</v>
      </c>
      <c r="AK40" s="341">
        <v>30</v>
      </c>
      <c r="AL40" s="336">
        <v>0.02</v>
      </c>
      <c r="AM40" s="336">
        <v>0.2</v>
      </c>
      <c r="AN40" s="336" t="s">
        <v>34</v>
      </c>
      <c r="AO40" s="334" t="s">
        <v>1324</v>
      </c>
      <c r="AP40" s="337" t="s">
        <v>716</v>
      </c>
      <c r="AQ40" s="343" t="s">
        <v>667</v>
      </c>
      <c r="AR40" s="336">
        <v>5.3333333333333332E-3</v>
      </c>
      <c r="AS40" s="336">
        <v>5.3333333333333332E-3</v>
      </c>
      <c r="AT40" s="336"/>
      <c r="AW40" s="629"/>
      <c r="AX40" s="630"/>
      <c r="AY40" s="630"/>
      <c r="AZ40" s="630"/>
      <c r="BA40" s="630"/>
      <c r="BB40" s="641"/>
      <c r="BC40" s="630"/>
      <c r="BD40" s="630"/>
      <c r="BE40" s="630"/>
      <c r="BF40" s="630"/>
      <c r="BG40" s="642"/>
      <c r="BH40" s="631"/>
      <c r="BI40" s="632"/>
      <c r="BJ40" s="632"/>
      <c r="BK40" s="632"/>
      <c r="BL40" s="212"/>
      <c r="BM40" s="631"/>
      <c r="BN40" s="631"/>
      <c r="BO40" s="631"/>
      <c r="BP40" s="631"/>
      <c r="BQ40" s="631"/>
      <c r="BR40" s="631"/>
      <c r="BS40" s="631"/>
      <c r="BT40" s="631"/>
      <c r="BU40" s="631"/>
      <c r="BV40" s="633"/>
      <c r="BW40" s="630"/>
    </row>
    <row r="41" spans="2:75" ht="15.75" customHeight="1">
      <c r="B41" s="330" t="s">
        <v>1087</v>
      </c>
      <c r="C41" s="331">
        <v>31922843000179</v>
      </c>
      <c r="D41" s="332" t="s">
        <v>13</v>
      </c>
      <c r="E41" s="332" t="s">
        <v>616</v>
      </c>
      <c r="F41" s="332" t="s">
        <v>617</v>
      </c>
      <c r="G41" s="333" t="s">
        <v>34</v>
      </c>
      <c r="H41" s="333" t="s">
        <v>865</v>
      </c>
      <c r="I41" s="333" t="s">
        <v>34</v>
      </c>
      <c r="J41" s="333" t="s">
        <v>608</v>
      </c>
      <c r="K41" s="334" t="s">
        <v>48</v>
      </c>
      <c r="L41" s="335" t="s">
        <v>715</v>
      </c>
      <c r="M41" s="335" t="s">
        <v>1415</v>
      </c>
      <c r="N41" s="334">
        <v>480819</v>
      </c>
      <c r="O41" s="334" t="s">
        <v>1321</v>
      </c>
      <c r="P41" s="338">
        <v>43434</v>
      </c>
      <c r="Q41" s="339">
        <v>26457639.690000001</v>
      </c>
      <c r="R41" s="339">
        <v>25512561.281349208</v>
      </c>
      <c r="S41" s="334">
        <v>32</v>
      </c>
      <c r="T41" s="336">
        <v>7.2641382127581755E-2</v>
      </c>
      <c r="U41" s="336">
        <v>0.93904932500758775</v>
      </c>
      <c r="V41" s="336">
        <v>8.4689408836585489E-2</v>
      </c>
      <c r="W41" s="336">
        <v>0.83023938556381149</v>
      </c>
      <c r="X41" s="336">
        <v>0.16575945401008063</v>
      </c>
      <c r="Y41" s="336">
        <v>1.2569840517120079</v>
      </c>
      <c r="Z41" s="336">
        <v>0.24822095835964064</v>
      </c>
      <c r="AA41" s="336">
        <v>1.4109683976373855</v>
      </c>
      <c r="AB41" s="336">
        <v>5.175116209043467E-2</v>
      </c>
      <c r="AC41" s="340">
        <v>-0.28039360315105061</v>
      </c>
      <c r="AD41" s="509">
        <v>30658578000109</v>
      </c>
      <c r="AE41" s="337" t="s">
        <v>2359</v>
      </c>
      <c r="AF41" s="337" t="s">
        <v>2137</v>
      </c>
      <c r="AG41" s="341" t="s">
        <v>59</v>
      </c>
      <c r="AH41" s="341" t="s">
        <v>2138</v>
      </c>
      <c r="AI41" s="341">
        <v>1000</v>
      </c>
      <c r="AJ41" s="341">
        <v>1000</v>
      </c>
      <c r="AK41" s="341">
        <v>1000</v>
      </c>
      <c r="AL41" s="336">
        <v>0.02</v>
      </c>
      <c r="AM41" s="336">
        <v>0.2</v>
      </c>
      <c r="AN41" s="336" t="s">
        <v>64</v>
      </c>
      <c r="AO41" s="334" t="s">
        <v>1324</v>
      </c>
      <c r="AP41" s="337" t="s">
        <v>13</v>
      </c>
      <c r="AQ41" s="343" t="s">
        <v>674</v>
      </c>
      <c r="AR41" s="336" t="s">
        <v>34</v>
      </c>
      <c r="AS41" s="336" t="s">
        <v>34</v>
      </c>
      <c r="AT41" s="336"/>
      <c r="AW41" s="629"/>
      <c r="AX41" s="630"/>
      <c r="AY41" s="630"/>
      <c r="AZ41" s="630"/>
      <c r="BA41" s="630"/>
      <c r="BB41" s="641"/>
      <c r="BC41" s="630"/>
      <c r="BD41" s="630"/>
      <c r="BE41" s="630"/>
      <c r="BF41" s="630"/>
      <c r="BG41" s="642"/>
      <c r="BH41" s="631"/>
      <c r="BI41" s="632"/>
      <c r="BJ41" s="632"/>
      <c r="BK41" s="632"/>
      <c r="BL41" s="212"/>
      <c r="BM41" s="631"/>
      <c r="BN41" s="631"/>
      <c r="BO41" s="631"/>
      <c r="BP41" s="631"/>
      <c r="BQ41" s="631"/>
      <c r="BR41" s="631"/>
      <c r="BS41" s="631"/>
      <c r="BT41" s="631"/>
      <c r="BU41" s="631"/>
      <c r="BV41" s="633"/>
      <c r="BW41" s="630"/>
    </row>
    <row r="42" spans="2:75" ht="15.75" customHeight="1">
      <c r="B42" s="330" t="s">
        <v>646</v>
      </c>
      <c r="C42" s="331">
        <v>32073525000143</v>
      </c>
      <c r="D42" s="332" t="s">
        <v>14</v>
      </c>
      <c r="E42" s="332" t="s">
        <v>614</v>
      </c>
      <c r="F42" s="332" t="s">
        <v>689</v>
      </c>
      <c r="G42" s="333"/>
      <c r="H42" s="333" t="s">
        <v>865</v>
      </c>
      <c r="I42" s="333" t="s">
        <v>34</v>
      </c>
      <c r="J42" s="333" t="s">
        <v>608</v>
      </c>
      <c r="K42" s="334" t="s">
        <v>48</v>
      </c>
      <c r="L42" s="335" t="s">
        <v>715</v>
      </c>
      <c r="M42" s="335" t="s">
        <v>34</v>
      </c>
      <c r="N42" s="334">
        <v>485675</v>
      </c>
      <c r="O42" s="334" t="s">
        <v>1321</v>
      </c>
      <c r="P42" s="338">
        <v>43461</v>
      </c>
      <c r="Q42" s="339">
        <v>743709167.04999995</v>
      </c>
      <c r="R42" s="339">
        <v>585249435.06793654</v>
      </c>
      <c r="S42" s="334">
        <v>32</v>
      </c>
      <c r="T42" s="336">
        <v>0.15924514614955787</v>
      </c>
      <c r="U42" s="336">
        <v>2.0585930859608101</v>
      </c>
      <c r="V42" s="336">
        <v>0.15461018483594602</v>
      </c>
      <c r="W42" s="336">
        <v>1.5156967869239706</v>
      </c>
      <c r="X42" s="336">
        <v>0.36953838329088629</v>
      </c>
      <c r="Y42" s="336">
        <v>2.8022766910407082</v>
      </c>
      <c r="Z42" s="336">
        <v>0.67756588679432128</v>
      </c>
      <c r="AA42" s="336">
        <v>3.8515041594464403</v>
      </c>
      <c r="AB42" s="336">
        <v>0.16461533049601917</v>
      </c>
      <c r="AC42" s="340">
        <v>0.36547124018733934</v>
      </c>
      <c r="AD42" s="509">
        <v>32071783000190</v>
      </c>
      <c r="AE42" s="337" t="s">
        <v>2142</v>
      </c>
      <c r="AF42" s="337" t="s">
        <v>2143</v>
      </c>
      <c r="AG42" s="341" t="s">
        <v>1437</v>
      </c>
      <c r="AH42" s="341" t="s">
        <v>2135</v>
      </c>
      <c r="AI42" s="341">
        <v>50000</v>
      </c>
      <c r="AJ42" s="341">
        <v>5000</v>
      </c>
      <c r="AK42" s="341">
        <v>25000</v>
      </c>
      <c r="AL42" s="640">
        <v>1.9E-2</v>
      </c>
      <c r="AM42" s="640">
        <v>0.2</v>
      </c>
      <c r="AN42" s="336" t="s">
        <v>34</v>
      </c>
      <c r="AO42" s="334" t="s">
        <v>1324</v>
      </c>
      <c r="AP42" s="337" t="s">
        <v>716</v>
      </c>
      <c r="AQ42" s="343" t="s">
        <v>659</v>
      </c>
      <c r="AR42" s="336">
        <v>4.7499999999999999E-3</v>
      </c>
      <c r="AS42" s="336">
        <v>4.7499999999999999E-3</v>
      </c>
      <c r="AT42" s="336"/>
      <c r="AW42" s="629"/>
      <c r="AX42" s="630"/>
      <c r="AY42" s="630"/>
      <c r="AZ42" s="630"/>
      <c r="BA42" s="630"/>
      <c r="BB42" s="641"/>
      <c r="BC42" s="630"/>
      <c r="BD42" s="630"/>
      <c r="BE42" s="630"/>
      <c r="BF42" s="630"/>
      <c r="BG42" s="642"/>
      <c r="BH42" s="631"/>
      <c r="BI42" s="632"/>
      <c r="BJ42" s="632"/>
      <c r="BK42" s="632"/>
      <c r="BL42" s="212"/>
      <c r="BM42" s="631"/>
      <c r="BN42" s="631"/>
      <c r="BO42" s="631"/>
      <c r="BP42" s="631"/>
      <c r="BQ42" s="631"/>
      <c r="BR42" s="631"/>
      <c r="BS42" s="631"/>
      <c r="BT42" s="631"/>
      <c r="BU42" s="631"/>
      <c r="BV42" s="633"/>
      <c r="BW42" s="630"/>
    </row>
    <row r="43" spans="2:75" ht="15.75" customHeight="1">
      <c r="B43" s="330" t="s">
        <v>176</v>
      </c>
      <c r="C43" s="331">
        <v>41907541000185</v>
      </c>
      <c r="D43" s="332" t="s">
        <v>14</v>
      </c>
      <c r="E43" s="332" t="s">
        <v>614</v>
      </c>
      <c r="F43" s="332" t="s">
        <v>689</v>
      </c>
      <c r="G43" s="333"/>
      <c r="H43" s="333" t="s">
        <v>865</v>
      </c>
      <c r="I43" s="333" t="s">
        <v>34</v>
      </c>
      <c r="J43" s="333" t="s">
        <v>608</v>
      </c>
      <c r="K43" s="334" t="s">
        <v>48</v>
      </c>
      <c r="L43" s="335" t="s">
        <v>715</v>
      </c>
      <c r="M43" s="335" t="s">
        <v>34</v>
      </c>
      <c r="N43" s="334">
        <v>594474</v>
      </c>
      <c r="O43" s="334" t="s">
        <v>1321</v>
      </c>
      <c r="P43" s="338">
        <v>44349</v>
      </c>
      <c r="Q43" s="339">
        <v>389845488.12</v>
      </c>
      <c r="R43" s="339">
        <v>322657898.43992072</v>
      </c>
      <c r="S43" s="334">
        <v>32</v>
      </c>
      <c r="T43" s="336">
        <v>5.4109452756681664E-2</v>
      </c>
      <c r="U43" s="336">
        <v>0.6994834569426357</v>
      </c>
      <c r="V43" s="336">
        <v>-1.0745578445324089E-2</v>
      </c>
      <c r="W43" s="336">
        <v>-0.10534259913406785</v>
      </c>
      <c r="X43" s="336" t="s">
        <v>1418</v>
      </c>
      <c r="Y43" s="336" t="s">
        <v>1418</v>
      </c>
      <c r="Z43" s="336" t="s">
        <v>1418</v>
      </c>
      <c r="AA43" s="336" t="s">
        <v>1418</v>
      </c>
      <c r="AB43" s="336">
        <v>0.11034693775672084</v>
      </c>
      <c r="AC43" s="340">
        <v>-0.9233229983727782</v>
      </c>
      <c r="AD43" s="509">
        <v>41907552000165</v>
      </c>
      <c r="AE43" s="337" t="s">
        <v>2148</v>
      </c>
      <c r="AF43" s="337" t="s">
        <v>2134</v>
      </c>
      <c r="AG43" s="341" t="s">
        <v>1436</v>
      </c>
      <c r="AH43" s="341" t="s">
        <v>2135</v>
      </c>
      <c r="AI43" s="341">
        <v>5000</v>
      </c>
      <c r="AJ43" s="341">
        <v>1000</v>
      </c>
      <c r="AK43" s="341">
        <v>1000</v>
      </c>
      <c r="AL43" s="336">
        <v>0</v>
      </c>
      <c r="AM43" s="336" t="s">
        <v>34</v>
      </c>
      <c r="AN43" s="336" t="s">
        <v>34</v>
      </c>
      <c r="AO43" s="334" t="s">
        <v>1324</v>
      </c>
      <c r="AP43" s="337" t="s">
        <v>13</v>
      </c>
      <c r="AQ43" s="343" t="s">
        <v>668</v>
      </c>
      <c r="AR43" s="336">
        <v>4.0000000000000001E-3</v>
      </c>
      <c r="AS43" s="336">
        <v>4.0000000000000001E-3</v>
      </c>
      <c r="AT43" s="336"/>
      <c r="AW43" s="629"/>
      <c r="AX43" s="630"/>
      <c r="AY43" s="630"/>
      <c r="AZ43" s="630"/>
      <c r="BA43" s="630"/>
      <c r="BB43" s="641"/>
      <c r="BC43" s="630"/>
      <c r="BD43" s="630"/>
      <c r="BE43" s="630"/>
      <c r="BF43" s="630"/>
      <c r="BG43" s="642"/>
      <c r="BH43" s="631"/>
      <c r="BI43" s="632"/>
      <c r="BJ43" s="632"/>
      <c r="BK43" s="632"/>
      <c r="BL43" s="212"/>
      <c r="BM43" s="631"/>
      <c r="BN43" s="631"/>
      <c r="BO43" s="631"/>
      <c r="BP43" s="631"/>
      <c r="BQ43" s="631"/>
      <c r="BR43" s="631"/>
      <c r="BS43" s="631"/>
      <c r="BT43" s="631"/>
      <c r="BU43" s="631"/>
      <c r="BV43" s="633"/>
      <c r="BW43" s="630"/>
    </row>
    <row r="44" spans="2:75" ht="15.75" customHeight="1">
      <c r="B44" s="330" t="s">
        <v>1093</v>
      </c>
      <c r="C44" s="331">
        <v>37467515000106</v>
      </c>
      <c r="D44" s="332" t="s">
        <v>14</v>
      </c>
      <c r="E44" s="332" t="s">
        <v>614</v>
      </c>
      <c r="F44" s="332" t="s">
        <v>689</v>
      </c>
      <c r="G44" s="333"/>
      <c r="H44" s="333" t="s">
        <v>865</v>
      </c>
      <c r="I44" s="333" t="s">
        <v>34</v>
      </c>
      <c r="J44" s="333" t="s">
        <v>608</v>
      </c>
      <c r="K44" s="334" t="s">
        <v>48</v>
      </c>
      <c r="L44" s="335" t="s">
        <v>715</v>
      </c>
      <c r="M44" s="335" t="s">
        <v>1415</v>
      </c>
      <c r="N44" s="334">
        <v>574759</v>
      </c>
      <c r="O44" s="334" t="s">
        <v>1321</v>
      </c>
      <c r="P44" s="338">
        <v>44225</v>
      </c>
      <c r="Q44" s="339">
        <v>337706043.41000003</v>
      </c>
      <c r="R44" s="339">
        <v>231342673.52904767</v>
      </c>
      <c r="S44" s="334">
        <v>32</v>
      </c>
      <c r="T44" s="336">
        <v>0.20053524105069087</v>
      </c>
      <c r="U44" s="336">
        <v>2.5923582018049651</v>
      </c>
      <c r="V44" s="336">
        <v>4.6820803872954064E-2</v>
      </c>
      <c r="W44" s="336">
        <v>0.45900043432930837</v>
      </c>
      <c r="X44" s="336" t="s">
        <v>1418</v>
      </c>
      <c r="Y44" s="336" t="s">
        <v>1418</v>
      </c>
      <c r="Z44" s="336" t="s">
        <v>1418</v>
      </c>
      <c r="AA44" s="336" t="s">
        <v>1418</v>
      </c>
      <c r="AB44" s="336">
        <v>0.16240664957611842</v>
      </c>
      <c r="AC44" s="340">
        <v>-0.23547296773281978</v>
      </c>
      <c r="AD44" s="509">
        <v>37467474000158</v>
      </c>
      <c r="AE44" s="337" t="s">
        <v>2365</v>
      </c>
      <c r="AF44" s="337" t="s">
        <v>736</v>
      </c>
      <c r="AG44" s="341" t="s">
        <v>736</v>
      </c>
      <c r="AH44" s="341" t="s">
        <v>2135</v>
      </c>
      <c r="AI44" s="341" t="s">
        <v>1428</v>
      </c>
      <c r="AJ44" s="341" t="s">
        <v>1428</v>
      </c>
      <c r="AK44" s="341" t="s">
        <v>1428</v>
      </c>
      <c r="AL44" s="336">
        <v>1.8000000000000002E-2</v>
      </c>
      <c r="AM44" s="336">
        <v>0.2</v>
      </c>
      <c r="AN44" s="336" t="s">
        <v>64</v>
      </c>
      <c r="AO44" s="334" t="s">
        <v>1324</v>
      </c>
      <c r="AP44" s="337" t="s">
        <v>13</v>
      </c>
      <c r="AQ44" s="343" t="s">
        <v>668</v>
      </c>
      <c r="AR44" s="336">
        <v>3.5999999999999995E-3</v>
      </c>
      <c r="AS44" s="336">
        <v>3.5999999999999995E-3</v>
      </c>
      <c r="AT44" s="336"/>
      <c r="AW44" s="629"/>
      <c r="AX44" s="630"/>
      <c r="AY44" s="630"/>
      <c r="AZ44" s="630"/>
      <c r="BA44" s="630"/>
      <c r="BB44" s="641"/>
      <c r="BC44" s="630"/>
      <c r="BD44" s="630"/>
      <c r="BE44" s="630"/>
      <c r="BF44" s="630"/>
      <c r="BG44" s="642"/>
      <c r="BH44" s="631"/>
      <c r="BI44" s="632"/>
      <c r="BJ44" s="632"/>
      <c r="BK44" s="632"/>
      <c r="BL44" s="212"/>
      <c r="BM44" s="631"/>
      <c r="BN44" s="631"/>
      <c r="BO44" s="631"/>
      <c r="BP44" s="631"/>
      <c r="BQ44" s="631"/>
      <c r="BR44" s="631"/>
      <c r="BS44" s="631"/>
      <c r="BT44" s="631"/>
      <c r="BU44" s="631"/>
      <c r="BV44" s="633"/>
      <c r="BW44" s="630"/>
    </row>
    <row r="45" spans="2:75" ht="15.75" customHeight="1">
      <c r="B45" s="330" t="s">
        <v>535</v>
      </c>
      <c r="C45" s="331">
        <v>37495383000126</v>
      </c>
      <c r="D45" s="332" t="s">
        <v>14</v>
      </c>
      <c r="E45" s="332" t="s">
        <v>614</v>
      </c>
      <c r="F45" s="332"/>
      <c r="G45" s="333"/>
      <c r="H45" s="333" t="s">
        <v>865</v>
      </c>
      <c r="I45" s="333" t="s">
        <v>34</v>
      </c>
      <c r="J45" s="333" t="s">
        <v>608</v>
      </c>
      <c r="K45" s="334" t="s">
        <v>48</v>
      </c>
      <c r="L45" s="335" t="s">
        <v>715</v>
      </c>
      <c r="M45" s="335" t="s">
        <v>34</v>
      </c>
      <c r="N45" s="334">
        <v>593559</v>
      </c>
      <c r="O45" s="334" t="s">
        <v>1321</v>
      </c>
      <c r="P45" s="338">
        <v>44316</v>
      </c>
      <c r="Q45" s="339">
        <v>50415599.880000003</v>
      </c>
      <c r="R45" s="339">
        <v>35254838.503492057</v>
      </c>
      <c r="S45" s="334">
        <v>32</v>
      </c>
      <c r="T45" s="336">
        <v>0.17188220886885985</v>
      </c>
      <c r="U45" s="336">
        <v>2.2219548622524163</v>
      </c>
      <c r="V45" s="336">
        <v>9.2075561739139999E-2</v>
      </c>
      <c r="W45" s="336">
        <v>0.90264838134898573</v>
      </c>
      <c r="X45" s="336" t="s">
        <v>1418</v>
      </c>
      <c r="Y45" s="336" t="s">
        <v>1418</v>
      </c>
      <c r="Z45" s="336" t="s">
        <v>1418</v>
      </c>
      <c r="AA45" s="336" t="s">
        <v>1418</v>
      </c>
      <c r="AB45" s="336">
        <v>0.15674486255354012</v>
      </c>
      <c r="AC45" s="340">
        <v>2.044670799141652E-2</v>
      </c>
      <c r="AD45" s="509">
        <v>37487877000169</v>
      </c>
      <c r="AE45" s="337" t="s">
        <v>2282</v>
      </c>
      <c r="AF45" s="337" t="s">
        <v>736</v>
      </c>
      <c r="AG45" s="341" t="s">
        <v>736</v>
      </c>
      <c r="AH45" s="341" t="s">
        <v>2135</v>
      </c>
      <c r="AI45" s="341">
        <v>25000</v>
      </c>
      <c r="AJ45" s="341">
        <v>5000</v>
      </c>
      <c r="AK45" s="341">
        <v>10000</v>
      </c>
      <c r="AL45" s="336">
        <v>1.9E-2</v>
      </c>
      <c r="AM45" s="336">
        <v>0.2</v>
      </c>
      <c r="AN45" s="336" t="s">
        <v>2147</v>
      </c>
      <c r="AO45" s="334" t="s">
        <v>1324</v>
      </c>
      <c r="AP45" s="337" t="s">
        <v>13</v>
      </c>
      <c r="AQ45" s="343" t="s">
        <v>668</v>
      </c>
      <c r="AR45" s="336">
        <v>5.0672999999999994E-3</v>
      </c>
      <c r="AS45" s="336">
        <v>5.0672999999999994E-3</v>
      </c>
      <c r="AT45" s="336"/>
      <c r="AW45" s="629"/>
      <c r="AX45" s="630"/>
      <c r="AY45" s="630"/>
      <c r="AZ45" s="630"/>
      <c r="BA45" s="630"/>
      <c r="BB45" s="641"/>
      <c r="BC45" s="630"/>
      <c r="BD45" s="630"/>
      <c r="BE45" s="630"/>
      <c r="BF45" s="630"/>
      <c r="BG45" s="642"/>
      <c r="BH45" s="631"/>
      <c r="BI45" s="632"/>
      <c r="BJ45" s="632"/>
      <c r="BK45" s="632"/>
      <c r="BL45" s="212"/>
      <c r="BM45" s="631"/>
      <c r="BN45" s="631"/>
      <c r="BO45" s="631"/>
      <c r="BP45" s="631"/>
      <c r="BQ45" s="631"/>
      <c r="BR45" s="631"/>
      <c r="BS45" s="631"/>
      <c r="BT45" s="631"/>
      <c r="BU45" s="631"/>
      <c r="BV45" s="633"/>
      <c r="BW45" s="630"/>
    </row>
    <row r="46" spans="2:75" ht="15.75" customHeight="1">
      <c r="B46" s="330" t="s">
        <v>1226</v>
      </c>
      <c r="C46" s="331">
        <v>29177013000112</v>
      </c>
      <c r="D46" s="332" t="s">
        <v>14</v>
      </c>
      <c r="E46" s="332" t="s">
        <v>607</v>
      </c>
      <c r="F46" s="332"/>
      <c r="G46" s="333"/>
      <c r="H46" s="333" t="s">
        <v>34</v>
      </c>
      <c r="I46" s="333" t="s">
        <v>34</v>
      </c>
      <c r="J46" s="333" t="s">
        <v>608</v>
      </c>
      <c r="K46" s="334" t="s">
        <v>48</v>
      </c>
      <c r="L46" s="335" t="s">
        <v>715</v>
      </c>
      <c r="M46" s="335" t="s">
        <v>34</v>
      </c>
      <c r="N46" s="334">
        <v>463396</v>
      </c>
      <c r="O46" s="334" t="s">
        <v>1321</v>
      </c>
      <c r="P46" s="338">
        <v>43214</v>
      </c>
      <c r="Q46" s="339">
        <v>166381883.96000001</v>
      </c>
      <c r="R46" s="339">
        <v>196252438.27472204</v>
      </c>
      <c r="S46" s="334">
        <v>32</v>
      </c>
      <c r="T46" s="336">
        <v>6.5893072764172E-2</v>
      </c>
      <c r="U46" s="336">
        <v>0.8518126127225365</v>
      </c>
      <c r="V46" s="336">
        <v>-4.1467529488986465E-2</v>
      </c>
      <c r="W46" s="336">
        <v>-0.4065204454339349</v>
      </c>
      <c r="X46" s="336">
        <v>0.78473043079327742</v>
      </c>
      <c r="Y46" s="336">
        <v>5.9507534112670033</v>
      </c>
      <c r="Z46" s="336">
        <v>1.3465565881379415</v>
      </c>
      <c r="AA46" s="336">
        <v>7.6542641848166255</v>
      </c>
      <c r="AB46" s="336">
        <v>0.25070727134656184</v>
      </c>
      <c r="AC46" s="340">
        <v>-0.43143746333503347</v>
      </c>
      <c r="AD46" s="509">
        <v>29088425000186</v>
      </c>
      <c r="AE46" s="337" t="s">
        <v>2285</v>
      </c>
      <c r="AF46" s="337" t="s">
        <v>2134</v>
      </c>
      <c r="AG46" s="341" t="s">
        <v>1436</v>
      </c>
      <c r="AH46" s="341" t="s">
        <v>2138</v>
      </c>
      <c r="AI46" s="341">
        <v>50</v>
      </c>
      <c r="AJ46" s="341">
        <v>50</v>
      </c>
      <c r="AK46" s="341">
        <v>30</v>
      </c>
      <c r="AL46" s="336">
        <v>0.02</v>
      </c>
      <c r="AM46" s="336">
        <v>0.2</v>
      </c>
      <c r="AN46" s="336" t="s">
        <v>34</v>
      </c>
      <c r="AO46" s="334" t="s">
        <v>1324</v>
      </c>
      <c r="AP46" s="337" t="s">
        <v>716</v>
      </c>
      <c r="AQ46" s="343" t="s">
        <v>681</v>
      </c>
      <c r="AR46" s="336">
        <v>5.3333333333333332E-3</v>
      </c>
      <c r="AS46" s="336">
        <v>5.3333333333333332E-3</v>
      </c>
      <c r="AT46" s="336"/>
      <c r="AW46" s="629"/>
      <c r="AX46" s="630"/>
      <c r="AY46" s="630"/>
      <c r="AZ46" s="630"/>
      <c r="BA46" s="630"/>
      <c r="BB46" s="641"/>
      <c r="BC46" s="630"/>
      <c r="BD46" s="630"/>
      <c r="BE46" s="630"/>
      <c r="BF46" s="630"/>
      <c r="BG46" s="642"/>
      <c r="BH46" s="631"/>
      <c r="BI46" s="632"/>
      <c r="BJ46" s="632"/>
      <c r="BK46" s="632"/>
      <c r="BL46" s="212"/>
      <c r="BM46" s="631"/>
      <c r="BN46" s="631"/>
      <c r="BO46" s="631"/>
      <c r="BP46" s="631"/>
      <c r="BQ46" s="631"/>
      <c r="BR46" s="631"/>
      <c r="BS46" s="631"/>
      <c r="BT46" s="631"/>
      <c r="BU46" s="631"/>
      <c r="BV46" s="633"/>
      <c r="BW46" s="630"/>
    </row>
    <row r="47" spans="2:75" ht="15.75" customHeight="1">
      <c r="B47" s="330" t="s">
        <v>212</v>
      </c>
      <c r="C47" s="331">
        <v>11052478000181</v>
      </c>
      <c r="D47" s="332" t="s">
        <v>13</v>
      </c>
      <c r="E47" s="332" t="s">
        <v>616</v>
      </c>
      <c r="F47" s="332" t="s">
        <v>610</v>
      </c>
      <c r="G47" s="333" t="s">
        <v>34</v>
      </c>
      <c r="H47" s="333" t="s">
        <v>865</v>
      </c>
      <c r="I47" s="333" t="s">
        <v>34</v>
      </c>
      <c r="J47" s="333" t="s">
        <v>611</v>
      </c>
      <c r="K47" s="334" t="s">
        <v>48</v>
      </c>
      <c r="L47" s="335" t="s">
        <v>715</v>
      </c>
      <c r="M47" s="335" t="s">
        <v>1415</v>
      </c>
      <c r="N47" s="334">
        <v>340091</v>
      </c>
      <c r="O47" s="334" t="s">
        <v>1321</v>
      </c>
      <c r="P47" s="338">
        <v>40975</v>
      </c>
      <c r="Q47" s="339">
        <v>633329530.24000001</v>
      </c>
      <c r="R47" s="339">
        <v>512346279.22865087</v>
      </c>
      <c r="S47" s="334">
        <v>33</v>
      </c>
      <c r="T47" s="336">
        <v>9.2843419953269501E-2</v>
      </c>
      <c r="U47" s="336">
        <v>1.2002050110416329</v>
      </c>
      <c r="V47" s="336">
        <v>0.14327015600675952</v>
      </c>
      <c r="W47" s="336">
        <v>1.4045265863433227</v>
      </c>
      <c r="X47" s="336">
        <v>0.17990275639709075</v>
      </c>
      <c r="Y47" s="336">
        <v>1.3642352829927946</v>
      </c>
      <c r="Z47" s="336">
        <v>0.3443555930592308</v>
      </c>
      <c r="AA47" s="336">
        <v>1.9574288269900382</v>
      </c>
      <c r="AB47" s="336">
        <v>5.7215161889134517E-2</v>
      </c>
      <c r="AC47" s="340">
        <v>0.67124855939197536</v>
      </c>
      <c r="AD47" s="509">
        <v>22099965000116</v>
      </c>
      <c r="AE47" s="337" t="s">
        <v>2284</v>
      </c>
      <c r="AF47" s="337" t="s">
        <v>2143</v>
      </c>
      <c r="AG47" s="341" t="s">
        <v>1437</v>
      </c>
      <c r="AH47" s="341" t="s">
        <v>2138</v>
      </c>
      <c r="AI47" s="341">
        <v>50000</v>
      </c>
      <c r="AJ47" s="341">
        <v>20000</v>
      </c>
      <c r="AK47" s="341">
        <v>20000</v>
      </c>
      <c r="AL47" s="336">
        <v>9.4999999999999998E-3</v>
      </c>
      <c r="AM47" s="336">
        <v>0.27500000000000002</v>
      </c>
      <c r="AN47" s="336" t="s">
        <v>64</v>
      </c>
      <c r="AO47" s="334" t="s">
        <v>1324</v>
      </c>
      <c r="AP47" s="337" t="s">
        <v>13</v>
      </c>
      <c r="AQ47" s="343" t="s">
        <v>668</v>
      </c>
      <c r="AR47" s="336">
        <v>1.9E-3</v>
      </c>
      <c r="AS47" s="336">
        <v>1.9E-3</v>
      </c>
      <c r="AT47" s="336"/>
      <c r="AW47" s="629"/>
      <c r="AX47" s="630"/>
      <c r="AY47" s="630"/>
      <c r="AZ47" s="630"/>
      <c r="BA47" s="630"/>
      <c r="BB47" s="641"/>
      <c r="BC47" s="630"/>
      <c r="BD47" s="630"/>
      <c r="BE47" s="630"/>
      <c r="BF47" s="630"/>
      <c r="BG47" s="642"/>
      <c r="BH47" s="631"/>
      <c r="BI47" s="632"/>
      <c r="BJ47" s="632"/>
      <c r="BK47" s="632"/>
      <c r="BL47" s="212"/>
      <c r="BM47" s="631"/>
      <c r="BN47" s="631"/>
      <c r="BO47" s="631"/>
      <c r="BP47" s="631"/>
      <c r="BQ47" s="631"/>
      <c r="BR47" s="631"/>
      <c r="BS47" s="631"/>
      <c r="BT47" s="631"/>
      <c r="BU47" s="631"/>
      <c r="BV47" s="633"/>
      <c r="BW47" s="630"/>
    </row>
    <row r="48" spans="2:75" ht="15.75" customHeight="1">
      <c r="B48" s="330" t="s">
        <v>26</v>
      </c>
      <c r="C48" s="331">
        <v>28581159000166</v>
      </c>
      <c r="D48" s="332" t="s">
        <v>14</v>
      </c>
      <c r="E48" s="332" t="s">
        <v>614</v>
      </c>
      <c r="F48" s="332" t="s">
        <v>689</v>
      </c>
      <c r="G48" s="333"/>
      <c r="H48" s="333" t="s">
        <v>865</v>
      </c>
      <c r="I48" s="333" t="s">
        <v>34</v>
      </c>
      <c r="J48" s="333" t="s">
        <v>608</v>
      </c>
      <c r="K48" s="334" t="s">
        <v>48</v>
      </c>
      <c r="L48" s="335" t="s">
        <v>715</v>
      </c>
      <c r="M48" s="335" t="s">
        <v>34</v>
      </c>
      <c r="N48" s="334">
        <v>464244</v>
      </c>
      <c r="O48" s="334" t="s">
        <v>1321</v>
      </c>
      <c r="P48" s="338">
        <v>43188</v>
      </c>
      <c r="Q48" s="339">
        <v>64636313.359999999</v>
      </c>
      <c r="R48" s="339">
        <v>72727350.863849178</v>
      </c>
      <c r="S48" s="334">
        <v>33</v>
      </c>
      <c r="T48" s="336">
        <v>0.12104194831063597</v>
      </c>
      <c r="U48" s="336">
        <v>1.5647328909446501</v>
      </c>
      <c r="V48" s="336">
        <v>1.5052931953757565E-2</v>
      </c>
      <c r="W48" s="336">
        <v>0.14756906616666166</v>
      </c>
      <c r="X48" s="336">
        <v>0.1897920727892275</v>
      </c>
      <c r="Y48" s="336">
        <v>1.4392277656930215</v>
      </c>
      <c r="Z48" s="336">
        <v>0.43481787180532061</v>
      </c>
      <c r="AA48" s="336">
        <v>2.4716457461917742</v>
      </c>
      <c r="AB48" s="336">
        <v>0.12572524380148822</v>
      </c>
      <c r="AC48" s="340">
        <v>-0.59118830637135467</v>
      </c>
      <c r="AD48" s="509">
        <v>28581136000151</v>
      </c>
      <c r="AE48" s="337" t="s">
        <v>2459</v>
      </c>
      <c r="AF48" s="337" t="s">
        <v>2137</v>
      </c>
      <c r="AG48" s="341" t="s">
        <v>59</v>
      </c>
      <c r="AH48" s="341" t="s">
        <v>2135</v>
      </c>
      <c r="AI48" s="341">
        <v>1000</v>
      </c>
      <c r="AJ48" s="341">
        <v>1000</v>
      </c>
      <c r="AK48" s="341">
        <v>1000</v>
      </c>
      <c r="AL48" s="336">
        <v>1.9E-2</v>
      </c>
      <c r="AM48" s="336">
        <v>0.2</v>
      </c>
      <c r="AN48" s="336" t="s">
        <v>2147</v>
      </c>
      <c r="AO48" s="334" t="s">
        <v>1324</v>
      </c>
      <c r="AP48" s="337" t="s">
        <v>13</v>
      </c>
      <c r="AQ48" s="343" t="s">
        <v>668</v>
      </c>
      <c r="AR48" s="336">
        <v>4.7499999999999999E-3</v>
      </c>
      <c r="AS48" s="336">
        <v>4.7499999999999999E-3</v>
      </c>
      <c r="AT48" s="336"/>
      <c r="AW48" s="629"/>
      <c r="AX48" s="630"/>
      <c r="AY48" s="630"/>
      <c r="AZ48" s="630"/>
      <c r="BA48" s="630"/>
      <c r="BB48" s="641"/>
      <c r="BC48" s="630"/>
      <c r="BD48" s="630"/>
      <c r="BE48" s="630"/>
      <c r="BF48" s="630"/>
      <c r="BG48" s="642"/>
      <c r="BH48" s="631"/>
      <c r="BI48" s="632"/>
      <c r="BJ48" s="632"/>
      <c r="BK48" s="632"/>
      <c r="BL48" s="212"/>
      <c r="BM48" s="631"/>
      <c r="BN48" s="631"/>
      <c r="BO48" s="631"/>
      <c r="BP48" s="631"/>
      <c r="BQ48" s="631"/>
      <c r="BR48" s="631"/>
      <c r="BS48" s="631"/>
      <c r="BT48" s="631"/>
      <c r="BU48" s="631"/>
      <c r="BV48" s="633"/>
      <c r="BW48" s="630"/>
    </row>
    <row r="49" spans="2:75" ht="15.75" customHeight="1">
      <c r="B49" s="330" t="s">
        <v>999</v>
      </c>
      <c r="C49" s="331">
        <v>29993583000180</v>
      </c>
      <c r="D49" s="332" t="s">
        <v>13</v>
      </c>
      <c r="E49" s="332" t="s">
        <v>615</v>
      </c>
      <c r="F49" s="332" t="s">
        <v>619</v>
      </c>
      <c r="G49" s="333" t="s">
        <v>34</v>
      </c>
      <c r="H49" s="333" t="s">
        <v>1337</v>
      </c>
      <c r="I49" s="333" t="s">
        <v>34</v>
      </c>
      <c r="J49" s="333" t="s">
        <v>611</v>
      </c>
      <c r="K49" s="334" t="s">
        <v>48</v>
      </c>
      <c r="L49" s="335" t="s">
        <v>715</v>
      </c>
      <c r="M49" s="335" t="s">
        <v>34</v>
      </c>
      <c r="N49" s="334">
        <v>469068</v>
      </c>
      <c r="O49" s="334" t="s">
        <v>1324</v>
      </c>
      <c r="P49" s="338">
        <v>43280</v>
      </c>
      <c r="Q49" s="339">
        <v>209514898.55000001</v>
      </c>
      <c r="R49" s="339">
        <v>226969790.20222238</v>
      </c>
      <c r="S49" s="334">
        <v>43</v>
      </c>
      <c r="T49" s="336">
        <v>9.9680976539747501E-2</v>
      </c>
      <c r="U49" s="336">
        <v>1.2885954395986825</v>
      </c>
      <c r="V49" s="336">
        <v>0.11982181140402681</v>
      </c>
      <c r="W49" s="336">
        <v>1.1746544041791305</v>
      </c>
      <c r="X49" s="336">
        <v>0.13795117316526961</v>
      </c>
      <c r="Y49" s="336">
        <v>1.046108806398216</v>
      </c>
      <c r="Z49" s="336">
        <v>0.42657817472667592</v>
      </c>
      <c r="AA49" s="336">
        <v>2.4248086367836792</v>
      </c>
      <c r="AB49" s="336">
        <v>4.5438564218148243E-2</v>
      </c>
      <c r="AC49" s="340">
        <v>0.37565087327515378</v>
      </c>
      <c r="AD49" s="509">
        <v>11419627000106</v>
      </c>
      <c r="AE49" s="337" t="s">
        <v>2309</v>
      </c>
      <c r="AF49" s="337" t="s">
        <v>2137</v>
      </c>
      <c r="AG49" s="341" t="s">
        <v>59</v>
      </c>
      <c r="AH49" s="341" t="s">
        <v>2138</v>
      </c>
      <c r="AI49" s="341">
        <v>10000</v>
      </c>
      <c r="AJ49" s="341">
        <v>0</v>
      </c>
      <c r="AK49" s="341">
        <v>10000</v>
      </c>
      <c r="AL49" s="336">
        <v>0.02</v>
      </c>
      <c r="AM49" s="336">
        <v>0.2</v>
      </c>
      <c r="AN49" s="336" t="s">
        <v>64</v>
      </c>
      <c r="AO49" s="334" t="s">
        <v>1324</v>
      </c>
      <c r="AP49" s="337" t="s">
        <v>13</v>
      </c>
      <c r="AQ49" s="343" t="s">
        <v>668</v>
      </c>
      <c r="AR49" s="336">
        <v>4.6666666666666662E-3</v>
      </c>
      <c r="AS49" s="336">
        <v>4.6666666666666662E-3</v>
      </c>
      <c r="AT49" s="336"/>
      <c r="AW49" s="629"/>
      <c r="AX49" s="630"/>
      <c r="AY49" s="630"/>
      <c r="AZ49" s="630"/>
      <c r="BA49" s="630"/>
      <c r="BB49" s="641"/>
      <c r="BC49" s="630"/>
      <c r="BD49" s="630"/>
      <c r="BE49" s="630"/>
      <c r="BF49" s="630"/>
      <c r="BG49" s="642"/>
      <c r="BH49" s="631"/>
      <c r="BI49" s="632"/>
      <c r="BJ49" s="632"/>
      <c r="BK49" s="632"/>
      <c r="BL49" s="212"/>
      <c r="BM49" s="631"/>
      <c r="BN49" s="631"/>
      <c r="BO49" s="631"/>
      <c r="BP49" s="631"/>
      <c r="BQ49" s="631"/>
      <c r="BR49" s="631"/>
      <c r="BS49" s="631"/>
      <c r="BT49" s="631"/>
      <c r="BU49" s="631"/>
      <c r="BV49" s="633"/>
      <c r="BW49" s="630"/>
    </row>
    <row r="50" spans="2:75" ht="15.75" customHeight="1">
      <c r="B50" s="330" t="s">
        <v>20</v>
      </c>
      <c r="C50" s="331">
        <v>33599991000120</v>
      </c>
      <c r="D50" s="332" t="s">
        <v>11</v>
      </c>
      <c r="E50" s="332" t="s">
        <v>620</v>
      </c>
      <c r="F50" s="332" t="s">
        <v>663</v>
      </c>
      <c r="G50" s="333" t="s">
        <v>738</v>
      </c>
      <c r="H50" s="333" t="s">
        <v>34</v>
      </c>
      <c r="I50" s="333"/>
      <c r="J50" s="333" t="s">
        <v>608</v>
      </c>
      <c r="K50" s="334" t="s">
        <v>48</v>
      </c>
      <c r="L50" s="335" t="s">
        <v>715</v>
      </c>
      <c r="M50" s="335" t="s">
        <v>34</v>
      </c>
      <c r="N50" s="334">
        <v>500399</v>
      </c>
      <c r="O50" s="334" t="s">
        <v>1321</v>
      </c>
      <c r="P50" s="338">
        <v>43644</v>
      </c>
      <c r="Q50" s="339">
        <v>185914080.28999999</v>
      </c>
      <c r="R50" s="339">
        <v>162490761.43448415</v>
      </c>
      <c r="S50" s="334">
        <v>60</v>
      </c>
      <c r="T50" s="336">
        <v>5.8093272429671883E-2</v>
      </c>
      <c r="U50" s="336">
        <v>0.75098307142275389</v>
      </c>
      <c r="V50" s="336">
        <v>9.4517077890315271E-2</v>
      </c>
      <c r="W50" s="336">
        <v>0.92658340341422663</v>
      </c>
      <c r="X50" s="336">
        <v>0.1817992835447082</v>
      </c>
      <c r="Y50" s="336">
        <v>1.3786169928773424</v>
      </c>
      <c r="Z50" s="336">
        <v>0.26310147253226446</v>
      </c>
      <c r="AA50" s="336">
        <v>1.4955540642826128</v>
      </c>
      <c r="AB50" s="336">
        <v>2.0537877681448012E-2</v>
      </c>
      <c r="AC50" s="340">
        <v>-0.32192309075952358</v>
      </c>
      <c r="AD50" s="509">
        <v>0</v>
      </c>
      <c r="AE50" s="337" t="s">
        <v>2169</v>
      </c>
      <c r="AF50" s="337" t="s">
        <v>2134</v>
      </c>
      <c r="AG50" s="341" t="s">
        <v>1436</v>
      </c>
      <c r="AH50" s="341" t="s">
        <v>2135</v>
      </c>
      <c r="AI50" s="341">
        <v>5000</v>
      </c>
      <c r="AJ50" s="341">
        <v>1000</v>
      </c>
      <c r="AK50" s="341">
        <v>1000</v>
      </c>
      <c r="AL50" s="336">
        <v>0.01</v>
      </c>
      <c r="AM50" s="336">
        <v>0.2</v>
      </c>
      <c r="AN50" s="336" t="s">
        <v>64</v>
      </c>
      <c r="AO50" s="334" t="s">
        <v>1324</v>
      </c>
      <c r="AP50" s="337" t="s">
        <v>13</v>
      </c>
      <c r="AQ50" s="343" t="s">
        <v>668</v>
      </c>
      <c r="AR50" s="336">
        <v>3.4999999999999996E-3</v>
      </c>
      <c r="AS50" s="336">
        <v>3.4999999999999996E-3</v>
      </c>
      <c r="AT50" s="336"/>
      <c r="AW50" s="629"/>
      <c r="AX50" s="630"/>
      <c r="AY50" s="630"/>
      <c r="AZ50" s="630"/>
      <c r="BA50" s="630"/>
      <c r="BB50" s="641"/>
      <c r="BC50" s="630"/>
      <c r="BD50" s="630"/>
      <c r="BE50" s="630"/>
      <c r="BF50" s="630"/>
      <c r="BG50" s="642"/>
      <c r="BH50" s="631"/>
      <c r="BI50" s="632"/>
      <c r="BJ50" s="632"/>
      <c r="BK50" s="632"/>
      <c r="BL50" s="212"/>
      <c r="BM50" s="631"/>
      <c r="BN50" s="631"/>
      <c r="BO50" s="631"/>
      <c r="BP50" s="631"/>
      <c r="BQ50" s="631"/>
      <c r="BR50" s="631"/>
      <c r="BS50" s="631"/>
      <c r="BT50" s="631"/>
      <c r="BU50" s="631"/>
      <c r="BV50" s="633"/>
      <c r="BW50" s="630"/>
    </row>
    <row r="51" spans="2:75" ht="15.75" customHeight="1">
      <c r="B51" s="330" t="s">
        <v>773</v>
      </c>
      <c r="C51" s="331">
        <v>32102131000176</v>
      </c>
      <c r="D51" s="332" t="s">
        <v>11</v>
      </c>
      <c r="E51" s="332" t="s">
        <v>620</v>
      </c>
      <c r="F51" s="332" t="s">
        <v>663</v>
      </c>
      <c r="G51" s="333" t="s">
        <v>738</v>
      </c>
      <c r="H51" s="333" t="s">
        <v>34</v>
      </c>
      <c r="I51" s="333"/>
      <c r="J51" s="333" t="s">
        <v>608</v>
      </c>
      <c r="K51" s="334" t="s">
        <v>48</v>
      </c>
      <c r="L51" s="335" t="s">
        <v>715</v>
      </c>
      <c r="M51" s="335" t="s">
        <v>34</v>
      </c>
      <c r="N51" s="334">
        <v>485357</v>
      </c>
      <c r="O51" s="334" t="s">
        <v>1324</v>
      </c>
      <c r="P51" s="338">
        <v>43447</v>
      </c>
      <c r="Q51" s="339">
        <v>462909875.31</v>
      </c>
      <c r="R51" s="339">
        <v>364741279.20591247</v>
      </c>
      <c r="S51" s="334">
        <v>61</v>
      </c>
      <c r="T51" s="336">
        <v>9.5616480493036837E-2</v>
      </c>
      <c r="U51" s="336">
        <v>1.2360529058889549</v>
      </c>
      <c r="V51" s="336">
        <v>0.13284031042805844</v>
      </c>
      <c r="W51" s="336">
        <v>1.3022792250292896</v>
      </c>
      <c r="X51" s="336">
        <v>0.2240674455912639</v>
      </c>
      <c r="Y51" s="336">
        <v>1.6991441441339348</v>
      </c>
      <c r="Z51" s="336">
        <v>0.26629863841196011</v>
      </c>
      <c r="AA51" s="336">
        <v>1.5137277916264542</v>
      </c>
      <c r="AB51" s="336">
        <v>2.7518193361133802E-3</v>
      </c>
      <c r="AC51" s="340">
        <v>10.03357930847856</v>
      </c>
      <c r="AD51" s="509">
        <v>34962302000162</v>
      </c>
      <c r="AE51" s="337" t="s">
        <v>2177</v>
      </c>
      <c r="AF51" s="337" t="s">
        <v>2143</v>
      </c>
      <c r="AG51" s="341" t="s">
        <v>1437</v>
      </c>
      <c r="AH51" s="341" t="s">
        <v>2135</v>
      </c>
      <c r="AI51" s="341">
        <v>1000</v>
      </c>
      <c r="AJ51" s="341">
        <v>1000</v>
      </c>
      <c r="AK51" s="341">
        <v>1000</v>
      </c>
      <c r="AL51" s="640">
        <v>6.9999999999999993E-3</v>
      </c>
      <c r="AM51" s="640" t="s">
        <v>34</v>
      </c>
      <c r="AN51" s="336" t="s">
        <v>64</v>
      </c>
      <c r="AO51" s="334" t="s">
        <v>1324</v>
      </c>
      <c r="AP51" s="337" t="s">
        <v>11</v>
      </c>
      <c r="AQ51" s="343" t="s">
        <v>669</v>
      </c>
      <c r="AR51" s="336">
        <v>1.8666666666666666E-3</v>
      </c>
      <c r="AS51" s="336">
        <v>1.8666666666666666E-3</v>
      </c>
      <c r="AT51" s="336"/>
      <c r="AW51" s="629"/>
      <c r="AX51" s="630"/>
      <c r="AY51" s="630"/>
      <c r="AZ51" s="630"/>
      <c r="BA51" s="630"/>
      <c r="BB51" s="641"/>
      <c r="BC51" s="630"/>
      <c r="BD51" s="630"/>
      <c r="BE51" s="630"/>
      <c r="BF51" s="630"/>
      <c r="BG51" s="642"/>
      <c r="BH51" s="631"/>
      <c r="BI51" s="632"/>
      <c r="BJ51" s="632"/>
      <c r="BK51" s="632"/>
      <c r="BL51" s="212"/>
      <c r="BM51" s="631"/>
      <c r="BN51" s="631"/>
      <c r="BO51" s="631"/>
      <c r="BP51" s="631"/>
      <c r="BQ51" s="631"/>
      <c r="BR51" s="631"/>
      <c r="BS51" s="631"/>
      <c r="BT51" s="631"/>
      <c r="BU51" s="631"/>
      <c r="BV51" s="633"/>
      <c r="BW51" s="630"/>
    </row>
    <row r="52" spans="2:75" ht="15.75" customHeight="1">
      <c r="B52" s="330" t="s">
        <v>538</v>
      </c>
      <c r="C52" s="331">
        <v>12831360000114</v>
      </c>
      <c r="D52" s="332" t="s">
        <v>13</v>
      </c>
      <c r="E52" s="332" t="s">
        <v>615</v>
      </c>
      <c r="F52" s="332" t="s">
        <v>619</v>
      </c>
      <c r="G52" s="333" t="s">
        <v>34</v>
      </c>
      <c r="H52" s="333" t="s">
        <v>1338</v>
      </c>
      <c r="I52" s="333" t="s">
        <v>34</v>
      </c>
      <c r="J52" s="333" t="s">
        <v>611</v>
      </c>
      <c r="K52" s="334" t="s">
        <v>48</v>
      </c>
      <c r="L52" s="335" t="s">
        <v>715</v>
      </c>
      <c r="M52" s="335" t="s">
        <v>1415</v>
      </c>
      <c r="N52" s="334">
        <v>262773</v>
      </c>
      <c r="O52" s="334" t="s">
        <v>1321</v>
      </c>
      <c r="P52" s="338">
        <v>40513</v>
      </c>
      <c r="Q52" s="339">
        <v>960549916.95000005</v>
      </c>
      <c r="R52" s="339">
        <v>964890758.05265939</v>
      </c>
      <c r="S52" s="334">
        <v>61</v>
      </c>
      <c r="T52" s="336">
        <v>0.227172807317084</v>
      </c>
      <c r="U52" s="336">
        <v>2.9367072200872535</v>
      </c>
      <c r="V52" s="336">
        <v>0.31489973188842435</v>
      </c>
      <c r="W52" s="336">
        <v>3.0870703138538431</v>
      </c>
      <c r="X52" s="336">
        <v>0.40001814506254951</v>
      </c>
      <c r="Y52" s="336">
        <v>3.0334102615255145</v>
      </c>
      <c r="Z52" s="336">
        <v>0.48918222850964632</v>
      </c>
      <c r="AA52" s="336">
        <v>2.7806703739854997</v>
      </c>
      <c r="AB52" s="336">
        <v>7.524015039199819E-2</v>
      </c>
      <c r="AC52" s="340">
        <v>2.3866578580963016</v>
      </c>
      <c r="AD52" s="509">
        <v>12798221000136</v>
      </c>
      <c r="AE52" s="337" t="s">
        <v>2424</v>
      </c>
      <c r="AF52" s="337" t="s">
        <v>2137</v>
      </c>
      <c r="AG52" s="341" t="s">
        <v>59</v>
      </c>
      <c r="AH52" s="341" t="s">
        <v>2135</v>
      </c>
      <c r="AI52" s="341">
        <v>50000</v>
      </c>
      <c r="AJ52" s="341">
        <v>10000</v>
      </c>
      <c r="AK52" s="341">
        <v>50000</v>
      </c>
      <c r="AL52" s="336">
        <v>6.9999999999999993E-3</v>
      </c>
      <c r="AM52" s="336">
        <v>0.2</v>
      </c>
      <c r="AN52" s="336" t="s">
        <v>64</v>
      </c>
      <c r="AO52" s="334" t="s">
        <v>1324</v>
      </c>
      <c r="AP52" s="337" t="s">
        <v>13</v>
      </c>
      <c r="AQ52" s="343" t="s">
        <v>664</v>
      </c>
      <c r="AR52" s="336">
        <v>3.16666E-3</v>
      </c>
      <c r="AS52" s="336">
        <v>3.16666E-3</v>
      </c>
      <c r="AT52" s="336"/>
      <c r="AW52" s="629"/>
      <c r="AX52" s="630"/>
      <c r="AY52" s="630"/>
      <c r="AZ52" s="630"/>
      <c r="BA52" s="630"/>
      <c r="BB52" s="641"/>
      <c r="BC52" s="630"/>
      <c r="BD52" s="630"/>
      <c r="BE52" s="630"/>
      <c r="BF52" s="630"/>
      <c r="BG52" s="642"/>
      <c r="BH52" s="631"/>
      <c r="BI52" s="632"/>
      <c r="BJ52" s="632"/>
      <c r="BK52" s="632"/>
      <c r="BL52" s="212"/>
      <c r="BM52" s="631"/>
      <c r="BN52" s="631"/>
      <c r="BO52" s="631"/>
      <c r="BP52" s="631"/>
      <c r="BQ52" s="631"/>
      <c r="BR52" s="631"/>
      <c r="BS52" s="631"/>
      <c r="BT52" s="631"/>
      <c r="BU52" s="631"/>
      <c r="BV52" s="633"/>
      <c r="BW52" s="630"/>
    </row>
    <row r="53" spans="2:75" ht="15.75" customHeight="1">
      <c r="B53" s="330" t="s">
        <v>434</v>
      </c>
      <c r="C53" s="331">
        <v>30593439000136</v>
      </c>
      <c r="D53" s="332" t="s">
        <v>13</v>
      </c>
      <c r="E53" s="332" t="s">
        <v>615</v>
      </c>
      <c r="F53" s="332" t="s">
        <v>619</v>
      </c>
      <c r="G53" s="333" t="s">
        <v>34</v>
      </c>
      <c r="H53" s="333" t="s">
        <v>1338</v>
      </c>
      <c r="I53" s="333" t="s">
        <v>34</v>
      </c>
      <c r="J53" s="333" t="s">
        <v>611</v>
      </c>
      <c r="K53" s="334" t="s">
        <v>48</v>
      </c>
      <c r="L53" s="335" t="s">
        <v>715</v>
      </c>
      <c r="M53" s="335" t="s">
        <v>1415</v>
      </c>
      <c r="N53" s="334">
        <v>486124</v>
      </c>
      <c r="O53" s="334" t="s">
        <v>1324</v>
      </c>
      <c r="P53" s="338">
        <v>43462</v>
      </c>
      <c r="Q53" s="339">
        <v>875689539.36000001</v>
      </c>
      <c r="R53" s="339">
        <v>556217467.59976196</v>
      </c>
      <c r="S53" s="334">
        <v>61</v>
      </c>
      <c r="T53" s="336">
        <v>0.2519168234883582</v>
      </c>
      <c r="U53" s="336">
        <v>3.2565779467042417</v>
      </c>
      <c r="V53" s="336">
        <v>0.375048652534407</v>
      </c>
      <c r="W53" s="336">
        <v>3.6767308582532756</v>
      </c>
      <c r="X53" s="336">
        <v>0.42599942575801797</v>
      </c>
      <c r="Y53" s="336">
        <v>3.2304310328129904</v>
      </c>
      <c r="Z53" s="336">
        <v>0.80963871554437294</v>
      </c>
      <c r="AA53" s="336">
        <v>4.6022489345226001</v>
      </c>
      <c r="AB53" s="336">
        <v>7.1626063474898416E-2</v>
      </c>
      <c r="AC53" s="340">
        <v>3.128593521717308</v>
      </c>
      <c r="AD53" s="509">
        <v>28692461000191</v>
      </c>
      <c r="AE53" s="337" t="s">
        <v>2459</v>
      </c>
      <c r="AF53" s="337" t="s">
        <v>2137</v>
      </c>
      <c r="AG53" s="341" t="s">
        <v>59</v>
      </c>
      <c r="AH53" s="341" t="s">
        <v>2135</v>
      </c>
      <c r="AI53" s="341">
        <v>1000</v>
      </c>
      <c r="AJ53" s="341">
        <v>1000</v>
      </c>
      <c r="AK53" s="341">
        <v>1000</v>
      </c>
      <c r="AL53" s="336">
        <v>1.9E-2</v>
      </c>
      <c r="AM53" s="336">
        <v>0.2</v>
      </c>
      <c r="AN53" s="336" t="s">
        <v>64</v>
      </c>
      <c r="AO53" s="334" t="s">
        <v>1324</v>
      </c>
      <c r="AP53" s="337" t="s">
        <v>13</v>
      </c>
      <c r="AQ53" s="343" t="s">
        <v>664</v>
      </c>
      <c r="AR53" s="336">
        <v>1.2666666666666666E-3</v>
      </c>
      <c r="AS53" s="336">
        <v>1.2666666666666666E-3</v>
      </c>
      <c r="AT53" s="336"/>
      <c r="AW53" s="629"/>
      <c r="AX53" s="630"/>
      <c r="AY53" s="630"/>
      <c r="AZ53" s="630"/>
      <c r="BA53" s="630"/>
      <c r="BB53" s="641"/>
      <c r="BC53" s="630"/>
      <c r="BD53" s="630"/>
      <c r="BE53" s="630"/>
      <c r="BF53" s="630"/>
      <c r="BG53" s="642"/>
      <c r="BH53" s="631"/>
      <c r="BI53" s="632"/>
      <c r="BJ53" s="632"/>
      <c r="BK53" s="632"/>
      <c r="BL53" s="212"/>
      <c r="BM53" s="631"/>
      <c r="BN53" s="631"/>
      <c r="BO53" s="631"/>
      <c r="BP53" s="631"/>
      <c r="BQ53" s="631"/>
      <c r="BR53" s="631"/>
      <c r="BS53" s="631"/>
      <c r="BT53" s="631"/>
      <c r="BU53" s="631"/>
      <c r="BV53" s="633"/>
      <c r="BW53" s="630"/>
    </row>
    <row r="54" spans="2:75" ht="15.75" customHeight="1">
      <c r="B54" s="330" t="s">
        <v>359</v>
      </c>
      <c r="C54" s="331">
        <v>32295829000155</v>
      </c>
      <c r="D54" s="332" t="s">
        <v>14</v>
      </c>
      <c r="E54" s="332" t="s">
        <v>614</v>
      </c>
      <c r="F54" s="332"/>
      <c r="G54" s="333"/>
      <c r="H54" s="333" t="s">
        <v>1338</v>
      </c>
      <c r="I54" s="333" t="s">
        <v>34</v>
      </c>
      <c r="J54" s="333" t="s">
        <v>608</v>
      </c>
      <c r="K54" s="334" t="s">
        <v>48</v>
      </c>
      <c r="L54" s="335" t="s">
        <v>715</v>
      </c>
      <c r="M54" s="335" t="s">
        <v>34</v>
      </c>
      <c r="N54" s="334">
        <v>488720</v>
      </c>
      <c r="O54" s="334" t="s">
        <v>1321</v>
      </c>
      <c r="P54" s="338">
        <v>43521</v>
      </c>
      <c r="Q54" s="339">
        <v>4517832.66</v>
      </c>
      <c r="R54" s="339">
        <v>5515215.5374603225</v>
      </c>
      <c r="S54" s="334">
        <v>61</v>
      </c>
      <c r="T54" s="336">
        <v>0.18456871064082048</v>
      </c>
      <c r="U54" s="336">
        <v>2.3859557468273227</v>
      </c>
      <c r="V54" s="336">
        <v>1.7598963029162862E-2</v>
      </c>
      <c r="W54" s="336">
        <v>0.17252868395959758</v>
      </c>
      <c r="X54" s="336">
        <v>0.23879729405501138</v>
      </c>
      <c r="Y54" s="336">
        <v>1.8108432608669038</v>
      </c>
      <c r="Z54" s="336">
        <v>0.35841106901100006</v>
      </c>
      <c r="AA54" s="336">
        <v>2.0373247089202211</v>
      </c>
      <c r="AB54" s="336">
        <v>0.18386063650394413</v>
      </c>
      <c r="AC54" s="340">
        <v>-0.34187791845850807</v>
      </c>
      <c r="AD54" s="509">
        <v>32041623000107</v>
      </c>
      <c r="AE54" s="337" t="s">
        <v>2148</v>
      </c>
      <c r="AF54" s="337" t="s">
        <v>2134</v>
      </c>
      <c r="AG54" s="341" t="s">
        <v>1436</v>
      </c>
      <c r="AH54" s="341" t="s">
        <v>2135</v>
      </c>
      <c r="AI54" s="341">
        <v>500</v>
      </c>
      <c r="AJ54" s="341">
        <v>100</v>
      </c>
      <c r="AK54" s="341">
        <v>100</v>
      </c>
      <c r="AL54" s="336">
        <v>0</v>
      </c>
      <c r="AM54" s="336" t="s">
        <v>34</v>
      </c>
      <c r="AN54" s="336" t="s">
        <v>34</v>
      </c>
      <c r="AO54" s="334" t="s">
        <v>1324</v>
      </c>
      <c r="AP54" s="337" t="s">
        <v>716</v>
      </c>
      <c r="AQ54" s="343" t="s">
        <v>659</v>
      </c>
      <c r="AR54" s="336">
        <v>7.9333333333333339E-3</v>
      </c>
      <c r="AS54" s="336">
        <v>7.9333333333333339E-3</v>
      </c>
      <c r="AT54" s="336"/>
      <c r="AW54" s="629"/>
      <c r="AX54" s="630"/>
      <c r="AY54" s="630"/>
      <c r="AZ54" s="630"/>
      <c r="BA54" s="630"/>
      <c r="BB54" s="641"/>
      <c r="BC54" s="630"/>
      <c r="BD54" s="630"/>
      <c r="BE54" s="630"/>
      <c r="BF54" s="630"/>
      <c r="BG54" s="642"/>
      <c r="BH54" s="631"/>
      <c r="BI54" s="632"/>
      <c r="BJ54" s="632"/>
      <c r="BK54" s="632"/>
      <c r="BL54" s="212"/>
      <c r="BM54" s="631"/>
      <c r="BN54" s="631"/>
      <c r="BO54" s="631"/>
      <c r="BP54" s="631"/>
      <c r="BQ54" s="631"/>
      <c r="BR54" s="631"/>
      <c r="BS54" s="631"/>
      <c r="BT54" s="631"/>
      <c r="BU54" s="631"/>
      <c r="BV54" s="633"/>
      <c r="BW54" s="630"/>
    </row>
    <row r="55" spans="2:75" ht="15.75" customHeight="1">
      <c r="B55" s="330" t="s">
        <v>648</v>
      </c>
      <c r="C55" s="331">
        <v>30556738000109</v>
      </c>
      <c r="D55" s="332" t="s">
        <v>13</v>
      </c>
      <c r="E55" s="332" t="s">
        <v>615</v>
      </c>
      <c r="F55" s="332" t="s">
        <v>619</v>
      </c>
      <c r="G55" s="333" t="s">
        <v>34</v>
      </c>
      <c r="H55" s="333" t="s">
        <v>865</v>
      </c>
      <c r="I55" s="333" t="s">
        <v>34</v>
      </c>
      <c r="J55" s="333" t="s">
        <v>611</v>
      </c>
      <c r="K55" s="334" t="s">
        <v>48</v>
      </c>
      <c r="L55" s="335" t="s">
        <v>715</v>
      </c>
      <c r="M55" s="335" t="s">
        <v>34</v>
      </c>
      <c r="N55" s="334">
        <v>476080</v>
      </c>
      <c r="O55" s="334" t="s">
        <v>1321</v>
      </c>
      <c r="P55" s="338">
        <v>43375</v>
      </c>
      <c r="Q55" s="339">
        <v>744112869.74000001</v>
      </c>
      <c r="R55" s="339">
        <v>558291905.47972214</v>
      </c>
      <c r="S55" s="334">
        <v>90</v>
      </c>
      <c r="T55" s="336">
        <v>0.18248392530443258</v>
      </c>
      <c r="U55" s="336">
        <v>2.3590053198725824</v>
      </c>
      <c r="V55" s="336">
        <v>0.19159215478208269</v>
      </c>
      <c r="W55" s="336">
        <v>1.8782437503142251</v>
      </c>
      <c r="X55" s="336">
        <v>0.32033237894196409</v>
      </c>
      <c r="Y55" s="336">
        <v>2.4291386212730228</v>
      </c>
      <c r="Z55" s="336">
        <v>0.48295213311651541</v>
      </c>
      <c r="AA55" s="336">
        <v>2.7452564920471429</v>
      </c>
      <c r="AB55" s="336">
        <v>6.0240923843302298E-2</v>
      </c>
      <c r="AC55" s="340">
        <v>1.3281179455378533</v>
      </c>
      <c r="AD55" s="509">
        <v>24300684000105</v>
      </c>
      <c r="AE55" s="337" t="s">
        <v>2280</v>
      </c>
      <c r="AF55" s="337" t="s">
        <v>2140</v>
      </c>
      <c r="AG55" s="341" t="s">
        <v>719</v>
      </c>
      <c r="AH55" s="341" t="s">
        <v>2135</v>
      </c>
      <c r="AI55" s="341">
        <v>50000</v>
      </c>
      <c r="AJ55" s="341">
        <v>25000</v>
      </c>
      <c r="AK55" s="341">
        <v>50000</v>
      </c>
      <c r="AL55" s="336">
        <v>1.975E-2</v>
      </c>
      <c r="AM55" s="336">
        <v>0.2</v>
      </c>
      <c r="AN55" s="336" t="s">
        <v>64</v>
      </c>
      <c r="AO55" s="334" t="s">
        <v>1324</v>
      </c>
      <c r="AP55" s="337" t="s">
        <v>13</v>
      </c>
      <c r="AQ55" s="343" t="s">
        <v>668</v>
      </c>
      <c r="AR55" s="336">
        <v>3.9500000000000004E-3</v>
      </c>
      <c r="AS55" s="336">
        <v>3.9500000000000004E-3</v>
      </c>
      <c r="AT55" s="336"/>
      <c r="AW55" s="629"/>
      <c r="AX55" s="630"/>
      <c r="AY55" s="630"/>
      <c r="AZ55" s="630"/>
      <c r="BA55" s="630"/>
      <c r="BB55" s="641"/>
      <c r="BC55" s="630"/>
      <c r="BD55" s="630"/>
      <c r="BE55" s="630"/>
      <c r="BF55" s="630"/>
      <c r="BG55" s="642"/>
      <c r="BH55" s="631"/>
      <c r="BI55" s="632"/>
      <c r="BJ55" s="632"/>
      <c r="BK55" s="632"/>
      <c r="BL55" s="212"/>
      <c r="BM55" s="631"/>
      <c r="BN55" s="631"/>
      <c r="BO55" s="631"/>
      <c r="BP55" s="631"/>
      <c r="BQ55" s="631"/>
      <c r="BR55" s="631"/>
      <c r="BS55" s="631"/>
      <c r="BT55" s="631"/>
      <c r="BU55" s="631"/>
      <c r="BV55" s="633"/>
      <c r="BW55" s="630"/>
    </row>
    <row r="56" spans="2:75" ht="15.75" customHeight="1">
      <c r="B56" s="330" t="s">
        <v>18</v>
      </c>
      <c r="C56" s="331">
        <v>37806055000101</v>
      </c>
      <c r="D56" s="332" t="s">
        <v>11</v>
      </c>
      <c r="E56" s="332" t="s">
        <v>620</v>
      </c>
      <c r="F56" s="332" t="s">
        <v>685</v>
      </c>
      <c r="G56" s="333" t="s">
        <v>738</v>
      </c>
      <c r="H56" s="333" t="s">
        <v>34</v>
      </c>
      <c r="I56" s="333" t="s">
        <v>1319</v>
      </c>
      <c r="J56" s="333" t="s">
        <v>608</v>
      </c>
      <c r="K56" s="334" t="s">
        <v>48</v>
      </c>
      <c r="L56" s="335" t="s">
        <v>715</v>
      </c>
      <c r="M56" s="335" t="s">
        <v>34</v>
      </c>
      <c r="N56" s="334">
        <v>551791</v>
      </c>
      <c r="O56" s="334" t="s">
        <v>1321</v>
      </c>
      <c r="P56" s="338">
        <v>44069</v>
      </c>
      <c r="Q56" s="339">
        <v>134838741.62</v>
      </c>
      <c r="R56" s="339">
        <v>104349584.08178571</v>
      </c>
      <c r="S56" s="334">
        <v>91</v>
      </c>
      <c r="T56" s="336">
        <v>9.9779881428285089E-2</v>
      </c>
      <c r="U56" s="336">
        <v>1.2898740023971993</v>
      </c>
      <c r="V56" s="336">
        <v>0.13875957348128964</v>
      </c>
      <c r="W56" s="336">
        <v>1.3603077953997353</v>
      </c>
      <c r="X56" s="336">
        <v>0.19455520917035862</v>
      </c>
      <c r="Y56" s="336">
        <v>1.475347494145113</v>
      </c>
      <c r="Z56" s="336" t="s">
        <v>1418</v>
      </c>
      <c r="AA56" s="336" t="s">
        <v>1418</v>
      </c>
      <c r="AB56" s="336">
        <v>1.402393455777768E-3</v>
      </c>
      <c r="AC56" s="340">
        <v>23.404266386728597</v>
      </c>
      <c r="AD56" s="509">
        <v>0</v>
      </c>
      <c r="AE56" s="337" t="s">
        <v>2260</v>
      </c>
      <c r="AF56" s="337" t="s">
        <v>2134</v>
      </c>
      <c r="AG56" s="341" t="s">
        <v>1436</v>
      </c>
      <c r="AH56" s="341" t="s">
        <v>2135</v>
      </c>
      <c r="AI56" s="341">
        <v>5000</v>
      </c>
      <c r="AJ56" s="341">
        <v>5000</v>
      </c>
      <c r="AK56" s="341">
        <v>5000</v>
      </c>
      <c r="AL56" s="336">
        <v>1.9799999999999998E-2</v>
      </c>
      <c r="AM56" s="336">
        <v>0.2</v>
      </c>
      <c r="AN56" s="336" t="s">
        <v>34</v>
      </c>
      <c r="AO56" s="334" t="s">
        <v>1324</v>
      </c>
      <c r="AP56" s="337" t="s">
        <v>13</v>
      </c>
      <c r="AQ56" s="343" t="s">
        <v>668</v>
      </c>
      <c r="AR56" s="336">
        <v>1.0500000000000001E-2</v>
      </c>
      <c r="AS56" s="336">
        <v>1.0500000000000001E-2</v>
      </c>
      <c r="AT56" s="336"/>
      <c r="AW56" s="629"/>
      <c r="AX56" s="630"/>
      <c r="AY56" s="630"/>
      <c r="AZ56" s="630"/>
      <c r="BA56" s="630"/>
      <c r="BB56" s="641"/>
      <c r="BC56" s="630"/>
      <c r="BD56" s="630"/>
      <c r="BE56" s="630"/>
      <c r="BF56" s="630"/>
      <c r="BG56" s="642"/>
      <c r="BH56" s="631"/>
      <c r="BI56" s="632"/>
      <c r="BJ56" s="632"/>
      <c r="BK56" s="632"/>
      <c r="BL56" s="212"/>
      <c r="BM56" s="631"/>
      <c r="BN56" s="631"/>
      <c r="BO56" s="631"/>
      <c r="BP56" s="631"/>
      <c r="BQ56" s="631"/>
      <c r="BR56" s="631"/>
      <c r="BS56" s="631"/>
      <c r="BT56" s="631"/>
      <c r="BU56" s="631"/>
      <c r="BV56" s="633"/>
      <c r="BW56" s="630"/>
    </row>
    <row r="57" spans="2:75" ht="15.75" customHeight="1">
      <c r="B57" s="330" t="s">
        <v>165</v>
      </c>
      <c r="C57" s="331">
        <v>35726908000161</v>
      </c>
      <c r="D57" s="332" t="s">
        <v>13</v>
      </c>
      <c r="E57" s="332" t="s">
        <v>615</v>
      </c>
      <c r="F57" s="332" t="s">
        <v>619</v>
      </c>
      <c r="G57" s="333" t="s">
        <v>34</v>
      </c>
      <c r="H57" s="333" t="s">
        <v>865</v>
      </c>
      <c r="I57" s="333" t="s">
        <v>34</v>
      </c>
      <c r="J57" s="333" t="s">
        <v>611</v>
      </c>
      <c r="K57" s="334" t="s">
        <v>48</v>
      </c>
      <c r="L57" s="335" t="s">
        <v>715</v>
      </c>
      <c r="M57" s="335" t="s">
        <v>1415</v>
      </c>
      <c r="N57" s="334">
        <v>532541</v>
      </c>
      <c r="O57" s="334" t="s">
        <v>1324</v>
      </c>
      <c r="P57" s="338">
        <v>43921</v>
      </c>
      <c r="Q57" s="339">
        <v>1069324942.87</v>
      </c>
      <c r="R57" s="339">
        <v>744462147.47615111</v>
      </c>
      <c r="S57" s="334">
        <v>91</v>
      </c>
      <c r="T57" s="336">
        <v>0.25325969098892909</v>
      </c>
      <c r="U57" s="336">
        <v>3.2739374569868374</v>
      </c>
      <c r="V57" s="336">
        <v>0.35323052176284642</v>
      </c>
      <c r="W57" s="336">
        <v>3.4628402226380928</v>
      </c>
      <c r="X57" s="336">
        <v>0.52037315659559091</v>
      </c>
      <c r="Y57" s="336">
        <v>3.9460841777381459</v>
      </c>
      <c r="Z57" s="336" t="s">
        <v>1418</v>
      </c>
      <c r="AA57" s="336" t="s">
        <v>1418</v>
      </c>
      <c r="AB57" s="336">
        <v>6.8136567763140907E-2</v>
      </c>
      <c r="AC57" s="340">
        <v>3.0502483702549879</v>
      </c>
      <c r="AD57" s="509">
        <v>35803288000117</v>
      </c>
      <c r="AE57" s="337" t="s">
        <v>2226</v>
      </c>
      <c r="AF57" s="337" t="s">
        <v>2134</v>
      </c>
      <c r="AG57" s="341" t="s">
        <v>1436</v>
      </c>
      <c r="AH57" s="341" t="s">
        <v>2135</v>
      </c>
      <c r="AI57" s="341">
        <v>50000</v>
      </c>
      <c r="AJ57" s="341">
        <v>10000</v>
      </c>
      <c r="AK57" s="341">
        <v>50000</v>
      </c>
      <c r="AL57" s="336">
        <v>1.9E-2</v>
      </c>
      <c r="AM57" s="336">
        <v>0.2</v>
      </c>
      <c r="AN57" s="336" t="s">
        <v>34</v>
      </c>
      <c r="AO57" s="334" t="s">
        <v>1324</v>
      </c>
      <c r="AP57" s="337" t="s">
        <v>13</v>
      </c>
      <c r="AQ57" s="343" t="s">
        <v>664</v>
      </c>
      <c r="AR57" s="336" t="s">
        <v>34</v>
      </c>
      <c r="AS57" s="336" t="s">
        <v>34</v>
      </c>
      <c r="AT57" s="336"/>
      <c r="AW57" s="629"/>
      <c r="AX57" s="630"/>
      <c r="AY57" s="630"/>
      <c r="AZ57" s="630"/>
      <c r="BA57" s="630"/>
      <c r="BB57" s="641"/>
      <c r="BC57" s="630"/>
      <c r="BD57" s="630"/>
      <c r="BE57" s="630"/>
      <c r="BF57" s="630"/>
      <c r="BG57" s="642"/>
      <c r="BH57" s="631"/>
      <c r="BI57" s="632"/>
      <c r="BJ57" s="632"/>
      <c r="BK57" s="632"/>
      <c r="BL57" s="212"/>
      <c r="BM57" s="631"/>
      <c r="BN57" s="631"/>
      <c r="BO57" s="631"/>
      <c r="BP57" s="631"/>
      <c r="BQ57" s="631"/>
      <c r="BR57" s="631"/>
      <c r="BS57" s="631"/>
      <c r="BT57" s="631"/>
      <c r="BU57" s="631"/>
      <c r="BV57" s="633"/>
      <c r="BW57" s="630"/>
    </row>
    <row r="58" spans="2:75" ht="15.75" customHeight="1">
      <c r="B58" s="330" t="s">
        <v>100</v>
      </c>
      <c r="C58" s="331">
        <v>34218678000167</v>
      </c>
      <c r="D58" s="332" t="s">
        <v>11</v>
      </c>
      <c r="E58" s="332" t="s">
        <v>620</v>
      </c>
      <c r="F58" s="332" t="s">
        <v>685</v>
      </c>
      <c r="G58" s="333" t="s">
        <v>738</v>
      </c>
      <c r="H58" s="333" t="s">
        <v>34</v>
      </c>
      <c r="I58" s="333" t="s">
        <v>1319</v>
      </c>
      <c r="J58" s="333" t="s">
        <v>608</v>
      </c>
      <c r="K58" s="334" t="s">
        <v>48</v>
      </c>
      <c r="L58" s="335" t="s">
        <v>715</v>
      </c>
      <c r="M58" s="335" t="s">
        <v>34</v>
      </c>
      <c r="N58" s="334">
        <v>523496</v>
      </c>
      <c r="O58" s="334" t="s">
        <v>1321</v>
      </c>
      <c r="P58" s="338">
        <v>43826</v>
      </c>
      <c r="Q58" s="339">
        <v>322713730.58999997</v>
      </c>
      <c r="R58" s="339">
        <v>194749423.50555569</v>
      </c>
      <c r="S58" s="334">
        <v>180</v>
      </c>
      <c r="T58" s="336">
        <v>9.4913279683340956E-2</v>
      </c>
      <c r="U58" s="336">
        <v>1.2269624917703204</v>
      </c>
      <c r="V58" s="336">
        <v>0.13245547943943037</v>
      </c>
      <c r="W58" s="336">
        <v>1.2985065945677758</v>
      </c>
      <c r="X58" s="336">
        <v>0.21110927984115535</v>
      </c>
      <c r="Y58" s="336">
        <v>1.6008800192633459</v>
      </c>
      <c r="Z58" s="336" t="s">
        <v>1418</v>
      </c>
      <c r="AA58" s="336" t="s">
        <v>1418</v>
      </c>
      <c r="AB58" s="336">
        <v>3.1955944672346363E-3</v>
      </c>
      <c r="AC58" s="340">
        <v>8.5342432987347916</v>
      </c>
      <c r="AD58" s="509">
        <v>0</v>
      </c>
      <c r="AE58" s="337" t="s">
        <v>101</v>
      </c>
      <c r="AF58" s="337" t="s">
        <v>736</v>
      </c>
      <c r="AG58" s="341" t="s">
        <v>736</v>
      </c>
      <c r="AH58" s="341" t="s">
        <v>2135</v>
      </c>
      <c r="AI58" s="341">
        <v>5000</v>
      </c>
      <c r="AJ58" s="341" t="s">
        <v>1428</v>
      </c>
      <c r="AK58" s="341" t="s">
        <v>1428</v>
      </c>
      <c r="AL58" s="640">
        <v>1.1000000000000001E-2</v>
      </c>
      <c r="AM58" s="640">
        <v>0.2</v>
      </c>
      <c r="AN58" s="336" t="s">
        <v>64</v>
      </c>
      <c r="AO58" s="334" t="s">
        <v>1324</v>
      </c>
      <c r="AP58" s="337" t="s">
        <v>13</v>
      </c>
      <c r="AQ58" s="343" t="s">
        <v>671</v>
      </c>
      <c r="AR58" s="336">
        <v>2.7499999999999998E-3</v>
      </c>
      <c r="AS58" s="336">
        <v>2.7499999999999998E-3</v>
      </c>
      <c r="AT58" s="336"/>
      <c r="AW58" s="629"/>
      <c r="AX58" s="630"/>
      <c r="AY58" s="630"/>
      <c r="AZ58" s="630"/>
      <c r="BA58" s="630"/>
      <c r="BB58" s="641"/>
      <c r="BC58" s="630"/>
      <c r="BD58" s="630"/>
      <c r="BE58" s="630"/>
      <c r="BF58" s="630"/>
      <c r="BG58" s="642"/>
      <c r="BH58" s="631"/>
      <c r="BI58" s="632"/>
      <c r="BJ58" s="632"/>
      <c r="BK58" s="632"/>
      <c r="BL58" s="212"/>
      <c r="BM58" s="631"/>
      <c r="BN58" s="631"/>
      <c r="BO58" s="631"/>
      <c r="BP58" s="631"/>
      <c r="BQ58" s="631"/>
      <c r="BR58" s="631"/>
      <c r="BS58" s="631"/>
      <c r="BT58" s="631"/>
      <c r="BU58" s="631"/>
      <c r="BV58" s="633"/>
      <c r="BW58" s="630"/>
    </row>
    <row r="59" spans="2:75" ht="15.75" customHeight="1">
      <c r="B59" s="330" t="s">
        <v>576</v>
      </c>
      <c r="C59" s="331">
        <v>43096273000194</v>
      </c>
      <c r="D59" s="332" t="s">
        <v>14</v>
      </c>
      <c r="E59" s="332" t="s">
        <v>607</v>
      </c>
      <c r="F59" s="332"/>
      <c r="G59" s="333"/>
      <c r="H59" s="333" t="s">
        <v>34</v>
      </c>
      <c r="I59" s="333" t="s">
        <v>34</v>
      </c>
      <c r="J59" s="333" t="s">
        <v>612</v>
      </c>
      <c r="K59" s="334" t="s">
        <v>48</v>
      </c>
      <c r="L59" s="335" t="s">
        <v>715</v>
      </c>
      <c r="M59" s="335" t="s">
        <v>1415</v>
      </c>
      <c r="N59" s="334">
        <v>616370</v>
      </c>
      <c r="O59" s="334" t="s">
        <v>1321</v>
      </c>
      <c r="P59" s="338">
        <v>44434</v>
      </c>
      <c r="Q59" s="339">
        <v>30784967.670000002</v>
      </c>
      <c r="R59" s="339">
        <v>33315229.171349205</v>
      </c>
      <c r="S59" s="334">
        <v>212</v>
      </c>
      <c r="T59" s="336">
        <v>-0.10561329629961469</v>
      </c>
      <c r="U59" s="336">
        <v>-1.3652836950127718</v>
      </c>
      <c r="V59" s="336">
        <v>-3.6022114346546563E-2</v>
      </c>
      <c r="W59" s="336">
        <v>-0.35313716901122683</v>
      </c>
      <c r="X59" s="336" t="s">
        <v>1418</v>
      </c>
      <c r="Y59" s="336" t="s">
        <v>1418</v>
      </c>
      <c r="Z59" s="336" t="s">
        <v>1418</v>
      </c>
      <c r="AA59" s="336" t="s">
        <v>1418</v>
      </c>
      <c r="AB59" s="336">
        <v>0.16837839531087839</v>
      </c>
      <c r="AC59" s="340">
        <v>-0.71164983873214893</v>
      </c>
      <c r="AD59" s="509">
        <v>0</v>
      </c>
      <c r="AE59" s="337" t="s">
        <v>2148</v>
      </c>
      <c r="AF59" s="337" t="s">
        <v>2134</v>
      </c>
      <c r="AG59" s="341" t="s">
        <v>1436</v>
      </c>
      <c r="AH59" s="341" t="s">
        <v>726</v>
      </c>
      <c r="AI59" s="341">
        <v>10000</v>
      </c>
      <c r="AJ59" s="341">
        <v>10000</v>
      </c>
      <c r="AK59" s="341">
        <v>10000</v>
      </c>
      <c r="AL59" s="640">
        <v>7.4999999999999997E-3</v>
      </c>
      <c r="AM59" s="640" t="s">
        <v>34</v>
      </c>
      <c r="AN59" s="336" t="s">
        <v>2152</v>
      </c>
      <c r="AO59" s="334" t="s">
        <v>1324</v>
      </c>
      <c r="AP59" s="337" t="s">
        <v>716</v>
      </c>
      <c r="AQ59" s="343" t="s">
        <v>687</v>
      </c>
      <c r="AR59" s="336" t="s">
        <v>34</v>
      </c>
      <c r="AS59" s="336" t="s">
        <v>34</v>
      </c>
      <c r="AT59" s="336"/>
      <c r="AW59" s="629"/>
      <c r="AX59" s="630"/>
      <c r="AY59" s="630"/>
      <c r="AZ59" s="630"/>
      <c r="BA59" s="630"/>
      <c r="BB59" s="641"/>
      <c r="BC59" s="630"/>
      <c r="BD59" s="630"/>
      <c r="BE59" s="630"/>
      <c r="BF59" s="630"/>
      <c r="BG59" s="642"/>
      <c r="BH59" s="631"/>
      <c r="BI59" s="632"/>
      <c r="BJ59" s="632"/>
      <c r="BK59" s="632"/>
      <c r="BL59" s="212"/>
      <c r="BM59" s="631"/>
      <c r="BN59" s="631"/>
      <c r="BO59" s="631"/>
      <c r="BP59" s="631"/>
      <c r="BQ59" s="631"/>
      <c r="BR59" s="631"/>
      <c r="BS59" s="631"/>
      <c r="BT59" s="631"/>
      <c r="BU59" s="631"/>
      <c r="BV59" s="633"/>
      <c r="BW59" s="630"/>
    </row>
    <row r="60" spans="2:75" ht="15.75" customHeight="1">
      <c r="B60" s="330" t="s">
        <v>1049</v>
      </c>
      <c r="C60" s="331">
        <v>30877877000126</v>
      </c>
      <c r="D60" s="332" t="s">
        <v>11</v>
      </c>
      <c r="E60" s="332" t="s">
        <v>620</v>
      </c>
      <c r="F60" s="332" t="s">
        <v>685</v>
      </c>
      <c r="G60" s="333" t="s">
        <v>738</v>
      </c>
      <c r="H60" s="333" t="s">
        <v>34</v>
      </c>
      <c r="I60" s="333" t="s">
        <v>1319</v>
      </c>
      <c r="J60" s="333" t="s">
        <v>608</v>
      </c>
      <c r="K60" s="334" t="s">
        <v>48</v>
      </c>
      <c r="L60" s="335" t="s">
        <v>715</v>
      </c>
      <c r="M60" s="335" t="s">
        <v>34</v>
      </c>
      <c r="N60" s="334">
        <v>471331</v>
      </c>
      <c r="O60" s="334" t="s">
        <v>1321</v>
      </c>
      <c r="P60" s="338">
        <v>43311</v>
      </c>
      <c r="Q60" s="339">
        <v>58841348.590000004</v>
      </c>
      <c r="R60" s="339">
        <v>46958930.899285696</v>
      </c>
      <c r="S60" s="334">
        <v>271</v>
      </c>
      <c r="T60" s="336">
        <v>9.4116528873928962E-2</v>
      </c>
      <c r="U60" s="336">
        <v>1.2166627385461384</v>
      </c>
      <c r="V60" s="336">
        <v>0.14697581971801466</v>
      </c>
      <c r="W60" s="336">
        <v>1.4408544814721584</v>
      </c>
      <c r="X60" s="336">
        <v>0.23379409328674017</v>
      </c>
      <c r="Y60" s="336">
        <v>1.7729030805569004</v>
      </c>
      <c r="Z60" s="336">
        <v>0.30961810397509959</v>
      </c>
      <c r="AA60" s="336">
        <v>1.759969677549609</v>
      </c>
      <c r="AB60" s="336">
        <v>7.7530159421063741E-3</v>
      </c>
      <c r="AC60" s="340">
        <v>5.1649348942836273</v>
      </c>
      <c r="AD60" s="509">
        <v>22672424000135</v>
      </c>
      <c r="AE60" s="337" t="s">
        <v>2148</v>
      </c>
      <c r="AF60" s="337" t="s">
        <v>2134</v>
      </c>
      <c r="AG60" s="341" t="s">
        <v>1436</v>
      </c>
      <c r="AH60" s="341" t="s">
        <v>726</v>
      </c>
      <c r="AI60" s="341">
        <v>50000</v>
      </c>
      <c r="AJ60" s="341">
        <v>50000</v>
      </c>
      <c r="AK60" s="341">
        <v>0</v>
      </c>
      <c r="AL60" s="336">
        <v>0</v>
      </c>
      <c r="AM60" s="336" t="s">
        <v>34</v>
      </c>
      <c r="AN60" s="336" t="s">
        <v>34</v>
      </c>
      <c r="AO60" s="334" t="s">
        <v>1324</v>
      </c>
      <c r="AP60" s="337" t="s">
        <v>13</v>
      </c>
      <c r="AQ60" s="343" t="s">
        <v>679</v>
      </c>
      <c r="AR60" s="336">
        <v>6.6666666666666662E-3</v>
      </c>
      <c r="AS60" s="336">
        <v>6.6666666666666662E-3</v>
      </c>
      <c r="AT60" s="336"/>
      <c r="AW60" s="629"/>
      <c r="AX60" s="630"/>
      <c r="AY60" s="630"/>
      <c r="AZ60" s="630"/>
      <c r="BA60" s="630"/>
      <c r="BB60" s="641"/>
      <c r="BC60" s="630"/>
      <c r="BD60" s="630"/>
      <c r="BE60" s="630"/>
      <c r="BF60" s="630"/>
      <c r="BG60" s="642"/>
      <c r="BH60" s="631"/>
      <c r="BI60" s="632"/>
      <c r="BJ60" s="632"/>
      <c r="BK60" s="632"/>
      <c r="BL60" s="212"/>
      <c r="BM60" s="631"/>
      <c r="BN60" s="631"/>
      <c r="BO60" s="631"/>
      <c r="BP60" s="631"/>
      <c r="BQ60" s="631"/>
      <c r="BR60" s="631"/>
      <c r="BS60" s="631"/>
      <c r="BT60" s="631"/>
      <c r="BU60" s="631"/>
      <c r="BV60" s="633"/>
      <c r="BW60" s="630"/>
    </row>
    <row r="61" spans="2:75" ht="15.75" customHeight="1">
      <c r="B61" s="330" t="s">
        <v>1136</v>
      </c>
      <c r="C61" s="331">
        <v>18719154000101</v>
      </c>
      <c r="D61" s="332" t="s">
        <v>11</v>
      </c>
      <c r="E61" s="332" t="s">
        <v>620</v>
      </c>
      <c r="F61" s="332" t="s">
        <v>672</v>
      </c>
      <c r="G61" s="333" t="s">
        <v>738</v>
      </c>
      <c r="H61" s="333" t="s">
        <v>34</v>
      </c>
      <c r="I61" s="333"/>
      <c r="J61" s="333" t="s">
        <v>608</v>
      </c>
      <c r="K61" s="334" t="s">
        <v>48</v>
      </c>
      <c r="L61" s="335" t="s">
        <v>1339</v>
      </c>
      <c r="M61" s="335" t="s">
        <v>1415</v>
      </c>
      <c r="N61" s="334">
        <v>361445</v>
      </c>
      <c r="O61" s="334" t="s">
        <v>1321</v>
      </c>
      <c r="P61" s="338">
        <v>41698</v>
      </c>
      <c r="Q61" s="339">
        <v>4429327174.8400002</v>
      </c>
      <c r="R61" s="339">
        <v>3873838851.9058709</v>
      </c>
      <c r="S61" s="334">
        <v>0</v>
      </c>
      <c r="T61" s="336">
        <v>8.2563302071404943E-2</v>
      </c>
      <c r="U61" s="336">
        <v>1.0673119206952981</v>
      </c>
      <c r="V61" s="336">
        <v>0.11205540560532024</v>
      </c>
      <c r="W61" s="336">
        <v>1.098517658546637</v>
      </c>
      <c r="X61" s="336">
        <v>0.1748586393070557</v>
      </c>
      <c r="Y61" s="336">
        <v>1.3259848267819745</v>
      </c>
      <c r="Z61" s="336">
        <v>0.19375469987852179</v>
      </c>
      <c r="AA61" s="336">
        <v>1.1013645271090082</v>
      </c>
      <c r="AB61" s="336">
        <v>1.7793491481935841E-3</v>
      </c>
      <c r="AC61" s="340">
        <v>5.1040623518151262</v>
      </c>
      <c r="AD61" s="509">
        <v>0</v>
      </c>
      <c r="AE61" s="337" t="s">
        <v>2391</v>
      </c>
      <c r="AF61" s="337" t="s">
        <v>2137</v>
      </c>
      <c r="AG61" s="341" t="s">
        <v>59</v>
      </c>
      <c r="AH61" s="341" t="s">
        <v>2138</v>
      </c>
      <c r="AI61" s="341">
        <v>20000</v>
      </c>
      <c r="AJ61" s="341">
        <v>100</v>
      </c>
      <c r="AK61" s="341">
        <v>1000</v>
      </c>
      <c r="AL61" s="336">
        <v>4.0000000000000001E-3</v>
      </c>
      <c r="AM61" s="336" t="s">
        <v>34</v>
      </c>
      <c r="AN61" s="336" t="s">
        <v>64</v>
      </c>
      <c r="AO61" s="334" t="s">
        <v>1324</v>
      </c>
      <c r="AP61" s="337" t="s">
        <v>11</v>
      </c>
      <c r="AQ61" s="343" t="s">
        <v>677</v>
      </c>
      <c r="AR61" s="336">
        <v>6.6666666666666664E-4</v>
      </c>
      <c r="AS61" s="336">
        <v>6.6666666666666664E-4</v>
      </c>
      <c r="AT61" s="336"/>
      <c r="AW61" s="629"/>
      <c r="AX61" s="630"/>
      <c r="AY61" s="630"/>
      <c r="AZ61" s="630"/>
      <c r="BA61" s="630"/>
      <c r="BB61" s="641"/>
      <c r="BC61" s="630"/>
      <c r="BD61" s="630"/>
      <c r="BE61" s="630"/>
      <c r="BF61" s="630"/>
      <c r="BG61" s="642"/>
      <c r="BH61" s="631"/>
      <c r="BI61" s="632"/>
      <c r="BJ61" s="632"/>
      <c r="BK61" s="632"/>
      <c r="BL61" s="212"/>
      <c r="BM61" s="631"/>
      <c r="BN61" s="631"/>
      <c r="BO61" s="631"/>
      <c r="BP61" s="631"/>
      <c r="BQ61" s="631"/>
      <c r="BR61" s="631"/>
      <c r="BS61" s="631"/>
      <c r="BT61" s="631"/>
      <c r="BU61" s="631"/>
      <c r="BV61" s="633"/>
      <c r="BW61" s="630"/>
    </row>
    <row r="62" spans="2:75" ht="15.75" customHeight="1">
      <c r="B62" s="330" t="s">
        <v>770</v>
      </c>
      <c r="C62" s="331">
        <v>30921203000181</v>
      </c>
      <c r="D62" s="332" t="s">
        <v>11</v>
      </c>
      <c r="E62" s="332" t="s">
        <v>620</v>
      </c>
      <c r="F62" s="332" t="s">
        <v>663</v>
      </c>
      <c r="G62" s="333" t="s">
        <v>738</v>
      </c>
      <c r="H62" s="333" t="s">
        <v>34</v>
      </c>
      <c r="I62" s="333" t="s">
        <v>1304</v>
      </c>
      <c r="J62" s="333" t="s">
        <v>608</v>
      </c>
      <c r="K62" s="334" t="s">
        <v>48</v>
      </c>
      <c r="L62" s="335" t="s">
        <v>1339</v>
      </c>
      <c r="M62" s="335" t="s">
        <v>34</v>
      </c>
      <c r="N62" s="334">
        <v>474819</v>
      </c>
      <c r="O62" s="334" t="s">
        <v>1324</v>
      </c>
      <c r="P62" s="338">
        <v>43336</v>
      </c>
      <c r="Q62" s="339">
        <v>823565621.47000003</v>
      </c>
      <c r="R62" s="339">
        <v>717151610.39305556</v>
      </c>
      <c r="S62" s="334">
        <v>1</v>
      </c>
      <c r="T62" s="336">
        <v>8.5168234658835162E-2</v>
      </c>
      <c r="U62" s="336">
        <v>1.1009863926873147</v>
      </c>
      <c r="V62" s="336">
        <v>0.11639531226275257</v>
      </c>
      <c r="W62" s="336">
        <v>1.1410632552885327</v>
      </c>
      <c r="X62" s="336">
        <v>0.17673891419195664</v>
      </c>
      <c r="Y62" s="336">
        <v>1.340243292805948</v>
      </c>
      <c r="Z62" s="336">
        <v>0.20011456913455672</v>
      </c>
      <c r="AA62" s="336">
        <v>1.137516085755274</v>
      </c>
      <c r="AB62" s="336">
        <v>1.576882463940955E-3</v>
      </c>
      <c r="AC62" s="340">
        <v>8.2303198014544119</v>
      </c>
      <c r="AD62" s="509">
        <v>34474989000197</v>
      </c>
      <c r="AE62" s="337" t="s">
        <v>2177</v>
      </c>
      <c r="AF62" s="337" t="s">
        <v>2143</v>
      </c>
      <c r="AG62" s="341" t="s">
        <v>1437</v>
      </c>
      <c r="AH62" s="341" t="s">
        <v>2138</v>
      </c>
      <c r="AI62" s="341">
        <v>1000</v>
      </c>
      <c r="AJ62" s="341">
        <v>1000</v>
      </c>
      <c r="AK62" s="341">
        <v>1000</v>
      </c>
      <c r="AL62" s="640">
        <v>4.0000000000000001E-3</v>
      </c>
      <c r="AM62" s="640" t="s">
        <v>34</v>
      </c>
      <c r="AN62" s="336" t="s">
        <v>64</v>
      </c>
      <c r="AO62" s="334" t="s">
        <v>1324</v>
      </c>
      <c r="AP62" s="337" t="s">
        <v>11</v>
      </c>
      <c r="AQ62" s="343" t="s">
        <v>662</v>
      </c>
      <c r="AR62" s="336">
        <v>1.1200000000000001E-3</v>
      </c>
      <c r="AS62" s="336">
        <v>1.1200000000000001E-3</v>
      </c>
      <c r="AT62" s="336"/>
      <c r="AW62" s="629"/>
      <c r="AX62" s="630"/>
      <c r="AY62" s="630"/>
      <c r="AZ62" s="630"/>
      <c r="BA62" s="630"/>
      <c r="BB62" s="641"/>
      <c r="BC62" s="630"/>
      <c r="BD62" s="630"/>
      <c r="BE62" s="630"/>
      <c r="BF62" s="630"/>
      <c r="BG62" s="642"/>
      <c r="BH62" s="631"/>
      <c r="BI62" s="632"/>
      <c r="BJ62" s="632"/>
      <c r="BK62" s="632"/>
      <c r="BL62" s="212"/>
      <c r="BM62" s="631"/>
      <c r="BN62" s="631"/>
      <c r="BO62" s="631"/>
      <c r="BP62" s="631"/>
      <c r="BQ62" s="631"/>
      <c r="BR62" s="631"/>
      <c r="BS62" s="631"/>
      <c r="BT62" s="631"/>
      <c r="BU62" s="631"/>
      <c r="BV62" s="633"/>
      <c r="BW62" s="630"/>
    </row>
    <row r="63" spans="2:75" ht="15.75" customHeight="1">
      <c r="B63" s="330" t="s">
        <v>901</v>
      </c>
      <c r="C63" s="331">
        <v>13615411000133</v>
      </c>
      <c r="D63" s="332" t="s">
        <v>11</v>
      </c>
      <c r="E63" s="332" t="s">
        <v>620</v>
      </c>
      <c r="F63" s="332" t="s">
        <v>663</v>
      </c>
      <c r="G63" s="333" t="s">
        <v>738</v>
      </c>
      <c r="H63" s="333" t="s">
        <v>34</v>
      </c>
      <c r="I63" s="333"/>
      <c r="J63" s="333" t="s">
        <v>608</v>
      </c>
      <c r="K63" s="334" t="s">
        <v>48</v>
      </c>
      <c r="L63" s="335" t="s">
        <v>1339</v>
      </c>
      <c r="M63" s="335" t="s">
        <v>34</v>
      </c>
      <c r="N63" s="334">
        <v>284491</v>
      </c>
      <c r="O63" s="334" t="s">
        <v>1324</v>
      </c>
      <c r="P63" s="338">
        <v>40777</v>
      </c>
      <c r="Q63" s="339">
        <v>2868811532.25</v>
      </c>
      <c r="R63" s="339">
        <v>2217600029.0125008</v>
      </c>
      <c r="S63" s="334">
        <v>1</v>
      </c>
      <c r="T63" s="336">
        <v>8.5962432882894069E-2</v>
      </c>
      <c r="U63" s="336">
        <v>1.1112531481424199</v>
      </c>
      <c r="V63" s="336">
        <v>0.11462270025355958</v>
      </c>
      <c r="W63" s="336">
        <v>1.1236857304531054</v>
      </c>
      <c r="X63" s="336">
        <v>0.18748999356686258</v>
      </c>
      <c r="Y63" s="336">
        <v>1.421770680752851</v>
      </c>
      <c r="Z63" s="336">
        <v>0.20404746936468676</v>
      </c>
      <c r="AA63" s="336">
        <v>1.1598719656634251</v>
      </c>
      <c r="AB63" s="336">
        <v>5.3464317580742583E-3</v>
      </c>
      <c r="AC63" s="340">
        <v>2.1325415330459299</v>
      </c>
      <c r="AD63" s="509">
        <v>13106998000155</v>
      </c>
      <c r="AE63" s="337" t="s">
        <v>2224</v>
      </c>
      <c r="AF63" s="337" t="s">
        <v>2143</v>
      </c>
      <c r="AG63" s="341" t="s">
        <v>1437</v>
      </c>
      <c r="AH63" s="341" t="s">
        <v>2138</v>
      </c>
      <c r="AI63" s="341">
        <v>1000</v>
      </c>
      <c r="AJ63" s="341">
        <v>1000</v>
      </c>
      <c r="AK63" s="341">
        <v>1000</v>
      </c>
      <c r="AL63" s="336">
        <v>3.2000000000000002E-3</v>
      </c>
      <c r="AM63" s="336" t="s">
        <v>34</v>
      </c>
      <c r="AN63" s="336" t="s">
        <v>64</v>
      </c>
      <c r="AO63" s="334" t="s">
        <v>1324</v>
      </c>
      <c r="AP63" s="337" t="s">
        <v>11</v>
      </c>
      <c r="AQ63" s="343" t="s">
        <v>1374</v>
      </c>
      <c r="AR63" s="336">
        <v>9.6000000000000002E-4</v>
      </c>
      <c r="AS63" s="336">
        <v>9.6000000000000002E-4</v>
      </c>
      <c r="AT63" s="336"/>
      <c r="AW63" s="629"/>
      <c r="AX63" s="630"/>
      <c r="AY63" s="630"/>
      <c r="AZ63" s="630"/>
      <c r="BA63" s="630"/>
      <c r="BB63" s="641"/>
      <c r="BC63" s="630"/>
      <c r="BD63" s="630"/>
      <c r="BE63" s="630"/>
      <c r="BF63" s="630"/>
      <c r="BG63" s="642"/>
      <c r="BH63" s="631"/>
      <c r="BI63" s="632"/>
      <c r="BJ63" s="632"/>
      <c r="BK63" s="632"/>
      <c r="BL63" s="212"/>
      <c r="BM63" s="631"/>
      <c r="BN63" s="631"/>
      <c r="BO63" s="631"/>
      <c r="BP63" s="631"/>
      <c r="BQ63" s="631"/>
      <c r="BR63" s="631"/>
      <c r="BS63" s="631"/>
      <c r="BT63" s="631"/>
      <c r="BU63" s="631"/>
      <c r="BV63" s="633"/>
      <c r="BW63" s="630"/>
    </row>
    <row r="64" spans="2:75" ht="15.75" customHeight="1">
      <c r="B64" s="330" t="s">
        <v>978</v>
      </c>
      <c r="C64" s="331">
        <v>7900255000150</v>
      </c>
      <c r="D64" s="332" t="s">
        <v>11</v>
      </c>
      <c r="E64" s="332" t="s">
        <v>620</v>
      </c>
      <c r="F64" s="332" t="s">
        <v>663</v>
      </c>
      <c r="G64" s="333" t="s">
        <v>738</v>
      </c>
      <c r="H64" s="333" t="s">
        <v>34</v>
      </c>
      <c r="I64" s="333"/>
      <c r="J64" s="333" t="s">
        <v>608</v>
      </c>
      <c r="K64" s="334" t="s">
        <v>48</v>
      </c>
      <c r="L64" s="335" t="s">
        <v>1339</v>
      </c>
      <c r="M64" s="335" t="s">
        <v>1415</v>
      </c>
      <c r="N64" s="334">
        <v>157491</v>
      </c>
      <c r="O64" s="334" t="s">
        <v>1324</v>
      </c>
      <c r="P64" s="338">
        <v>38854</v>
      </c>
      <c r="Q64" s="339">
        <v>1037792907.62</v>
      </c>
      <c r="R64" s="339">
        <v>1183620477.5614674</v>
      </c>
      <c r="S64" s="334">
        <v>1</v>
      </c>
      <c r="T64" s="336">
        <v>8.4909727543412972E-2</v>
      </c>
      <c r="U64" s="336">
        <v>1.0976446207504795</v>
      </c>
      <c r="V64" s="336">
        <v>0.11423852942272417</v>
      </c>
      <c r="W64" s="336">
        <v>1.1199195717453527</v>
      </c>
      <c r="X64" s="336">
        <v>0.16299355719399977</v>
      </c>
      <c r="Y64" s="336">
        <v>1.2360097537013301</v>
      </c>
      <c r="Z64" s="336">
        <v>0.20874488370445654</v>
      </c>
      <c r="AA64" s="336">
        <v>1.1865735916172693</v>
      </c>
      <c r="AB64" s="336">
        <v>1.8117111119863283E-3</v>
      </c>
      <c r="AC64" s="340">
        <v>6.0959056980937669</v>
      </c>
      <c r="AD64" s="509">
        <v>0</v>
      </c>
      <c r="AE64" s="337" t="s">
        <v>2300</v>
      </c>
      <c r="AF64" s="337" t="s">
        <v>2140</v>
      </c>
      <c r="AG64" s="341" t="s">
        <v>719</v>
      </c>
      <c r="AH64" s="341" t="s">
        <v>2138</v>
      </c>
      <c r="AI64" s="341">
        <v>500</v>
      </c>
      <c r="AJ64" s="341">
        <v>500</v>
      </c>
      <c r="AK64" s="341">
        <v>500</v>
      </c>
      <c r="AL64" s="336">
        <v>3.4999999999999996E-3</v>
      </c>
      <c r="AM64" s="336">
        <v>0.2</v>
      </c>
      <c r="AN64" s="336" t="s">
        <v>64</v>
      </c>
      <c r="AO64" s="334" t="s">
        <v>1324</v>
      </c>
      <c r="AP64" s="337" t="s">
        <v>11</v>
      </c>
      <c r="AQ64" s="343" t="s">
        <v>677</v>
      </c>
      <c r="AR64" s="336">
        <v>8.7500000000000002E-4</v>
      </c>
      <c r="AS64" s="336">
        <v>8.7500000000000002E-4</v>
      </c>
      <c r="AT64" s="336"/>
      <c r="AW64" s="629"/>
      <c r="AX64" s="630"/>
      <c r="AY64" s="630"/>
      <c r="AZ64" s="630"/>
      <c r="BA64" s="630"/>
      <c r="BB64" s="641"/>
      <c r="BC64" s="630"/>
      <c r="BD64" s="630"/>
      <c r="BE64" s="630"/>
      <c r="BF64" s="630"/>
      <c r="BG64" s="642"/>
      <c r="BH64" s="631"/>
      <c r="BI64" s="632"/>
      <c r="BJ64" s="632"/>
      <c r="BK64" s="632"/>
      <c r="BL64" s="212"/>
      <c r="BM64" s="631"/>
      <c r="BN64" s="631"/>
      <c r="BO64" s="631"/>
      <c r="BP64" s="631"/>
      <c r="BQ64" s="631"/>
      <c r="BR64" s="631"/>
      <c r="BS64" s="631"/>
      <c r="BT64" s="631"/>
      <c r="BU64" s="631"/>
      <c r="BV64" s="633"/>
      <c r="BW64" s="630"/>
    </row>
    <row r="65" spans="2:75" ht="15.75" customHeight="1">
      <c r="B65" s="330" t="s">
        <v>1201</v>
      </c>
      <c r="C65" s="331">
        <v>4899128000190</v>
      </c>
      <c r="D65" s="332" t="s">
        <v>11</v>
      </c>
      <c r="E65" s="332" t="s">
        <v>620</v>
      </c>
      <c r="F65" s="332" t="s">
        <v>663</v>
      </c>
      <c r="G65" s="333" t="s">
        <v>738</v>
      </c>
      <c r="H65" s="333" t="s">
        <v>34</v>
      </c>
      <c r="I65" s="333"/>
      <c r="J65" s="333" t="s">
        <v>608</v>
      </c>
      <c r="K65" s="334" t="s">
        <v>48</v>
      </c>
      <c r="L65" s="335" t="s">
        <v>1339</v>
      </c>
      <c r="M65" s="335" t="s">
        <v>34</v>
      </c>
      <c r="N65" s="334">
        <v>109215</v>
      </c>
      <c r="O65" s="334" t="s">
        <v>1321</v>
      </c>
      <c r="P65" s="338">
        <v>37428</v>
      </c>
      <c r="Q65" s="339">
        <v>3520690411.8699999</v>
      </c>
      <c r="R65" s="339">
        <v>2178008680.0928173</v>
      </c>
      <c r="S65" s="334">
        <v>1</v>
      </c>
      <c r="T65" s="336">
        <v>8.5703242640660093E-2</v>
      </c>
      <c r="U65" s="336">
        <v>1.1079025452919553</v>
      </c>
      <c r="V65" s="336">
        <v>0.12042089039048776</v>
      </c>
      <c r="W65" s="336">
        <v>1.1805273814079982</v>
      </c>
      <c r="X65" s="336">
        <v>0.18232039581137105</v>
      </c>
      <c r="Y65" s="336">
        <v>1.3825686818609877</v>
      </c>
      <c r="Z65" s="336">
        <v>0.16809371745635571</v>
      </c>
      <c r="AA65" s="336">
        <v>0.95549918403211254</v>
      </c>
      <c r="AB65" s="336">
        <v>3.7050483216722854E-3</v>
      </c>
      <c r="AC65" s="340">
        <v>4.4762749372878279</v>
      </c>
      <c r="AD65" s="509">
        <v>0</v>
      </c>
      <c r="AE65" s="337" t="s">
        <v>2314</v>
      </c>
      <c r="AF65" s="337" t="s">
        <v>2314</v>
      </c>
      <c r="AG65" s="341" t="s">
        <v>719</v>
      </c>
      <c r="AH65" s="341" t="s">
        <v>2138</v>
      </c>
      <c r="AI65" s="341">
        <v>1000</v>
      </c>
      <c r="AJ65" s="341">
        <v>1000</v>
      </c>
      <c r="AK65" s="341">
        <v>1000</v>
      </c>
      <c r="AL65" s="336">
        <v>3.0000000000000001E-3</v>
      </c>
      <c r="AM65" s="336" t="s">
        <v>34</v>
      </c>
      <c r="AN65" s="336" t="s">
        <v>64</v>
      </c>
      <c r="AO65" s="334" t="s">
        <v>1324</v>
      </c>
      <c r="AP65" s="337" t="s">
        <v>11</v>
      </c>
      <c r="AQ65" s="343" t="s">
        <v>669</v>
      </c>
      <c r="AR65" s="336">
        <v>1E-3</v>
      </c>
      <c r="AS65" s="336">
        <v>1E-3</v>
      </c>
      <c r="AT65" s="336"/>
      <c r="AW65" s="629"/>
      <c r="AX65" s="630"/>
      <c r="AY65" s="630"/>
      <c r="AZ65" s="630"/>
      <c r="BA65" s="630"/>
      <c r="BB65" s="641"/>
      <c r="BC65" s="630"/>
      <c r="BD65" s="630"/>
      <c r="BE65" s="630"/>
      <c r="BF65" s="630"/>
      <c r="BG65" s="642"/>
      <c r="BH65" s="631"/>
      <c r="BI65" s="632"/>
      <c r="BJ65" s="632"/>
      <c r="BK65" s="632"/>
      <c r="BL65" s="212"/>
      <c r="BM65" s="631"/>
      <c r="BN65" s="631"/>
      <c r="BO65" s="631"/>
      <c r="BP65" s="631"/>
      <c r="BQ65" s="631"/>
      <c r="BR65" s="631"/>
      <c r="BS65" s="631"/>
      <c r="BT65" s="631"/>
      <c r="BU65" s="631"/>
      <c r="BV65" s="633"/>
      <c r="BW65" s="630"/>
    </row>
    <row r="66" spans="2:75" ht="15.75" customHeight="1">
      <c r="B66" s="330" t="s">
        <v>1381</v>
      </c>
      <c r="C66" s="331">
        <v>7539298000151</v>
      </c>
      <c r="D66" s="332" t="s">
        <v>11</v>
      </c>
      <c r="E66" s="332" t="s">
        <v>621</v>
      </c>
      <c r="F66" s="332" t="s">
        <v>672</v>
      </c>
      <c r="G66" s="333" t="s">
        <v>738</v>
      </c>
      <c r="H66" s="333" t="s">
        <v>34</v>
      </c>
      <c r="I66" s="333"/>
      <c r="J66" s="333" t="s">
        <v>608</v>
      </c>
      <c r="K66" s="334" t="s">
        <v>48</v>
      </c>
      <c r="L66" s="335" t="s">
        <v>1339</v>
      </c>
      <c r="M66" s="335" t="s">
        <v>1415</v>
      </c>
      <c r="N66" s="334">
        <v>152900</v>
      </c>
      <c r="O66" s="334" t="s">
        <v>1321</v>
      </c>
      <c r="P66" s="338">
        <v>38700</v>
      </c>
      <c r="Q66" s="339">
        <v>1011192185.6799999</v>
      </c>
      <c r="R66" s="339">
        <v>1263664629.2649205</v>
      </c>
      <c r="S66" s="334">
        <v>1</v>
      </c>
      <c r="T66" s="336">
        <v>6.5011731157941455E-2</v>
      </c>
      <c r="U66" s="336">
        <v>0.8404193377573338</v>
      </c>
      <c r="V66" s="336">
        <v>9.6735919131475612E-2</v>
      </c>
      <c r="W66" s="336">
        <v>0.94833546679536573</v>
      </c>
      <c r="X66" s="336">
        <v>0.14678707006783398</v>
      </c>
      <c r="Y66" s="336">
        <v>1.1131130177442516</v>
      </c>
      <c r="Z66" s="336">
        <v>0.25210894405714268</v>
      </c>
      <c r="AA66" s="336">
        <v>1.4330689687813147</v>
      </c>
      <c r="AB66" s="336">
        <v>2.6267317077180743E-2</v>
      </c>
      <c r="AC66" s="340">
        <v>-0.16953683241633821</v>
      </c>
      <c r="AD66" s="509">
        <v>0</v>
      </c>
      <c r="AE66" s="337" t="s">
        <v>2169</v>
      </c>
      <c r="AF66" s="337" t="s">
        <v>2134</v>
      </c>
      <c r="AG66" s="341" t="s">
        <v>1436</v>
      </c>
      <c r="AH66" s="341" t="s">
        <v>2138</v>
      </c>
      <c r="AI66" s="341">
        <v>3000</v>
      </c>
      <c r="AJ66" s="341">
        <v>1000</v>
      </c>
      <c r="AK66" s="341">
        <v>1000</v>
      </c>
      <c r="AL66" s="336">
        <v>2E-3</v>
      </c>
      <c r="AM66" s="336" t="s">
        <v>34</v>
      </c>
      <c r="AN66" s="336" t="s">
        <v>2147</v>
      </c>
      <c r="AO66" s="334" t="s">
        <v>1324</v>
      </c>
      <c r="AP66" s="337" t="s">
        <v>11</v>
      </c>
      <c r="AQ66" s="343" t="s">
        <v>676</v>
      </c>
      <c r="AR66" s="336">
        <v>6.9999999999999999E-4</v>
      </c>
      <c r="AS66" s="336">
        <v>6.9999999999999999E-4</v>
      </c>
      <c r="AT66" s="336"/>
      <c r="AW66" s="629"/>
      <c r="AX66" s="630"/>
      <c r="AY66" s="630"/>
      <c r="AZ66" s="630"/>
      <c r="BA66" s="630"/>
      <c r="BB66" s="641"/>
      <c r="BC66" s="630"/>
      <c r="BD66" s="630"/>
      <c r="BE66" s="630"/>
      <c r="BF66" s="630"/>
      <c r="BG66" s="642"/>
      <c r="BH66" s="631"/>
      <c r="BI66" s="632"/>
      <c r="BJ66" s="632"/>
      <c r="BK66" s="632"/>
      <c r="BL66" s="212"/>
      <c r="BM66" s="631"/>
      <c r="BN66" s="631"/>
      <c r="BO66" s="631"/>
      <c r="BP66" s="631"/>
      <c r="BQ66" s="631"/>
      <c r="BR66" s="631"/>
      <c r="BS66" s="631"/>
      <c r="BT66" s="631"/>
      <c r="BU66" s="631"/>
      <c r="BV66" s="633"/>
      <c r="BW66" s="630"/>
    </row>
    <row r="67" spans="2:75" ht="15.75" customHeight="1">
      <c r="B67" s="330" t="s">
        <v>1181</v>
      </c>
      <c r="C67" s="331">
        <v>17899612000160</v>
      </c>
      <c r="D67" s="332" t="s">
        <v>11</v>
      </c>
      <c r="E67" s="332" t="s">
        <v>620</v>
      </c>
      <c r="F67" s="332" t="s">
        <v>663</v>
      </c>
      <c r="G67" s="333" t="s">
        <v>738</v>
      </c>
      <c r="H67" s="333" t="s">
        <v>34</v>
      </c>
      <c r="I67" s="333" t="s">
        <v>1304</v>
      </c>
      <c r="J67" s="333" t="s">
        <v>608</v>
      </c>
      <c r="K67" s="334" t="s">
        <v>48</v>
      </c>
      <c r="L67" s="335" t="s">
        <v>1339</v>
      </c>
      <c r="M67" s="335" t="s">
        <v>34</v>
      </c>
      <c r="N67" s="334">
        <v>377856</v>
      </c>
      <c r="O67" s="334" t="s">
        <v>1321</v>
      </c>
      <c r="P67" s="338">
        <v>41913</v>
      </c>
      <c r="Q67" s="339">
        <v>352748757.50999999</v>
      </c>
      <c r="R67" s="339">
        <v>470779828.51638877</v>
      </c>
      <c r="S67" s="334">
        <v>2</v>
      </c>
      <c r="T67" s="336">
        <v>8.0625213607009361E-2</v>
      </c>
      <c r="U67" s="336">
        <v>1.0422578728372986</v>
      </c>
      <c r="V67" s="336">
        <v>0.10764357964557814</v>
      </c>
      <c r="W67" s="336">
        <v>1.0552670121629959</v>
      </c>
      <c r="X67" s="336">
        <v>0.14285405544009122</v>
      </c>
      <c r="Y67" s="336">
        <v>1.0832882533484782</v>
      </c>
      <c r="Z67" s="336">
        <v>0.19243057531043473</v>
      </c>
      <c r="AA67" s="336">
        <v>1.0938377737983582</v>
      </c>
      <c r="AB67" s="336">
        <v>1.9419512813983384E-3</v>
      </c>
      <c r="AC67" s="340">
        <v>2.629007038274811</v>
      </c>
      <c r="AD67" s="509">
        <v>0</v>
      </c>
      <c r="AE67" s="337" t="s">
        <v>2357</v>
      </c>
      <c r="AF67" s="337" t="s">
        <v>2134</v>
      </c>
      <c r="AG67" s="341" t="s">
        <v>1436</v>
      </c>
      <c r="AH67" s="341" t="s">
        <v>2138</v>
      </c>
      <c r="AI67" s="341">
        <v>100</v>
      </c>
      <c r="AJ67" s="341">
        <v>100</v>
      </c>
      <c r="AK67" s="341">
        <v>100</v>
      </c>
      <c r="AL67" s="336">
        <v>8.0000000000000002E-3</v>
      </c>
      <c r="AM67" s="336">
        <v>0.2</v>
      </c>
      <c r="AN67" s="336" t="s">
        <v>64</v>
      </c>
      <c r="AO67" s="334" t="s">
        <v>1324</v>
      </c>
      <c r="AP67" s="337" t="s">
        <v>13</v>
      </c>
      <c r="AQ67" s="343" t="s">
        <v>686</v>
      </c>
      <c r="AR67" s="336">
        <v>1.5999999999999999E-3</v>
      </c>
      <c r="AS67" s="336">
        <v>1.5999999999999999E-3</v>
      </c>
      <c r="AT67" s="336"/>
      <c r="AW67" s="629"/>
      <c r="AX67" s="630"/>
      <c r="AY67" s="630"/>
      <c r="AZ67" s="630"/>
      <c r="BA67" s="630"/>
      <c r="BB67" s="641"/>
      <c r="BC67" s="630"/>
      <c r="BD67" s="630"/>
      <c r="BE67" s="630"/>
      <c r="BF67" s="630"/>
      <c r="BG67" s="642"/>
      <c r="BH67" s="631"/>
      <c r="BI67" s="632"/>
      <c r="BJ67" s="632"/>
      <c r="BK67" s="632"/>
      <c r="BL67" s="212"/>
      <c r="BM67" s="631"/>
      <c r="BN67" s="631"/>
      <c r="BO67" s="631"/>
      <c r="BP67" s="631"/>
      <c r="BQ67" s="631"/>
      <c r="BR67" s="631"/>
      <c r="BS67" s="631"/>
      <c r="BT67" s="631"/>
      <c r="BU67" s="631"/>
      <c r="BV67" s="633"/>
      <c r="BW67" s="630"/>
    </row>
    <row r="68" spans="2:75" ht="15.75" customHeight="1">
      <c r="B68" s="330" t="s">
        <v>864</v>
      </c>
      <c r="C68" s="331">
        <v>9814233000100</v>
      </c>
      <c r="D68" s="332" t="s">
        <v>11</v>
      </c>
      <c r="E68" s="332" t="s">
        <v>621</v>
      </c>
      <c r="F68" s="332" t="s">
        <v>672</v>
      </c>
      <c r="G68" s="333" t="s">
        <v>865</v>
      </c>
      <c r="H68" s="333" t="s">
        <v>34</v>
      </c>
      <c r="I68" s="333"/>
      <c r="J68" s="333" t="s">
        <v>608</v>
      </c>
      <c r="K68" s="334" t="s">
        <v>48</v>
      </c>
      <c r="L68" s="335" t="s">
        <v>1339</v>
      </c>
      <c r="M68" s="335" t="s">
        <v>1415</v>
      </c>
      <c r="N68" s="334">
        <v>215163</v>
      </c>
      <c r="O68" s="334" t="s">
        <v>1321</v>
      </c>
      <c r="P68" s="338">
        <v>39652</v>
      </c>
      <c r="Q68" s="339">
        <v>370353898.31</v>
      </c>
      <c r="R68" s="339">
        <v>372223366.54285717</v>
      </c>
      <c r="S68" s="334">
        <v>2</v>
      </c>
      <c r="T68" s="336">
        <v>4.330950065638306E-2</v>
      </c>
      <c r="U68" s="336">
        <v>0.55987036819265013</v>
      </c>
      <c r="V68" s="336">
        <v>5.1985975994290889E-2</v>
      </c>
      <c r="W68" s="336">
        <v>0.50963639208672606</v>
      </c>
      <c r="X68" s="336">
        <v>7.897856119445068E-2</v>
      </c>
      <c r="Y68" s="336">
        <v>0.59890877682637633</v>
      </c>
      <c r="Z68" s="336">
        <v>0.15947117381542775</v>
      </c>
      <c r="AA68" s="336">
        <v>0.90648585064963738</v>
      </c>
      <c r="AB68" s="336">
        <v>5.4310404774508117E-2</v>
      </c>
      <c r="AC68" s="340">
        <v>-0.82860047814200777</v>
      </c>
      <c r="AD68" s="509">
        <v>0</v>
      </c>
      <c r="AE68" s="337" t="s">
        <v>2169</v>
      </c>
      <c r="AF68" s="337" t="s">
        <v>2134</v>
      </c>
      <c r="AG68" s="341" t="s">
        <v>1436</v>
      </c>
      <c r="AH68" s="341" t="s">
        <v>2138</v>
      </c>
      <c r="AI68" s="341">
        <v>3000</v>
      </c>
      <c r="AJ68" s="341">
        <v>1000</v>
      </c>
      <c r="AK68" s="341">
        <v>1000</v>
      </c>
      <c r="AL68" s="336">
        <v>2E-3</v>
      </c>
      <c r="AM68" s="336" t="s">
        <v>34</v>
      </c>
      <c r="AN68" s="336" t="s">
        <v>2147</v>
      </c>
      <c r="AO68" s="334" t="s">
        <v>1324</v>
      </c>
      <c r="AP68" s="337" t="s">
        <v>11</v>
      </c>
      <c r="AQ68" s="343" t="s">
        <v>680</v>
      </c>
      <c r="AR68" s="336">
        <v>6.9999999999999999E-4</v>
      </c>
      <c r="AS68" s="336">
        <v>6.9999999999999999E-4</v>
      </c>
      <c r="AT68" s="336"/>
      <c r="AW68" s="629"/>
      <c r="AX68" s="630"/>
      <c r="AY68" s="630"/>
      <c r="AZ68" s="630"/>
      <c r="BA68" s="630"/>
      <c r="BB68" s="641"/>
      <c r="BC68" s="630"/>
      <c r="BD68" s="630"/>
      <c r="BE68" s="630"/>
      <c r="BF68" s="630"/>
      <c r="BG68" s="642"/>
      <c r="BH68" s="631"/>
      <c r="BI68" s="632"/>
      <c r="BJ68" s="632"/>
      <c r="BK68" s="632"/>
      <c r="BL68" s="212"/>
      <c r="BM68" s="631"/>
      <c r="BN68" s="631"/>
      <c r="BO68" s="631"/>
      <c r="BP68" s="631"/>
      <c r="BQ68" s="631"/>
      <c r="BR68" s="631"/>
      <c r="BS68" s="631"/>
      <c r="BT68" s="631"/>
      <c r="BU68" s="631"/>
      <c r="BV68" s="633"/>
      <c r="BW68" s="630"/>
    </row>
    <row r="69" spans="2:75" ht="15.75" customHeight="1">
      <c r="B69" s="330" t="s">
        <v>1380</v>
      </c>
      <c r="C69" s="331">
        <v>20374752000120</v>
      </c>
      <c r="D69" s="332" t="s">
        <v>11</v>
      </c>
      <c r="E69" s="332" t="s">
        <v>621</v>
      </c>
      <c r="F69" s="332" t="s">
        <v>672</v>
      </c>
      <c r="G69" s="333" t="s">
        <v>866</v>
      </c>
      <c r="H69" s="333" t="s">
        <v>34</v>
      </c>
      <c r="I69" s="333"/>
      <c r="J69" s="333" t="s">
        <v>608</v>
      </c>
      <c r="K69" s="334" t="s">
        <v>48</v>
      </c>
      <c r="L69" s="335" t="s">
        <v>1339</v>
      </c>
      <c r="M69" s="335" t="s">
        <v>1415</v>
      </c>
      <c r="N69" s="334">
        <v>377546</v>
      </c>
      <c r="O69" s="334" t="s">
        <v>1321</v>
      </c>
      <c r="P69" s="338">
        <v>41865</v>
      </c>
      <c r="Q69" s="339">
        <v>273580988.24000001</v>
      </c>
      <c r="R69" s="339">
        <v>266877825.49579346</v>
      </c>
      <c r="S69" s="334">
        <v>2</v>
      </c>
      <c r="T69" s="336">
        <v>2.4593917272172527E-2</v>
      </c>
      <c r="U69" s="336">
        <v>0.31793036885179238</v>
      </c>
      <c r="V69" s="336">
        <v>1.137215122360602E-2</v>
      </c>
      <c r="W69" s="336">
        <v>0.11148510745474316</v>
      </c>
      <c r="X69" s="336">
        <v>1.8962644077506585E-2</v>
      </c>
      <c r="Y69" s="336">
        <v>0.14379717480408311</v>
      </c>
      <c r="Z69" s="336">
        <v>8.1984346909282468E-2</v>
      </c>
      <c r="AA69" s="336">
        <v>0.46602560619533212</v>
      </c>
      <c r="AB69" s="336">
        <v>8.8171142456182794E-2</v>
      </c>
      <c r="AC69" s="340">
        <v>-0.92988401373954022</v>
      </c>
      <c r="AD69" s="509">
        <v>0</v>
      </c>
      <c r="AE69" s="337" t="s">
        <v>2169</v>
      </c>
      <c r="AF69" s="337" t="s">
        <v>2134</v>
      </c>
      <c r="AG69" s="341" t="s">
        <v>1436</v>
      </c>
      <c r="AH69" s="341" t="s">
        <v>2138</v>
      </c>
      <c r="AI69" s="341">
        <v>3000</v>
      </c>
      <c r="AJ69" s="341">
        <v>1000</v>
      </c>
      <c r="AK69" s="341">
        <v>1000</v>
      </c>
      <c r="AL69" s="336">
        <v>2E-3</v>
      </c>
      <c r="AM69" s="336" t="s">
        <v>34</v>
      </c>
      <c r="AN69" s="336" t="s">
        <v>2147</v>
      </c>
      <c r="AO69" s="334" t="s">
        <v>1324</v>
      </c>
      <c r="AP69" s="337" t="s">
        <v>11</v>
      </c>
      <c r="AQ69" s="343" t="s">
        <v>680</v>
      </c>
      <c r="AR69" s="336">
        <v>6.9999999999999999E-4</v>
      </c>
      <c r="AS69" s="336">
        <v>6.9999999999999999E-4</v>
      </c>
      <c r="AT69" s="336"/>
      <c r="AW69" s="629"/>
      <c r="AX69" s="630"/>
      <c r="AY69" s="630"/>
      <c r="AZ69" s="630"/>
      <c r="BA69" s="630"/>
      <c r="BB69" s="641"/>
      <c r="BC69" s="630"/>
      <c r="BD69" s="630"/>
      <c r="BE69" s="630"/>
      <c r="BF69" s="630"/>
      <c r="BG69" s="642"/>
      <c r="BH69" s="631"/>
      <c r="BI69" s="632"/>
      <c r="BJ69" s="632"/>
      <c r="BK69" s="632"/>
      <c r="BL69" s="212"/>
      <c r="BM69" s="631"/>
      <c r="BN69" s="631"/>
      <c r="BO69" s="631"/>
      <c r="BP69" s="631"/>
      <c r="BQ69" s="631"/>
      <c r="BR69" s="631"/>
      <c r="BS69" s="631"/>
      <c r="BT69" s="631"/>
      <c r="BU69" s="631"/>
      <c r="BV69" s="633"/>
      <c r="BW69" s="630"/>
    </row>
    <row r="70" spans="2:75" ht="15.75" customHeight="1">
      <c r="B70" s="330" t="s">
        <v>752</v>
      </c>
      <c r="C70" s="331">
        <v>9620860000100</v>
      </c>
      <c r="D70" s="332" t="s">
        <v>11</v>
      </c>
      <c r="E70" s="332" t="s">
        <v>620</v>
      </c>
      <c r="F70" s="332" t="s">
        <v>663</v>
      </c>
      <c r="G70" s="333" t="s">
        <v>738</v>
      </c>
      <c r="H70" s="333" t="s">
        <v>34</v>
      </c>
      <c r="I70" s="333"/>
      <c r="J70" s="333" t="s">
        <v>608</v>
      </c>
      <c r="K70" s="334" t="s">
        <v>48</v>
      </c>
      <c r="L70" s="335" t="s">
        <v>1339</v>
      </c>
      <c r="M70" s="335" t="s">
        <v>34</v>
      </c>
      <c r="N70" s="334">
        <v>212660</v>
      </c>
      <c r="O70" s="334" t="s">
        <v>1321</v>
      </c>
      <c r="P70" s="338">
        <v>39632</v>
      </c>
      <c r="Q70" s="339">
        <v>230673790.72</v>
      </c>
      <c r="R70" s="339">
        <v>276058281.5906747</v>
      </c>
      <c r="S70" s="334">
        <v>4</v>
      </c>
      <c r="T70" s="336">
        <v>7.7183103630743988E-2</v>
      </c>
      <c r="U70" s="336">
        <v>0.99776104533838206</v>
      </c>
      <c r="V70" s="336">
        <v>0.10183836030139459</v>
      </c>
      <c r="W70" s="336">
        <v>0.99835645147319219</v>
      </c>
      <c r="X70" s="336">
        <v>0.13964990270518562</v>
      </c>
      <c r="Y70" s="336">
        <v>1.0589905810915414</v>
      </c>
      <c r="Z70" s="336">
        <v>0.19338826593910752</v>
      </c>
      <c r="AA70" s="336">
        <v>1.0992815978037953</v>
      </c>
      <c r="AB70" s="336">
        <v>2.7254623206598755E-3</v>
      </c>
      <c r="AC70" s="340">
        <v>-5.4922530418748998E-2</v>
      </c>
      <c r="AD70" s="509">
        <v>0</v>
      </c>
      <c r="AE70" s="337" t="s">
        <v>2167</v>
      </c>
      <c r="AF70" s="337" t="s">
        <v>2143</v>
      </c>
      <c r="AG70" s="341" t="s">
        <v>1437</v>
      </c>
      <c r="AH70" s="341" t="s">
        <v>2138</v>
      </c>
      <c r="AI70" s="341">
        <v>1000</v>
      </c>
      <c r="AJ70" s="341">
        <v>500</v>
      </c>
      <c r="AK70" s="341">
        <v>500</v>
      </c>
      <c r="AL70" s="640">
        <v>0.01</v>
      </c>
      <c r="AM70" s="640">
        <v>0.2</v>
      </c>
      <c r="AN70" s="336" t="s">
        <v>64</v>
      </c>
      <c r="AO70" s="334" t="s">
        <v>1324</v>
      </c>
      <c r="AP70" s="337" t="s">
        <v>13</v>
      </c>
      <c r="AQ70" s="343" t="s">
        <v>668</v>
      </c>
      <c r="AR70" s="336">
        <v>4.1999999999999997E-3</v>
      </c>
      <c r="AS70" s="336">
        <v>4.1999999999999997E-3</v>
      </c>
      <c r="AT70" s="336"/>
      <c r="AW70" s="629"/>
      <c r="AX70" s="630"/>
      <c r="AY70" s="630"/>
      <c r="AZ70" s="630"/>
      <c r="BA70" s="630"/>
      <c r="BB70" s="641"/>
      <c r="BC70" s="630"/>
      <c r="BD70" s="630"/>
      <c r="BE70" s="630"/>
      <c r="BF70" s="630"/>
      <c r="BG70" s="642"/>
      <c r="BH70" s="631"/>
      <c r="BI70" s="632"/>
      <c r="BJ70" s="632"/>
      <c r="BK70" s="632"/>
      <c r="BL70" s="212"/>
      <c r="BM70" s="631"/>
      <c r="BN70" s="631"/>
      <c r="BO70" s="631"/>
      <c r="BP70" s="631"/>
      <c r="BQ70" s="631"/>
      <c r="BR70" s="631"/>
      <c r="BS70" s="631"/>
      <c r="BT70" s="631"/>
      <c r="BU70" s="631"/>
      <c r="BV70" s="633"/>
      <c r="BW70" s="630"/>
    </row>
    <row r="71" spans="2:75" ht="15.75" customHeight="1">
      <c r="B71" s="330" t="s">
        <v>801</v>
      </c>
      <c r="C71" s="331">
        <v>33361657000133</v>
      </c>
      <c r="D71" s="332" t="s">
        <v>13</v>
      </c>
      <c r="E71" s="332" t="s">
        <v>616</v>
      </c>
      <c r="F71" s="332" t="s">
        <v>618</v>
      </c>
      <c r="G71" s="333" t="s">
        <v>34</v>
      </c>
      <c r="H71" s="333" t="s">
        <v>865</v>
      </c>
      <c r="I71" s="333" t="s">
        <v>34</v>
      </c>
      <c r="J71" s="333" t="s">
        <v>611</v>
      </c>
      <c r="K71" s="334"/>
      <c r="L71" s="335" t="s">
        <v>1339</v>
      </c>
      <c r="M71" s="335" t="s">
        <v>34</v>
      </c>
      <c r="N71" s="334">
        <v>501891</v>
      </c>
      <c r="O71" s="334" t="s">
        <v>1321</v>
      </c>
      <c r="P71" s="338">
        <v>43641</v>
      </c>
      <c r="Q71" s="339">
        <v>225407213.21000001</v>
      </c>
      <c r="R71" s="339">
        <v>359489157.90380937</v>
      </c>
      <c r="S71" s="334">
        <v>5</v>
      </c>
      <c r="T71" s="336">
        <v>5.3352737483266743E-2</v>
      </c>
      <c r="U71" s="336">
        <v>0.68970125090647871</v>
      </c>
      <c r="V71" s="336">
        <v>7.8102363236456585E-2</v>
      </c>
      <c r="W71" s="336">
        <v>0.76566431334569818</v>
      </c>
      <c r="X71" s="336">
        <v>0.14777289998078613</v>
      </c>
      <c r="Y71" s="336">
        <v>1.120588745060572</v>
      </c>
      <c r="Z71" s="336">
        <v>0.20187311581209388</v>
      </c>
      <c r="AA71" s="336">
        <v>1.1475122351705871</v>
      </c>
      <c r="AB71" s="336">
        <v>6.2414101723507379E-2</v>
      </c>
      <c r="AC71" s="340">
        <v>-0.32044295200289624</v>
      </c>
      <c r="AD71" s="509">
        <v>33361873000189</v>
      </c>
      <c r="AE71" s="337" t="s">
        <v>2197</v>
      </c>
      <c r="AF71" s="337" t="s">
        <v>728</v>
      </c>
      <c r="AG71" s="341" t="s">
        <v>728</v>
      </c>
      <c r="AH71" s="341" t="s">
        <v>2135</v>
      </c>
      <c r="AI71" s="341">
        <v>10000</v>
      </c>
      <c r="AJ71" s="341">
        <v>5000</v>
      </c>
      <c r="AK71" s="341">
        <v>5000</v>
      </c>
      <c r="AL71" s="336">
        <v>9.0000000000000011E-3</v>
      </c>
      <c r="AM71" s="336" t="s">
        <v>34</v>
      </c>
      <c r="AN71" s="336" t="s">
        <v>34</v>
      </c>
      <c r="AO71" s="334" t="s">
        <v>1324</v>
      </c>
      <c r="AP71" s="337" t="s">
        <v>13</v>
      </c>
      <c r="AQ71" s="343" t="s">
        <v>679</v>
      </c>
      <c r="AR71" s="336">
        <v>5.3333999999999994E-3</v>
      </c>
      <c r="AS71" s="336">
        <v>5.3333999999999994E-3</v>
      </c>
      <c r="AT71" s="336"/>
      <c r="AW71" s="629"/>
      <c r="AX71" s="630"/>
      <c r="AY71" s="630"/>
      <c r="AZ71" s="630"/>
      <c r="BA71" s="630"/>
      <c r="BB71" s="641"/>
      <c r="BC71" s="630"/>
      <c r="BD71" s="630"/>
      <c r="BE71" s="630"/>
      <c r="BF71" s="630"/>
      <c r="BG71" s="642"/>
      <c r="BH71" s="631"/>
      <c r="BI71" s="632"/>
      <c r="BJ71" s="632"/>
      <c r="BK71" s="632"/>
      <c r="BL71" s="212"/>
      <c r="BM71" s="631"/>
      <c r="BN71" s="631"/>
      <c r="BO71" s="631"/>
      <c r="BP71" s="631"/>
      <c r="BQ71" s="631"/>
      <c r="BR71" s="631"/>
      <c r="BS71" s="631"/>
      <c r="BT71" s="631"/>
      <c r="BU71" s="631"/>
      <c r="BV71" s="633"/>
      <c r="BW71" s="630"/>
    </row>
    <row r="72" spans="2:75" ht="15.75" customHeight="1">
      <c r="B72" s="330" t="s">
        <v>874</v>
      </c>
      <c r="C72" s="331">
        <v>31964074000171</v>
      </c>
      <c r="D72" s="332" t="s">
        <v>14</v>
      </c>
      <c r="E72" s="332" t="s">
        <v>607</v>
      </c>
      <c r="F72" s="332" t="s">
        <v>1317</v>
      </c>
      <c r="G72" s="333"/>
      <c r="H72" s="333" t="s">
        <v>34</v>
      </c>
      <c r="I72" s="333" t="s">
        <v>34</v>
      </c>
      <c r="J72" s="333" t="s">
        <v>696</v>
      </c>
      <c r="K72" s="334"/>
      <c r="L72" s="335" t="s">
        <v>1339</v>
      </c>
      <c r="M72" s="335" t="s">
        <v>34</v>
      </c>
      <c r="N72" s="334">
        <v>482315</v>
      </c>
      <c r="O72" s="334" t="s">
        <v>1321</v>
      </c>
      <c r="P72" s="338">
        <v>43445</v>
      </c>
      <c r="Q72" s="339">
        <v>59521808.43</v>
      </c>
      <c r="R72" s="339">
        <v>145617789.34313479</v>
      </c>
      <c r="S72" s="334">
        <v>5</v>
      </c>
      <c r="T72" s="336">
        <v>-0.31095399544322566</v>
      </c>
      <c r="U72" s="336">
        <v>-4.0197629915207997</v>
      </c>
      <c r="V72" s="336">
        <v>-0.24152402579943777</v>
      </c>
      <c r="W72" s="336">
        <v>-2.3677430452436732</v>
      </c>
      <c r="X72" s="336">
        <v>1.2916170403928895E-2</v>
      </c>
      <c r="Y72" s="336">
        <v>9.7945666531610978E-2</v>
      </c>
      <c r="Z72" s="336">
        <v>0.56198924506081416</v>
      </c>
      <c r="AA72" s="336">
        <v>3.1945290592425253</v>
      </c>
      <c r="AB72" s="336">
        <v>0.22610830401032037</v>
      </c>
      <c r="AC72" s="340">
        <v>-1.53894338910938</v>
      </c>
      <c r="AD72" s="509">
        <v>0</v>
      </c>
      <c r="AE72" s="337" t="s">
        <v>2169</v>
      </c>
      <c r="AF72" s="337" t="s">
        <v>2134</v>
      </c>
      <c r="AG72" s="341" t="s">
        <v>1436</v>
      </c>
      <c r="AH72" s="341" t="s">
        <v>2135</v>
      </c>
      <c r="AI72" s="341">
        <v>5000</v>
      </c>
      <c r="AJ72" s="341">
        <v>5000</v>
      </c>
      <c r="AK72" s="341">
        <v>5000</v>
      </c>
      <c r="AL72" s="336">
        <v>0.01</v>
      </c>
      <c r="AM72" s="336" t="s">
        <v>34</v>
      </c>
      <c r="AN72" s="336" t="s">
        <v>34</v>
      </c>
      <c r="AO72" s="334" t="s">
        <v>1324</v>
      </c>
      <c r="AP72" s="337" t="s">
        <v>13</v>
      </c>
      <c r="AQ72" s="343" t="s">
        <v>679</v>
      </c>
      <c r="AR72" s="336">
        <v>4.0000000000000001E-3</v>
      </c>
      <c r="AS72" s="336">
        <v>4.0000000000000001E-3</v>
      </c>
      <c r="AT72" s="336"/>
      <c r="AW72" s="629"/>
      <c r="AX72" s="630"/>
      <c r="AY72" s="630"/>
      <c r="AZ72" s="630"/>
      <c r="BA72" s="630"/>
      <c r="BB72" s="641"/>
      <c r="BC72" s="630"/>
      <c r="BD72" s="630"/>
      <c r="BE72" s="630"/>
      <c r="BF72" s="630"/>
      <c r="BG72" s="642"/>
      <c r="BH72" s="631"/>
      <c r="BI72" s="632"/>
      <c r="BJ72" s="632"/>
      <c r="BK72" s="632"/>
      <c r="BL72" s="212"/>
      <c r="BM72" s="631"/>
      <c r="BN72" s="631"/>
      <c r="BO72" s="631"/>
      <c r="BP72" s="631"/>
      <c r="BQ72" s="631"/>
      <c r="BR72" s="631"/>
      <c r="BS72" s="631"/>
      <c r="BT72" s="631"/>
      <c r="BU72" s="631"/>
      <c r="BV72" s="633"/>
      <c r="BW72" s="630"/>
    </row>
    <row r="73" spans="2:75" ht="15.75" customHeight="1">
      <c r="B73" s="330" t="s">
        <v>720</v>
      </c>
      <c r="C73" s="331">
        <v>18860059000115</v>
      </c>
      <c r="D73" s="332" t="s">
        <v>13</v>
      </c>
      <c r="E73" s="332" t="s">
        <v>615</v>
      </c>
      <c r="F73" s="332" t="s">
        <v>619</v>
      </c>
      <c r="G73" s="333" t="s">
        <v>34</v>
      </c>
      <c r="H73" s="333" t="s">
        <v>1337</v>
      </c>
      <c r="I73" s="333" t="s">
        <v>34</v>
      </c>
      <c r="J73" s="333" t="s">
        <v>608</v>
      </c>
      <c r="K73" s="334" t="s">
        <v>48</v>
      </c>
      <c r="L73" s="335" t="s">
        <v>1339</v>
      </c>
      <c r="M73" s="335" t="s">
        <v>34</v>
      </c>
      <c r="N73" s="334">
        <v>350273</v>
      </c>
      <c r="O73" s="334" t="s">
        <v>1321</v>
      </c>
      <c r="P73" s="338">
        <v>41547</v>
      </c>
      <c r="Q73" s="339">
        <v>939281092.88</v>
      </c>
      <c r="R73" s="339">
        <v>535640798.37011862</v>
      </c>
      <c r="S73" s="334">
        <v>5</v>
      </c>
      <c r="T73" s="336">
        <v>0.11979101757561228</v>
      </c>
      <c r="U73" s="336">
        <v>1.5485618651746267</v>
      </c>
      <c r="V73" s="336">
        <v>0.14892911113392082</v>
      </c>
      <c r="W73" s="336">
        <v>1.4600032686374838</v>
      </c>
      <c r="X73" s="336">
        <v>0.19416570005504563</v>
      </c>
      <c r="Y73" s="336">
        <v>1.4723937757652545</v>
      </c>
      <c r="Z73" s="336">
        <v>0.25143913460214828</v>
      </c>
      <c r="AA73" s="336">
        <v>1.4292615546947631</v>
      </c>
      <c r="AB73" s="336">
        <v>2.1839811476745085E-2</v>
      </c>
      <c r="AC73" s="340">
        <v>1.9209831210894246</v>
      </c>
      <c r="AD73" s="509">
        <v>18422264000107</v>
      </c>
      <c r="AE73" s="337" t="s">
        <v>2142</v>
      </c>
      <c r="AF73" s="337" t="s">
        <v>2143</v>
      </c>
      <c r="AG73" s="341" t="s">
        <v>1437</v>
      </c>
      <c r="AH73" s="341" t="s">
        <v>2138</v>
      </c>
      <c r="AI73" s="341">
        <v>50000</v>
      </c>
      <c r="AJ73" s="341">
        <v>5000</v>
      </c>
      <c r="AK73" s="341">
        <v>25000</v>
      </c>
      <c r="AL73" s="640">
        <v>1.9E-2</v>
      </c>
      <c r="AM73" s="640">
        <v>0.2</v>
      </c>
      <c r="AN73" s="336" t="s">
        <v>64</v>
      </c>
      <c r="AO73" s="334" t="s">
        <v>1324</v>
      </c>
      <c r="AP73" s="337" t="s">
        <v>13</v>
      </c>
      <c r="AQ73" s="343" t="s">
        <v>664</v>
      </c>
      <c r="AR73" s="336">
        <v>4.7499999999999999E-3</v>
      </c>
      <c r="AS73" s="336">
        <v>4.7499999999999999E-3</v>
      </c>
      <c r="AT73" s="336"/>
      <c r="AW73" s="629"/>
      <c r="AX73" s="630"/>
      <c r="AY73" s="630"/>
      <c r="AZ73" s="630"/>
      <c r="BA73" s="630"/>
      <c r="BB73" s="641"/>
      <c r="BC73" s="630"/>
      <c r="BD73" s="630"/>
      <c r="BE73" s="630"/>
      <c r="BF73" s="630"/>
      <c r="BG73" s="642"/>
      <c r="BH73" s="631"/>
      <c r="BI73" s="632"/>
      <c r="BJ73" s="632"/>
      <c r="BK73" s="632"/>
      <c r="BL73" s="212"/>
      <c r="BM73" s="631"/>
      <c r="BN73" s="631"/>
      <c r="BO73" s="631"/>
      <c r="BP73" s="631"/>
      <c r="BQ73" s="631"/>
      <c r="BR73" s="631"/>
      <c r="BS73" s="631"/>
      <c r="BT73" s="631"/>
      <c r="BU73" s="631"/>
      <c r="BV73" s="633"/>
      <c r="BW73" s="630"/>
    </row>
    <row r="74" spans="2:75" ht="15.75" customHeight="1">
      <c r="B74" s="330" t="s">
        <v>582</v>
      </c>
      <c r="C74" s="331">
        <v>41063334000191</v>
      </c>
      <c r="D74" s="332" t="s">
        <v>14</v>
      </c>
      <c r="E74" s="332" t="s">
        <v>607</v>
      </c>
      <c r="F74" s="332" t="s">
        <v>672</v>
      </c>
      <c r="G74" s="333"/>
      <c r="H74" s="333" t="s">
        <v>34</v>
      </c>
      <c r="I74" s="333" t="s">
        <v>34</v>
      </c>
      <c r="J74" s="333" t="s">
        <v>612</v>
      </c>
      <c r="K74" s="334" t="s">
        <v>49</v>
      </c>
      <c r="L74" s="335" t="s">
        <v>1339</v>
      </c>
      <c r="M74" s="335" t="s">
        <v>34</v>
      </c>
      <c r="N74" s="334">
        <v>596949</v>
      </c>
      <c r="O74" s="334" t="s">
        <v>1321</v>
      </c>
      <c r="P74" s="338">
        <v>44364</v>
      </c>
      <c r="Q74" s="339">
        <v>3844360.77</v>
      </c>
      <c r="R74" s="339">
        <v>5154163.9840476168</v>
      </c>
      <c r="S74" s="334">
        <v>5</v>
      </c>
      <c r="T74" s="336">
        <v>-0.28188919407933</v>
      </c>
      <c r="U74" s="336">
        <v>-3.6440366313820287</v>
      </c>
      <c r="V74" s="336">
        <v>-0.27701843912327317</v>
      </c>
      <c r="W74" s="336">
        <v>-2.7157069797397968</v>
      </c>
      <c r="X74" s="336" t="s">
        <v>1418</v>
      </c>
      <c r="Y74" s="336" t="s">
        <v>1418</v>
      </c>
      <c r="Z74" s="336" t="s">
        <v>1418</v>
      </c>
      <c r="AA74" s="336" t="s">
        <v>1418</v>
      </c>
      <c r="AB74" s="336">
        <v>0.26575314072592493</v>
      </c>
      <c r="AC74" s="340">
        <v>-1.4533319642242652</v>
      </c>
      <c r="AD74" s="509">
        <v>42115133000153</v>
      </c>
      <c r="AE74" s="337" t="s">
        <v>2169</v>
      </c>
      <c r="AF74" s="337" t="s">
        <v>2134</v>
      </c>
      <c r="AG74" s="341" t="s">
        <v>1436</v>
      </c>
      <c r="AH74" s="341" t="s">
        <v>2135</v>
      </c>
      <c r="AI74" s="341">
        <v>5000</v>
      </c>
      <c r="AJ74" s="341">
        <v>5000</v>
      </c>
      <c r="AK74" s="341">
        <v>5000</v>
      </c>
      <c r="AL74" s="336">
        <v>0.01</v>
      </c>
      <c r="AM74" s="336" t="s">
        <v>34</v>
      </c>
      <c r="AN74" s="336" t="s">
        <v>34</v>
      </c>
      <c r="AO74" s="334" t="s">
        <v>1324</v>
      </c>
      <c r="AP74" s="337" t="s">
        <v>716</v>
      </c>
      <c r="AQ74" s="343" t="s">
        <v>687</v>
      </c>
      <c r="AR74" s="336">
        <v>8.0000000000000002E-3</v>
      </c>
      <c r="AS74" s="336">
        <v>8.0000000000000002E-3</v>
      </c>
      <c r="AT74" s="336"/>
      <c r="AW74" s="629"/>
      <c r="AX74" s="630"/>
      <c r="AY74" s="630"/>
      <c r="AZ74" s="630"/>
      <c r="BA74" s="630"/>
      <c r="BB74" s="641"/>
      <c r="BC74" s="630"/>
      <c r="BD74" s="630"/>
      <c r="BE74" s="630"/>
      <c r="BF74" s="630"/>
      <c r="BG74" s="642"/>
      <c r="BH74" s="631"/>
      <c r="BI74" s="632"/>
      <c r="BJ74" s="632"/>
      <c r="BK74" s="632"/>
      <c r="BL74" s="212"/>
      <c r="BM74" s="631"/>
      <c r="BN74" s="631"/>
      <c r="BO74" s="631"/>
      <c r="BP74" s="631"/>
      <c r="BQ74" s="631"/>
      <c r="BR74" s="631"/>
      <c r="BS74" s="631"/>
      <c r="BT74" s="631"/>
      <c r="BU74" s="631"/>
      <c r="BV74" s="633"/>
      <c r="BW74" s="630"/>
    </row>
    <row r="75" spans="2:75" ht="15.75" customHeight="1">
      <c r="B75" s="330" t="s">
        <v>503</v>
      </c>
      <c r="C75" s="331">
        <v>41373608000149</v>
      </c>
      <c r="D75" s="332" t="s">
        <v>14</v>
      </c>
      <c r="E75" s="332" t="s">
        <v>15</v>
      </c>
      <c r="F75" s="332" t="s">
        <v>699</v>
      </c>
      <c r="G75" s="333"/>
      <c r="H75" s="333" t="s">
        <v>34</v>
      </c>
      <c r="I75" s="333" t="s">
        <v>34</v>
      </c>
      <c r="J75" s="333" t="s">
        <v>611</v>
      </c>
      <c r="K75" s="334" t="s">
        <v>49</v>
      </c>
      <c r="L75" s="335" t="s">
        <v>1339</v>
      </c>
      <c r="M75" s="335" t="s">
        <v>1415</v>
      </c>
      <c r="N75" s="334">
        <v>586511</v>
      </c>
      <c r="O75" s="334" t="s">
        <v>1321</v>
      </c>
      <c r="P75" s="338">
        <v>44313</v>
      </c>
      <c r="Q75" s="339">
        <v>30612961.23</v>
      </c>
      <c r="R75" s="339">
        <v>37371186.890277781</v>
      </c>
      <c r="S75" s="334">
        <v>6</v>
      </c>
      <c r="T75" s="336">
        <v>-0.16159617025368844</v>
      </c>
      <c r="U75" s="336">
        <v>-2.0889852334310071</v>
      </c>
      <c r="V75" s="336">
        <v>9.0976053026872172E-2</v>
      </c>
      <c r="W75" s="336">
        <v>0.89186951950267479</v>
      </c>
      <c r="X75" s="336" t="s">
        <v>1418</v>
      </c>
      <c r="Y75" s="336" t="s">
        <v>1418</v>
      </c>
      <c r="Z75" s="336" t="s">
        <v>1418</v>
      </c>
      <c r="AA75" s="336" t="s">
        <v>1418</v>
      </c>
      <c r="AB75" s="336">
        <v>0.49460922896876119</v>
      </c>
      <c r="AC75" s="340">
        <v>0.23072819926486496</v>
      </c>
      <c r="AD75" s="509">
        <v>0</v>
      </c>
      <c r="AE75" s="337" t="s">
        <v>2254</v>
      </c>
      <c r="AF75" s="337" t="s">
        <v>2134</v>
      </c>
      <c r="AG75" s="341" t="s">
        <v>1436</v>
      </c>
      <c r="AH75" s="341" t="s">
        <v>2138</v>
      </c>
      <c r="AI75" s="341">
        <v>1000</v>
      </c>
      <c r="AJ75" s="341">
        <v>100</v>
      </c>
      <c r="AK75" s="341">
        <v>100</v>
      </c>
      <c r="AL75" s="336">
        <v>9.0000000000000011E-3</v>
      </c>
      <c r="AM75" s="336">
        <v>0.1</v>
      </c>
      <c r="AN75" s="336" t="s">
        <v>34</v>
      </c>
      <c r="AO75" s="334" t="s">
        <v>1324</v>
      </c>
      <c r="AP75" s="337" t="s">
        <v>13</v>
      </c>
      <c r="AQ75" s="343" t="s">
        <v>668</v>
      </c>
      <c r="AR75" s="336">
        <v>2.9996999999999997E-3</v>
      </c>
      <c r="AS75" s="336">
        <v>2.9996999999999997E-3</v>
      </c>
      <c r="AT75" s="336"/>
      <c r="AW75" s="629"/>
      <c r="AX75" s="630"/>
      <c r="AY75" s="630"/>
      <c r="AZ75" s="630"/>
      <c r="BA75" s="630"/>
      <c r="BB75" s="641"/>
      <c r="BC75" s="630"/>
      <c r="BD75" s="630"/>
      <c r="BE75" s="630"/>
      <c r="BF75" s="630"/>
      <c r="BG75" s="642"/>
      <c r="BH75" s="631"/>
      <c r="BI75" s="632"/>
      <c r="BJ75" s="632"/>
      <c r="BK75" s="632"/>
      <c r="BL75" s="212"/>
      <c r="BM75" s="631"/>
      <c r="BN75" s="631"/>
      <c r="BO75" s="631"/>
      <c r="BP75" s="631"/>
      <c r="BQ75" s="631"/>
      <c r="BR75" s="631"/>
      <c r="BS75" s="631"/>
      <c r="BT75" s="631"/>
      <c r="BU75" s="631"/>
      <c r="BV75" s="633"/>
      <c r="BW75" s="630"/>
    </row>
    <row r="76" spans="2:75" ht="15.75" customHeight="1">
      <c r="B76" s="330" t="s">
        <v>510</v>
      </c>
      <c r="C76" s="331">
        <v>40503169000189</v>
      </c>
      <c r="D76" s="332" t="s">
        <v>14</v>
      </c>
      <c r="E76" s="332" t="s">
        <v>607</v>
      </c>
      <c r="F76" s="332" t="s">
        <v>699</v>
      </c>
      <c r="G76" s="333"/>
      <c r="H76" s="333" t="s">
        <v>34</v>
      </c>
      <c r="I76" s="333" t="s">
        <v>34</v>
      </c>
      <c r="J76" s="333" t="s">
        <v>611</v>
      </c>
      <c r="K76" s="334" t="s">
        <v>48</v>
      </c>
      <c r="L76" s="335" t="s">
        <v>1339</v>
      </c>
      <c r="M76" s="335" t="s">
        <v>1415</v>
      </c>
      <c r="N76" s="334">
        <v>572330</v>
      </c>
      <c r="O76" s="334" t="s">
        <v>1321</v>
      </c>
      <c r="P76" s="338">
        <v>44225</v>
      </c>
      <c r="Q76" s="339">
        <v>71812244.209999993</v>
      </c>
      <c r="R76" s="339">
        <v>81330603.293571383</v>
      </c>
      <c r="S76" s="334">
        <v>6</v>
      </c>
      <c r="T76" s="336">
        <v>-6.2152267073195877E-2</v>
      </c>
      <c r="U76" s="336">
        <v>-0.80345448741971592</v>
      </c>
      <c r="V76" s="336">
        <v>0.16950157177662684</v>
      </c>
      <c r="W76" s="336">
        <v>1.6616821717987185</v>
      </c>
      <c r="X76" s="336" t="s">
        <v>1418</v>
      </c>
      <c r="Y76" s="336" t="s">
        <v>1418</v>
      </c>
      <c r="Z76" s="336" t="s">
        <v>1418</v>
      </c>
      <c r="AA76" s="336" t="s">
        <v>1418</v>
      </c>
      <c r="AB76" s="336">
        <v>0.54991346845812916</v>
      </c>
      <c r="AC76" s="340">
        <v>0.37666630665322798</v>
      </c>
      <c r="AD76" s="509">
        <v>0</v>
      </c>
      <c r="AE76" s="337" t="s">
        <v>2254</v>
      </c>
      <c r="AF76" s="337" t="s">
        <v>2134</v>
      </c>
      <c r="AG76" s="341" t="s">
        <v>1436</v>
      </c>
      <c r="AH76" s="341" t="s">
        <v>2138</v>
      </c>
      <c r="AI76" s="341">
        <v>0</v>
      </c>
      <c r="AJ76" s="341">
        <v>0</v>
      </c>
      <c r="AK76" s="341">
        <v>0</v>
      </c>
      <c r="AL76" s="336">
        <v>2.5000000000000001E-3</v>
      </c>
      <c r="AM76" s="336" t="s">
        <v>34</v>
      </c>
      <c r="AN76" s="336" t="s">
        <v>34</v>
      </c>
      <c r="AO76" s="334" t="s">
        <v>1324</v>
      </c>
      <c r="AP76" s="337" t="s">
        <v>13</v>
      </c>
      <c r="AQ76" s="343" t="s">
        <v>668</v>
      </c>
      <c r="AR76" s="336">
        <v>8.3325000000000001E-4</v>
      </c>
      <c r="AS76" s="336">
        <v>8.3325000000000001E-4</v>
      </c>
      <c r="AT76" s="336"/>
      <c r="AW76" s="629"/>
      <c r="AX76" s="630"/>
      <c r="AY76" s="630"/>
      <c r="AZ76" s="630"/>
      <c r="BA76" s="630"/>
      <c r="BB76" s="641"/>
      <c r="BC76" s="630"/>
      <c r="BD76" s="630"/>
      <c r="BE76" s="630"/>
      <c r="BF76" s="630"/>
      <c r="BG76" s="642"/>
      <c r="BH76" s="631"/>
      <c r="BI76" s="632"/>
      <c r="BJ76" s="632"/>
      <c r="BK76" s="632"/>
      <c r="BL76" s="212"/>
      <c r="BM76" s="631"/>
      <c r="BN76" s="631"/>
      <c r="BO76" s="631"/>
      <c r="BP76" s="631"/>
      <c r="BQ76" s="631"/>
      <c r="BR76" s="631"/>
      <c r="BS76" s="631"/>
      <c r="BT76" s="631"/>
      <c r="BU76" s="631"/>
      <c r="BV76" s="633"/>
      <c r="BW76" s="630"/>
    </row>
    <row r="77" spans="2:75" ht="15.75" customHeight="1">
      <c r="B77" s="330" t="s">
        <v>1128</v>
      </c>
      <c r="C77" s="331">
        <v>32225478000106</v>
      </c>
      <c r="D77" s="332" t="s">
        <v>11</v>
      </c>
      <c r="E77" s="332" t="s">
        <v>661</v>
      </c>
      <c r="F77" s="332"/>
      <c r="G77" s="333" t="s">
        <v>738</v>
      </c>
      <c r="H77" s="333" t="s">
        <v>34</v>
      </c>
      <c r="I77" s="333" t="s">
        <v>34</v>
      </c>
      <c r="J77" s="333" t="s">
        <v>611</v>
      </c>
      <c r="K77" s="334" t="s">
        <v>49</v>
      </c>
      <c r="L77" s="335" t="s">
        <v>1339</v>
      </c>
      <c r="M77" s="335" t="s">
        <v>34</v>
      </c>
      <c r="N77" s="334">
        <v>488755</v>
      </c>
      <c r="O77" s="334" t="s">
        <v>1321</v>
      </c>
      <c r="P77" s="338">
        <v>43523</v>
      </c>
      <c r="Q77" s="339">
        <v>207532598.43000001</v>
      </c>
      <c r="R77" s="339">
        <v>246035411.49865085</v>
      </c>
      <c r="S77" s="334">
        <v>6</v>
      </c>
      <c r="T77" s="336">
        <v>-0.14752892435153564</v>
      </c>
      <c r="U77" s="336">
        <v>-1.9071351999895785</v>
      </c>
      <c r="V77" s="336">
        <v>-7.7718653003480354E-2</v>
      </c>
      <c r="W77" s="336">
        <v>-0.76190267003708279</v>
      </c>
      <c r="X77" s="336">
        <v>-7.0265991079427215E-2</v>
      </c>
      <c r="Y77" s="336">
        <v>-0.53283977491387524</v>
      </c>
      <c r="Z77" s="336">
        <v>0.24741982429753362</v>
      </c>
      <c r="AA77" s="336">
        <v>1.4064144919101096</v>
      </c>
      <c r="AB77" s="336">
        <v>0.1456646742344804</v>
      </c>
      <c r="AC77" s="340">
        <v>-1.1498304438814482</v>
      </c>
      <c r="AD77" s="509">
        <v>32225606000111</v>
      </c>
      <c r="AE77" s="337" t="s">
        <v>2389</v>
      </c>
      <c r="AF77" s="337" t="s">
        <v>2143</v>
      </c>
      <c r="AG77" s="341" t="s">
        <v>1437</v>
      </c>
      <c r="AH77" s="341" t="s">
        <v>2135</v>
      </c>
      <c r="AI77" s="341">
        <v>25000</v>
      </c>
      <c r="AJ77" s="341">
        <v>0</v>
      </c>
      <c r="AK77" s="341">
        <v>10000</v>
      </c>
      <c r="AL77" s="336">
        <v>9.300000000000001E-3</v>
      </c>
      <c r="AM77" s="336" t="s">
        <v>34</v>
      </c>
      <c r="AN77" s="336" t="s">
        <v>34</v>
      </c>
      <c r="AO77" s="334" t="s">
        <v>1324</v>
      </c>
      <c r="AP77" s="337" t="s">
        <v>13</v>
      </c>
      <c r="AQ77" s="343" t="s">
        <v>679</v>
      </c>
      <c r="AR77" s="336">
        <v>4.3499199999999993E-3</v>
      </c>
      <c r="AS77" s="336">
        <v>4.3499199999999993E-3</v>
      </c>
      <c r="AT77" s="336"/>
      <c r="AW77" s="629"/>
      <c r="AX77" s="630"/>
      <c r="AY77" s="630"/>
      <c r="AZ77" s="630"/>
      <c r="BA77" s="630"/>
      <c r="BB77" s="641"/>
      <c r="BC77" s="630"/>
      <c r="BD77" s="630"/>
      <c r="BE77" s="630"/>
      <c r="BF77" s="630"/>
      <c r="BG77" s="642"/>
      <c r="BH77" s="631"/>
      <c r="BI77" s="632"/>
      <c r="BJ77" s="632"/>
      <c r="BK77" s="632"/>
      <c r="BL77" s="212"/>
      <c r="BM77" s="631"/>
      <c r="BN77" s="631"/>
      <c r="BO77" s="631"/>
      <c r="BP77" s="631"/>
      <c r="BQ77" s="631"/>
      <c r="BR77" s="631"/>
      <c r="BS77" s="631"/>
      <c r="BT77" s="631"/>
      <c r="BU77" s="631"/>
      <c r="BV77" s="633"/>
      <c r="BW77" s="630"/>
    </row>
    <row r="78" spans="2:75" ht="15.75" customHeight="1">
      <c r="B78" s="330" t="s">
        <v>1129</v>
      </c>
      <c r="C78" s="331">
        <v>23729512000199</v>
      </c>
      <c r="D78" s="332" t="s">
        <v>11</v>
      </c>
      <c r="E78" s="332" t="s">
        <v>661</v>
      </c>
      <c r="F78" s="332"/>
      <c r="G78" s="333" t="s">
        <v>738</v>
      </c>
      <c r="H78" s="333" t="s">
        <v>34</v>
      </c>
      <c r="I78" s="333" t="s">
        <v>34</v>
      </c>
      <c r="J78" s="333" t="s">
        <v>611</v>
      </c>
      <c r="K78" s="334" t="s">
        <v>48</v>
      </c>
      <c r="L78" s="335" t="s">
        <v>1339</v>
      </c>
      <c r="M78" s="335" t="s">
        <v>34</v>
      </c>
      <c r="N78" s="334">
        <v>414069</v>
      </c>
      <c r="O78" s="334" t="s">
        <v>1321</v>
      </c>
      <c r="P78" s="338">
        <v>42403</v>
      </c>
      <c r="Q78" s="339">
        <v>421094517.43000001</v>
      </c>
      <c r="R78" s="339">
        <v>690370646.45186496</v>
      </c>
      <c r="S78" s="334">
        <v>6</v>
      </c>
      <c r="T78" s="336">
        <v>-2.6771431128282952E-2</v>
      </c>
      <c r="U78" s="336">
        <v>-0.34607951547986515</v>
      </c>
      <c r="V78" s="336">
        <v>-9.7883883548312012E-3</v>
      </c>
      <c r="W78" s="336">
        <v>-9.5958935656949809E-2</v>
      </c>
      <c r="X78" s="336">
        <v>7.1633133378304903E-2</v>
      </c>
      <c r="Y78" s="336">
        <v>0.54320706332208657</v>
      </c>
      <c r="Z78" s="336">
        <v>0.12694181686394868</v>
      </c>
      <c r="AA78" s="336">
        <v>0.72157844010172245</v>
      </c>
      <c r="AB78" s="336">
        <v>5.2889249895443094E-2</v>
      </c>
      <c r="AC78" s="340">
        <v>-1.9964479528408094</v>
      </c>
      <c r="AD78" s="509">
        <v>23720107000100</v>
      </c>
      <c r="AE78" s="337" t="s">
        <v>2389</v>
      </c>
      <c r="AF78" s="337" t="s">
        <v>2143</v>
      </c>
      <c r="AG78" s="341" t="s">
        <v>1437</v>
      </c>
      <c r="AH78" s="341" t="s">
        <v>2135</v>
      </c>
      <c r="AI78" s="341">
        <v>25000</v>
      </c>
      <c r="AJ78" s="341">
        <v>0</v>
      </c>
      <c r="AK78" s="341">
        <v>10000</v>
      </c>
      <c r="AL78" s="336">
        <v>9.300000000000001E-3</v>
      </c>
      <c r="AM78" s="336" t="s">
        <v>34</v>
      </c>
      <c r="AN78" s="336" t="s">
        <v>34</v>
      </c>
      <c r="AO78" s="334" t="s">
        <v>1324</v>
      </c>
      <c r="AP78" s="337" t="s">
        <v>13</v>
      </c>
      <c r="AQ78" s="343" t="s">
        <v>679</v>
      </c>
      <c r="AR78" s="336">
        <v>4.3499199999999993E-3</v>
      </c>
      <c r="AS78" s="336">
        <v>4.3499199999999993E-3</v>
      </c>
      <c r="AT78" s="336"/>
      <c r="AW78" s="629"/>
      <c r="AX78" s="630"/>
      <c r="AY78" s="630"/>
      <c r="AZ78" s="630"/>
      <c r="BA78" s="630"/>
      <c r="BB78" s="641"/>
      <c r="BC78" s="630"/>
      <c r="BD78" s="630"/>
      <c r="BE78" s="630"/>
      <c r="BF78" s="630"/>
      <c r="BG78" s="642"/>
      <c r="BH78" s="631"/>
      <c r="BI78" s="632"/>
      <c r="BJ78" s="632"/>
      <c r="BK78" s="632"/>
      <c r="BL78" s="212"/>
      <c r="BM78" s="631"/>
      <c r="BN78" s="631"/>
      <c r="BO78" s="631"/>
      <c r="BP78" s="631"/>
      <c r="BQ78" s="631"/>
      <c r="BR78" s="631"/>
      <c r="BS78" s="631"/>
      <c r="BT78" s="631"/>
      <c r="BU78" s="631"/>
      <c r="BV78" s="633"/>
      <c r="BW78" s="630"/>
    </row>
    <row r="79" spans="2:75" ht="15.75" customHeight="1">
      <c r="B79" s="330" t="s">
        <v>211</v>
      </c>
      <c r="C79" s="331">
        <v>29826089000121</v>
      </c>
      <c r="D79" s="332" t="s">
        <v>13</v>
      </c>
      <c r="E79" s="332" t="s">
        <v>616</v>
      </c>
      <c r="F79" s="332" t="s">
        <v>610</v>
      </c>
      <c r="G79" s="333" t="s">
        <v>34</v>
      </c>
      <c r="H79" s="333" t="s">
        <v>1338</v>
      </c>
      <c r="I79" s="333" t="s">
        <v>34</v>
      </c>
      <c r="J79" s="333" t="s">
        <v>611</v>
      </c>
      <c r="K79" s="334" t="s">
        <v>48</v>
      </c>
      <c r="L79" s="335" t="s">
        <v>1339</v>
      </c>
      <c r="M79" s="335" t="s">
        <v>1415</v>
      </c>
      <c r="N79" s="334">
        <v>481645</v>
      </c>
      <c r="O79" s="334" t="s">
        <v>1321</v>
      </c>
      <c r="P79" s="338">
        <v>43307</v>
      </c>
      <c r="Q79" s="339">
        <v>276979377.32999998</v>
      </c>
      <c r="R79" s="339">
        <v>391763662.88563514</v>
      </c>
      <c r="S79" s="334">
        <v>13</v>
      </c>
      <c r="T79" s="336">
        <v>6.7889531282496751E-3</v>
      </c>
      <c r="U79" s="336">
        <v>8.7762122166042539E-2</v>
      </c>
      <c r="V79" s="336">
        <v>6.3812993179759303E-3</v>
      </c>
      <c r="W79" s="336">
        <v>6.2558070691909093E-2</v>
      </c>
      <c r="X79" s="336">
        <v>4.8384491972385923E-2</v>
      </c>
      <c r="Y79" s="336">
        <v>0.36690839218002075</v>
      </c>
      <c r="Z79" s="336">
        <v>0.16909225199020983</v>
      </c>
      <c r="AA79" s="336">
        <v>0.96117517803571495</v>
      </c>
      <c r="AB79" s="336">
        <v>7.35465363429577E-2</v>
      </c>
      <c r="AC79" s="340">
        <v>-1.1978402640044912</v>
      </c>
      <c r="AD79" s="509">
        <v>26450646000164</v>
      </c>
      <c r="AE79" s="337" t="s">
        <v>2284</v>
      </c>
      <c r="AF79" s="337" t="s">
        <v>2143</v>
      </c>
      <c r="AG79" s="341" t="s">
        <v>1437</v>
      </c>
      <c r="AH79" s="341" t="s">
        <v>2138</v>
      </c>
      <c r="AI79" s="341">
        <v>25000</v>
      </c>
      <c r="AJ79" s="341">
        <v>10000</v>
      </c>
      <c r="AK79" s="341">
        <v>20000</v>
      </c>
      <c r="AL79" s="336">
        <v>1.4499999999999999E-2</v>
      </c>
      <c r="AM79" s="336">
        <v>0.2</v>
      </c>
      <c r="AN79" s="336" t="s">
        <v>64</v>
      </c>
      <c r="AO79" s="334" t="s">
        <v>1324</v>
      </c>
      <c r="AP79" s="337" t="s">
        <v>13</v>
      </c>
      <c r="AQ79" s="343" t="s">
        <v>668</v>
      </c>
      <c r="AR79" s="336">
        <v>2.8999999999999998E-3</v>
      </c>
      <c r="AS79" s="336">
        <v>2.8999999999999998E-3</v>
      </c>
      <c r="AT79" s="336"/>
      <c r="AW79" s="629"/>
      <c r="AX79" s="630"/>
      <c r="AY79" s="630"/>
      <c r="AZ79" s="630"/>
      <c r="BA79" s="630"/>
      <c r="BB79" s="641"/>
      <c r="BC79" s="630"/>
      <c r="BD79" s="630"/>
      <c r="BE79" s="630"/>
      <c r="BF79" s="630"/>
      <c r="BG79" s="642"/>
      <c r="BH79" s="631"/>
      <c r="BI79" s="632"/>
      <c r="BJ79" s="632"/>
      <c r="BK79" s="632"/>
      <c r="BL79" s="212"/>
      <c r="BM79" s="631"/>
      <c r="BN79" s="631"/>
      <c r="BO79" s="631"/>
      <c r="BP79" s="631"/>
      <c r="BQ79" s="631"/>
      <c r="BR79" s="631"/>
      <c r="BS79" s="631"/>
      <c r="BT79" s="631"/>
      <c r="BU79" s="631"/>
      <c r="BV79" s="633"/>
      <c r="BW79" s="630"/>
    </row>
    <row r="80" spans="2:75" ht="15.75" customHeight="1">
      <c r="B80" s="330" t="s">
        <v>990</v>
      </c>
      <c r="C80" s="331">
        <v>35939847000110</v>
      </c>
      <c r="D80" s="332" t="s">
        <v>14</v>
      </c>
      <c r="E80" s="332" t="s">
        <v>607</v>
      </c>
      <c r="F80" s="332"/>
      <c r="G80" s="333"/>
      <c r="H80" s="333" t="s">
        <v>34</v>
      </c>
      <c r="I80" s="333" t="s">
        <v>34</v>
      </c>
      <c r="J80" s="333" t="s">
        <v>611</v>
      </c>
      <c r="K80" s="334" t="s">
        <v>49</v>
      </c>
      <c r="L80" s="335" t="s">
        <v>1339</v>
      </c>
      <c r="M80" s="335" t="s">
        <v>1415</v>
      </c>
      <c r="N80" s="334">
        <v>532010</v>
      </c>
      <c r="O80" s="334" t="s">
        <v>1321</v>
      </c>
      <c r="P80" s="338">
        <v>43917</v>
      </c>
      <c r="Q80" s="339">
        <v>92386784.010000005</v>
      </c>
      <c r="R80" s="339">
        <v>124699445.48670623</v>
      </c>
      <c r="S80" s="334">
        <v>14</v>
      </c>
      <c r="T80" s="336">
        <v>-0.33888412531413825</v>
      </c>
      <c r="U80" s="336">
        <v>-4.3808212318030435</v>
      </c>
      <c r="V80" s="336">
        <v>-0.31483277922620223</v>
      </c>
      <c r="W80" s="336">
        <v>-3.0864139538920869</v>
      </c>
      <c r="X80" s="336">
        <v>-0.13765406222466225</v>
      </c>
      <c r="Y80" s="336">
        <v>-1.0438557601622536</v>
      </c>
      <c r="Z80" s="336" t="s">
        <v>1418</v>
      </c>
      <c r="AA80" s="336" t="s">
        <v>1418</v>
      </c>
      <c r="AB80" s="336">
        <v>0.27584177023310663</v>
      </c>
      <c r="AC80" s="340">
        <v>-1.5842089333781253</v>
      </c>
      <c r="AD80" s="509">
        <v>35916505000185</v>
      </c>
      <c r="AE80" s="337" t="s">
        <v>2307</v>
      </c>
      <c r="AF80" s="337" t="s">
        <v>2143</v>
      </c>
      <c r="AG80" s="341" t="s">
        <v>1437</v>
      </c>
      <c r="AH80" s="341" t="s">
        <v>2138</v>
      </c>
      <c r="AI80" s="341">
        <v>20000</v>
      </c>
      <c r="AJ80" s="341">
        <v>5000</v>
      </c>
      <c r="AK80" s="341">
        <v>0</v>
      </c>
      <c r="AL80" s="336">
        <v>1.4999999999999999E-2</v>
      </c>
      <c r="AM80" s="336">
        <v>0.15</v>
      </c>
      <c r="AN80" s="336" t="s">
        <v>34</v>
      </c>
      <c r="AO80" s="334" t="s">
        <v>1324</v>
      </c>
      <c r="AP80" s="337" t="s">
        <v>716</v>
      </c>
      <c r="AQ80" s="343" t="s">
        <v>659</v>
      </c>
      <c r="AR80" s="336">
        <v>2.4999999999999996E-3</v>
      </c>
      <c r="AS80" s="336">
        <v>2.4999999999999996E-3</v>
      </c>
      <c r="AT80" s="336"/>
      <c r="AW80" s="629"/>
      <c r="AX80" s="630"/>
      <c r="AY80" s="630"/>
      <c r="AZ80" s="630"/>
      <c r="BA80" s="630"/>
      <c r="BB80" s="641"/>
      <c r="BC80" s="630"/>
      <c r="BD80" s="630"/>
      <c r="BE80" s="630"/>
      <c r="BF80" s="630"/>
      <c r="BG80" s="642"/>
      <c r="BH80" s="631"/>
      <c r="BI80" s="632"/>
      <c r="BJ80" s="632"/>
      <c r="BK80" s="632"/>
      <c r="BL80" s="212"/>
      <c r="BM80" s="631"/>
      <c r="BN80" s="631"/>
      <c r="BO80" s="631"/>
      <c r="BP80" s="631"/>
      <c r="BQ80" s="631"/>
      <c r="BR80" s="631"/>
      <c r="BS80" s="631"/>
      <c r="BT80" s="631"/>
      <c r="BU80" s="631"/>
      <c r="BV80" s="633"/>
      <c r="BW80" s="630"/>
    </row>
    <row r="81" spans="2:75" ht="15.75" customHeight="1">
      <c r="B81" s="330" t="s">
        <v>1099</v>
      </c>
      <c r="C81" s="331">
        <v>31353372000125</v>
      </c>
      <c r="D81" s="332" t="s">
        <v>13</v>
      </c>
      <c r="E81" s="332" t="s">
        <v>616</v>
      </c>
      <c r="F81" s="332" t="s">
        <v>617</v>
      </c>
      <c r="G81" s="333" t="s">
        <v>34</v>
      </c>
      <c r="H81" s="333" t="s">
        <v>1337</v>
      </c>
      <c r="I81" s="333" t="s">
        <v>34</v>
      </c>
      <c r="J81" s="333" t="s">
        <v>608</v>
      </c>
      <c r="K81" s="334" t="s">
        <v>48</v>
      </c>
      <c r="L81" s="335" t="s">
        <v>1339</v>
      </c>
      <c r="M81" s="335" t="s">
        <v>34</v>
      </c>
      <c r="N81" s="334">
        <v>479561</v>
      </c>
      <c r="O81" s="334" t="s">
        <v>1321</v>
      </c>
      <c r="P81" s="338">
        <v>43425</v>
      </c>
      <c r="Q81" s="339">
        <v>52133950.600000001</v>
      </c>
      <c r="R81" s="339">
        <v>67637070.446825415</v>
      </c>
      <c r="S81" s="334">
        <v>15</v>
      </c>
      <c r="T81" s="336">
        <v>7.267258692767653E-2</v>
      </c>
      <c r="U81" s="336">
        <v>0.93945271554900844</v>
      </c>
      <c r="V81" s="336">
        <v>8.5038814841778887E-2</v>
      </c>
      <c r="W81" s="336">
        <v>0.83366473273589792</v>
      </c>
      <c r="X81" s="336">
        <v>0.10275812301771303</v>
      </c>
      <c r="Y81" s="336">
        <v>0.77923351394045193</v>
      </c>
      <c r="Z81" s="336">
        <v>0.1753012221069763</v>
      </c>
      <c r="AA81" s="336">
        <v>0.9964689770546491</v>
      </c>
      <c r="AB81" s="336">
        <v>2.101811062819248E-2</v>
      </c>
      <c r="AC81" s="340">
        <v>-0.72808915458781909</v>
      </c>
      <c r="AD81" s="509">
        <v>11403956000150</v>
      </c>
      <c r="AE81" s="337" t="s">
        <v>2148</v>
      </c>
      <c r="AF81" s="337" t="s">
        <v>2134</v>
      </c>
      <c r="AG81" s="341" t="s">
        <v>1436</v>
      </c>
      <c r="AH81" s="341" t="s">
        <v>2138</v>
      </c>
      <c r="AI81" s="341">
        <v>5000</v>
      </c>
      <c r="AJ81" s="341">
        <v>0</v>
      </c>
      <c r="AK81" s="341">
        <v>0</v>
      </c>
      <c r="AL81" s="336">
        <v>0</v>
      </c>
      <c r="AM81" s="336" t="s">
        <v>34</v>
      </c>
      <c r="AN81" s="336" t="s">
        <v>34</v>
      </c>
      <c r="AO81" s="334" t="s">
        <v>1324</v>
      </c>
      <c r="AP81" s="337" t="s">
        <v>13</v>
      </c>
      <c r="AQ81" s="343" t="s">
        <v>668</v>
      </c>
      <c r="AR81" s="336">
        <v>5.0000000000000001E-3</v>
      </c>
      <c r="AS81" s="336">
        <v>5.0000000000000001E-3</v>
      </c>
      <c r="AT81" s="336"/>
      <c r="AW81" s="629"/>
      <c r="AX81" s="630"/>
      <c r="AY81" s="630"/>
      <c r="AZ81" s="630"/>
      <c r="BA81" s="630"/>
      <c r="BB81" s="641"/>
      <c r="BC81" s="630"/>
      <c r="BD81" s="630"/>
      <c r="BE81" s="630"/>
      <c r="BF81" s="630"/>
      <c r="BG81" s="642"/>
      <c r="BH81" s="631"/>
      <c r="BI81" s="632"/>
      <c r="BJ81" s="632"/>
      <c r="BK81" s="632"/>
      <c r="BL81" s="212"/>
      <c r="BM81" s="631"/>
      <c r="BN81" s="631"/>
      <c r="BO81" s="631"/>
      <c r="BP81" s="631"/>
      <c r="BQ81" s="631"/>
      <c r="BR81" s="631"/>
      <c r="BS81" s="631"/>
      <c r="BT81" s="631"/>
      <c r="BU81" s="631"/>
      <c r="BV81" s="633"/>
      <c r="BW81" s="630"/>
    </row>
    <row r="82" spans="2:75" ht="15.75" customHeight="1">
      <c r="B82" s="330" t="s">
        <v>1144</v>
      </c>
      <c r="C82" s="331">
        <v>22918359000185</v>
      </c>
      <c r="D82" s="332" t="s">
        <v>13</v>
      </c>
      <c r="E82" s="332" t="s">
        <v>615</v>
      </c>
      <c r="F82" s="332" t="s">
        <v>619</v>
      </c>
      <c r="G82" s="333" t="s">
        <v>34</v>
      </c>
      <c r="H82" s="333" t="s">
        <v>1337</v>
      </c>
      <c r="I82" s="333" t="s">
        <v>34</v>
      </c>
      <c r="J82" s="333" t="s">
        <v>611</v>
      </c>
      <c r="K82" s="334" t="s">
        <v>48</v>
      </c>
      <c r="L82" s="335" t="s">
        <v>1339</v>
      </c>
      <c r="M82" s="335" t="s">
        <v>34</v>
      </c>
      <c r="N82" s="334">
        <v>413259</v>
      </c>
      <c r="O82" s="334" t="s">
        <v>1321</v>
      </c>
      <c r="P82" s="338">
        <v>42422</v>
      </c>
      <c r="Q82" s="339">
        <v>1231109559.74</v>
      </c>
      <c r="R82" s="339">
        <v>1325854215.8242068</v>
      </c>
      <c r="S82" s="334">
        <v>15</v>
      </c>
      <c r="T82" s="336">
        <v>0.11570476762256843</v>
      </c>
      <c r="U82" s="336">
        <v>1.495738114471773</v>
      </c>
      <c r="V82" s="336">
        <v>0.12751052252514117</v>
      </c>
      <c r="W82" s="336">
        <v>1.2500294821807849</v>
      </c>
      <c r="X82" s="336">
        <v>0.24494266794697461</v>
      </c>
      <c r="Y82" s="336">
        <v>1.8574447474616615</v>
      </c>
      <c r="Z82" s="336">
        <v>0.3818019286691996</v>
      </c>
      <c r="AA82" s="336">
        <v>2.1702859382595765</v>
      </c>
      <c r="AB82" s="336">
        <v>4.3889090734310958E-2</v>
      </c>
      <c r="AC82" s="340">
        <v>0.54337210555362181</v>
      </c>
      <c r="AD82" s="509">
        <v>22918378000101</v>
      </c>
      <c r="AE82" s="337" t="s">
        <v>2394</v>
      </c>
      <c r="AF82" s="337" t="s">
        <v>2137</v>
      </c>
      <c r="AG82" s="341" t="s">
        <v>59</v>
      </c>
      <c r="AH82" s="341" t="s">
        <v>2138</v>
      </c>
      <c r="AI82" s="341">
        <v>1000</v>
      </c>
      <c r="AJ82" s="341">
        <v>1000</v>
      </c>
      <c r="AK82" s="341">
        <v>1000</v>
      </c>
      <c r="AL82" s="336">
        <v>1.8000000000000002E-2</v>
      </c>
      <c r="AM82" s="336">
        <v>0.2</v>
      </c>
      <c r="AN82" s="336" t="s">
        <v>64</v>
      </c>
      <c r="AO82" s="334" t="s">
        <v>1324</v>
      </c>
      <c r="AP82" s="337" t="s">
        <v>13</v>
      </c>
      <c r="AQ82" s="343" t="s">
        <v>664</v>
      </c>
      <c r="AR82" s="336">
        <v>5.0003999999999995E-3</v>
      </c>
      <c r="AS82" s="336">
        <v>5.0003999999999995E-3</v>
      </c>
      <c r="AT82" s="336"/>
      <c r="AW82" s="629"/>
      <c r="AX82" s="630"/>
      <c r="AY82" s="630"/>
      <c r="AZ82" s="630"/>
      <c r="BA82" s="630"/>
      <c r="BB82" s="641"/>
      <c r="BC82" s="630"/>
      <c r="BD82" s="630"/>
      <c r="BE82" s="630"/>
      <c r="BF82" s="630"/>
      <c r="BG82" s="642"/>
      <c r="BH82" s="631"/>
      <c r="BI82" s="632"/>
      <c r="BJ82" s="632"/>
      <c r="BK82" s="632"/>
      <c r="BL82" s="212"/>
      <c r="BM82" s="631"/>
      <c r="BN82" s="631"/>
      <c r="BO82" s="631"/>
      <c r="BP82" s="631"/>
      <c r="BQ82" s="631"/>
      <c r="BR82" s="631"/>
      <c r="BS82" s="631"/>
      <c r="BT82" s="631"/>
      <c r="BU82" s="631"/>
      <c r="BV82" s="633"/>
      <c r="BW82" s="630"/>
    </row>
    <row r="83" spans="2:75" ht="15.75" customHeight="1">
      <c r="B83" s="330" t="s">
        <v>372</v>
      </c>
      <c r="C83" s="331">
        <v>7279819000189</v>
      </c>
      <c r="D83" s="332" t="s">
        <v>13</v>
      </c>
      <c r="E83" s="332" t="s">
        <v>616</v>
      </c>
      <c r="F83" s="332" t="s">
        <v>617</v>
      </c>
      <c r="G83" s="333" t="s">
        <v>34</v>
      </c>
      <c r="H83" s="333" t="s">
        <v>1337</v>
      </c>
      <c r="I83" s="333" t="s">
        <v>34</v>
      </c>
      <c r="J83" s="333" t="s">
        <v>608</v>
      </c>
      <c r="K83" s="334" t="s">
        <v>48</v>
      </c>
      <c r="L83" s="335" t="s">
        <v>1339</v>
      </c>
      <c r="M83" s="335" t="s">
        <v>34</v>
      </c>
      <c r="N83" s="334">
        <v>148040</v>
      </c>
      <c r="O83" s="334" t="s">
        <v>1324</v>
      </c>
      <c r="P83" s="338">
        <v>38468</v>
      </c>
      <c r="Q83" s="339">
        <v>147054931.06999999</v>
      </c>
      <c r="R83" s="339">
        <v>154132935.01992068</v>
      </c>
      <c r="S83" s="334">
        <v>16</v>
      </c>
      <c r="T83" s="336">
        <v>8.5231781633680059E-2</v>
      </c>
      <c r="U83" s="336">
        <v>1.10180787683432</v>
      </c>
      <c r="V83" s="336">
        <v>0.10592125235323113</v>
      </c>
      <c r="W83" s="336">
        <v>1.0383824456914417</v>
      </c>
      <c r="X83" s="336">
        <v>0.14388120773007662</v>
      </c>
      <c r="Y83" s="336">
        <v>1.0910773357564874</v>
      </c>
      <c r="Z83" s="336">
        <v>0.26496670461580418</v>
      </c>
      <c r="AA83" s="336">
        <v>1.5061566481318009</v>
      </c>
      <c r="AB83" s="336">
        <v>1.720412513690037E-2</v>
      </c>
      <c r="AC83" s="340">
        <v>0.21472041910839473</v>
      </c>
      <c r="AD83" s="509">
        <v>0</v>
      </c>
      <c r="AE83" s="337" t="s">
        <v>2416</v>
      </c>
      <c r="AF83" s="337" t="s">
        <v>2134</v>
      </c>
      <c r="AG83" s="341" t="s">
        <v>1436</v>
      </c>
      <c r="AH83" s="341" t="s">
        <v>2138</v>
      </c>
      <c r="AI83" s="341">
        <v>5000</v>
      </c>
      <c r="AJ83" s="341">
        <v>5000</v>
      </c>
      <c r="AK83" s="341">
        <v>5000</v>
      </c>
      <c r="AL83" s="336">
        <v>0.02</v>
      </c>
      <c r="AM83" s="336">
        <v>0.2</v>
      </c>
      <c r="AN83" s="336" t="s">
        <v>2152</v>
      </c>
      <c r="AO83" s="334" t="s">
        <v>1324</v>
      </c>
      <c r="AP83" s="337" t="s">
        <v>13</v>
      </c>
      <c r="AQ83" s="343" t="s">
        <v>664</v>
      </c>
      <c r="AR83" s="336">
        <v>4.0000000000000001E-3</v>
      </c>
      <c r="AS83" s="336">
        <v>4.0000000000000001E-3</v>
      </c>
      <c r="AT83" s="336"/>
      <c r="AW83" s="629"/>
      <c r="AX83" s="630"/>
      <c r="AY83" s="630"/>
      <c r="AZ83" s="630"/>
      <c r="BA83" s="630"/>
      <c r="BB83" s="641"/>
      <c r="BC83" s="630"/>
      <c r="BD83" s="630"/>
      <c r="BE83" s="630"/>
      <c r="BF83" s="630"/>
      <c r="BG83" s="642"/>
      <c r="BH83" s="631"/>
      <c r="BI83" s="632"/>
      <c r="BJ83" s="632"/>
      <c r="BK83" s="632"/>
      <c r="BL83" s="212"/>
      <c r="BM83" s="631"/>
      <c r="BN83" s="631"/>
      <c r="BO83" s="631"/>
      <c r="BP83" s="631"/>
      <c r="BQ83" s="631"/>
      <c r="BR83" s="631"/>
      <c r="BS83" s="631"/>
      <c r="BT83" s="631"/>
      <c r="BU83" s="631"/>
      <c r="BV83" s="633"/>
      <c r="BW83" s="630"/>
    </row>
    <row r="84" spans="2:75" ht="15.75" customHeight="1">
      <c r="B84" s="330" t="s">
        <v>173</v>
      </c>
      <c r="C84" s="331">
        <v>31416575000113</v>
      </c>
      <c r="D84" s="332" t="s">
        <v>13</v>
      </c>
      <c r="E84" s="332" t="s">
        <v>616</v>
      </c>
      <c r="F84" s="332" t="s">
        <v>610</v>
      </c>
      <c r="G84" s="333" t="s">
        <v>34</v>
      </c>
      <c r="H84" s="333" t="s">
        <v>865</v>
      </c>
      <c r="I84" s="333" t="s">
        <v>34</v>
      </c>
      <c r="J84" s="333"/>
      <c r="K84" s="334" t="s">
        <v>48</v>
      </c>
      <c r="L84" s="335" t="s">
        <v>1339</v>
      </c>
      <c r="M84" s="335" t="s">
        <v>34</v>
      </c>
      <c r="N84" s="334">
        <v>483311</v>
      </c>
      <c r="O84" s="334" t="s">
        <v>1321</v>
      </c>
      <c r="P84" s="338">
        <v>43446</v>
      </c>
      <c r="Q84" s="339">
        <v>162355140.34999999</v>
      </c>
      <c r="R84" s="339">
        <v>153779906.77289683</v>
      </c>
      <c r="S84" s="334">
        <v>17</v>
      </c>
      <c r="T84" s="336">
        <v>6.2186476181522954E-2</v>
      </c>
      <c r="U84" s="336">
        <v>0.80389671524004058</v>
      </c>
      <c r="V84" s="336">
        <v>0.12009087197004287</v>
      </c>
      <c r="W84" s="336">
        <v>1.1772920973933985</v>
      </c>
      <c r="X84" s="336">
        <v>0.2242190168088205</v>
      </c>
      <c r="Y84" s="336">
        <v>1.7002935362111773</v>
      </c>
      <c r="Z84" s="336">
        <v>0.27901613927644298</v>
      </c>
      <c r="AA84" s="336">
        <v>1.5860181894046825</v>
      </c>
      <c r="AB84" s="336">
        <v>6.0570489674205655E-2</v>
      </c>
      <c r="AC84" s="340">
        <v>0.29900291822285902</v>
      </c>
      <c r="AD84" s="509">
        <v>31392821000144</v>
      </c>
      <c r="AE84" s="337" t="s">
        <v>2234</v>
      </c>
      <c r="AF84" s="337" t="s">
        <v>2143</v>
      </c>
      <c r="AG84" s="341" t="s">
        <v>1437</v>
      </c>
      <c r="AH84" s="341" t="s">
        <v>2138</v>
      </c>
      <c r="AI84" s="341">
        <v>1000</v>
      </c>
      <c r="AJ84" s="341">
        <v>1</v>
      </c>
      <c r="AK84" s="341">
        <v>1000</v>
      </c>
      <c r="AL84" s="336">
        <v>1.4999999999999999E-2</v>
      </c>
      <c r="AM84" s="336">
        <v>0.2</v>
      </c>
      <c r="AN84" s="336" t="s">
        <v>64</v>
      </c>
      <c r="AO84" s="334" t="s">
        <v>1324</v>
      </c>
      <c r="AP84" s="337" t="s">
        <v>13</v>
      </c>
      <c r="AQ84" s="343" t="s">
        <v>668</v>
      </c>
      <c r="AR84" s="336">
        <v>4.9999999999999992E-3</v>
      </c>
      <c r="AS84" s="336">
        <v>4.9999999999999992E-3</v>
      </c>
      <c r="AT84" s="336"/>
      <c r="AW84" s="629"/>
      <c r="AX84" s="630"/>
      <c r="AY84" s="630"/>
      <c r="AZ84" s="630"/>
      <c r="BA84" s="630"/>
      <c r="BB84" s="641"/>
      <c r="BC84" s="630"/>
      <c r="BD84" s="630"/>
      <c r="BE84" s="630"/>
      <c r="BF84" s="630"/>
      <c r="BG84" s="642"/>
      <c r="BH84" s="631"/>
      <c r="BI84" s="632"/>
      <c r="BJ84" s="632"/>
      <c r="BK84" s="632"/>
      <c r="BL84" s="212"/>
      <c r="BM84" s="631"/>
      <c r="BN84" s="631"/>
      <c r="BO84" s="631"/>
      <c r="BP84" s="631"/>
      <c r="BQ84" s="631"/>
      <c r="BR84" s="631"/>
      <c r="BS84" s="631"/>
      <c r="BT84" s="631"/>
      <c r="BU84" s="631"/>
      <c r="BV84" s="633"/>
      <c r="BW84" s="630"/>
    </row>
    <row r="85" spans="2:75" ht="15.75" customHeight="1">
      <c r="B85" s="330" t="s">
        <v>433</v>
      </c>
      <c r="C85" s="331">
        <v>30593403000152</v>
      </c>
      <c r="D85" s="332" t="s">
        <v>14</v>
      </c>
      <c r="E85" s="332" t="s">
        <v>607</v>
      </c>
      <c r="F85" s="332" t="s">
        <v>689</v>
      </c>
      <c r="G85" s="333"/>
      <c r="H85" s="333" t="s">
        <v>34</v>
      </c>
      <c r="I85" s="333" t="s">
        <v>34</v>
      </c>
      <c r="J85" s="333" t="s">
        <v>608</v>
      </c>
      <c r="K85" s="334" t="s">
        <v>48</v>
      </c>
      <c r="L85" s="335" t="s">
        <v>1339</v>
      </c>
      <c r="M85" s="335" t="s">
        <v>34</v>
      </c>
      <c r="N85" s="334">
        <v>485691</v>
      </c>
      <c r="O85" s="334" t="s">
        <v>1321</v>
      </c>
      <c r="P85" s="338">
        <v>43461</v>
      </c>
      <c r="Q85" s="339">
        <v>182646736.66</v>
      </c>
      <c r="R85" s="339">
        <v>134242708.63924605</v>
      </c>
      <c r="S85" s="334">
        <v>17</v>
      </c>
      <c r="T85" s="336">
        <v>4.7265979266756242E-2</v>
      </c>
      <c r="U85" s="336">
        <v>0.6110165394198519</v>
      </c>
      <c r="V85" s="336">
        <v>-3.8525369377606977E-2</v>
      </c>
      <c r="W85" s="336">
        <v>-0.37767743853781371</v>
      </c>
      <c r="X85" s="336">
        <v>0.20267155100642187</v>
      </c>
      <c r="Y85" s="336">
        <v>1.5368951887071018</v>
      </c>
      <c r="Z85" s="336">
        <v>0.24966099363825456</v>
      </c>
      <c r="AA85" s="336">
        <v>1.4191540250035617</v>
      </c>
      <c r="AB85" s="336">
        <v>0.17869329127026584</v>
      </c>
      <c r="AC85" s="340">
        <v>-0.67421960039531925</v>
      </c>
      <c r="AD85" s="509">
        <v>30630170000110</v>
      </c>
      <c r="AE85" s="337" t="s">
        <v>2459</v>
      </c>
      <c r="AF85" s="337" t="s">
        <v>2137</v>
      </c>
      <c r="AG85" s="341" t="s">
        <v>59</v>
      </c>
      <c r="AH85" s="341" t="s">
        <v>2138</v>
      </c>
      <c r="AI85" s="341">
        <v>1000</v>
      </c>
      <c r="AJ85" s="341">
        <v>1000</v>
      </c>
      <c r="AK85" s="341">
        <v>1000</v>
      </c>
      <c r="AL85" s="336">
        <v>1.9E-2</v>
      </c>
      <c r="AM85" s="336">
        <v>0.2</v>
      </c>
      <c r="AN85" s="336" t="s">
        <v>666</v>
      </c>
      <c r="AO85" s="334" t="s">
        <v>1324</v>
      </c>
      <c r="AP85" s="337" t="s">
        <v>716</v>
      </c>
      <c r="AQ85" s="343" t="s">
        <v>659</v>
      </c>
      <c r="AR85" s="336">
        <v>4.7499999999999999E-3</v>
      </c>
      <c r="AS85" s="336">
        <v>4.7499999999999999E-3</v>
      </c>
      <c r="AT85" s="336"/>
      <c r="AW85" s="629"/>
      <c r="AX85" s="630"/>
      <c r="AY85" s="630"/>
      <c r="AZ85" s="630"/>
      <c r="BA85" s="630"/>
      <c r="BB85" s="641"/>
      <c r="BC85" s="630"/>
      <c r="BD85" s="630"/>
      <c r="BE85" s="630"/>
      <c r="BF85" s="630"/>
      <c r="BG85" s="642"/>
      <c r="BH85" s="631"/>
      <c r="BI85" s="632"/>
      <c r="BJ85" s="632"/>
      <c r="BK85" s="632"/>
      <c r="BL85" s="212"/>
      <c r="BM85" s="631"/>
      <c r="BN85" s="631"/>
      <c r="BO85" s="631"/>
      <c r="BP85" s="631"/>
      <c r="BQ85" s="631"/>
      <c r="BR85" s="631"/>
      <c r="BS85" s="631"/>
      <c r="BT85" s="631"/>
      <c r="BU85" s="631"/>
      <c r="BV85" s="633"/>
      <c r="BW85" s="630"/>
    </row>
    <row r="86" spans="2:75" ht="15.75" customHeight="1">
      <c r="B86" s="330" t="s">
        <v>1033</v>
      </c>
      <c r="C86" s="331">
        <v>35372675000146</v>
      </c>
      <c r="D86" s="332" t="s">
        <v>14</v>
      </c>
      <c r="E86" s="332" t="s">
        <v>607</v>
      </c>
      <c r="F86" s="332"/>
      <c r="G86" s="333"/>
      <c r="H86" s="333" t="s">
        <v>34</v>
      </c>
      <c r="I86" s="333" t="s">
        <v>34</v>
      </c>
      <c r="J86" s="333" t="s">
        <v>608</v>
      </c>
      <c r="K86" s="334" t="s">
        <v>48</v>
      </c>
      <c r="L86" s="335" t="s">
        <v>1339</v>
      </c>
      <c r="M86" s="335" t="s">
        <v>34</v>
      </c>
      <c r="N86" s="334">
        <v>523968</v>
      </c>
      <c r="O86" s="334" t="s">
        <v>1321</v>
      </c>
      <c r="P86" s="338">
        <v>43819</v>
      </c>
      <c r="Q86" s="339">
        <v>371662772.64999998</v>
      </c>
      <c r="R86" s="339">
        <v>406356602.49753946</v>
      </c>
      <c r="S86" s="334">
        <v>17</v>
      </c>
      <c r="T86" s="336">
        <v>7.4974283500874872E-2</v>
      </c>
      <c r="U86" s="336">
        <v>0.96920719639902941</v>
      </c>
      <c r="V86" s="336">
        <v>-7.5103513125582055E-2</v>
      </c>
      <c r="W86" s="336">
        <v>-0.73626555489817358</v>
      </c>
      <c r="X86" s="336">
        <v>0.19168700119111537</v>
      </c>
      <c r="Y86" s="336">
        <v>1.4535973519982728</v>
      </c>
      <c r="Z86" s="336" t="s">
        <v>1418</v>
      </c>
      <c r="AA86" s="336" t="s">
        <v>1418</v>
      </c>
      <c r="AB86" s="336">
        <v>0.20159621067675274</v>
      </c>
      <c r="AC86" s="340">
        <v>-0.76835601775838225</v>
      </c>
      <c r="AD86" s="509">
        <v>35372771000194</v>
      </c>
      <c r="AE86" s="337" t="s">
        <v>2320</v>
      </c>
      <c r="AF86" s="337" t="s">
        <v>2137</v>
      </c>
      <c r="AG86" s="341" t="s">
        <v>59</v>
      </c>
      <c r="AH86" s="341" t="s">
        <v>2138</v>
      </c>
      <c r="AI86" s="341">
        <v>1</v>
      </c>
      <c r="AJ86" s="341">
        <v>1</v>
      </c>
      <c r="AK86" s="341">
        <v>1</v>
      </c>
      <c r="AL86" s="336">
        <v>0.02</v>
      </c>
      <c r="AM86" s="336">
        <v>0.2</v>
      </c>
      <c r="AN86" s="336" t="s">
        <v>666</v>
      </c>
      <c r="AO86" s="334" t="s">
        <v>1324</v>
      </c>
      <c r="AP86" s="337" t="s">
        <v>716</v>
      </c>
      <c r="AQ86" s="343" t="s">
        <v>659</v>
      </c>
      <c r="AR86" s="336">
        <v>4.6666666666666662E-3</v>
      </c>
      <c r="AS86" s="336">
        <v>4.6666666666666662E-3</v>
      </c>
      <c r="AT86" s="336"/>
      <c r="AW86" s="629"/>
      <c r="AX86" s="630"/>
      <c r="AY86" s="630"/>
      <c r="AZ86" s="630"/>
      <c r="BA86" s="630"/>
      <c r="BB86" s="641"/>
      <c r="BC86" s="630"/>
      <c r="BD86" s="630"/>
      <c r="BE86" s="630"/>
      <c r="BF86" s="630"/>
      <c r="BG86" s="642"/>
      <c r="BH86" s="631"/>
      <c r="BI86" s="632"/>
      <c r="BJ86" s="632"/>
      <c r="BK86" s="632"/>
      <c r="BL86" s="212"/>
      <c r="BM86" s="631"/>
      <c r="BN86" s="631"/>
      <c r="BO86" s="631"/>
      <c r="BP86" s="631"/>
      <c r="BQ86" s="631"/>
      <c r="BR86" s="631"/>
      <c r="BS86" s="631"/>
      <c r="BT86" s="631"/>
      <c r="BU86" s="631"/>
      <c r="BV86" s="633"/>
      <c r="BW86" s="630"/>
    </row>
    <row r="87" spans="2:75" ht="15.75" customHeight="1">
      <c r="B87" s="330" t="s">
        <v>66</v>
      </c>
      <c r="C87" s="331">
        <v>35618055000144</v>
      </c>
      <c r="D87" s="332" t="s">
        <v>13</v>
      </c>
      <c r="E87" s="332" t="s">
        <v>616</v>
      </c>
      <c r="F87" s="332" t="s">
        <v>618</v>
      </c>
      <c r="G87" s="333" t="s">
        <v>34</v>
      </c>
      <c r="H87" s="333" t="s">
        <v>1338</v>
      </c>
      <c r="I87" s="333" t="s">
        <v>34</v>
      </c>
      <c r="J87" s="333" t="s">
        <v>611</v>
      </c>
      <c r="K87" s="334" t="s">
        <v>48</v>
      </c>
      <c r="L87" s="335" t="s">
        <v>1339</v>
      </c>
      <c r="M87" s="335" t="s">
        <v>34</v>
      </c>
      <c r="N87" s="334">
        <v>519790</v>
      </c>
      <c r="O87" s="334" t="s">
        <v>1321</v>
      </c>
      <c r="P87" s="338">
        <v>43826</v>
      </c>
      <c r="Q87" s="339">
        <v>478992348.19999999</v>
      </c>
      <c r="R87" s="339">
        <v>712390279.15127027</v>
      </c>
      <c r="S87" s="334">
        <v>18</v>
      </c>
      <c r="T87" s="336">
        <v>8.0481978291454759E-2</v>
      </c>
      <c r="U87" s="336">
        <v>1.0404062419562594</v>
      </c>
      <c r="V87" s="336">
        <v>0.11968384383946451</v>
      </c>
      <c r="W87" s="336">
        <v>1.173301860719405</v>
      </c>
      <c r="X87" s="336">
        <v>0.16466647534307266</v>
      </c>
      <c r="Y87" s="336">
        <v>1.2486957959289808</v>
      </c>
      <c r="Z87" s="336" t="s">
        <v>1418</v>
      </c>
      <c r="AA87" s="336" t="s">
        <v>1418</v>
      </c>
      <c r="AB87" s="336">
        <v>7.594161015106822E-2</v>
      </c>
      <c r="AC87" s="340">
        <v>0.24660405106227398</v>
      </c>
      <c r="AD87" s="509">
        <v>35618088000194</v>
      </c>
      <c r="AE87" s="337" t="s">
        <v>2142</v>
      </c>
      <c r="AF87" s="337" t="s">
        <v>2143</v>
      </c>
      <c r="AG87" s="341" t="s">
        <v>1437</v>
      </c>
      <c r="AH87" s="341" t="s">
        <v>2135</v>
      </c>
      <c r="AI87" s="341">
        <v>50000</v>
      </c>
      <c r="AJ87" s="341">
        <v>5000</v>
      </c>
      <c r="AK87" s="341">
        <v>25000</v>
      </c>
      <c r="AL87" s="640">
        <v>1.9E-2</v>
      </c>
      <c r="AM87" s="640">
        <v>0.2</v>
      </c>
      <c r="AN87" s="336" t="s">
        <v>64</v>
      </c>
      <c r="AO87" s="334" t="s">
        <v>1324</v>
      </c>
      <c r="AP87" s="337" t="s">
        <v>13</v>
      </c>
      <c r="AQ87" s="343" t="s">
        <v>671</v>
      </c>
      <c r="AR87" s="336">
        <v>3.7999999999999996E-3</v>
      </c>
      <c r="AS87" s="336">
        <v>3.7999999999999996E-3</v>
      </c>
      <c r="AT87" s="336"/>
      <c r="AW87" s="629"/>
      <c r="AX87" s="630"/>
      <c r="AY87" s="630"/>
      <c r="AZ87" s="630"/>
      <c r="BA87" s="630"/>
      <c r="BB87" s="641"/>
      <c r="BC87" s="630"/>
      <c r="BD87" s="630"/>
      <c r="BE87" s="630"/>
      <c r="BF87" s="630"/>
      <c r="BG87" s="642"/>
      <c r="BH87" s="631"/>
      <c r="BI87" s="632"/>
      <c r="BJ87" s="632"/>
      <c r="BK87" s="632"/>
      <c r="BL87" s="212"/>
      <c r="BM87" s="631"/>
      <c r="BN87" s="631"/>
      <c r="BO87" s="631"/>
      <c r="BP87" s="631"/>
      <c r="BQ87" s="631"/>
      <c r="BR87" s="631"/>
      <c r="BS87" s="631"/>
      <c r="BT87" s="631"/>
      <c r="BU87" s="631"/>
      <c r="BV87" s="633"/>
      <c r="BW87" s="630"/>
    </row>
    <row r="88" spans="2:75" ht="15.75" customHeight="1">
      <c r="B88" s="330" t="s">
        <v>65</v>
      </c>
      <c r="C88" s="331">
        <v>21983042000160</v>
      </c>
      <c r="D88" s="332" t="s">
        <v>13</v>
      </c>
      <c r="E88" s="332" t="s">
        <v>615</v>
      </c>
      <c r="F88" s="332" t="s">
        <v>619</v>
      </c>
      <c r="G88" s="333" t="s">
        <v>34</v>
      </c>
      <c r="H88" s="333" t="s">
        <v>1337</v>
      </c>
      <c r="I88" s="333" t="s">
        <v>34</v>
      </c>
      <c r="J88" s="333" t="s">
        <v>611</v>
      </c>
      <c r="K88" s="334" t="s">
        <v>48</v>
      </c>
      <c r="L88" s="335" t="s">
        <v>1339</v>
      </c>
      <c r="M88" s="335" t="s">
        <v>34</v>
      </c>
      <c r="N88" s="334">
        <v>396729</v>
      </c>
      <c r="O88" s="334" t="s">
        <v>1321</v>
      </c>
      <c r="P88" s="338">
        <v>42153</v>
      </c>
      <c r="Q88" s="339">
        <v>678603426.64999998</v>
      </c>
      <c r="R88" s="339">
        <v>727525671.39785659</v>
      </c>
      <c r="S88" s="334">
        <v>18</v>
      </c>
      <c r="T88" s="336">
        <v>7.1971349791794204E-2</v>
      </c>
      <c r="U88" s="336">
        <v>0.93038768622503421</v>
      </c>
      <c r="V88" s="336">
        <v>9.9269709489079094E-2</v>
      </c>
      <c r="W88" s="336">
        <v>0.97317508462412372</v>
      </c>
      <c r="X88" s="336">
        <v>0.12402252340096243</v>
      </c>
      <c r="Y88" s="336">
        <v>0.94048532494929904</v>
      </c>
      <c r="Z88" s="336">
        <v>0.17627075555948735</v>
      </c>
      <c r="AA88" s="336">
        <v>1.0019801195100873</v>
      </c>
      <c r="AB88" s="336">
        <v>2.3854553674504595E-2</v>
      </c>
      <c r="AC88" s="340">
        <v>-9.2507347236399418E-2</v>
      </c>
      <c r="AD88" s="509">
        <v>21983079000198</v>
      </c>
      <c r="AE88" s="337" t="s">
        <v>2142</v>
      </c>
      <c r="AF88" s="337" t="s">
        <v>2143</v>
      </c>
      <c r="AG88" s="341" t="s">
        <v>1437</v>
      </c>
      <c r="AH88" s="341" t="s">
        <v>2138</v>
      </c>
      <c r="AI88" s="341">
        <v>50000</v>
      </c>
      <c r="AJ88" s="341">
        <v>5000</v>
      </c>
      <c r="AK88" s="341">
        <v>25000</v>
      </c>
      <c r="AL88" s="640">
        <v>1.9E-2</v>
      </c>
      <c r="AM88" s="640">
        <v>0.2</v>
      </c>
      <c r="AN88" s="336" t="s">
        <v>64</v>
      </c>
      <c r="AO88" s="334" t="s">
        <v>1324</v>
      </c>
      <c r="AP88" s="337" t="s">
        <v>13</v>
      </c>
      <c r="AQ88" s="343" t="s">
        <v>671</v>
      </c>
      <c r="AR88" s="336">
        <v>3.7999999999999996E-3</v>
      </c>
      <c r="AS88" s="336">
        <v>3.7999999999999996E-3</v>
      </c>
      <c r="AT88" s="336"/>
      <c r="AW88" s="629"/>
      <c r="AX88" s="630"/>
      <c r="AY88" s="630"/>
      <c r="AZ88" s="630"/>
      <c r="BA88" s="630"/>
      <c r="BB88" s="641"/>
      <c r="BC88" s="630"/>
      <c r="BD88" s="630"/>
      <c r="BE88" s="630"/>
      <c r="BF88" s="630"/>
      <c r="BG88" s="642"/>
      <c r="BH88" s="631"/>
      <c r="BI88" s="632"/>
      <c r="BJ88" s="632"/>
      <c r="BK88" s="632"/>
      <c r="BL88" s="212"/>
      <c r="BM88" s="631"/>
      <c r="BN88" s="631"/>
      <c r="BO88" s="631"/>
      <c r="BP88" s="631"/>
      <c r="BQ88" s="631"/>
      <c r="BR88" s="631"/>
      <c r="BS88" s="631"/>
      <c r="BT88" s="631"/>
      <c r="BU88" s="631"/>
      <c r="BV88" s="633"/>
      <c r="BW88" s="630"/>
    </row>
    <row r="89" spans="2:75" ht="15.75" customHeight="1">
      <c r="B89" s="330" t="s">
        <v>1001</v>
      </c>
      <c r="C89" s="331">
        <v>29993579000112</v>
      </c>
      <c r="D89" s="332" t="s">
        <v>13</v>
      </c>
      <c r="E89" s="332" t="s">
        <v>615</v>
      </c>
      <c r="F89" s="332" t="s">
        <v>619</v>
      </c>
      <c r="G89" s="333" t="s">
        <v>34</v>
      </c>
      <c r="H89" s="333" t="s">
        <v>1337</v>
      </c>
      <c r="I89" s="333" t="s">
        <v>34</v>
      </c>
      <c r="J89" s="333" t="s">
        <v>611</v>
      </c>
      <c r="K89" s="334" t="s">
        <v>48</v>
      </c>
      <c r="L89" s="335" t="s">
        <v>1339</v>
      </c>
      <c r="M89" s="335" t="s">
        <v>34</v>
      </c>
      <c r="N89" s="334">
        <v>487465</v>
      </c>
      <c r="O89" s="334" t="s">
        <v>1321</v>
      </c>
      <c r="P89" s="338">
        <v>43481</v>
      </c>
      <c r="Q89" s="339">
        <v>7643670.0199999996</v>
      </c>
      <c r="R89" s="339">
        <v>10814859.958650792</v>
      </c>
      <c r="S89" s="334">
        <v>22</v>
      </c>
      <c r="T89" s="336">
        <v>0.11407616397026832</v>
      </c>
      <c r="U89" s="336">
        <v>1.4746848371854007</v>
      </c>
      <c r="V89" s="336">
        <v>0.13499091292802246</v>
      </c>
      <c r="W89" s="336">
        <v>1.3233623205744174</v>
      </c>
      <c r="X89" s="336">
        <v>0.17124819105218791</v>
      </c>
      <c r="Y89" s="336">
        <v>1.2986061417892967</v>
      </c>
      <c r="Z89" s="336">
        <v>0.24353837856651617</v>
      </c>
      <c r="AA89" s="336">
        <v>1.3843510960558592</v>
      </c>
      <c r="AB89" s="336">
        <v>2.369648151278422E-2</v>
      </c>
      <c r="AC89" s="340">
        <v>1.2568914080021292</v>
      </c>
      <c r="AD89" s="509">
        <v>35825021000120</v>
      </c>
      <c r="AE89" s="337" t="s">
        <v>59</v>
      </c>
      <c r="AF89" s="337" t="s">
        <v>2137</v>
      </c>
      <c r="AG89" s="341" t="s">
        <v>59</v>
      </c>
      <c r="AH89" s="341" t="s">
        <v>2138</v>
      </c>
      <c r="AI89" s="341">
        <v>500</v>
      </c>
      <c r="AJ89" s="341">
        <v>1</v>
      </c>
      <c r="AK89" s="341">
        <v>500</v>
      </c>
      <c r="AL89" s="336">
        <v>0.02</v>
      </c>
      <c r="AM89" s="336">
        <v>0.2</v>
      </c>
      <c r="AN89" s="336" t="s">
        <v>64</v>
      </c>
      <c r="AO89" s="334" t="s">
        <v>1324</v>
      </c>
      <c r="AP89" s="337" t="s">
        <v>13</v>
      </c>
      <c r="AQ89" s="343" t="s">
        <v>686</v>
      </c>
      <c r="AR89" s="336">
        <v>4.6666666666666662E-3</v>
      </c>
      <c r="AS89" s="336">
        <v>4.6666666666666662E-3</v>
      </c>
      <c r="AT89" s="336"/>
      <c r="AW89" s="629"/>
      <c r="AX89" s="630"/>
      <c r="AY89" s="630"/>
      <c r="AZ89" s="630"/>
      <c r="BA89" s="630"/>
      <c r="BB89" s="641"/>
      <c r="BC89" s="630"/>
      <c r="BD89" s="630"/>
      <c r="BE89" s="630"/>
      <c r="BF89" s="630"/>
      <c r="BG89" s="642"/>
      <c r="BH89" s="631"/>
      <c r="BI89" s="632"/>
      <c r="BJ89" s="632"/>
      <c r="BK89" s="632"/>
      <c r="BL89" s="212"/>
      <c r="BM89" s="631"/>
      <c r="BN89" s="631"/>
      <c r="BO89" s="631"/>
      <c r="BP89" s="631"/>
      <c r="BQ89" s="631"/>
      <c r="BR89" s="631"/>
      <c r="BS89" s="631"/>
      <c r="BT89" s="631"/>
      <c r="BU89" s="631"/>
      <c r="BV89" s="633"/>
      <c r="BW89" s="630"/>
    </row>
    <row r="90" spans="2:75" ht="15.75" customHeight="1">
      <c r="B90" s="330" t="s">
        <v>1002</v>
      </c>
      <c r="C90" s="331">
        <v>37567202000120</v>
      </c>
      <c r="D90" s="332" t="s">
        <v>14</v>
      </c>
      <c r="E90" s="332" t="s">
        <v>614</v>
      </c>
      <c r="F90" s="332"/>
      <c r="G90" s="333"/>
      <c r="H90" s="333" t="s">
        <v>1337</v>
      </c>
      <c r="I90" s="333" t="s">
        <v>34</v>
      </c>
      <c r="J90" s="333" t="s">
        <v>608</v>
      </c>
      <c r="K90" s="334" t="s">
        <v>48</v>
      </c>
      <c r="L90" s="335" t="s">
        <v>1339</v>
      </c>
      <c r="M90" s="335" t="s">
        <v>34</v>
      </c>
      <c r="N90" s="334">
        <v>548219</v>
      </c>
      <c r="O90" s="334" t="s">
        <v>1321</v>
      </c>
      <c r="P90" s="338">
        <v>44042</v>
      </c>
      <c r="Q90" s="339">
        <v>39792661.630000003</v>
      </c>
      <c r="R90" s="339">
        <v>28856545.302738119</v>
      </c>
      <c r="S90" s="334">
        <v>23</v>
      </c>
      <c r="T90" s="336">
        <v>7.657415390332889E-2</v>
      </c>
      <c r="U90" s="336">
        <v>0.98988903335644629</v>
      </c>
      <c r="V90" s="336">
        <v>7.2613047581924883E-2</v>
      </c>
      <c r="W90" s="336">
        <v>0.71185066511279882</v>
      </c>
      <c r="X90" s="336">
        <v>0.19853325805537159</v>
      </c>
      <c r="Y90" s="336">
        <v>1.5055137614947143</v>
      </c>
      <c r="Z90" s="336" t="s">
        <v>1418</v>
      </c>
      <c r="AA90" s="336" t="s">
        <v>1418</v>
      </c>
      <c r="AB90" s="336">
        <v>3.34358131005561E-2</v>
      </c>
      <c r="AC90" s="340">
        <v>-0.79218195587246043</v>
      </c>
      <c r="AD90" s="509">
        <v>37347996000116</v>
      </c>
      <c r="AE90" s="337" t="s">
        <v>59</v>
      </c>
      <c r="AF90" s="337" t="s">
        <v>2137</v>
      </c>
      <c r="AG90" s="341" t="s">
        <v>59</v>
      </c>
      <c r="AH90" s="341" t="s">
        <v>2135</v>
      </c>
      <c r="AI90" s="341">
        <v>100</v>
      </c>
      <c r="AJ90" s="341" t="s">
        <v>1428</v>
      </c>
      <c r="AK90" s="341" t="s">
        <v>1428</v>
      </c>
      <c r="AL90" s="336">
        <v>0.02</v>
      </c>
      <c r="AM90" s="336">
        <v>0.2</v>
      </c>
      <c r="AN90" s="336" t="s">
        <v>2147</v>
      </c>
      <c r="AO90" s="334" t="s">
        <v>1324</v>
      </c>
      <c r="AP90" s="337" t="s">
        <v>13</v>
      </c>
      <c r="AQ90" s="343" t="s">
        <v>668</v>
      </c>
      <c r="AR90" s="336">
        <v>4.6666666666666662E-3</v>
      </c>
      <c r="AS90" s="336">
        <v>4.6666666666666662E-3</v>
      </c>
      <c r="AT90" s="336"/>
      <c r="AW90" s="629"/>
      <c r="AX90" s="630"/>
      <c r="AY90" s="630"/>
      <c r="AZ90" s="630"/>
      <c r="BA90" s="630"/>
      <c r="BB90" s="641"/>
      <c r="BC90" s="630"/>
      <c r="BD90" s="630"/>
      <c r="BE90" s="630"/>
      <c r="BF90" s="630"/>
      <c r="BG90" s="642"/>
      <c r="BH90" s="631"/>
      <c r="BI90" s="632"/>
      <c r="BJ90" s="632"/>
      <c r="BK90" s="632"/>
      <c r="BL90" s="212"/>
      <c r="BM90" s="631"/>
      <c r="BN90" s="631"/>
      <c r="BO90" s="631"/>
      <c r="BP90" s="631"/>
      <c r="BQ90" s="631"/>
      <c r="BR90" s="631"/>
      <c r="BS90" s="631"/>
      <c r="BT90" s="631"/>
      <c r="BU90" s="631"/>
      <c r="BV90" s="633"/>
      <c r="BW90" s="630"/>
    </row>
    <row r="91" spans="2:75" ht="15.75" customHeight="1">
      <c r="B91" s="330" t="s">
        <v>1098</v>
      </c>
      <c r="C91" s="331">
        <v>30338686000196</v>
      </c>
      <c r="D91" s="332" t="s">
        <v>11</v>
      </c>
      <c r="E91" s="332" t="s">
        <v>661</v>
      </c>
      <c r="F91" s="332"/>
      <c r="G91" s="333" t="s">
        <v>738</v>
      </c>
      <c r="H91" s="333" t="s">
        <v>34</v>
      </c>
      <c r="I91" s="333" t="s">
        <v>1304</v>
      </c>
      <c r="J91" s="333" t="s">
        <v>611</v>
      </c>
      <c r="K91" s="334" t="s">
        <v>48</v>
      </c>
      <c r="L91" s="335" t="s">
        <v>1339</v>
      </c>
      <c r="M91" s="335" t="s">
        <v>34</v>
      </c>
      <c r="N91" s="334">
        <v>475572</v>
      </c>
      <c r="O91" s="334" t="s">
        <v>1321</v>
      </c>
      <c r="P91" s="338">
        <v>43311</v>
      </c>
      <c r="Q91" s="339">
        <v>26744568.780000001</v>
      </c>
      <c r="R91" s="339">
        <v>44526811.628293656</v>
      </c>
      <c r="S91" s="334">
        <v>26</v>
      </c>
      <c r="T91" s="336">
        <v>-1.0947801659480505E-2</v>
      </c>
      <c r="U91" s="336">
        <v>-0.14152436885900918</v>
      </c>
      <c r="V91" s="336">
        <v>9.2587314101715279E-3</v>
      </c>
      <c r="W91" s="336">
        <v>9.076652656666595E-2</v>
      </c>
      <c r="X91" s="336">
        <v>9.3832628571244081E-2</v>
      </c>
      <c r="Y91" s="336">
        <v>0.71154986814264864</v>
      </c>
      <c r="Z91" s="336">
        <v>0.12165905032046154</v>
      </c>
      <c r="AA91" s="336">
        <v>0.69154948245763503</v>
      </c>
      <c r="AB91" s="336">
        <v>5.0896500787649387E-2</v>
      </c>
      <c r="AC91" s="340">
        <v>-1.7024395841579958</v>
      </c>
      <c r="AD91" s="509">
        <v>29853005000149</v>
      </c>
      <c r="AE91" s="337" t="s">
        <v>2148</v>
      </c>
      <c r="AF91" s="337" t="s">
        <v>2134</v>
      </c>
      <c r="AG91" s="341" t="s">
        <v>1436</v>
      </c>
      <c r="AH91" s="341" t="s">
        <v>2135</v>
      </c>
      <c r="AI91" s="341">
        <v>5000</v>
      </c>
      <c r="AJ91" s="341">
        <v>1000</v>
      </c>
      <c r="AK91" s="341">
        <v>1000</v>
      </c>
      <c r="AL91" s="336">
        <v>0</v>
      </c>
      <c r="AM91" s="336" t="s">
        <v>34</v>
      </c>
      <c r="AN91" s="336" t="s">
        <v>34</v>
      </c>
      <c r="AO91" s="334" t="s">
        <v>1324</v>
      </c>
      <c r="AP91" s="337" t="s">
        <v>13</v>
      </c>
      <c r="AQ91" s="343" t="s">
        <v>679</v>
      </c>
      <c r="AR91" s="336">
        <v>5.6666666666666671E-3</v>
      </c>
      <c r="AS91" s="336">
        <v>5.6666666666666671E-3</v>
      </c>
      <c r="AT91" s="336"/>
      <c r="AW91" s="629"/>
      <c r="AX91" s="630"/>
      <c r="AY91" s="630"/>
      <c r="AZ91" s="630"/>
      <c r="BA91" s="630"/>
      <c r="BB91" s="641"/>
      <c r="BC91" s="630"/>
      <c r="BD91" s="630"/>
      <c r="BE91" s="630"/>
      <c r="BF91" s="630"/>
      <c r="BG91" s="642"/>
      <c r="BH91" s="631"/>
      <c r="BI91" s="632"/>
      <c r="BJ91" s="632"/>
      <c r="BK91" s="632"/>
      <c r="BL91" s="212"/>
      <c r="BM91" s="631"/>
      <c r="BN91" s="631"/>
      <c r="BO91" s="631"/>
      <c r="BP91" s="631"/>
      <c r="BQ91" s="631"/>
      <c r="BR91" s="631"/>
      <c r="BS91" s="631"/>
      <c r="BT91" s="631"/>
      <c r="BU91" s="631"/>
      <c r="BV91" s="633"/>
      <c r="BW91" s="630"/>
    </row>
    <row r="92" spans="2:75" ht="15.75" customHeight="1">
      <c r="B92" s="330" t="s">
        <v>600</v>
      </c>
      <c r="C92" s="331">
        <v>8940189000104</v>
      </c>
      <c r="D92" s="332" t="s">
        <v>14</v>
      </c>
      <c r="E92" s="332" t="s">
        <v>607</v>
      </c>
      <c r="F92" s="332"/>
      <c r="G92" s="333"/>
      <c r="H92" s="333" t="s">
        <v>34</v>
      </c>
      <c r="I92" s="333" t="s">
        <v>34</v>
      </c>
      <c r="J92" s="333" t="s">
        <v>608</v>
      </c>
      <c r="K92" s="334" t="s">
        <v>48</v>
      </c>
      <c r="L92" s="335" t="s">
        <v>1339</v>
      </c>
      <c r="M92" s="335" t="s">
        <v>1415</v>
      </c>
      <c r="N92" s="334">
        <v>195571</v>
      </c>
      <c r="O92" s="334" t="s">
        <v>1324</v>
      </c>
      <c r="P92" s="338">
        <v>39328</v>
      </c>
      <c r="Q92" s="339">
        <v>52673801.960000001</v>
      </c>
      <c r="R92" s="339">
        <v>91764360.546190515</v>
      </c>
      <c r="S92" s="334">
        <v>29</v>
      </c>
      <c r="T92" s="336">
        <v>-0.10915616076456736</v>
      </c>
      <c r="U92" s="336">
        <v>-1.4110829954523478</v>
      </c>
      <c r="V92" s="336">
        <v>-0.32057405668003724</v>
      </c>
      <c r="W92" s="336">
        <v>-3.1426976702517195</v>
      </c>
      <c r="X92" s="336">
        <v>-0.26253227238616084</v>
      </c>
      <c r="Y92" s="336">
        <v>-1.9908299132612257</v>
      </c>
      <c r="Z92" s="336">
        <v>-9.4646404712435794E-2</v>
      </c>
      <c r="AA92" s="336">
        <v>-0.5380008476389736</v>
      </c>
      <c r="AB92" s="336">
        <v>0.26248230993890287</v>
      </c>
      <c r="AC92" s="340">
        <v>-1.7106904428391854</v>
      </c>
      <c r="AD92" s="509">
        <v>8927452000125</v>
      </c>
      <c r="AE92" s="337" t="s">
        <v>2448</v>
      </c>
      <c r="AF92" s="337" t="s">
        <v>2134</v>
      </c>
      <c r="AG92" s="341" t="s">
        <v>1436</v>
      </c>
      <c r="AH92" s="341" t="s">
        <v>2135</v>
      </c>
      <c r="AI92" s="341">
        <v>100000</v>
      </c>
      <c r="AJ92" s="341">
        <v>10000</v>
      </c>
      <c r="AK92" s="341">
        <v>100000</v>
      </c>
      <c r="AL92" s="336">
        <v>1.3000000000000001E-2</v>
      </c>
      <c r="AM92" s="336">
        <v>0.2</v>
      </c>
      <c r="AN92" s="336" t="s">
        <v>2152</v>
      </c>
      <c r="AO92" s="334" t="s">
        <v>1324</v>
      </c>
      <c r="AP92" s="337" t="s">
        <v>716</v>
      </c>
      <c r="AQ92" s="343" t="s">
        <v>659</v>
      </c>
      <c r="AR92" s="336">
        <v>2.1666666666666666E-3</v>
      </c>
      <c r="AS92" s="336">
        <v>2.1666666666666666E-3</v>
      </c>
      <c r="AT92" s="336"/>
      <c r="AW92" s="629"/>
      <c r="AX92" s="630"/>
      <c r="AY92" s="630"/>
      <c r="AZ92" s="630"/>
      <c r="BA92" s="630"/>
      <c r="BB92" s="641"/>
      <c r="BC92" s="630"/>
      <c r="BD92" s="630"/>
      <c r="BE92" s="630"/>
      <c r="BF92" s="630"/>
      <c r="BG92" s="642"/>
      <c r="BH92" s="631"/>
      <c r="BI92" s="632"/>
      <c r="BJ92" s="632"/>
      <c r="BK92" s="632"/>
      <c r="BL92" s="212"/>
      <c r="BM92" s="631"/>
      <c r="BN92" s="631"/>
      <c r="BO92" s="631"/>
      <c r="BP92" s="631"/>
      <c r="BQ92" s="631"/>
      <c r="BR92" s="631"/>
      <c r="BS92" s="631"/>
      <c r="BT92" s="631"/>
      <c r="BU92" s="631"/>
      <c r="BV92" s="633"/>
      <c r="BW92" s="630"/>
    </row>
    <row r="93" spans="2:75" ht="15.75" customHeight="1">
      <c r="B93" s="330" t="s">
        <v>1137</v>
      </c>
      <c r="C93" s="331">
        <v>35378376000119</v>
      </c>
      <c r="D93" s="332" t="s">
        <v>11</v>
      </c>
      <c r="E93" s="332" t="s">
        <v>620</v>
      </c>
      <c r="F93" s="332" t="s">
        <v>663</v>
      </c>
      <c r="G93" s="333" t="s">
        <v>738</v>
      </c>
      <c r="H93" s="333" t="s">
        <v>34</v>
      </c>
      <c r="I93" s="333"/>
      <c r="J93" s="333" t="s">
        <v>608</v>
      </c>
      <c r="K93" s="334" t="s">
        <v>48</v>
      </c>
      <c r="L93" s="335" t="s">
        <v>1339</v>
      </c>
      <c r="M93" s="335" t="s">
        <v>34</v>
      </c>
      <c r="N93" s="334">
        <v>523666</v>
      </c>
      <c r="O93" s="334" t="s">
        <v>1321</v>
      </c>
      <c r="P93" s="338">
        <v>43798</v>
      </c>
      <c r="Q93" s="339">
        <v>188773205.41</v>
      </c>
      <c r="R93" s="339">
        <v>138799630.59543645</v>
      </c>
      <c r="S93" s="334">
        <v>30</v>
      </c>
      <c r="T93" s="336">
        <v>8.7585314670949765E-2</v>
      </c>
      <c r="U93" s="336">
        <v>1.1322324577729035</v>
      </c>
      <c r="V93" s="336">
        <v>0.12115508666049113</v>
      </c>
      <c r="W93" s="336">
        <v>1.1877249598120112</v>
      </c>
      <c r="X93" s="336">
        <v>0.19003941628852528</v>
      </c>
      <c r="Y93" s="336">
        <v>1.4411034163807528</v>
      </c>
      <c r="Z93" s="336" t="s">
        <v>1418</v>
      </c>
      <c r="AA93" s="336" t="s">
        <v>1418</v>
      </c>
      <c r="AB93" s="336">
        <v>3.1627820883810059E-3</v>
      </c>
      <c r="AC93" s="340">
        <v>5.450371173745272</v>
      </c>
      <c r="AD93" s="509">
        <v>35377796000180</v>
      </c>
      <c r="AE93" s="337" t="s">
        <v>2391</v>
      </c>
      <c r="AF93" s="337" t="s">
        <v>2137</v>
      </c>
      <c r="AG93" s="341" t="s">
        <v>59</v>
      </c>
      <c r="AH93" s="341" t="s">
        <v>2138</v>
      </c>
      <c r="AI93" s="341">
        <v>20000</v>
      </c>
      <c r="AJ93" s="341">
        <v>0</v>
      </c>
      <c r="AK93" s="341">
        <v>1000</v>
      </c>
      <c r="AL93" s="336">
        <v>5.0000000000000001E-3</v>
      </c>
      <c r="AM93" s="336">
        <v>0.2</v>
      </c>
      <c r="AN93" s="336" t="s">
        <v>64</v>
      </c>
      <c r="AO93" s="334" t="s">
        <v>1324</v>
      </c>
      <c r="AP93" s="337" t="s">
        <v>11</v>
      </c>
      <c r="AQ93" s="343" t="s">
        <v>675</v>
      </c>
      <c r="AR93" s="336">
        <v>1.3333333333333333E-3</v>
      </c>
      <c r="AS93" s="336">
        <v>1.3333333333333333E-3</v>
      </c>
      <c r="AT93" s="336"/>
      <c r="AW93" s="629"/>
      <c r="AX93" s="630"/>
      <c r="AY93" s="630"/>
      <c r="AZ93" s="630"/>
      <c r="BA93" s="630"/>
      <c r="BB93" s="641"/>
      <c r="BC93" s="630"/>
      <c r="BD93" s="630"/>
      <c r="BE93" s="630"/>
      <c r="BF93" s="630"/>
      <c r="BG93" s="642"/>
      <c r="BH93" s="631"/>
      <c r="BI93" s="632"/>
      <c r="BJ93" s="632"/>
      <c r="BK93" s="632"/>
      <c r="BL93" s="212"/>
      <c r="BM93" s="631"/>
      <c r="BN93" s="631"/>
      <c r="BO93" s="631"/>
      <c r="BP93" s="631"/>
      <c r="BQ93" s="631"/>
      <c r="BR93" s="631"/>
      <c r="BS93" s="631"/>
      <c r="BT93" s="631"/>
      <c r="BU93" s="631"/>
      <c r="BV93" s="633"/>
      <c r="BW93" s="630"/>
    </row>
    <row r="94" spans="2:75" ht="15.75" customHeight="1">
      <c r="B94" s="330" t="s">
        <v>24</v>
      </c>
      <c r="C94" s="331">
        <v>24592505000150</v>
      </c>
      <c r="D94" s="332" t="s">
        <v>13</v>
      </c>
      <c r="E94" s="332" t="s">
        <v>615</v>
      </c>
      <c r="F94" s="332" t="s">
        <v>619</v>
      </c>
      <c r="G94" s="333" t="s">
        <v>34</v>
      </c>
      <c r="H94" s="333" t="s">
        <v>1338</v>
      </c>
      <c r="I94" s="333" t="s">
        <v>34</v>
      </c>
      <c r="J94" s="333" t="s">
        <v>611</v>
      </c>
      <c r="K94" s="334" t="s">
        <v>48</v>
      </c>
      <c r="L94" s="335" t="s">
        <v>1339</v>
      </c>
      <c r="M94" s="335" t="s">
        <v>34</v>
      </c>
      <c r="N94" s="334">
        <v>425257</v>
      </c>
      <c r="O94" s="334" t="s">
        <v>1321</v>
      </c>
      <c r="P94" s="338">
        <v>42650</v>
      </c>
      <c r="Q94" s="339">
        <v>441076467.56999999</v>
      </c>
      <c r="R94" s="339">
        <v>605865048.05869031</v>
      </c>
      <c r="S94" s="334">
        <v>30</v>
      </c>
      <c r="T94" s="336">
        <v>9.2521197196588467E-2</v>
      </c>
      <c r="U94" s="336">
        <v>1.1960395745741386</v>
      </c>
      <c r="V94" s="336">
        <v>5.9114329736854376E-2</v>
      </c>
      <c r="W94" s="336">
        <v>0.57951809409183852</v>
      </c>
      <c r="X94" s="336">
        <v>6.8598796271975404E-2</v>
      </c>
      <c r="Y94" s="336">
        <v>0.52019713382544264</v>
      </c>
      <c r="Z94" s="336">
        <v>0.24306485797624955</v>
      </c>
      <c r="AA94" s="336">
        <v>1.3816594515109664</v>
      </c>
      <c r="AB94" s="336">
        <v>7.3824261677888178E-2</v>
      </c>
      <c r="AC94" s="340">
        <v>-0.50115200426537798</v>
      </c>
      <c r="AD94" s="509">
        <v>20216114000180</v>
      </c>
      <c r="AE94" s="337" t="s">
        <v>2279</v>
      </c>
      <c r="AF94" s="337" t="s">
        <v>2143</v>
      </c>
      <c r="AG94" s="341" t="s">
        <v>1437</v>
      </c>
      <c r="AH94" s="341" t="s">
        <v>2135</v>
      </c>
      <c r="AI94" s="341">
        <v>500</v>
      </c>
      <c r="AJ94" s="341">
        <v>100</v>
      </c>
      <c r="AK94" s="341">
        <v>500</v>
      </c>
      <c r="AL94" s="336">
        <v>1.95E-2</v>
      </c>
      <c r="AM94" s="336">
        <v>0.2</v>
      </c>
      <c r="AN94" s="336" t="s">
        <v>64</v>
      </c>
      <c r="AO94" s="334" t="s">
        <v>1324</v>
      </c>
      <c r="AP94" s="337" t="s">
        <v>13</v>
      </c>
      <c r="AQ94" s="343" t="s">
        <v>664</v>
      </c>
      <c r="AR94" s="336">
        <v>4.875E-3</v>
      </c>
      <c r="AS94" s="336">
        <v>4.875E-3</v>
      </c>
      <c r="AT94" s="336"/>
      <c r="AW94" s="629"/>
      <c r="AX94" s="630"/>
      <c r="AY94" s="630"/>
      <c r="AZ94" s="630"/>
      <c r="BA94" s="630"/>
      <c r="BB94" s="641"/>
      <c r="BC94" s="630"/>
      <c r="BD94" s="630"/>
      <c r="BE94" s="630"/>
      <c r="BF94" s="630"/>
      <c r="BG94" s="642"/>
      <c r="BH94" s="631"/>
      <c r="BI94" s="632"/>
      <c r="BJ94" s="632"/>
      <c r="BK94" s="632"/>
      <c r="BL94" s="212"/>
      <c r="BM94" s="631"/>
      <c r="BN94" s="631"/>
      <c r="BO94" s="631"/>
      <c r="BP94" s="631"/>
      <c r="BQ94" s="631"/>
      <c r="BR94" s="631"/>
      <c r="BS94" s="631"/>
      <c r="BT94" s="631"/>
      <c r="BU94" s="631"/>
      <c r="BV94" s="633"/>
      <c r="BW94" s="630"/>
    </row>
    <row r="95" spans="2:75" ht="15.75" customHeight="1">
      <c r="B95" s="330" t="s">
        <v>959</v>
      </c>
      <c r="C95" s="331">
        <v>18391171000154</v>
      </c>
      <c r="D95" s="332" t="s">
        <v>13</v>
      </c>
      <c r="E95" s="332" t="s">
        <v>615</v>
      </c>
      <c r="F95" s="332" t="s">
        <v>619</v>
      </c>
      <c r="G95" s="333" t="s">
        <v>34</v>
      </c>
      <c r="H95" s="333" t="s">
        <v>1338</v>
      </c>
      <c r="I95" s="333" t="s">
        <v>34</v>
      </c>
      <c r="J95" s="333" t="s">
        <v>611</v>
      </c>
      <c r="K95" s="334" t="s">
        <v>49</v>
      </c>
      <c r="L95" s="335" t="s">
        <v>1339</v>
      </c>
      <c r="M95" s="335" t="s">
        <v>34</v>
      </c>
      <c r="N95" s="334">
        <v>344095</v>
      </c>
      <c r="O95" s="334" t="s">
        <v>1324</v>
      </c>
      <c r="P95" s="338">
        <v>41500</v>
      </c>
      <c r="Q95" s="339">
        <v>32754456.870000001</v>
      </c>
      <c r="R95" s="339">
        <v>38433872.934285715</v>
      </c>
      <c r="S95" s="334">
        <v>30</v>
      </c>
      <c r="T95" s="336">
        <v>-3.2935195434817821E-3</v>
      </c>
      <c r="U95" s="336">
        <v>-4.2575969972239093E-2</v>
      </c>
      <c r="V95" s="336">
        <v>6.3692216065712293E-2</v>
      </c>
      <c r="W95" s="336">
        <v>0.62439668735473142</v>
      </c>
      <c r="X95" s="336">
        <v>7.013274067596087E-2</v>
      </c>
      <c r="Y95" s="336">
        <v>0.53182931289804847</v>
      </c>
      <c r="Z95" s="336">
        <v>0.4874490119175956</v>
      </c>
      <c r="AA95" s="336">
        <v>2.7708182089878077</v>
      </c>
      <c r="AB95" s="336">
        <v>0.18245391388482934</v>
      </c>
      <c r="AC95" s="340">
        <v>-0.10346198698967382</v>
      </c>
      <c r="AD95" s="509">
        <v>18391155000161</v>
      </c>
      <c r="AE95" s="337" t="s">
        <v>2280</v>
      </c>
      <c r="AF95" s="337" t="s">
        <v>2140</v>
      </c>
      <c r="AG95" s="341" t="s">
        <v>719</v>
      </c>
      <c r="AH95" s="341" t="s">
        <v>2135</v>
      </c>
      <c r="AI95" s="341">
        <v>50000</v>
      </c>
      <c r="AJ95" s="341">
        <v>25000</v>
      </c>
      <c r="AK95" s="341">
        <v>50000</v>
      </c>
      <c r="AL95" s="336">
        <v>1.975E-2</v>
      </c>
      <c r="AM95" s="336">
        <v>0.2</v>
      </c>
      <c r="AN95" s="336" t="s">
        <v>2147</v>
      </c>
      <c r="AO95" s="334" t="s">
        <v>1324</v>
      </c>
      <c r="AP95" s="337" t="s">
        <v>13</v>
      </c>
      <c r="AQ95" s="343" t="s">
        <v>668</v>
      </c>
      <c r="AR95" s="336">
        <v>3.9499999999999995E-3</v>
      </c>
      <c r="AS95" s="336">
        <v>3.9499999999999995E-3</v>
      </c>
      <c r="AT95" s="336"/>
      <c r="AW95" s="629"/>
      <c r="AX95" s="630"/>
      <c r="AY95" s="630"/>
      <c r="AZ95" s="630"/>
      <c r="BA95" s="630"/>
      <c r="BB95" s="641"/>
      <c r="BC95" s="630"/>
      <c r="BD95" s="630"/>
      <c r="BE95" s="630"/>
      <c r="BF95" s="630"/>
      <c r="BG95" s="642"/>
      <c r="BH95" s="631"/>
      <c r="BI95" s="632"/>
      <c r="BJ95" s="632"/>
      <c r="BK95" s="632"/>
      <c r="BL95" s="212"/>
      <c r="BM95" s="631"/>
      <c r="BN95" s="631"/>
      <c r="BO95" s="631"/>
      <c r="BP95" s="631"/>
      <c r="BQ95" s="631"/>
      <c r="BR95" s="631"/>
      <c r="BS95" s="631"/>
      <c r="BT95" s="631"/>
      <c r="BU95" s="631"/>
      <c r="BV95" s="633"/>
      <c r="BW95" s="630"/>
    </row>
    <row r="96" spans="2:75" ht="15.75" customHeight="1">
      <c r="B96" s="330" t="s">
        <v>1221</v>
      </c>
      <c r="C96" s="331">
        <v>45126795000117</v>
      </c>
      <c r="D96" s="332" t="s">
        <v>13</v>
      </c>
      <c r="E96" s="332" t="s">
        <v>615</v>
      </c>
      <c r="F96" s="332" t="s">
        <v>619</v>
      </c>
      <c r="G96" s="333" t="s">
        <v>34</v>
      </c>
      <c r="H96" s="333" t="s">
        <v>1338</v>
      </c>
      <c r="I96" s="333" t="s">
        <v>34</v>
      </c>
      <c r="J96" s="333" t="s">
        <v>611</v>
      </c>
      <c r="K96" s="334" t="s">
        <v>48</v>
      </c>
      <c r="L96" s="335" t="s">
        <v>1339</v>
      </c>
      <c r="M96" s="335" t="s">
        <v>34</v>
      </c>
      <c r="N96" s="334">
        <v>640506</v>
      </c>
      <c r="O96" s="334" t="s">
        <v>1321</v>
      </c>
      <c r="P96" s="338">
        <v>44617</v>
      </c>
      <c r="Q96" s="339">
        <v>150054238.72999999</v>
      </c>
      <c r="R96" s="339" t="s">
        <v>1418</v>
      </c>
      <c r="S96" s="334">
        <v>30</v>
      </c>
      <c r="T96" s="336" t="s">
        <v>1418</v>
      </c>
      <c r="U96" s="336" t="s">
        <v>1418</v>
      </c>
      <c r="V96" s="336" t="s">
        <v>1418</v>
      </c>
      <c r="W96" s="336" t="s">
        <v>1418</v>
      </c>
      <c r="X96" s="336" t="s">
        <v>1418</v>
      </c>
      <c r="Y96" s="336" t="s">
        <v>1418</v>
      </c>
      <c r="Z96" s="336" t="s">
        <v>1418</v>
      </c>
      <c r="AA96" s="336" t="s">
        <v>1418</v>
      </c>
      <c r="AB96" s="336" t="s">
        <v>1418</v>
      </c>
      <c r="AC96" s="340" t="s">
        <v>1418</v>
      </c>
      <c r="AD96" s="509">
        <v>45127361000131</v>
      </c>
      <c r="AE96" s="337" t="s">
        <v>2436</v>
      </c>
      <c r="AF96" s="337" t="s">
        <v>2134</v>
      </c>
      <c r="AG96" s="341" t="s">
        <v>1436</v>
      </c>
      <c r="AH96" s="341" t="s">
        <v>2138</v>
      </c>
      <c r="AI96" s="341">
        <v>1000</v>
      </c>
      <c r="AJ96" s="341">
        <v>1000</v>
      </c>
      <c r="AK96" s="341">
        <v>1000</v>
      </c>
      <c r="AL96" s="336">
        <v>1.9E-2</v>
      </c>
      <c r="AM96" s="336">
        <v>0.2</v>
      </c>
      <c r="AN96" s="336" t="s">
        <v>2152</v>
      </c>
      <c r="AO96" s="334" t="s">
        <v>1324</v>
      </c>
      <c r="AP96" s="337" t="s">
        <v>13</v>
      </c>
      <c r="AQ96" s="343" t="s">
        <v>664</v>
      </c>
      <c r="AR96" s="336">
        <v>5.0666666666666664E-3</v>
      </c>
      <c r="AS96" s="336">
        <v>5.0666666666666664E-3</v>
      </c>
      <c r="AT96" s="336"/>
      <c r="AW96" s="629"/>
      <c r="AX96" s="630"/>
      <c r="AY96" s="630"/>
      <c r="AZ96" s="630"/>
      <c r="BA96" s="630"/>
      <c r="BB96" s="641"/>
      <c r="BC96" s="630"/>
      <c r="BD96" s="630"/>
      <c r="BE96" s="630"/>
      <c r="BF96" s="630"/>
      <c r="BG96" s="642"/>
      <c r="BH96" s="631"/>
      <c r="BI96" s="632"/>
      <c r="BJ96" s="632"/>
      <c r="BK96" s="632"/>
      <c r="BL96" s="212"/>
      <c r="BM96" s="631"/>
      <c r="BN96" s="631"/>
      <c r="BO96" s="631"/>
      <c r="BP96" s="631"/>
      <c r="BQ96" s="631"/>
      <c r="BR96" s="631"/>
      <c r="BS96" s="631"/>
      <c r="BT96" s="631"/>
      <c r="BU96" s="631"/>
      <c r="BV96" s="633"/>
      <c r="BW96" s="630"/>
    </row>
    <row r="97" spans="2:75" ht="15.75" customHeight="1">
      <c r="B97" s="330" t="s">
        <v>1222</v>
      </c>
      <c r="C97" s="331">
        <v>45126753000186</v>
      </c>
      <c r="D97" s="332" t="s">
        <v>14</v>
      </c>
      <c r="E97" s="332" t="s">
        <v>614</v>
      </c>
      <c r="F97" s="332" t="s">
        <v>689</v>
      </c>
      <c r="G97" s="333"/>
      <c r="H97" s="333" t="s">
        <v>1338</v>
      </c>
      <c r="I97" s="333" t="s">
        <v>34</v>
      </c>
      <c r="J97" s="333" t="s">
        <v>608</v>
      </c>
      <c r="K97" s="334" t="s">
        <v>48</v>
      </c>
      <c r="L97" s="335" t="s">
        <v>1339</v>
      </c>
      <c r="M97" s="335" t="s">
        <v>1415</v>
      </c>
      <c r="N97" s="334">
        <v>640565</v>
      </c>
      <c r="O97" s="334" t="s">
        <v>1321</v>
      </c>
      <c r="P97" s="338">
        <v>44617</v>
      </c>
      <c r="Q97" s="339">
        <v>56166883.520000003</v>
      </c>
      <c r="R97" s="339" t="s">
        <v>1418</v>
      </c>
      <c r="S97" s="334">
        <v>30</v>
      </c>
      <c r="T97" s="336" t="s">
        <v>1418</v>
      </c>
      <c r="U97" s="336" t="s">
        <v>1418</v>
      </c>
      <c r="V97" s="336" t="s">
        <v>1418</v>
      </c>
      <c r="W97" s="336" t="s">
        <v>1418</v>
      </c>
      <c r="X97" s="336" t="s">
        <v>1418</v>
      </c>
      <c r="Y97" s="336" t="s">
        <v>1418</v>
      </c>
      <c r="Z97" s="336" t="s">
        <v>1418</v>
      </c>
      <c r="AA97" s="336" t="s">
        <v>1418</v>
      </c>
      <c r="AB97" s="336" t="s">
        <v>1418</v>
      </c>
      <c r="AC97" s="340" t="s">
        <v>1418</v>
      </c>
      <c r="AD97" s="509">
        <v>45127329000156</v>
      </c>
      <c r="AE97" s="337" t="s">
        <v>2436</v>
      </c>
      <c r="AF97" s="337" t="s">
        <v>2134</v>
      </c>
      <c r="AG97" s="341" t="s">
        <v>1436</v>
      </c>
      <c r="AH97" s="341" t="s">
        <v>2138</v>
      </c>
      <c r="AI97" s="341">
        <v>1000</v>
      </c>
      <c r="AJ97" s="341">
        <v>1000</v>
      </c>
      <c r="AK97" s="341">
        <v>1000</v>
      </c>
      <c r="AL97" s="336">
        <v>1.9E-2</v>
      </c>
      <c r="AM97" s="336">
        <v>0.2</v>
      </c>
      <c r="AN97" s="336" t="s">
        <v>2152</v>
      </c>
      <c r="AO97" s="334" t="s">
        <v>1324</v>
      </c>
      <c r="AP97" s="337" t="s">
        <v>13</v>
      </c>
      <c r="AQ97" s="343" t="s">
        <v>668</v>
      </c>
      <c r="AR97" s="336" t="s">
        <v>34</v>
      </c>
      <c r="AS97" s="336" t="s">
        <v>34</v>
      </c>
      <c r="AT97" s="336"/>
      <c r="AW97" s="629"/>
      <c r="AX97" s="630"/>
      <c r="AY97" s="630"/>
      <c r="AZ97" s="630"/>
      <c r="BA97" s="630"/>
      <c r="BB97" s="641"/>
      <c r="BC97" s="630"/>
      <c r="BD97" s="630"/>
      <c r="BE97" s="630"/>
      <c r="BF97" s="630"/>
      <c r="BG97" s="642"/>
      <c r="BH97" s="631"/>
      <c r="BI97" s="632"/>
      <c r="BJ97" s="632"/>
      <c r="BK97" s="632"/>
      <c r="BL97" s="212"/>
      <c r="BM97" s="631"/>
      <c r="BN97" s="631"/>
      <c r="BO97" s="631"/>
      <c r="BP97" s="631"/>
      <c r="BQ97" s="631"/>
      <c r="BR97" s="631"/>
      <c r="BS97" s="631"/>
      <c r="BT97" s="631"/>
      <c r="BU97" s="631"/>
      <c r="BV97" s="633"/>
      <c r="BW97" s="630"/>
    </row>
    <row r="98" spans="2:75" ht="15.75" customHeight="1">
      <c r="B98" s="330" t="s">
        <v>314</v>
      </c>
      <c r="C98" s="331">
        <v>26396708000105</v>
      </c>
      <c r="D98" s="332" t="s">
        <v>13</v>
      </c>
      <c r="E98" s="332" t="s">
        <v>616</v>
      </c>
      <c r="F98" s="332" t="s">
        <v>618</v>
      </c>
      <c r="G98" s="333" t="s">
        <v>34</v>
      </c>
      <c r="H98" s="333" t="s">
        <v>865</v>
      </c>
      <c r="I98" s="333" t="s">
        <v>34</v>
      </c>
      <c r="J98" s="333" t="s">
        <v>611</v>
      </c>
      <c r="K98" s="334" t="s">
        <v>48</v>
      </c>
      <c r="L98" s="335" t="s">
        <v>1339</v>
      </c>
      <c r="M98" s="335" t="s">
        <v>1415</v>
      </c>
      <c r="N98" s="334">
        <v>432091</v>
      </c>
      <c r="O98" s="334" t="s">
        <v>1321</v>
      </c>
      <c r="P98" s="338">
        <v>42718</v>
      </c>
      <c r="Q98" s="339">
        <v>301308877.18000001</v>
      </c>
      <c r="R98" s="339">
        <v>337360896.32988089</v>
      </c>
      <c r="S98" s="334">
        <v>31</v>
      </c>
      <c r="T98" s="336">
        <v>0.12812715574036515</v>
      </c>
      <c r="U98" s="336">
        <v>1.656324750289238</v>
      </c>
      <c r="V98" s="336">
        <v>0.17806259140469716</v>
      </c>
      <c r="W98" s="336">
        <v>1.7456087899372823</v>
      </c>
      <c r="X98" s="336">
        <v>0.22659457276152617</v>
      </c>
      <c r="Y98" s="336">
        <v>1.7183078085453449</v>
      </c>
      <c r="Z98" s="336">
        <v>0.18906502484902199</v>
      </c>
      <c r="AA98" s="336">
        <v>1.0747068939037321</v>
      </c>
      <c r="AB98" s="336">
        <v>6.5694086450085065E-2</v>
      </c>
      <c r="AC98" s="340">
        <v>1.0490651693764088</v>
      </c>
      <c r="AD98" s="509">
        <v>23648930000151</v>
      </c>
      <c r="AE98" s="337" t="s">
        <v>2367</v>
      </c>
      <c r="AF98" s="337" t="s">
        <v>2134</v>
      </c>
      <c r="AG98" s="341" t="s">
        <v>1436</v>
      </c>
      <c r="AH98" s="341" t="s">
        <v>726</v>
      </c>
      <c r="AI98" s="341">
        <v>10000</v>
      </c>
      <c r="AJ98" s="341">
        <v>10000</v>
      </c>
      <c r="AK98" s="341">
        <v>10000</v>
      </c>
      <c r="AL98" s="336">
        <v>0.02</v>
      </c>
      <c r="AM98" s="336">
        <v>0.2</v>
      </c>
      <c r="AN98" s="336" t="s">
        <v>34</v>
      </c>
      <c r="AO98" s="334" t="s">
        <v>1324</v>
      </c>
      <c r="AP98" s="337" t="s">
        <v>13</v>
      </c>
      <c r="AQ98" s="343" t="s">
        <v>668</v>
      </c>
      <c r="AR98" s="336" t="s">
        <v>34</v>
      </c>
      <c r="AS98" s="336" t="s">
        <v>34</v>
      </c>
      <c r="AT98" s="336"/>
      <c r="AW98" s="629"/>
      <c r="AX98" s="630"/>
      <c r="AY98" s="630"/>
      <c r="AZ98" s="630"/>
      <c r="BA98" s="630"/>
      <c r="BB98" s="641"/>
      <c r="BC98" s="630"/>
      <c r="BD98" s="630"/>
      <c r="BE98" s="630"/>
      <c r="BF98" s="630"/>
      <c r="BG98" s="642"/>
      <c r="BH98" s="631"/>
      <c r="BI98" s="632"/>
      <c r="BJ98" s="632"/>
      <c r="BK98" s="632"/>
      <c r="BL98" s="212"/>
      <c r="BM98" s="631"/>
      <c r="BN98" s="631"/>
      <c r="BO98" s="631"/>
      <c r="BP98" s="631"/>
      <c r="BQ98" s="631"/>
      <c r="BR98" s="631"/>
      <c r="BS98" s="631"/>
      <c r="BT98" s="631"/>
      <c r="BU98" s="631"/>
      <c r="BV98" s="633"/>
      <c r="BW98" s="630"/>
    </row>
    <row r="99" spans="2:75" ht="15.75" customHeight="1">
      <c r="B99" s="330" t="s">
        <v>19</v>
      </c>
      <c r="C99" s="331">
        <v>37310657000165</v>
      </c>
      <c r="D99" s="332" t="s">
        <v>11</v>
      </c>
      <c r="E99" s="332" t="s">
        <v>620</v>
      </c>
      <c r="F99" s="332" t="s">
        <v>663</v>
      </c>
      <c r="G99" s="333" t="s">
        <v>738</v>
      </c>
      <c r="H99" s="333" t="s">
        <v>34</v>
      </c>
      <c r="I99" s="333"/>
      <c r="J99" s="333" t="s">
        <v>608</v>
      </c>
      <c r="K99" s="334" t="s">
        <v>48</v>
      </c>
      <c r="L99" s="335" t="s">
        <v>1339</v>
      </c>
      <c r="M99" s="335" t="s">
        <v>34</v>
      </c>
      <c r="N99" s="334">
        <v>546887</v>
      </c>
      <c r="O99" s="334" t="s">
        <v>1321</v>
      </c>
      <c r="P99" s="338">
        <v>44043</v>
      </c>
      <c r="Q99" s="339">
        <v>1208126598.1800001</v>
      </c>
      <c r="R99" s="339">
        <v>958319360.59654725</v>
      </c>
      <c r="S99" s="334">
        <v>31</v>
      </c>
      <c r="T99" s="336">
        <v>8.418814540306796E-2</v>
      </c>
      <c r="U99" s="336">
        <v>1.0883165875828502</v>
      </c>
      <c r="V99" s="336">
        <v>0.11618289351949596</v>
      </c>
      <c r="W99" s="336">
        <v>1.138980841332569</v>
      </c>
      <c r="X99" s="336">
        <v>0.20154067573080225</v>
      </c>
      <c r="Y99" s="336">
        <v>1.5283195560566538</v>
      </c>
      <c r="Z99" s="336" t="s">
        <v>1418</v>
      </c>
      <c r="AA99" s="336" t="s">
        <v>1418</v>
      </c>
      <c r="AB99" s="336">
        <v>4.9303520050811653E-3</v>
      </c>
      <c r="AC99" s="340">
        <v>2.595906998936198</v>
      </c>
      <c r="AD99" s="509">
        <v>37322048000126</v>
      </c>
      <c r="AE99" s="337" t="s">
        <v>2299</v>
      </c>
      <c r="AF99" s="337" t="s">
        <v>2140</v>
      </c>
      <c r="AG99" s="341" t="s">
        <v>719</v>
      </c>
      <c r="AH99" s="341" t="s">
        <v>2138</v>
      </c>
      <c r="AI99" s="341">
        <v>1000</v>
      </c>
      <c r="AJ99" s="341">
        <v>100</v>
      </c>
      <c r="AK99" s="341">
        <v>1000</v>
      </c>
      <c r="AL99" s="336">
        <v>7.5749999999999993E-3</v>
      </c>
      <c r="AM99" s="336">
        <v>0.2</v>
      </c>
      <c r="AN99" s="336" t="s">
        <v>64</v>
      </c>
      <c r="AO99" s="334" t="s">
        <v>1324</v>
      </c>
      <c r="AP99" s="337" t="s">
        <v>13</v>
      </c>
      <c r="AQ99" s="343" t="s">
        <v>688</v>
      </c>
      <c r="AR99" s="336">
        <v>1.5529333333333332E-3</v>
      </c>
      <c r="AS99" s="336">
        <v>1.5529333333333332E-3</v>
      </c>
      <c r="AT99" s="336"/>
      <c r="AW99" s="629"/>
      <c r="AX99" s="630"/>
      <c r="AY99" s="630"/>
      <c r="AZ99" s="630"/>
      <c r="BA99" s="630"/>
      <c r="BB99" s="641"/>
      <c r="BC99" s="630"/>
      <c r="BD99" s="630"/>
      <c r="BE99" s="630"/>
      <c r="BF99" s="630"/>
      <c r="BG99" s="642"/>
      <c r="BH99" s="631"/>
      <c r="BI99" s="632"/>
      <c r="BJ99" s="632"/>
      <c r="BK99" s="632"/>
      <c r="BL99" s="212"/>
      <c r="BM99" s="631"/>
      <c r="BN99" s="631"/>
      <c r="BO99" s="631"/>
      <c r="BP99" s="631"/>
      <c r="BQ99" s="631"/>
      <c r="BR99" s="631"/>
      <c r="BS99" s="631"/>
      <c r="BT99" s="631"/>
      <c r="BU99" s="631"/>
      <c r="BV99" s="633"/>
      <c r="BW99" s="630"/>
    </row>
    <row r="100" spans="2:75" ht="15.75" customHeight="1">
      <c r="B100" s="330" t="s">
        <v>381</v>
      </c>
      <c r="C100" s="331">
        <v>14188162000100</v>
      </c>
      <c r="D100" s="332" t="s">
        <v>11</v>
      </c>
      <c r="E100" s="332" t="s">
        <v>620</v>
      </c>
      <c r="F100" s="332" t="s">
        <v>663</v>
      </c>
      <c r="G100" s="333" t="s">
        <v>738</v>
      </c>
      <c r="H100" s="333" t="s">
        <v>34</v>
      </c>
      <c r="I100" s="333"/>
      <c r="J100" s="333" t="s">
        <v>608</v>
      </c>
      <c r="K100" s="334" t="s">
        <v>48</v>
      </c>
      <c r="L100" s="335" t="s">
        <v>1339</v>
      </c>
      <c r="M100" s="335" t="s">
        <v>34</v>
      </c>
      <c r="N100" s="334">
        <v>296430</v>
      </c>
      <c r="O100" s="334" t="s">
        <v>1321</v>
      </c>
      <c r="P100" s="338">
        <v>40946</v>
      </c>
      <c r="Q100" s="339">
        <v>1951239064.27</v>
      </c>
      <c r="R100" s="339">
        <v>1614873428.3599997</v>
      </c>
      <c r="S100" s="334">
        <v>31</v>
      </c>
      <c r="T100" s="336">
        <v>8.8382998778722355E-2</v>
      </c>
      <c r="U100" s="336">
        <v>1.1425442759271551</v>
      </c>
      <c r="V100" s="336">
        <v>0.11991681146387312</v>
      </c>
      <c r="W100" s="336">
        <v>1.1755857224206774</v>
      </c>
      <c r="X100" s="336">
        <v>0.18813529101480819</v>
      </c>
      <c r="Y100" s="336">
        <v>1.4266640885257118</v>
      </c>
      <c r="Z100" s="336">
        <v>0.20483902159303802</v>
      </c>
      <c r="AA100" s="336">
        <v>1.1643714051413152</v>
      </c>
      <c r="AB100" s="336">
        <v>1.8697067738675803E-3</v>
      </c>
      <c r="AC100" s="340">
        <v>8.6267691688853656</v>
      </c>
      <c r="AD100" s="509">
        <v>14188164000107</v>
      </c>
      <c r="AE100" s="337" t="s">
        <v>2423</v>
      </c>
      <c r="AF100" s="337" t="s">
        <v>2143</v>
      </c>
      <c r="AG100" s="341" t="s">
        <v>1437</v>
      </c>
      <c r="AH100" s="341" t="s">
        <v>2138</v>
      </c>
      <c r="AI100" s="341">
        <v>1000</v>
      </c>
      <c r="AJ100" s="341">
        <v>100</v>
      </c>
      <c r="AK100" s="341">
        <v>100</v>
      </c>
      <c r="AL100" s="336">
        <v>3.0000000000000001E-3</v>
      </c>
      <c r="AM100" s="336">
        <v>0.2</v>
      </c>
      <c r="AN100" s="336" t="s">
        <v>64</v>
      </c>
      <c r="AO100" s="334" t="s">
        <v>1324</v>
      </c>
      <c r="AP100" s="337" t="s">
        <v>11</v>
      </c>
      <c r="AQ100" s="343" t="s">
        <v>1373</v>
      </c>
      <c r="AR100" s="336">
        <v>1.4E-3</v>
      </c>
      <c r="AS100" s="336">
        <v>1.4E-3</v>
      </c>
      <c r="AT100" s="336"/>
      <c r="AW100" s="629"/>
      <c r="AX100" s="630"/>
      <c r="AY100" s="630"/>
      <c r="AZ100" s="630"/>
      <c r="BA100" s="630"/>
      <c r="BB100" s="641"/>
      <c r="BC100" s="630"/>
      <c r="BD100" s="630"/>
      <c r="BE100" s="630"/>
      <c r="BF100" s="630"/>
      <c r="BG100" s="642"/>
      <c r="BH100" s="631"/>
      <c r="BI100" s="632"/>
      <c r="BJ100" s="632"/>
      <c r="BK100" s="632"/>
      <c r="BL100" s="212"/>
      <c r="BM100" s="631"/>
      <c r="BN100" s="631"/>
      <c r="BO100" s="631"/>
      <c r="BP100" s="631"/>
      <c r="BQ100" s="631"/>
      <c r="BR100" s="631"/>
      <c r="BS100" s="631"/>
      <c r="BT100" s="631"/>
      <c r="BU100" s="631"/>
      <c r="BV100" s="633"/>
      <c r="BW100" s="630"/>
    </row>
    <row r="101" spans="2:75" ht="15.75" customHeight="1">
      <c r="B101" s="330" t="s">
        <v>847</v>
      </c>
      <c r="C101" s="331">
        <v>30934757000113</v>
      </c>
      <c r="D101" s="332" t="s">
        <v>11</v>
      </c>
      <c r="E101" s="332" t="s">
        <v>620</v>
      </c>
      <c r="F101" s="332" t="s">
        <v>692</v>
      </c>
      <c r="G101" s="333" t="s">
        <v>738</v>
      </c>
      <c r="H101" s="333" t="s">
        <v>34</v>
      </c>
      <c r="I101" s="333"/>
      <c r="J101" s="333" t="s">
        <v>608</v>
      </c>
      <c r="K101" s="334" t="s">
        <v>48</v>
      </c>
      <c r="L101" s="335" t="s">
        <v>1339</v>
      </c>
      <c r="M101" s="335" t="s">
        <v>34</v>
      </c>
      <c r="N101" s="334">
        <v>483400</v>
      </c>
      <c r="O101" s="334" t="s">
        <v>1321</v>
      </c>
      <c r="P101" s="338">
        <v>43437</v>
      </c>
      <c r="Q101" s="339">
        <v>446969789.81999999</v>
      </c>
      <c r="R101" s="339">
        <v>279328409.59051579</v>
      </c>
      <c r="S101" s="334">
        <v>31</v>
      </c>
      <c r="T101" s="336">
        <v>8.8221821405476186E-2</v>
      </c>
      <c r="U101" s="336">
        <v>1.1404607045643818</v>
      </c>
      <c r="V101" s="336">
        <v>0.12148376632693458</v>
      </c>
      <c r="W101" s="336">
        <v>1.1909471195609578</v>
      </c>
      <c r="X101" s="336">
        <v>0.22907325882411378</v>
      </c>
      <c r="Y101" s="336">
        <v>1.7371041352374199</v>
      </c>
      <c r="Z101" s="336">
        <v>0.21080751951568599</v>
      </c>
      <c r="AA101" s="336">
        <v>1.1982982822506172</v>
      </c>
      <c r="AB101" s="336">
        <v>4.9637686692548377E-3</v>
      </c>
      <c r="AC101" s="340">
        <v>3.5333791346232402</v>
      </c>
      <c r="AD101" s="509">
        <v>31094141000144</v>
      </c>
      <c r="AE101" s="337" t="s">
        <v>2169</v>
      </c>
      <c r="AF101" s="337" t="s">
        <v>2134</v>
      </c>
      <c r="AG101" s="341" t="s">
        <v>1436</v>
      </c>
      <c r="AH101" s="341" t="s">
        <v>2138</v>
      </c>
      <c r="AI101" s="341">
        <v>500</v>
      </c>
      <c r="AJ101" s="341">
        <v>100</v>
      </c>
      <c r="AK101" s="341">
        <v>100</v>
      </c>
      <c r="AL101" s="336">
        <v>8.0000000000000002E-3</v>
      </c>
      <c r="AM101" s="336">
        <v>0.2</v>
      </c>
      <c r="AN101" s="336" t="s">
        <v>34</v>
      </c>
      <c r="AO101" s="334" t="s">
        <v>1324</v>
      </c>
      <c r="AP101" s="337" t="s">
        <v>11</v>
      </c>
      <c r="AQ101" s="343" t="s">
        <v>675</v>
      </c>
      <c r="AR101" s="336">
        <v>2.8E-3</v>
      </c>
      <c r="AS101" s="336">
        <v>2.8E-3</v>
      </c>
      <c r="AT101" s="336"/>
      <c r="AW101" s="629"/>
      <c r="AX101" s="630"/>
      <c r="AY101" s="630"/>
      <c r="AZ101" s="630"/>
      <c r="BA101" s="630"/>
      <c r="BB101" s="641"/>
      <c r="BC101" s="630"/>
      <c r="BD101" s="630"/>
      <c r="BE101" s="630"/>
      <c r="BF101" s="630"/>
      <c r="BG101" s="642"/>
      <c r="BH101" s="631"/>
      <c r="BI101" s="632"/>
      <c r="BJ101" s="632"/>
      <c r="BK101" s="632"/>
      <c r="BL101" s="212"/>
      <c r="BM101" s="631"/>
      <c r="BN101" s="631"/>
      <c r="BO101" s="631"/>
      <c r="BP101" s="631"/>
      <c r="BQ101" s="631"/>
      <c r="BR101" s="631"/>
      <c r="BS101" s="631"/>
      <c r="BT101" s="631"/>
      <c r="BU101" s="631"/>
      <c r="BV101" s="633"/>
      <c r="BW101" s="630"/>
    </row>
    <row r="102" spans="2:75" ht="15.75" customHeight="1">
      <c r="B102" s="330" t="s">
        <v>848</v>
      </c>
      <c r="C102" s="331">
        <v>34096235000140</v>
      </c>
      <c r="D102" s="332" t="s">
        <v>11</v>
      </c>
      <c r="E102" s="332" t="s">
        <v>621</v>
      </c>
      <c r="F102" s="332" t="s">
        <v>692</v>
      </c>
      <c r="G102" s="333" t="s">
        <v>738</v>
      </c>
      <c r="H102" s="333" t="s">
        <v>34</v>
      </c>
      <c r="I102" s="333"/>
      <c r="J102" s="333" t="s">
        <v>608</v>
      </c>
      <c r="K102" s="334" t="s">
        <v>48</v>
      </c>
      <c r="L102" s="335" t="s">
        <v>1339</v>
      </c>
      <c r="M102" s="335" t="s">
        <v>34</v>
      </c>
      <c r="N102" s="334">
        <v>503681</v>
      </c>
      <c r="O102" s="334" t="s">
        <v>1321</v>
      </c>
      <c r="P102" s="338">
        <v>43677</v>
      </c>
      <c r="Q102" s="339">
        <v>153637670.16999999</v>
      </c>
      <c r="R102" s="339">
        <v>109211051.68134914</v>
      </c>
      <c r="S102" s="334">
        <v>31</v>
      </c>
      <c r="T102" s="336">
        <v>8.5578057284382503E-2</v>
      </c>
      <c r="U102" s="336">
        <v>1.1062842497575058</v>
      </c>
      <c r="V102" s="336">
        <v>0.12564868784647798</v>
      </c>
      <c r="W102" s="336">
        <v>1.2317772768475608</v>
      </c>
      <c r="X102" s="336">
        <v>0.22504935613338239</v>
      </c>
      <c r="Y102" s="336">
        <v>1.7065901501492284</v>
      </c>
      <c r="Z102" s="336">
        <v>0.2837587634690375</v>
      </c>
      <c r="AA102" s="336">
        <v>1.6129768028184861</v>
      </c>
      <c r="AB102" s="336">
        <v>2.9131244154841918E-2</v>
      </c>
      <c r="AC102" s="340">
        <v>0.7434374876931229</v>
      </c>
      <c r="AD102" s="509">
        <v>34172617000106</v>
      </c>
      <c r="AE102" s="337" t="s">
        <v>2169</v>
      </c>
      <c r="AF102" s="337" t="s">
        <v>2134</v>
      </c>
      <c r="AG102" s="341" t="s">
        <v>1436</v>
      </c>
      <c r="AH102" s="341" t="s">
        <v>2138</v>
      </c>
      <c r="AI102" s="341">
        <v>500</v>
      </c>
      <c r="AJ102" s="341">
        <v>100</v>
      </c>
      <c r="AK102" s="341">
        <v>100</v>
      </c>
      <c r="AL102" s="336">
        <v>8.0000000000000002E-3</v>
      </c>
      <c r="AM102" s="336">
        <v>0.2</v>
      </c>
      <c r="AN102" s="336" t="s">
        <v>34</v>
      </c>
      <c r="AO102" s="334" t="s">
        <v>1324</v>
      </c>
      <c r="AP102" s="337" t="s">
        <v>11</v>
      </c>
      <c r="AQ102" s="343" t="s">
        <v>675</v>
      </c>
      <c r="AR102" s="336">
        <v>2.8E-3</v>
      </c>
      <c r="AS102" s="336">
        <v>2.8E-3</v>
      </c>
      <c r="AT102" s="336"/>
      <c r="AW102" s="629"/>
      <c r="AX102" s="630"/>
      <c r="AY102" s="630"/>
      <c r="AZ102" s="630"/>
      <c r="BA102" s="630"/>
      <c r="BB102" s="641"/>
      <c r="BC102" s="630"/>
      <c r="BD102" s="630"/>
      <c r="BE102" s="630"/>
      <c r="BF102" s="630"/>
      <c r="BG102" s="642"/>
      <c r="BH102" s="631"/>
      <c r="BI102" s="632"/>
      <c r="BJ102" s="632"/>
      <c r="BK102" s="632"/>
      <c r="BL102" s="212"/>
      <c r="BM102" s="631"/>
      <c r="BN102" s="631"/>
      <c r="BO102" s="631"/>
      <c r="BP102" s="631"/>
      <c r="BQ102" s="631"/>
      <c r="BR102" s="631"/>
      <c r="BS102" s="631"/>
      <c r="BT102" s="631"/>
      <c r="BU102" s="631"/>
      <c r="BV102" s="633"/>
      <c r="BW102" s="630"/>
    </row>
    <row r="103" spans="2:75" ht="15.75" customHeight="1">
      <c r="B103" s="330" t="s">
        <v>1010</v>
      </c>
      <c r="C103" s="331">
        <v>41594333000173</v>
      </c>
      <c r="D103" s="332" t="s">
        <v>11</v>
      </c>
      <c r="E103" s="332" t="s">
        <v>621</v>
      </c>
      <c r="F103" s="332" t="s">
        <v>692</v>
      </c>
      <c r="G103" s="333" t="s">
        <v>738</v>
      </c>
      <c r="H103" s="333" t="s">
        <v>34</v>
      </c>
      <c r="I103" s="333"/>
      <c r="J103" s="333" t="s">
        <v>608</v>
      </c>
      <c r="K103" s="334" t="s">
        <v>48</v>
      </c>
      <c r="L103" s="335" t="s">
        <v>1339</v>
      </c>
      <c r="M103" s="335" t="s">
        <v>34</v>
      </c>
      <c r="N103" s="334">
        <v>602957</v>
      </c>
      <c r="O103" s="334" t="s">
        <v>1321</v>
      </c>
      <c r="P103" s="338">
        <v>44397</v>
      </c>
      <c r="Q103" s="339">
        <v>28813276.780000001</v>
      </c>
      <c r="R103" s="339">
        <v>10009424.587420633</v>
      </c>
      <c r="S103" s="334">
        <v>31</v>
      </c>
      <c r="T103" s="336">
        <v>8.5050741417316722E-2</v>
      </c>
      <c r="U103" s="336">
        <v>1.099467534621714</v>
      </c>
      <c r="V103" s="336">
        <v>0.12374967406443305</v>
      </c>
      <c r="W103" s="336">
        <v>1.2131605919841155</v>
      </c>
      <c r="X103" s="336" t="s">
        <v>1418</v>
      </c>
      <c r="Y103" s="336" t="s">
        <v>1418</v>
      </c>
      <c r="Z103" s="336" t="s">
        <v>1418</v>
      </c>
      <c r="AA103" s="336" t="s">
        <v>1418</v>
      </c>
      <c r="AB103" s="336">
        <v>2.8413242239103808E-2</v>
      </c>
      <c r="AC103" s="340">
        <v>0.70204697702281293</v>
      </c>
      <c r="AD103" s="509">
        <v>41594289000100</v>
      </c>
      <c r="AE103" s="337" t="s">
        <v>2313</v>
      </c>
      <c r="AF103" s="337" t="s">
        <v>2143</v>
      </c>
      <c r="AG103" s="341" t="s">
        <v>1437</v>
      </c>
      <c r="AH103" s="341" t="s">
        <v>2138</v>
      </c>
      <c r="AI103" s="341">
        <v>50000</v>
      </c>
      <c r="AJ103" s="341">
        <v>10000</v>
      </c>
      <c r="AK103" s="341">
        <v>50000</v>
      </c>
      <c r="AL103" s="336">
        <v>8.5000000000000006E-3</v>
      </c>
      <c r="AM103" s="336">
        <v>0.2</v>
      </c>
      <c r="AN103" s="336" t="s">
        <v>2243</v>
      </c>
      <c r="AO103" s="334" t="s">
        <v>1324</v>
      </c>
      <c r="AP103" s="337" t="s">
        <v>13</v>
      </c>
      <c r="AQ103" s="343" t="s">
        <v>668</v>
      </c>
      <c r="AR103" s="336">
        <v>2.2669500000000002E-3</v>
      </c>
      <c r="AS103" s="336">
        <v>2.2669500000000002E-3</v>
      </c>
      <c r="AT103" s="336"/>
      <c r="AW103" s="629"/>
      <c r="AX103" s="630"/>
      <c r="AY103" s="630"/>
      <c r="AZ103" s="630"/>
      <c r="BA103" s="630"/>
      <c r="BB103" s="641"/>
      <c r="BC103" s="630"/>
      <c r="BD103" s="630"/>
      <c r="BE103" s="630"/>
      <c r="BF103" s="630"/>
      <c r="BG103" s="642"/>
      <c r="BH103" s="631"/>
      <c r="BI103" s="632"/>
      <c r="BJ103" s="632"/>
      <c r="BK103" s="632"/>
      <c r="BL103" s="212"/>
      <c r="BM103" s="631"/>
      <c r="BN103" s="631"/>
      <c r="BO103" s="631"/>
      <c r="BP103" s="631"/>
      <c r="BQ103" s="631"/>
      <c r="BR103" s="631"/>
      <c r="BS103" s="631"/>
      <c r="BT103" s="631"/>
      <c r="BU103" s="631"/>
      <c r="BV103" s="633"/>
      <c r="BW103" s="630"/>
    </row>
    <row r="104" spans="2:75" ht="15.75" customHeight="1">
      <c r="B104" s="330" t="s">
        <v>72</v>
      </c>
      <c r="C104" s="331">
        <v>34774662000130</v>
      </c>
      <c r="D104" s="332" t="s">
        <v>13</v>
      </c>
      <c r="E104" s="332" t="s">
        <v>615</v>
      </c>
      <c r="F104" s="332" t="s">
        <v>619</v>
      </c>
      <c r="G104" s="333" t="s">
        <v>34</v>
      </c>
      <c r="H104" s="333" t="s">
        <v>1337</v>
      </c>
      <c r="I104" s="333" t="s">
        <v>34</v>
      </c>
      <c r="J104" s="333" t="s">
        <v>611</v>
      </c>
      <c r="K104" s="334" t="s">
        <v>48</v>
      </c>
      <c r="L104" s="335" t="s">
        <v>1339</v>
      </c>
      <c r="M104" s="335" t="s">
        <v>34</v>
      </c>
      <c r="N104" s="334">
        <v>509061</v>
      </c>
      <c r="O104" s="334" t="s">
        <v>1321</v>
      </c>
      <c r="P104" s="338">
        <v>43738</v>
      </c>
      <c r="Q104" s="339">
        <v>297525116.48000002</v>
      </c>
      <c r="R104" s="339">
        <v>278996192.13325381</v>
      </c>
      <c r="S104" s="334">
        <v>31</v>
      </c>
      <c r="T104" s="336">
        <v>9.2043617124130117E-2</v>
      </c>
      <c r="U104" s="336">
        <v>1.1898658037627377</v>
      </c>
      <c r="V104" s="336">
        <v>0.10658850223798488</v>
      </c>
      <c r="W104" s="336">
        <v>1.0449237256690174</v>
      </c>
      <c r="X104" s="336">
        <v>0.17506757427565112</v>
      </c>
      <c r="Y104" s="336">
        <v>1.3275692186040748</v>
      </c>
      <c r="Z104" s="336" t="s">
        <v>1418</v>
      </c>
      <c r="AA104" s="336" t="s">
        <v>1418</v>
      </c>
      <c r="AB104" s="336">
        <v>4.3561412888314256E-2</v>
      </c>
      <c r="AC104" s="340">
        <v>0.11696156896395893</v>
      </c>
      <c r="AD104" s="509">
        <v>34687549000118</v>
      </c>
      <c r="AE104" s="337" t="s">
        <v>2154</v>
      </c>
      <c r="AF104" s="337" t="s">
        <v>2137</v>
      </c>
      <c r="AG104" s="341" t="s">
        <v>59</v>
      </c>
      <c r="AH104" s="341" t="s">
        <v>2138</v>
      </c>
      <c r="AI104" s="341">
        <v>500</v>
      </c>
      <c r="AJ104" s="341">
        <v>100</v>
      </c>
      <c r="AK104" s="341">
        <v>100</v>
      </c>
      <c r="AL104" s="640">
        <v>1.9199999999999998E-2</v>
      </c>
      <c r="AM104" s="640">
        <v>0.2</v>
      </c>
      <c r="AN104" s="336" t="s">
        <v>64</v>
      </c>
      <c r="AO104" s="334" t="s">
        <v>1324</v>
      </c>
      <c r="AP104" s="337" t="s">
        <v>13</v>
      </c>
      <c r="AQ104" s="343" t="s">
        <v>664</v>
      </c>
      <c r="AR104" s="336">
        <v>4.7999999999999996E-3</v>
      </c>
      <c r="AS104" s="336">
        <v>4.7999999999999996E-3</v>
      </c>
      <c r="AT104" s="336"/>
      <c r="AW104" s="629"/>
      <c r="AX104" s="630"/>
      <c r="AY104" s="630"/>
      <c r="AZ104" s="630"/>
      <c r="BA104" s="630"/>
      <c r="BB104" s="641"/>
      <c r="BC104" s="630"/>
      <c r="BD104" s="630"/>
      <c r="BE104" s="630"/>
      <c r="BF104" s="630"/>
      <c r="BG104" s="642"/>
      <c r="BH104" s="631"/>
      <c r="BI104" s="632"/>
      <c r="BJ104" s="632"/>
      <c r="BK104" s="632"/>
      <c r="BL104" s="212"/>
      <c r="BM104" s="631"/>
      <c r="BN104" s="631"/>
      <c r="BO104" s="631"/>
      <c r="BP104" s="631"/>
      <c r="BQ104" s="631"/>
      <c r="BR104" s="631"/>
      <c r="BS104" s="631"/>
      <c r="BT104" s="631"/>
      <c r="BU104" s="631"/>
      <c r="BV104" s="633"/>
      <c r="BW104" s="630"/>
    </row>
    <row r="105" spans="2:75" ht="15.75" customHeight="1">
      <c r="B105" s="330" t="s">
        <v>461</v>
      </c>
      <c r="C105" s="331">
        <v>20226378000115</v>
      </c>
      <c r="D105" s="332" t="s">
        <v>13</v>
      </c>
      <c r="E105" s="332" t="s">
        <v>615</v>
      </c>
      <c r="F105" s="332" t="s">
        <v>619</v>
      </c>
      <c r="G105" s="333" t="s">
        <v>34</v>
      </c>
      <c r="H105" s="333" t="s">
        <v>1338</v>
      </c>
      <c r="I105" s="333" t="s">
        <v>34</v>
      </c>
      <c r="J105" s="333" t="s">
        <v>611</v>
      </c>
      <c r="K105" s="334" t="s">
        <v>48</v>
      </c>
      <c r="L105" s="335" t="s">
        <v>1339</v>
      </c>
      <c r="M105" s="335" t="s">
        <v>34</v>
      </c>
      <c r="N105" s="334">
        <v>376711</v>
      </c>
      <c r="O105" s="334" t="s">
        <v>1321</v>
      </c>
      <c r="P105" s="338">
        <v>41852</v>
      </c>
      <c r="Q105" s="339">
        <v>921265550.33000004</v>
      </c>
      <c r="R105" s="339">
        <v>736063910.41936529</v>
      </c>
      <c r="S105" s="334">
        <v>31</v>
      </c>
      <c r="T105" s="336">
        <v>0.10040071395560934</v>
      </c>
      <c r="U105" s="336">
        <v>1.2978996256528619</v>
      </c>
      <c r="V105" s="336">
        <v>0.11194539355140654</v>
      </c>
      <c r="W105" s="336">
        <v>1.0974391725670953</v>
      </c>
      <c r="X105" s="336">
        <v>0.27497991066672212</v>
      </c>
      <c r="Y105" s="336">
        <v>2.0852226155875369</v>
      </c>
      <c r="Z105" s="336">
        <v>0.27524182955472098</v>
      </c>
      <c r="AA105" s="336">
        <v>1.5645637893595041</v>
      </c>
      <c r="AB105" s="336">
        <v>7.7629725300409777E-2</v>
      </c>
      <c r="AC105" s="340">
        <v>0.1543120458199142</v>
      </c>
      <c r="AD105" s="509">
        <v>20226388000150</v>
      </c>
      <c r="AE105" s="337" t="s">
        <v>2148</v>
      </c>
      <c r="AF105" s="337" t="s">
        <v>2134</v>
      </c>
      <c r="AG105" s="341" t="s">
        <v>1436</v>
      </c>
      <c r="AH105" s="341" t="s">
        <v>2138</v>
      </c>
      <c r="AI105" s="341">
        <v>500</v>
      </c>
      <c r="AJ105" s="341">
        <v>100</v>
      </c>
      <c r="AK105" s="341">
        <v>100</v>
      </c>
      <c r="AL105" s="336">
        <v>0</v>
      </c>
      <c r="AM105" s="336" t="s">
        <v>34</v>
      </c>
      <c r="AN105" s="336" t="s">
        <v>34</v>
      </c>
      <c r="AO105" s="334" t="s">
        <v>1324</v>
      </c>
      <c r="AP105" s="337" t="s">
        <v>13</v>
      </c>
      <c r="AQ105" s="343" t="s">
        <v>664</v>
      </c>
      <c r="AR105" s="336">
        <v>4.0000000000000001E-3</v>
      </c>
      <c r="AS105" s="336">
        <v>4.0000000000000001E-3</v>
      </c>
      <c r="AT105" s="336"/>
      <c r="AW105" s="629"/>
      <c r="AX105" s="630"/>
      <c r="AY105" s="630"/>
      <c r="AZ105" s="630"/>
      <c r="BA105" s="630"/>
      <c r="BB105" s="641"/>
      <c r="BC105" s="630"/>
      <c r="BD105" s="630"/>
      <c r="BE105" s="630"/>
      <c r="BF105" s="630"/>
      <c r="BG105" s="642"/>
      <c r="BH105" s="631"/>
      <c r="BI105" s="632"/>
      <c r="BJ105" s="632"/>
      <c r="BK105" s="632"/>
      <c r="BL105" s="212"/>
      <c r="BM105" s="631"/>
      <c r="BN105" s="631"/>
      <c r="BO105" s="631"/>
      <c r="BP105" s="631"/>
      <c r="BQ105" s="631"/>
      <c r="BR105" s="631"/>
      <c r="BS105" s="631"/>
      <c r="BT105" s="631"/>
      <c r="BU105" s="631"/>
      <c r="BV105" s="633"/>
      <c r="BW105" s="630"/>
    </row>
    <row r="106" spans="2:75" ht="15.75" customHeight="1">
      <c r="B106" s="330" t="s">
        <v>1017</v>
      </c>
      <c r="C106" s="331">
        <v>32300350000160</v>
      </c>
      <c r="D106" s="332" t="s">
        <v>13</v>
      </c>
      <c r="E106" s="332" t="s">
        <v>615</v>
      </c>
      <c r="F106" s="332" t="s">
        <v>619</v>
      </c>
      <c r="G106" s="333" t="s">
        <v>34</v>
      </c>
      <c r="H106" s="333" t="s">
        <v>1337</v>
      </c>
      <c r="I106" s="333" t="s">
        <v>34</v>
      </c>
      <c r="J106" s="333"/>
      <c r="K106" s="334" t="s">
        <v>48</v>
      </c>
      <c r="L106" s="335" t="s">
        <v>1339</v>
      </c>
      <c r="M106" s="335" t="s">
        <v>1415</v>
      </c>
      <c r="N106" s="334">
        <v>487181</v>
      </c>
      <c r="O106" s="334" t="s">
        <v>1321</v>
      </c>
      <c r="P106" s="338">
        <v>43507</v>
      </c>
      <c r="Q106" s="339">
        <v>442774382.04000002</v>
      </c>
      <c r="R106" s="339">
        <v>531189169.50011903</v>
      </c>
      <c r="S106" s="334">
        <v>31</v>
      </c>
      <c r="T106" s="336">
        <v>0.11151668030511774</v>
      </c>
      <c r="U106" s="336">
        <v>1.4415978922824759</v>
      </c>
      <c r="V106" s="336">
        <v>0.13729620325482594</v>
      </c>
      <c r="W106" s="336">
        <v>1.3459618740577179</v>
      </c>
      <c r="X106" s="336">
        <v>0.13296055031130605</v>
      </c>
      <c r="Y106" s="336">
        <v>1.0082640066973183</v>
      </c>
      <c r="Z106" s="336">
        <v>0.25304832119480647</v>
      </c>
      <c r="AA106" s="336">
        <v>1.4384086929668376</v>
      </c>
      <c r="AB106" s="336">
        <v>2.1639840918209353E-2</v>
      </c>
      <c r="AC106" s="340">
        <v>1.4680139239131555</v>
      </c>
      <c r="AD106" s="509">
        <v>0</v>
      </c>
      <c r="AE106" s="337" t="s">
        <v>2148</v>
      </c>
      <c r="AF106" s="337" t="s">
        <v>2134</v>
      </c>
      <c r="AG106" s="341" t="s">
        <v>1436</v>
      </c>
      <c r="AH106" s="341" t="s">
        <v>2138</v>
      </c>
      <c r="AI106" s="341">
        <v>20000</v>
      </c>
      <c r="AJ106" s="341">
        <v>20000</v>
      </c>
      <c r="AK106" s="341">
        <v>20000</v>
      </c>
      <c r="AL106" s="336">
        <v>0</v>
      </c>
      <c r="AM106" s="336" t="s">
        <v>34</v>
      </c>
      <c r="AN106" s="336" t="s">
        <v>34</v>
      </c>
      <c r="AO106" s="334" t="s">
        <v>1324</v>
      </c>
      <c r="AP106" s="337" t="s">
        <v>13</v>
      </c>
      <c r="AQ106" s="343" t="s">
        <v>668</v>
      </c>
      <c r="AR106" s="336">
        <v>2.6666666666666666E-3</v>
      </c>
      <c r="AS106" s="336">
        <v>2.6666666666666666E-3</v>
      </c>
      <c r="AT106" s="336"/>
      <c r="AW106" s="629"/>
      <c r="AX106" s="630"/>
      <c r="AY106" s="630"/>
      <c r="AZ106" s="630"/>
      <c r="BA106" s="630"/>
      <c r="BB106" s="641"/>
      <c r="BC106" s="630"/>
      <c r="BD106" s="630"/>
      <c r="BE106" s="630"/>
      <c r="BF106" s="630"/>
      <c r="BG106" s="642"/>
      <c r="BH106" s="631"/>
      <c r="BI106" s="632"/>
      <c r="BJ106" s="632"/>
      <c r="BK106" s="632"/>
      <c r="BL106" s="212"/>
      <c r="BM106" s="631"/>
      <c r="BN106" s="631"/>
      <c r="BO106" s="631"/>
      <c r="BP106" s="631"/>
      <c r="BQ106" s="631"/>
      <c r="BR106" s="631"/>
      <c r="BS106" s="631"/>
      <c r="BT106" s="631"/>
      <c r="BU106" s="631"/>
      <c r="BV106" s="633"/>
      <c r="BW106" s="630"/>
    </row>
    <row r="107" spans="2:75" ht="15.75" customHeight="1">
      <c r="B107" s="330" t="s">
        <v>250</v>
      </c>
      <c r="C107" s="331">
        <v>13812165000100</v>
      </c>
      <c r="D107" s="332" t="s">
        <v>13</v>
      </c>
      <c r="E107" s="332" t="s">
        <v>615</v>
      </c>
      <c r="F107" s="332" t="s">
        <v>619</v>
      </c>
      <c r="G107" s="333" t="s">
        <v>34</v>
      </c>
      <c r="H107" s="333" t="s">
        <v>1337</v>
      </c>
      <c r="I107" s="333" t="s">
        <v>34</v>
      </c>
      <c r="J107" s="333" t="s">
        <v>611</v>
      </c>
      <c r="K107" s="334" t="s">
        <v>48</v>
      </c>
      <c r="L107" s="335" t="s">
        <v>1339</v>
      </c>
      <c r="M107" s="335" t="s">
        <v>1415</v>
      </c>
      <c r="N107" s="334">
        <v>285560</v>
      </c>
      <c r="O107" s="334" t="s">
        <v>1321</v>
      </c>
      <c r="P107" s="338">
        <v>40786</v>
      </c>
      <c r="Q107" s="339">
        <v>981840733.99000001</v>
      </c>
      <c r="R107" s="339">
        <v>1240869610.4779761</v>
      </c>
      <c r="S107" s="334">
        <v>31</v>
      </c>
      <c r="T107" s="336">
        <v>0.11349327743886461</v>
      </c>
      <c r="U107" s="336">
        <v>1.4671497492253542</v>
      </c>
      <c r="V107" s="336">
        <v>0.13939063471765878</v>
      </c>
      <c r="W107" s="336">
        <v>1.3664943056178809</v>
      </c>
      <c r="X107" s="336">
        <v>0.13500569158453679</v>
      </c>
      <c r="Y107" s="336">
        <v>1.0237726844937152</v>
      </c>
      <c r="Z107" s="336">
        <v>0.25652614711336552</v>
      </c>
      <c r="AA107" s="336">
        <v>1.4581777829582689</v>
      </c>
      <c r="AB107" s="336">
        <v>2.2534416247466101E-2</v>
      </c>
      <c r="AC107" s="340">
        <v>1.4922993140595402</v>
      </c>
      <c r="AD107" s="509">
        <v>97548167000123</v>
      </c>
      <c r="AE107" s="337" t="s">
        <v>2313</v>
      </c>
      <c r="AF107" s="337" t="s">
        <v>2143</v>
      </c>
      <c r="AG107" s="341" t="s">
        <v>1437</v>
      </c>
      <c r="AH107" s="341" t="s">
        <v>2138</v>
      </c>
      <c r="AI107" s="341">
        <v>100000</v>
      </c>
      <c r="AJ107" s="341">
        <v>50000</v>
      </c>
      <c r="AK107" s="341">
        <v>100000</v>
      </c>
      <c r="AL107" s="336">
        <v>1.8500000000000003E-2</v>
      </c>
      <c r="AM107" s="336">
        <v>0.2</v>
      </c>
      <c r="AN107" s="336" t="s">
        <v>64</v>
      </c>
      <c r="AO107" s="334" t="s">
        <v>1324</v>
      </c>
      <c r="AP107" s="337" t="s">
        <v>13</v>
      </c>
      <c r="AQ107" s="343" t="s">
        <v>668</v>
      </c>
      <c r="AR107" s="336">
        <v>2.4666666666666665E-3</v>
      </c>
      <c r="AS107" s="336">
        <v>2.4666666666666665E-3</v>
      </c>
      <c r="AT107" s="336"/>
      <c r="AW107" s="629"/>
      <c r="AX107" s="630"/>
      <c r="AY107" s="630"/>
      <c r="AZ107" s="630"/>
      <c r="BA107" s="630"/>
      <c r="BB107" s="641"/>
      <c r="BC107" s="630"/>
      <c r="BD107" s="630"/>
      <c r="BE107" s="630"/>
      <c r="BF107" s="630"/>
      <c r="BG107" s="642"/>
      <c r="BH107" s="631"/>
      <c r="BI107" s="632"/>
      <c r="BJ107" s="632"/>
      <c r="BK107" s="632"/>
      <c r="BL107" s="212"/>
      <c r="BM107" s="631"/>
      <c r="BN107" s="631"/>
      <c r="BO107" s="631"/>
      <c r="BP107" s="631"/>
      <c r="BQ107" s="631"/>
      <c r="BR107" s="631"/>
      <c r="BS107" s="631"/>
      <c r="BT107" s="631"/>
      <c r="BU107" s="631"/>
      <c r="BV107" s="633"/>
      <c r="BW107" s="630"/>
    </row>
    <row r="108" spans="2:75" ht="15.75" customHeight="1">
      <c r="B108" s="330" t="s">
        <v>1028</v>
      </c>
      <c r="C108" s="331">
        <v>17429959000140</v>
      </c>
      <c r="D108" s="332" t="s">
        <v>13</v>
      </c>
      <c r="E108" s="332" t="s">
        <v>615</v>
      </c>
      <c r="F108" s="332" t="s">
        <v>619</v>
      </c>
      <c r="G108" s="333" t="s">
        <v>34</v>
      </c>
      <c r="H108" s="333" t="s">
        <v>1337</v>
      </c>
      <c r="I108" s="333" t="s">
        <v>34</v>
      </c>
      <c r="J108" s="333" t="s">
        <v>611</v>
      </c>
      <c r="K108" s="334" t="s">
        <v>48</v>
      </c>
      <c r="L108" s="335" t="s">
        <v>1339</v>
      </c>
      <c r="M108" s="335" t="s">
        <v>34</v>
      </c>
      <c r="N108" s="334">
        <v>329118</v>
      </c>
      <c r="O108" s="334" t="s">
        <v>1324</v>
      </c>
      <c r="P108" s="338">
        <v>41332</v>
      </c>
      <c r="Q108" s="339">
        <v>87656429.439999998</v>
      </c>
      <c r="R108" s="339">
        <v>92912135.248412654</v>
      </c>
      <c r="S108" s="334">
        <v>31</v>
      </c>
      <c r="T108" s="336">
        <v>0.11764274862699198</v>
      </c>
      <c r="U108" s="336">
        <v>1.5207907731737398</v>
      </c>
      <c r="V108" s="336">
        <v>0.15547533717782858</v>
      </c>
      <c r="W108" s="336">
        <v>1.5241781727148391</v>
      </c>
      <c r="X108" s="336">
        <v>0.25215376200098016</v>
      </c>
      <c r="Y108" s="336">
        <v>1.9121277836444968</v>
      </c>
      <c r="Z108" s="336">
        <v>0.27538457028682162</v>
      </c>
      <c r="AA108" s="336">
        <v>1.5653751739556341</v>
      </c>
      <c r="AB108" s="336">
        <v>4.1619392075538532E-2</v>
      </c>
      <c r="AC108" s="340">
        <v>1.1596367188600887</v>
      </c>
      <c r="AD108" s="509">
        <v>0</v>
      </c>
      <c r="AE108" s="337" t="s">
        <v>2148</v>
      </c>
      <c r="AF108" s="337" t="s">
        <v>2134</v>
      </c>
      <c r="AG108" s="341" t="s">
        <v>1436</v>
      </c>
      <c r="AH108" s="341" t="s">
        <v>2138</v>
      </c>
      <c r="AI108" s="341">
        <v>10000</v>
      </c>
      <c r="AJ108" s="341">
        <v>10000</v>
      </c>
      <c r="AK108" s="341">
        <v>10000</v>
      </c>
      <c r="AL108" s="336">
        <v>0</v>
      </c>
      <c r="AM108" s="336" t="s">
        <v>34</v>
      </c>
      <c r="AN108" s="336" t="s">
        <v>2152</v>
      </c>
      <c r="AO108" s="334" t="s">
        <v>1324</v>
      </c>
      <c r="AP108" s="337" t="s">
        <v>13</v>
      </c>
      <c r="AQ108" s="343" t="s">
        <v>668</v>
      </c>
      <c r="AR108" s="336">
        <v>4.0000000000000001E-3</v>
      </c>
      <c r="AS108" s="336">
        <v>4.0000000000000001E-3</v>
      </c>
      <c r="AT108" s="336"/>
      <c r="AW108" s="629"/>
      <c r="AX108" s="630"/>
      <c r="AY108" s="630"/>
      <c r="AZ108" s="630"/>
      <c r="BA108" s="630"/>
      <c r="BB108" s="641"/>
      <c r="BC108" s="630"/>
      <c r="BD108" s="630"/>
      <c r="BE108" s="630"/>
      <c r="BF108" s="630"/>
      <c r="BG108" s="642"/>
      <c r="BH108" s="631"/>
      <c r="BI108" s="632"/>
      <c r="BJ108" s="632"/>
      <c r="BK108" s="632"/>
      <c r="BL108" s="212"/>
      <c r="BM108" s="631"/>
      <c r="BN108" s="631"/>
      <c r="BO108" s="631"/>
      <c r="BP108" s="631"/>
      <c r="BQ108" s="631"/>
      <c r="BR108" s="631"/>
      <c r="BS108" s="631"/>
      <c r="BT108" s="631"/>
      <c r="BU108" s="631"/>
      <c r="BV108" s="633"/>
      <c r="BW108" s="630"/>
    </row>
    <row r="109" spans="2:75" ht="15.75" customHeight="1">
      <c r="B109" s="330" t="s">
        <v>285</v>
      </c>
      <c r="C109" s="331">
        <v>32397723000162</v>
      </c>
      <c r="D109" s="332" t="s">
        <v>13</v>
      </c>
      <c r="E109" s="332" t="s">
        <v>615</v>
      </c>
      <c r="F109" s="332" t="s">
        <v>619</v>
      </c>
      <c r="G109" s="333" t="s">
        <v>34</v>
      </c>
      <c r="H109" s="333" t="s">
        <v>1338</v>
      </c>
      <c r="I109" s="333" t="s">
        <v>34</v>
      </c>
      <c r="J109" s="333" t="s">
        <v>611</v>
      </c>
      <c r="K109" s="334" t="s">
        <v>48</v>
      </c>
      <c r="L109" s="335" t="s">
        <v>1339</v>
      </c>
      <c r="M109" s="335" t="s">
        <v>1415</v>
      </c>
      <c r="N109" s="334">
        <v>486280</v>
      </c>
      <c r="O109" s="334" t="s">
        <v>1321</v>
      </c>
      <c r="P109" s="338">
        <v>43497</v>
      </c>
      <c r="Q109" s="339">
        <v>1048828353.51</v>
      </c>
      <c r="R109" s="339">
        <v>779886124.98400843</v>
      </c>
      <c r="S109" s="334">
        <v>31</v>
      </c>
      <c r="T109" s="336">
        <v>0.24111743375701944</v>
      </c>
      <c r="U109" s="336">
        <v>3.1169721278075642</v>
      </c>
      <c r="V109" s="336">
        <v>0.20983583819991947</v>
      </c>
      <c r="W109" s="336">
        <v>2.0570928498571446</v>
      </c>
      <c r="X109" s="336">
        <v>0.26659591757476298</v>
      </c>
      <c r="Y109" s="336">
        <v>2.0216452729304151</v>
      </c>
      <c r="Z109" s="336">
        <v>0.62768471634272949</v>
      </c>
      <c r="AA109" s="336">
        <v>3.5679634157096163</v>
      </c>
      <c r="AB109" s="336">
        <v>0.1268295866738699</v>
      </c>
      <c r="AC109" s="340">
        <v>0.79982215399249545</v>
      </c>
      <c r="AD109" s="509">
        <v>37098935000162</v>
      </c>
      <c r="AE109" s="337" t="s">
        <v>2346</v>
      </c>
      <c r="AF109" s="337" t="s">
        <v>2134</v>
      </c>
      <c r="AG109" s="341" t="s">
        <v>1436</v>
      </c>
      <c r="AH109" s="341" t="s">
        <v>2138</v>
      </c>
      <c r="AI109" s="341">
        <v>5000</v>
      </c>
      <c r="AJ109" s="341">
        <v>1000</v>
      </c>
      <c r="AK109" s="341">
        <v>1000</v>
      </c>
      <c r="AL109" s="336">
        <v>0.02</v>
      </c>
      <c r="AM109" s="336">
        <v>0.2</v>
      </c>
      <c r="AN109" s="336" t="s">
        <v>34</v>
      </c>
      <c r="AO109" s="334" t="s">
        <v>1324</v>
      </c>
      <c r="AP109" s="337" t="s">
        <v>13</v>
      </c>
      <c r="AQ109" s="343" t="s">
        <v>668</v>
      </c>
      <c r="AR109" s="336" t="s">
        <v>34</v>
      </c>
      <c r="AS109" s="336" t="s">
        <v>34</v>
      </c>
      <c r="AT109" s="336"/>
      <c r="AW109" s="629"/>
      <c r="AX109" s="630"/>
      <c r="AY109" s="630"/>
      <c r="AZ109" s="630"/>
      <c r="BA109" s="630"/>
      <c r="BB109" s="641"/>
      <c r="BC109" s="630"/>
      <c r="BD109" s="630"/>
      <c r="BE109" s="630"/>
      <c r="BF109" s="630"/>
      <c r="BG109" s="642"/>
      <c r="BH109" s="631"/>
      <c r="BI109" s="632"/>
      <c r="BJ109" s="632"/>
      <c r="BK109" s="632"/>
      <c r="BL109" s="212"/>
      <c r="BM109" s="631"/>
      <c r="BN109" s="631"/>
      <c r="BO109" s="631"/>
      <c r="BP109" s="631"/>
      <c r="BQ109" s="631"/>
      <c r="BR109" s="631"/>
      <c r="BS109" s="631"/>
      <c r="BT109" s="631"/>
      <c r="BU109" s="631"/>
      <c r="BV109" s="633"/>
      <c r="BW109" s="630"/>
    </row>
    <row r="110" spans="2:75" ht="15.75" customHeight="1">
      <c r="B110" s="330" t="s">
        <v>44</v>
      </c>
      <c r="C110" s="331">
        <v>30317454000151</v>
      </c>
      <c r="D110" s="332" t="s">
        <v>14</v>
      </c>
      <c r="E110" s="332" t="s">
        <v>614</v>
      </c>
      <c r="F110" s="332" t="s">
        <v>1317</v>
      </c>
      <c r="G110" s="333"/>
      <c r="H110" s="333" t="s">
        <v>865</v>
      </c>
      <c r="I110" s="333" t="s">
        <v>34</v>
      </c>
      <c r="J110" s="333" t="s">
        <v>608</v>
      </c>
      <c r="K110" s="334" t="s">
        <v>48</v>
      </c>
      <c r="L110" s="335" t="s">
        <v>1339</v>
      </c>
      <c r="M110" s="335" t="s">
        <v>34</v>
      </c>
      <c r="N110" s="334">
        <v>466999</v>
      </c>
      <c r="O110" s="334" t="s">
        <v>1321</v>
      </c>
      <c r="P110" s="338">
        <v>43250</v>
      </c>
      <c r="Q110" s="339">
        <v>919600065.28999996</v>
      </c>
      <c r="R110" s="339">
        <v>1280131051.1292856</v>
      </c>
      <c r="S110" s="334">
        <v>32</v>
      </c>
      <c r="T110" s="336">
        <v>2.224417102388565E-2</v>
      </c>
      <c r="U110" s="336">
        <v>0.28755474047350066</v>
      </c>
      <c r="V110" s="336">
        <v>-7.4490509258922311E-2</v>
      </c>
      <c r="W110" s="336">
        <v>-0.73025606728224435</v>
      </c>
      <c r="X110" s="336">
        <v>8.9518285016707555E-3</v>
      </c>
      <c r="Y110" s="336">
        <v>6.7883341722257559E-2</v>
      </c>
      <c r="Z110" s="336">
        <v>0.26898999762645048</v>
      </c>
      <c r="AA110" s="336">
        <v>1.5290263499086847</v>
      </c>
      <c r="AB110" s="336">
        <v>0.10942341614756879</v>
      </c>
      <c r="AC110" s="340">
        <v>-1.5405820092033824</v>
      </c>
      <c r="AD110" s="509">
        <v>30317436000170</v>
      </c>
      <c r="AE110" s="337" t="s">
        <v>2247</v>
      </c>
      <c r="AF110" s="337" t="s">
        <v>2143</v>
      </c>
      <c r="AG110" s="341" t="s">
        <v>1437</v>
      </c>
      <c r="AH110" s="341" t="s">
        <v>2138</v>
      </c>
      <c r="AI110" s="341">
        <v>500</v>
      </c>
      <c r="AJ110" s="341">
        <v>100</v>
      </c>
      <c r="AK110" s="341">
        <v>100</v>
      </c>
      <c r="AL110" s="336">
        <v>1.8500000000000003E-2</v>
      </c>
      <c r="AM110" s="336">
        <v>0.2</v>
      </c>
      <c r="AN110" s="336" t="s">
        <v>2166</v>
      </c>
      <c r="AO110" s="334" t="s">
        <v>1324</v>
      </c>
      <c r="AP110" s="337" t="s">
        <v>13</v>
      </c>
      <c r="AQ110" s="343" t="s">
        <v>668</v>
      </c>
      <c r="AR110" s="336">
        <v>4.6249999999999998E-3</v>
      </c>
      <c r="AS110" s="336">
        <v>4.6249999999999998E-3</v>
      </c>
      <c r="AT110" s="336"/>
      <c r="AW110" s="629"/>
      <c r="AX110" s="630"/>
      <c r="AY110" s="630"/>
      <c r="AZ110" s="630"/>
      <c r="BA110" s="630"/>
      <c r="BB110" s="641"/>
      <c r="BC110" s="630"/>
      <c r="BD110" s="630"/>
      <c r="BE110" s="630"/>
      <c r="BF110" s="630"/>
      <c r="BG110" s="642"/>
      <c r="BH110" s="631"/>
      <c r="BI110" s="632"/>
      <c r="BJ110" s="632"/>
      <c r="BK110" s="632"/>
      <c r="BL110" s="212"/>
      <c r="BM110" s="631"/>
      <c r="BN110" s="631"/>
      <c r="BO110" s="631"/>
      <c r="BP110" s="631"/>
      <c r="BQ110" s="631"/>
      <c r="BR110" s="631"/>
      <c r="BS110" s="631"/>
      <c r="BT110" s="631"/>
      <c r="BU110" s="631"/>
      <c r="BV110" s="633"/>
      <c r="BW110" s="630"/>
    </row>
    <row r="111" spans="2:75" ht="15.75" customHeight="1">
      <c r="B111" s="330" t="s">
        <v>1228</v>
      </c>
      <c r="C111" s="331">
        <v>8968733000126</v>
      </c>
      <c r="D111" s="332" t="s">
        <v>14</v>
      </c>
      <c r="E111" s="332" t="s">
        <v>607</v>
      </c>
      <c r="F111" s="332" t="s">
        <v>1317</v>
      </c>
      <c r="G111" s="333"/>
      <c r="H111" s="333" t="s">
        <v>34</v>
      </c>
      <c r="I111" s="333" t="s">
        <v>34</v>
      </c>
      <c r="J111" s="333" t="s">
        <v>608</v>
      </c>
      <c r="K111" s="334" t="s">
        <v>48</v>
      </c>
      <c r="L111" s="335" t="s">
        <v>1339</v>
      </c>
      <c r="M111" s="335" t="s">
        <v>34</v>
      </c>
      <c r="N111" s="334">
        <v>475823</v>
      </c>
      <c r="O111" s="334" t="s">
        <v>1321</v>
      </c>
      <c r="P111" s="338">
        <v>43298</v>
      </c>
      <c r="Q111" s="339">
        <v>252908691.58000001</v>
      </c>
      <c r="R111" s="339">
        <v>272855102.75111109</v>
      </c>
      <c r="S111" s="334">
        <v>32</v>
      </c>
      <c r="T111" s="336">
        <v>6.2686164008815215E-2</v>
      </c>
      <c r="U111" s="336">
        <v>0.81035627731320137</v>
      </c>
      <c r="V111" s="336">
        <v>-6.0534315190900023E-2</v>
      </c>
      <c r="W111" s="336">
        <v>-0.59343869959696416</v>
      </c>
      <c r="X111" s="336">
        <v>0.91773725006161389</v>
      </c>
      <c r="Y111" s="336">
        <v>6.9593682838707274</v>
      </c>
      <c r="Z111" s="336">
        <v>1.2319401624361705</v>
      </c>
      <c r="AA111" s="336">
        <v>7.0027472638278656</v>
      </c>
      <c r="AB111" s="336">
        <v>0.2314926452748359</v>
      </c>
      <c r="AC111" s="340">
        <v>-0.57399491205192155</v>
      </c>
      <c r="AD111" s="509">
        <v>42190558000127</v>
      </c>
      <c r="AE111" s="337" t="s">
        <v>2285</v>
      </c>
      <c r="AF111" s="337" t="s">
        <v>2134</v>
      </c>
      <c r="AG111" s="341" t="s">
        <v>1436</v>
      </c>
      <c r="AH111" s="341" t="s">
        <v>2138</v>
      </c>
      <c r="AI111" s="341">
        <v>50</v>
      </c>
      <c r="AJ111" s="341">
        <v>50</v>
      </c>
      <c r="AK111" s="341">
        <v>30</v>
      </c>
      <c r="AL111" s="336">
        <v>0.02</v>
      </c>
      <c r="AM111" s="336">
        <v>0.2</v>
      </c>
      <c r="AN111" s="336" t="s">
        <v>2152</v>
      </c>
      <c r="AO111" s="334" t="s">
        <v>1324</v>
      </c>
      <c r="AP111" s="337" t="s">
        <v>716</v>
      </c>
      <c r="AQ111" s="343" t="s">
        <v>659</v>
      </c>
      <c r="AR111" s="336">
        <v>5.3333333333333332E-3</v>
      </c>
      <c r="AS111" s="336">
        <v>5.3333333333333332E-3</v>
      </c>
      <c r="AT111" s="336"/>
      <c r="AW111" s="629"/>
      <c r="AX111" s="630"/>
      <c r="AY111" s="630"/>
      <c r="AZ111" s="630"/>
      <c r="BA111" s="630"/>
      <c r="BB111" s="641"/>
      <c r="BC111" s="630"/>
      <c r="BD111" s="630"/>
      <c r="BE111" s="630"/>
      <c r="BF111" s="630"/>
      <c r="BG111" s="642"/>
      <c r="BH111" s="631"/>
      <c r="BI111" s="632"/>
      <c r="BJ111" s="632"/>
      <c r="BK111" s="632"/>
      <c r="BL111" s="212"/>
      <c r="BM111" s="631"/>
      <c r="BN111" s="631"/>
      <c r="BO111" s="631"/>
      <c r="BP111" s="631"/>
      <c r="BQ111" s="631"/>
      <c r="BR111" s="631"/>
      <c r="BS111" s="631"/>
      <c r="BT111" s="631"/>
      <c r="BU111" s="631"/>
      <c r="BV111" s="633"/>
      <c r="BW111" s="630"/>
    </row>
    <row r="112" spans="2:75" ht="15.75" customHeight="1">
      <c r="B112" s="330" t="s">
        <v>29</v>
      </c>
      <c r="C112" s="331">
        <v>26269603000187</v>
      </c>
      <c r="D112" s="332" t="s">
        <v>14</v>
      </c>
      <c r="E112" s="332" t="s">
        <v>607</v>
      </c>
      <c r="F112" s="332" t="s">
        <v>1317</v>
      </c>
      <c r="G112" s="333"/>
      <c r="H112" s="333" t="s">
        <v>34</v>
      </c>
      <c r="I112" s="333" t="s">
        <v>34</v>
      </c>
      <c r="J112" s="333" t="s">
        <v>608</v>
      </c>
      <c r="K112" s="334" t="s">
        <v>48</v>
      </c>
      <c r="L112" s="335" t="s">
        <v>1339</v>
      </c>
      <c r="M112" s="335" t="s">
        <v>1415</v>
      </c>
      <c r="N112" s="334">
        <v>441449</v>
      </c>
      <c r="O112" s="334" t="s">
        <v>1321</v>
      </c>
      <c r="P112" s="338">
        <v>42888</v>
      </c>
      <c r="Q112" s="339">
        <v>567910066.63999999</v>
      </c>
      <c r="R112" s="339">
        <v>877725911.44996035</v>
      </c>
      <c r="S112" s="334">
        <v>32</v>
      </c>
      <c r="T112" s="336">
        <v>-5.0968458100829617E-3</v>
      </c>
      <c r="U112" s="336">
        <v>-6.5887920596280236E-2</v>
      </c>
      <c r="V112" s="336">
        <v>-0.2310007851061171</v>
      </c>
      <c r="W112" s="336">
        <v>-2.2645800995178273</v>
      </c>
      <c r="X112" s="336">
        <v>-0.12778272380462874</v>
      </c>
      <c r="Y112" s="336">
        <v>-0.96899960769037374</v>
      </c>
      <c r="Z112" s="336">
        <v>0.16887776287223843</v>
      </c>
      <c r="AA112" s="336">
        <v>0.95995595235431108</v>
      </c>
      <c r="AB112" s="336">
        <v>0.2465411218563105</v>
      </c>
      <c r="AC112" s="340">
        <v>-1.3358664000146074</v>
      </c>
      <c r="AD112" s="509">
        <v>26859564000178</v>
      </c>
      <c r="AE112" s="337" t="s">
        <v>2443</v>
      </c>
      <c r="AF112" s="337" t="s">
        <v>2137</v>
      </c>
      <c r="AG112" s="341" t="s">
        <v>59</v>
      </c>
      <c r="AH112" s="341" t="s">
        <v>2135</v>
      </c>
      <c r="AI112" s="341">
        <v>5000</v>
      </c>
      <c r="AJ112" s="341">
        <v>1000</v>
      </c>
      <c r="AK112" s="341">
        <v>5000</v>
      </c>
      <c r="AL112" s="336">
        <v>1.9E-2</v>
      </c>
      <c r="AM112" s="336">
        <v>0.2</v>
      </c>
      <c r="AN112" s="336" t="s">
        <v>2166</v>
      </c>
      <c r="AO112" s="334" t="s">
        <v>1324</v>
      </c>
      <c r="AP112" s="337" t="s">
        <v>716</v>
      </c>
      <c r="AQ112" s="343" t="s">
        <v>659</v>
      </c>
      <c r="AR112" s="336">
        <v>3.1666666666666666E-3</v>
      </c>
      <c r="AS112" s="336">
        <v>3.1666666666666666E-3</v>
      </c>
      <c r="AT112" s="336"/>
      <c r="AW112" s="629"/>
      <c r="AX112" s="630"/>
      <c r="AY112" s="630"/>
      <c r="AZ112" s="630"/>
      <c r="BA112" s="630"/>
      <c r="BB112" s="641"/>
      <c r="BC112" s="630"/>
      <c r="BD112" s="630"/>
      <c r="BE112" s="630"/>
      <c r="BF112" s="630"/>
      <c r="BG112" s="642"/>
      <c r="BH112" s="631"/>
      <c r="BI112" s="632"/>
      <c r="BJ112" s="632"/>
      <c r="BK112" s="632"/>
      <c r="BL112" s="212"/>
      <c r="BM112" s="631"/>
      <c r="BN112" s="631"/>
      <c r="BO112" s="631"/>
      <c r="BP112" s="631"/>
      <c r="BQ112" s="631"/>
      <c r="BR112" s="631"/>
      <c r="BS112" s="631"/>
      <c r="BT112" s="631"/>
      <c r="BU112" s="631"/>
      <c r="BV112" s="633"/>
      <c r="BW112" s="630"/>
    </row>
    <row r="113" spans="2:75" ht="15.75" customHeight="1">
      <c r="B113" s="330" t="s">
        <v>380</v>
      </c>
      <c r="C113" s="331">
        <v>39959025000152</v>
      </c>
      <c r="D113" s="332" t="s">
        <v>11</v>
      </c>
      <c r="E113" s="332" t="s">
        <v>621</v>
      </c>
      <c r="F113" s="332" t="s">
        <v>692</v>
      </c>
      <c r="G113" s="333" t="s">
        <v>865</v>
      </c>
      <c r="H113" s="333" t="s">
        <v>34</v>
      </c>
      <c r="I113" s="333"/>
      <c r="J113" s="333" t="s">
        <v>608</v>
      </c>
      <c r="K113" s="334" t="s">
        <v>48</v>
      </c>
      <c r="L113" s="335" t="s">
        <v>1339</v>
      </c>
      <c r="M113" s="335" t="s">
        <v>34</v>
      </c>
      <c r="N113" s="334">
        <v>593141</v>
      </c>
      <c r="O113" s="334" t="s">
        <v>1321</v>
      </c>
      <c r="P113" s="338">
        <v>44225</v>
      </c>
      <c r="Q113" s="339">
        <v>164381824.97</v>
      </c>
      <c r="R113" s="339">
        <v>43048494.657896832</v>
      </c>
      <c r="S113" s="334">
        <v>32</v>
      </c>
      <c r="T113" s="336">
        <v>8.0294682804347595E-2</v>
      </c>
      <c r="U113" s="336">
        <v>1.0379850366378358</v>
      </c>
      <c r="V113" s="336">
        <v>0.12851917857672612</v>
      </c>
      <c r="W113" s="336">
        <v>1.2599176841651556</v>
      </c>
      <c r="X113" s="336" t="s">
        <v>1418</v>
      </c>
      <c r="Y113" s="336" t="s">
        <v>1418</v>
      </c>
      <c r="Z113" s="336" t="s">
        <v>1418</v>
      </c>
      <c r="AA113" s="336" t="s">
        <v>1418</v>
      </c>
      <c r="AB113" s="336">
        <v>2.9544733057220135E-2</v>
      </c>
      <c r="AC113" s="340">
        <v>0.81970135044121295</v>
      </c>
      <c r="AD113" s="509">
        <v>39723106000159</v>
      </c>
      <c r="AE113" s="337" t="s">
        <v>2423</v>
      </c>
      <c r="AF113" s="337" t="s">
        <v>2143</v>
      </c>
      <c r="AG113" s="341" t="s">
        <v>1437</v>
      </c>
      <c r="AH113" s="341" t="s">
        <v>2138</v>
      </c>
      <c r="AI113" s="341">
        <v>1000</v>
      </c>
      <c r="AJ113" s="341">
        <v>100</v>
      </c>
      <c r="AK113" s="341">
        <v>100</v>
      </c>
      <c r="AL113" s="336">
        <v>8.0000000000000002E-3</v>
      </c>
      <c r="AM113" s="336" t="s">
        <v>34</v>
      </c>
      <c r="AN113" s="336" t="s">
        <v>636</v>
      </c>
      <c r="AO113" s="334" t="s">
        <v>1324</v>
      </c>
      <c r="AP113" s="337" t="s">
        <v>11</v>
      </c>
      <c r="AQ113" s="343" t="s">
        <v>675</v>
      </c>
      <c r="AR113" s="336">
        <v>1.6000000000000001E-3</v>
      </c>
      <c r="AS113" s="336">
        <v>1.6000000000000001E-3</v>
      </c>
      <c r="AT113" s="336"/>
      <c r="AW113" s="629"/>
      <c r="AX113" s="630"/>
      <c r="AY113" s="630"/>
      <c r="AZ113" s="630"/>
      <c r="BA113" s="630"/>
      <c r="BB113" s="641"/>
      <c r="BC113" s="630"/>
      <c r="BD113" s="630"/>
      <c r="BE113" s="630"/>
      <c r="BF113" s="630"/>
      <c r="BG113" s="642"/>
      <c r="BH113" s="631"/>
      <c r="BI113" s="632"/>
      <c r="BJ113" s="632"/>
      <c r="BK113" s="632"/>
      <c r="BL113" s="212"/>
      <c r="BM113" s="631"/>
      <c r="BN113" s="631"/>
      <c r="BO113" s="631"/>
      <c r="BP113" s="631"/>
      <c r="BQ113" s="631"/>
      <c r="BR113" s="631"/>
      <c r="BS113" s="631"/>
      <c r="BT113" s="631"/>
      <c r="BU113" s="631"/>
      <c r="BV113" s="633"/>
      <c r="BW113" s="630"/>
    </row>
    <row r="114" spans="2:75" ht="15.75" customHeight="1">
      <c r="B114" s="330" t="s">
        <v>1234</v>
      </c>
      <c r="C114" s="331">
        <v>26831831000107</v>
      </c>
      <c r="D114" s="332" t="s">
        <v>13</v>
      </c>
      <c r="E114" s="332" t="s">
        <v>616</v>
      </c>
      <c r="F114" s="332" t="s">
        <v>617</v>
      </c>
      <c r="G114" s="333" t="s">
        <v>34</v>
      </c>
      <c r="H114" s="333" t="s">
        <v>1338</v>
      </c>
      <c r="I114" s="333" t="s">
        <v>34</v>
      </c>
      <c r="J114" s="333" t="s">
        <v>608</v>
      </c>
      <c r="K114" s="334" t="s">
        <v>48</v>
      </c>
      <c r="L114" s="335" t="s">
        <v>1339</v>
      </c>
      <c r="M114" s="335" t="s">
        <v>34</v>
      </c>
      <c r="N114" s="334">
        <v>441910</v>
      </c>
      <c r="O114" s="334" t="s">
        <v>1321</v>
      </c>
      <c r="P114" s="338">
        <v>42893</v>
      </c>
      <c r="Q114" s="339">
        <v>63957698.100000001</v>
      </c>
      <c r="R114" s="339">
        <v>75532302.811904743</v>
      </c>
      <c r="S114" s="334">
        <v>32</v>
      </c>
      <c r="T114" s="336">
        <v>6.6183773336040419E-2</v>
      </c>
      <c r="U114" s="336">
        <v>0.85557055575441487</v>
      </c>
      <c r="V114" s="336">
        <v>-3.7029445152347518E-2</v>
      </c>
      <c r="W114" s="336">
        <v>-0.36301237915564333</v>
      </c>
      <c r="X114" s="336">
        <v>-6.5127579573019956E-3</v>
      </c>
      <c r="Y114" s="336">
        <v>-4.9387426701412919E-2</v>
      </c>
      <c r="Z114" s="336">
        <v>0.14429017534658262</v>
      </c>
      <c r="AA114" s="336">
        <v>0.82019213385120615</v>
      </c>
      <c r="AB114" s="336">
        <v>8.2273851874342968E-2</v>
      </c>
      <c r="AC114" s="340">
        <v>-1.5984150454866048</v>
      </c>
      <c r="AD114" s="509">
        <v>39773766000144</v>
      </c>
      <c r="AE114" s="337" t="s">
        <v>2148</v>
      </c>
      <c r="AF114" s="337" t="s">
        <v>2134</v>
      </c>
      <c r="AG114" s="341" t="s">
        <v>1436</v>
      </c>
      <c r="AH114" s="341" t="s">
        <v>2138</v>
      </c>
      <c r="AI114" s="341">
        <v>20000</v>
      </c>
      <c r="AJ114" s="341">
        <v>5000</v>
      </c>
      <c r="AK114" s="341">
        <v>5000</v>
      </c>
      <c r="AL114" s="336">
        <v>0</v>
      </c>
      <c r="AM114" s="336" t="s">
        <v>34</v>
      </c>
      <c r="AN114" s="336" t="s">
        <v>34</v>
      </c>
      <c r="AO114" s="334" t="s">
        <v>1324</v>
      </c>
      <c r="AP114" s="337" t="s">
        <v>13</v>
      </c>
      <c r="AQ114" s="343" t="s">
        <v>674</v>
      </c>
      <c r="AR114" s="336">
        <v>3.8E-3</v>
      </c>
      <c r="AS114" s="336">
        <v>3.8E-3</v>
      </c>
      <c r="AT114" s="336"/>
      <c r="AW114" s="629"/>
      <c r="AX114" s="630"/>
      <c r="AY114" s="630"/>
      <c r="AZ114" s="630"/>
      <c r="BA114" s="630"/>
      <c r="BB114" s="641"/>
      <c r="BC114" s="630"/>
      <c r="BD114" s="630"/>
      <c r="BE114" s="630"/>
      <c r="BF114" s="630"/>
      <c r="BG114" s="642"/>
      <c r="BH114" s="631"/>
      <c r="BI114" s="632"/>
      <c r="BJ114" s="632"/>
      <c r="BK114" s="632"/>
      <c r="BL114" s="212"/>
      <c r="BM114" s="631"/>
      <c r="BN114" s="631"/>
      <c r="BO114" s="631"/>
      <c r="BP114" s="631"/>
      <c r="BQ114" s="631"/>
      <c r="BR114" s="631"/>
      <c r="BS114" s="631"/>
      <c r="BT114" s="631"/>
      <c r="BU114" s="631"/>
      <c r="BV114" s="633"/>
      <c r="BW114" s="630"/>
    </row>
    <row r="115" spans="2:75" ht="15.75" customHeight="1">
      <c r="B115" s="330" t="s">
        <v>42</v>
      </c>
      <c r="C115" s="331">
        <v>35432385000140</v>
      </c>
      <c r="D115" s="332" t="s">
        <v>13</v>
      </c>
      <c r="E115" s="332" t="s">
        <v>616</v>
      </c>
      <c r="F115" s="332" t="s">
        <v>619</v>
      </c>
      <c r="G115" s="333" t="s">
        <v>34</v>
      </c>
      <c r="H115" s="333" t="s">
        <v>865</v>
      </c>
      <c r="I115" s="333" t="s">
        <v>34</v>
      </c>
      <c r="J115" s="333" t="s">
        <v>611</v>
      </c>
      <c r="K115" s="334" t="s">
        <v>48</v>
      </c>
      <c r="L115" s="335" t="s">
        <v>1339</v>
      </c>
      <c r="M115" s="335" t="s">
        <v>1415</v>
      </c>
      <c r="N115" s="334">
        <v>518174</v>
      </c>
      <c r="O115" s="334" t="s">
        <v>1321</v>
      </c>
      <c r="P115" s="338">
        <v>43812</v>
      </c>
      <c r="Q115" s="339">
        <v>275704942.38</v>
      </c>
      <c r="R115" s="339">
        <v>509456336.94119078</v>
      </c>
      <c r="S115" s="334">
        <v>32</v>
      </c>
      <c r="T115" s="336">
        <v>-2.2602085514360826E-2</v>
      </c>
      <c r="U115" s="336">
        <v>-0.29218157095011316</v>
      </c>
      <c r="V115" s="336">
        <v>-1.7183388121116749E-2</v>
      </c>
      <c r="W115" s="336">
        <v>-0.16845466028825876</v>
      </c>
      <c r="X115" s="336">
        <v>6.2139612027473756E-2</v>
      </c>
      <c r="Y115" s="336">
        <v>0.47121596632042495</v>
      </c>
      <c r="Z115" s="336" t="s">
        <v>1418</v>
      </c>
      <c r="AA115" s="336" t="s">
        <v>1418</v>
      </c>
      <c r="AB115" s="336">
        <v>5.505618242627526E-2</v>
      </c>
      <c r="AC115" s="340">
        <v>-2.0519760939576344</v>
      </c>
      <c r="AD115" s="509">
        <v>32785900000188</v>
      </c>
      <c r="AE115" s="337" t="s">
        <v>2247</v>
      </c>
      <c r="AF115" s="337" t="s">
        <v>2143</v>
      </c>
      <c r="AG115" s="341" t="s">
        <v>1437</v>
      </c>
      <c r="AH115" s="341" t="s">
        <v>2135</v>
      </c>
      <c r="AI115" s="341">
        <v>500</v>
      </c>
      <c r="AJ115" s="341">
        <v>100</v>
      </c>
      <c r="AK115" s="341">
        <v>100</v>
      </c>
      <c r="AL115" s="336">
        <v>1.3500000000000002E-2</v>
      </c>
      <c r="AM115" s="336">
        <v>0.15</v>
      </c>
      <c r="AN115" s="336" t="s">
        <v>34</v>
      </c>
      <c r="AO115" s="334" t="s">
        <v>1324</v>
      </c>
      <c r="AP115" s="337" t="s">
        <v>13</v>
      </c>
      <c r="AQ115" s="343" t="s">
        <v>668</v>
      </c>
      <c r="AR115" s="336">
        <v>3.1499999999999996E-3</v>
      </c>
      <c r="AS115" s="336">
        <v>3.1499999999999996E-3</v>
      </c>
      <c r="AT115" s="336"/>
      <c r="AW115" s="629"/>
      <c r="AX115" s="630"/>
      <c r="AY115" s="630"/>
      <c r="AZ115" s="630"/>
      <c r="BA115" s="630"/>
      <c r="BB115" s="641"/>
      <c r="BC115" s="630"/>
      <c r="BD115" s="630"/>
      <c r="BE115" s="630"/>
      <c r="BF115" s="630"/>
      <c r="BG115" s="642"/>
      <c r="BH115" s="631"/>
      <c r="BI115" s="632"/>
      <c r="BJ115" s="632"/>
      <c r="BK115" s="632"/>
      <c r="BL115" s="212"/>
      <c r="BM115" s="631"/>
      <c r="BN115" s="631"/>
      <c r="BO115" s="631"/>
      <c r="BP115" s="631"/>
      <c r="BQ115" s="631"/>
      <c r="BR115" s="631"/>
      <c r="BS115" s="631"/>
      <c r="BT115" s="631"/>
      <c r="BU115" s="631"/>
      <c r="BV115" s="633"/>
      <c r="BW115" s="630"/>
    </row>
    <row r="116" spans="2:75" ht="15.75" customHeight="1">
      <c r="B116" s="330" t="s">
        <v>649</v>
      </c>
      <c r="C116" s="331">
        <v>17162002000180</v>
      </c>
      <c r="D116" s="332" t="s">
        <v>13</v>
      </c>
      <c r="E116" s="332" t="s">
        <v>615</v>
      </c>
      <c r="F116" s="332" t="s">
        <v>619</v>
      </c>
      <c r="G116" s="333" t="s">
        <v>34</v>
      </c>
      <c r="H116" s="333" t="s">
        <v>1337</v>
      </c>
      <c r="I116" s="333" t="s">
        <v>34</v>
      </c>
      <c r="J116" s="333" t="s">
        <v>611</v>
      </c>
      <c r="K116" s="334" t="s">
        <v>48</v>
      </c>
      <c r="L116" s="335" t="s">
        <v>1339</v>
      </c>
      <c r="M116" s="335" t="s">
        <v>34</v>
      </c>
      <c r="N116" s="334">
        <v>326860</v>
      </c>
      <c r="O116" s="334" t="s">
        <v>1321</v>
      </c>
      <c r="P116" s="338">
        <v>41284</v>
      </c>
      <c r="Q116" s="339">
        <v>1571070429.99</v>
      </c>
      <c r="R116" s="339">
        <v>1713894191.3927774</v>
      </c>
      <c r="S116" s="334">
        <v>32</v>
      </c>
      <c r="T116" s="336">
        <v>7.948046020993571E-2</v>
      </c>
      <c r="U116" s="336">
        <v>1.0274594222387934</v>
      </c>
      <c r="V116" s="336">
        <v>8.657037473191842E-2</v>
      </c>
      <c r="W116" s="336">
        <v>0.84867914079012341</v>
      </c>
      <c r="X116" s="336">
        <v>0.1113184730634984</v>
      </c>
      <c r="Y116" s="336">
        <v>0.84414820341553909</v>
      </c>
      <c r="Z116" s="336">
        <v>0.23752689770621971</v>
      </c>
      <c r="AA116" s="336">
        <v>1.3501798899943993</v>
      </c>
      <c r="AB116" s="336">
        <v>3.5259064666037732E-2</v>
      </c>
      <c r="AC116" s="340">
        <v>-0.38267250879237985</v>
      </c>
      <c r="AD116" s="509">
        <v>17248340000139</v>
      </c>
      <c r="AE116" s="337" t="s">
        <v>2369</v>
      </c>
      <c r="AF116" s="337" t="s">
        <v>2143</v>
      </c>
      <c r="AG116" s="341" t="s">
        <v>1437</v>
      </c>
      <c r="AH116" s="341" t="s">
        <v>2138</v>
      </c>
      <c r="AI116" s="341">
        <v>10000</v>
      </c>
      <c r="AJ116" s="341">
        <v>1000</v>
      </c>
      <c r="AK116" s="341">
        <v>0</v>
      </c>
      <c r="AL116" s="336">
        <v>0.02</v>
      </c>
      <c r="AM116" s="336">
        <v>0.2</v>
      </c>
      <c r="AN116" s="336" t="s">
        <v>64</v>
      </c>
      <c r="AO116" s="334" t="s">
        <v>1324</v>
      </c>
      <c r="AP116" s="337" t="s">
        <v>13</v>
      </c>
      <c r="AQ116" s="343" t="s">
        <v>668</v>
      </c>
      <c r="AR116" s="336">
        <v>5.0000000000000001E-3</v>
      </c>
      <c r="AS116" s="336">
        <v>5.0000000000000001E-3</v>
      </c>
      <c r="AT116" s="336"/>
      <c r="AW116" s="629"/>
      <c r="AX116" s="630"/>
      <c r="AY116" s="630"/>
      <c r="AZ116" s="630"/>
      <c r="BA116" s="630"/>
      <c r="BB116" s="641"/>
      <c r="BC116" s="630"/>
      <c r="BD116" s="630"/>
      <c r="BE116" s="630"/>
      <c r="BF116" s="630"/>
      <c r="BG116" s="642"/>
      <c r="BH116" s="631"/>
      <c r="BI116" s="632"/>
      <c r="BJ116" s="632"/>
      <c r="BK116" s="632"/>
      <c r="BL116" s="212"/>
      <c r="BM116" s="631"/>
      <c r="BN116" s="631"/>
      <c r="BO116" s="631"/>
      <c r="BP116" s="631"/>
      <c r="BQ116" s="631"/>
      <c r="BR116" s="631"/>
      <c r="BS116" s="631"/>
      <c r="BT116" s="631"/>
      <c r="BU116" s="631"/>
      <c r="BV116" s="633"/>
      <c r="BW116" s="630"/>
    </row>
    <row r="117" spans="2:75" ht="15.75" customHeight="1">
      <c r="B117" s="330" t="s">
        <v>183</v>
      </c>
      <c r="C117" s="331">
        <v>40920066000114</v>
      </c>
      <c r="D117" s="332" t="s">
        <v>14</v>
      </c>
      <c r="E117" s="332" t="s">
        <v>614</v>
      </c>
      <c r="F117" s="332" t="s">
        <v>610</v>
      </c>
      <c r="G117" s="333"/>
      <c r="H117" s="333" t="s">
        <v>865</v>
      </c>
      <c r="I117" s="333" t="s">
        <v>34</v>
      </c>
      <c r="J117" s="333" t="s">
        <v>608</v>
      </c>
      <c r="K117" s="334" t="s">
        <v>48</v>
      </c>
      <c r="L117" s="335" t="s">
        <v>1339</v>
      </c>
      <c r="M117" s="335" t="s">
        <v>34</v>
      </c>
      <c r="N117" s="334">
        <v>588849</v>
      </c>
      <c r="O117" s="334" t="s">
        <v>1321</v>
      </c>
      <c r="P117" s="338">
        <v>44277</v>
      </c>
      <c r="Q117" s="339">
        <v>110252563.78</v>
      </c>
      <c r="R117" s="339">
        <v>55398032.074920669</v>
      </c>
      <c r="S117" s="334">
        <v>32</v>
      </c>
      <c r="T117" s="336">
        <v>0.1008306491902784</v>
      </c>
      <c r="U117" s="336">
        <v>1.3034574823467759</v>
      </c>
      <c r="V117" s="336">
        <v>0.12992078833859289</v>
      </c>
      <c r="W117" s="336">
        <v>1.2736581464434777</v>
      </c>
      <c r="X117" s="336" t="s">
        <v>1418</v>
      </c>
      <c r="Y117" s="336" t="s">
        <v>1418</v>
      </c>
      <c r="Z117" s="336" t="s">
        <v>1418</v>
      </c>
      <c r="AA117" s="336" t="s">
        <v>1418</v>
      </c>
      <c r="AB117" s="336">
        <v>0.10230597832481304</v>
      </c>
      <c r="AC117" s="340">
        <v>0.29551165184830996</v>
      </c>
      <c r="AD117" s="509">
        <v>0</v>
      </c>
      <c r="AE117" s="337" t="s">
        <v>2248</v>
      </c>
      <c r="AF117" s="337" t="s">
        <v>2134</v>
      </c>
      <c r="AG117" s="341" t="s">
        <v>1436</v>
      </c>
      <c r="AH117" s="341" t="s">
        <v>2138</v>
      </c>
      <c r="AI117" s="341">
        <v>500</v>
      </c>
      <c r="AJ117" s="341">
        <v>500</v>
      </c>
      <c r="AK117" s="341">
        <v>500</v>
      </c>
      <c r="AL117" s="336">
        <v>1.8000000000000002E-2</v>
      </c>
      <c r="AM117" s="336">
        <v>0.2</v>
      </c>
      <c r="AN117" s="336" t="s">
        <v>34</v>
      </c>
      <c r="AO117" s="334" t="s">
        <v>1324</v>
      </c>
      <c r="AP117" s="337" t="s">
        <v>13</v>
      </c>
      <c r="AQ117" s="343" t="s">
        <v>674</v>
      </c>
      <c r="AR117" s="336">
        <v>4.0000000000000001E-3</v>
      </c>
      <c r="AS117" s="336">
        <v>4.0000000000000001E-3</v>
      </c>
      <c r="AT117" s="336"/>
      <c r="AW117" s="629"/>
      <c r="AX117" s="630"/>
      <c r="AY117" s="630"/>
      <c r="AZ117" s="630"/>
      <c r="BA117" s="630"/>
      <c r="BB117" s="641"/>
      <c r="BC117" s="630"/>
      <c r="BD117" s="630"/>
      <c r="BE117" s="630"/>
      <c r="BF117" s="630"/>
      <c r="BG117" s="642"/>
      <c r="BH117" s="631"/>
      <c r="BI117" s="632"/>
      <c r="BJ117" s="632"/>
      <c r="BK117" s="632"/>
      <c r="BL117" s="212"/>
      <c r="BM117" s="631"/>
      <c r="BN117" s="631"/>
      <c r="BO117" s="631"/>
      <c r="BP117" s="631"/>
      <c r="BQ117" s="631"/>
      <c r="BR117" s="631"/>
      <c r="BS117" s="631"/>
      <c r="BT117" s="631"/>
      <c r="BU117" s="631"/>
      <c r="BV117" s="633"/>
      <c r="BW117" s="630"/>
    </row>
    <row r="118" spans="2:75" ht="15.75" customHeight="1">
      <c r="B118" s="330" t="s">
        <v>25</v>
      </c>
      <c r="C118" s="331">
        <v>38954217000103</v>
      </c>
      <c r="D118" s="332" t="s">
        <v>14</v>
      </c>
      <c r="E118" s="332" t="s">
        <v>614</v>
      </c>
      <c r="F118" s="332"/>
      <c r="G118" s="333"/>
      <c r="H118" s="333" t="s">
        <v>1338</v>
      </c>
      <c r="I118" s="333" t="s">
        <v>34</v>
      </c>
      <c r="J118" s="333" t="s">
        <v>608</v>
      </c>
      <c r="K118" s="334" t="s">
        <v>48</v>
      </c>
      <c r="L118" s="335" t="s">
        <v>1339</v>
      </c>
      <c r="M118" s="335" t="s">
        <v>34</v>
      </c>
      <c r="N118" s="334">
        <v>558958</v>
      </c>
      <c r="O118" s="334" t="s">
        <v>1321</v>
      </c>
      <c r="P118" s="338">
        <v>44134</v>
      </c>
      <c r="Q118" s="339">
        <v>113915525.48999999</v>
      </c>
      <c r="R118" s="339">
        <v>131745544.59190477</v>
      </c>
      <c r="S118" s="334">
        <v>32</v>
      </c>
      <c r="T118" s="336">
        <v>9.9095753851614621E-2</v>
      </c>
      <c r="U118" s="336">
        <v>1.2810301516846239</v>
      </c>
      <c r="V118" s="336">
        <v>-7.4712548951456292E-2</v>
      </c>
      <c r="W118" s="336">
        <v>-0.73243279871103373</v>
      </c>
      <c r="X118" s="336" t="s">
        <v>1418</v>
      </c>
      <c r="Y118" s="336" t="s">
        <v>1418</v>
      </c>
      <c r="Z118" s="336" t="s">
        <v>1418</v>
      </c>
      <c r="AA118" s="336" t="s">
        <v>1418</v>
      </c>
      <c r="AB118" s="336">
        <v>0.20534153784388451</v>
      </c>
      <c r="AC118" s="340">
        <v>-0.74894530881111809</v>
      </c>
      <c r="AD118" s="509">
        <v>38948845000186</v>
      </c>
      <c r="AE118" s="337" t="s">
        <v>2294</v>
      </c>
      <c r="AF118" s="337" t="s">
        <v>2134</v>
      </c>
      <c r="AG118" s="341" t="s">
        <v>1436</v>
      </c>
      <c r="AH118" s="341" t="s">
        <v>2138</v>
      </c>
      <c r="AI118" s="341">
        <v>1000</v>
      </c>
      <c r="AJ118" s="341">
        <v>0</v>
      </c>
      <c r="AK118" s="341">
        <v>1000</v>
      </c>
      <c r="AL118" s="336">
        <v>1.8500000000000003E-2</v>
      </c>
      <c r="AM118" s="336">
        <v>0.2</v>
      </c>
      <c r="AN118" s="336" t="s">
        <v>34</v>
      </c>
      <c r="AO118" s="334" t="s">
        <v>1324</v>
      </c>
      <c r="AP118" s="337" t="s">
        <v>13</v>
      </c>
      <c r="AQ118" s="343" t="s">
        <v>668</v>
      </c>
      <c r="AR118" s="336">
        <v>4.933333333333333E-3</v>
      </c>
      <c r="AS118" s="336">
        <v>4.933333333333333E-3</v>
      </c>
      <c r="AT118" s="336"/>
      <c r="AW118" s="629"/>
      <c r="AX118" s="630"/>
      <c r="AY118" s="630"/>
      <c r="AZ118" s="630"/>
      <c r="BA118" s="630"/>
      <c r="BB118" s="641"/>
      <c r="BC118" s="630"/>
      <c r="BD118" s="630"/>
      <c r="BE118" s="630"/>
      <c r="BF118" s="630"/>
      <c r="BG118" s="642"/>
      <c r="BH118" s="631"/>
      <c r="BI118" s="632"/>
      <c r="BJ118" s="632"/>
      <c r="BK118" s="632"/>
      <c r="BL118" s="212"/>
      <c r="BM118" s="631"/>
      <c r="BN118" s="631"/>
      <c r="BO118" s="631"/>
      <c r="BP118" s="631"/>
      <c r="BQ118" s="631"/>
      <c r="BR118" s="631"/>
      <c r="BS118" s="631"/>
      <c r="BT118" s="631"/>
      <c r="BU118" s="631"/>
      <c r="BV118" s="633"/>
      <c r="BW118" s="630"/>
    </row>
    <row r="119" spans="2:75" ht="15.75" customHeight="1">
      <c r="B119" s="330" t="s">
        <v>991</v>
      </c>
      <c r="C119" s="331">
        <v>29544764000120</v>
      </c>
      <c r="D119" s="332" t="s">
        <v>14</v>
      </c>
      <c r="E119" s="332" t="s">
        <v>607</v>
      </c>
      <c r="F119" s="332"/>
      <c r="G119" s="333"/>
      <c r="H119" s="333" t="s">
        <v>34</v>
      </c>
      <c r="I119" s="333" t="s">
        <v>34</v>
      </c>
      <c r="J119" s="333" t="s">
        <v>611</v>
      </c>
      <c r="K119" s="334" t="s">
        <v>48</v>
      </c>
      <c r="L119" s="335" t="s">
        <v>1339</v>
      </c>
      <c r="M119" s="335" t="s">
        <v>1415</v>
      </c>
      <c r="N119" s="334">
        <v>5193</v>
      </c>
      <c r="O119" s="334" t="s">
        <v>1321</v>
      </c>
      <c r="P119" s="338">
        <v>33057</v>
      </c>
      <c r="Q119" s="339">
        <v>414737901.98000002</v>
      </c>
      <c r="R119" s="339">
        <v>520221268.86321473</v>
      </c>
      <c r="S119" s="334">
        <v>32</v>
      </c>
      <c r="T119" s="336">
        <v>-0.23184698250786928</v>
      </c>
      <c r="U119" s="336">
        <v>-2.9971311950904429</v>
      </c>
      <c r="V119" s="336">
        <v>-0.25899622175713122</v>
      </c>
      <c r="W119" s="336">
        <v>-2.5390289880273396</v>
      </c>
      <c r="X119" s="336">
        <v>-0.11999409528352445</v>
      </c>
      <c r="Y119" s="336">
        <v>-0.90993702272829979</v>
      </c>
      <c r="Z119" s="336">
        <v>0.18404449020464853</v>
      </c>
      <c r="AA119" s="336">
        <v>1.0461685473867106</v>
      </c>
      <c r="AB119" s="336">
        <v>0.23640248373527464</v>
      </c>
      <c r="AC119" s="340">
        <v>-1.5600155008449339</v>
      </c>
      <c r="AD119" s="509">
        <v>11435298000189</v>
      </c>
      <c r="AE119" s="337" t="s">
        <v>2307</v>
      </c>
      <c r="AF119" s="337" t="s">
        <v>2143</v>
      </c>
      <c r="AG119" s="341" t="s">
        <v>1437</v>
      </c>
      <c r="AH119" s="341" t="s">
        <v>2135</v>
      </c>
      <c r="AI119" s="341">
        <v>20000</v>
      </c>
      <c r="AJ119" s="341">
        <v>5000</v>
      </c>
      <c r="AK119" s="341">
        <v>0</v>
      </c>
      <c r="AL119" s="336">
        <v>0.02</v>
      </c>
      <c r="AM119" s="336">
        <v>0.2</v>
      </c>
      <c r="AN119" s="336" t="s">
        <v>2166</v>
      </c>
      <c r="AO119" s="334" t="s">
        <v>1324</v>
      </c>
      <c r="AP119" s="337" t="s">
        <v>716</v>
      </c>
      <c r="AQ119" s="343" t="s">
        <v>659</v>
      </c>
      <c r="AR119" s="336">
        <v>3.3339999999999997E-3</v>
      </c>
      <c r="AS119" s="336">
        <v>3.3339999999999997E-3</v>
      </c>
      <c r="AT119" s="336"/>
      <c r="AW119" s="629"/>
      <c r="AX119" s="630"/>
      <c r="AY119" s="630"/>
      <c r="AZ119" s="630"/>
      <c r="BA119" s="630"/>
      <c r="BB119" s="641"/>
      <c r="BC119" s="630"/>
      <c r="BD119" s="630"/>
      <c r="BE119" s="630"/>
      <c r="BF119" s="630"/>
      <c r="BG119" s="642"/>
      <c r="BH119" s="631"/>
      <c r="BI119" s="632"/>
      <c r="BJ119" s="632"/>
      <c r="BK119" s="632"/>
      <c r="BL119" s="212"/>
      <c r="BM119" s="631"/>
      <c r="BN119" s="631"/>
      <c r="BO119" s="631"/>
      <c r="BP119" s="631"/>
      <c r="BQ119" s="631"/>
      <c r="BR119" s="631"/>
      <c r="BS119" s="631"/>
      <c r="BT119" s="631"/>
      <c r="BU119" s="631"/>
      <c r="BV119" s="633"/>
      <c r="BW119" s="630"/>
    </row>
    <row r="120" spans="2:75" ht="15.75" customHeight="1">
      <c r="B120" s="330" t="s">
        <v>247</v>
      </c>
      <c r="C120" s="331">
        <v>11228311000129</v>
      </c>
      <c r="D120" s="332" t="s">
        <v>14</v>
      </c>
      <c r="E120" s="332" t="s">
        <v>607</v>
      </c>
      <c r="F120" s="332"/>
      <c r="G120" s="333"/>
      <c r="H120" s="333" t="s">
        <v>34</v>
      </c>
      <c r="I120" s="333" t="s">
        <v>34</v>
      </c>
      <c r="J120" s="333" t="s">
        <v>608</v>
      </c>
      <c r="K120" s="334" t="s">
        <v>48</v>
      </c>
      <c r="L120" s="335" t="s">
        <v>1339</v>
      </c>
      <c r="M120" s="335" t="s">
        <v>34</v>
      </c>
      <c r="N120" s="334">
        <v>241474</v>
      </c>
      <c r="O120" s="334" t="s">
        <v>1321</v>
      </c>
      <c r="P120" s="338">
        <v>40147</v>
      </c>
      <c r="Q120" s="339">
        <v>74540441.890000001</v>
      </c>
      <c r="R120" s="339">
        <v>93104303.508055508</v>
      </c>
      <c r="S120" s="334">
        <v>32</v>
      </c>
      <c r="T120" s="336">
        <v>-3.8411846663696125E-2</v>
      </c>
      <c r="U120" s="336">
        <v>-0.49655743909837974</v>
      </c>
      <c r="V120" s="336">
        <v>-0.19306201039753179</v>
      </c>
      <c r="W120" s="336">
        <v>-1.8926532501537232</v>
      </c>
      <c r="X120" s="336">
        <v>-7.5341292227378287E-2</v>
      </c>
      <c r="Y120" s="336">
        <v>-0.57132670550078568</v>
      </c>
      <c r="Z120" s="336">
        <v>0.10043324414943022</v>
      </c>
      <c r="AA120" s="336">
        <v>0.57089511902427192</v>
      </c>
      <c r="AB120" s="336">
        <v>0.24839376536553978</v>
      </c>
      <c r="AC120" s="340">
        <v>-1.1303733076942106</v>
      </c>
      <c r="AD120" s="509">
        <v>11228490000102</v>
      </c>
      <c r="AE120" s="337" t="s">
        <v>2313</v>
      </c>
      <c r="AF120" s="337" t="s">
        <v>2143</v>
      </c>
      <c r="AG120" s="341" t="s">
        <v>1437</v>
      </c>
      <c r="AH120" s="341" t="s">
        <v>2138</v>
      </c>
      <c r="AI120" s="341">
        <v>100000</v>
      </c>
      <c r="AJ120" s="341">
        <v>50000</v>
      </c>
      <c r="AK120" s="341">
        <v>100000</v>
      </c>
      <c r="AL120" s="336">
        <v>2.6000000000000002E-2</v>
      </c>
      <c r="AM120" s="336" t="s">
        <v>34</v>
      </c>
      <c r="AN120" s="336" t="s">
        <v>2152</v>
      </c>
      <c r="AO120" s="334" t="s">
        <v>1324</v>
      </c>
      <c r="AP120" s="337" t="s">
        <v>716</v>
      </c>
      <c r="AQ120" s="343" t="s">
        <v>659</v>
      </c>
      <c r="AR120" s="336">
        <v>5.1999999999999998E-3</v>
      </c>
      <c r="AS120" s="336">
        <v>5.1999999999999998E-3</v>
      </c>
      <c r="AT120" s="336"/>
      <c r="AW120" s="629"/>
      <c r="AX120" s="630"/>
      <c r="AY120" s="630"/>
      <c r="AZ120" s="630"/>
      <c r="BA120" s="630"/>
      <c r="BB120" s="641"/>
      <c r="BC120" s="630"/>
      <c r="BD120" s="630"/>
      <c r="BE120" s="630"/>
      <c r="BF120" s="630"/>
      <c r="BG120" s="642"/>
      <c r="BH120" s="631"/>
      <c r="BI120" s="632"/>
      <c r="BJ120" s="632"/>
      <c r="BK120" s="632"/>
      <c r="BL120" s="212"/>
      <c r="BM120" s="631"/>
      <c r="BN120" s="631"/>
      <c r="BO120" s="631"/>
      <c r="BP120" s="631"/>
      <c r="BQ120" s="631"/>
      <c r="BR120" s="631"/>
      <c r="BS120" s="631"/>
      <c r="BT120" s="631"/>
      <c r="BU120" s="631"/>
      <c r="BV120" s="633"/>
      <c r="BW120" s="630"/>
    </row>
    <row r="121" spans="2:75" ht="15.75" customHeight="1">
      <c r="B121" s="330" t="s">
        <v>294</v>
      </c>
      <c r="C121" s="331">
        <v>30995144000196</v>
      </c>
      <c r="D121" s="332" t="s">
        <v>14</v>
      </c>
      <c r="E121" s="332" t="s">
        <v>614</v>
      </c>
      <c r="F121" s="332"/>
      <c r="G121" s="333"/>
      <c r="H121" s="333" t="s">
        <v>865</v>
      </c>
      <c r="I121" s="333" t="s">
        <v>34</v>
      </c>
      <c r="J121" s="333" t="s">
        <v>608</v>
      </c>
      <c r="K121" s="334" t="s">
        <v>48</v>
      </c>
      <c r="L121" s="335" t="s">
        <v>1339</v>
      </c>
      <c r="M121" s="335" t="s">
        <v>34</v>
      </c>
      <c r="N121" s="334">
        <v>489719</v>
      </c>
      <c r="O121" s="334" t="s">
        <v>1321</v>
      </c>
      <c r="P121" s="338">
        <v>43510</v>
      </c>
      <c r="Q121" s="339">
        <v>108989077.92</v>
      </c>
      <c r="R121" s="339">
        <v>99473231.504523709</v>
      </c>
      <c r="S121" s="334">
        <v>32</v>
      </c>
      <c r="T121" s="336">
        <v>0.17462574269071296</v>
      </c>
      <c r="U121" s="336">
        <v>2.2574210594541961</v>
      </c>
      <c r="V121" s="336">
        <v>0.20878985687777551</v>
      </c>
      <c r="W121" s="336">
        <v>2.0468387354154713</v>
      </c>
      <c r="X121" s="336">
        <v>0.256426538722069</v>
      </c>
      <c r="Y121" s="336">
        <v>1.9445290257154821</v>
      </c>
      <c r="Z121" s="336">
        <v>0.56225577791541759</v>
      </c>
      <c r="AA121" s="336">
        <v>3.1960441183949144</v>
      </c>
      <c r="AB121" s="336">
        <v>0.14846749223179398</v>
      </c>
      <c r="AC121" s="340">
        <v>0.69734393400867145</v>
      </c>
      <c r="AD121" s="509">
        <v>30995158000100</v>
      </c>
      <c r="AE121" s="337" t="s">
        <v>2351</v>
      </c>
      <c r="AF121" s="337" t="s">
        <v>2137</v>
      </c>
      <c r="AG121" s="341" t="s">
        <v>59</v>
      </c>
      <c r="AH121" s="341" t="s">
        <v>2138</v>
      </c>
      <c r="AI121" s="341">
        <v>1000</v>
      </c>
      <c r="AJ121" s="341">
        <v>500</v>
      </c>
      <c r="AK121" s="341">
        <v>1000</v>
      </c>
      <c r="AL121" s="336">
        <v>0.02</v>
      </c>
      <c r="AM121" s="336">
        <v>0.2</v>
      </c>
      <c r="AN121" s="336" t="s">
        <v>64</v>
      </c>
      <c r="AO121" s="334" t="s">
        <v>1324</v>
      </c>
      <c r="AP121" s="337" t="s">
        <v>13</v>
      </c>
      <c r="AQ121" s="343" t="s">
        <v>668</v>
      </c>
      <c r="AR121" s="336">
        <v>5.3333333333333332E-3</v>
      </c>
      <c r="AS121" s="336">
        <v>5.3333333333333332E-3</v>
      </c>
      <c r="AT121" s="336"/>
      <c r="AW121" s="629"/>
      <c r="AX121" s="630"/>
      <c r="AY121" s="630"/>
      <c r="AZ121" s="630"/>
      <c r="BA121" s="630"/>
      <c r="BB121" s="641"/>
      <c r="BC121" s="630"/>
      <c r="BD121" s="630"/>
      <c r="BE121" s="630"/>
      <c r="BF121" s="630"/>
      <c r="BG121" s="642"/>
      <c r="BH121" s="631"/>
      <c r="BI121" s="632"/>
      <c r="BJ121" s="632"/>
      <c r="BK121" s="632"/>
      <c r="BL121" s="212"/>
      <c r="BM121" s="631"/>
      <c r="BN121" s="631"/>
      <c r="BO121" s="631"/>
      <c r="BP121" s="631"/>
      <c r="BQ121" s="631"/>
      <c r="BR121" s="631"/>
      <c r="BS121" s="631"/>
      <c r="BT121" s="631"/>
      <c r="BU121" s="631"/>
      <c r="BV121" s="633"/>
      <c r="BW121" s="630"/>
    </row>
    <row r="122" spans="2:75" ht="15.75" customHeight="1">
      <c r="B122" s="330" t="s">
        <v>1307</v>
      </c>
      <c r="C122" s="331">
        <v>15334585000153</v>
      </c>
      <c r="D122" s="332" t="s">
        <v>14</v>
      </c>
      <c r="E122" s="332" t="s">
        <v>607</v>
      </c>
      <c r="F122" s="332"/>
      <c r="G122" s="333"/>
      <c r="H122" s="333" t="s">
        <v>34</v>
      </c>
      <c r="I122" s="333" t="s">
        <v>34</v>
      </c>
      <c r="J122" s="333" t="s">
        <v>608</v>
      </c>
      <c r="K122" s="334" t="s">
        <v>48</v>
      </c>
      <c r="L122" s="335" t="s">
        <v>1339</v>
      </c>
      <c r="M122" s="335" t="s">
        <v>1415</v>
      </c>
      <c r="N122" s="334">
        <v>320021</v>
      </c>
      <c r="O122" s="334" t="s">
        <v>1321</v>
      </c>
      <c r="P122" s="338">
        <v>41096</v>
      </c>
      <c r="Q122" s="339">
        <v>54433241.340000004</v>
      </c>
      <c r="R122" s="339">
        <v>59053558.866269886</v>
      </c>
      <c r="S122" s="334">
        <v>32</v>
      </c>
      <c r="T122" s="336">
        <v>6.2562340585780696E-2</v>
      </c>
      <c r="U122" s="336">
        <v>0.80875558775560907</v>
      </c>
      <c r="V122" s="336">
        <v>-5.1579813106600647E-2</v>
      </c>
      <c r="W122" s="336">
        <v>-0.50565463768617935</v>
      </c>
      <c r="X122" s="336">
        <v>0.13137423262823833</v>
      </c>
      <c r="Y122" s="336">
        <v>0.99623467153527312</v>
      </c>
      <c r="Z122" s="336">
        <v>0.14444430236263184</v>
      </c>
      <c r="AA122" s="336">
        <v>0.82106824177659954</v>
      </c>
      <c r="AB122" s="336">
        <v>0.21827220199051484</v>
      </c>
      <c r="AC122" s="340">
        <v>-0.57868074454294172</v>
      </c>
      <c r="AD122" s="509">
        <v>15350712000108</v>
      </c>
      <c r="AE122" s="337" t="s">
        <v>2424</v>
      </c>
      <c r="AF122" s="337" t="s">
        <v>2137</v>
      </c>
      <c r="AG122" s="341" t="s">
        <v>59</v>
      </c>
      <c r="AH122" s="341" t="s">
        <v>2138</v>
      </c>
      <c r="AI122" s="341">
        <v>5000</v>
      </c>
      <c r="AJ122" s="341">
        <v>5000</v>
      </c>
      <c r="AK122" s="341">
        <v>5000</v>
      </c>
      <c r="AL122" s="336">
        <v>6.9999999999999993E-3</v>
      </c>
      <c r="AM122" s="336">
        <v>0.2</v>
      </c>
      <c r="AN122" s="336" t="s">
        <v>2185</v>
      </c>
      <c r="AO122" s="334" t="s">
        <v>1324</v>
      </c>
      <c r="AP122" s="337" t="s">
        <v>716</v>
      </c>
      <c r="AQ122" s="343" t="s">
        <v>659</v>
      </c>
      <c r="AR122" s="336">
        <v>3.16666E-3</v>
      </c>
      <c r="AS122" s="336">
        <v>3.16666E-3</v>
      </c>
      <c r="AT122" s="336"/>
      <c r="AW122" s="629"/>
      <c r="AX122" s="630"/>
      <c r="AY122" s="630"/>
      <c r="AZ122" s="630"/>
      <c r="BA122" s="630"/>
      <c r="BB122" s="641"/>
      <c r="BC122" s="630"/>
      <c r="BD122" s="630"/>
      <c r="BE122" s="630"/>
      <c r="BF122" s="630"/>
      <c r="BG122" s="642"/>
      <c r="BH122" s="631"/>
      <c r="BI122" s="632"/>
      <c r="BJ122" s="632"/>
      <c r="BK122" s="632"/>
      <c r="BL122" s="212"/>
      <c r="BM122" s="631"/>
      <c r="BN122" s="631"/>
      <c r="BO122" s="631"/>
      <c r="BP122" s="631"/>
      <c r="BQ122" s="631"/>
      <c r="BR122" s="631"/>
      <c r="BS122" s="631"/>
      <c r="BT122" s="631"/>
      <c r="BU122" s="631"/>
      <c r="BV122" s="633"/>
      <c r="BW122" s="630"/>
    </row>
    <row r="123" spans="2:75" ht="15.75" customHeight="1">
      <c r="B123" s="330" t="s">
        <v>411</v>
      </c>
      <c r="C123" s="331">
        <v>26210505000174</v>
      </c>
      <c r="D123" s="332" t="s">
        <v>14</v>
      </c>
      <c r="E123" s="332" t="s">
        <v>614</v>
      </c>
      <c r="F123" s="332"/>
      <c r="G123" s="333"/>
      <c r="H123" s="333" t="s">
        <v>1338</v>
      </c>
      <c r="I123" s="333" t="s">
        <v>34</v>
      </c>
      <c r="J123" s="333" t="s">
        <v>608</v>
      </c>
      <c r="K123" s="334" t="s">
        <v>48</v>
      </c>
      <c r="L123" s="335" t="s">
        <v>1339</v>
      </c>
      <c r="M123" s="335" t="s">
        <v>34</v>
      </c>
      <c r="N123" s="334">
        <v>444571</v>
      </c>
      <c r="O123" s="334" t="s">
        <v>1324</v>
      </c>
      <c r="P123" s="338">
        <v>42893</v>
      </c>
      <c r="Q123" s="339">
        <v>276216872.76999998</v>
      </c>
      <c r="R123" s="339">
        <v>333557004.99626994</v>
      </c>
      <c r="S123" s="334">
        <v>32</v>
      </c>
      <c r="T123" s="336">
        <v>0.18531720679426966</v>
      </c>
      <c r="U123" s="336">
        <v>2.3956317026954634</v>
      </c>
      <c r="V123" s="336">
        <v>-9.9083685548634115E-2</v>
      </c>
      <c r="W123" s="336">
        <v>-0.97135142799294794</v>
      </c>
      <c r="X123" s="336">
        <v>9.9902562120650629E-3</v>
      </c>
      <c r="Y123" s="336">
        <v>7.5757927691526492E-2</v>
      </c>
      <c r="Z123" s="336">
        <v>0.42672187683518614</v>
      </c>
      <c r="AA123" s="336">
        <v>2.425625486154988</v>
      </c>
      <c r="AB123" s="336">
        <v>0.21584835383249326</v>
      </c>
      <c r="AC123" s="340">
        <v>-0.82552734194847177</v>
      </c>
      <c r="AD123" s="509">
        <v>26859401000195</v>
      </c>
      <c r="AE123" s="337" t="s">
        <v>2443</v>
      </c>
      <c r="AF123" s="337" t="s">
        <v>2137</v>
      </c>
      <c r="AG123" s="341" t="s">
        <v>59</v>
      </c>
      <c r="AH123" s="341" t="s">
        <v>2135</v>
      </c>
      <c r="AI123" s="341">
        <v>5000</v>
      </c>
      <c r="AJ123" s="341">
        <v>1000</v>
      </c>
      <c r="AK123" s="341">
        <v>5000</v>
      </c>
      <c r="AL123" s="336">
        <v>1.9E-2</v>
      </c>
      <c r="AM123" s="336">
        <v>0.2</v>
      </c>
      <c r="AN123" s="336" t="s">
        <v>2166</v>
      </c>
      <c r="AO123" s="334" t="s">
        <v>1324</v>
      </c>
      <c r="AP123" s="337" t="s">
        <v>13</v>
      </c>
      <c r="AQ123" s="343" t="s">
        <v>668</v>
      </c>
      <c r="AR123" s="336">
        <v>4.7499999999999999E-3</v>
      </c>
      <c r="AS123" s="336">
        <v>4.7499999999999999E-3</v>
      </c>
      <c r="AT123" s="336"/>
      <c r="AW123" s="629"/>
      <c r="AX123" s="630"/>
      <c r="AY123" s="630"/>
      <c r="AZ123" s="630"/>
      <c r="BA123" s="630"/>
      <c r="BB123" s="641"/>
      <c r="BC123" s="630"/>
      <c r="BD123" s="630"/>
      <c r="BE123" s="630"/>
      <c r="BF123" s="630"/>
      <c r="BG123" s="642"/>
      <c r="BH123" s="631"/>
      <c r="BI123" s="632"/>
      <c r="BJ123" s="632"/>
      <c r="BK123" s="632"/>
      <c r="BL123" s="212"/>
      <c r="BM123" s="631"/>
      <c r="BN123" s="631"/>
      <c r="BO123" s="631"/>
      <c r="BP123" s="631"/>
      <c r="BQ123" s="631"/>
      <c r="BR123" s="631"/>
      <c r="BS123" s="631"/>
      <c r="BT123" s="631"/>
      <c r="BU123" s="631"/>
      <c r="BV123" s="633"/>
      <c r="BW123" s="630"/>
    </row>
    <row r="124" spans="2:75" ht="15.75" customHeight="1">
      <c r="B124" s="330" t="s">
        <v>1233</v>
      </c>
      <c r="C124" s="331">
        <v>38971881000160</v>
      </c>
      <c r="D124" s="332" t="s">
        <v>14</v>
      </c>
      <c r="E124" s="332" t="s">
        <v>614</v>
      </c>
      <c r="F124" s="332"/>
      <c r="G124" s="333"/>
      <c r="H124" s="333" t="s">
        <v>1338</v>
      </c>
      <c r="I124" s="333" t="s">
        <v>34</v>
      </c>
      <c r="J124" s="333" t="s">
        <v>608</v>
      </c>
      <c r="K124" s="334" t="s">
        <v>48</v>
      </c>
      <c r="L124" s="335" t="s">
        <v>1339</v>
      </c>
      <c r="M124" s="335" t="s">
        <v>34</v>
      </c>
      <c r="N124" s="334">
        <v>557927</v>
      </c>
      <c r="O124" s="334" t="s">
        <v>1321</v>
      </c>
      <c r="P124" s="338">
        <v>44127</v>
      </c>
      <c r="Q124" s="339">
        <v>129603858.73999999</v>
      </c>
      <c r="R124" s="339">
        <v>117491206.50579366</v>
      </c>
      <c r="S124" s="334">
        <v>32</v>
      </c>
      <c r="T124" s="336">
        <v>0.17847692967481499</v>
      </c>
      <c r="U124" s="336">
        <v>2.3072061052776269</v>
      </c>
      <c r="V124" s="336">
        <v>-9.7168341409837766E-2</v>
      </c>
      <c r="W124" s="336">
        <v>-0.95257465102894845</v>
      </c>
      <c r="X124" s="336" t="s">
        <v>1418</v>
      </c>
      <c r="Y124" s="336" t="s">
        <v>1418</v>
      </c>
      <c r="Z124" s="336" t="s">
        <v>1418</v>
      </c>
      <c r="AA124" s="336" t="s">
        <v>1418</v>
      </c>
      <c r="AB124" s="336">
        <v>0.20922356629411978</v>
      </c>
      <c r="AC124" s="340">
        <v>-0.84823798185190424</v>
      </c>
      <c r="AD124" s="509">
        <v>38452194000139</v>
      </c>
      <c r="AE124" s="337" t="s">
        <v>2148</v>
      </c>
      <c r="AF124" s="337" t="s">
        <v>2134</v>
      </c>
      <c r="AG124" s="341" t="s">
        <v>1436</v>
      </c>
      <c r="AH124" s="341" t="s">
        <v>2135</v>
      </c>
      <c r="AI124" s="341">
        <v>10000</v>
      </c>
      <c r="AJ124" s="341">
        <v>10000</v>
      </c>
      <c r="AK124" s="341">
        <v>10000</v>
      </c>
      <c r="AL124" s="336">
        <v>0</v>
      </c>
      <c r="AM124" s="336" t="s">
        <v>34</v>
      </c>
      <c r="AN124" s="336" t="s">
        <v>34</v>
      </c>
      <c r="AO124" s="334" t="s">
        <v>1324</v>
      </c>
      <c r="AP124" s="337" t="s">
        <v>716</v>
      </c>
      <c r="AQ124" s="343" t="s">
        <v>659</v>
      </c>
      <c r="AR124" s="336">
        <v>3.7999999999999996E-3</v>
      </c>
      <c r="AS124" s="336">
        <v>3.7999999999999996E-3</v>
      </c>
      <c r="AT124" s="336"/>
      <c r="AW124" s="629"/>
      <c r="AX124" s="630"/>
      <c r="AY124" s="630"/>
      <c r="AZ124" s="630"/>
      <c r="BA124" s="630"/>
      <c r="BB124" s="641"/>
      <c r="BC124" s="630"/>
      <c r="BD124" s="630"/>
      <c r="BE124" s="630"/>
      <c r="BF124" s="630"/>
      <c r="BG124" s="642"/>
      <c r="BH124" s="631"/>
      <c r="BI124" s="632"/>
      <c r="BJ124" s="632"/>
      <c r="BK124" s="632"/>
      <c r="BL124" s="212"/>
      <c r="BM124" s="631"/>
      <c r="BN124" s="631"/>
      <c r="BO124" s="631"/>
      <c r="BP124" s="631"/>
      <c r="BQ124" s="631"/>
      <c r="BR124" s="631"/>
      <c r="BS124" s="631"/>
      <c r="BT124" s="631"/>
      <c r="BU124" s="631"/>
      <c r="BV124" s="633"/>
      <c r="BW124" s="630"/>
    </row>
    <row r="125" spans="2:75" ht="15.75" customHeight="1">
      <c r="B125" s="330" t="s">
        <v>465</v>
      </c>
      <c r="C125" s="331">
        <v>11741429000156</v>
      </c>
      <c r="D125" s="332" t="s">
        <v>14</v>
      </c>
      <c r="E125" s="332" t="s">
        <v>607</v>
      </c>
      <c r="F125" s="332" t="s">
        <v>1317</v>
      </c>
      <c r="G125" s="333"/>
      <c r="H125" s="333" t="s">
        <v>34</v>
      </c>
      <c r="I125" s="333" t="s">
        <v>34</v>
      </c>
      <c r="J125" s="333" t="s">
        <v>608</v>
      </c>
      <c r="K125" s="334" t="s">
        <v>48</v>
      </c>
      <c r="L125" s="335" t="s">
        <v>1339</v>
      </c>
      <c r="M125" s="335" t="s">
        <v>34</v>
      </c>
      <c r="N125" s="334">
        <v>349836</v>
      </c>
      <c r="O125" s="334" t="s">
        <v>1321</v>
      </c>
      <c r="P125" s="338">
        <v>41556</v>
      </c>
      <c r="Q125" s="339">
        <v>25457492.18</v>
      </c>
      <c r="R125" s="339">
        <v>36923187.442460343</v>
      </c>
      <c r="S125" s="334">
        <v>33</v>
      </c>
      <c r="T125" s="336">
        <v>-4.7230542944467491E-2</v>
      </c>
      <c r="U125" s="336">
        <v>-0.61055844716511543</v>
      </c>
      <c r="V125" s="336">
        <v>-0.21794834665596818</v>
      </c>
      <c r="W125" s="336">
        <v>-2.1366225588072618</v>
      </c>
      <c r="X125" s="336">
        <v>-0.12212843640272719</v>
      </c>
      <c r="Y125" s="336">
        <v>-0.92612211916079556</v>
      </c>
      <c r="Z125" s="336">
        <v>-3.3098717842083403E-2</v>
      </c>
      <c r="AA125" s="336">
        <v>-0.18814384243022778</v>
      </c>
      <c r="AB125" s="336">
        <v>0.22846084709932138</v>
      </c>
      <c r="AC125" s="340">
        <v>-1.3865575459137727</v>
      </c>
      <c r="AD125" s="509">
        <v>0</v>
      </c>
      <c r="AE125" s="337" t="s">
        <v>2395</v>
      </c>
      <c r="AF125" s="337" t="s">
        <v>2134</v>
      </c>
      <c r="AG125" s="341" t="s">
        <v>1436</v>
      </c>
      <c r="AH125" s="341" t="s">
        <v>2138</v>
      </c>
      <c r="AI125" s="341">
        <v>500</v>
      </c>
      <c r="AJ125" s="341">
        <v>500</v>
      </c>
      <c r="AK125" s="341">
        <v>500</v>
      </c>
      <c r="AL125" s="336">
        <v>0.02</v>
      </c>
      <c r="AM125" s="336">
        <v>0.2</v>
      </c>
      <c r="AN125" s="336" t="s">
        <v>34</v>
      </c>
      <c r="AO125" s="334" t="s">
        <v>1324</v>
      </c>
      <c r="AP125" s="337" t="s">
        <v>716</v>
      </c>
      <c r="AQ125" s="343" t="s">
        <v>659</v>
      </c>
      <c r="AR125" s="336">
        <v>5.3340000000000002E-3</v>
      </c>
      <c r="AS125" s="336">
        <v>5.3340000000000002E-3</v>
      </c>
      <c r="AT125" s="336"/>
      <c r="AW125" s="629"/>
      <c r="AX125" s="630"/>
      <c r="AY125" s="630"/>
      <c r="AZ125" s="630"/>
      <c r="BA125" s="630"/>
      <c r="BB125" s="641"/>
      <c r="BC125" s="630"/>
      <c r="BD125" s="630"/>
      <c r="BE125" s="630"/>
      <c r="BF125" s="630"/>
      <c r="BG125" s="642"/>
      <c r="BH125" s="631"/>
      <c r="BI125" s="632"/>
      <c r="BJ125" s="632"/>
      <c r="BK125" s="632"/>
      <c r="BL125" s="212"/>
      <c r="BM125" s="631"/>
      <c r="BN125" s="631"/>
      <c r="BO125" s="631"/>
      <c r="BP125" s="631"/>
      <c r="BQ125" s="631"/>
      <c r="BR125" s="631"/>
      <c r="BS125" s="631"/>
      <c r="BT125" s="631"/>
      <c r="BU125" s="631"/>
      <c r="BV125" s="633"/>
      <c r="BW125" s="630"/>
    </row>
    <row r="126" spans="2:75" ht="15.75" customHeight="1">
      <c r="B126" s="330" t="s">
        <v>396</v>
      </c>
      <c r="C126" s="331">
        <v>22232927000190</v>
      </c>
      <c r="D126" s="332" t="s">
        <v>14</v>
      </c>
      <c r="E126" s="332" t="s">
        <v>607</v>
      </c>
      <c r="F126" s="332"/>
      <c r="G126" s="333"/>
      <c r="H126" s="333" t="s">
        <v>34</v>
      </c>
      <c r="I126" s="333" t="s">
        <v>34</v>
      </c>
      <c r="J126" s="333" t="s">
        <v>608</v>
      </c>
      <c r="K126" s="334" t="s">
        <v>48</v>
      </c>
      <c r="L126" s="335" t="s">
        <v>1339</v>
      </c>
      <c r="M126" s="335" t="s">
        <v>34</v>
      </c>
      <c r="N126" s="334">
        <v>401463</v>
      </c>
      <c r="O126" s="334" t="s">
        <v>1324</v>
      </c>
      <c r="P126" s="338">
        <v>42220</v>
      </c>
      <c r="Q126" s="339">
        <v>431962180.27999997</v>
      </c>
      <c r="R126" s="339">
        <v>464315243.55646813</v>
      </c>
      <c r="S126" s="334">
        <v>33</v>
      </c>
      <c r="T126" s="336">
        <v>0.16624084558967711</v>
      </c>
      <c r="U126" s="336">
        <v>2.1490278580534188</v>
      </c>
      <c r="V126" s="336">
        <v>0.16237851680962967</v>
      </c>
      <c r="W126" s="336">
        <v>1.5918524155118587</v>
      </c>
      <c r="X126" s="336">
        <v>0.48037917004023045</v>
      </c>
      <c r="Y126" s="336">
        <v>3.6428025123592573</v>
      </c>
      <c r="Z126" s="336">
        <v>0.85776693320908204</v>
      </c>
      <c r="AA126" s="336">
        <v>4.8758253263320652</v>
      </c>
      <c r="AB126" s="336">
        <v>0.19662273178272718</v>
      </c>
      <c r="AC126" s="340">
        <v>0.36922880351667298</v>
      </c>
      <c r="AD126" s="509">
        <v>27389566000103</v>
      </c>
      <c r="AE126" s="337" t="s">
        <v>2433</v>
      </c>
      <c r="AF126" s="337" t="s">
        <v>2134</v>
      </c>
      <c r="AG126" s="341" t="s">
        <v>1436</v>
      </c>
      <c r="AH126" s="341" t="s">
        <v>2138</v>
      </c>
      <c r="AI126" s="341">
        <v>1000</v>
      </c>
      <c r="AJ126" s="341">
        <v>1000</v>
      </c>
      <c r="AK126" s="341">
        <v>1000</v>
      </c>
      <c r="AL126" s="336">
        <v>0.02</v>
      </c>
      <c r="AM126" s="336">
        <v>0.2</v>
      </c>
      <c r="AN126" s="336" t="s">
        <v>34</v>
      </c>
      <c r="AO126" s="334" t="s">
        <v>1324</v>
      </c>
      <c r="AP126" s="337" t="s">
        <v>716</v>
      </c>
      <c r="AQ126" s="343" t="s">
        <v>659</v>
      </c>
      <c r="AR126" s="336">
        <v>3.7499999999999999E-3</v>
      </c>
      <c r="AS126" s="336">
        <v>3.7499999999999999E-3</v>
      </c>
      <c r="AT126" s="336"/>
      <c r="AW126" s="629"/>
      <c r="AX126" s="630"/>
      <c r="AY126" s="630"/>
      <c r="AZ126" s="630"/>
      <c r="BA126" s="630"/>
      <c r="BB126" s="641"/>
      <c r="BC126" s="630"/>
      <c r="BD126" s="630"/>
      <c r="BE126" s="630"/>
      <c r="BF126" s="630"/>
      <c r="BG126" s="642"/>
      <c r="BH126" s="631"/>
      <c r="BI126" s="632"/>
      <c r="BJ126" s="632"/>
      <c r="BK126" s="632"/>
      <c r="BL126" s="212"/>
      <c r="BM126" s="631"/>
      <c r="BN126" s="631"/>
      <c r="BO126" s="631"/>
      <c r="BP126" s="631"/>
      <c r="BQ126" s="631"/>
      <c r="BR126" s="631"/>
      <c r="BS126" s="631"/>
      <c r="BT126" s="631"/>
      <c r="BU126" s="631"/>
      <c r="BV126" s="633"/>
      <c r="BW126" s="630"/>
    </row>
    <row r="127" spans="2:75" ht="15.75" customHeight="1">
      <c r="B127" s="330" t="s">
        <v>644</v>
      </c>
      <c r="C127" s="331">
        <v>20146294000171</v>
      </c>
      <c r="D127" s="332" t="s">
        <v>11</v>
      </c>
      <c r="E127" s="332" t="s">
        <v>620</v>
      </c>
      <c r="F127" s="332" t="s">
        <v>663</v>
      </c>
      <c r="G127" s="333" t="s">
        <v>738</v>
      </c>
      <c r="H127" s="333" t="s">
        <v>34</v>
      </c>
      <c r="I127" s="333" t="s">
        <v>34</v>
      </c>
      <c r="J127" s="333" t="s">
        <v>608</v>
      </c>
      <c r="K127" s="334" t="s">
        <v>48</v>
      </c>
      <c r="L127" s="335" t="s">
        <v>1339</v>
      </c>
      <c r="M127" s="335" t="s">
        <v>34</v>
      </c>
      <c r="N127" s="334">
        <v>381934</v>
      </c>
      <c r="O127" s="334" t="s">
        <v>1321</v>
      </c>
      <c r="P127" s="338">
        <v>41949</v>
      </c>
      <c r="Q127" s="339">
        <v>1331921508.6600001</v>
      </c>
      <c r="R127" s="339">
        <v>975511294.13892841</v>
      </c>
      <c r="S127" s="334">
        <v>45</v>
      </c>
      <c r="T127" s="336">
        <v>9.1821324721498954E-2</v>
      </c>
      <c r="U127" s="336">
        <v>1.1869921864865893</v>
      </c>
      <c r="V127" s="336">
        <v>0.12198386307616826</v>
      </c>
      <c r="W127" s="336">
        <v>1.1958497398945982</v>
      </c>
      <c r="X127" s="336">
        <v>0.20738254328053496</v>
      </c>
      <c r="Y127" s="336">
        <v>1.5726194989231486</v>
      </c>
      <c r="Z127" s="336">
        <v>0.25090202378730875</v>
      </c>
      <c r="AA127" s="336">
        <v>1.4262084426981934</v>
      </c>
      <c r="AB127" s="336">
        <v>5.7699651418286037E-3</v>
      </c>
      <c r="AC127" s="340">
        <v>3.1177340564059275</v>
      </c>
      <c r="AD127" s="509">
        <v>20146318000192</v>
      </c>
      <c r="AE127" s="337" t="s">
        <v>2224</v>
      </c>
      <c r="AF127" s="337" t="s">
        <v>2143</v>
      </c>
      <c r="AG127" s="341" t="s">
        <v>1437</v>
      </c>
      <c r="AH127" s="341" t="s">
        <v>2138</v>
      </c>
      <c r="AI127" s="341">
        <v>1000</v>
      </c>
      <c r="AJ127" s="341">
        <v>1000</v>
      </c>
      <c r="AK127" s="341">
        <v>1000</v>
      </c>
      <c r="AL127" s="336">
        <v>5.5000000000000005E-3</v>
      </c>
      <c r="AM127" s="336">
        <v>0.15</v>
      </c>
      <c r="AN127" s="336" t="s">
        <v>64</v>
      </c>
      <c r="AO127" s="334" t="s">
        <v>1324</v>
      </c>
      <c r="AP127" s="337" t="s">
        <v>11</v>
      </c>
      <c r="AQ127" s="343" t="s">
        <v>1374</v>
      </c>
      <c r="AR127" s="336">
        <v>1.6499999999999998E-3</v>
      </c>
      <c r="AS127" s="336">
        <v>1.6499999999999998E-3</v>
      </c>
      <c r="AT127" s="336"/>
      <c r="AW127" s="629"/>
      <c r="AX127" s="630"/>
      <c r="AY127" s="630"/>
      <c r="AZ127" s="630"/>
      <c r="BA127" s="630"/>
      <c r="BB127" s="641"/>
      <c r="BC127" s="630"/>
      <c r="BD127" s="630"/>
      <c r="BE127" s="630"/>
      <c r="BF127" s="630"/>
      <c r="BG127" s="642"/>
      <c r="BH127" s="631"/>
      <c r="BI127" s="632"/>
      <c r="BJ127" s="632"/>
      <c r="BK127" s="632"/>
      <c r="BL127" s="212"/>
      <c r="BM127" s="631"/>
      <c r="BN127" s="631"/>
      <c r="BO127" s="631"/>
      <c r="BP127" s="631"/>
      <c r="BQ127" s="631"/>
      <c r="BR127" s="631"/>
      <c r="BS127" s="631"/>
      <c r="BT127" s="631"/>
      <c r="BU127" s="631"/>
      <c r="BV127" s="633"/>
      <c r="BW127" s="630"/>
    </row>
    <row r="128" spans="2:75" ht="15.75" customHeight="1">
      <c r="B128" s="330" t="s">
        <v>1007</v>
      </c>
      <c r="C128" s="331">
        <v>20824446000148</v>
      </c>
      <c r="D128" s="332" t="s">
        <v>11</v>
      </c>
      <c r="E128" s="332" t="s">
        <v>620</v>
      </c>
      <c r="F128" s="332" t="s">
        <v>663</v>
      </c>
      <c r="G128" s="333" t="s">
        <v>738</v>
      </c>
      <c r="H128" s="333" t="s">
        <v>34</v>
      </c>
      <c r="I128" s="333"/>
      <c r="J128" s="333" t="s">
        <v>608</v>
      </c>
      <c r="K128" s="334" t="s">
        <v>48</v>
      </c>
      <c r="L128" s="335" t="s">
        <v>1339</v>
      </c>
      <c r="M128" s="335" t="s">
        <v>1415</v>
      </c>
      <c r="N128" s="334">
        <v>391573</v>
      </c>
      <c r="O128" s="334" t="s">
        <v>1321</v>
      </c>
      <c r="P128" s="338">
        <v>41992</v>
      </c>
      <c r="Q128" s="339">
        <v>518922013.56</v>
      </c>
      <c r="R128" s="339">
        <v>412054359.66285706</v>
      </c>
      <c r="S128" s="334">
        <v>46</v>
      </c>
      <c r="T128" s="336">
        <v>8.9523050704364726E-2</v>
      </c>
      <c r="U128" s="336">
        <v>1.1572819496868285</v>
      </c>
      <c r="V128" s="336">
        <v>0.11934750908759062</v>
      </c>
      <c r="W128" s="336">
        <v>1.1700046555366608</v>
      </c>
      <c r="X128" s="336">
        <v>0.19846732306651016</v>
      </c>
      <c r="Y128" s="336">
        <v>1.5050137644963919</v>
      </c>
      <c r="Z128" s="336">
        <v>0.20845394106567805</v>
      </c>
      <c r="AA128" s="336">
        <v>1.1849197793382638</v>
      </c>
      <c r="AB128" s="336">
        <v>1.9747977527039308E-3</v>
      </c>
      <c r="AC128" s="340">
        <v>7.9101918840779772</v>
      </c>
      <c r="AD128" s="509">
        <v>20833920000106</v>
      </c>
      <c r="AE128" s="337" t="s">
        <v>2313</v>
      </c>
      <c r="AF128" s="337" t="s">
        <v>2143</v>
      </c>
      <c r="AG128" s="341" t="s">
        <v>1437</v>
      </c>
      <c r="AH128" s="341" t="s">
        <v>2138</v>
      </c>
      <c r="AI128" s="341">
        <v>100000</v>
      </c>
      <c r="AJ128" s="341">
        <v>50000</v>
      </c>
      <c r="AK128" s="341">
        <v>100000</v>
      </c>
      <c r="AL128" s="336">
        <v>6.0000000000000001E-3</v>
      </c>
      <c r="AM128" s="336">
        <v>0.2</v>
      </c>
      <c r="AN128" s="336" t="s">
        <v>2152</v>
      </c>
      <c r="AO128" s="334" t="s">
        <v>1324</v>
      </c>
      <c r="AP128" s="337" t="s">
        <v>11</v>
      </c>
      <c r="AQ128" s="343" t="s">
        <v>675</v>
      </c>
      <c r="AR128" s="336" t="s">
        <v>34</v>
      </c>
      <c r="AS128" s="336" t="s">
        <v>34</v>
      </c>
      <c r="AT128" s="336"/>
      <c r="AW128" s="629"/>
      <c r="AX128" s="630"/>
      <c r="AY128" s="630"/>
      <c r="AZ128" s="630"/>
      <c r="BA128" s="630"/>
      <c r="BB128" s="641"/>
      <c r="BC128" s="630"/>
      <c r="BD128" s="630"/>
      <c r="BE128" s="630"/>
      <c r="BF128" s="630"/>
      <c r="BG128" s="642"/>
      <c r="BH128" s="631"/>
      <c r="BI128" s="632"/>
      <c r="BJ128" s="632"/>
      <c r="BK128" s="632"/>
      <c r="BL128" s="212"/>
      <c r="BM128" s="631"/>
      <c r="BN128" s="631"/>
      <c r="BO128" s="631"/>
      <c r="BP128" s="631"/>
      <c r="BQ128" s="631"/>
      <c r="BR128" s="631"/>
      <c r="BS128" s="631"/>
      <c r="BT128" s="631"/>
      <c r="BU128" s="631"/>
      <c r="BV128" s="633"/>
      <c r="BW128" s="630"/>
    </row>
    <row r="129" spans="2:75" ht="15.75" customHeight="1">
      <c r="B129" s="330" t="s">
        <v>383</v>
      </c>
      <c r="C129" s="331">
        <v>35343590000130</v>
      </c>
      <c r="D129" s="332" t="s">
        <v>11</v>
      </c>
      <c r="E129" s="332" t="s">
        <v>620</v>
      </c>
      <c r="F129" s="332" t="s">
        <v>663</v>
      </c>
      <c r="G129" s="333" t="s">
        <v>738</v>
      </c>
      <c r="H129" s="333" t="s">
        <v>34</v>
      </c>
      <c r="I129" s="333"/>
      <c r="J129" s="333" t="s">
        <v>608</v>
      </c>
      <c r="K129" s="334" t="s">
        <v>48</v>
      </c>
      <c r="L129" s="335" t="s">
        <v>1339</v>
      </c>
      <c r="M129" s="335" t="s">
        <v>34</v>
      </c>
      <c r="N129" s="334">
        <v>519421</v>
      </c>
      <c r="O129" s="334" t="s">
        <v>1321</v>
      </c>
      <c r="P129" s="338">
        <v>43819</v>
      </c>
      <c r="Q129" s="339">
        <v>336951112.20999998</v>
      </c>
      <c r="R129" s="339">
        <v>211756594.31019837</v>
      </c>
      <c r="S129" s="334">
        <v>46</v>
      </c>
      <c r="T129" s="336">
        <v>8.7590871946483295E-2</v>
      </c>
      <c r="U129" s="336">
        <v>1.1323042977584019</v>
      </c>
      <c r="V129" s="336">
        <v>0.11726759377364049</v>
      </c>
      <c r="W129" s="336">
        <v>1.1496145307737078</v>
      </c>
      <c r="X129" s="336">
        <v>0.18845601082839525</v>
      </c>
      <c r="Y129" s="336">
        <v>1.4290961651342802</v>
      </c>
      <c r="Z129" s="336" t="s">
        <v>1418</v>
      </c>
      <c r="AA129" s="336" t="s">
        <v>1418</v>
      </c>
      <c r="AB129" s="336">
        <v>2.2269542501345972E-3</v>
      </c>
      <c r="AC129" s="340">
        <v>6.1792257396061698</v>
      </c>
      <c r="AD129" s="509">
        <v>35505971000178</v>
      </c>
      <c r="AE129" s="337" t="s">
        <v>2148</v>
      </c>
      <c r="AF129" s="337" t="s">
        <v>2134</v>
      </c>
      <c r="AG129" s="341" t="s">
        <v>1436</v>
      </c>
      <c r="AH129" s="341" t="s">
        <v>2138</v>
      </c>
      <c r="AI129" s="341">
        <v>1000</v>
      </c>
      <c r="AJ129" s="341">
        <v>500</v>
      </c>
      <c r="AK129" s="341">
        <v>1000</v>
      </c>
      <c r="AL129" s="336">
        <v>0</v>
      </c>
      <c r="AM129" s="336" t="s">
        <v>34</v>
      </c>
      <c r="AN129" s="336" t="s">
        <v>64</v>
      </c>
      <c r="AO129" s="334" t="s">
        <v>1324</v>
      </c>
      <c r="AP129" s="337" t="s">
        <v>11</v>
      </c>
      <c r="AQ129" s="343" t="s">
        <v>675</v>
      </c>
      <c r="AR129" s="336">
        <v>1.3998000000000001E-3</v>
      </c>
      <c r="AS129" s="336">
        <v>1.3998000000000001E-3</v>
      </c>
      <c r="AT129" s="336"/>
      <c r="AW129" s="629"/>
      <c r="AX129" s="630"/>
      <c r="AY129" s="630"/>
      <c r="AZ129" s="630"/>
      <c r="BA129" s="630"/>
      <c r="BB129" s="641"/>
      <c r="BC129" s="630"/>
      <c r="BD129" s="630"/>
      <c r="BE129" s="630"/>
      <c r="BF129" s="630"/>
      <c r="BG129" s="642"/>
      <c r="BH129" s="631"/>
      <c r="BI129" s="632"/>
      <c r="BJ129" s="632"/>
      <c r="BK129" s="632"/>
      <c r="BL129" s="212"/>
      <c r="BM129" s="631"/>
      <c r="BN129" s="631"/>
      <c r="BO129" s="631"/>
      <c r="BP129" s="631"/>
      <c r="BQ129" s="631"/>
      <c r="BR129" s="631"/>
      <c r="BS129" s="631"/>
      <c r="BT129" s="631"/>
      <c r="BU129" s="631"/>
      <c r="BV129" s="633"/>
      <c r="BW129" s="630"/>
    </row>
    <row r="130" spans="2:75" ht="15.75" customHeight="1">
      <c r="B130" s="330" t="s">
        <v>492</v>
      </c>
      <c r="C130" s="331">
        <v>34781162000126</v>
      </c>
      <c r="D130" s="332" t="s">
        <v>11</v>
      </c>
      <c r="E130" s="332" t="s">
        <v>620</v>
      </c>
      <c r="F130" s="332" t="s">
        <v>663</v>
      </c>
      <c r="G130" s="333" t="s">
        <v>738</v>
      </c>
      <c r="H130" s="333" t="s">
        <v>34</v>
      </c>
      <c r="I130" s="333"/>
      <c r="J130" s="333" t="s">
        <v>611</v>
      </c>
      <c r="K130" s="334" t="s">
        <v>48</v>
      </c>
      <c r="L130" s="335" t="s">
        <v>1339</v>
      </c>
      <c r="M130" s="335" t="s">
        <v>34</v>
      </c>
      <c r="N130" s="334">
        <v>599743</v>
      </c>
      <c r="O130" s="334" t="s">
        <v>1321</v>
      </c>
      <c r="P130" s="338">
        <v>44355</v>
      </c>
      <c r="Q130" s="339">
        <v>298516071.42000002</v>
      </c>
      <c r="R130" s="339">
        <v>255051702.32996023</v>
      </c>
      <c r="S130" s="334">
        <v>46</v>
      </c>
      <c r="T130" s="336">
        <v>7.6732469492545308E-2</v>
      </c>
      <c r="U130" s="336">
        <v>0.99193560987850016</v>
      </c>
      <c r="V130" s="336">
        <v>0.10339617297321935</v>
      </c>
      <c r="W130" s="336">
        <v>1.0136282245702855</v>
      </c>
      <c r="X130" s="336" t="s">
        <v>1418</v>
      </c>
      <c r="Y130" s="336" t="s">
        <v>1418</v>
      </c>
      <c r="Z130" s="336" t="s">
        <v>1418</v>
      </c>
      <c r="AA130" s="336" t="s">
        <v>1418</v>
      </c>
      <c r="AB130" s="336">
        <v>1.8491408492666995E-2</v>
      </c>
      <c r="AC130" s="340">
        <v>7.733514921731742E-2</v>
      </c>
      <c r="AD130" s="509">
        <v>35646238000173</v>
      </c>
      <c r="AE130" s="337" t="s">
        <v>2424</v>
      </c>
      <c r="AF130" s="337" t="s">
        <v>2137</v>
      </c>
      <c r="AG130" s="341" t="s">
        <v>59</v>
      </c>
      <c r="AH130" s="341" t="s">
        <v>2135</v>
      </c>
      <c r="AI130" s="341">
        <v>1000</v>
      </c>
      <c r="AJ130" s="341">
        <v>500</v>
      </c>
      <c r="AK130" s="341">
        <v>1000</v>
      </c>
      <c r="AL130" s="336">
        <v>4.0000000000000001E-3</v>
      </c>
      <c r="AM130" s="336">
        <v>0.2</v>
      </c>
      <c r="AN130" s="336" t="s">
        <v>64</v>
      </c>
      <c r="AO130" s="334" t="s">
        <v>1324</v>
      </c>
      <c r="AP130" s="337" t="s">
        <v>13</v>
      </c>
      <c r="AQ130" s="343" t="s">
        <v>668</v>
      </c>
      <c r="AR130" s="336">
        <v>1.3333333333333333E-3</v>
      </c>
      <c r="AS130" s="336">
        <v>1.3333333333333333E-3</v>
      </c>
      <c r="AT130" s="336"/>
      <c r="AW130" s="629"/>
      <c r="AX130" s="630"/>
      <c r="AY130" s="630"/>
      <c r="AZ130" s="630"/>
      <c r="BA130" s="630"/>
      <c r="BB130" s="641"/>
      <c r="BC130" s="630"/>
      <c r="BD130" s="630"/>
      <c r="BE130" s="630"/>
      <c r="BF130" s="630"/>
      <c r="BG130" s="642"/>
      <c r="BH130" s="631"/>
      <c r="BI130" s="632"/>
      <c r="BJ130" s="632"/>
      <c r="BK130" s="632"/>
      <c r="BL130" s="212"/>
      <c r="BM130" s="631"/>
      <c r="BN130" s="631"/>
      <c r="BO130" s="631"/>
      <c r="BP130" s="631"/>
      <c r="BQ130" s="631"/>
      <c r="BR130" s="631"/>
      <c r="BS130" s="631"/>
      <c r="BT130" s="631"/>
      <c r="BU130" s="631"/>
      <c r="BV130" s="633"/>
      <c r="BW130" s="630"/>
    </row>
    <row r="131" spans="2:75" ht="15.75" customHeight="1">
      <c r="B131" s="330" t="s">
        <v>1009</v>
      </c>
      <c r="C131" s="331">
        <v>32227355000104</v>
      </c>
      <c r="D131" s="332" t="s">
        <v>11</v>
      </c>
      <c r="E131" s="332" t="s">
        <v>620</v>
      </c>
      <c r="F131" s="332" t="s">
        <v>692</v>
      </c>
      <c r="G131" s="333" t="s">
        <v>738</v>
      </c>
      <c r="H131" s="333" t="s">
        <v>34</v>
      </c>
      <c r="I131" s="333"/>
      <c r="J131" s="333" t="s">
        <v>608</v>
      </c>
      <c r="K131" s="334" t="s">
        <v>48</v>
      </c>
      <c r="L131" s="335" t="s">
        <v>1339</v>
      </c>
      <c r="M131" s="335" t="s">
        <v>34</v>
      </c>
      <c r="N131" s="334">
        <v>491055</v>
      </c>
      <c r="O131" s="334" t="s">
        <v>1321</v>
      </c>
      <c r="P131" s="338">
        <v>43544</v>
      </c>
      <c r="Q131" s="339">
        <v>12841027.01</v>
      </c>
      <c r="R131" s="339">
        <v>17629264.52198413</v>
      </c>
      <c r="S131" s="334">
        <v>46</v>
      </c>
      <c r="T131" s="336">
        <v>8.1237216933496281E-2</v>
      </c>
      <c r="U131" s="336">
        <v>1.0501693592904415</v>
      </c>
      <c r="V131" s="336">
        <v>0.10375414827778906</v>
      </c>
      <c r="W131" s="336">
        <v>1.0171375795297286</v>
      </c>
      <c r="X131" s="336">
        <v>0.17685302435552219</v>
      </c>
      <c r="Y131" s="336">
        <v>1.3411086109055805</v>
      </c>
      <c r="Z131" s="336">
        <v>0.19147794303784749</v>
      </c>
      <c r="AA131" s="336">
        <v>1.0884227031287712</v>
      </c>
      <c r="AB131" s="336">
        <v>1.661501355203817E-2</v>
      </c>
      <c r="AC131" s="340">
        <v>0.10363574369455647</v>
      </c>
      <c r="AD131" s="509">
        <v>32227954000128</v>
      </c>
      <c r="AE131" s="337" t="s">
        <v>2313</v>
      </c>
      <c r="AF131" s="337" t="s">
        <v>2143</v>
      </c>
      <c r="AG131" s="341" t="s">
        <v>1437</v>
      </c>
      <c r="AH131" s="341" t="s">
        <v>2135</v>
      </c>
      <c r="AI131" s="341">
        <v>50000</v>
      </c>
      <c r="AJ131" s="341">
        <v>10000</v>
      </c>
      <c r="AK131" s="341">
        <v>50000</v>
      </c>
      <c r="AL131" s="336">
        <v>4.5000000000000005E-3</v>
      </c>
      <c r="AM131" s="336">
        <v>0.2</v>
      </c>
      <c r="AN131" s="336" t="s">
        <v>64</v>
      </c>
      <c r="AO131" s="334" t="s">
        <v>1324</v>
      </c>
      <c r="AP131" s="337" t="s">
        <v>11</v>
      </c>
      <c r="AQ131" s="343" t="s">
        <v>675</v>
      </c>
      <c r="AR131" s="336">
        <v>8.1809999999999988E-4</v>
      </c>
      <c r="AS131" s="336">
        <v>8.1809999999999988E-4</v>
      </c>
      <c r="AT131" s="336"/>
      <c r="AW131" s="629"/>
      <c r="AX131" s="630"/>
      <c r="AY131" s="630"/>
      <c r="AZ131" s="630"/>
      <c r="BA131" s="630"/>
      <c r="BB131" s="641"/>
      <c r="BC131" s="630"/>
      <c r="BD131" s="630"/>
      <c r="BE131" s="630"/>
      <c r="BF131" s="630"/>
      <c r="BG131" s="642"/>
      <c r="BH131" s="631"/>
      <c r="BI131" s="632"/>
      <c r="BJ131" s="632"/>
      <c r="BK131" s="632"/>
      <c r="BL131" s="212"/>
      <c r="BM131" s="631"/>
      <c r="BN131" s="631"/>
      <c r="BO131" s="631"/>
      <c r="BP131" s="631"/>
      <c r="BQ131" s="631"/>
      <c r="BR131" s="631"/>
      <c r="BS131" s="631"/>
      <c r="BT131" s="631"/>
      <c r="BU131" s="631"/>
      <c r="BV131" s="633"/>
      <c r="BW131" s="630"/>
    </row>
    <row r="132" spans="2:75" ht="15.75" customHeight="1">
      <c r="B132" s="330" t="s">
        <v>764</v>
      </c>
      <c r="C132" s="331">
        <v>44417227000102</v>
      </c>
      <c r="D132" s="332" t="s">
        <v>13</v>
      </c>
      <c r="E132" s="332" t="s">
        <v>615</v>
      </c>
      <c r="F132" s="332" t="s">
        <v>619</v>
      </c>
      <c r="G132" s="333" t="s">
        <v>34</v>
      </c>
      <c r="H132" s="333" t="s">
        <v>1338</v>
      </c>
      <c r="I132" s="333" t="s">
        <v>34</v>
      </c>
      <c r="J132" s="333" t="s">
        <v>611</v>
      </c>
      <c r="K132" s="334" t="s">
        <v>48</v>
      </c>
      <c r="L132" s="335" t="s">
        <v>1339</v>
      </c>
      <c r="M132" s="335" t="s">
        <v>34</v>
      </c>
      <c r="N132" s="334">
        <v>631108</v>
      </c>
      <c r="O132" s="334" t="s">
        <v>1321</v>
      </c>
      <c r="P132" s="338">
        <v>44552</v>
      </c>
      <c r="Q132" s="339">
        <v>18477637.350000001</v>
      </c>
      <c r="R132" s="339" t="s">
        <v>1418</v>
      </c>
      <c r="S132" s="334">
        <v>46</v>
      </c>
      <c r="T132" s="336">
        <v>0.10773355978723398</v>
      </c>
      <c r="U132" s="336">
        <v>1.3926927549531545</v>
      </c>
      <c r="V132" s="336" t="s">
        <v>1418</v>
      </c>
      <c r="W132" s="336" t="s">
        <v>1418</v>
      </c>
      <c r="X132" s="336" t="s">
        <v>1418</v>
      </c>
      <c r="Y132" s="336" t="s">
        <v>1418</v>
      </c>
      <c r="Z132" s="336" t="s">
        <v>1418</v>
      </c>
      <c r="AA132" s="336" t="s">
        <v>1418</v>
      </c>
      <c r="AB132" s="336" t="s">
        <v>1418</v>
      </c>
      <c r="AC132" s="340" t="s">
        <v>1418</v>
      </c>
      <c r="AD132" s="509">
        <v>0</v>
      </c>
      <c r="AE132" s="337" t="s">
        <v>2172</v>
      </c>
      <c r="AF132" s="337" t="s">
        <v>2134</v>
      </c>
      <c r="AG132" s="341" t="s">
        <v>1436</v>
      </c>
      <c r="AH132" s="341" t="s">
        <v>2138</v>
      </c>
      <c r="AI132" s="341">
        <v>0</v>
      </c>
      <c r="AJ132" s="341">
        <v>0</v>
      </c>
      <c r="AK132" s="341">
        <v>0</v>
      </c>
      <c r="AL132" s="640">
        <v>1.6E-2</v>
      </c>
      <c r="AM132" s="640" t="s">
        <v>34</v>
      </c>
      <c r="AN132" s="336" t="s">
        <v>64</v>
      </c>
      <c r="AO132" s="334" t="s">
        <v>1324</v>
      </c>
      <c r="AP132" s="337" t="s">
        <v>13</v>
      </c>
      <c r="AQ132" s="343" t="s">
        <v>664</v>
      </c>
      <c r="AR132" s="336">
        <v>5.4000000000000003E-3</v>
      </c>
      <c r="AS132" s="336">
        <v>5.4000000000000003E-3</v>
      </c>
      <c r="AT132" s="336"/>
      <c r="AW132" s="629"/>
      <c r="AX132" s="630"/>
      <c r="AY132" s="630"/>
      <c r="AZ132" s="630"/>
      <c r="BA132" s="630"/>
      <c r="BB132" s="641"/>
      <c r="BC132" s="630"/>
      <c r="BD132" s="630"/>
      <c r="BE132" s="630"/>
      <c r="BF132" s="630"/>
      <c r="BG132" s="642"/>
      <c r="BH132" s="631"/>
      <c r="BI132" s="632"/>
      <c r="BJ132" s="632"/>
      <c r="BK132" s="632"/>
      <c r="BL132" s="212"/>
      <c r="BM132" s="631"/>
      <c r="BN132" s="631"/>
      <c r="BO132" s="631"/>
      <c r="BP132" s="631"/>
      <c r="BQ132" s="631"/>
      <c r="BR132" s="631"/>
      <c r="BS132" s="631"/>
      <c r="BT132" s="631"/>
      <c r="BU132" s="631"/>
      <c r="BV132" s="633"/>
      <c r="BW132" s="630"/>
    </row>
    <row r="133" spans="2:75" ht="15.75" customHeight="1">
      <c r="B133" s="330" t="s">
        <v>1273</v>
      </c>
      <c r="C133" s="331">
        <v>41681126000156</v>
      </c>
      <c r="D133" s="332" t="s">
        <v>14</v>
      </c>
      <c r="E133" s="332" t="s">
        <v>607</v>
      </c>
      <c r="F133" s="332" t="s">
        <v>1317</v>
      </c>
      <c r="G133" s="333"/>
      <c r="H133" s="333" t="s">
        <v>34</v>
      </c>
      <c r="I133" s="333" t="s">
        <v>34</v>
      </c>
      <c r="J133" s="333" t="s">
        <v>608</v>
      </c>
      <c r="K133" s="334" t="s">
        <v>48</v>
      </c>
      <c r="L133" s="335" t="s">
        <v>1339</v>
      </c>
      <c r="M133" s="335" t="s">
        <v>34</v>
      </c>
      <c r="N133" s="334">
        <v>606715</v>
      </c>
      <c r="O133" s="334" t="s">
        <v>1321</v>
      </c>
      <c r="P133" s="338">
        <v>44375</v>
      </c>
      <c r="Q133" s="339">
        <v>40015932.350000001</v>
      </c>
      <c r="R133" s="339">
        <v>21570627.780952372</v>
      </c>
      <c r="S133" s="334">
        <v>47</v>
      </c>
      <c r="T133" s="336">
        <v>-9.1387952338244816E-2</v>
      </c>
      <c r="U133" s="336">
        <v>-1.1813898971020484</v>
      </c>
      <c r="V133" s="336">
        <v>-0.25749992953947098</v>
      </c>
      <c r="W133" s="336">
        <v>-2.5243603210891723</v>
      </c>
      <c r="X133" s="336" t="s">
        <v>1418</v>
      </c>
      <c r="Y133" s="336" t="s">
        <v>1418</v>
      </c>
      <c r="Z133" s="336" t="s">
        <v>1418</v>
      </c>
      <c r="AA133" s="336" t="s">
        <v>1418</v>
      </c>
      <c r="AB133" s="336">
        <v>0.23014981663002376</v>
      </c>
      <c r="AC133" s="340">
        <v>-1.6002365126511835</v>
      </c>
      <c r="AD133" s="509">
        <v>0</v>
      </c>
      <c r="AE133" s="337" t="s">
        <v>2463</v>
      </c>
      <c r="AF133" s="337" t="s">
        <v>2137</v>
      </c>
      <c r="AG133" s="341" t="s">
        <v>59</v>
      </c>
      <c r="AH133" s="341" t="s">
        <v>2135</v>
      </c>
      <c r="AI133" s="341">
        <v>300000</v>
      </c>
      <c r="AJ133" s="341">
        <v>1000</v>
      </c>
      <c r="AK133" s="341">
        <v>300000</v>
      </c>
      <c r="AL133" s="336">
        <v>0.01</v>
      </c>
      <c r="AM133" s="336">
        <v>0.1</v>
      </c>
      <c r="AN133" s="336" t="s">
        <v>666</v>
      </c>
      <c r="AO133" s="334" t="s">
        <v>1324</v>
      </c>
      <c r="AP133" s="337" t="s">
        <v>716</v>
      </c>
      <c r="AQ133" s="343" t="s">
        <v>659</v>
      </c>
      <c r="AR133" s="336">
        <v>4.5000000000000005E-3</v>
      </c>
      <c r="AS133" s="336">
        <v>4.5000000000000005E-3</v>
      </c>
      <c r="AT133" s="336"/>
      <c r="AW133" s="629"/>
      <c r="AX133" s="630"/>
      <c r="AY133" s="630"/>
      <c r="AZ133" s="630"/>
      <c r="BA133" s="630"/>
      <c r="BB133" s="641"/>
      <c r="BC133" s="630"/>
      <c r="BD133" s="630"/>
      <c r="BE133" s="630"/>
      <c r="BF133" s="630"/>
      <c r="BG133" s="642"/>
      <c r="BH133" s="631"/>
      <c r="BI133" s="632"/>
      <c r="BJ133" s="632"/>
      <c r="BK133" s="632"/>
      <c r="BL133" s="212"/>
      <c r="BM133" s="631"/>
      <c r="BN133" s="631"/>
      <c r="BO133" s="631"/>
      <c r="BP133" s="631"/>
      <c r="BQ133" s="631"/>
      <c r="BR133" s="631"/>
      <c r="BS133" s="631"/>
      <c r="BT133" s="631"/>
      <c r="BU133" s="631"/>
      <c r="BV133" s="633"/>
      <c r="BW133" s="630"/>
    </row>
    <row r="134" spans="2:75" ht="15.75" customHeight="1">
      <c r="B134" s="330" t="s">
        <v>438</v>
      </c>
      <c r="C134" s="331">
        <v>24140275000199</v>
      </c>
      <c r="D134" s="332" t="s">
        <v>13</v>
      </c>
      <c r="E134" s="332" t="s">
        <v>615</v>
      </c>
      <c r="F134" s="332" t="s">
        <v>619</v>
      </c>
      <c r="G134" s="333" t="s">
        <v>34</v>
      </c>
      <c r="H134" s="333" t="s">
        <v>865</v>
      </c>
      <c r="I134" s="333" t="s">
        <v>34</v>
      </c>
      <c r="J134" s="333" t="s">
        <v>611</v>
      </c>
      <c r="K134" s="334" t="s">
        <v>48</v>
      </c>
      <c r="L134" s="335" t="s">
        <v>1339</v>
      </c>
      <c r="M134" s="335" t="s">
        <v>1415</v>
      </c>
      <c r="N134" s="334">
        <v>420808</v>
      </c>
      <c r="O134" s="334" t="s">
        <v>1321</v>
      </c>
      <c r="P134" s="338">
        <v>42564</v>
      </c>
      <c r="Q134" s="339">
        <v>424907541.95999998</v>
      </c>
      <c r="R134" s="339">
        <v>423902290.92373037</v>
      </c>
      <c r="S134" s="334">
        <v>47</v>
      </c>
      <c r="T134" s="336">
        <v>0.11177775752764352</v>
      </c>
      <c r="U134" s="336">
        <v>1.444972888495476</v>
      </c>
      <c r="V134" s="336">
        <v>0.11044002663839891</v>
      </c>
      <c r="W134" s="336">
        <v>1.0826815432711445</v>
      </c>
      <c r="X134" s="336">
        <v>0.19322386131810143</v>
      </c>
      <c r="Y134" s="336">
        <v>1.4652516415280639</v>
      </c>
      <c r="Z134" s="336">
        <v>0.28922990977778507</v>
      </c>
      <c r="AA134" s="336">
        <v>1.6440765721188226</v>
      </c>
      <c r="AB134" s="336">
        <v>5.4785357468539145E-2</v>
      </c>
      <c r="AC134" s="340">
        <v>0.16649123685329231</v>
      </c>
      <c r="AD134" s="509">
        <v>0</v>
      </c>
      <c r="AE134" s="337" t="s">
        <v>2463</v>
      </c>
      <c r="AF134" s="337" t="s">
        <v>2137</v>
      </c>
      <c r="AG134" s="341" t="s">
        <v>59</v>
      </c>
      <c r="AH134" s="341" t="s">
        <v>2135</v>
      </c>
      <c r="AI134" s="341">
        <v>300000</v>
      </c>
      <c r="AJ134" s="341">
        <v>1000</v>
      </c>
      <c r="AK134" s="341">
        <v>300000</v>
      </c>
      <c r="AL134" s="336">
        <v>0.01</v>
      </c>
      <c r="AM134" s="336" t="s">
        <v>34</v>
      </c>
      <c r="AN134" s="336" t="s">
        <v>64</v>
      </c>
      <c r="AO134" s="334" t="s">
        <v>1324</v>
      </c>
      <c r="AP134" s="337" t="s">
        <v>13</v>
      </c>
      <c r="AQ134" s="343" t="s">
        <v>668</v>
      </c>
      <c r="AR134" s="336">
        <v>3.0000000000000001E-3</v>
      </c>
      <c r="AS134" s="336">
        <v>3.0000000000000001E-3</v>
      </c>
      <c r="AT134" s="336"/>
      <c r="AW134" s="629"/>
      <c r="AX134" s="630"/>
      <c r="AY134" s="630"/>
      <c r="AZ134" s="630"/>
      <c r="BA134" s="630"/>
      <c r="BB134" s="641"/>
      <c r="BC134" s="630"/>
      <c r="BD134" s="630"/>
      <c r="BE134" s="630"/>
      <c r="BF134" s="630"/>
      <c r="BG134" s="642"/>
      <c r="BH134" s="631"/>
      <c r="BI134" s="632"/>
      <c r="BJ134" s="632"/>
      <c r="BK134" s="632"/>
      <c r="BL134" s="212"/>
      <c r="BM134" s="631"/>
      <c r="BN134" s="631"/>
      <c r="BO134" s="631"/>
      <c r="BP134" s="631"/>
      <c r="BQ134" s="631"/>
      <c r="BR134" s="631"/>
      <c r="BS134" s="631"/>
      <c r="BT134" s="631"/>
      <c r="BU134" s="631"/>
      <c r="BV134" s="633"/>
      <c r="BW134" s="630"/>
    </row>
    <row r="135" spans="2:75" ht="15.75" customHeight="1">
      <c r="B135" s="330" t="s">
        <v>258</v>
      </c>
      <c r="C135" s="331">
        <v>12105992000109</v>
      </c>
      <c r="D135" s="332" t="s">
        <v>13</v>
      </c>
      <c r="E135" s="332" t="s">
        <v>615</v>
      </c>
      <c r="F135" s="332" t="s">
        <v>619</v>
      </c>
      <c r="G135" s="333" t="s">
        <v>34</v>
      </c>
      <c r="H135" s="333" t="s">
        <v>1338</v>
      </c>
      <c r="I135" s="333" t="s">
        <v>34</v>
      </c>
      <c r="J135" s="333" t="s">
        <v>611</v>
      </c>
      <c r="K135" s="334" t="s">
        <v>48</v>
      </c>
      <c r="L135" s="335" t="s">
        <v>1339</v>
      </c>
      <c r="M135" s="335" t="s">
        <v>1415</v>
      </c>
      <c r="N135" s="334">
        <v>255343</v>
      </c>
      <c r="O135" s="334" t="s">
        <v>1324</v>
      </c>
      <c r="P135" s="338">
        <v>40422</v>
      </c>
      <c r="Q135" s="339">
        <v>2439103580.8200002</v>
      </c>
      <c r="R135" s="339">
        <v>2249387210.3833327</v>
      </c>
      <c r="S135" s="334">
        <v>61</v>
      </c>
      <c r="T135" s="336">
        <v>0.14858742165618377</v>
      </c>
      <c r="U135" s="336">
        <v>1.9208186012457169</v>
      </c>
      <c r="V135" s="336">
        <v>0.1988667507830435</v>
      </c>
      <c r="W135" s="336">
        <v>1.949559115447032</v>
      </c>
      <c r="X135" s="336">
        <v>0.3639277990633436</v>
      </c>
      <c r="Y135" s="336">
        <v>2.759730611621436</v>
      </c>
      <c r="Z135" s="336">
        <v>0.36272818723949052</v>
      </c>
      <c r="AA135" s="336">
        <v>2.0618646084900178</v>
      </c>
      <c r="AB135" s="336">
        <v>7.0854447009592855E-2</v>
      </c>
      <c r="AC135" s="340">
        <v>1.2249019945672033</v>
      </c>
      <c r="AD135" s="509">
        <v>12083748000184</v>
      </c>
      <c r="AE135" s="337" t="s">
        <v>2319</v>
      </c>
      <c r="AF135" s="337" t="s">
        <v>2140</v>
      </c>
      <c r="AG135" s="341" t="s">
        <v>719</v>
      </c>
      <c r="AH135" s="341" t="s">
        <v>2135</v>
      </c>
      <c r="AI135" s="341">
        <v>100000</v>
      </c>
      <c r="AJ135" s="341">
        <v>50000</v>
      </c>
      <c r="AK135" s="341">
        <v>100000</v>
      </c>
      <c r="AL135" s="336">
        <v>0.02</v>
      </c>
      <c r="AM135" s="336">
        <v>0.2</v>
      </c>
      <c r="AN135" s="336" t="s">
        <v>64</v>
      </c>
      <c r="AO135" s="334" t="s">
        <v>1324</v>
      </c>
      <c r="AP135" s="337" t="s">
        <v>13</v>
      </c>
      <c r="AQ135" s="343" t="s">
        <v>668</v>
      </c>
      <c r="AR135" s="336" t="s">
        <v>34</v>
      </c>
      <c r="AS135" s="336" t="s">
        <v>34</v>
      </c>
      <c r="AT135" s="336"/>
      <c r="AW135" s="629"/>
      <c r="AX135" s="630"/>
      <c r="AY135" s="630"/>
      <c r="AZ135" s="630"/>
      <c r="BA135" s="630"/>
      <c r="BB135" s="641"/>
      <c r="BC135" s="630"/>
      <c r="BD135" s="630"/>
      <c r="BE135" s="630"/>
      <c r="BF135" s="630"/>
      <c r="BG135" s="642"/>
      <c r="BH135" s="631"/>
      <c r="BI135" s="632"/>
      <c r="BJ135" s="632"/>
      <c r="BK135" s="632"/>
      <c r="BL135" s="212"/>
      <c r="BM135" s="631"/>
      <c r="BN135" s="631"/>
      <c r="BO135" s="631"/>
      <c r="BP135" s="631"/>
      <c r="BQ135" s="631"/>
      <c r="BR135" s="631"/>
      <c r="BS135" s="631"/>
      <c r="BT135" s="631"/>
      <c r="BU135" s="631"/>
      <c r="BV135" s="633"/>
      <c r="BW135" s="630"/>
    </row>
    <row r="136" spans="2:75" ht="15.75" customHeight="1">
      <c r="B136" s="330" t="s">
        <v>46</v>
      </c>
      <c r="C136" s="331">
        <v>34581406000127</v>
      </c>
      <c r="D136" s="332" t="s">
        <v>14</v>
      </c>
      <c r="E136" s="332" t="s">
        <v>607</v>
      </c>
      <c r="F136" s="332" t="s">
        <v>1317</v>
      </c>
      <c r="G136" s="333"/>
      <c r="H136" s="333" t="s">
        <v>34</v>
      </c>
      <c r="I136" s="333" t="s">
        <v>34</v>
      </c>
      <c r="J136" s="333" t="s">
        <v>608</v>
      </c>
      <c r="K136" s="334" t="s">
        <v>48</v>
      </c>
      <c r="L136" s="335" t="s">
        <v>1339</v>
      </c>
      <c r="M136" s="335" t="s">
        <v>1415</v>
      </c>
      <c r="N136" s="334">
        <v>507113</v>
      </c>
      <c r="O136" s="334" t="s">
        <v>1321</v>
      </c>
      <c r="P136" s="338">
        <v>43725</v>
      </c>
      <c r="Q136" s="339">
        <v>325036116.47000003</v>
      </c>
      <c r="R136" s="339">
        <v>372906796.45376998</v>
      </c>
      <c r="S136" s="334">
        <v>62</v>
      </c>
      <c r="T136" s="336">
        <v>-5.7841895190463344E-2</v>
      </c>
      <c r="U136" s="336">
        <v>-0.7477334687873517</v>
      </c>
      <c r="V136" s="336">
        <v>-0.27710168408410962</v>
      </c>
      <c r="W136" s="336">
        <v>-2.7165230587051075</v>
      </c>
      <c r="X136" s="336">
        <v>-0.21405088885937384</v>
      </c>
      <c r="Y136" s="336">
        <v>-1.6231867748228086</v>
      </c>
      <c r="Z136" s="336" t="s">
        <v>1418</v>
      </c>
      <c r="AA136" s="336" t="s">
        <v>1418</v>
      </c>
      <c r="AB136" s="336">
        <v>0.25424376767240997</v>
      </c>
      <c r="AC136" s="340">
        <v>-1.5307758206907245</v>
      </c>
      <c r="AD136" s="509">
        <v>34270949000123</v>
      </c>
      <c r="AE136" s="337" t="s">
        <v>2148</v>
      </c>
      <c r="AF136" s="337" t="s">
        <v>2134</v>
      </c>
      <c r="AG136" s="341" t="s">
        <v>1436</v>
      </c>
      <c r="AH136" s="341" t="s">
        <v>2135</v>
      </c>
      <c r="AI136" s="341">
        <v>10000</v>
      </c>
      <c r="AJ136" s="341">
        <v>10000</v>
      </c>
      <c r="AK136" s="341">
        <v>10000</v>
      </c>
      <c r="AL136" s="640">
        <v>0</v>
      </c>
      <c r="AM136" s="640" t="s">
        <v>34</v>
      </c>
      <c r="AN136" s="336" t="s">
        <v>34</v>
      </c>
      <c r="AO136" s="334" t="s">
        <v>1324</v>
      </c>
      <c r="AP136" s="337" t="s">
        <v>716</v>
      </c>
      <c r="AQ136" s="343" t="s">
        <v>659</v>
      </c>
      <c r="AR136" s="336">
        <v>2.2839506172839504E-3</v>
      </c>
      <c r="AS136" s="336">
        <v>2.2839506172839504E-3</v>
      </c>
      <c r="AT136" s="336"/>
      <c r="AW136" s="629"/>
      <c r="AX136" s="630"/>
      <c r="AY136" s="630"/>
      <c r="AZ136" s="630"/>
      <c r="BA136" s="630"/>
      <c r="BB136" s="641"/>
      <c r="BC136" s="630"/>
      <c r="BD136" s="630"/>
      <c r="BE136" s="630"/>
      <c r="BF136" s="630"/>
      <c r="BG136" s="642"/>
      <c r="BH136" s="631"/>
      <c r="BI136" s="632"/>
      <c r="BJ136" s="632"/>
      <c r="BK136" s="632"/>
      <c r="BL136" s="212"/>
      <c r="BM136" s="631"/>
      <c r="BN136" s="631"/>
      <c r="BO136" s="631"/>
      <c r="BP136" s="631"/>
      <c r="BQ136" s="631"/>
      <c r="BR136" s="631"/>
      <c r="BS136" s="631"/>
      <c r="BT136" s="631"/>
      <c r="BU136" s="631"/>
      <c r="BV136" s="633"/>
      <c r="BW136" s="630"/>
    </row>
    <row r="137" spans="2:75" ht="15.75" customHeight="1">
      <c r="B137" s="330" t="s">
        <v>913</v>
      </c>
      <c r="C137" s="331">
        <v>27717327000135</v>
      </c>
      <c r="D137" s="332" t="s">
        <v>14</v>
      </c>
      <c r="E137" s="332" t="s">
        <v>607</v>
      </c>
      <c r="F137" s="332" t="s">
        <v>1317</v>
      </c>
      <c r="G137" s="333"/>
      <c r="H137" s="333" t="s">
        <v>34</v>
      </c>
      <c r="I137" s="333" t="s">
        <v>34</v>
      </c>
      <c r="J137" s="333" t="s">
        <v>608</v>
      </c>
      <c r="K137" s="334" t="s">
        <v>48</v>
      </c>
      <c r="L137" s="335" t="s">
        <v>1339</v>
      </c>
      <c r="M137" s="335" t="s">
        <v>34</v>
      </c>
      <c r="N137" s="334">
        <v>449792</v>
      </c>
      <c r="O137" s="334" t="s">
        <v>1321</v>
      </c>
      <c r="P137" s="338">
        <v>42982</v>
      </c>
      <c r="Q137" s="339">
        <v>75416027.230000004</v>
      </c>
      <c r="R137" s="339">
        <v>152412291.53301585</v>
      </c>
      <c r="S137" s="334">
        <v>62</v>
      </c>
      <c r="T137" s="336">
        <v>-8.5951894053384437E-2</v>
      </c>
      <c r="U137" s="336">
        <v>-1.1111169106363656</v>
      </c>
      <c r="V137" s="336">
        <v>-0.3248826344876321</v>
      </c>
      <c r="W137" s="336">
        <v>-3.1849361395098272</v>
      </c>
      <c r="X137" s="336">
        <v>-0.27866411026554894</v>
      </c>
      <c r="Y137" s="336">
        <v>-2.1131605704191658</v>
      </c>
      <c r="Z137" s="336">
        <v>-9.6214559622065932E-2</v>
      </c>
      <c r="AA137" s="336">
        <v>-0.54691474852272659</v>
      </c>
      <c r="AB137" s="336">
        <v>0.26094978121617562</v>
      </c>
      <c r="AC137" s="340">
        <v>-1.7463940233891491</v>
      </c>
      <c r="AD137" s="509">
        <v>34473526000100</v>
      </c>
      <c r="AE137" s="337" t="s">
        <v>2148</v>
      </c>
      <c r="AF137" s="337" t="s">
        <v>2134</v>
      </c>
      <c r="AG137" s="341" t="s">
        <v>1436</v>
      </c>
      <c r="AH137" s="341" t="s">
        <v>2138</v>
      </c>
      <c r="AI137" s="341">
        <v>5000</v>
      </c>
      <c r="AJ137" s="341">
        <v>1000</v>
      </c>
      <c r="AK137" s="341">
        <v>5000</v>
      </c>
      <c r="AL137" s="336">
        <v>0</v>
      </c>
      <c r="AM137" s="336" t="s">
        <v>34</v>
      </c>
      <c r="AN137" s="336" t="s">
        <v>34</v>
      </c>
      <c r="AO137" s="334" t="s">
        <v>1324</v>
      </c>
      <c r="AP137" s="337" t="s">
        <v>716</v>
      </c>
      <c r="AQ137" s="343" t="s">
        <v>665</v>
      </c>
      <c r="AR137" s="336">
        <v>5.3333333333333332E-3</v>
      </c>
      <c r="AS137" s="336">
        <v>5.3333333333333332E-3</v>
      </c>
      <c r="AT137" s="336"/>
      <c r="AW137" s="629"/>
      <c r="AX137" s="630"/>
      <c r="AY137" s="630"/>
      <c r="AZ137" s="630"/>
      <c r="BA137" s="630"/>
      <c r="BB137" s="641"/>
      <c r="BC137" s="630"/>
      <c r="BD137" s="630"/>
      <c r="BE137" s="630"/>
      <c r="BF137" s="630"/>
      <c r="BG137" s="642"/>
      <c r="BH137" s="631"/>
      <c r="BI137" s="632"/>
      <c r="BJ137" s="632"/>
      <c r="BK137" s="632"/>
      <c r="BL137" s="212"/>
      <c r="BM137" s="631"/>
      <c r="BN137" s="631"/>
      <c r="BO137" s="631"/>
      <c r="BP137" s="631"/>
      <c r="BQ137" s="631"/>
      <c r="BR137" s="631"/>
      <c r="BS137" s="631"/>
      <c r="BT137" s="631"/>
      <c r="BU137" s="631"/>
      <c r="BV137" s="633"/>
      <c r="BW137" s="630"/>
    </row>
    <row r="138" spans="2:75" ht="15.75" customHeight="1">
      <c r="B138" s="330" t="s">
        <v>1198</v>
      </c>
      <c r="C138" s="331">
        <v>17447468000121</v>
      </c>
      <c r="D138" s="332" t="s">
        <v>14</v>
      </c>
      <c r="E138" s="332" t="s">
        <v>614</v>
      </c>
      <c r="F138" s="332"/>
      <c r="G138" s="333"/>
      <c r="H138" s="333" t="s">
        <v>865</v>
      </c>
      <c r="I138" s="333" t="s">
        <v>34</v>
      </c>
      <c r="J138" s="333" t="s">
        <v>608</v>
      </c>
      <c r="K138" s="334" t="s">
        <v>48</v>
      </c>
      <c r="L138" s="335" t="s">
        <v>1339</v>
      </c>
      <c r="M138" s="335" t="s">
        <v>1415</v>
      </c>
      <c r="N138" s="334">
        <v>331155</v>
      </c>
      <c r="O138" s="334" t="s">
        <v>1321</v>
      </c>
      <c r="P138" s="338">
        <v>41353</v>
      </c>
      <c r="Q138" s="339">
        <v>131139578.97</v>
      </c>
      <c r="R138" s="339">
        <v>119233983.18507934</v>
      </c>
      <c r="S138" s="334">
        <v>62</v>
      </c>
      <c r="T138" s="336">
        <v>0.13220060891469143</v>
      </c>
      <c r="U138" s="336">
        <v>1.7089830745359169</v>
      </c>
      <c r="V138" s="336">
        <v>7.9250181052307411E-2</v>
      </c>
      <c r="W138" s="336">
        <v>0.77691676593997716</v>
      </c>
      <c r="X138" s="336">
        <v>0.32849990848505062</v>
      </c>
      <c r="Y138" s="336">
        <v>2.4910744815161561</v>
      </c>
      <c r="Z138" s="336">
        <v>0.31632752035788703</v>
      </c>
      <c r="AA138" s="336">
        <v>1.7981081753834118</v>
      </c>
      <c r="AB138" s="336">
        <v>0.16198021772291463</v>
      </c>
      <c r="AC138" s="340">
        <v>-4.8131310812850804E-2</v>
      </c>
      <c r="AD138" s="509">
        <v>17735052000109</v>
      </c>
      <c r="AE138" s="337" t="s">
        <v>2148</v>
      </c>
      <c r="AF138" s="337" t="s">
        <v>2134</v>
      </c>
      <c r="AG138" s="341" t="s">
        <v>1436</v>
      </c>
      <c r="AH138" s="341" t="s">
        <v>2135</v>
      </c>
      <c r="AI138" s="341">
        <v>5000</v>
      </c>
      <c r="AJ138" s="341">
        <v>5000</v>
      </c>
      <c r="AK138" s="341">
        <v>5000</v>
      </c>
      <c r="AL138" s="336">
        <v>0</v>
      </c>
      <c r="AM138" s="336" t="s">
        <v>34</v>
      </c>
      <c r="AN138" s="336" t="s">
        <v>2152</v>
      </c>
      <c r="AO138" s="334" t="s">
        <v>1324</v>
      </c>
      <c r="AP138" s="337" t="s">
        <v>716</v>
      </c>
      <c r="AQ138" s="343" t="s">
        <v>659</v>
      </c>
      <c r="AR138" s="336">
        <v>3.3333333333333331E-3</v>
      </c>
      <c r="AS138" s="336">
        <v>3.3333333333333331E-3</v>
      </c>
      <c r="AT138" s="336"/>
      <c r="AW138" s="629"/>
      <c r="AX138" s="630"/>
      <c r="AY138" s="630"/>
      <c r="AZ138" s="630"/>
      <c r="BA138" s="630"/>
      <c r="BB138" s="641"/>
      <c r="BC138" s="630"/>
      <c r="BD138" s="630"/>
      <c r="BE138" s="630"/>
      <c r="BF138" s="630"/>
      <c r="BG138" s="642"/>
      <c r="BH138" s="631"/>
      <c r="BI138" s="632"/>
      <c r="BJ138" s="632"/>
      <c r="BK138" s="632"/>
      <c r="BL138" s="212"/>
      <c r="BM138" s="631"/>
      <c r="BN138" s="631"/>
      <c r="BO138" s="631"/>
      <c r="BP138" s="631"/>
      <c r="BQ138" s="631"/>
      <c r="BR138" s="631"/>
      <c r="BS138" s="631"/>
      <c r="BT138" s="631"/>
      <c r="BU138" s="631"/>
      <c r="BV138" s="633"/>
      <c r="BW138" s="630"/>
    </row>
    <row r="139" spans="2:75" ht="15.75" customHeight="1">
      <c r="B139" s="330" t="s">
        <v>243</v>
      </c>
      <c r="C139" s="331">
        <v>19488866000111</v>
      </c>
      <c r="D139" s="332" t="s">
        <v>11</v>
      </c>
      <c r="E139" s="332" t="s">
        <v>620</v>
      </c>
      <c r="F139" s="332" t="s">
        <v>663</v>
      </c>
      <c r="G139" s="333" t="s">
        <v>738</v>
      </c>
      <c r="H139" s="333" t="s">
        <v>34</v>
      </c>
      <c r="I139" s="333"/>
      <c r="J139" s="333" t="s">
        <v>608</v>
      </c>
      <c r="K139" s="334" t="s">
        <v>48</v>
      </c>
      <c r="L139" s="335" t="s">
        <v>1339</v>
      </c>
      <c r="M139" s="335" t="s">
        <v>34</v>
      </c>
      <c r="N139" s="334">
        <v>425338</v>
      </c>
      <c r="O139" s="334" t="s">
        <v>1321</v>
      </c>
      <c r="P139" s="338">
        <v>42551</v>
      </c>
      <c r="Q139" s="339">
        <v>576336343</v>
      </c>
      <c r="R139" s="339">
        <v>414029785.15519845</v>
      </c>
      <c r="S139" s="334">
        <v>76</v>
      </c>
      <c r="T139" s="336">
        <v>9.0146879912603062E-2</v>
      </c>
      <c r="U139" s="336">
        <v>1.1653463116215637</v>
      </c>
      <c r="V139" s="336">
        <v>0.1189423656208386</v>
      </c>
      <c r="W139" s="336">
        <v>1.1660328948699825</v>
      </c>
      <c r="X139" s="336">
        <v>0.21258817921009343</v>
      </c>
      <c r="Y139" s="336">
        <v>1.6120947818356759</v>
      </c>
      <c r="Z139" s="336">
        <v>0.19866145666730595</v>
      </c>
      <c r="AA139" s="336">
        <v>1.1292561234094147</v>
      </c>
      <c r="AB139" s="336">
        <v>2.8312156416509982E-3</v>
      </c>
      <c r="AC139" s="340">
        <v>5.3902304817843829</v>
      </c>
      <c r="AD139" s="509">
        <v>18990334000115</v>
      </c>
      <c r="AE139" s="337" t="s">
        <v>2313</v>
      </c>
      <c r="AF139" s="337" t="s">
        <v>2143</v>
      </c>
      <c r="AG139" s="341" t="s">
        <v>1437</v>
      </c>
      <c r="AH139" s="341" t="s">
        <v>2138</v>
      </c>
      <c r="AI139" s="341">
        <v>100000</v>
      </c>
      <c r="AJ139" s="341">
        <v>50000</v>
      </c>
      <c r="AK139" s="341">
        <v>100000</v>
      </c>
      <c r="AL139" s="336">
        <v>7.4999999999999997E-3</v>
      </c>
      <c r="AM139" s="336">
        <v>0.2</v>
      </c>
      <c r="AN139" s="336" t="s">
        <v>64</v>
      </c>
      <c r="AO139" s="334" t="s">
        <v>1324</v>
      </c>
      <c r="AP139" s="337" t="s">
        <v>13</v>
      </c>
      <c r="AQ139" s="343" t="s">
        <v>671</v>
      </c>
      <c r="AR139" s="336">
        <v>1E-3</v>
      </c>
      <c r="AS139" s="336">
        <v>1E-3</v>
      </c>
      <c r="AT139" s="336"/>
      <c r="AW139" s="629"/>
      <c r="AX139" s="630"/>
      <c r="AY139" s="630"/>
      <c r="AZ139" s="630"/>
      <c r="BA139" s="630"/>
      <c r="BB139" s="641"/>
      <c r="BC139" s="630"/>
      <c r="BD139" s="630"/>
      <c r="BE139" s="630"/>
      <c r="BF139" s="630"/>
      <c r="BG139" s="642"/>
      <c r="BH139" s="631"/>
      <c r="BI139" s="632"/>
      <c r="BJ139" s="632"/>
      <c r="BK139" s="632"/>
      <c r="BL139" s="212"/>
      <c r="BM139" s="631"/>
      <c r="BN139" s="631"/>
      <c r="BO139" s="631"/>
      <c r="BP139" s="631"/>
      <c r="BQ139" s="631"/>
      <c r="BR139" s="631"/>
      <c r="BS139" s="631"/>
      <c r="BT139" s="631"/>
      <c r="BU139" s="631"/>
      <c r="BV139" s="633"/>
      <c r="BW139" s="630"/>
    </row>
    <row r="140" spans="2:75" ht="15.75" customHeight="1">
      <c r="B140" s="330" t="s">
        <v>249</v>
      </c>
      <c r="C140" s="331">
        <v>21946695000179</v>
      </c>
      <c r="D140" s="332" t="s">
        <v>11</v>
      </c>
      <c r="E140" s="332" t="s">
        <v>620</v>
      </c>
      <c r="F140" s="332" t="s">
        <v>663</v>
      </c>
      <c r="G140" s="333" t="s">
        <v>738</v>
      </c>
      <c r="H140" s="333" t="s">
        <v>34</v>
      </c>
      <c r="I140" s="333"/>
      <c r="J140" s="333" t="s">
        <v>608</v>
      </c>
      <c r="K140" s="334" t="s">
        <v>48</v>
      </c>
      <c r="L140" s="335" t="s">
        <v>1339</v>
      </c>
      <c r="M140" s="335" t="s">
        <v>34</v>
      </c>
      <c r="N140" s="334">
        <v>393185</v>
      </c>
      <c r="O140" s="334" t="s">
        <v>1321</v>
      </c>
      <c r="P140" s="338">
        <v>42118</v>
      </c>
      <c r="Q140" s="339">
        <v>327919925.73000002</v>
      </c>
      <c r="R140" s="339">
        <v>342931780.14373022</v>
      </c>
      <c r="S140" s="334">
        <v>76</v>
      </c>
      <c r="T140" s="336">
        <v>8.7314327036811967E-2</v>
      </c>
      <c r="U140" s="336">
        <v>1.1287293477346669</v>
      </c>
      <c r="V140" s="336">
        <v>0.11049730768022203</v>
      </c>
      <c r="W140" s="336">
        <v>1.0832430890136524</v>
      </c>
      <c r="X140" s="336">
        <v>0.22309032086324643</v>
      </c>
      <c r="Y140" s="336">
        <v>1.6917344298163628</v>
      </c>
      <c r="Z140" s="336">
        <v>0.17917301327133872</v>
      </c>
      <c r="AA140" s="336">
        <v>1.0184774932221352</v>
      </c>
      <c r="AB140" s="336">
        <v>6.7166321318470647E-3</v>
      </c>
      <c r="AC140" s="340">
        <v>1.1464267141977618</v>
      </c>
      <c r="AD140" s="509">
        <v>21762085000115</v>
      </c>
      <c r="AE140" s="337" t="s">
        <v>2313</v>
      </c>
      <c r="AF140" s="337" t="s">
        <v>2143</v>
      </c>
      <c r="AG140" s="341" t="s">
        <v>1437</v>
      </c>
      <c r="AH140" s="341" t="s">
        <v>2138</v>
      </c>
      <c r="AI140" s="341">
        <v>100000</v>
      </c>
      <c r="AJ140" s="341">
        <v>50000</v>
      </c>
      <c r="AK140" s="341">
        <v>100000</v>
      </c>
      <c r="AL140" s="336">
        <v>8.5000000000000006E-3</v>
      </c>
      <c r="AM140" s="336">
        <v>0.2</v>
      </c>
      <c r="AN140" s="336" t="s">
        <v>64</v>
      </c>
      <c r="AO140" s="334" t="s">
        <v>1324</v>
      </c>
      <c r="AP140" s="337" t="s">
        <v>13</v>
      </c>
      <c r="AQ140" s="343" t="s">
        <v>671</v>
      </c>
      <c r="AR140" s="336">
        <v>1.6665666666666665E-3</v>
      </c>
      <c r="AS140" s="336">
        <v>1.6665666666666665E-3</v>
      </c>
      <c r="AT140" s="336"/>
      <c r="AW140" s="629"/>
      <c r="AX140" s="630"/>
      <c r="AY140" s="630"/>
      <c r="AZ140" s="630"/>
      <c r="BA140" s="630"/>
      <c r="BB140" s="641"/>
      <c r="BC140" s="630"/>
      <c r="BD140" s="630"/>
      <c r="BE140" s="630"/>
      <c r="BF140" s="630"/>
      <c r="BG140" s="642"/>
      <c r="BH140" s="631"/>
      <c r="BI140" s="632"/>
      <c r="BJ140" s="632"/>
      <c r="BK140" s="632"/>
      <c r="BL140" s="212"/>
      <c r="BM140" s="631"/>
      <c r="BN140" s="631"/>
      <c r="BO140" s="631"/>
      <c r="BP140" s="631"/>
      <c r="BQ140" s="631"/>
      <c r="BR140" s="631"/>
      <c r="BS140" s="631"/>
      <c r="BT140" s="631"/>
      <c r="BU140" s="631"/>
      <c r="BV140" s="633"/>
      <c r="BW140" s="630"/>
    </row>
    <row r="141" spans="2:75" ht="15.75" customHeight="1">
      <c r="B141" s="330" t="s">
        <v>1016</v>
      </c>
      <c r="C141" s="331">
        <v>26525450000191</v>
      </c>
      <c r="D141" s="332" t="s">
        <v>11</v>
      </c>
      <c r="E141" s="332" t="s">
        <v>620</v>
      </c>
      <c r="F141" s="332" t="s">
        <v>663</v>
      </c>
      <c r="G141" s="333" t="s">
        <v>738</v>
      </c>
      <c r="H141" s="333" t="s">
        <v>34</v>
      </c>
      <c r="I141" s="333"/>
      <c r="J141" s="333" t="s">
        <v>611</v>
      </c>
      <c r="K141" s="334" t="s">
        <v>48</v>
      </c>
      <c r="L141" s="335" t="s">
        <v>1339</v>
      </c>
      <c r="M141" s="335" t="s">
        <v>34</v>
      </c>
      <c r="N141" s="334">
        <v>444456</v>
      </c>
      <c r="O141" s="334" t="s">
        <v>1321</v>
      </c>
      <c r="P141" s="338">
        <v>42754</v>
      </c>
      <c r="Q141" s="339">
        <v>123214972.52</v>
      </c>
      <c r="R141" s="339">
        <v>140474322.83630961</v>
      </c>
      <c r="S141" s="334">
        <v>76</v>
      </c>
      <c r="T141" s="336">
        <v>8.1994216607156556E-2</v>
      </c>
      <c r="U141" s="336">
        <v>1.0599552418240799</v>
      </c>
      <c r="V141" s="336">
        <v>9.7303882433552813E-2</v>
      </c>
      <c r="W141" s="336">
        <v>0.95390340627466053</v>
      </c>
      <c r="X141" s="336">
        <v>0.23360340470767627</v>
      </c>
      <c r="Y141" s="336">
        <v>1.7714570544212667</v>
      </c>
      <c r="Z141" s="336">
        <v>0.14736897421939466</v>
      </c>
      <c r="AA141" s="336">
        <v>0.83769302475472673</v>
      </c>
      <c r="AB141" s="336">
        <v>1.3080325510591198E-2</v>
      </c>
      <c r="AC141" s="340">
        <v>-0.32060437788296559</v>
      </c>
      <c r="AD141" s="509">
        <v>0</v>
      </c>
      <c r="AE141" s="337" t="s">
        <v>2313</v>
      </c>
      <c r="AF141" s="337" t="s">
        <v>2143</v>
      </c>
      <c r="AG141" s="341" t="s">
        <v>1437</v>
      </c>
      <c r="AH141" s="341" t="s">
        <v>726</v>
      </c>
      <c r="AI141" s="341">
        <v>100000</v>
      </c>
      <c r="AJ141" s="341">
        <v>50000</v>
      </c>
      <c r="AK141" s="341">
        <v>100000</v>
      </c>
      <c r="AL141" s="336">
        <v>1.3000000000000001E-2</v>
      </c>
      <c r="AM141" s="336">
        <v>0.2</v>
      </c>
      <c r="AN141" s="336" t="s">
        <v>64</v>
      </c>
      <c r="AO141" s="334" t="s">
        <v>1324</v>
      </c>
      <c r="AP141" s="337" t="s">
        <v>13</v>
      </c>
      <c r="AQ141" s="343" t="s">
        <v>679</v>
      </c>
      <c r="AR141" s="336">
        <v>2.0002666666666664E-3</v>
      </c>
      <c r="AS141" s="336">
        <v>2.0002666666666664E-3</v>
      </c>
      <c r="AT141" s="336"/>
      <c r="AW141" s="629"/>
      <c r="AX141" s="630"/>
      <c r="AY141" s="630"/>
      <c r="AZ141" s="630"/>
      <c r="BA141" s="630"/>
      <c r="BB141" s="641"/>
      <c r="BC141" s="630"/>
      <c r="BD141" s="630"/>
      <c r="BE141" s="630"/>
      <c r="BF141" s="630"/>
      <c r="BG141" s="642"/>
      <c r="BH141" s="631"/>
      <c r="BI141" s="632"/>
      <c r="BJ141" s="632"/>
      <c r="BK141" s="632"/>
      <c r="BL141" s="212"/>
      <c r="BM141" s="631"/>
      <c r="BN141" s="631"/>
      <c r="BO141" s="631"/>
      <c r="BP141" s="631"/>
      <c r="BQ141" s="631"/>
      <c r="BR141" s="631"/>
      <c r="BS141" s="631"/>
      <c r="BT141" s="631"/>
      <c r="BU141" s="631"/>
      <c r="BV141" s="633"/>
      <c r="BW141" s="630"/>
    </row>
    <row r="142" spans="2:75" ht="15.75" customHeight="1">
      <c r="B142" s="330" t="s">
        <v>375</v>
      </c>
      <c r="C142" s="331">
        <v>25423215000146</v>
      </c>
      <c r="D142" s="332" t="s">
        <v>13</v>
      </c>
      <c r="E142" s="332" t="s">
        <v>616</v>
      </c>
      <c r="F142" s="332" t="s">
        <v>617</v>
      </c>
      <c r="G142" s="333" t="s">
        <v>34</v>
      </c>
      <c r="H142" s="333" t="s">
        <v>1338</v>
      </c>
      <c r="I142" s="333" t="s">
        <v>34</v>
      </c>
      <c r="J142" s="333" t="s">
        <v>608</v>
      </c>
      <c r="K142" s="334" t="s">
        <v>48</v>
      </c>
      <c r="L142" s="335" t="s">
        <v>1339</v>
      </c>
      <c r="M142" s="335" t="s">
        <v>1415</v>
      </c>
      <c r="N142" s="334">
        <v>428035</v>
      </c>
      <c r="O142" s="334" t="s">
        <v>1321</v>
      </c>
      <c r="P142" s="338">
        <v>42677</v>
      </c>
      <c r="Q142" s="339">
        <v>254165199.18000001</v>
      </c>
      <c r="R142" s="339">
        <v>277670602.60123003</v>
      </c>
      <c r="S142" s="334">
        <v>77</v>
      </c>
      <c r="T142" s="336">
        <v>0.11084835139601412</v>
      </c>
      <c r="U142" s="336">
        <v>1.4329582740291427</v>
      </c>
      <c r="V142" s="336">
        <v>9.3096863405803365E-2</v>
      </c>
      <c r="W142" s="336">
        <v>0.91266055264471435</v>
      </c>
      <c r="X142" s="336">
        <v>0.23928114709756376</v>
      </c>
      <c r="Y142" s="336">
        <v>1.8145124063855882</v>
      </c>
      <c r="Z142" s="336">
        <v>0.41164107467953692</v>
      </c>
      <c r="AA142" s="336">
        <v>2.3399013176832311</v>
      </c>
      <c r="AB142" s="336">
        <v>0.10238768640090619</v>
      </c>
      <c r="AC142" s="340">
        <v>-2.8278200454801703E-2</v>
      </c>
      <c r="AD142" s="509">
        <v>25423226000126</v>
      </c>
      <c r="AE142" s="337" t="s">
        <v>2420</v>
      </c>
      <c r="AF142" s="337" t="s">
        <v>2140</v>
      </c>
      <c r="AG142" s="341" t="s">
        <v>719</v>
      </c>
      <c r="AH142" s="341" t="s">
        <v>2135</v>
      </c>
      <c r="AI142" s="341">
        <v>100000</v>
      </c>
      <c r="AJ142" s="341">
        <v>50000</v>
      </c>
      <c r="AK142" s="341">
        <v>100000</v>
      </c>
      <c r="AL142" s="336">
        <v>1.8500000000000003E-2</v>
      </c>
      <c r="AM142" s="336">
        <v>0.2</v>
      </c>
      <c r="AN142" s="336" t="s">
        <v>64</v>
      </c>
      <c r="AO142" s="334" t="s">
        <v>1324</v>
      </c>
      <c r="AP142" s="337" t="s">
        <v>13</v>
      </c>
      <c r="AQ142" s="343" t="s">
        <v>668</v>
      </c>
      <c r="AR142" s="336">
        <v>3.6999999999999993E-3</v>
      </c>
      <c r="AS142" s="336">
        <v>3.6999999999999993E-3</v>
      </c>
      <c r="AT142" s="336"/>
      <c r="AW142" s="629"/>
      <c r="AX142" s="630"/>
      <c r="AY142" s="630"/>
      <c r="AZ142" s="630"/>
      <c r="BA142" s="630"/>
      <c r="BB142" s="641"/>
      <c r="BC142" s="630"/>
      <c r="BD142" s="630"/>
      <c r="BE142" s="630"/>
      <c r="BF142" s="630"/>
      <c r="BG142" s="642"/>
      <c r="BH142" s="631"/>
      <c r="BI142" s="632"/>
      <c r="BJ142" s="632"/>
      <c r="BK142" s="632"/>
      <c r="BL142" s="212"/>
      <c r="BM142" s="631"/>
      <c r="BN142" s="631"/>
      <c r="BO142" s="631"/>
      <c r="BP142" s="631"/>
      <c r="BQ142" s="631"/>
      <c r="BR142" s="631"/>
      <c r="BS142" s="631"/>
      <c r="BT142" s="631"/>
      <c r="BU142" s="631"/>
      <c r="BV142" s="633"/>
      <c r="BW142" s="630"/>
    </row>
    <row r="143" spans="2:75" ht="15.75" customHeight="1">
      <c r="B143" s="330" t="s">
        <v>1184</v>
      </c>
      <c r="C143" s="331">
        <v>19366052000104</v>
      </c>
      <c r="D143" s="332" t="s">
        <v>13</v>
      </c>
      <c r="E143" s="332" t="s">
        <v>616</v>
      </c>
      <c r="F143" s="332" t="s">
        <v>617</v>
      </c>
      <c r="G143" s="333" t="s">
        <v>34</v>
      </c>
      <c r="H143" s="333" t="s">
        <v>1337</v>
      </c>
      <c r="I143" s="333" t="s">
        <v>34</v>
      </c>
      <c r="J143" s="333" t="s">
        <v>608</v>
      </c>
      <c r="K143" s="334" t="s">
        <v>48</v>
      </c>
      <c r="L143" s="335" t="s">
        <v>1339</v>
      </c>
      <c r="M143" s="335" t="s">
        <v>34</v>
      </c>
      <c r="N143" s="334">
        <v>396941</v>
      </c>
      <c r="O143" s="334" t="s">
        <v>1324</v>
      </c>
      <c r="P143" s="338">
        <v>42163</v>
      </c>
      <c r="Q143" s="339">
        <v>1478017400.52</v>
      </c>
      <c r="R143" s="339">
        <v>1467760374.0115087</v>
      </c>
      <c r="S143" s="334">
        <v>91</v>
      </c>
      <c r="T143" s="336">
        <v>0.10238824671930824</v>
      </c>
      <c r="U143" s="336">
        <v>1.3235928496185614</v>
      </c>
      <c r="V143" s="336">
        <v>0.1276545029266849</v>
      </c>
      <c r="W143" s="336">
        <v>1.2514409715482635</v>
      </c>
      <c r="X143" s="336">
        <v>0.19398174520344869</v>
      </c>
      <c r="Y143" s="336">
        <v>1.4709988127082554</v>
      </c>
      <c r="Z143" s="336">
        <v>0.42957164056046571</v>
      </c>
      <c r="AA143" s="336">
        <v>2.4418244670294276</v>
      </c>
      <c r="AB143" s="336">
        <v>3.0040434172156533E-2</v>
      </c>
      <c r="AC143" s="340">
        <v>0.7811351680676718</v>
      </c>
      <c r="AD143" s="509">
        <v>32318967000102</v>
      </c>
      <c r="AE143" s="337" t="s">
        <v>2416</v>
      </c>
      <c r="AF143" s="337" t="s">
        <v>2143</v>
      </c>
      <c r="AG143" s="341" t="s">
        <v>1437</v>
      </c>
      <c r="AH143" s="341" t="s">
        <v>2138</v>
      </c>
      <c r="AI143" s="341">
        <v>50000</v>
      </c>
      <c r="AJ143" s="341">
        <v>5000</v>
      </c>
      <c r="AK143" s="341">
        <v>5000</v>
      </c>
      <c r="AL143" s="336">
        <v>1.9450000000000002E-2</v>
      </c>
      <c r="AM143" s="336">
        <v>0.2</v>
      </c>
      <c r="AN143" s="336" t="s">
        <v>64</v>
      </c>
      <c r="AO143" s="334" t="s">
        <v>1324</v>
      </c>
      <c r="AP143" s="337" t="s">
        <v>13</v>
      </c>
      <c r="AQ143" s="343" t="s">
        <v>668</v>
      </c>
      <c r="AR143" s="336">
        <v>3.8899999999999994E-3</v>
      </c>
      <c r="AS143" s="336">
        <v>3.8899999999999994E-3</v>
      </c>
      <c r="AT143" s="336"/>
      <c r="AW143" s="629"/>
      <c r="AX143" s="630"/>
      <c r="AY143" s="630"/>
      <c r="AZ143" s="630"/>
      <c r="BA143" s="630"/>
      <c r="BB143" s="641"/>
      <c r="BC143" s="630"/>
      <c r="BD143" s="630"/>
      <c r="BE143" s="630"/>
      <c r="BF143" s="630"/>
      <c r="BG143" s="642"/>
      <c r="BH143" s="631"/>
      <c r="BI143" s="632"/>
      <c r="BJ143" s="632"/>
      <c r="BK143" s="632"/>
      <c r="BL143" s="212"/>
      <c r="BM143" s="631"/>
      <c r="BN143" s="631"/>
      <c r="BO143" s="631"/>
      <c r="BP143" s="631"/>
      <c r="BQ143" s="631"/>
      <c r="BR143" s="631"/>
      <c r="BS143" s="631"/>
      <c r="BT143" s="631"/>
      <c r="BU143" s="631"/>
      <c r="BV143" s="633"/>
      <c r="BW143" s="630"/>
    </row>
    <row r="144" spans="2:75" ht="15.75" customHeight="1">
      <c r="B144" s="330" t="s">
        <v>43</v>
      </c>
      <c r="C144" s="331">
        <v>32068007000131</v>
      </c>
      <c r="D144" s="332" t="s">
        <v>14</v>
      </c>
      <c r="E144" s="332" t="s">
        <v>614</v>
      </c>
      <c r="F144" s="332"/>
      <c r="G144" s="333"/>
      <c r="H144" s="333" t="s">
        <v>865</v>
      </c>
      <c r="I144" s="333" t="s">
        <v>34</v>
      </c>
      <c r="J144" s="333" t="s">
        <v>608</v>
      </c>
      <c r="K144" s="334" t="s">
        <v>48</v>
      </c>
      <c r="L144" s="335" t="s">
        <v>1339</v>
      </c>
      <c r="M144" s="335" t="s">
        <v>34</v>
      </c>
      <c r="N144" s="334">
        <v>482544</v>
      </c>
      <c r="O144" s="334" t="s">
        <v>1324</v>
      </c>
      <c r="P144" s="338">
        <v>43454</v>
      </c>
      <c r="Q144" s="339">
        <v>884158128.36000001</v>
      </c>
      <c r="R144" s="339">
        <v>1062945874.6573014</v>
      </c>
      <c r="S144" s="334">
        <v>92</v>
      </c>
      <c r="T144" s="336">
        <v>9.0159993990920562E-2</v>
      </c>
      <c r="U144" s="336">
        <v>1.1655158398715977</v>
      </c>
      <c r="V144" s="336">
        <v>-1.8668492786545698E-2</v>
      </c>
      <c r="W144" s="336">
        <v>-0.1830136518063461</v>
      </c>
      <c r="X144" s="336">
        <v>0.11093781511009482</v>
      </c>
      <c r="Y144" s="336">
        <v>0.84126160500434655</v>
      </c>
      <c r="Z144" s="336">
        <v>0.52678239275015559</v>
      </c>
      <c r="AA144" s="336">
        <v>2.9944018970604662</v>
      </c>
      <c r="AB144" s="336">
        <v>0.16335882985711056</v>
      </c>
      <c r="AC144" s="340">
        <v>-0.62872409383284</v>
      </c>
      <c r="AD144" s="509">
        <v>32064571000186</v>
      </c>
      <c r="AE144" s="337" t="s">
        <v>2416</v>
      </c>
      <c r="AF144" s="337" t="s">
        <v>2134</v>
      </c>
      <c r="AG144" s="341" t="s">
        <v>1436</v>
      </c>
      <c r="AH144" s="341" t="s">
        <v>2135</v>
      </c>
      <c r="AI144" s="341">
        <v>50000</v>
      </c>
      <c r="AJ144" s="341">
        <v>5000</v>
      </c>
      <c r="AK144" s="341">
        <v>5000</v>
      </c>
      <c r="AL144" s="336">
        <v>1.9450000000000002E-2</v>
      </c>
      <c r="AM144" s="336">
        <v>0.2</v>
      </c>
      <c r="AN144" s="336" t="s">
        <v>2152</v>
      </c>
      <c r="AO144" s="334" t="s">
        <v>1324</v>
      </c>
      <c r="AP144" s="337" t="s">
        <v>716</v>
      </c>
      <c r="AQ144" s="343" t="s">
        <v>659</v>
      </c>
      <c r="AR144" s="336">
        <v>3.8999999999999998E-3</v>
      </c>
      <c r="AS144" s="336">
        <v>3.8999999999999998E-3</v>
      </c>
      <c r="AT144" s="336"/>
      <c r="AW144" s="629"/>
      <c r="AX144" s="630"/>
      <c r="AY144" s="630"/>
      <c r="AZ144" s="630"/>
      <c r="BA144" s="630"/>
      <c r="BB144" s="641"/>
      <c r="BC144" s="630"/>
      <c r="BD144" s="630"/>
      <c r="BE144" s="630"/>
      <c r="BF144" s="630"/>
      <c r="BG144" s="642"/>
      <c r="BH144" s="631"/>
      <c r="BI144" s="632"/>
      <c r="BJ144" s="632"/>
      <c r="BK144" s="632"/>
      <c r="BL144" s="212"/>
      <c r="BM144" s="631"/>
      <c r="BN144" s="631"/>
      <c r="BO144" s="631"/>
      <c r="BP144" s="631"/>
      <c r="BQ144" s="631"/>
      <c r="BR144" s="631"/>
      <c r="BS144" s="631"/>
      <c r="BT144" s="631"/>
      <c r="BU144" s="631"/>
      <c r="BV144" s="633"/>
      <c r="BW144" s="630"/>
    </row>
    <row r="145" spans="2:75" ht="15.75" customHeight="1">
      <c r="B145" s="330" t="s">
        <v>606</v>
      </c>
      <c r="C145" s="331">
        <v>41545099000194</v>
      </c>
      <c r="D145" s="332" t="s">
        <v>11</v>
      </c>
      <c r="E145" s="332" t="s">
        <v>620</v>
      </c>
      <c r="F145" s="332" t="s">
        <v>663</v>
      </c>
      <c r="G145" s="333" t="s">
        <v>738</v>
      </c>
      <c r="H145" s="333" t="s">
        <v>34</v>
      </c>
      <c r="I145" s="333"/>
      <c r="J145" s="333" t="s">
        <v>608</v>
      </c>
      <c r="K145" s="334" t="s">
        <v>48</v>
      </c>
      <c r="L145" s="335" t="s">
        <v>1339</v>
      </c>
      <c r="M145" s="335" t="s">
        <v>34</v>
      </c>
      <c r="N145" s="334">
        <v>591572</v>
      </c>
      <c r="O145" s="334" t="s">
        <v>1321</v>
      </c>
      <c r="P145" s="338">
        <v>44347</v>
      </c>
      <c r="Q145" s="339">
        <v>168603426</v>
      </c>
      <c r="R145" s="339">
        <v>116651389.36654758</v>
      </c>
      <c r="S145" s="334">
        <v>121</v>
      </c>
      <c r="T145" s="336">
        <v>8.4438975362377766E-2</v>
      </c>
      <c r="U145" s="336">
        <v>1.0915591154241826</v>
      </c>
      <c r="V145" s="336">
        <v>0.11973554738585568</v>
      </c>
      <c r="W145" s="336">
        <v>1.1738087283570113</v>
      </c>
      <c r="X145" s="336" t="s">
        <v>1418</v>
      </c>
      <c r="Y145" s="336" t="s">
        <v>1418</v>
      </c>
      <c r="Z145" s="336" t="s">
        <v>1418</v>
      </c>
      <c r="AA145" s="336" t="s">
        <v>1418</v>
      </c>
      <c r="AB145" s="336">
        <v>9.9404167330734653E-3</v>
      </c>
      <c r="AC145" s="340">
        <v>1.6111020365758408</v>
      </c>
      <c r="AD145" s="509">
        <v>41545043000130</v>
      </c>
      <c r="AE145" s="337" t="s">
        <v>2299</v>
      </c>
      <c r="AF145" s="337" t="s">
        <v>2140</v>
      </c>
      <c r="AG145" s="341" t="s">
        <v>719</v>
      </c>
      <c r="AH145" s="341" t="s">
        <v>2135</v>
      </c>
      <c r="AI145" s="341">
        <v>5000</v>
      </c>
      <c r="AJ145" s="341">
        <v>1000</v>
      </c>
      <c r="AK145" s="341">
        <v>5000</v>
      </c>
      <c r="AL145" s="336">
        <v>1.1575E-2</v>
      </c>
      <c r="AM145" s="336">
        <v>0.2</v>
      </c>
      <c r="AN145" s="336" t="s">
        <v>64</v>
      </c>
      <c r="AO145" s="334" t="s">
        <v>1324</v>
      </c>
      <c r="AP145" s="337" t="s">
        <v>13</v>
      </c>
      <c r="AQ145" s="343" t="s">
        <v>688</v>
      </c>
      <c r="AR145" s="336">
        <v>2.3702666666666661E-3</v>
      </c>
      <c r="AS145" s="336">
        <v>2.3702666666666661E-3</v>
      </c>
      <c r="AT145" s="336"/>
      <c r="AW145" s="629"/>
      <c r="AX145" s="630"/>
      <c r="AY145" s="630"/>
      <c r="AZ145" s="630"/>
      <c r="BA145" s="630"/>
      <c r="BB145" s="641"/>
      <c r="BC145" s="630"/>
      <c r="BD145" s="630"/>
      <c r="BE145" s="630"/>
      <c r="BF145" s="630"/>
      <c r="BG145" s="642"/>
      <c r="BH145" s="631"/>
      <c r="BI145" s="632"/>
      <c r="BJ145" s="632"/>
      <c r="BK145" s="632"/>
      <c r="BL145" s="212"/>
      <c r="BM145" s="631"/>
      <c r="BN145" s="631"/>
      <c r="BO145" s="631"/>
      <c r="BP145" s="631"/>
      <c r="BQ145" s="631"/>
      <c r="BR145" s="631"/>
      <c r="BS145" s="631"/>
      <c r="BT145" s="631"/>
      <c r="BU145" s="631"/>
      <c r="BV145" s="633"/>
      <c r="BW145" s="630"/>
    </row>
    <row r="146" spans="2:75" ht="15.75" customHeight="1">
      <c r="B146" s="330" t="s">
        <v>519</v>
      </c>
      <c r="C146" s="331">
        <v>39469191000170</v>
      </c>
      <c r="D146" s="332" t="s">
        <v>11</v>
      </c>
      <c r="E146" s="332" t="s">
        <v>620</v>
      </c>
      <c r="F146" s="332" t="s">
        <v>685</v>
      </c>
      <c r="G146" s="333" t="s">
        <v>738</v>
      </c>
      <c r="H146" s="333" t="s">
        <v>34</v>
      </c>
      <c r="I146" s="333" t="s">
        <v>1319</v>
      </c>
      <c r="J146" s="333" t="s">
        <v>608</v>
      </c>
      <c r="K146" s="334" t="s">
        <v>48</v>
      </c>
      <c r="L146" s="335" t="s">
        <v>1339</v>
      </c>
      <c r="M146" s="335" t="s">
        <v>34</v>
      </c>
      <c r="N146" s="334">
        <v>579610</v>
      </c>
      <c r="O146" s="334" t="s">
        <v>1321</v>
      </c>
      <c r="P146" s="338">
        <v>44252</v>
      </c>
      <c r="Q146" s="339">
        <v>49267296.009999998</v>
      </c>
      <c r="R146" s="339">
        <v>42848325.929126993</v>
      </c>
      <c r="S146" s="334">
        <v>151</v>
      </c>
      <c r="T146" s="336">
        <v>9.937898078414098E-2</v>
      </c>
      <c r="U146" s="336">
        <v>1.2846914815220123</v>
      </c>
      <c r="V146" s="336">
        <v>0.1381031590094588</v>
      </c>
      <c r="W146" s="336">
        <v>1.3538727386995566</v>
      </c>
      <c r="X146" s="336" t="s">
        <v>1418</v>
      </c>
      <c r="Y146" s="336" t="s">
        <v>1418</v>
      </c>
      <c r="Z146" s="336" t="s">
        <v>1418</v>
      </c>
      <c r="AA146" s="336" t="s">
        <v>1418</v>
      </c>
      <c r="AB146" s="336">
        <v>9.0952244771324176E-3</v>
      </c>
      <c r="AC146" s="340">
        <v>3.5496845160417316</v>
      </c>
      <c r="AD146" s="509">
        <v>0</v>
      </c>
      <c r="AE146" s="337" t="s">
        <v>2260</v>
      </c>
      <c r="AF146" s="337" t="s">
        <v>2134</v>
      </c>
      <c r="AG146" s="341" t="s">
        <v>1436</v>
      </c>
      <c r="AH146" s="341" t="s">
        <v>2135</v>
      </c>
      <c r="AI146" s="341">
        <v>5000</v>
      </c>
      <c r="AJ146" s="341">
        <v>5000</v>
      </c>
      <c r="AK146" s="341">
        <v>5000</v>
      </c>
      <c r="AL146" s="336">
        <v>1.95E-2</v>
      </c>
      <c r="AM146" s="336">
        <v>0.2</v>
      </c>
      <c r="AN146" s="336" t="s">
        <v>64</v>
      </c>
      <c r="AO146" s="334" t="s">
        <v>1324</v>
      </c>
      <c r="AP146" s="337" t="s">
        <v>13</v>
      </c>
      <c r="AQ146" s="343" t="s">
        <v>668</v>
      </c>
      <c r="AR146" s="336">
        <v>6.4999999999999997E-3</v>
      </c>
      <c r="AS146" s="336">
        <v>6.4999999999999997E-3</v>
      </c>
      <c r="AT146" s="336"/>
      <c r="AW146" s="629"/>
      <c r="AX146" s="630"/>
      <c r="AY146" s="630"/>
      <c r="AZ146" s="630"/>
      <c r="BA146" s="630"/>
      <c r="BB146" s="641"/>
      <c r="BC146" s="630"/>
      <c r="BD146" s="630"/>
      <c r="BE146" s="630"/>
      <c r="BF146" s="630"/>
      <c r="BG146" s="642"/>
      <c r="BH146" s="631"/>
      <c r="BI146" s="632"/>
      <c r="BJ146" s="632"/>
      <c r="BK146" s="632"/>
      <c r="BL146" s="212"/>
      <c r="BM146" s="631"/>
      <c r="BN146" s="631"/>
      <c r="BO146" s="631"/>
      <c r="BP146" s="631"/>
      <c r="BQ146" s="631"/>
      <c r="BR146" s="631"/>
      <c r="BS146" s="631"/>
      <c r="BT146" s="631"/>
      <c r="BU146" s="631"/>
      <c r="BV146" s="633"/>
      <c r="BW146" s="630"/>
    </row>
    <row r="147" spans="2:75" ht="15.75" customHeight="1">
      <c r="B147" s="330" t="s">
        <v>1048</v>
      </c>
      <c r="C147" s="331">
        <v>35420451000162</v>
      </c>
      <c r="D147" s="332" t="s">
        <v>11</v>
      </c>
      <c r="E147" s="332" t="s">
        <v>620</v>
      </c>
      <c r="F147" s="332" t="s">
        <v>685</v>
      </c>
      <c r="G147" s="333" t="s">
        <v>738</v>
      </c>
      <c r="H147" s="333" t="s">
        <v>34</v>
      </c>
      <c r="I147" s="333" t="s">
        <v>1319</v>
      </c>
      <c r="J147" s="333" t="s">
        <v>690</v>
      </c>
      <c r="K147" s="334" t="s">
        <v>48</v>
      </c>
      <c r="L147" s="335" t="s">
        <v>1339</v>
      </c>
      <c r="M147" s="335" t="s">
        <v>34</v>
      </c>
      <c r="N147" s="334">
        <v>535133</v>
      </c>
      <c r="O147" s="334" t="s">
        <v>1321</v>
      </c>
      <c r="P147" s="338">
        <v>43871</v>
      </c>
      <c r="Q147" s="339">
        <v>30553039.27</v>
      </c>
      <c r="R147" s="339">
        <v>21799312.630793668</v>
      </c>
      <c r="S147" s="334">
        <v>211</v>
      </c>
      <c r="T147" s="336">
        <v>0.10553165737850656</v>
      </c>
      <c r="U147" s="336">
        <v>1.3642283327452107</v>
      </c>
      <c r="V147" s="336">
        <v>0.18195143453248042</v>
      </c>
      <c r="W147" s="336">
        <v>1.7837324558515739</v>
      </c>
      <c r="X147" s="336">
        <v>0.28127756786304037</v>
      </c>
      <c r="Y147" s="336">
        <v>2.1329788941430876</v>
      </c>
      <c r="Z147" s="336" t="s">
        <v>1418</v>
      </c>
      <c r="AA147" s="336" t="s">
        <v>1418</v>
      </c>
      <c r="AB147" s="336">
        <v>1.250433545981448E-2</v>
      </c>
      <c r="AC147" s="340">
        <v>5.6098634865074795</v>
      </c>
      <c r="AD147" s="509">
        <v>22681938000157</v>
      </c>
      <c r="AE147" s="337" t="s">
        <v>2332</v>
      </c>
      <c r="AF147" s="337" t="s">
        <v>761</v>
      </c>
      <c r="AG147" s="341" t="s">
        <v>761</v>
      </c>
      <c r="AH147" s="341" t="s">
        <v>2135</v>
      </c>
      <c r="AI147" s="341">
        <v>50000</v>
      </c>
      <c r="AJ147" s="341">
        <v>10000</v>
      </c>
      <c r="AK147" s="341">
        <v>30000</v>
      </c>
      <c r="AL147" s="336">
        <v>0.02</v>
      </c>
      <c r="AM147" s="336">
        <v>0.2</v>
      </c>
      <c r="AN147" s="336" t="s">
        <v>64</v>
      </c>
      <c r="AO147" s="334" t="s">
        <v>1324</v>
      </c>
      <c r="AP147" s="337" t="s">
        <v>13</v>
      </c>
      <c r="AQ147" s="343" t="s">
        <v>679</v>
      </c>
      <c r="AR147" s="336">
        <v>5.3333333333333332E-3</v>
      </c>
      <c r="AS147" s="336">
        <v>5.3333333333333332E-3</v>
      </c>
      <c r="AT147" s="336"/>
      <c r="AW147" s="629"/>
      <c r="AX147" s="630"/>
      <c r="AY147" s="630"/>
      <c r="AZ147" s="630"/>
      <c r="BA147" s="630"/>
      <c r="BB147" s="641"/>
      <c r="BC147" s="630"/>
      <c r="BD147" s="630"/>
      <c r="BE147" s="630"/>
      <c r="BF147" s="630"/>
      <c r="BG147" s="642"/>
      <c r="BH147" s="631"/>
      <c r="BI147" s="632"/>
      <c r="BJ147" s="632"/>
      <c r="BK147" s="632"/>
      <c r="BL147" s="212"/>
      <c r="BM147" s="631"/>
      <c r="BN147" s="631"/>
      <c r="BO147" s="631"/>
      <c r="BP147" s="631"/>
      <c r="BQ147" s="631"/>
      <c r="BR147" s="631"/>
      <c r="BS147" s="631"/>
      <c r="BT147" s="631"/>
      <c r="BU147" s="631"/>
      <c r="BV147" s="633"/>
      <c r="BW147" s="630"/>
    </row>
    <row r="148" spans="2:75" ht="15.75" customHeight="1">
      <c r="B148" s="330" t="s">
        <v>1047</v>
      </c>
      <c r="C148" s="331">
        <v>34096240000153</v>
      </c>
      <c r="D148" s="332" t="s">
        <v>11</v>
      </c>
      <c r="E148" s="332" t="s">
        <v>620</v>
      </c>
      <c r="F148" s="332" t="s">
        <v>685</v>
      </c>
      <c r="G148" s="333" t="s">
        <v>738</v>
      </c>
      <c r="H148" s="333" t="s">
        <v>34</v>
      </c>
      <c r="I148" s="333" t="s">
        <v>1319</v>
      </c>
      <c r="J148" s="333" t="s">
        <v>608</v>
      </c>
      <c r="K148" s="334" t="s">
        <v>48</v>
      </c>
      <c r="L148" s="335" t="s">
        <v>1339</v>
      </c>
      <c r="M148" s="335" t="s">
        <v>34</v>
      </c>
      <c r="N148" s="334">
        <v>503843</v>
      </c>
      <c r="O148" s="334" t="s">
        <v>1321</v>
      </c>
      <c r="P148" s="338">
        <v>43682</v>
      </c>
      <c r="Q148" s="339">
        <v>62753784.649999999</v>
      </c>
      <c r="R148" s="339">
        <v>69979582.245873034</v>
      </c>
      <c r="S148" s="334">
        <v>271</v>
      </c>
      <c r="T148" s="336">
        <v>8.8183372652447911E-2</v>
      </c>
      <c r="U148" s="336">
        <v>1.1399636700295048</v>
      </c>
      <c r="V148" s="336">
        <v>0.12453491435592756</v>
      </c>
      <c r="W148" s="336">
        <v>1.2208585724764378</v>
      </c>
      <c r="X148" s="336">
        <v>0.22376752668622513</v>
      </c>
      <c r="Y148" s="336">
        <v>1.6968698045935926</v>
      </c>
      <c r="Z148" s="336">
        <v>0.33400955469299021</v>
      </c>
      <c r="AA148" s="336">
        <v>1.8986185908521256</v>
      </c>
      <c r="AB148" s="336">
        <v>5.491381739765485E-3</v>
      </c>
      <c r="AC148" s="340">
        <v>3.6893794898233097</v>
      </c>
      <c r="AD148" s="509">
        <v>0</v>
      </c>
      <c r="AE148" s="337" t="s">
        <v>2332</v>
      </c>
      <c r="AF148" s="337" t="s">
        <v>2134</v>
      </c>
      <c r="AG148" s="341" t="s">
        <v>1436</v>
      </c>
      <c r="AH148" s="341" t="s">
        <v>2135</v>
      </c>
      <c r="AI148" s="341">
        <v>5000</v>
      </c>
      <c r="AJ148" s="341">
        <v>5000</v>
      </c>
      <c r="AK148" s="341">
        <v>5000</v>
      </c>
      <c r="AL148" s="336">
        <v>0.02</v>
      </c>
      <c r="AM148" s="336">
        <v>0.2</v>
      </c>
      <c r="AN148" s="336" t="s">
        <v>34</v>
      </c>
      <c r="AO148" s="334" t="s">
        <v>1324</v>
      </c>
      <c r="AP148" s="337" t="s">
        <v>13</v>
      </c>
      <c r="AQ148" s="343" t="s">
        <v>668</v>
      </c>
      <c r="AR148" s="336">
        <v>3.3333333333333331E-3</v>
      </c>
      <c r="AS148" s="336">
        <v>3.3333333333333331E-3</v>
      </c>
      <c r="AT148" s="336"/>
      <c r="AW148" s="629"/>
      <c r="AX148" s="630"/>
      <c r="AY148" s="630"/>
      <c r="AZ148" s="630"/>
      <c r="BA148" s="630"/>
      <c r="BB148" s="641"/>
      <c r="BC148" s="630"/>
      <c r="BD148" s="630"/>
      <c r="BE148" s="630"/>
      <c r="BF148" s="630"/>
      <c r="BG148" s="642"/>
      <c r="BH148" s="631"/>
      <c r="BI148" s="632"/>
      <c r="BJ148" s="632"/>
      <c r="BK148" s="632"/>
      <c r="BL148" s="212"/>
      <c r="BM148" s="631"/>
      <c r="BN148" s="631"/>
      <c r="BO148" s="631"/>
      <c r="BP148" s="631"/>
      <c r="BQ148" s="631"/>
      <c r="BR148" s="631"/>
      <c r="BS148" s="631"/>
      <c r="BT148" s="631"/>
      <c r="BU148" s="631"/>
      <c r="BV148" s="633"/>
      <c r="BW148" s="630"/>
    </row>
    <row r="149" spans="2:75" ht="15.75" customHeight="1">
      <c r="B149" s="330" t="s">
        <v>473</v>
      </c>
      <c r="C149" s="331">
        <v>2733791000194</v>
      </c>
      <c r="D149" s="332" t="s">
        <v>11</v>
      </c>
      <c r="E149" s="332" t="s">
        <v>620</v>
      </c>
      <c r="F149" s="332" t="s">
        <v>663</v>
      </c>
      <c r="G149" s="333" t="s">
        <v>866</v>
      </c>
      <c r="H149" s="333" t="s">
        <v>34</v>
      </c>
      <c r="I149" s="333" t="s">
        <v>1304</v>
      </c>
      <c r="J149" s="333" t="s">
        <v>608</v>
      </c>
      <c r="K149" s="334" t="s">
        <v>48</v>
      </c>
      <c r="L149" s="335"/>
      <c r="M149" s="335" t="s">
        <v>34</v>
      </c>
      <c r="N149" s="334">
        <v>59447</v>
      </c>
      <c r="O149" s="334" t="s">
        <v>1321</v>
      </c>
      <c r="P149" s="338">
        <v>36059</v>
      </c>
      <c r="Q149" s="339">
        <v>138574701.36000001</v>
      </c>
      <c r="R149" s="339">
        <v>136012044.12579376</v>
      </c>
      <c r="S149" s="334">
        <v>0</v>
      </c>
      <c r="T149" s="336">
        <v>8.0935429742379883E-2</v>
      </c>
      <c r="U149" s="336">
        <v>1.046268097367643</v>
      </c>
      <c r="V149" s="336">
        <v>0.10535111951660237</v>
      </c>
      <c r="W149" s="336">
        <v>1.0327932375191922</v>
      </c>
      <c r="X149" s="336">
        <v>0.14490295139807752</v>
      </c>
      <c r="Y149" s="336">
        <v>1.0988254036014549</v>
      </c>
      <c r="Z149" s="336">
        <v>0.17303840998925235</v>
      </c>
      <c r="AA149" s="336">
        <v>0.98360641940037752</v>
      </c>
      <c r="AB149" s="336">
        <v>4.6532675934484891E-3</v>
      </c>
      <c r="AC149" s="340">
        <v>0.65366075677618429</v>
      </c>
      <c r="AD149" s="509">
        <v>0</v>
      </c>
      <c r="AE149" s="337" t="s">
        <v>2161</v>
      </c>
      <c r="AF149" s="337" t="s">
        <v>2161</v>
      </c>
      <c r="AG149" s="341" t="s">
        <v>719</v>
      </c>
      <c r="AH149" s="341" t="s">
        <v>2138</v>
      </c>
      <c r="AI149" s="341">
        <v>1000</v>
      </c>
      <c r="AJ149" s="341">
        <v>100</v>
      </c>
      <c r="AK149" s="341">
        <v>100</v>
      </c>
      <c r="AL149" s="640">
        <v>5.0000000000000001E-3</v>
      </c>
      <c r="AM149" s="640" t="s">
        <v>34</v>
      </c>
      <c r="AN149" s="336" t="s">
        <v>64</v>
      </c>
      <c r="AO149" s="334" t="s">
        <v>1324</v>
      </c>
      <c r="AP149" s="337" t="s">
        <v>11</v>
      </c>
      <c r="AQ149" s="343" t="s">
        <v>1373</v>
      </c>
      <c r="AR149" s="336">
        <v>1.3335E-3</v>
      </c>
      <c r="AS149" s="336">
        <v>1.3335E-3</v>
      </c>
      <c r="AT149" s="336"/>
      <c r="AW149" s="629"/>
      <c r="AX149" s="630"/>
      <c r="AY149" s="630"/>
      <c r="AZ149" s="630"/>
      <c r="BA149" s="630"/>
      <c r="BB149" s="641"/>
      <c r="BC149" s="630"/>
      <c r="BD149" s="630"/>
      <c r="BE149" s="630"/>
      <c r="BF149" s="630"/>
      <c r="BG149" s="642"/>
      <c r="BH149" s="631"/>
      <c r="BI149" s="632"/>
      <c r="BJ149" s="632"/>
      <c r="BK149" s="632"/>
      <c r="BL149" s="212"/>
      <c r="BM149" s="631"/>
      <c r="BN149" s="631"/>
      <c r="BO149" s="631"/>
      <c r="BP149" s="631"/>
      <c r="BQ149" s="631"/>
      <c r="BR149" s="631"/>
      <c r="BS149" s="631"/>
      <c r="BT149" s="631"/>
      <c r="BU149" s="631"/>
      <c r="BV149" s="633"/>
      <c r="BW149" s="630"/>
    </row>
    <row r="150" spans="2:75" ht="15.75" customHeight="1">
      <c r="B150" s="330" t="s">
        <v>474</v>
      </c>
      <c r="C150" s="331">
        <v>9636619000161</v>
      </c>
      <c r="D150" s="332" t="s">
        <v>11</v>
      </c>
      <c r="E150" s="332" t="s">
        <v>620</v>
      </c>
      <c r="F150" s="332" t="s">
        <v>663</v>
      </c>
      <c r="G150" s="333" t="s">
        <v>738</v>
      </c>
      <c r="H150" s="333" t="s">
        <v>34</v>
      </c>
      <c r="I150" s="333" t="s">
        <v>1304</v>
      </c>
      <c r="J150" s="333" t="s">
        <v>608</v>
      </c>
      <c r="K150" s="334" t="s">
        <v>48</v>
      </c>
      <c r="L150" s="335"/>
      <c r="M150" s="335" t="s">
        <v>1415</v>
      </c>
      <c r="N150" s="334">
        <v>218111</v>
      </c>
      <c r="O150" s="334" t="s">
        <v>1321</v>
      </c>
      <c r="P150" s="338">
        <v>39731</v>
      </c>
      <c r="Q150" s="339">
        <v>619122466.57000005</v>
      </c>
      <c r="R150" s="339">
        <v>642876560.52563477</v>
      </c>
      <c r="S150" s="334">
        <v>0</v>
      </c>
      <c r="T150" s="336">
        <v>7.6553259069936486E-2</v>
      </c>
      <c r="U150" s="336">
        <v>0.98961892176690047</v>
      </c>
      <c r="V150" s="336">
        <v>0.10104028852784919</v>
      </c>
      <c r="W150" s="336">
        <v>0.99053267955169166</v>
      </c>
      <c r="X150" s="336">
        <v>0.12656958193643697</v>
      </c>
      <c r="Y150" s="336">
        <v>0.95980013252385665</v>
      </c>
      <c r="Z150" s="336">
        <v>0.16637399569525924</v>
      </c>
      <c r="AA150" s="336">
        <v>0.94572372802843063</v>
      </c>
      <c r="AB150" s="336">
        <v>1.5422483499167787E-3</v>
      </c>
      <c r="AC150" s="340">
        <v>-0.56868435150045693</v>
      </c>
      <c r="AD150" s="509">
        <v>14167491000174</v>
      </c>
      <c r="AE150" s="337" t="s">
        <v>2153</v>
      </c>
      <c r="AF150" s="337" t="s">
        <v>728</v>
      </c>
      <c r="AG150" s="341" t="s">
        <v>728</v>
      </c>
      <c r="AH150" s="341" t="s">
        <v>2138</v>
      </c>
      <c r="AI150" s="341">
        <v>300</v>
      </c>
      <c r="AJ150" s="341">
        <v>100</v>
      </c>
      <c r="AK150" s="341">
        <v>0</v>
      </c>
      <c r="AL150" s="336">
        <v>2.2000000000000001E-3</v>
      </c>
      <c r="AM150" s="336" t="s">
        <v>34</v>
      </c>
      <c r="AN150" s="336" t="s">
        <v>64</v>
      </c>
      <c r="AO150" s="334" t="s">
        <v>1324</v>
      </c>
      <c r="AP150" s="337" t="s">
        <v>11</v>
      </c>
      <c r="AQ150" s="343" t="s">
        <v>684</v>
      </c>
      <c r="AR150" s="336">
        <v>5.8666666666666665E-4</v>
      </c>
      <c r="AS150" s="336">
        <v>5.8666666666666665E-4</v>
      </c>
      <c r="AT150" s="336"/>
      <c r="AW150" s="629"/>
      <c r="AX150" s="629"/>
      <c r="AY150" s="630"/>
      <c r="AZ150" s="630"/>
      <c r="BA150" s="630"/>
      <c r="BB150" s="631"/>
      <c r="BC150" s="630"/>
      <c r="BD150" s="630"/>
      <c r="BE150" s="630"/>
      <c r="BF150" s="630"/>
      <c r="BG150" s="631"/>
      <c r="BH150" s="631"/>
      <c r="BI150" s="632"/>
      <c r="BJ150" s="632"/>
      <c r="BK150" s="632"/>
      <c r="BL150" s="631"/>
      <c r="BM150" s="631"/>
      <c r="BN150" s="631"/>
      <c r="BO150" s="631"/>
      <c r="BP150" s="631"/>
      <c r="BQ150" s="631"/>
      <c r="BR150" s="631"/>
      <c r="BS150" s="631"/>
      <c r="BT150" s="634"/>
      <c r="BU150" s="635"/>
      <c r="BV150" s="633"/>
      <c r="BW150" s="636"/>
    </row>
    <row r="151" spans="2:75" ht="15.75" customHeight="1">
      <c r="B151" s="330" t="s">
        <v>148</v>
      </c>
      <c r="C151" s="331">
        <v>4501865000192</v>
      </c>
      <c r="D151" s="332" t="s">
        <v>11</v>
      </c>
      <c r="E151" s="332" t="s">
        <v>620</v>
      </c>
      <c r="F151" s="332" t="s">
        <v>663</v>
      </c>
      <c r="G151" s="333" t="s">
        <v>738</v>
      </c>
      <c r="H151" s="333" t="s">
        <v>34</v>
      </c>
      <c r="I151" s="333" t="s">
        <v>1304</v>
      </c>
      <c r="J151" s="333" t="s">
        <v>608</v>
      </c>
      <c r="K151" s="334" t="s">
        <v>48</v>
      </c>
      <c r="L151" s="335"/>
      <c r="M151" s="335" t="s">
        <v>1415</v>
      </c>
      <c r="N151" s="334">
        <v>91367</v>
      </c>
      <c r="O151" s="334" t="s">
        <v>1321</v>
      </c>
      <c r="P151" s="338">
        <v>37074</v>
      </c>
      <c r="Q151" s="339">
        <v>843308935.74000001</v>
      </c>
      <c r="R151" s="339">
        <v>839777846.7092067</v>
      </c>
      <c r="S151" s="334">
        <v>0</v>
      </c>
      <c r="T151" s="336">
        <v>8.0532938499925377E-2</v>
      </c>
      <c r="U151" s="336">
        <v>1.0410650145176423</v>
      </c>
      <c r="V151" s="336">
        <v>0.10656187370179304</v>
      </c>
      <c r="W151" s="336">
        <v>1.0446626769755611</v>
      </c>
      <c r="X151" s="336">
        <v>0.141542848120777</v>
      </c>
      <c r="Y151" s="336">
        <v>1.0733451300514758</v>
      </c>
      <c r="Z151" s="336">
        <v>0.13791178151583083</v>
      </c>
      <c r="AA151" s="336">
        <v>0.78393527551679998</v>
      </c>
      <c r="AB151" s="336">
        <v>1.5986467080750582E-3</v>
      </c>
      <c r="AC151" s="340">
        <v>2.5817736909739994</v>
      </c>
      <c r="AD151" s="509">
        <v>0</v>
      </c>
      <c r="AE151" s="337" t="s">
        <v>2169</v>
      </c>
      <c r="AF151" s="337" t="s">
        <v>2134</v>
      </c>
      <c r="AG151" s="341" t="s">
        <v>1436</v>
      </c>
      <c r="AH151" s="341" t="s">
        <v>2138</v>
      </c>
      <c r="AI151" s="341">
        <v>500</v>
      </c>
      <c r="AJ151" s="341">
        <v>100</v>
      </c>
      <c r="AK151" s="341">
        <v>100</v>
      </c>
      <c r="AL151" s="336">
        <v>2.5000000000000001E-3</v>
      </c>
      <c r="AM151" s="336" t="s">
        <v>34</v>
      </c>
      <c r="AN151" s="336" t="s">
        <v>2152</v>
      </c>
      <c r="AO151" s="334" t="s">
        <v>1324</v>
      </c>
      <c r="AP151" s="337" t="s">
        <v>11</v>
      </c>
      <c r="AQ151" s="343" t="s">
        <v>669</v>
      </c>
      <c r="AR151" s="336">
        <v>8.7499999999999991E-4</v>
      </c>
      <c r="AS151" s="336">
        <v>8.7499999999999991E-4</v>
      </c>
      <c r="AT151" s="336"/>
      <c r="AW151" s="629"/>
      <c r="AX151" s="629"/>
      <c r="AY151" s="630"/>
      <c r="AZ151" s="630"/>
      <c r="BA151" s="630"/>
      <c r="BB151" s="631"/>
      <c r="BC151" s="630"/>
      <c r="BD151" s="630"/>
      <c r="BE151" s="630"/>
      <c r="BF151" s="630"/>
      <c r="BG151" s="631"/>
      <c r="BH151" s="631"/>
      <c r="BI151" s="632"/>
      <c r="BJ151" s="632"/>
      <c r="BK151" s="632"/>
      <c r="BL151" s="631"/>
      <c r="BM151" s="631"/>
      <c r="BN151" s="631"/>
      <c r="BO151" s="631"/>
      <c r="BP151" s="631"/>
      <c r="BQ151" s="631"/>
      <c r="BR151" s="631"/>
      <c r="BS151" s="631"/>
      <c r="BT151" s="634"/>
      <c r="BU151" s="635"/>
      <c r="BV151" s="633"/>
      <c r="BW151" s="636"/>
    </row>
    <row r="152" spans="2:75" ht="15.75" customHeight="1">
      <c r="B152" s="330" t="s">
        <v>35</v>
      </c>
      <c r="C152" s="331">
        <v>27717359000130</v>
      </c>
      <c r="D152" s="332" t="s">
        <v>11</v>
      </c>
      <c r="E152" s="332" t="s">
        <v>620</v>
      </c>
      <c r="F152" s="332" t="s">
        <v>663</v>
      </c>
      <c r="G152" s="333" t="s">
        <v>738</v>
      </c>
      <c r="H152" s="333" t="s">
        <v>34</v>
      </c>
      <c r="I152" s="333" t="s">
        <v>1304</v>
      </c>
      <c r="J152" s="333" t="s">
        <v>608</v>
      </c>
      <c r="K152" s="334" t="s">
        <v>48</v>
      </c>
      <c r="L152" s="335"/>
      <c r="M152" s="335" t="s">
        <v>34</v>
      </c>
      <c r="N152" s="334">
        <v>453420</v>
      </c>
      <c r="O152" s="334" t="s">
        <v>1321</v>
      </c>
      <c r="P152" s="338">
        <v>43059</v>
      </c>
      <c r="Q152" s="339">
        <v>4715672196.3199997</v>
      </c>
      <c r="R152" s="339">
        <v>2279012140.0326982</v>
      </c>
      <c r="S152" s="334">
        <v>0</v>
      </c>
      <c r="T152" s="336">
        <v>8.085571250939716E-2</v>
      </c>
      <c r="U152" s="336">
        <v>1.0452375771375568</v>
      </c>
      <c r="V152" s="336">
        <v>0.1079139621002474</v>
      </c>
      <c r="W152" s="336">
        <v>1.057917664306111</v>
      </c>
      <c r="X152" s="336">
        <v>0.14338010413047675</v>
      </c>
      <c r="Y152" s="336">
        <v>1.0872773761299661</v>
      </c>
      <c r="Z152" s="336">
        <v>0.15942104915663924</v>
      </c>
      <c r="AA152" s="336">
        <v>0.90620092583925749</v>
      </c>
      <c r="AB152" s="336">
        <v>1.6107160272013509E-3</v>
      </c>
      <c r="AC152" s="340">
        <v>3.3208792440063455</v>
      </c>
      <c r="AD152" s="509">
        <v>0</v>
      </c>
      <c r="AE152" s="337" t="s">
        <v>2169</v>
      </c>
      <c r="AF152" s="337" t="s">
        <v>2134</v>
      </c>
      <c r="AG152" s="341" t="s">
        <v>1436</v>
      </c>
      <c r="AH152" s="341" t="s">
        <v>2138</v>
      </c>
      <c r="AI152" s="341">
        <v>500</v>
      </c>
      <c r="AJ152" s="341">
        <v>100</v>
      </c>
      <c r="AK152" s="341">
        <v>100</v>
      </c>
      <c r="AL152" s="336">
        <v>3.0000000000000001E-3</v>
      </c>
      <c r="AM152" s="336" t="s">
        <v>34</v>
      </c>
      <c r="AN152" s="336" t="s">
        <v>64</v>
      </c>
      <c r="AO152" s="334" t="s">
        <v>1324</v>
      </c>
      <c r="AP152" s="337" t="s">
        <v>11</v>
      </c>
      <c r="AQ152" s="343" t="s">
        <v>669</v>
      </c>
      <c r="AR152" s="336">
        <v>1.0499999999999999E-3</v>
      </c>
      <c r="AS152" s="336">
        <v>1.0499999999999999E-3</v>
      </c>
      <c r="AT152" s="336"/>
      <c r="AW152" s="629"/>
      <c r="AX152" s="629"/>
      <c r="AY152" s="630"/>
      <c r="AZ152" s="630"/>
      <c r="BA152" s="630"/>
      <c r="BB152" s="631"/>
      <c r="BC152" s="630"/>
      <c r="BD152" s="630"/>
      <c r="BE152" s="630"/>
      <c r="BF152" s="630"/>
      <c r="BG152" s="631"/>
      <c r="BH152" s="631"/>
      <c r="BI152" s="632"/>
      <c r="BJ152" s="632"/>
      <c r="BK152" s="632"/>
      <c r="BL152" s="631"/>
      <c r="BM152" s="631"/>
      <c r="BN152" s="631"/>
      <c r="BO152" s="631"/>
      <c r="BP152" s="631"/>
      <c r="BQ152" s="631"/>
      <c r="BR152" s="631"/>
      <c r="BS152" s="631"/>
      <c r="BT152" s="634"/>
      <c r="BU152" s="635"/>
      <c r="BV152" s="633"/>
      <c r="BW152" s="636"/>
    </row>
    <row r="153" spans="2:75" ht="15.75" customHeight="1">
      <c r="B153" s="330" t="s">
        <v>479</v>
      </c>
      <c r="C153" s="331">
        <v>6866051000187</v>
      </c>
      <c r="D153" s="332" t="s">
        <v>11</v>
      </c>
      <c r="E153" s="332" t="s">
        <v>620</v>
      </c>
      <c r="F153" s="332" t="s">
        <v>663</v>
      </c>
      <c r="G153" s="333" t="s">
        <v>738</v>
      </c>
      <c r="H153" s="333" t="s">
        <v>34</v>
      </c>
      <c r="I153" s="333"/>
      <c r="J153" s="333" t="s">
        <v>608</v>
      </c>
      <c r="K153" s="334" t="s">
        <v>48</v>
      </c>
      <c r="L153" s="335"/>
      <c r="M153" s="335" t="s">
        <v>1415</v>
      </c>
      <c r="N153" s="334">
        <v>142468</v>
      </c>
      <c r="O153" s="334" t="s">
        <v>1321</v>
      </c>
      <c r="P153" s="338">
        <v>38406</v>
      </c>
      <c r="Q153" s="339">
        <v>1370833927.29</v>
      </c>
      <c r="R153" s="339">
        <v>998494275.39563513</v>
      </c>
      <c r="S153" s="334">
        <v>0</v>
      </c>
      <c r="T153" s="336">
        <v>8.6420500465807182E-2</v>
      </c>
      <c r="U153" s="336">
        <v>1.1171746771929951</v>
      </c>
      <c r="V153" s="336">
        <v>0.11684516274258527</v>
      </c>
      <c r="W153" s="336">
        <v>1.1454732941718193</v>
      </c>
      <c r="X153" s="336">
        <v>0.16320293959468679</v>
      </c>
      <c r="Y153" s="336">
        <v>1.2375975384822619</v>
      </c>
      <c r="Z153" s="336">
        <v>0.19910730522903397</v>
      </c>
      <c r="AA153" s="336">
        <v>1.1317904711731475</v>
      </c>
      <c r="AB153" s="336">
        <v>1.6172802968333095E-3</v>
      </c>
      <c r="AC153" s="340">
        <v>8.2739866069530557</v>
      </c>
      <c r="AD153" s="509">
        <v>0</v>
      </c>
      <c r="AE153" s="337" t="s">
        <v>469</v>
      </c>
      <c r="AF153" s="337" t="s">
        <v>469</v>
      </c>
      <c r="AG153" s="341" t="s">
        <v>469</v>
      </c>
      <c r="AH153" s="341" t="s">
        <v>2138</v>
      </c>
      <c r="AI153" s="341">
        <v>1000</v>
      </c>
      <c r="AJ153" s="341">
        <v>1000</v>
      </c>
      <c r="AK153" s="341">
        <v>1000</v>
      </c>
      <c r="AL153" s="336">
        <v>2E-3</v>
      </c>
      <c r="AM153" s="336" t="s">
        <v>34</v>
      </c>
      <c r="AN153" s="336" t="s">
        <v>64</v>
      </c>
      <c r="AO153" s="334" t="s">
        <v>1324</v>
      </c>
      <c r="AP153" s="337" t="s">
        <v>11</v>
      </c>
      <c r="AQ153" s="343" t="s">
        <v>669</v>
      </c>
      <c r="AR153" s="336">
        <v>2.6660000000000003E-4</v>
      </c>
      <c r="AS153" s="336">
        <v>2.6660000000000003E-4</v>
      </c>
      <c r="AT153" s="336"/>
      <c r="AW153" s="629"/>
      <c r="AX153" s="629"/>
      <c r="AY153" s="630"/>
      <c r="AZ153" s="630"/>
      <c r="BA153" s="630"/>
      <c r="BB153" s="631"/>
      <c r="BC153" s="630"/>
      <c r="BD153" s="630"/>
      <c r="BE153" s="630"/>
      <c r="BF153" s="630"/>
      <c r="BG153" s="631"/>
      <c r="BH153" s="631"/>
      <c r="BI153" s="632"/>
      <c r="BJ153" s="632"/>
      <c r="BK153" s="632"/>
      <c r="BL153" s="631"/>
      <c r="BM153" s="631"/>
      <c r="BN153" s="631"/>
      <c r="BO153" s="631"/>
      <c r="BP153" s="631"/>
      <c r="BQ153" s="631"/>
      <c r="BR153" s="631"/>
      <c r="BS153" s="631"/>
      <c r="BT153" s="634"/>
      <c r="BU153" s="635"/>
      <c r="BV153" s="633"/>
      <c r="BW153" s="636"/>
    </row>
    <row r="154" spans="2:75" ht="15.75" customHeight="1">
      <c r="B154" s="330" t="s">
        <v>475</v>
      </c>
      <c r="C154" s="331">
        <v>9238487000110</v>
      </c>
      <c r="D154" s="332" t="s">
        <v>11</v>
      </c>
      <c r="E154" s="332" t="s">
        <v>620</v>
      </c>
      <c r="F154" s="332" t="s">
        <v>663</v>
      </c>
      <c r="G154" s="333" t="s">
        <v>738</v>
      </c>
      <c r="H154" s="333" t="s">
        <v>34</v>
      </c>
      <c r="I154" s="333" t="s">
        <v>1304</v>
      </c>
      <c r="J154" s="333" t="s">
        <v>608</v>
      </c>
      <c r="K154" s="334" t="s">
        <v>48</v>
      </c>
      <c r="L154" s="335"/>
      <c r="M154" s="335" t="s">
        <v>1415</v>
      </c>
      <c r="N154" s="334">
        <v>208401</v>
      </c>
      <c r="O154" s="334" t="s">
        <v>1321</v>
      </c>
      <c r="P154" s="338">
        <v>39568</v>
      </c>
      <c r="Q154" s="339">
        <v>2243421838.6100001</v>
      </c>
      <c r="R154" s="339">
        <v>2052611662.600157</v>
      </c>
      <c r="S154" s="334">
        <v>0</v>
      </c>
      <c r="T154" s="336">
        <v>7.7840758392161202E-2</v>
      </c>
      <c r="U154" s="336">
        <v>1.0062626768011784</v>
      </c>
      <c r="V154" s="336">
        <v>0.10311930577444528</v>
      </c>
      <c r="W154" s="336">
        <v>1.0109140002516757</v>
      </c>
      <c r="X154" s="336">
        <v>0.1262275582997141</v>
      </c>
      <c r="Y154" s="336">
        <v>0.95720650515438521</v>
      </c>
      <c r="Z154" s="336">
        <v>0.16767903712279342</v>
      </c>
      <c r="AA154" s="336">
        <v>0.95314200658164772</v>
      </c>
      <c r="AB154" s="336">
        <v>1.5727327152420035E-3</v>
      </c>
      <c r="AC154" s="340">
        <v>0.64230367343467054</v>
      </c>
      <c r="AD154" s="509">
        <v>0</v>
      </c>
      <c r="AE154" s="337" t="s">
        <v>469</v>
      </c>
      <c r="AF154" s="337" t="s">
        <v>469</v>
      </c>
      <c r="AG154" s="341" t="s">
        <v>469</v>
      </c>
      <c r="AH154" s="341" t="s">
        <v>2138</v>
      </c>
      <c r="AI154" s="341">
        <v>10000</v>
      </c>
      <c r="AJ154" s="341">
        <v>10000</v>
      </c>
      <c r="AK154" s="341">
        <v>10000</v>
      </c>
      <c r="AL154" s="336">
        <v>1.5E-3</v>
      </c>
      <c r="AM154" s="336" t="s">
        <v>34</v>
      </c>
      <c r="AN154" s="336" t="s">
        <v>64</v>
      </c>
      <c r="AO154" s="334" t="s">
        <v>1324</v>
      </c>
      <c r="AP154" s="337" t="s">
        <v>11</v>
      </c>
      <c r="AQ154" s="343" t="s">
        <v>680</v>
      </c>
      <c r="AR154" s="336">
        <v>1.9995000000000001E-4</v>
      </c>
      <c r="AS154" s="336">
        <v>1.9995000000000001E-4</v>
      </c>
      <c r="AT154" s="336"/>
      <c r="AW154" s="629"/>
      <c r="AX154" s="629"/>
      <c r="AY154" s="630"/>
      <c r="AZ154" s="630"/>
      <c r="BA154" s="630"/>
      <c r="BB154" s="631"/>
      <c r="BC154" s="630"/>
      <c r="BD154" s="630"/>
      <c r="BE154" s="630"/>
      <c r="BF154" s="630"/>
      <c r="BG154" s="631"/>
      <c r="BH154" s="631"/>
      <c r="BI154" s="632"/>
      <c r="BJ154" s="632"/>
      <c r="BK154" s="632"/>
      <c r="BL154" s="631"/>
      <c r="BM154" s="631"/>
      <c r="BN154" s="631"/>
      <c r="BO154" s="631"/>
      <c r="BP154" s="631"/>
      <c r="BQ154" s="631"/>
      <c r="BR154" s="631"/>
      <c r="BS154" s="631"/>
      <c r="BT154" s="634"/>
      <c r="BU154" s="635"/>
      <c r="BV154" s="633"/>
      <c r="BW154" s="636"/>
    </row>
    <row r="155" spans="2:75" ht="15.75" customHeight="1">
      <c r="B155" s="330" t="s">
        <v>476</v>
      </c>
      <c r="C155" s="331">
        <v>807777000162</v>
      </c>
      <c r="D155" s="332" t="s">
        <v>11</v>
      </c>
      <c r="E155" s="332" t="s">
        <v>620</v>
      </c>
      <c r="F155" s="332" t="s">
        <v>663</v>
      </c>
      <c r="G155" s="333" t="s">
        <v>738</v>
      </c>
      <c r="H155" s="333" t="s">
        <v>34</v>
      </c>
      <c r="I155" s="333" t="s">
        <v>1304</v>
      </c>
      <c r="J155" s="333" t="s">
        <v>608</v>
      </c>
      <c r="K155" s="334" t="s">
        <v>48</v>
      </c>
      <c r="L155" s="335"/>
      <c r="M155" s="335" t="s">
        <v>1415</v>
      </c>
      <c r="N155" s="334">
        <v>19119</v>
      </c>
      <c r="O155" s="334" t="s">
        <v>1321</v>
      </c>
      <c r="P155" s="338">
        <v>34974</v>
      </c>
      <c r="Q155" s="339">
        <v>508292963.69</v>
      </c>
      <c r="R155" s="339">
        <v>335332890.36464292</v>
      </c>
      <c r="S155" s="334">
        <v>0</v>
      </c>
      <c r="T155" s="336">
        <v>7.8443038330331394E-2</v>
      </c>
      <c r="U155" s="336">
        <v>1.0140484671157268</v>
      </c>
      <c r="V155" s="336">
        <v>0.10465733630486462</v>
      </c>
      <c r="W155" s="336">
        <v>1.0259918422167515</v>
      </c>
      <c r="X155" s="336">
        <v>0.13667399648355061</v>
      </c>
      <c r="Y155" s="336">
        <v>1.0364237436081225</v>
      </c>
      <c r="Z155" s="336">
        <v>0.17315194492776609</v>
      </c>
      <c r="AA155" s="336">
        <v>0.98425178879758413</v>
      </c>
      <c r="AB155" s="336">
        <v>1.5056997745612327E-3</v>
      </c>
      <c r="AC155" s="340">
        <v>1.596533821977534</v>
      </c>
      <c r="AD155" s="509">
        <v>0</v>
      </c>
      <c r="AE155" s="337" t="s">
        <v>2249</v>
      </c>
      <c r="AF155" s="337" t="s">
        <v>741</v>
      </c>
      <c r="AG155" s="341" t="s">
        <v>741</v>
      </c>
      <c r="AH155" s="341" t="s">
        <v>2138</v>
      </c>
      <c r="AI155" s="341">
        <v>1</v>
      </c>
      <c r="AJ155" s="341">
        <v>1</v>
      </c>
      <c r="AK155" s="341">
        <v>1</v>
      </c>
      <c r="AL155" s="336">
        <v>2.5000000000000001E-3</v>
      </c>
      <c r="AM155" s="336" t="s">
        <v>34</v>
      </c>
      <c r="AN155" s="336" t="s">
        <v>64</v>
      </c>
      <c r="AO155" s="334" t="s">
        <v>1324</v>
      </c>
      <c r="AP155" s="337" t="s">
        <v>11</v>
      </c>
      <c r="AQ155" s="343" t="s">
        <v>662</v>
      </c>
      <c r="AR155" s="336">
        <v>3.3333333333333332E-4</v>
      </c>
      <c r="AS155" s="336">
        <v>3.3333333333333332E-4</v>
      </c>
      <c r="AT155" s="336"/>
      <c r="AW155" s="629"/>
      <c r="AX155" s="629"/>
      <c r="AY155" s="630"/>
      <c r="AZ155" s="630"/>
      <c r="BA155" s="630"/>
      <c r="BB155" s="631"/>
      <c r="BC155" s="630"/>
      <c r="BD155" s="630"/>
      <c r="BE155" s="630"/>
      <c r="BF155" s="630"/>
      <c r="BG155" s="631"/>
      <c r="BH155" s="631"/>
      <c r="BI155" s="632"/>
      <c r="BJ155" s="632"/>
      <c r="BK155" s="632"/>
      <c r="BL155" s="631"/>
      <c r="BM155" s="631"/>
      <c r="BN155" s="631"/>
      <c r="BO155" s="631"/>
      <c r="BP155" s="631"/>
      <c r="BQ155" s="631"/>
      <c r="BR155" s="631"/>
      <c r="BS155" s="631"/>
      <c r="BT155" s="634"/>
      <c r="BU155" s="635"/>
      <c r="BV155" s="633"/>
      <c r="BW155" s="636"/>
    </row>
    <row r="156" spans="2:75" ht="15.75" customHeight="1">
      <c r="B156" s="330" t="s">
        <v>193</v>
      </c>
      <c r="C156" s="331">
        <v>40054275000122</v>
      </c>
      <c r="D156" s="332" t="s">
        <v>11</v>
      </c>
      <c r="E156" s="332" t="s">
        <v>620</v>
      </c>
      <c r="F156" s="332" t="s">
        <v>663</v>
      </c>
      <c r="G156" s="333" t="s">
        <v>738</v>
      </c>
      <c r="H156" s="333" t="s">
        <v>34</v>
      </c>
      <c r="I156" s="333" t="s">
        <v>1304</v>
      </c>
      <c r="J156" s="333" t="s">
        <v>608</v>
      </c>
      <c r="K156" s="334" t="s">
        <v>48</v>
      </c>
      <c r="L156" s="335"/>
      <c r="M156" s="335" t="s">
        <v>1415</v>
      </c>
      <c r="N156" s="334">
        <v>567833</v>
      </c>
      <c r="O156" s="334" t="s">
        <v>1321</v>
      </c>
      <c r="P156" s="338">
        <v>44193</v>
      </c>
      <c r="Q156" s="339">
        <v>553192688.89999998</v>
      </c>
      <c r="R156" s="339">
        <v>376973539.21698409</v>
      </c>
      <c r="S156" s="334">
        <v>0</v>
      </c>
      <c r="T156" s="336">
        <v>7.9475190460861045E-2</v>
      </c>
      <c r="U156" s="336">
        <v>1.0273912991639484</v>
      </c>
      <c r="V156" s="336">
        <v>0.10462741618316662</v>
      </c>
      <c r="W156" s="336">
        <v>1.0256985249791442</v>
      </c>
      <c r="X156" s="336" t="s">
        <v>1418</v>
      </c>
      <c r="Y156" s="336" t="s">
        <v>1418</v>
      </c>
      <c r="Z156" s="336" t="s">
        <v>1418</v>
      </c>
      <c r="AA156" s="336" t="s">
        <v>1418</v>
      </c>
      <c r="AB156" s="336">
        <v>1.6670566538005281E-3</v>
      </c>
      <c r="AC156" s="340">
        <v>1.4259017304930224</v>
      </c>
      <c r="AD156" s="509">
        <v>0</v>
      </c>
      <c r="AE156" s="337" t="s">
        <v>2239</v>
      </c>
      <c r="AF156" s="337" t="s">
        <v>2134</v>
      </c>
      <c r="AG156" s="341" t="s">
        <v>1436</v>
      </c>
      <c r="AH156" s="341" t="s">
        <v>2138</v>
      </c>
      <c r="AI156" s="341">
        <v>100</v>
      </c>
      <c r="AJ156" s="341">
        <v>100</v>
      </c>
      <c r="AK156" s="341">
        <v>100</v>
      </c>
      <c r="AL156" s="336">
        <v>2.5000000000000001E-3</v>
      </c>
      <c r="AM156" s="336" t="s">
        <v>34</v>
      </c>
      <c r="AN156" s="336" t="s">
        <v>34</v>
      </c>
      <c r="AO156" s="334" t="s">
        <v>1324</v>
      </c>
      <c r="AP156" s="337" t="s">
        <v>11</v>
      </c>
      <c r="AQ156" s="343" t="s">
        <v>669</v>
      </c>
      <c r="AR156" s="336">
        <v>3.3333333333333332E-4</v>
      </c>
      <c r="AS156" s="336">
        <v>3.3333333333333332E-4</v>
      </c>
      <c r="AT156" s="336"/>
      <c r="AW156" s="629"/>
      <c r="AX156" s="629"/>
      <c r="AY156" s="630"/>
      <c r="AZ156" s="630"/>
      <c r="BA156" s="630"/>
      <c r="BB156" s="631"/>
      <c r="BC156" s="630"/>
      <c r="BD156" s="630"/>
      <c r="BE156" s="630"/>
      <c r="BF156" s="630"/>
      <c r="BG156" s="631"/>
      <c r="BH156" s="631"/>
      <c r="BI156" s="632"/>
      <c r="BJ156" s="632"/>
      <c r="BK156" s="632"/>
      <c r="BL156" s="631"/>
      <c r="BM156" s="631"/>
      <c r="BN156" s="631"/>
      <c r="BO156" s="631"/>
      <c r="BP156" s="631"/>
      <c r="BQ156" s="631"/>
      <c r="BR156" s="631"/>
      <c r="BS156" s="631"/>
      <c r="BT156" s="634"/>
      <c r="BU156" s="635"/>
      <c r="BV156" s="633"/>
      <c r="BW156" s="636"/>
    </row>
    <row r="157" spans="2:75" ht="15.75" customHeight="1">
      <c r="B157" s="330" t="s">
        <v>1057</v>
      </c>
      <c r="C157" s="331">
        <v>26374829000148</v>
      </c>
      <c r="D157" s="332" t="s">
        <v>11</v>
      </c>
      <c r="E157" s="332" t="s">
        <v>620</v>
      </c>
      <c r="F157" s="332" t="s">
        <v>663</v>
      </c>
      <c r="G157" s="333" t="s">
        <v>738</v>
      </c>
      <c r="H157" s="333" t="s">
        <v>34</v>
      </c>
      <c r="I157" s="333" t="s">
        <v>1304</v>
      </c>
      <c r="J157" s="333" t="s">
        <v>608</v>
      </c>
      <c r="K157" s="334" t="s">
        <v>48</v>
      </c>
      <c r="L157" s="335"/>
      <c r="M157" s="335" t="s">
        <v>1415</v>
      </c>
      <c r="N157" s="334">
        <v>442984</v>
      </c>
      <c r="O157" s="334" t="s">
        <v>1321</v>
      </c>
      <c r="P157" s="338">
        <v>42832</v>
      </c>
      <c r="Q157" s="339">
        <v>305362937.57999998</v>
      </c>
      <c r="R157" s="339">
        <v>105743172.61587296</v>
      </c>
      <c r="S157" s="334">
        <v>0</v>
      </c>
      <c r="T157" s="336">
        <v>7.6499273807270063E-2</v>
      </c>
      <c r="U157" s="336">
        <v>0.98892104373949419</v>
      </c>
      <c r="V157" s="336">
        <v>0.1011493227918332</v>
      </c>
      <c r="W157" s="336">
        <v>0.99160157992045161</v>
      </c>
      <c r="X157" s="336">
        <v>0.11970395711930104</v>
      </c>
      <c r="Y157" s="336">
        <v>0.90773685232233525</v>
      </c>
      <c r="Z157" s="336">
        <v>0.15964493834154725</v>
      </c>
      <c r="AA157" s="336">
        <v>0.90747358454852045</v>
      </c>
      <c r="AB157" s="336">
        <v>1.7188295231151658E-3</v>
      </c>
      <c r="AC157" s="340">
        <v>-0.45246170166359617</v>
      </c>
      <c r="AD157" s="509">
        <v>0</v>
      </c>
      <c r="AE157" s="337" t="s">
        <v>2339</v>
      </c>
      <c r="AF157" s="337" t="s">
        <v>2134</v>
      </c>
      <c r="AG157" s="341" t="s">
        <v>1436</v>
      </c>
      <c r="AH157" s="341" t="s">
        <v>2135</v>
      </c>
      <c r="AI157" s="341">
        <v>0</v>
      </c>
      <c r="AJ157" s="341">
        <v>0</v>
      </c>
      <c r="AK157" s="341">
        <v>0</v>
      </c>
      <c r="AL157" s="336">
        <v>3.0000000000000001E-3</v>
      </c>
      <c r="AM157" s="336" t="s">
        <v>34</v>
      </c>
      <c r="AN157" s="336" t="s">
        <v>64</v>
      </c>
      <c r="AO157" s="334" t="s">
        <v>1324</v>
      </c>
      <c r="AP157" s="337" t="s">
        <v>11</v>
      </c>
      <c r="AQ157" s="343" t="s">
        <v>680</v>
      </c>
      <c r="AR157" s="336">
        <v>8.0009999999999999E-4</v>
      </c>
      <c r="AS157" s="336">
        <v>8.0009999999999999E-4</v>
      </c>
      <c r="AT157" s="336"/>
      <c r="AW157" s="629"/>
      <c r="AX157" s="629"/>
      <c r="AY157" s="630"/>
      <c r="AZ157" s="630"/>
      <c r="BA157" s="630"/>
      <c r="BB157" s="631"/>
      <c r="BC157" s="630"/>
      <c r="BD157" s="630"/>
      <c r="BE157" s="630"/>
      <c r="BF157" s="630"/>
      <c r="BG157" s="631"/>
      <c r="BH157" s="631"/>
      <c r="BI157" s="632"/>
      <c r="BJ157" s="632"/>
      <c r="BK157" s="632"/>
      <c r="BL157" s="631"/>
      <c r="BM157" s="631"/>
      <c r="BN157" s="631"/>
      <c r="BO157" s="631"/>
      <c r="BP157" s="631"/>
      <c r="BQ157" s="631"/>
      <c r="BR157" s="631"/>
      <c r="BS157" s="631"/>
      <c r="BT157" s="634"/>
      <c r="BU157" s="635"/>
      <c r="BV157" s="633"/>
      <c r="BW157" s="636"/>
    </row>
    <row r="158" spans="2:75" ht="15.75" customHeight="1">
      <c r="B158" s="330" t="s">
        <v>1058</v>
      </c>
      <c r="C158" s="331">
        <v>11435287000107</v>
      </c>
      <c r="D158" s="332" t="s">
        <v>11</v>
      </c>
      <c r="E158" s="332" t="s">
        <v>620</v>
      </c>
      <c r="F158" s="332" t="s">
        <v>663</v>
      </c>
      <c r="G158" s="333" t="s">
        <v>738</v>
      </c>
      <c r="H158" s="333" t="s">
        <v>34</v>
      </c>
      <c r="I158" s="333" t="s">
        <v>1304</v>
      </c>
      <c r="J158" s="333" t="s">
        <v>608</v>
      </c>
      <c r="K158" s="334" t="s">
        <v>48</v>
      </c>
      <c r="L158" s="335"/>
      <c r="M158" s="335" t="s">
        <v>34</v>
      </c>
      <c r="N158" s="334">
        <v>256765</v>
      </c>
      <c r="O158" s="334" t="s">
        <v>1321</v>
      </c>
      <c r="P158" s="338">
        <v>40422</v>
      </c>
      <c r="Q158" s="339">
        <v>672431455.71000004</v>
      </c>
      <c r="R158" s="339">
        <v>426302371.62353194</v>
      </c>
      <c r="S158" s="334">
        <v>0</v>
      </c>
      <c r="T158" s="336">
        <v>7.7858592171284435E-2</v>
      </c>
      <c r="U158" s="336">
        <v>1.0064932175447259</v>
      </c>
      <c r="V158" s="336">
        <v>0.10536835299665848</v>
      </c>
      <c r="W158" s="336">
        <v>1.0329621832479376</v>
      </c>
      <c r="X158" s="336">
        <v>0.14076270211285347</v>
      </c>
      <c r="Y158" s="336">
        <v>1.067429141151639</v>
      </c>
      <c r="Z158" s="336">
        <v>0.16944535994665499</v>
      </c>
      <c r="AA158" s="336">
        <v>0.96318235813360409</v>
      </c>
      <c r="AB158" s="336">
        <v>1.8751379563372791E-3</v>
      </c>
      <c r="AC158" s="340">
        <v>1.6255998009156321</v>
      </c>
      <c r="AD158" s="509">
        <v>0</v>
      </c>
      <c r="AE158" s="337" t="s">
        <v>2342</v>
      </c>
      <c r="AF158" s="337" t="s">
        <v>2140</v>
      </c>
      <c r="AG158" s="341" t="s">
        <v>719</v>
      </c>
      <c r="AH158" s="341" t="s">
        <v>2138</v>
      </c>
      <c r="AI158" s="341">
        <v>1000</v>
      </c>
      <c r="AJ158" s="341">
        <v>500</v>
      </c>
      <c r="AK158" s="341">
        <v>0</v>
      </c>
      <c r="AL158" s="336">
        <v>3.0000000000000001E-3</v>
      </c>
      <c r="AM158" s="336" t="s">
        <v>34</v>
      </c>
      <c r="AN158" s="336" t="s">
        <v>64</v>
      </c>
      <c r="AO158" s="334" t="s">
        <v>1324</v>
      </c>
      <c r="AP158" s="337" t="s">
        <v>11</v>
      </c>
      <c r="AQ158" s="343" t="s">
        <v>669</v>
      </c>
      <c r="AR158" s="336">
        <v>1.1999999999999999E-3</v>
      </c>
      <c r="AS158" s="336">
        <v>1.1999999999999999E-3</v>
      </c>
      <c r="AT158" s="336"/>
      <c r="AW158" s="629"/>
      <c r="AX158" s="629"/>
      <c r="AY158" s="630"/>
      <c r="AZ158" s="630"/>
      <c r="BA158" s="630"/>
      <c r="BB158" s="631"/>
      <c r="BC158" s="630"/>
      <c r="BD158" s="630"/>
      <c r="BE158" s="630"/>
      <c r="BF158" s="630"/>
      <c r="BG158" s="631"/>
      <c r="BH158" s="631"/>
      <c r="BI158" s="632"/>
      <c r="BJ158" s="632"/>
      <c r="BK158" s="632"/>
      <c r="BL158" s="631"/>
      <c r="BM158" s="631"/>
      <c r="BN158" s="631"/>
      <c r="BO158" s="631"/>
      <c r="BP158" s="631"/>
      <c r="BQ158" s="631"/>
      <c r="BR158" s="631"/>
      <c r="BS158" s="631"/>
      <c r="BT158" s="634"/>
      <c r="BU158" s="635"/>
      <c r="BV158" s="633"/>
      <c r="BW158" s="636"/>
    </row>
    <row r="159" spans="2:75" ht="15.75" customHeight="1">
      <c r="B159" s="330" t="s">
        <v>1067</v>
      </c>
      <c r="C159" s="331">
        <v>8610270000126</v>
      </c>
      <c r="D159" s="332" t="s">
        <v>11</v>
      </c>
      <c r="E159" s="332" t="s">
        <v>620</v>
      </c>
      <c r="F159" s="332" t="s">
        <v>663</v>
      </c>
      <c r="G159" s="333" t="s">
        <v>738</v>
      </c>
      <c r="H159" s="333" t="s">
        <v>34</v>
      </c>
      <c r="I159" s="333" t="s">
        <v>1304</v>
      </c>
      <c r="J159" s="333" t="s">
        <v>608</v>
      </c>
      <c r="K159" s="334" t="s">
        <v>48</v>
      </c>
      <c r="L159" s="335"/>
      <c r="M159" s="335" t="s">
        <v>34</v>
      </c>
      <c r="N159" s="334">
        <v>180203</v>
      </c>
      <c r="O159" s="334" t="s">
        <v>1321</v>
      </c>
      <c r="P159" s="338">
        <v>39160</v>
      </c>
      <c r="Q159" s="339">
        <v>106008271.56999999</v>
      </c>
      <c r="R159" s="339">
        <v>105933340.52686517</v>
      </c>
      <c r="S159" s="334">
        <v>0</v>
      </c>
      <c r="T159" s="336">
        <v>7.5610551302297546E-2</v>
      </c>
      <c r="U159" s="336">
        <v>0.97743235445564014</v>
      </c>
      <c r="V159" s="336">
        <v>0.10154275070472796</v>
      </c>
      <c r="W159" s="336">
        <v>0.99545848898561784</v>
      </c>
      <c r="X159" s="336">
        <v>0.12039623781237707</v>
      </c>
      <c r="Y159" s="336">
        <v>0.91298654257802214</v>
      </c>
      <c r="Z159" s="336">
        <v>0.15704579326790769</v>
      </c>
      <c r="AA159" s="336">
        <v>0.89269920133762792</v>
      </c>
      <c r="AB159" s="336">
        <v>6.1778892221894663E-3</v>
      </c>
      <c r="AC159" s="340">
        <v>-6.5203084842171369E-2</v>
      </c>
      <c r="AD159" s="509">
        <v>0</v>
      </c>
      <c r="AE159" s="337" t="s">
        <v>2345</v>
      </c>
      <c r="AF159" s="337" t="s">
        <v>2143</v>
      </c>
      <c r="AG159" s="341" t="s">
        <v>1437</v>
      </c>
      <c r="AH159" s="341" t="s">
        <v>2138</v>
      </c>
      <c r="AI159" s="341">
        <v>100</v>
      </c>
      <c r="AJ159" s="341">
        <v>0</v>
      </c>
      <c r="AK159" s="341">
        <v>0</v>
      </c>
      <c r="AL159" s="336">
        <v>4.5000000000000005E-3</v>
      </c>
      <c r="AM159" s="336" t="s">
        <v>34</v>
      </c>
      <c r="AN159" s="336" t="s">
        <v>34</v>
      </c>
      <c r="AO159" s="334" t="s">
        <v>1324</v>
      </c>
      <c r="AP159" s="337" t="s">
        <v>11</v>
      </c>
      <c r="AQ159" s="343" t="s">
        <v>675</v>
      </c>
      <c r="AR159" s="336">
        <v>1.4999999999999998E-3</v>
      </c>
      <c r="AS159" s="336">
        <v>1.4999999999999998E-3</v>
      </c>
      <c r="AT159" s="336"/>
      <c r="AW159" s="629"/>
      <c r="AX159" s="629"/>
      <c r="AY159" s="630"/>
      <c r="AZ159" s="630"/>
      <c r="BA159" s="630"/>
      <c r="BB159" s="631"/>
      <c r="BC159" s="630"/>
      <c r="BD159" s="630"/>
      <c r="BE159" s="630"/>
      <c r="BF159" s="630"/>
      <c r="BG159" s="631"/>
      <c r="BH159" s="631"/>
      <c r="BI159" s="632"/>
      <c r="BJ159" s="632"/>
      <c r="BK159" s="632"/>
      <c r="BL159" s="631"/>
      <c r="BM159" s="631"/>
      <c r="BN159" s="631"/>
      <c r="BO159" s="631"/>
      <c r="BP159" s="631"/>
      <c r="BQ159" s="631"/>
      <c r="BR159" s="631"/>
      <c r="BS159" s="631"/>
      <c r="BT159" s="634"/>
      <c r="BU159" s="635"/>
      <c r="BV159" s="633"/>
      <c r="BW159" s="636"/>
    </row>
    <row r="160" spans="2:75" ht="15.75" customHeight="1">
      <c r="B160" s="330" t="s">
        <v>310</v>
      </c>
      <c r="C160" s="331">
        <v>35726805000100</v>
      </c>
      <c r="D160" s="332" t="s">
        <v>11</v>
      </c>
      <c r="E160" s="332" t="s">
        <v>620</v>
      </c>
      <c r="F160" s="332" t="s">
        <v>663</v>
      </c>
      <c r="G160" s="333" t="s">
        <v>738</v>
      </c>
      <c r="H160" s="333" t="s">
        <v>34</v>
      </c>
      <c r="I160" s="333" t="s">
        <v>1304</v>
      </c>
      <c r="J160" s="333" t="s">
        <v>608</v>
      </c>
      <c r="K160" s="334" t="s">
        <v>48</v>
      </c>
      <c r="L160" s="335"/>
      <c r="M160" s="335" t="s">
        <v>1415</v>
      </c>
      <c r="N160" s="334">
        <v>522929</v>
      </c>
      <c r="O160" s="334" t="s">
        <v>1321</v>
      </c>
      <c r="P160" s="338">
        <v>43846</v>
      </c>
      <c r="Q160" s="339">
        <v>118316769.22</v>
      </c>
      <c r="R160" s="339">
        <v>83642551.898968339</v>
      </c>
      <c r="S160" s="334">
        <v>0</v>
      </c>
      <c r="T160" s="336">
        <v>7.8015913089023226E-2</v>
      </c>
      <c r="U160" s="336">
        <v>1.0085269357544471</v>
      </c>
      <c r="V160" s="336">
        <v>0.10281976112345159</v>
      </c>
      <c r="W160" s="336">
        <v>1.0079774610739161</v>
      </c>
      <c r="X160" s="336">
        <v>0.12969076537825019</v>
      </c>
      <c r="Y160" s="336">
        <v>0.98346863355902669</v>
      </c>
      <c r="Z160" s="336" t="s">
        <v>1418</v>
      </c>
      <c r="AA160" s="336" t="s">
        <v>1418</v>
      </c>
      <c r="AB160" s="336">
        <v>1.6446274430425211E-3</v>
      </c>
      <c r="AC160" s="340">
        <v>0.44909947221992907</v>
      </c>
      <c r="AD160" s="509">
        <v>0</v>
      </c>
      <c r="AE160" s="337" t="s">
        <v>2360</v>
      </c>
      <c r="AF160" s="337" t="s">
        <v>2134</v>
      </c>
      <c r="AG160" s="341" t="s">
        <v>1436</v>
      </c>
      <c r="AH160" s="341" t="s">
        <v>2138</v>
      </c>
      <c r="AI160" s="341">
        <v>30</v>
      </c>
      <c r="AJ160" s="341">
        <v>30</v>
      </c>
      <c r="AK160" s="341">
        <v>30</v>
      </c>
      <c r="AL160" s="336">
        <v>2.2000000000000001E-3</v>
      </c>
      <c r="AM160" s="336" t="s">
        <v>34</v>
      </c>
      <c r="AN160" s="336" t="s">
        <v>64</v>
      </c>
      <c r="AO160" s="334" t="s">
        <v>1324</v>
      </c>
      <c r="AP160" s="337" t="s">
        <v>11</v>
      </c>
      <c r="AQ160" s="343" t="s">
        <v>669</v>
      </c>
      <c r="AR160" s="336" t="s">
        <v>34</v>
      </c>
      <c r="AS160" s="336" t="s">
        <v>34</v>
      </c>
      <c r="AT160" s="336"/>
      <c r="AW160" s="629"/>
      <c r="AX160" s="629"/>
      <c r="AY160" s="630"/>
      <c r="AZ160" s="630"/>
      <c r="BA160" s="630"/>
      <c r="BB160" s="631"/>
      <c r="BC160" s="630"/>
      <c r="BD160" s="630"/>
      <c r="BE160" s="630"/>
      <c r="BF160" s="630"/>
      <c r="BG160" s="631"/>
      <c r="BH160" s="631"/>
      <c r="BI160" s="632"/>
      <c r="BJ160" s="632"/>
      <c r="BK160" s="632"/>
      <c r="BL160" s="631"/>
      <c r="BM160" s="631"/>
      <c r="BN160" s="631"/>
      <c r="BO160" s="631"/>
      <c r="BP160" s="631"/>
      <c r="BQ160" s="631"/>
      <c r="BR160" s="631"/>
      <c r="BS160" s="631"/>
      <c r="BT160" s="634"/>
      <c r="BU160" s="635"/>
      <c r="BV160" s="633"/>
      <c r="BW160" s="636"/>
    </row>
    <row r="161" spans="2:75" ht="15.75" customHeight="1">
      <c r="B161" s="330" t="s">
        <v>1196</v>
      </c>
      <c r="C161" s="331">
        <v>12923387000137</v>
      </c>
      <c r="D161" s="332" t="s">
        <v>11</v>
      </c>
      <c r="E161" s="332" t="s">
        <v>620</v>
      </c>
      <c r="F161" s="332" t="s">
        <v>663</v>
      </c>
      <c r="G161" s="333" t="s">
        <v>738</v>
      </c>
      <c r="H161" s="333" t="s">
        <v>34</v>
      </c>
      <c r="I161" s="333" t="s">
        <v>1304</v>
      </c>
      <c r="J161" s="333" t="s">
        <v>608</v>
      </c>
      <c r="K161" s="334" t="s">
        <v>48</v>
      </c>
      <c r="L161" s="335"/>
      <c r="M161" s="335" t="s">
        <v>1415</v>
      </c>
      <c r="N161" s="334">
        <v>389651</v>
      </c>
      <c r="O161" s="334" t="s">
        <v>1321</v>
      </c>
      <c r="P161" s="338">
        <v>40542</v>
      </c>
      <c r="Q161" s="339">
        <v>60755491.840000004</v>
      </c>
      <c r="R161" s="339">
        <v>64009500.657142885</v>
      </c>
      <c r="S161" s="334">
        <v>0</v>
      </c>
      <c r="T161" s="336">
        <v>7.7464009551649005E-2</v>
      </c>
      <c r="U161" s="336">
        <v>1.0013923710055233</v>
      </c>
      <c r="V161" s="336">
        <v>0.10185368381009718</v>
      </c>
      <c r="W161" s="336">
        <v>0.99850667309623453</v>
      </c>
      <c r="X161" s="336">
        <v>0.12455526465557942</v>
      </c>
      <c r="Y161" s="336">
        <v>0.94452519866112894</v>
      </c>
      <c r="Z161" s="336">
        <v>0.16191333076292791</v>
      </c>
      <c r="AA161" s="336">
        <v>0.92036786245784574</v>
      </c>
      <c r="AB161" s="336">
        <v>1.7033107613670067E-3</v>
      </c>
      <c r="AC161" s="340">
        <v>-8.1036438669811389E-2</v>
      </c>
      <c r="AD161" s="509">
        <v>0</v>
      </c>
      <c r="AE161" s="337" t="s">
        <v>2423</v>
      </c>
      <c r="AF161" s="337" t="s">
        <v>2143</v>
      </c>
      <c r="AG161" s="341" t="s">
        <v>1437</v>
      </c>
      <c r="AH161" s="341" t="s">
        <v>2138</v>
      </c>
      <c r="AI161" s="341">
        <v>500</v>
      </c>
      <c r="AJ161" s="341">
        <v>100</v>
      </c>
      <c r="AK161" s="341">
        <v>100</v>
      </c>
      <c r="AL161" s="336">
        <v>3.0000000000000001E-3</v>
      </c>
      <c r="AM161" s="336" t="s">
        <v>34</v>
      </c>
      <c r="AN161" s="336" t="s">
        <v>64</v>
      </c>
      <c r="AO161" s="334" t="s">
        <v>1324</v>
      </c>
      <c r="AP161" s="337" t="s">
        <v>11</v>
      </c>
      <c r="AQ161" s="343" t="s">
        <v>662</v>
      </c>
      <c r="AR161" s="336">
        <v>7.5000000000000002E-4</v>
      </c>
      <c r="AS161" s="336">
        <v>7.5000000000000002E-4</v>
      </c>
      <c r="AT161" s="336"/>
      <c r="AW161" s="629"/>
      <c r="AX161" s="629"/>
      <c r="AY161" s="630"/>
      <c r="AZ161" s="630"/>
      <c r="BA161" s="630"/>
      <c r="BB161" s="631"/>
      <c r="BC161" s="630"/>
      <c r="BD161" s="630"/>
      <c r="BE161" s="630"/>
      <c r="BF161" s="630"/>
      <c r="BG161" s="631"/>
      <c r="BH161" s="631"/>
      <c r="BI161" s="632"/>
      <c r="BJ161" s="632"/>
      <c r="BK161" s="632"/>
      <c r="BL161" s="631"/>
      <c r="BM161" s="631"/>
      <c r="BN161" s="631"/>
      <c r="BO161" s="631"/>
      <c r="BP161" s="631"/>
      <c r="BQ161" s="631"/>
      <c r="BR161" s="631"/>
      <c r="BS161" s="631"/>
      <c r="BT161" s="634"/>
      <c r="BU161" s="635"/>
      <c r="BV161" s="633"/>
      <c r="BW161" s="636"/>
    </row>
    <row r="162" spans="2:75" ht="15.75" customHeight="1">
      <c r="B162" s="330" t="s">
        <v>416</v>
      </c>
      <c r="C162" s="331">
        <v>30509221000150</v>
      </c>
      <c r="D162" s="332" t="s">
        <v>11</v>
      </c>
      <c r="E162" s="332" t="s">
        <v>620</v>
      </c>
      <c r="F162" s="332" t="s">
        <v>663</v>
      </c>
      <c r="G162" s="333" t="s">
        <v>738</v>
      </c>
      <c r="H162" s="333" t="s">
        <v>34</v>
      </c>
      <c r="I162" s="333" t="s">
        <v>1304</v>
      </c>
      <c r="J162" s="333" t="s">
        <v>608</v>
      </c>
      <c r="K162" s="334" t="s">
        <v>48</v>
      </c>
      <c r="L162" s="335"/>
      <c r="M162" s="335" t="s">
        <v>1415</v>
      </c>
      <c r="N162" s="334">
        <v>497606</v>
      </c>
      <c r="O162" s="334" t="s">
        <v>1321</v>
      </c>
      <c r="P162" s="338">
        <v>43616</v>
      </c>
      <c r="Q162" s="339">
        <v>1222062275.29</v>
      </c>
      <c r="R162" s="339">
        <v>572200123.36480129</v>
      </c>
      <c r="S162" s="334">
        <v>0</v>
      </c>
      <c r="T162" s="336">
        <v>7.9395604782524387E-2</v>
      </c>
      <c r="U162" s="336">
        <v>1.0263624795664488</v>
      </c>
      <c r="V162" s="336">
        <v>0.10522890259427564</v>
      </c>
      <c r="W162" s="336">
        <v>1.0315951030193538</v>
      </c>
      <c r="X162" s="336">
        <v>0.14245996969986674</v>
      </c>
      <c r="Y162" s="336">
        <v>1.0802998295905237</v>
      </c>
      <c r="Z162" s="336">
        <v>0.18900553746278881</v>
      </c>
      <c r="AA162" s="336">
        <v>1.0743687483152704</v>
      </c>
      <c r="AB162" s="336">
        <v>2.2579405910727016E-3</v>
      </c>
      <c r="AC162" s="340">
        <v>1.294452099195132</v>
      </c>
      <c r="AD162" s="509">
        <v>0</v>
      </c>
      <c r="AE162" s="337" t="s">
        <v>2446</v>
      </c>
      <c r="AF162" s="337" t="s">
        <v>736</v>
      </c>
      <c r="AG162" s="341" t="s">
        <v>736</v>
      </c>
      <c r="AH162" s="341" t="s">
        <v>2138</v>
      </c>
      <c r="AI162" s="341">
        <v>100</v>
      </c>
      <c r="AJ162" s="341">
        <v>100</v>
      </c>
      <c r="AK162" s="341">
        <v>100</v>
      </c>
      <c r="AL162" s="336">
        <v>4.0000000000000001E-3</v>
      </c>
      <c r="AM162" s="336" t="s">
        <v>34</v>
      </c>
      <c r="AN162" s="336" t="s">
        <v>64</v>
      </c>
      <c r="AO162" s="334" t="s">
        <v>1324</v>
      </c>
      <c r="AP162" s="337" t="s">
        <v>11</v>
      </c>
      <c r="AQ162" s="343" t="s">
        <v>675</v>
      </c>
      <c r="AR162" s="336">
        <v>7.9999999999999993E-4</v>
      </c>
      <c r="AS162" s="336">
        <v>7.9999999999999993E-4</v>
      </c>
      <c r="AT162" s="336"/>
      <c r="AW162" s="629"/>
      <c r="AX162" s="629"/>
      <c r="AY162" s="630"/>
      <c r="AZ162" s="630"/>
      <c r="BA162" s="630"/>
      <c r="BB162" s="631"/>
      <c r="BC162" s="630"/>
      <c r="BD162" s="630"/>
      <c r="BE162" s="630"/>
      <c r="BF162" s="630"/>
      <c r="BG162" s="631"/>
      <c r="BH162" s="631"/>
      <c r="BI162" s="632"/>
      <c r="BJ162" s="632"/>
      <c r="BK162" s="632"/>
      <c r="BL162" s="631"/>
      <c r="BM162" s="631"/>
      <c r="BN162" s="631"/>
      <c r="BO162" s="631"/>
      <c r="BP162" s="631"/>
      <c r="BQ162" s="631"/>
      <c r="BR162" s="631"/>
      <c r="BS162" s="631"/>
      <c r="BT162" s="634"/>
      <c r="BU162" s="635"/>
      <c r="BV162" s="633"/>
      <c r="BW162" s="636"/>
    </row>
    <row r="163" spans="2:75" ht="15.75" customHeight="1">
      <c r="B163" s="330" t="s">
        <v>1251</v>
      </c>
      <c r="C163" s="331">
        <v>44839845000140</v>
      </c>
      <c r="D163" s="332" t="s">
        <v>11</v>
      </c>
      <c r="E163" s="332" t="s">
        <v>620</v>
      </c>
      <c r="F163" s="332" t="s">
        <v>663</v>
      </c>
      <c r="G163" s="333" t="s">
        <v>738</v>
      </c>
      <c r="H163" s="333" t="s">
        <v>34</v>
      </c>
      <c r="I163" s="333"/>
      <c r="J163" s="333"/>
      <c r="K163" s="334" t="s">
        <v>48</v>
      </c>
      <c r="L163" s="335"/>
      <c r="M163" s="335" t="s">
        <v>1415</v>
      </c>
      <c r="N163" s="334">
        <v>640948</v>
      </c>
      <c r="O163" s="334" t="s">
        <v>1321</v>
      </c>
      <c r="P163" s="338">
        <v>44634</v>
      </c>
      <c r="Q163" s="339">
        <v>40436437.340000004</v>
      </c>
      <c r="R163" s="339" t="s">
        <v>1418</v>
      </c>
      <c r="S163" s="334">
        <v>0</v>
      </c>
      <c r="T163" s="336" t="s">
        <v>1418</v>
      </c>
      <c r="U163" s="336" t="s">
        <v>1418</v>
      </c>
      <c r="V163" s="336" t="s">
        <v>1418</v>
      </c>
      <c r="W163" s="336" t="s">
        <v>1418</v>
      </c>
      <c r="X163" s="336" t="s">
        <v>1418</v>
      </c>
      <c r="Y163" s="336" t="s">
        <v>1418</v>
      </c>
      <c r="Z163" s="336" t="s">
        <v>1418</v>
      </c>
      <c r="AA163" s="336" t="s">
        <v>1418</v>
      </c>
      <c r="AB163" s="336" t="s">
        <v>1418</v>
      </c>
      <c r="AC163" s="340" t="s">
        <v>1418</v>
      </c>
      <c r="AD163" s="509">
        <v>0</v>
      </c>
      <c r="AE163" s="337" t="s">
        <v>2452</v>
      </c>
      <c r="AF163" s="337" t="s">
        <v>2134</v>
      </c>
      <c r="AG163" s="341" t="s">
        <v>1436</v>
      </c>
      <c r="AH163" s="341" t="s">
        <v>2138</v>
      </c>
      <c r="AI163" s="341">
        <v>1000</v>
      </c>
      <c r="AJ163" s="341">
        <v>100</v>
      </c>
      <c r="AK163" s="341">
        <v>1000</v>
      </c>
      <c r="AL163" s="336">
        <v>1.4000000000000002E-3</v>
      </c>
      <c r="AM163" s="336" t="s">
        <v>34</v>
      </c>
      <c r="AN163" s="336" t="s">
        <v>2152</v>
      </c>
      <c r="AO163" s="334" t="s">
        <v>1324</v>
      </c>
      <c r="AP163" s="337" t="s">
        <v>11</v>
      </c>
      <c r="AQ163" s="343" t="s">
        <v>669</v>
      </c>
      <c r="AR163" s="336">
        <v>9.3333333333333072E-4</v>
      </c>
      <c r="AS163" s="336">
        <v>9.3333333333333072E-4</v>
      </c>
      <c r="AT163" s="336"/>
      <c r="AW163" s="629"/>
      <c r="AX163" s="629"/>
      <c r="AY163" s="630"/>
      <c r="AZ163" s="630"/>
      <c r="BA163" s="630"/>
      <c r="BB163" s="631"/>
      <c r="BC163" s="630"/>
      <c r="BD163" s="630"/>
      <c r="BE163" s="630"/>
      <c r="BF163" s="630"/>
      <c r="BG163" s="631"/>
      <c r="BH163" s="631"/>
      <c r="BI163" s="632"/>
      <c r="BJ163" s="632"/>
      <c r="BK163" s="632"/>
      <c r="BL163" s="631"/>
      <c r="BM163" s="631"/>
      <c r="BN163" s="631"/>
      <c r="BO163" s="631"/>
      <c r="BP163" s="631"/>
      <c r="BQ163" s="631"/>
      <c r="BR163" s="631"/>
      <c r="BS163" s="631"/>
      <c r="BT163" s="634"/>
      <c r="BU163" s="635"/>
      <c r="BV163" s="633"/>
      <c r="BW163" s="636"/>
    </row>
    <row r="164" spans="2:75" ht="15.75" customHeight="1">
      <c r="B164" s="330" t="s">
        <v>90</v>
      </c>
      <c r="C164" s="331">
        <v>24773832000109</v>
      </c>
      <c r="D164" s="332" t="s">
        <v>11</v>
      </c>
      <c r="E164" s="332" t="s">
        <v>620</v>
      </c>
      <c r="F164" s="332" t="s">
        <v>685</v>
      </c>
      <c r="G164" s="333" t="s">
        <v>738</v>
      </c>
      <c r="H164" s="333" t="s">
        <v>34</v>
      </c>
      <c r="I164" s="333" t="s">
        <v>1304</v>
      </c>
      <c r="J164" s="333" t="s">
        <v>608</v>
      </c>
      <c r="K164" s="334" t="s">
        <v>48</v>
      </c>
      <c r="L164" s="335"/>
      <c r="M164" s="335" t="s">
        <v>34</v>
      </c>
      <c r="N164" s="334">
        <v>420530</v>
      </c>
      <c r="O164" s="334" t="s">
        <v>1321</v>
      </c>
      <c r="P164" s="338">
        <v>42534</v>
      </c>
      <c r="Q164" s="339">
        <v>412741933.02999997</v>
      </c>
      <c r="R164" s="339">
        <v>242059182.6264683</v>
      </c>
      <c r="S164" s="334">
        <v>0</v>
      </c>
      <c r="T164" s="336">
        <v>7.8190244995797853E-2</v>
      </c>
      <c r="U164" s="336">
        <v>1.0107805583396627</v>
      </c>
      <c r="V164" s="336">
        <v>0.10480633139818241</v>
      </c>
      <c r="W164" s="336">
        <v>1.0274524923314179</v>
      </c>
      <c r="X164" s="336">
        <v>0.13880557472719568</v>
      </c>
      <c r="Y164" s="336">
        <v>1.0525878886533588</v>
      </c>
      <c r="Z164" s="336">
        <v>0.18455327083159601</v>
      </c>
      <c r="AA164" s="336">
        <v>1.0490606214109874</v>
      </c>
      <c r="AB164" s="336">
        <v>1.4190792661087223E-3</v>
      </c>
      <c r="AC164" s="340">
        <v>1.788975270732577</v>
      </c>
      <c r="AD164" s="509">
        <v>0</v>
      </c>
      <c r="AE164" s="337" t="s">
        <v>2175</v>
      </c>
      <c r="AF164" s="337" t="s">
        <v>761</v>
      </c>
      <c r="AG164" s="341" t="s">
        <v>1438</v>
      </c>
      <c r="AH164" s="341" t="s">
        <v>2138</v>
      </c>
      <c r="AI164" s="341">
        <v>1000</v>
      </c>
      <c r="AJ164" s="341">
        <v>1000</v>
      </c>
      <c r="AK164" s="341">
        <v>1000</v>
      </c>
      <c r="AL164" s="640">
        <v>5.0000000000000001E-3</v>
      </c>
      <c r="AM164" s="640" t="s">
        <v>34</v>
      </c>
      <c r="AN164" s="336" t="s">
        <v>64</v>
      </c>
      <c r="AO164" s="334" t="s">
        <v>1324</v>
      </c>
      <c r="AP164" s="337" t="s">
        <v>11</v>
      </c>
      <c r="AQ164" s="343" t="s">
        <v>669</v>
      </c>
      <c r="AR164" s="336">
        <v>1.3333333333333333E-3</v>
      </c>
      <c r="AS164" s="336">
        <v>1.3333333333333333E-3</v>
      </c>
      <c r="AT164" s="336"/>
      <c r="AW164" s="629"/>
      <c r="AX164" s="629"/>
      <c r="AY164" s="630"/>
      <c r="AZ164" s="630"/>
      <c r="BA164" s="630"/>
      <c r="BB164" s="631"/>
      <c r="BC164" s="630"/>
      <c r="BD164" s="630"/>
      <c r="BE164" s="630"/>
      <c r="BF164" s="630"/>
      <c r="BG164" s="631"/>
      <c r="BH164" s="631"/>
      <c r="BI164" s="632"/>
      <c r="BJ164" s="632"/>
      <c r="BK164" s="632"/>
      <c r="BL164" s="631"/>
      <c r="BM164" s="631"/>
      <c r="BN164" s="631"/>
      <c r="BO164" s="631"/>
      <c r="BP164" s="631"/>
      <c r="BQ164" s="631"/>
      <c r="BR164" s="631"/>
      <c r="BS164" s="631"/>
      <c r="BT164" s="634"/>
      <c r="BU164" s="635"/>
      <c r="BV164" s="633"/>
      <c r="BW164" s="636"/>
    </row>
    <row r="165" spans="2:75" ht="15.75" customHeight="1">
      <c r="B165" s="330" t="s">
        <v>487</v>
      </c>
      <c r="C165" s="331">
        <v>34867354000150</v>
      </c>
      <c r="D165" s="332" t="s">
        <v>11</v>
      </c>
      <c r="E165" s="332" t="s">
        <v>620</v>
      </c>
      <c r="F165" s="332" t="s">
        <v>685</v>
      </c>
      <c r="G165" s="333" t="s">
        <v>738</v>
      </c>
      <c r="H165" s="333" t="s">
        <v>34</v>
      </c>
      <c r="I165" s="333" t="s">
        <v>1319</v>
      </c>
      <c r="J165" s="333" t="s">
        <v>608</v>
      </c>
      <c r="K165" s="334" t="s">
        <v>48</v>
      </c>
      <c r="L165" s="335"/>
      <c r="M165" s="335" t="s">
        <v>34</v>
      </c>
      <c r="N165" s="334">
        <v>523453</v>
      </c>
      <c r="O165" s="334" t="s">
        <v>1321</v>
      </c>
      <c r="P165" s="338">
        <v>43844</v>
      </c>
      <c r="Q165" s="339">
        <v>339925921.83999997</v>
      </c>
      <c r="R165" s="339">
        <v>184075942.26718265</v>
      </c>
      <c r="S165" s="334">
        <v>0</v>
      </c>
      <c r="T165" s="336">
        <v>0.13496956904973101</v>
      </c>
      <c r="U165" s="336">
        <v>1.7447779626510007</v>
      </c>
      <c r="V165" s="336">
        <v>0.16500565453311955</v>
      </c>
      <c r="W165" s="336">
        <v>1.6176071496551854</v>
      </c>
      <c r="X165" s="336">
        <v>0.26727721280994565</v>
      </c>
      <c r="Y165" s="336">
        <v>2.0268116584632723</v>
      </c>
      <c r="Z165" s="336" t="s">
        <v>1418</v>
      </c>
      <c r="AA165" s="336" t="s">
        <v>1418</v>
      </c>
      <c r="AB165" s="336">
        <v>0.11555699566124844</v>
      </c>
      <c r="AC165" s="340">
        <v>0.53869449052346408</v>
      </c>
      <c r="AD165" s="509">
        <v>0</v>
      </c>
      <c r="AE165" s="337" t="s">
        <v>2297</v>
      </c>
      <c r="AF165" s="337" t="s">
        <v>976</v>
      </c>
      <c r="AG165" s="341" t="s">
        <v>976</v>
      </c>
      <c r="AH165" s="341" t="s">
        <v>726</v>
      </c>
      <c r="AI165" s="341">
        <v>1000</v>
      </c>
      <c r="AJ165" s="341">
        <v>1000</v>
      </c>
      <c r="AK165" s="341">
        <v>1000</v>
      </c>
      <c r="AL165" s="336">
        <v>3.0000000000000001E-5</v>
      </c>
      <c r="AM165" s="336">
        <v>0.3</v>
      </c>
      <c r="AN165" s="336" t="s">
        <v>64</v>
      </c>
      <c r="AO165" s="334" t="s">
        <v>1324</v>
      </c>
      <c r="AP165" s="337" t="s">
        <v>13</v>
      </c>
      <c r="AQ165" s="343" t="s">
        <v>679</v>
      </c>
      <c r="AR165" s="336">
        <v>2E-3</v>
      </c>
      <c r="AS165" s="336">
        <v>2E-3</v>
      </c>
      <c r="AT165" s="336"/>
      <c r="AW165" s="629"/>
      <c r="AX165" s="629"/>
      <c r="AY165" s="630"/>
      <c r="AZ165" s="630"/>
      <c r="BA165" s="630"/>
      <c r="BB165" s="630"/>
      <c r="BC165" s="630"/>
      <c r="BD165" s="630"/>
      <c r="BE165" s="630"/>
      <c r="BF165" s="630"/>
      <c r="BG165" s="631"/>
      <c r="BH165" s="631"/>
      <c r="BI165" s="632"/>
      <c r="BJ165" s="632"/>
      <c r="BK165" s="632"/>
      <c r="BL165" s="212"/>
      <c r="BM165" s="631"/>
      <c r="BN165" s="631"/>
      <c r="BO165" s="631"/>
      <c r="BP165" s="631"/>
      <c r="BQ165" s="631"/>
      <c r="BR165" s="631"/>
      <c r="BS165" s="631"/>
      <c r="BT165" s="631"/>
      <c r="BU165" s="631"/>
      <c r="BV165" s="633"/>
      <c r="BW165" s="630"/>
    </row>
    <row r="166" spans="2:75" ht="15.75" customHeight="1">
      <c r="B166" s="330" t="s">
        <v>1509</v>
      </c>
      <c r="C166" s="331">
        <v>25108905000100</v>
      </c>
      <c r="D166" s="332" t="s">
        <v>11</v>
      </c>
      <c r="E166" s="332" t="s">
        <v>621</v>
      </c>
      <c r="F166" s="332" t="s">
        <v>692</v>
      </c>
      <c r="G166" s="333" t="s">
        <v>738</v>
      </c>
      <c r="H166" s="333" t="s">
        <v>34</v>
      </c>
      <c r="I166" s="333"/>
      <c r="J166" s="333" t="s">
        <v>608</v>
      </c>
      <c r="K166" s="334" t="s">
        <v>48</v>
      </c>
      <c r="L166" s="335"/>
      <c r="M166" s="335"/>
      <c r="N166" s="334">
        <v>432016</v>
      </c>
      <c r="O166" s="334" t="s">
        <v>1321</v>
      </c>
      <c r="P166" s="338">
        <v>42733</v>
      </c>
      <c r="Q166" s="339">
        <v>500860645.56999999</v>
      </c>
      <c r="R166" s="339">
        <v>534864293.56289661</v>
      </c>
      <c r="S166" s="334">
        <v>0</v>
      </c>
      <c r="T166" s="336">
        <v>6.4380906075456323E-2</v>
      </c>
      <c r="U166" s="336">
        <v>0.72415086400975093</v>
      </c>
      <c r="V166" s="336">
        <v>9.2612220456388838E-2</v>
      </c>
      <c r="W166" s="336">
        <v>0.84996795474816844</v>
      </c>
      <c r="X166" s="336">
        <v>0.18749600665433719</v>
      </c>
      <c r="Y166" s="336">
        <v>1.3184326287817545</v>
      </c>
      <c r="Z166" s="336">
        <v>0.22481498078942042</v>
      </c>
      <c r="AA166" s="336">
        <v>1.2285157807432099</v>
      </c>
      <c r="AB166" s="336">
        <v>3.6642577227716959E-2</v>
      </c>
      <c r="AC166" s="340">
        <v>-0.38724720188376455</v>
      </c>
      <c r="AD166" s="509">
        <v>0</v>
      </c>
      <c r="AE166" s="337" t="s">
        <v>2153</v>
      </c>
      <c r="AF166" s="337" t="s">
        <v>728</v>
      </c>
      <c r="AG166" s="341" t="s">
        <v>728</v>
      </c>
      <c r="AH166" s="341" t="s">
        <v>2138</v>
      </c>
      <c r="AI166" s="341">
        <v>1000</v>
      </c>
      <c r="AJ166" s="341">
        <v>1000</v>
      </c>
      <c r="AK166" s="341">
        <v>1000</v>
      </c>
      <c r="AL166" s="336">
        <v>2.0000000000000001E-4</v>
      </c>
      <c r="AM166" s="336" t="s">
        <v>34</v>
      </c>
      <c r="AN166" s="336" t="s">
        <v>34</v>
      </c>
      <c r="AO166" s="334" t="s">
        <v>1324</v>
      </c>
      <c r="AP166" s="337" t="s">
        <v>11</v>
      </c>
      <c r="AQ166" s="343" t="s">
        <v>675</v>
      </c>
      <c r="AR166" s="336">
        <v>3.3000000000000004E-3</v>
      </c>
      <c r="AS166" s="336">
        <v>3.3000000000000004E-3</v>
      </c>
      <c r="AT166" s="336"/>
      <c r="AW166" s="629"/>
      <c r="AX166" s="629"/>
      <c r="AY166" s="630"/>
      <c r="AZ166" s="630"/>
      <c r="BA166" s="630"/>
      <c r="BB166" s="631"/>
      <c r="BC166" s="630"/>
      <c r="BD166" s="630"/>
      <c r="BE166" s="630"/>
      <c r="BF166" s="630"/>
      <c r="BG166" s="631"/>
      <c r="BH166" s="631"/>
      <c r="BI166" s="632"/>
      <c r="BJ166" s="632"/>
      <c r="BK166" s="632"/>
      <c r="BL166" s="631"/>
      <c r="BM166" s="631"/>
      <c r="BN166" s="631"/>
      <c r="BO166" s="631"/>
      <c r="BP166" s="631"/>
      <c r="BQ166" s="631"/>
      <c r="BR166" s="631"/>
      <c r="BS166" s="631"/>
      <c r="BT166" s="634"/>
      <c r="BU166" s="635"/>
      <c r="BV166" s="633"/>
      <c r="BW166" s="636"/>
    </row>
    <row r="167" spans="2:75" ht="15.75" customHeight="1">
      <c r="B167" s="330" t="s">
        <v>810</v>
      </c>
      <c r="C167" s="331">
        <v>9636393000107</v>
      </c>
      <c r="D167" s="332" t="s">
        <v>11</v>
      </c>
      <c r="E167" s="332" t="s">
        <v>620</v>
      </c>
      <c r="F167" s="332" t="s">
        <v>672</v>
      </c>
      <c r="G167" s="333" t="s">
        <v>738</v>
      </c>
      <c r="H167" s="333" t="s">
        <v>34</v>
      </c>
      <c r="I167" s="333"/>
      <c r="J167" s="333" t="s">
        <v>608</v>
      </c>
      <c r="K167" s="334" t="s">
        <v>48</v>
      </c>
      <c r="L167" s="335"/>
      <c r="M167" s="335" t="s">
        <v>34</v>
      </c>
      <c r="N167" s="334">
        <v>217018</v>
      </c>
      <c r="O167" s="334" t="s">
        <v>1321</v>
      </c>
      <c r="P167" s="338">
        <v>39706</v>
      </c>
      <c r="Q167" s="339">
        <v>2607300906.21</v>
      </c>
      <c r="R167" s="339">
        <v>1236068084.8405557</v>
      </c>
      <c r="S167" s="334">
        <v>0</v>
      </c>
      <c r="T167" s="336">
        <v>8.2870779758294821E-2</v>
      </c>
      <c r="U167" s="336">
        <v>1.0712867447676391</v>
      </c>
      <c r="V167" s="336">
        <v>0.11565162255560368</v>
      </c>
      <c r="W167" s="336">
        <v>1.1337726094569527</v>
      </c>
      <c r="X167" s="336">
        <v>0.14636187644631682</v>
      </c>
      <c r="Y167" s="336">
        <v>1.10988869727138</v>
      </c>
      <c r="Z167" s="336">
        <v>0.17613207773154027</v>
      </c>
      <c r="AA167" s="336">
        <v>1.001191829778312</v>
      </c>
      <c r="AB167" s="336">
        <v>1.7520036111370067E-3</v>
      </c>
      <c r="AC167" s="340">
        <v>7.0273098250547967</v>
      </c>
      <c r="AD167" s="509">
        <v>0</v>
      </c>
      <c r="AE167" s="337" t="s">
        <v>2153</v>
      </c>
      <c r="AF167" s="337" t="s">
        <v>728</v>
      </c>
      <c r="AG167" s="341" t="s">
        <v>728</v>
      </c>
      <c r="AH167" s="341" t="s">
        <v>2138</v>
      </c>
      <c r="AI167" s="341">
        <v>100</v>
      </c>
      <c r="AJ167" s="341">
        <v>100</v>
      </c>
      <c r="AK167" s="341">
        <v>100</v>
      </c>
      <c r="AL167" s="336">
        <v>3.4999999999999996E-3</v>
      </c>
      <c r="AM167" s="336" t="s">
        <v>34</v>
      </c>
      <c r="AN167" s="336" t="s">
        <v>64</v>
      </c>
      <c r="AO167" s="334" t="s">
        <v>1324</v>
      </c>
      <c r="AP167" s="337" t="s">
        <v>11</v>
      </c>
      <c r="AQ167" s="343" t="s">
        <v>662</v>
      </c>
      <c r="AR167" s="336">
        <v>1.1666666666666665E-3</v>
      </c>
      <c r="AS167" s="336">
        <v>1.1666666666666665E-3</v>
      </c>
      <c r="AT167" s="336"/>
      <c r="AW167" s="629"/>
      <c r="AX167" s="629"/>
      <c r="AY167" s="630"/>
      <c r="AZ167" s="630"/>
      <c r="BA167" s="630"/>
      <c r="BB167" s="631"/>
      <c r="BC167" s="630"/>
      <c r="BD167" s="630"/>
      <c r="BE167" s="630"/>
      <c r="BF167" s="630"/>
      <c r="BG167" s="631"/>
      <c r="BH167" s="631"/>
      <c r="BI167" s="632"/>
      <c r="BJ167" s="632"/>
      <c r="BK167" s="632"/>
      <c r="BL167" s="631"/>
      <c r="BM167" s="631"/>
      <c r="BN167" s="631"/>
      <c r="BO167" s="631"/>
      <c r="BP167" s="631"/>
      <c r="BQ167" s="631"/>
      <c r="BR167" s="631"/>
      <c r="BS167" s="631"/>
      <c r="BT167" s="634"/>
      <c r="BU167" s="635"/>
      <c r="BV167" s="633"/>
      <c r="BW167" s="636"/>
    </row>
    <row r="168" spans="2:75" ht="15.75" customHeight="1">
      <c r="B168" s="330" t="s">
        <v>1511</v>
      </c>
      <c r="C168" s="331">
        <v>17898543000170</v>
      </c>
      <c r="D168" s="332" t="s">
        <v>11</v>
      </c>
      <c r="E168" s="332" t="s">
        <v>620</v>
      </c>
      <c r="F168" s="332" t="s">
        <v>672</v>
      </c>
      <c r="G168" s="333" t="s">
        <v>738</v>
      </c>
      <c r="H168" s="333" t="s">
        <v>34</v>
      </c>
      <c r="I168" s="333"/>
      <c r="J168" s="333" t="s">
        <v>608</v>
      </c>
      <c r="K168" s="334" t="s">
        <v>48</v>
      </c>
      <c r="L168" s="335"/>
      <c r="M168" s="335"/>
      <c r="N168" s="334">
        <v>339423</v>
      </c>
      <c r="O168" s="334" t="s">
        <v>1321</v>
      </c>
      <c r="P168" s="338">
        <v>41442</v>
      </c>
      <c r="Q168" s="339">
        <v>2435344821.4400001</v>
      </c>
      <c r="R168" s="339">
        <v>2665371307.8814669</v>
      </c>
      <c r="S168" s="334">
        <v>0</v>
      </c>
      <c r="T168" s="336">
        <v>8.7725633454393437E-2</v>
      </c>
      <c r="U168" s="336">
        <v>0.98673033876451932</v>
      </c>
      <c r="V168" s="336">
        <v>0.10798148475731106</v>
      </c>
      <c r="W168" s="336">
        <v>0.99102258101091378</v>
      </c>
      <c r="X168" s="336">
        <v>0.13675574795211132</v>
      </c>
      <c r="Y168" s="336">
        <v>0.96163776226935627</v>
      </c>
      <c r="Z168" s="336">
        <v>0.16735449078931519</v>
      </c>
      <c r="AA168" s="336">
        <v>0.91451927354208207</v>
      </c>
      <c r="AB168" s="336">
        <v>1.36171402756506E-3</v>
      </c>
      <c r="AC168" s="340">
        <v>-0.64831763157318723</v>
      </c>
      <c r="AD168" s="509">
        <v>0</v>
      </c>
      <c r="AE168" s="337" t="s">
        <v>2177</v>
      </c>
      <c r="AF168" s="337" t="s">
        <v>2143</v>
      </c>
      <c r="AG168" s="341" t="s">
        <v>1437</v>
      </c>
      <c r="AH168" s="341" t="s">
        <v>2138</v>
      </c>
      <c r="AI168" s="341">
        <v>0</v>
      </c>
      <c r="AJ168" s="341">
        <v>0</v>
      </c>
      <c r="AK168" s="341">
        <v>0</v>
      </c>
      <c r="AL168" s="336">
        <v>2E-3</v>
      </c>
      <c r="AM168" s="336" t="s">
        <v>34</v>
      </c>
      <c r="AN168" s="336" t="s">
        <v>64</v>
      </c>
      <c r="AO168" s="334" t="s">
        <v>1324</v>
      </c>
      <c r="AP168" s="337" t="s">
        <v>11</v>
      </c>
      <c r="AQ168" s="343" t="s">
        <v>1512</v>
      </c>
      <c r="AR168" s="336" t="s">
        <v>34</v>
      </c>
      <c r="AS168" s="336" t="s">
        <v>34</v>
      </c>
      <c r="AT168" s="336"/>
      <c r="AW168" s="629"/>
      <c r="AX168" s="629"/>
      <c r="AY168" s="630"/>
      <c r="AZ168" s="630"/>
      <c r="BA168" s="630"/>
      <c r="BB168" s="631"/>
      <c r="BC168" s="630"/>
      <c r="BD168" s="630"/>
      <c r="BE168" s="630"/>
      <c r="BF168" s="630"/>
      <c r="BG168" s="631"/>
      <c r="BH168" s="631"/>
      <c r="BI168" s="632"/>
      <c r="BJ168" s="632"/>
      <c r="BK168" s="632"/>
      <c r="BL168" s="631"/>
      <c r="BM168" s="631"/>
      <c r="BN168" s="631"/>
      <c r="BO168" s="631"/>
      <c r="BP168" s="631"/>
      <c r="BQ168" s="631"/>
      <c r="BR168" s="631"/>
      <c r="BS168" s="631"/>
      <c r="BT168" s="634"/>
      <c r="BU168" s="635"/>
      <c r="BV168" s="633"/>
      <c r="BW168" s="636"/>
    </row>
    <row r="169" spans="2:75" ht="15.75" customHeight="1">
      <c r="B169" s="330" t="s">
        <v>815</v>
      </c>
      <c r="C169" s="331">
        <v>32158410000151</v>
      </c>
      <c r="D169" s="332" t="s">
        <v>11</v>
      </c>
      <c r="E169" s="332" t="s">
        <v>620</v>
      </c>
      <c r="F169" s="332" t="s">
        <v>672</v>
      </c>
      <c r="G169" s="333" t="s">
        <v>738</v>
      </c>
      <c r="H169" s="333" t="s">
        <v>34</v>
      </c>
      <c r="I169" s="333" t="s">
        <v>1304</v>
      </c>
      <c r="J169" s="333" t="s">
        <v>608</v>
      </c>
      <c r="K169" s="334" t="s">
        <v>48</v>
      </c>
      <c r="L169" s="335"/>
      <c r="M169" s="335" t="s">
        <v>1415</v>
      </c>
      <c r="N169" s="334">
        <v>484040</v>
      </c>
      <c r="O169" s="334" t="s">
        <v>1321</v>
      </c>
      <c r="P169" s="338">
        <v>43462</v>
      </c>
      <c r="Q169" s="339">
        <v>33329935.239999998</v>
      </c>
      <c r="R169" s="339">
        <v>33923472.502341285</v>
      </c>
      <c r="S169" s="334">
        <v>0</v>
      </c>
      <c r="T169" s="336">
        <v>7.6998152512314455E-2</v>
      </c>
      <c r="U169" s="336">
        <v>0.99537014613143115</v>
      </c>
      <c r="V169" s="336">
        <v>0.10157559032091346</v>
      </c>
      <c r="W169" s="336">
        <v>0.99578042703121938</v>
      </c>
      <c r="X169" s="336">
        <v>0.13016877924043468</v>
      </c>
      <c r="Y169" s="336">
        <v>0.9870934995122328</v>
      </c>
      <c r="Z169" s="336">
        <v>0.16693537380845469</v>
      </c>
      <c r="AA169" s="336">
        <v>0.94891478321602873</v>
      </c>
      <c r="AB169" s="336">
        <v>1.9172692974224537E-3</v>
      </c>
      <c r="AC169" s="340">
        <v>-0.20349795371401441</v>
      </c>
      <c r="AD169" s="509">
        <v>32312120000110</v>
      </c>
      <c r="AE169" s="337" t="s">
        <v>2204</v>
      </c>
      <c r="AF169" s="337" t="s">
        <v>2140</v>
      </c>
      <c r="AG169" s="341" t="s">
        <v>719</v>
      </c>
      <c r="AH169" s="341" t="s">
        <v>2138</v>
      </c>
      <c r="AI169" s="341">
        <v>30</v>
      </c>
      <c r="AJ169" s="341">
        <v>30</v>
      </c>
      <c r="AK169" s="341">
        <v>30</v>
      </c>
      <c r="AL169" s="336">
        <v>2.5000000000000001E-3</v>
      </c>
      <c r="AM169" s="336" t="s">
        <v>34</v>
      </c>
      <c r="AN169" s="336" t="s">
        <v>64</v>
      </c>
      <c r="AO169" s="334" t="s">
        <v>1324</v>
      </c>
      <c r="AP169" s="337" t="s">
        <v>11</v>
      </c>
      <c r="AQ169" s="343" t="s">
        <v>669</v>
      </c>
      <c r="AR169" s="336">
        <v>6.6666666666666664E-4</v>
      </c>
      <c r="AS169" s="336">
        <v>6.6666666666666664E-4</v>
      </c>
      <c r="AT169" s="336"/>
      <c r="AW169" s="629"/>
      <c r="AX169" s="629"/>
      <c r="AY169" s="630"/>
      <c r="AZ169" s="630"/>
      <c r="BA169" s="630"/>
      <c r="BB169" s="631"/>
      <c r="BC169" s="630"/>
      <c r="BD169" s="630"/>
      <c r="BE169" s="630"/>
      <c r="BF169" s="630"/>
      <c r="BG169" s="631"/>
      <c r="BH169" s="631"/>
      <c r="BI169" s="632"/>
      <c r="BJ169" s="632"/>
      <c r="BK169" s="632"/>
      <c r="BL169" s="631"/>
      <c r="BM169" s="631"/>
      <c r="BN169" s="631"/>
      <c r="BO169" s="631"/>
      <c r="BP169" s="631"/>
      <c r="BQ169" s="631"/>
      <c r="BR169" s="631"/>
      <c r="BS169" s="631"/>
      <c r="BT169" s="634"/>
      <c r="BU169" s="635"/>
      <c r="BV169" s="633"/>
      <c r="BW169" s="636"/>
    </row>
    <row r="170" spans="2:75" ht="15.75" customHeight="1">
      <c r="B170" s="330" t="s">
        <v>829</v>
      </c>
      <c r="C170" s="331">
        <v>11616354000181</v>
      </c>
      <c r="D170" s="332" t="s">
        <v>11</v>
      </c>
      <c r="E170" s="332" t="s">
        <v>620</v>
      </c>
      <c r="F170" s="332" t="s">
        <v>672</v>
      </c>
      <c r="G170" s="333" t="s">
        <v>738</v>
      </c>
      <c r="H170" s="333" t="s">
        <v>34</v>
      </c>
      <c r="I170" s="333" t="s">
        <v>1304</v>
      </c>
      <c r="J170" s="333" t="s">
        <v>608</v>
      </c>
      <c r="K170" s="334" t="s">
        <v>48</v>
      </c>
      <c r="L170" s="335"/>
      <c r="M170" s="335" t="s">
        <v>1415</v>
      </c>
      <c r="N170" s="334">
        <v>245062</v>
      </c>
      <c r="O170" s="334" t="s">
        <v>1321</v>
      </c>
      <c r="P170" s="338">
        <v>40259</v>
      </c>
      <c r="Q170" s="339">
        <v>258607948.81</v>
      </c>
      <c r="R170" s="339">
        <v>257356937.53869042</v>
      </c>
      <c r="S170" s="334">
        <v>0</v>
      </c>
      <c r="T170" s="336">
        <v>7.6741891951440877E-2</v>
      </c>
      <c r="U170" s="336">
        <v>0.99205741584373164</v>
      </c>
      <c r="V170" s="336">
        <v>0.10153239390433932</v>
      </c>
      <c r="W170" s="336">
        <v>0.99535695771141031</v>
      </c>
      <c r="X170" s="336">
        <v>0.12828076165436464</v>
      </c>
      <c r="Y170" s="336">
        <v>0.97277631917875074</v>
      </c>
      <c r="Z170" s="336">
        <v>0.16482917187977364</v>
      </c>
      <c r="AA170" s="336">
        <v>0.93694244864746201</v>
      </c>
      <c r="AB170" s="336">
        <v>1.5307394173028662E-3</v>
      </c>
      <c r="AC170" s="340">
        <v>-0.28094462930933778</v>
      </c>
      <c r="AD170" s="509">
        <v>0</v>
      </c>
      <c r="AE170" s="337" t="s">
        <v>2208</v>
      </c>
      <c r="AF170" s="337" t="s">
        <v>2143</v>
      </c>
      <c r="AG170" s="341" t="s">
        <v>1437</v>
      </c>
      <c r="AH170" s="341" t="s">
        <v>2138</v>
      </c>
      <c r="AI170" s="341">
        <v>3000</v>
      </c>
      <c r="AJ170" s="341">
        <v>0</v>
      </c>
      <c r="AK170" s="341">
        <v>0</v>
      </c>
      <c r="AL170" s="336">
        <v>1.5E-3</v>
      </c>
      <c r="AM170" s="336" t="s">
        <v>34</v>
      </c>
      <c r="AN170" s="336" t="s">
        <v>64</v>
      </c>
      <c r="AO170" s="334" t="s">
        <v>1324</v>
      </c>
      <c r="AP170" s="337" t="s">
        <v>11</v>
      </c>
      <c r="AQ170" s="343" t="s">
        <v>662</v>
      </c>
      <c r="AR170" s="336">
        <v>3.7500000000000001E-4</v>
      </c>
      <c r="AS170" s="336">
        <v>3.7500000000000001E-4</v>
      </c>
      <c r="AT170" s="336"/>
      <c r="AW170" s="629"/>
      <c r="AX170" s="629"/>
      <c r="AY170" s="630"/>
      <c r="AZ170" s="630"/>
      <c r="BA170" s="630"/>
      <c r="BB170" s="631"/>
      <c r="BC170" s="630"/>
      <c r="BD170" s="630"/>
      <c r="BE170" s="630"/>
      <c r="BF170" s="630"/>
      <c r="BG170" s="631"/>
      <c r="BH170" s="631"/>
      <c r="BI170" s="632"/>
      <c r="BJ170" s="632"/>
      <c r="BK170" s="632"/>
      <c r="BL170" s="631"/>
      <c r="BM170" s="631"/>
      <c r="BN170" s="631"/>
      <c r="BO170" s="631"/>
      <c r="BP170" s="631"/>
      <c r="BQ170" s="631"/>
      <c r="BR170" s="631"/>
      <c r="BS170" s="631"/>
      <c r="BT170" s="634"/>
      <c r="BU170" s="635"/>
      <c r="BV170" s="633"/>
      <c r="BW170" s="636"/>
    </row>
    <row r="171" spans="2:75" ht="15.75" customHeight="1">
      <c r="B171" s="330" t="s">
        <v>1529</v>
      </c>
      <c r="C171" s="331">
        <v>37953612000109</v>
      </c>
      <c r="D171" s="332" t="s">
        <v>11</v>
      </c>
      <c r="E171" s="332" t="s">
        <v>620</v>
      </c>
      <c r="F171" s="332" t="s">
        <v>672</v>
      </c>
      <c r="G171" s="333" t="s">
        <v>738</v>
      </c>
      <c r="H171" s="333" t="s">
        <v>34</v>
      </c>
      <c r="I171" s="333" t="s">
        <v>1304</v>
      </c>
      <c r="J171" s="333" t="s">
        <v>608</v>
      </c>
      <c r="K171" s="334" t="s">
        <v>48</v>
      </c>
      <c r="L171" s="335"/>
      <c r="M171" s="335"/>
      <c r="N171" s="334">
        <v>548065</v>
      </c>
      <c r="O171" s="334" t="s">
        <v>1321</v>
      </c>
      <c r="P171" s="338">
        <v>44055</v>
      </c>
      <c r="Q171" s="339">
        <v>96163540.150000006</v>
      </c>
      <c r="R171" s="339">
        <v>52910133.475357138</v>
      </c>
      <c r="S171" s="334">
        <v>0</v>
      </c>
      <c r="T171" s="336">
        <v>9.0757787967766124E-2</v>
      </c>
      <c r="U171" s="336">
        <v>1.0208357505165135</v>
      </c>
      <c r="V171" s="336">
        <v>0.11150719263726927</v>
      </c>
      <c r="W171" s="336">
        <v>1.0233804998795013</v>
      </c>
      <c r="X171" s="336">
        <v>0.14540895792048958</v>
      </c>
      <c r="Y171" s="336">
        <v>1.0224853214765355</v>
      </c>
      <c r="Z171" s="336" t="s">
        <v>1418</v>
      </c>
      <c r="AA171" s="336" t="s">
        <v>1418</v>
      </c>
      <c r="AB171" s="336">
        <v>1.3665615018689098E-3</v>
      </c>
      <c r="AC171" s="340">
        <v>1.6797957844900773</v>
      </c>
      <c r="AD171" s="509">
        <v>0</v>
      </c>
      <c r="AE171" s="337" t="s">
        <v>2169</v>
      </c>
      <c r="AF171" s="337" t="s">
        <v>2134</v>
      </c>
      <c r="AG171" s="341" t="s">
        <v>1436</v>
      </c>
      <c r="AH171" s="341" t="s">
        <v>2156</v>
      </c>
      <c r="AI171" s="341">
        <v>0</v>
      </c>
      <c r="AJ171" s="341">
        <v>50</v>
      </c>
      <c r="AK171" s="341">
        <v>1</v>
      </c>
      <c r="AL171" s="336">
        <v>0</v>
      </c>
      <c r="AM171" s="336" t="s">
        <v>34</v>
      </c>
      <c r="AN171" s="336" t="s">
        <v>64</v>
      </c>
      <c r="AO171" s="334" t="s">
        <v>1324</v>
      </c>
      <c r="AP171" s="337" t="s">
        <v>11</v>
      </c>
      <c r="AQ171" s="343" t="s">
        <v>684</v>
      </c>
      <c r="AR171" s="336" t="s">
        <v>34</v>
      </c>
      <c r="AS171" s="336" t="s">
        <v>34</v>
      </c>
      <c r="AT171" s="336"/>
      <c r="AW171" s="629"/>
      <c r="AX171" s="629"/>
      <c r="AY171" s="630"/>
      <c r="AZ171" s="630"/>
      <c r="BA171" s="630"/>
      <c r="BB171" s="631"/>
      <c r="BC171" s="630"/>
      <c r="BD171" s="630"/>
      <c r="BE171" s="630"/>
      <c r="BF171" s="630"/>
      <c r="BG171" s="631"/>
      <c r="BH171" s="631"/>
      <c r="BI171" s="632"/>
      <c r="BJ171" s="632"/>
      <c r="BK171" s="632"/>
      <c r="BL171" s="631"/>
      <c r="BM171" s="631"/>
      <c r="BN171" s="631"/>
      <c r="BO171" s="631"/>
      <c r="BP171" s="631"/>
      <c r="BQ171" s="631"/>
      <c r="BR171" s="631"/>
      <c r="BS171" s="631"/>
      <c r="BT171" s="634"/>
      <c r="BU171" s="635"/>
      <c r="BV171" s="633"/>
      <c r="BW171" s="636"/>
    </row>
    <row r="172" spans="2:75" ht="15.75" customHeight="1">
      <c r="B172" s="330" t="s">
        <v>1530</v>
      </c>
      <c r="C172" s="331">
        <v>11110904000196</v>
      </c>
      <c r="D172" s="332" t="s">
        <v>11</v>
      </c>
      <c r="E172" s="332" t="s">
        <v>620</v>
      </c>
      <c r="F172" s="332" t="s">
        <v>672</v>
      </c>
      <c r="G172" s="333" t="s">
        <v>738</v>
      </c>
      <c r="H172" s="333" t="s">
        <v>34</v>
      </c>
      <c r="I172" s="333" t="s">
        <v>1304</v>
      </c>
      <c r="J172" s="333" t="s">
        <v>608</v>
      </c>
      <c r="K172" s="334" t="s">
        <v>48</v>
      </c>
      <c r="L172" s="335"/>
      <c r="M172" s="335"/>
      <c r="N172" s="334">
        <v>236977</v>
      </c>
      <c r="O172" s="334" t="s">
        <v>1321</v>
      </c>
      <c r="P172" s="338">
        <v>40121</v>
      </c>
      <c r="Q172" s="339">
        <v>667299773.79999995</v>
      </c>
      <c r="R172" s="339">
        <v>487366108.29488117</v>
      </c>
      <c r="S172" s="334">
        <v>0</v>
      </c>
      <c r="T172" s="336">
        <v>8.556389629863026E-2</v>
      </c>
      <c r="U172" s="336">
        <v>0.96241530617903259</v>
      </c>
      <c r="V172" s="336">
        <v>0.10406254713189811</v>
      </c>
      <c r="W172" s="336">
        <v>0.95505571419956836</v>
      </c>
      <c r="X172" s="336">
        <v>0.13172305897127656</v>
      </c>
      <c r="Y172" s="336">
        <v>0.92624894796209734</v>
      </c>
      <c r="Z172" s="336">
        <v>0.16546544893459436</v>
      </c>
      <c r="AA172" s="336">
        <v>0.90419648401595731</v>
      </c>
      <c r="AB172" s="336">
        <v>1.4273532503102724E-3</v>
      </c>
      <c r="AC172" s="340">
        <v>-3.1018429526135143</v>
      </c>
      <c r="AD172" s="509">
        <v>0</v>
      </c>
      <c r="AE172" s="337" t="s">
        <v>2169</v>
      </c>
      <c r="AF172" s="337" t="s">
        <v>2134</v>
      </c>
      <c r="AG172" s="341" t="s">
        <v>1436</v>
      </c>
      <c r="AH172" s="341" t="s">
        <v>2217</v>
      </c>
      <c r="AI172" s="341">
        <v>3000</v>
      </c>
      <c r="AJ172" s="341">
        <v>1000</v>
      </c>
      <c r="AK172" s="341">
        <v>1000</v>
      </c>
      <c r="AL172" s="336">
        <v>5.0000000000000001E-3</v>
      </c>
      <c r="AM172" s="336" t="s">
        <v>34</v>
      </c>
      <c r="AN172" s="336" t="s">
        <v>64</v>
      </c>
      <c r="AO172" s="334" t="s">
        <v>1324</v>
      </c>
      <c r="AP172" s="337" t="s">
        <v>11</v>
      </c>
      <c r="AQ172" s="343" t="s">
        <v>669</v>
      </c>
      <c r="AR172" s="336">
        <v>1.7499999999999998E-3</v>
      </c>
      <c r="AS172" s="336">
        <v>1.7499999999999998E-3</v>
      </c>
      <c r="AT172" s="336"/>
      <c r="AW172" s="629"/>
      <c r="AX172" s="629"/>
      <c r="AY172" s="630"/>
      <c r="AZ172" s="630"/>
      <c r="BA172" s="630"/>
      <c r="BB172" s="631"/>
      <c r="BC172" s="630"/>
      <c r="BD172" s="630"/>
      <c r="BE172" s="630"/>
      <c r="BF172" s="630"/>
      <c r="BG172" s="631"/>
      <c r="BH172" s="631"/>
      <c r="BI172" s="632"/>
      <c r="BJ172" s="632"/>
      <c r="BK172" s="632"/>
      <c r="BL172" s="631"/>
      <c r="BM172" s="631"/>
      <c r="BN172" s="631"/>
      <c r="BO172" s="631"/>
      <c r="BP172" s="631"/>
      <c r="BQ172" s="631"/>
      <c r="BR172" s="631"/>
      <c r="BS172" s="631"/>
      <c r="BT172" s="634"/>
      <c r="BU172" s="635"/>
      <c r="BV172" s="633"/>
      <c r="BW172" s="636"/>
    </row>
    <row r="173" spans="2:75" ht="15.75" customHeight="1">
      <c r="B173" s="330" t="s">
        <v>1535</v>
      </c>
      <c r="C173" s="331">
        <v>9215250000113</v>
      </c>
      <c r="D173" s="332" t="s">
        <v>11</v>
      </c>
      <c r="E173" s="332" t="s">
        <v>620</v>
      </c>
      <c r="F173" s="332" t="s">
        <v>672</v>
      </c>
      <c r="G173" s="333" t="s">
        <v>738</v>
      </c>
      <c r="H173" s="333" t="s">
        <v>34</v>
      </c>
      <c r="I173" s="333" t="s">
        <v>1304</v>
      </c>
      <c r="J173" s="333" t="s">
        <v>608</v>
      </c>
      <c r="K173" s="334" t="s">
        <v>48</v>
      </c>
      <c r="L173" s="335"/>
      <c r="M173" s="335"/>
      <c r="N173" s="334">
        <v>204102</v>
      </c>
      <c r="O173" s="334" t="s">
        <v>1321</v>
      </c>
      <c r="P173" s="338">
        <v>39492</v>
      </c>
      <c r="Q173" s="339">
        <v>10698982404.83</v>
      </c>
      <c r="R173" s="339">
        <v>9127237641.6234856</v>
      </c>
      <c r="S173" s="334">
        <v>0</v>
      </c>
      <c r="T173" s="336">
        <v>8.8322811732032713E-2</v>
      </c>
      <c r="U173" s="336">
        <v>0.99344734838866933</v>
      </c>
      <c r="V173" s="336">
        <v>0.10842185449709252</v>
      </c>
      <c r="W173" s="336">
        <v>0.99506416607615134</v>
      </c>
      <c r="X173" s="336">
        <v>0.13713147620984656</v>
      </c>
      <c r="Y173" s="336">
        <v>0.96427980464344654</v>
      </c>
      <c r="Z173" s="336">
        <v>0.17112567314421123</v>
      </c>
      <c r="AA173" s="336">
        <v>0.93512713970287731</v>
      </c>
      <c r="AB173" s="336">
        <v>1.3447418186967397E-3</v>
      </c>
      <c r="AC173" s="340">
        <v>-0.36089510998525387</v>
      </c>
      <c r="AD173" s="509">
        <v>0</v>
      </c>
      <c r="AE173" s="337" t="s">
        <v>2169</v>
      </c>
      <c r="AF173" s="337" t="s">
        <v>2134</v>
      </c>
      <c r="AG173" s="341" t="s">
        <v>1436</v>
      </c>
      <c r="AH173" s="341" t="s">
        <v>2138</v>
      </c>
      <c r="AI173" s="341">
        <v>1000</v>
      </c>
      <c r="AJ173" s="341">
        <v>100</v>
      </c>
      <c r="AK173" s="341">
        <v>1000</v>
      </c>
      <c r="AL173" s="336">
        <v>2E-3</v>
      </c>
      <c r="AM173" s="336" t="s">
        <v>34</v>
      </c>
      <c r="AN173" s="336" t="s">
        <v>64</v>
      </c>
      <c r="AO173" s="334" t="s">
        <v>1324</v>
      </c>
      <c r="AP173" s="337" t="s">
        <v>11</v>
      </c>
      <c r="AQ173" s="343" t="s">
        <v>669</v>
      </c>
      <c r="AR173" s="336">
        <v>6.9999999999999999E-4</v>
      </c>
      <c r="AS173" s="336">
        <v>6.9999999999999999E-4</v>
      </c>
      <c r="AT173" s="336"/>
      <c r="AW173" s="629"/>
      <c r="AX173" s="629"/>
      <c r="AY173" s="630"/>
      <c r="AZ173" s="630"/>
      <c r="BA173" s="630"/>
      <c r="BB173" s="631"/>
      <c r="BC173" s="630"/>
      <c r="BD173" s="630"/>
      <c r="BE173" s="630"/>
      <c r="BF173" s="630"/>
      <c r="BG173" s="631"/>
      <c r="BH173" s="631"/>
      <c r="BI173" s="632"/>
      <c r="BJ173" s="632"/>
      <c r="BK173" s="632"/>
      <c r="BL173" s="631"/>
      <c r="BM173" s="631"/>
      <c r="BN173" s="631"/>
      <c r="BO173" s="631"/>
      <c r="BP173" s="631"/>
      <c r="BQ173" s="631"/>
      <c r="BR173" s="631"/>
      <c r="BS173" s="631"/>
      <c r="BT173" s="634"/>
      <c r="BU173" s="635"/>
      <c r="BV173" s="633"/>
      <c r="BW173" s="636"/>
    </row>
    <row r="174" spans="2:75" ht="15.75" customHeight="1">
      <c r="B174" s="330" t="s">
        <v>1536</v>
      </c>
      <c r="C174" s="331">
        <v>37927707000158</v>
      </c>
      <c r="D174" s="332" t="s">
        <v>11</v>
      </c>
      <c r="E174" s="332" t="s">
        <v>620</v>
      </c>
      <c r="F174" s="332" t="s">
        <v>672</v>
      </c>
      <c r="G174" s="333" t="s">
        <v>738</v>
      </c>
      <c r="H174" s="333" t="s">
        <v>34</v>
      </c>
      <c r="I174" s="333" t="s">
        <v>1304</v>
      </c>
      <c r="J174" s="333" t="s">
        <v>608</v>
      </c>
      <c r="K174" s="334" t="s">
        <v>48</v>
      </c>
      <c r="L174" s="335"/>
      <c r="M174" s="335"/>
      <c r="N174" s="334">
        <v>547999</v>
      </c>
      <c r="O174" s="334" t="s">
        <v>1321</v>
      </c>
      <c r="P174" s="338">
        <v>44054</v>
      </c>
      <c r="Q174" s="339">
        <v>487886575.26999998</v>
      </c>
      <c r="R174" s="339">
        <v>440246234.25857097</v>
      </c>
      <c r="S174" s="334">
        <v>0</v>
      </c>
      <c r="T174" s="336">
        <v>8.912339080948728E-2</v>
      </c>
      <c r="U174" s="336">
        <v>1.0024521926194632</v>
      </c>
      <c r="V174" s="336">
        <v>0.10949772736163266</v>
      </c>
      <c r="W174" s="336">
        <v>1.0049382135154183</v>
      </c>
      <c r="X174" s="336">
        <v>0.13409001627476314</v>
      </c>
      <c r="Y174" s="336">
        <v>0.94289289572149237</v>
      </c>
      <c r="Z174" s="336" t="s">
        <v>1418</v>
      </c>
      <c r="AA174" s="336" t="s">
        <v>1418</v>
      </c>
      <c r="AB174" s="336">
        <v>1.3451539031086E-3</v>
      </c>
      <c r="AC174" s="340">
        <v>0.36074096641673947</v>
      </c>
      <c r="AD174" s="509">
        <v>0</v>
      </c>
      <c r="AE174" s="337" t="s">
        <v>2169</v>
      </c>
      <c r="AF174" s="337" t="s">
        <v>2134</v>
      </c>
      <c r="AG174" s="341" t="s">
        <v>1436</v>
      </c>
      <c r="AH174" s="341" t="s">
        <v>2144</v>
      </c>
      <c r="AI174" s="341">
        <v>1000</v>
      </c>
      <c r="AJ174" s="341">
        <v>1000</v>
      </c>
      <c r="AK174" s="341">
        <v>1000</v>
      </c>
      <c r="AL174" s="336">
        <v>7.5000000000000002E-4</v>
      </c>
      <c r="AM174" s="336" t="s">
        <v>34</v>
      </c>
      <c r="AN174" s="336" t="s">
        <v>64</v>
      </c>
      <c r="AO174" s="334" t="s">
        <v>1321</v>
      </c>
      <c r="AP174" s="337" t="s">
        <v>11</v>
      </c>
      <c r="AQ174" s="343" t="s">
        <v>684</v>
      </c>
      <c r="AR174" s="336" t="s">
        <v>34</v>
      </c>
      <c r="AS174" s="336" t="s">
        <v>34</v>
      </c>
      <c r="AT174" s="336"/>
      <c r="AW174" s="629"/>
      <c r="AX174" s="629"/>
      <c r="AY174" s="630"/>
      <c r="AZ174" s="630"/>
      <c r="BA174" s="630"/>
      <c r="BB174" s="631"/>
      <c r="BC174" s="630"/>
      <c r="BD174" s="630"/>
      <c r="BE174" s="630"/>
      <c r="BF174" s="630"/>
      <c r="BG174" s="631"/>
      <c r="BH174" s="631"/>
      <c r="BI174" s="632"/>
      <c r="BJ174" s="632"/>
      <c r="BK174" s="632"/>
      <c r="BL174" s="631"/>
      <c r="BM174" s="631"/>
      <c r="BN174" s="631"/>
      <c r="BO174" s="631"/>
      <c r="BP174" s="631"/>
      <c r="BQ174" s="631"/>
      <c r="BR174" s="631"/>
      <c r="BS174" s="631"/>
      <c r="BT174" s="634"/>
      <c r="BU174" s="635"/>
      <c r="BV174" s="633"/>
      <c r="BW174" s="636"/>
    </row>
    <row r="175" spans="2:75" ht="15.75" customHeight="1">
      <c r="B175" s="330" t="s">
        <v>868</v>
      </c>
      <c r="C175" s="331">
        <v>840011000180</v>
      </c>
      <c r="D175" s="332" t="s">
        <v>11</v>
      </c>
      <c r="E175" s="332" t="s">
        <v>620</v>
      </c>
      <c r="F175" s="332" t="s">
        <v>672</v>
      </c>
      <c r="G175" s="333" t="s">
        <v>738</v>
      </c>
      <c r="H175" s="333" t="s">
        <v>34</v>
      </c>
      <c r="I175" s="333"/>
      <c r="J175" s="333" t="s">
        <v>608</v>
      </c>
      <c r="K175" s="334" t="s">
        <v>48</v>
      </c>
      <c r="L175" s="335"/>
      <c r="M175" s="335" t="s">
        <v>34</v>
      </c>
      <c r="N175" s="334">
        <v>108766</v>
      </c>
      <c r="O175" s="334" t="s">
        <v>1321</v>
      </c>
      <c r="P175" s="338">
        <v>34974</v>
      </c>
      <c r="Q175" s="339">
        <v>3445271758.04</v>
      </c>
      <c r="R175" s="339">
        <v>2869350722.3467894</v>
      </c>
      <c r="S175" s="334">
        <v>0</v>
      </c>
      <c r="T175" s="336">
        <v>8.1671761189475056E-2</v>
      </c>
      <c r="U175" s="336">
        <v>1.0557867977024216</v>
      </c>
      <c r="V175" s="336">
        <v>0.10843989897615569</v>
      </c>
      <c r="W175" s="336">
        <v>1.0630736042837061</v>
      </c>
      <c r="X175" s="336">
        <v>0.1455294411457102</v>
      </c>
      <c r="Y175" s="336">
        <v>1.1035761891662255</v>
      </c>
      <c r="Z175" s="336">
        <v>0.12575313737147353</v>
      </c>
      <c r="AA175" s="336">
        <v>0.71482160051055454</v>
      </c>
      <c r="AB175" s="336">
        <v>1.6810297823881372E-3</v>
      </c>
      <c r="AC175" s="340">
        <v>3.4644827019148838</v>
      </c>
      <c r="AD175" s="509">
        <v>0</v>
      </c>
      <c r="AE175" s="337" t="s">
        <v>2169</v>
      </c>
      <c r="AF175" s="337" t="s">
        <v>2134</v>
      </c>
      <c r="AG175" s="341" t="s">
        <v>1436</v>
      </c>
      <c r="AH175" s="341" t="s">
        <v>2138</v>
      </c>
      <c r="AI175" s="341">
        <v>500</v>
      </c>
      <c r="AJ175" s="341">
        <v>100</v>
      </c>
      <c r="AK175" s="341">
        <v>100</v>
      </c>
      <c r="AL175" s="336">
        <v>3.0000000000000001E-3</v>
      </c>
      <c r="AM175" s="336" t="s">
        <v>34</v>
      </c>
      <c r="AN175" s="336" t="s">
        <v>64</v>
      </c>
      <c r="AO175" s="334" t="s">
        <v>1324</v>
      </c>
      <c r="AP175" s="337" t="s">
        <v>11</v>
      </c>
      <c r="AQ175" s="343" t="s">
        <v>669</v>
      </c>
      <c r="AR175" s="336">
        <v>1.0499999999999999E-3</v>
      </c>
      <c r="AS175" s="336">
        <v>1.0499999999999999E-3</v>
      </c>
      <c r="AT175" s="336"/>
      <c r="AW175" s="629"/>
      <c r="AX175" s="629"/>
      <c r="AY175" s="630"/>
      <c r="AZ175" s="630"/>
      <c r="BA175" s="630"/>
      <c r="BB175" s="630"/>
      <c r="BC175" s="630"/>
      <c r="BD175" s="630"/>
      <c r="BE175" s="630"/>
      <c r="BF175" s="630"/>
      <c r="BG175" s="631"/>
      <c r="BH175" s="631"/>
      <c r="BI175" s="632"/>
      <c r="BJ175" s="632"/>
      <c r="BK175" s="632"/>
      <c r="BL175" s="212"/>
      <c r="BM175" s="631"/>
      <c r="BN175" s="631"/>
      <c r="BO175" s="631"/>
      <c r="BP175" s="631"/>
      <c r="BQ175" s="631"/>
      <c r="BR175" s="631"/>
      <c r="BS175" s="631"/>
      <c r="BT175" s="631"/>
      <c r="BU175" s="631"/>
      <c r="BV175" s="633"/>
      <c r="BW175" s="630"/>
    </row>
    <row r="176" spans="2:75" ht="15.75" customHeight="1">
      <c r="B176" s="330" t="s">
        <v>885</v>
      </c>
      <c r="C176" s="331">
        <v>8669394000187</v>
      </c>
      <c r="D176" s="332" t="s">
        <v>11</v>
      </c>
      <c r="E176" s="332" t="s">
        <v>620</v>
      </c>
      <c r="F176" s="332" t="s">
        <v>672</v>
      </c>
      <c r="G176" s="333" t="s">
        <v>738</v>
      </c>
      <c r="H176" s="333" t="s">
        <v>34</v>
      </c>
      <c r="I176" s="333" t="s">
        <v>1304</v>
      </c>
      <c r="J176" s="333" t="s">
        <v>608</v>
      </c>
      <c r="K176" s="334" t="s">
        <v>48</v>
      </c>
      <c r="L176" s="335"/>
      <c r="M176" s="335" t="s">
        <v>1415</v>
      </c>
      <c r="N176" s="334">
        <v>204285</v>
      </c>
      <c r="O176" s="334" t="s">
        <v>1321</v>
      </c>
      <c r="P176" s="338">
        <v>39338</v>
      </c>
      <c r="Q176" s="339">
        <v>422040478.97000003</v>
      </c>
      <c r="R176" s="339">
        <v>827828540.54765916</v>
      </c>
      <c r="S176" s="334">
        <v>0</v>
      </c>
      <c r="T176" s="336">
        <v>7.8029161170708461E-2</v>
      </c>
      <c r="U176" s="336">
        <v>1.0086981962921708</v>
      </c>
      <c r="V176" s="336">
        <v>0.10328593154423937</v>
      </c>
      <c r="W176" s="336">
        <v>1.012547489948125</v>
      </c>
      <c r="X176" s="336">
        <v>0.12541498010154029</v>
      </c>
      <c r="Y176" s="336">
        <v>0.95104457706423084</v>
      </c>
      <c r="Z176" s="336">
        <v>0.16585247475165366</v>
      </c>
      <c r="AA176" s="336">
        <v>0.94275923391400795</v>
      </c>
      <c r="AB176" s="336">
        <v>1.6432172019253098E-3</v>
      </c>
      <c r="AC176" s="340">
        <v>0.70677324164045519</v>
      </c>
      <c r="AD176" s="509">
        <v>10347582000130</v>
      </c>
      <c r="AE176" s="337" t="s">
        <v>469</v>
      </c>
      <c r="AF176" s="337" t="s">
        <v>469</v>
      </c>
      <c r="AG176" s="341" t="s">
        <v>469</v>
      </c>
      <c r="AH176" s="341" t="s">
        <v>2138</v>
      </c>
      <c r="AI176" s="341">
        <v>100</v>
      </c>
      <c r="AJ176" s="341">
        <v>100</v>
      </c>
      <c r="AK176" s="341">
        <v>100</v>
      </c>
      <c r="AL176" s="336">
        <v>5.0000000000000001E-4</v>
      </c>
      <c r="AM176" s="336" t="s">
        <v>34</v>
      </c>
      <c r="AN176" s="336" t="s">
        <v>64</v>
      </c>
      <c r="AO176" s="334" t="s">
        <v>1324</v>
      </c>
      <c r="AP176" s="337" t="s">
        <v>11</v>
      </c>
      <c r="AQ176" s="343" t="s">
        <v>662</v>
      </c>
      <c r="AR176" s="336">
        <v>1.4999999999999999E-4</v>
      </c>
      <c r="AS176" s="336">
        <v>1.4999999999999999E-4</v>
      </c>
      <c r="AT176" s="336"/>
      <c r="AW176" s="629"/>
      <c r="AX176" s="629"/>
      <c r="AY176" s="630"/>
      <c r="AZ176" s="630"/>
      <c r="BA176" s="630"/>
      <c r="BB176" s="631"/>
      <c r="BC176" s="630"/>
      <c r="BD176" s="630"/>
      <c r="BE176" s="630"/>
      <c r="BF176" s="630"/>
      <c r="BG176" s="631"/>
      <c r="BH176" s="631"/>
      <c r="BI176" s="632"/>
      <c r="BJ176" s="632"/>
      <c r="BK176" s="632"/>
      <c r="BL176" s="631"/>
      <c r="BM176" s="631"/>
      <c r="BN176" s="631"/>
      <c r="BO176" s="631"/>
      <c r="BP176" s="631"/>
      <c r="BQ176" s="631"/>
      <c r="BR176" s="631"/>
      <c r="BS176" s="631"/>
      <c r="BT176" s="634"/>
      <c r="BU176" s="635"/>
      <c r="BV176" s="633"/>
      <c r="BW176" s="636"/>
    </row>
    <row r="177" spans="2:75" ht="15.75" customHeight="1">
      <c r="B177" s="330" t="s">
        <v>890</v>
      </c>
      <c r="C177" s="331">
        <v>2546749000164</v>
      </c>
      <c r="D177" s="332" t="s">
        <v>11</v>
      </c>
      <c r="E177" s="332" t="s">
        <v>620</v>
      </c>
      <c r="F177" s="332" t="s">
        <v>672</v>
      </c>
      <c r="G177" s="333" t="s">
        <v>738</v>
      </c>
      <c r="H177" s="333" t="s">
        <v>34</v>
      </c>
      <c r="I177" s="333" t="s">
        <v>1304</v>
      </c>
      <c r="J177" s="333" t="s">
        <v>608</v>
      </c>
      <c r="K177" s="334" t="s">
        <v>48</v>
      </c>
      <c r="L177" s="335"/>
      <c r="M177" s="335" t="s">
        <v>1415</v>
      </c>
      <c r="N177" s="334">
        <v>62812</v>
      </c>
      <c r="O177" s="334" t="s">
        <v>1321</v>
      </c>
      <c r="P177" s="338">
        <v>36131</v>
      </c>
      <c r="Q177" s="339">
        <v>145394931.19999999</v>
      </c>
      <c r="R177" s="339">
        <v>46306555.997579381</v>
      </c>
      <c r="S177" s="334">
        <v>0</v>
      </c>
      <c r="T177" s="336">
        <v>8.3969510283433912E-2</v>
      </c>
      <c r="U177" s="336">
        <v>1.0854902487178391</v>
      </c>
      <c r="V177" s="336">
        <v>0.1169801406414126</v>
      </c>
      <c r="W177" s="336">
        <v>1.1467965289106912</v>
      </c>
      <c r="X177" s="336">
        <v>0.1461682127542403</v>
      </c>
      <c r="Y177" s="336">
        <v>1.1084201103133109</v>
      </c>
      <c r="Z177" s="336">
        <v>0.13745374979630354</v>
      </c>
      <c r="AA177" s="336">
        <v>0.7813316747344996</v>
      </c>
      <c r="AB177" s="336">
        <v>1.1691609583938696E-2</v>
      </c>
      <c r="AC177" s="340">
        <v>1.1605551576204307</v>
      </c>
      <c r="AD177" s="509">
        <v>2536364000116</v>
      </c>
      <c r="AE177" s="337" t="s">
        <v>2220</v>
      </c>
      <c r="AF177" s="337" t="s">
        <v>2220</v>
      </c>
      <c r="AG177" s="341" t="s">
        <v>719</v>
      </c>
      <c r="AH177" s="341" t="s">
        <v>2138</v>
      </c>
      <c r="AI177" s="341">
        <v>1000</v>
      </c>
      <c r="AJ177" s="341">
        <v>1000</v>
      </c>
      <c r="AK177" s="341">
        <v>1000</v>
      </c>
      <c r="AL177" s="336">
        <v>3.4999999999999996E-3</v>
      </c>
      <c r="AM177" s="336" t="s">
        <v>34</v>
      </c>
      <c r="AN177" s="336" t="s">
        <v>64</v>
      </c>
      <c r="AO177" s="334" t="s">
        <v>1324</v>
      </c>
      <c r="AP177" s="337" t="s">
        <v>11</v>
      </c>
      <c r="AQ177" s="343" t="s">
        <v>662</v>
      </c>
      <c r="AR177" s="336">
        <v>8.166666666666666E-4</v>
      </c>
      <c r="AS177" s="336">
        <v>8.166666666666666E-4</v>
      </c>
      <c r="AT177" s="336"/>
      <c r="AW177" s="629"/>
      <c r="AX177" s="629"/>
      <c r="AY177" s="630"/>
      <c r="AZ177" s="630"/>
      <c r="BA177" s="630"/>
      <c r="BB177" s="631"/>
      <c r="BC177" s="630"/>
      <c r="BD177" s="630"/>
      <c r="BE177" s="630"/>
      <c r="BF177" s="630"/>
      <c r="BG177" s="631"/>
      <c r="BH177" s="631"/>
      <c r="BI177" s="632"/>
      <c r="BJ177" s="632"/>
      <c r="BK177" s="632"/>
      <c r="BL177" s="631"/>
      <c r="BM177" s="631"/>
      <c r="BN177" s="631"/>
      <c r="BO177" s="631"/>
      <c r="BP177" s="631"/>
      <c r="BQ177" s="631"/>
      <c r="BR177" s="631"/>
      <c r="BS177" s="631"/>
      <c r="BT177" s="634"/>
      <c r="BU177" s="635"/>
      <c r="BV177" s="633"/>
      <c r="BW177" s="636"/>
    </row>
    <row r="178" spans="2:75" ht="15.75" customHeight="1">
      <c r="B178" s="330" t="s">
        <v>1580</v>
      </c>
      <c r="C178" s="331">
        <v>826901000137</v>
      </c>
      <c r="D178" s="332" t="s">
        <v>11</v>
      </c>
      <c r="E178" s="332" t="s">
        <v>620</v>
      </c>
      <c r="F178" s="332" t="s">
        <v>672</v>
      </c>
      <c r="G178" s="333" t="s">
        <v>738</v>
      </c>
      <c r="H178" s="333" t="s">
        <v>34</v>
      </c>
      <c r="I178" s="333" t="s">
        <v>1304</v>
      </c>
      <c r="J178" s="333" t="s">
        <v>608</v>
      </c>
      <c r="K178" s="334" t="s">
        <v>48</v>
      </c>
      <c r="L178" s="335"/>
      <c r="M178" s="335"/>
      <c r="N178" s="334">
        <v>7552</v>
      </c>
      <c r="O178" s="334" t="s">
        <v>1321</v>
      </c>
      <c r="P178" s="338">
        <v>34974</v>
      </c>
      <c r="Q178" s="339">
        <v>37729774.630000003</v>
      </c>
      <c r="R178" s="339">
        <v>34229158.554603167</v>
      </c>
      <c r="S178" s="334">
        <v>0</v>
      </c>
      <c r="T178" s="336">
        <v>8.5632419415489602E-2</v>
      </c>
      <c r="U178" s="336">
        <v>0.96318604827172971</v>
      </c>
      <c r="V178" s="336">
        <v>0.10435591187556525</v>
      </c>
      <c r="W178" s="336">
        <v>0.95774813027534322</v>
      </c>
      <c r="X178" s="336">
        <v>0.13084671853109753</v>
      </c>
      <c r="Y178" s="336">
        <v>0.92008670562494155</v>
      </c>
      <c r="Z178" s="336">
        <v>0.15088883774320871</v>
      </c>
      <c r="AA178" s="336">
        <v>0.82454166379225957</v>
      </c>
      <c r="AB178" s="336">
        <v>1.4390733720338771E-3</v>
      </c>
      <c r="AC178" s="340">
        <v>-2.8918788040225758</v>
      </c>
      <c r="AD178" s="509">
        <v>9329721000114</v>
      </c>
      <c r="AE178" s="337" t="s">
        <v>1554</v>
      </c>
      <c r="AF178" s="337" t="s">
        <v>2146</v>
      </c>
      <c r="AG178" s="341" t="s">
        <v>59</v>
      </c>
      <c r="AH178" s="341" t="s">
        <v>2138</v>
      </c>
      <c r="AI178" s="341">
        <v>1</v>
      </c>
      <c r="AJ178" s="341">
        <v>1</v>
      </c>
      <c r="AK178" s="341">
        <v>1</v>
      </c>
      <c r="AL178" s="336">
        <v>0.01</v>
      </c>
      <c r="AM178" s="336" t="s">
        <v>34</v>
      </c>
      <c r="AN178" s="336" t="s">
        <v>64</v>
      </c>
      <c r="AO178" s="334" t="s">
        <v>1324</v>
      </c>
      <c r="AP178" s="337" t="s">
        <v>11</v>
      </c>
      <c r="AQ178" s="343" t="s">
        <v>662</v>
      </c>
      <c r="AR178" s="336" t="s">
        <v>34</v>
      </c>
      <c r="AS178" s="336" t="s">
        <v>34</v>
      </c>
      <c r="AT178" s="336"/>
      <c r="AW178" s="629"/>
      <c r="AX178" s="629"/>
      <c r="AY178" s="630"/>
      <c r="AZ178" s="630"/>
      <c r="BA178" s="630"/>
      <c r="BB178" s="631"/>
      <c r="BC178" s="630"/>
      <c r="BD178" s="630"/>
      <c r="BE178" s="630"/>
      <c r="BF178" s="630"/>
      <c r="BG178" s="631"/>
      <c r="BH178" s="631"/>
      <c r="BI178" s="632"/>
      <c r="BJ178" s="632"/>
      <c r="BK178" s="632"/>
      <c r="BL178" s="631"/>
      <c r="BM178" s="631"/>
      <c r="BN178" s="631"/>
      <c r="BO178" s="631"/>
      <c r="BP178" s="631"/>
      <c r="BQ178" s="631"/>
      <c r="BR178" s="631"/>
      <c r="BS178" s="631"/>
      <c r="BT178" s="634"/>
      <c r="BU178" s="635"/>
      <c r="BV178" s="633"/>
      <c r="BW178" s="636"/>
    </row>
    <row r="179" spans="2:75" ht="15.75" customHeight="1">
      <c r="B179" s="330" t="s">
        <v>1587</v>
      </c>
      <c r="C179" s="331">
        <v>4299610000199</v>
      </c>
      <c r="D179" s="332" t="s">
        <v>11</v>
      </c>
      <c r="E179" s="332" t="s">
        <v>620</v>
      </c>
      <c r="F179" s="332" t="s">
        <v>672</v>
      </c>
      <c r="G179" s="333" t="s">
        <v>738</v>
      </c>
      <c r="H179" s="333" t="s">
        <v>34</v>
      </c>
      <c r="I179" s="333" t="s">
        <v>1304</v>
      </c>
      <c r="J179" s="333" t="s">
        <v>608</v>
      </c>
      <c r="K179" s="334" t="s">
        <v>48</v>
      </c>
      <c r="L179" s="335"/>
      <c r="M179" s="335"/>
      <c r="N179" s="334">
        <v>89796</v>
      </c>
      <c r="O179" s="334" t="s">
        <v>1321</v>
      </c>
      <c r="P179" s="338">
        <v>37020</v>
      </c>
      <c r="Q179" s="339">
        <v>3396887103.29</v>
      </c>
      <c r="R179" s="339">
        <v>3442186550.5433731</v>
      </c>
      <c r="S179" s="334">
        <v>0</v>
      </c>
      <c r="T179" s="336">
        <v>9.130696739638422E-2</v>
      </c>
      <c r="U179" s="336">
        <v>1.027012873237714</v>
      </c>
      <c r="V179" s="336">
        <v>0.1119738869254252</v>
      </c>
      <c r="W179" s="336">
        <v>1.0276636839738007</v>
      </c>
      <c r="X179" s="336">
        <v>0.14690496238248052</v>
      </c>
      <c r="Y179" s="336">
        <v>1.0330049113637387</v>
      </c>
      <c r="Z179" s="336">
        <v>0.17590148209281931</v>
      </c>
      <c r="AA179" s="336">
        <v>0.9612248518685772</v>
      </c>
      <c r="AB179" s="336">
        <v>1.4355995186401487E-3</v>
      </c>
      <c r="AC179" s="340">
        <v>1.8916167583514401</v>
      </c>
      <c r="AD179" s="509">
        <v>9329721000114</v>
      </c>
      <c r="AE179" s="337" t="s">
        <v>1554</v>
      </c>
      <c r="AF179" s="337" t="s">
        <v>2146</v>
      </c>
      <c r="AG179" s="341" t="s">
        <v>59</v>
      </c>
      <c r="AH179" s="341" t="s">
        <v>2138</v>
      </c>
      <c r="AI179" s="341">
        <v>1</v>
      </c>
      <c r="AJ179" s="341">
        <v>1</v>
      </c>
      <c r="AK179" s="341">
        <v>1</v>
      </c>
      <c r="AL179" s="336">
        <v>4.0000000000000001E-3</v>
      </c>
      <c r="AM179" s="336" t="s">
        <v>34</v>
      </c>
      <c r="AN179" s="336" t="s">
        <v>64</v>
      </c>
      <c r="AO179" s="334" t="s">
        <v>1324</v>
      </c>
      <c r="AP179" s="337" t="s">
        <v>11</v>
      </c>
      <c r="AQ179" s="343" t="s">
        <v>662</v>
      </c>
      <c r="AR179" s="336" t="s">
        <v>34</v>
      </c>
      <c r="AS179" s="336" t="s">
        <v>34</v>
      </c>
      <c r="AT179" s="336"/>
      <c r="AW179" s="629"/>
      <c r="AX179" s="629"/>
      <c r="AY179" s="630"/>
      <c r="AZ179" s="630"/>
      <c r="BA179" s="630"/>
      <c r="BB179" s="631"/>
      <c r="BC179" s="630"/>
      <c r="BD179" s="630"/>
      <c r="BE179" s="630"/>
      <c r="BF179" s="630"/>
      <c r="BG179" s="631"/>
      <c r="BH179" s="631"/>
      <c r="BI179" s="632"/>
      <c r="BJ179" s="632"/>
      <c r="BK179" s="632"/>
      <c r="BL179" s="631"/>
      <c r="BM179" s="631"/>
      <c r="BN179" s="631"/>
      <c r="BO179" s="631"/>
      <c r="BP179" s="631"/>
      <c r="BQ179" s="631"/>
      <c r="BR179" s="631"/>
      <c r="BS179" s="631"/>
      <c r="BT179" s="634"/>
      <c r="BU179" s="635"/>
      <c r="BV179" s="633"/>
      <c r="BW179" s="636"/>
    </row>
    <row r="180" spans="2:75" ht="15.75" customHeight="1">
      <c r="B180" s="330" t="s">
        <v>1589</v>
      </c>
      <c r="C180" s="331">
        <v>9639909000169</v>
      </c>
      <c r="D180" s="332" t="s">
        <v>11</v>
      </c>
      <c r="E180" s="332" t="s">
        <v>620</v>
      </c>
      <c r="F180" s="332" t="s">
        <v>672</v>
      </c>
      <c r="G180" s="333" t="s">
        <v>738</v>
      </c>
      <c r="H180" s="333" t="s">
        <v>34</v>
      </c>
      <c r="I180" s="333" t="s">
        <v>1304</v>
      </c>
      <c r="J180" s="333" t="s">
        <v>608</v>
      </c>
      <c r="K180" s="334" t="s">
        <v>48</v>
      </c>
      <c r="L180" s="335"/>
      <c r="M180" s="335"/>
      <c r="N180" s="334">
        <v>219746</v>
      </c>
      <c r="O180" s="334" t="s">
        <v>1321</v>
      </c>
      <c r="P180" s="338">
        <v>39759</v>
      </c>
      <c r="Q180" s="339">
        <v>256897225.63999999</v>
      </c>
      <c r="R180" s="339">
        <v>273494234.46579379</v>
      </c>
      <c r="S180" s="334">
        <v>0</v>
      </c>
      <c r="T180" s="336">
        <v>8.6881888201987501E-2</v>
      </c>
      <c r="U180" s="336">
        <v>0.97723996513079359</v>
      </c>
      <c r="V180" s="336">
        <v>0.10665343302731789</v>
      </c>
      <c r="W180" s="336">
        <v>0.97883410947681837</v>
      </c>
      <c r="X180" s="336">
        <v>0.13443556836468784</v>
      </c>
      <c r="Y180" s="336">
        <v>0.94532274560699081</v>
      </c>
      <c r="Z180" s="336">
        <v>0.16449031436985795</v>
      </c>
      <c r="AA180" s="336">
        <v>0.89886779908170489</v>
      </c>
      <c r="AB180" s="336">
        <v>1.4076253476562862E-3</v>
      </c>
      <c r="AC180" s="340">
        <v>-1.4795036003625739</v>
      </c>
      <c r="AD180" s="509">
        <v>9639924000107</v>
      </c>
      <c r="AE180" s="337" t="s">
        <v>1554</v>
      </c>
      <c r="AF180" s="337" t="s">
        <v>2146</v>
      </c>
      <c r="AG180" s="341" t="s">
        <v>59</v>
      </c>
      <c r="AH180" s="341" t="s">
        <v>2138</v>
      </c>
      <c r="AI180" s="341">
        <v>100</v>
      </c>
      <c r="AJ180" s="341">
        <v>1</v>
      </c>
      <c r="AK180" s="341">
        <v>100</v>
      </c>
      <c r="AL180" s="336">
        <v>4.0000000000000001E-3</v>
      </c>
      <c r="AM180" s="336" t="s">
        <v>34</v>
      </c>
      <c r="AN180" s="336" t="s">
        <v>64</v>
      </c>
      <c r="AO180" s="334" t="s">
        <v>1324</v>
      </c>
      <c r="AP180" s="337" t="s">
        <v>11</v>
      </c>
      <c r="AQ180" s="343" t="s">
        <v>662</v>
      </c>
      <c r="AR180" s="336" t="s">
        <v>34</v>
      </c>
      <c r="AS180" s="336" t="s">
        <v>34</v>
      </c>
      <c r="AT180" s="336"/>
      <c r="AW180" s="629"/>
      <c r="AX180" s="629"/>
      <c r="AY180" s="630"/>
      <c r="AZ180" s="630"/>
      <c r="BA180" s="630"/>
      <c r="BB180" s="631"/>
      <c r="BC180" s="630"/>
      <c r="BD180" s="630"/>
      <c r="BE180" s="630"/>
      <c r="BF180" s="630"/>
      <c r="BG180" s="631"/>
      <c r="BH180" s="631"/>
      <c r="BI180" s="632"/>
      <c r="BJ180" s="632"/>
      <c r="BK180" s="632"/>
      <c r="BL180" s="631"/>
      <c r="BM180" s="631"/>
      <c r="BN180" s="631"/>
      <c r="BO180" s="631"/>
      <c r="BP180" s="631"/>
      <c r="BQ180" s="631"/>
      <c r="BR180" s="631"/>
      <c r="BS180" s="631"/>
      <c r="BT180" s="634"/>
      <c r="BU180" s="635"/>
      <c r="BV180" s="633"/>
      <c r="BW180" s="636"/>
    </row>
    <row r="181" spans="2:75" ht="15.75" customHeight="1">
      <c r="B181" s="330" t="s">
        <v>918</v>
      </c>
      <c r="C181" s="331">
        <v>12265822000183</v>
      </c>
      <c r="D181" s="332" t="s">
        <v>11</v>
      </c>
      <c r="E181" s="332" t="s">
        <v>661</v>
      </c>
      <c r="F181" s="332" t="s">
        <v>672</v>
      </c>
      <c r="G181" s="333" t="s">
        <v>738</v>
      </c>
      <c r="H181" s="333" t="s">
        <v>34</v>
      </c>
      <c r="I181" s="333" t="s">
        <v>1304</v>
      </c>
      <c r="J181" s="333" t="s">
        <v>608</v>
      </c>
      <c r="K181" s="334" t="s">
        <v>48</v>
      </c>
      <c r="L181" s="335"/>
      <c r="M181" s="335" t="s">
        <v>1415</v>
      </c>
      <c r="N181" s="334">
        <v>259640</v>
      </c>
      <c r="O181" s="334" t="s">
        <v>1321</v>
      </c>
      <c r="P181" s="338">
        <v>40389</v>
      </c>
      <c r="Q181" s="339">
        <v>48950357.060000002</v>
      </c>
      <c r="R181" s="339">
        <v>36209903.546627</v>
      </c>
      <c r="S181" s="334">
        <v>0</v>
      </c>
      <c r="T181" s="336">
        <v>7.2821446844013815E-2</v>
      </c>
      <c r="U181" s="336">
        <v>0.94137705674218264</v>
      </c>
      <c r="V181" s="336">
        <v>8.8288698236010488E-2</v>
      </c>
      <c r="W181" s="336">
        <v>0.86552445674917122</v>
      </c>
      <c r="X181" s="336">
        <v>0.10771922105474707</v>
      </c>
      <c r="Y181" s="336">
        <v>0.81685442159107857</v>
      </c>
      <c r="Z181" s="336">
        <v>0.15821318215630908</v>
      </c>
      <c r="AA181" s="336">
        <v>0.89933501823307682</v>
      </c>
      <c r="AB181" s="336">
        <v>7.3207048868881904E-3</v>
      </c>
      <c r="AC181" s="340">
        <v>-1.7081290702242762</v>
      </c>
      <c r="AD181" s="509">
        <v>0</v>
      </c>
      <c r="AE181" s="337" t="s">
        <v>2249</v>
      </c>
      <c r="AF181" s="337" t="s">
        <v>741</v>
      </c>
      <c r="AG181" s="341" t="s">
        <v>741</v>
      </c>
      <c r="AH181" s="341" t="s">
        <v>2138</v>
      </c>
      <c r="AI181" s="341">
        <v>500</v>
      </c>
      <c r="AJ181" s="341">
        <v>500</v>
      </c>
      <c r="AK181" s="341">
        <v>500</v>
      </c>
      <c r="AL181" s="336">
        <v>2E-3</v>
      </c>
      <c r="AM181" s="336" t="s">
        <v>34</v>
      </c>
      <c r="AN181" s="336" t="s">
        <v>64</v>
      </c>
      <c r="AO181" s="334" t="s">
        <v>1324</v>
      </c>
      <c r="AP181" s="337" t="s">
        <v>11</v>
      </c>
      <c r="AQ181" s="343" t="s">
        <v>676</v>
      </c>
      <c r="AR181" s="336">
        <v>4.6666666666666666E-4</v>
      </c>
      <c r="AS181" s="336">
        <v>4.6666666666666666E-4</v>
      </c>
      <c r="AT181" s="336"/>
      <c r="AW181" s="629"/>
      <c r="AX181" s="629"/>
      <c r="AY181" s="630"/>
      <c r="AZ181" s="630"/>
      <c r="BA181" s="630"/>
      <c r="BB181" s="631"/>
      <c r="BC181" s="630"/>
      <c r="BD181" s="630"/>
      <c r="BE181" s="630"/>
      <c r="BF181" s="630"/>
      <c r="BG181" s="631"/>
      <c r="BH181" s="631"/>
      <c r="BI181" s="632"/>
      <c r="BJ181" s="632"/>
      <c r="BK181" s="632"/>
      <c r="BL181" s="631"/>
      <c r="BM181" s="631"/>
      <c r="BN181" s="631"/>
      <c r="BO181" s="631"/>
      <c r="BP181" s="631"/>
      <c r="BQ181" s="631"/>
      <c r="BR181" s="631"/>
      <c r="BS181" s="631"/>
      <c r="BT181" s="634"/>
      <c r="BU181" s="635"/>
      <c r="BV181" s="633"/>
      <c r="BW181" s="636"/>
    </row>
    <row r="182" spans="2:75" ht="15.75" customHeight="1">
      <c r="B182" s="330" t="s">
        <v>1004</v>
      </c>
      <c r="C182" s="331">
        <v>41745741000189</v>
      </c>
      <c r="D182" s="332" t="s">
        <v>11</v>
      </c>
      <c r="E182" s="332" t="s">
        <v>620</v>
      </c>
      <c r="F182" s="332" t="s">
        <v>672</v>
      </c>
      <c r="G182" s="333" t="s">
        <v>738</v>
      </c>
      <c r="H182" s="333" t="s">
        <v>34</v>
      </c>
      <c r="I182" s="333" t="s">
        <v>1304</v>
      </c>
      <c r="J182" s="333"/>
      <c r="K182" s="334" t="s">
        <v>48</v>
      </c>
      <c r="L182" s="335"/>
      <c r="M182" s="335" t="s">
        <v>1415</v>
      </c>
      <c r="N182" s="334">
        <v>627402</v>
      </c>
      <c r="O182" s="334" t="s">
        <v>1321</v>
      </c>
      <c r="P182" s="338">
        <v>44498</v>
      </c>
      <c r="Q182" s="339">
        <v>197533506.69</v>
      </c>
      <c r="R182" s="339" t="s">
        <v>1418</v>
      </c>
      <c r="S182" s="334">
        <v>0</v>
      </c>
      <c r="T182" s="336">
        <v>8.2304469324841145E-2</v>
      </c>
      <c r="U182" s="336">
        <v>1.0639659392611382</v>
      </c>
      <c r="V182" s="336" t="s">
        <v>1418</v>
      </c>
      <c r="W182" s="336" t="s">
        <v>1418</v>
      </c>
      <c r="X182" s="336" t="s">
        <v>1418</v>
      </c>
      <c r="Y182" s="336" t="s">
        <v>1418</v>
      </c>
      <c r="Z182" s="336" t="s">
        <v>1418</v>
      </c>
      <c r="AA182" s="336" t="s">
        <v>1418</v>
      </c>
      <c r="AB182" s="336" t="s">
        <v>1418</v>
      </c>
      <c r="AC182" s="340" t="s">
        <v>1418</v>
      </c>
      <c r="AD182" s="509">
        <v>0</v>
      </c>
      <c r="AE182" s="337" t="s">
        <v>2309</v>
      </c>
      <c r="AF182" s="337" t="s">
        <v>2137</v>
      </c>
      <c r="AG182" s="341" t="s">
        <v>59</v>
      </c>
      <c r="AH182" s="341" t="s">
        <v>2138</v>
      </c>
      <c r="AI182" s="341">
        <v>1</v>
      </c>
      <c r="AJ182" s="341">
        <v>1</v>
      </c>
      <c r="AK182" s="341">
        <v>1</v>
      </c>
      <c r="AL182" s="336">
        <v>3.0000000000000001E-3</v>
      </c>
      <c r="AM182" s="336" t="s">
        <v>34</v>
      </c>
      <c r="AN182" s="336" t="s">
        <v>64</v>
      </c>
      <c r="AO182" s="334" t="s">
        <v>1324</v>
      </c>
      <c r="AP182" s="337" t="s">
        <v>11</v>
      </c>
      <c r="AQ182" s="343" t="s">
        <v>662</v>
      </c>
      <c r="AR182" s="336">
        <v>6.9999999999999999E-4</v>
      </c>
      <c r="AS182" s="336">
        <v>6.9999999999999999E-4</v>
      </c>
      <c r="AT182" s="336"/>
      <c r="AW182" s="629"/>
      <c r="AX182" s="629"/>
      <c r="AY182" s="630"/>
      <c r="AZ182" s="630"/>
      <c r="BA182" s="630"/>
      <c r="BB182" s="631"/>
      <c r="BC182" s="630"/>
      <c r="BD182" s="630"/>
      <c r="BE182" s="630"/>
      <c r="BF182" s="630"/>
      <c r="BG182" s="631"/>
      <c r="BH182" s="631"/>
      <c r="BI182" s="632"/>
      <c r="BJ182" s="632"/>
      <c r="BK182" s="632"/>
      <c r="BL182" s="631"/>
      <c r="BM182" s="631"/>
      <c r="BN182" s="631"/>
      <c r="BO182" s="631"/>
      <c r="BP182" s="631"/>
      <c r="BQ182" s="631"/>
      <c r="BR182" s="631"/>
      <c r="BS182" s="631"/>
      <c r="BT182" s="634"/>
      <c r="BU182" s="635"/>
      <c r="BV182" s="633"/>
      <c r="BW182" s="636"/>
    </row>
    <row r="183" spans="2:75" ht="15.75" customHeight="1">
      <c r="B183" s="330" t="s">
        <v>1608</v>
      </c>
      <c r="C183" s="331">
        <v>10388050000141</v>
      </c>
      <c r="D183" s="332" t="s">
        <v>11</v>
      </c>
      <c r="E183" s="332" t="s">
        <v>620</v>
      </c>
      <c r="F183" s="332" t="s">
        <v>672</v>
      </c>
      <c r="G183" s="333" t="s">
        <v>738</v>
      </c>
      <c r="H183" s="333" t="s">
        <v>34</v>
      </c>
      <c r="I183" s="333" t="s">
        <v>1304</v>
      </c>
      <c r="J183" s="333" t="s">
        <v>608</v>
      </c>
      <c r="K183" s="334" t="s">
        <v>48</v>
      </c>
      <c r="L183" s="335"/>
      <c r="M183" s="335"/>
      <c r="N183" s="334">
        <v>222585</v>
      </c>
      <c r="O183" s="334" t="s">
        <v>1321</v>
      </c>
      <c r="P183" s="338">
        <v>39829</v>
      </c>
      <c r="Q183" s="339">
        <v>46039474.189999998</v>
      </c>
      <c r="R183" s="339">
        <v>54502906.735992044</v>
      </c>
      <c r="S183" s="334">
        <v>0</v>
      </c>
      <c r="T183" s="336">
        <v>8.7199914243692112E-2</v>
      </c>
      <c r="U183" s="336">
        <v>0.9808170945456558</v>
      </c>
      <c r="V183" s="336">
        <v>0.10688929658608259</v>
      </c>
      <c r="W183" s="336">
        <v>0.98099879644420696</v>
      </c>
      <c r="X183" s="336">
        <v>0.13733546812875153</v>
      </c>
      <c r="Y183" s="336">
        <v>0.96571423307043669</v>
      </c>
      <c r="Z183" s="336">
        <v>0.17302336155145626</v>
      </c>
      <c r="AA183" s="336">
        <v>0.94549717886595996</v>
      </c>
      <c r="AB183" s="336">
        <v>1.3792051714657028E-3</v>
      </c>
      <c r="AC183" s="340">
        <v>-1.355440704666939</v>
      </c>
      <c r="AD183" s="509">
        <v>35823433000121</v>
      </c>
      <c r="AE183" s="337" t="s">
        <v>59</v>
      </c>
      <c r="AF183" s="337" t="s">
        <v>59</v>
      </c>
      <c r="AG183" s="341" t="s">
        <v>59</v>
      </c>
      <c r="AH183" s="341" t="s">
        <v>2138</v>
      </c>
      <c r="AI183" s="341">
        <v>1000</v>
      </c>
      <c r="AJ183" s="341">
        <v>1000</v>
      </c>
      <c r="AK183" s="341">
        <v>1000</v>
      </c>
      <c r="AL183" s="336">
        <v>3.0000000000000001E-3</v>
      </c>
      <c r="AM183" s="336" t="s">
        <v>34</v>
      </c>
      <c r="AN183" s="336" t="s">
        <v>64</v>
      </c>
      <c r="AO183" s="334" t="s">
        <v>1324</v>
      </c>
      <c r="AP183" s="337" t="s">
        <v>11</v>
      </c>
      <c r="AQ183" s="343" t="s">
        <v>1512</v>
      </c>
      <c r="AR183" s="336" t="s">
        <v>34</v>
      </c>
      <c r="AS183" s="336" t="s">
        <v>34</v>
      </c>
      <c r="AT183" s="336"/>
      <c r="AW183" s="629"/>
      <c r="AX183" s="629"/>
      <c r="AY183" s="630"/>
      <c r="AZ183" s="630"/>
      <c r="BA183" s="630"/>
      <c r="BB183" s="631"/>
      <c r="BC183" s="630"/>
      <c r="BD183" s="630"/>
      <c r="BE183" s="630"/>
      <c r="BF183" s="630"/>
      <c r="BG183" s="631"/>
      <c r="BH183" s="631"/>
      <c r="BI183" s="632"/>
      <c r="BJ183" s="632"/>
      <c r="BK183" s="632"/>
      <c r="BL183" s="631"/>
      <c r="BM183" s="631"/>
      <c r="BN183" s="631"/>
      <c r="BO183" s="631"/>
      <c r="BP183" s="631"/>
      <c r="BQ183" s="631"/>
      <c r="BR183" s="631"/>
      <c r="BS183" s="631"/>
      <c r="BT183" s="634"/>
      <c r="BU183" s="635"/>
      <c r="BV183" s="633"/>
      <c r="BW183" s="636"/>
    </row>
    <row r="184" spans="2:75" ht="15.75" customHeight="1">
      <c r="B184" s="330" t="s">
        <v>1170</v>
      </c>
      <c r="C184" s="331">
        <v>3593195000119</v>
      </c>
      <c r="D184" s="332" t="s">
        <v>11</v>
      </c>
      <c r="E184" s="332" t="s">
        <v>620</v>
      </c>
      <c r="F184" s="332" t="s">
        <v>672</v>
      </c>
      <c r="G184" s="333" t="s">
        <v>738</v>
      </c>
      <c r="H184" s="333" t="s">
        <v>34</v>
      </c>
      <c r="I184" s="333" t="s">
        <v>1304</v>
      </c>
      <c r="J184" s="333" t="s">
        <v>608</v>
      </c>
      <c r="K184" s="334" t="s">
        <v>48</v>
      </c>
      <c r="L184" s="335"/>
      <c r="M184" s="335" t="s">
        <v>34</v>
      </c>
      <c r="N184" s="334">
        <v>137057</v>
      </c>
      <c r="O184" s="334" t="s">
        <v>1321</v>
      </c>
      <c r="P184" s="338">
        <v>36556</v>
      </c>
      <c r="Q184" s="339">
        <v>5671690865.6899996</v>
      </c>
      <c r="R184" s="339">
        <v>4631156914.236269</v>
      </c>
      <c r="S184" s="334">
        <v>0</v>
      </c>
      <c r="T184" s="336">
        <v>7.9744366097143526E-2</v>
      </c>
      <c r="U184" s="336">
        <v>1.0308709851522411</v>
      </c>
      <c r="V184" s="336">
        <v>0.10692414937719308</v>
      </c>
      <c r="W184" s="336">
        <v>1.0482141899484432</v>
      </c>
      <c r="X184" s="336">
        <v>0.15389790598607589</v>
      </c>
      <c r="Y184" s="336">
        <v>1.1670357782706433</v>
      </c>
      <c r="Z184" s="336">
        <v>0.17898730906955773</v>
      </c>
      <c r="AA184" s="336">
        <v>1.0174218903360894</v>
      </c>
      <c r="AB184" s="336">
        <v>1.7264723761913892E-3</v>
      </c>
      <c r="AC184" s="340">
        <v>2.5804191387296638</v>
      </c>
      <c r="AD184" s="509">
        <v>10347228000106</v>
      </c>
      <c r="AE184" s="337" t="s">
        <v>2343</v>
      </c>
      <c r="AF184" s="337" t="s">
        <v>2343</v>
      </c>
      <c r="AG184" s="341" t="s">
        <v>1440</v>
      </c>
      <c r="AH184" s="341" t="s">
        <v>2138</v>
      </c>
      <c r="AI184" s="341">
        <v>1000</v>
      </c>
      <c r="AJ184" s="341">
        <v>100</v>
      </c>
      <c r="AK184" s="341">
        <v>100</v>
      </c>
      <c r="AL184" s="336">
        <v>4.5000000000000005E-3</v>
      </c>
      <c r="AM184" s="336" t="s">
        <v>34</v>
      </c>
      <c r="AN184" s="336" t="s">
        <v>64</v>
      </c>
      <c r="AO184" s="334" t="s">
        <v>1324</v>
      </c>
      <c r="AP184" s="337" t="s">
        <v>11</v>
      </c>
      <c r="AQ184" s="343" t="s">
        <v>662</v>
      </c>
      <c r="AR184" s="336">
        <v>1.4999999999999998E-3</v>
      </c>
      <c r="AS184" s="336">
        <v>1.4999999999999998E-3</v>
      </c>
      <c r="AT184" s="336"/>
      <c r="AW184" s="629"/>
      <c r="AX184" s="629"/>
      <c r="AY184" s="630"/>
      <c r="AZ184" s="630"/>
      <c r="BA184" s="630"/>
      <c r="BB184" s="631"/>
      <c r="BC184" s="630"/>
      <c r="BD184" s="630"/>
      <c r="BE184" s="630"/>
      <c r="BF184" s="630"/>
      <c r="BG184" s="631"/>
      <c r="BH184" s="631"/>
      <c r="BI184" s="632"/>
      <c r="BJ184" s="632"/>
      <c r="BK184" s="632"/>
      <c r="BL184" s="631"/>
      <c r="BM184" s="631"/>
      <c r="BN184" s="631"/>
      <c r="BO184" s="631"/>
      <c r="BP184" s="631"/>
      <c r="BQ184" s="631"/>
      <c r="BR184" s="631"/>
      <c r="BS184" s="631"/>
      <c r="BT184" s="634"/>
      <c r="BU184" s="635"/>
      <c r="BV184" s="633"/>
      <c r="BW184" s="636"/>
    </row>
    <row r="185" spans="2:75" ht="15.75" customHeight="1">
      <c r="B185" s="330" t="s">
        <v>1705</v>
      </c>
      <c r="C185" s="331">
        <v>4839017000198</v>
      </c>
      <c r="D185" s="332" t="s">
        <v>11</v>
      </c>
      <c r="E185" s="332" t="s">
        <v>620</v>
      </c>
      <c r="F185" s="332" t="s">
        <v>672</v>
      </c>
      <c r="G185" s="333" t="s">
        <v>738</v>
      </c>
      <c r="H185" s="333" t="s">
        <v>34</v>
      </c>
      <c r="I185" s="333" t="s">
        <v>1304</v>
      </c>
      <c r="J185" s="333" t="s">
        <v>608</v>
      </c>
      <c r="K185" s="334" t="s">
        <v>48</v>
      </c>
      <c r="L185" s="335"/>
      <c r="M185" s="335"/>
      <c r="N185" s="334">
        <v>104019</v>
      </c>
      <c r="O185" s="334" t="s">
        <v>1321</v>
      </c>
      <c r="P185" s="338">
        <v>37293</v>
      </c>
      <c r="Q185" s="339">
        <v>1731770647.52</v>
      </c>
      <c r="R185" s="339">
        <v>1519679638.7103164</v>
      </c>
      <c r="S185" s="334">
        <v>0</v>
      </c>
      <c r="T185" s="336">
        <v>8.9524600706190727E-2</v>
      </c>
      <c r="U185" s="336">
        <v>1.0069649668417853</v>
      </c>
      <c r="V185" s="336">
        <v>0.11023447041755641</v>
      </c>
      <c r="W185" s="336">
        <v>1.0116998264573442</v>
      </c>
      <c r="X185" s="336">
        <v>0.14237464714398773</v>
      </c>
      <c r="Y185" s="336">
        <v>1.0011486839396122</v>
      </c>
      <c r="Z185" s="336">
        <v>0.17802510956598572</v>
      </c>
      <c r="AA185" s="336">
        <v>0.97282954944719846</v>
      </c>
      <c r="AB185" s="336">
        <v>1.4724043578255538E-3</v>
      </c>
      <c r="AC185" s="340">
        <v>0.78070797006381054</v>
      </c>
      <c r="AD185" s="509">
        <v>0</v>
      </c>
      <c r="AE185" s="337" t="s">
        <v>2314</v>
      </c>
      <c r="AF185" s="337" t="s">
        <v>2314</v>
      </c>
      <c r="AG185" s="341" t="s">
        <v>719</v>
      </c>
      <c r="AH185" s="341" t="s">
        <v>2138</v>
      </c>
      <c r="AI185" s="341">
        <v>1000</v>
      </c>
      <c r="AJ185" s="341">
        <v>1000</v>
      </c>
      <c r="AK185" s="341">
        <v>1000</v>
      </c>
      <c r="AL185" s="336">
        <v>1.5E-3</v>
      </c>
      <c r="AM185" s="336" t="s">
        <v>34</v>
      </c>
      <c r="AN185" s="336" t="s">
        <v>64</v>
      </c>
      <c r="AO185" s="334" t="s">
        <v>1324</v>
      </c>
      <c r="AP185" s="337" t="s">
        <v>11</v>
      </c>
      <c r="AQ185" s="343" t="s">
        <v>1512</v>
      </c>
      <c r="AR185" s="336" t="s">
        <v>34</v>
      </c>
      <c r="AS185" s="336" t="s">
        <v>34</v>
      </c>
      <c r="AT185" s="336"/>
      <c r="AW185" s="629"/>
      <c r="AX185" s="629"/>
      <c r="AY185" s="630"/>
      <c r="AZ185" s="630"/>
      <c r="BA185" s="630"/>
      <c r="BB185" s="631"/>
      <c r="BC185" s="630"/>
      <c r="BD185" s="630"/>
      <c r="BE185" s="630"/>
      <c r="BF185" s="630"/>
      <c r="BG185" s="631"/>
      <c r="BH185" s="631"/>
      <c r="BI185" s="632"/>
      <c r="BJ185" s="632"/>
      <c r="BK185" s="632"/>
      <c r="BL185" s="631"/>
      <c r="BM185" s="631"/>
      <c r="BN185" s="631"/>
      <c r="BO185" s="631"/>
      <c r="BP185" s="631"/>
      <c r="BQ185" s="631"/>
      <c r="BR185" s="631"/>
      <c r="BS185" s="631"/>
      <c r="BT185" s="634"/>
      <c r="BU185" s="635"/>
      <c r="BV185" s="633"/>
      <c r="BW185" s="636"/>
    </row>
    <row r="186" spans="2:75" ht="15.75" customHeight="1">
      <c r="B186" s="330" t="s">
        <v>1708</v>
      </c>
      <c r="C186" s="331">
        <v>27036105000157</v>
      </c>
      <c r="D186" s="332" t="s">
        <v>11</v>
      </c>
      <c r="E186" s="332" t="s">
        <v>620</v>
      </c>
      <c r="F186" s="332" t="s">
        <v>672</v>
      </c>
      <c r="G186" s="333" t="s">
        <v>738</v>
      </c>
      <c r="H186" s="333" t="s">
        <v>34</v>
      </c>
      <c r="I186" s="333" t="s">
        <v>1304</v>
      </c>
      <c r="J186" s="333" t="s">
        <v>608</v>
      </c>
      <c r="K186" s="334" t="s">
        <v>48</v>
      </c>
      <c r="L186" s="335"/>
      <c r="M186" s="335"/>
      <c r="N186" s="334">
        <v>436410</v>
      </c>
      <c r="O186" s="334" t="s">
        <v>1324</v>
      </c>
      <c r="P186" s="338">
        <v>42781</v>
      </c>
      <c r="Q186" s="339">
        <v>4959184.3899999997</v>
      </c>
      <c r="R186" s="339">
        <v>6843841.8969444437</v>
      </c>
      <c r="S186" s="334">
        <v>0</v>
      </c>
      <c r="T186" s="336">
        <v>8.8054927273747197E-2</v>
      </c>
      <c r="U186" s="336">
        <v>0.99043420716796515</v>
      </c>
      <c r="V186" s="336">
        <v>0.1079138108325477</v>
      </c>
      <c r="W186" s="336">
        <v>0.99040148946233153</v>
      </c>
      <c r="X186" s="336">
        <v>0.13417197025146677</v>
      </c>
      <c r="Y186" s="336">
        <v>0.94346917891211879</v>
      </c>
      <c r="Z186" s="336">
        <v>0.16761299167708765</v>
      </c>
      <c r="AA186" s="336">
        <v>0.91593186810695248</v>
      </c>
      <c r="AB186" s="336">
        <v>1.3533268112212863E-3</v>
      </c>
      <c r="AC186" s="340">
        <v>-0.69749584723158475</v>
      </c>
      <c r="AD186" s="509">
        <v>0</v>
      </c>
      <c r="AE186" s="337" t="s">
        <v>2169</v>
      </c>
      <c r="AF186" s="337" t="s">
        <v>2134</v>
      </c>
      <c r="AG186" s="341" t="s">
        <v>1436</v>
      </c>
      <c r="AH186" s="341" t="s">
        <v>2138</v>
      </c>
      <c r="AI186" s="341">
        <v>0</v>
      </c>
      <c r="AJ186" s="341">
        <v>0</v>
      </c>
      <c r="AK186" s="341">
        <v>0</v>
      </c>
      <c r="AL186" s="336">
        <v>0</v>
      </c>
      <c r="AM186" s="336" t="s">
        <v>34</v>
      </c>
      <c r="AN186" s="336" t="s">
        <v>34</v>
      </c>
      <c r="AO186" s="334" t="s">
        <v>1324</v>
      </c>
      <c r="AP186" s="337" t="s">
        <v>11</v>
      </c>
      <c r="AQ186" s="343" t="s">
        <v>684</v>
      </c>
      <c r="AR186" s="336" t="s">
        <v>34</v>
      </c>
      <c r="AS186" s="336" t="s">
        <v>34</v>
      </c>
      <c r="AT186" s="336"/>
      <c r="AW186" s="629"/>
      <c r="AX186" s="629"/>
      <c r="AY186" s="630"/>
      <c r="AZ186" s="630"/>
      <c r="BA186" s="630"/>
      <c r="BB186" s="631"/>
      <c r="BC186" s="630"/>
      <c r="BD186" s="630"/>
      <c r="BE186" s="630"/>
      <c r="BF186" s="630"/>
      <c r="BG186" s="631"/>
      <c r="BH186" s="631"/>
      <c r="BI186" s="632"/>
      <c r="BJ186" s="632"/>
      <c r="BK186" s="632"/>
      <c r="BL186" s="212"/>
      <c r="BM186" s="631"/>
      <c r="BN186" s="631"/>
      <c r="BO186" s="631"/>
      <c r="BP186" s="631"/>
      <c r="BQ186" s="631"/>
      <c r="BR186" s="631"/>
      <c r="BS186" s="631"/>
      <c r="BT186" s="634"/>
      <c r="BU186" s="635"/>
      <c r="BV186" s="633"/>
      <c r="BW186" s="636"/>
    </row>
    <row r="187" spans="2:75" ht="15.75" customHeight="1">
      <c r="B187" s="330" t="s">
        <v>1520</v>
      </c>
      <c r="C187" s="331">
        <v>16565016000181</v>
      </c>
      <c r="D187" s="332" t="s">
        <v>11</v>
      </c>
      <c r="E187" s="332"/>
      <c r="F187" s="332"/>
      <c r="G187" s="333"/>
      <c r="H187" s="333" t="s">
        <v>34</v>
      </c>
      <c r="I187" s="333"/>
      <c r="J187" s="333"/>
      <c r="K187" s="334"/>
      <c r="L187" s="335"/>
      <c r="M187" s="335"/>
      <c r="N187" s="334">
        <v>311715</v>
      </c>
      <c r="O187" s="334" t="s">
        <v>1321</v>
      </c>
      <c r="P187" s="338">
        <v>41138</v>
      </c>
      <c r="Q187" s="339">
        <v>2054424528.1800001</v>
      </c>
      <c r="R187" s="339">
        <v>2044275373.5107944</v>
      </c>
      <c r="S187" s="334">
        <v>0</v>
      </c>
      <c r="T187" s="336">
        <v>9.204103869757474E-2</v>
      </c>
      <c r="U187" s="336">
        <v>1.0352696437525442</v>
      </c>
      <c r="V187" s="336">
        <v>0.11239290349994224</v>
      </c>
      <c r="W187" s="336">
        <v>1.0315092959145655</v>
      </c>
      <c r="X187" s="336">
        <v>0.1473227422697545</v>
      </c>
      <c r="Y187" s="336">
        <v>1.0359426519847763</v>
      </c>
      <c r="Z187" s="336">
        <v>0.16683443775145324</v>
      </c>
      <c r="AA187" s="336">
        <v>0.91167741059507812</v>
      </c>
      <c r="AB187" s="336">
        <v>1.5624223823114385E-3</v>
      </c>
      <c r="AC187" s="340">
        <v>1.9794286667487915</v>
      </c>
      <c r="AD187" s="509">
        <v>16157572000119</v>
      </c>
      <c r="AE187" s="337" t="s">
        <v>2169</v>
      </c>
      <c r="AF187" s="337" t="s">
        <v>2134</v>
      </c>
      <c r="AG187" s="341" t="s">
        <v>1436</v>
      </c>
      <c r="AH187" s="341" t="s">
        <v>2138</v>
      </c>
      <c r="AI187" s="341">
        <v>500</v>
      </c>
      <c r="AJ187" s="341">
        <v>100</v>
      </c>
      <c r="AK187" s="341">
        <v>100</v>
      </c>
      <c r="AL187" s="336">
        <v>1.5E-3</v>
      </c>
      <c r="AM187" s="336" t="s">
        <v>34</v>
      </c>
      <c r="AN187" s="336" t="s">
        <v>2152</v>
      </c>
      <c r="AO187" s="334" t="s">
        <v>1324</v>
      </c>
      <c r="AP187" s="337" t="s">
        <v>11</v>
      </c>
      <c r="AQ187" s="343" t="s">
        <v>669</v>
      </c>
      <c r="AR187" s="336" t="s">
        <v>34</v>
      </c>
      <c r="AS187" s="336" t="s">
        <v>34</v>
      </c>
      <c r="AT187" s="336"/>
      <c r="AW187" s="629"/>
      <c r="AX187" s="629"/>
      <c r="AY187" s="630"/>
      <c r="AZ187" s="630"/>
      <c r="BA187" s="630"/>
      <c r="BB187" s="631"/>
      <c r="BC187" s="630"/>
      <c r="BD187" s="630"/>
      <c r="BE187" s="630"/>
      <c r="BF187" s="630"/>
      <c r="BG187" s="631"/>
      <c r="BH187" s="631"/>
      <c r="BI187" s="632"/>
      <c r="BJ187" s="632"/>
      <c r="BK187" s="632"/>
      <c r="BL187" s="631"/>
      <c r="BM187" s="631"/>
      <c r="BN187" s="631"/>
      <c r="BO187" s="631"/>
      <c r="BP187" s="631"/>
      <c r="BQ187" s="631"/>
      <c r="BR187" s="631"/>
      <c r="BS187" s="631"/>
      <c r="BT187" s="634"/>
      <c r="BU187" s="635"/>
      <c r="BV187" s="633"/>
      <c r="BW187" s="636"/>
    </row>
    <row r="188" spans="2:75" ht="15.75" customHeight="1">
      <c r="B188" s="330" t="s">
        <v>1579</v>
      </c>
      <c r="C188" s="331">
        <v>832453000184</v>
      </c>
      <c r="D188" s="332" t="s">
        <v>11</v>
      </c>
      <c r="E188" s="332"/>
      <c r="F188" s="332"/>
      <c r="G188" s="333"/>
      <c r="H188" s="333" t="s">
        <v>34</v>
      </c>
      <c r="I188" s="333"/>
      <c r="J188" s="333"/>
      <c r="K188" s="334"/>
      <c r="L188" s="335"/>
      <c r="M188" s="335"/>
      <c r="N188" s="334">
        <v>21369</v>
      </c>
      <c r="O188" s="334" t="s">
        <v>1321</v>
      </c>
      <c r="P188" s="338">
        <v>34974</v>
      </c>
      <c r="Q188" s="339">
        <v>4698254.1900000004</v>
      </c>
      <c r="R188" s="339">
        <v>4808821.4421031745</v>
      </c>
      <c r="S188" s="334">
        <v>0</v>
      </c>
      <c r="T188" s="336">
        <v>7.9233016615339658E-2</v>
      </c>
      <c r="U188" s="336">
        <v>0.89120611898270008</v>
      </c>
      <c r="V188" s="336">
        <v>9.6092213227597645E-2</v>
      </c>
      <c r="W188" s="336">
        <v>0.88190631367862549</v>
      </c>
      <c r="X188" s="336">
        <v>0.11554686229585887</v>
      </c>
      <c r="Y188" s="336">
        <v>0.81250132268184294</v>
      </c>
      <c r="Z188" s="336">
        <v>0.14249179405017265</v>
      </c>
      <c r="AA188" s="336">
        <v>0.77865548373316584</v>
      </c>
      <c r="AB188" s="336">
        <v>1.3818957624716422E-3</v>
      </c>
      <c r="AC188" s="340">
        <v>-8.4489092634864242</v>
      </c>
      <c r="AD188" s="509">
        <v>0</v>
      </c>
      <c r="AE188" s="337" t="s">
        <v>1554</v>
      </c>
      <c r="AF188" s="337" t="s">
        <v>2146</v>
      </c>
      <c r="AG188" s="341" t="s">
        <v>59</v>
      </c>
      <c r="AH188" s="341" t="s">
        <v>2138</v>
      </c>
      <c r="AI188" s="341">
        <v>1</v>
      </c>
      <c r="AJ188" s="341">
        <v>1</v>
      </c>
      <c r="AK188" s="341">
        <v>1</v>
      </c>
      <c r="AL188" s="336">
        <v>4.0000000000000001E-3</v>
      </c>
      <c r="AM188" s="336" t="s">
        <v>34</v>
      </c>
      <c r="AN188" s="336" t="s">
        <v>64</v>
      </c>
      <c r="AO188" s="334" t="s">
        <v>1324</v>
      </c>
      <c r="AP188" s="337" t="s">
        <v>11</v>
      </c>
      <c r="AQ188" s="343" t="s">
        <v>662</v>
      </c>
      <c r="AR188" s="336" t="s">
        <v>34</v>
      </c>
      <c r="AS188" s="336" t="s">
        <v>34</v>
      </c>
      <c r="AT188" s="336"/>
      <c r="AW188" s="629"/>
      <c r="AX188" s="629"/>
      <c r="AY188" s="630"/>
      <c r="AZ188" s="630"/>
      <c r="BA188" s="630"/>
      <c r="BB188" s="631"/>
      <c r="BC188" s="630"/>
      <c r="BD188" s="630"/>
      <c r="BE188" s="630"/>
      <c r="BF188" s="630"/>
      <c r="BG188" s="631"/>
      <c r="BH188" s="631"/>
      <c r="BI188" s="632"/>
      <c r="BJ188" s="632"/>
      <c r="BK188" s="632"/>
      <c r="BL188" s="631"/>
      <c r="BM188" s="631"/>
      <c r="BN188" s="631"/>
      <c r="BO188" s="631"/>
      <c r="BP188" s="631"/>
      <c r="BQ188" s="631"/>
      <c r="BR188" s="631"/>
      <c r="BS188" s="631"/>
      <c r="BT188" s="634"/>
      <c r="BU188" s="635"/>
      <c r="BV188" s="633"/>
      <c r="BW188" s="636"/>
    </row>
    <row r="189" spans="2:75" ht="15.75" customHeight="1">
      <c r="B189" s="330" t="s">
        <v>353</v>
      </c>
      <c r="C189" s="331">
        <v>7967080000106</v>
      </c>
      <c r="D189" s="332" t="s">
        <v>13</v>
      </c>
      <c r="E189" s="332" t="s">
        <v>616</v>
      </c>
      <c r="F189" s="332" t="s">
        <v>618</v>
      </c>
      <c r="G189" s="333" t="s">
        <v>34</v>
      </c>
      <c r="H189" s="333" t="s">
        <v>1337</v>
      </c>
      <c r="I189" s="333" t="s">
        <v>34</v>
      </c>
      <c r="J189" s="333"/>
      <c r="K189" s="334"/>
      <c r="L189" s="335"/>
      <c r="M189" s="335" t="s">
        <v>34</v>
      </c>
      <c r="N189" s="334">
        <v>159824</v>
      </c>
      <c r="O189" s="334" t="s">
        <v>1321</v>
      </c>
      <c r="P189" s="338">
        <v>38861</v>
      </c>
      <c r="Q189" s="339">
        <v>19163705.370000001</v>
      </c>
      <c r="R189" s="339">
        <v>23163294.013611112</v>
      </c>
      <c r="S189" s="334">
        <v>1</v>
      </c>
      <c r="T189" s="336">
        <v>3.6328325674927608E-2</v>
      </c>
      <c r="U189" s="336">
        <v>0.46962335661209226</v>
      </c>
      <c r="V189" s="336">
        <v>2.5229937513629341E-2</v>
      </c>
      <c r="W189" s="336">
        <v>0.2473377498660731</v>
      </c>
      <c r="X189" s="336">
        <v>6.5865095186278699E-2</v>
      </c>
      <c r="Y189" s="336">
        <v>0.49946698188696209</v>
      </c>
      <c r="Z189" s="336">
        <v>0.13407829411138827</v>
      </c>
      <c r="AA189" s="336">
        <v>0.76214449033832787</v>
      </c>
      <c r="AB189" s="336">
        <v>4.4189133890895897E-2</v>
      </c>
      <c r="AC189" s="340">
        <v>-1.6126532518055283</v>
      </c>
      <c r="AD189" s="509">
        <v>0</v>
      </c>
      <c r="AE189" s="337" t="s">
        <v>2402</v>
      </c>
      <c r="AF189" s="337" t="s">
        <v>2140</v>
      </c>
      <c r="AG189" s="341" t="s">
        <v>719</v>
      </c>
      <c r="AH189" s="341" t="s">
        <v>2138</v>
      </c>
      <c r="AI189" s="341">
        <v>10000</v>
      </c>
      <c r="AJ189" s="341">
        <v>1000</v>
      </c>
      <c r="AK189" s="341">
        <v>5000</v>
      </c>
      <c r="AL189" s="336">
        <v>1.8000000000000002E-2</v>
      </c>
      <c r="AM189" s="336">
        <v>0.2</v>
      </c>
      <c r="AN189" s="336" t="s">
        <v>64</v>
      </c>
      <c r="AO189" s="334" t="s">
        <v>1324</v>
      </c>
      <c r="AP189" s="337" t="s">
        <v>13</v>
      </c>
      <c r="AQ189" s="343" t="s">
        <v>678</v>
      </c>
      <c r="AR189" s="336">
        <v>5.3999999999999994E-3</v>
      </c>
      <c r="AS189" s="336">
        <v>5.3999999999999994E-3</v>
      </c>
      <c r="AT189" s="336"/>
      <c r="AW189" s="629"/>
      <c r="AX189" s="629"/>
      <c r="AY189" s="630"/>
      <c r="AZ189" s="630"/>
      <c r="BA189" s="630"/>
      <c r="BB189" s="631"/>
      <c r="BC189" s="630"/>
      <c r="BD189" s="630"/>
      <c r="BE189" s="630"/>
      <c r="BF189" s="630"/>
      <c r="BG189" s="631"/>
      <c r="BH189" s="631"/>
      <c r="BI189" s="632"/>
      <c r="BJ189" s="632"/>
      <c r="BK189" s="632"/>
      <c r="BL189" s="212"/>
      <c r="BM189" s="631"/>
      <c r="BN189" s="631"/>
      <c r="BO189" s="631"/>
      <c r="BP189" s="631"/>
      <c r="BQ189" s="631"/>
      <c r="BR189" s="631"/>
      <c r="BS189" s="631"/>
      <c r="BT189" s="634"/>
      <c r="BU189" s="635"/>
      <c r="BV189" s="633"/>
      <c r="BW189" s="636"/>
    </row>
    <row r="190" spans="2:75" ht="15.75" customHeight="1">
      <c r="B190" s="330" t="s">
        <v>849</v>
      </c>
      <c r="C190" s="331">
        <v>33144687000198</v>
      </c>
      <c r="D190" s="332" t="s">
        <v>14</v>
      </c>
      <c r="E190" s="332" t="s">
        <v>15</v>
      </c>
      <c r="F190" s="332" t="s">
        <v>17</v>
      </c>
      <c r="G190" s="333"/>
      <c r="H190" s="333" t="s">
        <v>34</v>
      </c>
      <c r="I190" s="333" t="s">
        <v>34</v>
      </c>
      <c r="J190" s="333" t="s">
        <v>611</v>
      </c>
      <c r="K190" s="334" t="s">
        <v>49</v>
      </c>
      <c r="L190" s="335"/>
      <c r="M190" s="335" t="s">
        <v>1415</v>
      </c>
      <c r="N190" s="334">
        <v>494828</v>
      </c>
      <c r="O190" s="334" t="s">
        <v>1321</v>
      </c>
      <c r="P190" s="338">
        <v>43592</v>
      </c>
      <c r="Q190" s="339">
        <v>261147854.91</v>
      </c>
      <c r="R190" s="339">
        <v>229187742.51460323</v>
      </c>
      <c r="S190" s="334">
        <v>1</v>
      </c>
      <c r="T190" s="336">
        <v>-5.9340498467779113E-2</v>
      </c>
      <c r="U190" s="336">
        <v>-0.76710620585265044</v>
      </c>
      <c r="V190" s="336">
        <v>1.5764509264952098E-2</v>
      </c>
      <c r="W190" s="336">
        <v>0.15454490314253724</v>
      </c>
      <c r="X190" s="336">
        <v>-3.206218760047741E-2</v>
      </c>
      <c r="Y190" s="336">
        <v>-0.24313339300905068</v>
      </c>
      <c r="Z190" s="336">
        <v>0.27976199630408272</v>
      </c>
      <c r="AA190" s="336">
        <v>1.5902578825478806</v>
      </c>
      <c r="AB190" s="336">
        <v>0.16741195332455844</v>
      </c>
      <c r="AC190" s="340">
        <v>-0.40369478589850699</v>
      </c>
      <c r="AD190" s="509">
        <v>0</v>
      </c>
      <c r="AE190" s="337" t="s">
        <v>2169</v>
      </c>
      <c r="AF190" s="337" t="s">
        <v>2134</v>
      </c>
      <c r="AG190" s="341" t="s">
        <v>1436</v>
      </c>
      <c r="AH190" s="341" t="s">
        <v>2138</v>
      </c>
      <c r="AI190" s="341">
        <v>500</v>
      </c>
      <c r="AJ190" s="341">
        <v>500</v>
      </c>
      <c r="AK190" s="341">
        <v>500</v>
      </c>
      <c r="AL190" s="336">
        <v>1.5E-3</v>
      </c>
      <c r="AM190" s="336" t="s">
        <v>34</v>
      </c>
      <c r="AN190" s="336" t="s">
        <v>34</v>
      </c>
      <c r="AO190" s="334" t="s">
        <v>1324</v>
      </c>
      <c r="AP190" s="337" t="s">
        <v>17</v>
      </c>
      <c r="AQ190" s="343" t="s">
        <v>17</v>
      </c>
      <c r="AR190" s="336">
        <v>3.5E-4</v>
      </c>
      <c r="AS190" s="336">
        <v>3.5E-4</v>
      </c>
      <c r="AT190" s="336"/>
      <c r="AW190" s="629"/>
      <c r="AX190" s="629"/>
      <c r="AY190" s="630"/>
      <c r="AZ190" s="630"/>
      <c r="BA190" s="630"/>
      <c r="BB190" s="631"/>
      <c r="BC190" s="630"/>
      <c r="BD190" s="630"/>
      <c r="BE190" s="630"/>
      <c r="BF190" s="630"/>
      <c r="BG190" s="631"/>
      <c r="BH190" s="631"/>
      <c r="BI190" s="632"/>
      <c r="BJ190" s="632"/>
      <c r="BK190" s="632"/>
      <c r="BL190" s="631"/>
      <c r="BM190" s="631"/>
      <c r="BN190" s="631"/>
      <c r="BO190" s="631"/>
      <c r="BP190" s="631"/>
      <c r="BQ190" s="631"/>
      <c r="BR190" s="631"/>
      <c r="BS190" s="631"/>
      <c r="BT190" s="634"/>
      <c r="BU190" s="635"/>
      <c r="BV190" s="633"/>
      <c r="BW190" s="636"/>
    </row>
    <row r="191" spans="2:75" ht="15.75" customHeight="1">
      <c r="B191" s="330" t="s">
        <v>883</v>
      </c>
      <c r="C191" s="331">
        <v>3319016000150</v>
      </c>
      <c r="D191" s="332" t="s">
        <v>14</v>
      </c>
      <c r="E191" s="332" t="s">
        <v>15</v>
      </c>
      <c r="F191" s="332" t="s">
        <v>17</v>
      </c>
      <c r="G191" s="333"/>
      <c r="H191" s="333" t="s">
        <v>34</v>
      </c>
      <c r="I191" s="333" t="s">
        <v>34</v>
      </c>
      <c r="J191" s="333" t="s">
        <v>611</v>
      </c>
      <c r="K191" s="334" t="s">
        <v>49</v>
      </c>
      <c r="L191" s="335"/>
      <c r="M191" s="335" t="s">
        <v>1415</v>
      </c>
      <c r="N191" s="334">
        <v>72176</v>
      </c>
      <c r="O191" s="334" t="s">
        <v>1321</v>
      </c>
      <c r="P191" s="338">
        <v>36409</v>
      </c>
      <c r="Q191" s="339">
        <v>214862217.80000001</v>
      </c>
      <c r="R191" s="339">
        <v>254404176.45079359</v>
      </c>
      <c r="S191" s="334">
        <v>1</v>
      </c>
      <c r="T191" s="336">
        <v>-6.5279656812986309E-2</v>
      </c>
      <c r="U191" s="336">
        <v>-0.84388286499419451</v>
      </c>
      <c r="V191" s="336">
        <v>7.170848420292586E-3</v>
      </c>
      <c r="W191" s="336">
        <v>7.0298291937811327E-2</v>
      </c>
      <c r="X191" s="336">
        <v>-4.1136665161876862E-2</v>
      </c>
      <c r="Y191" s="336">
        <v>-0.3119468048317266</v>
      </c>
      <c r="Z191" s="336">
        <v>0.254411932684945</v>
      </c>
      <c r="AA191" s="336">
        <v>1.4461599027436247</v>
      </c>
      <c r="AB191" s="336">
        <v>0.16758234877092398</v>
      </c>
      <c r="AC191" s="340">
        <v>-0.45382135818011821</v>
      </c>
      <c r="AD191" s="509">
        <v>9352825000140</v>
      </c>
      <c r="AE191" s="337" t="s">
        <v>469</v>
      </c>
      <c r="AF191" s="337" t="s">
        <v>469</v>
      </c>
      <c r="AG191" s="341" t="s">
        <v>469</v>
      </c>
      <c r="AH191" s="341" t="s">
        <v>2138</v>
      </c>
      <c r="AI191" s="341">
        <v>100</v>
      </c>
      <c r="AJ191" s="341">
        <v>100</v>
      </c>
      <c r="AK191" s="341">
        <v>100</v>
      </c>
      <c r="AL191" s="336">
        <v>8.5000000000000006E-3</v>
      </c>
      <c r="AM191" s="336" t="s">
        <v>34</v>
      </c>
      <c r="AN191" s="336" t="s">
        <v>2219</v>
      </c>
      <c r="AO191" s="334" t="s">
        <v>1324</v>
      </c>
      <c r="AP191" s="337" t="s">
        <v>17</v>
      </c>
      <c r="AQ191" s="343" t="s">
        <v>17</v>
      </c>
      <c r="AR191" s="336">
        <v>3.1166666666666673E-3</v>
      </c>
      <c r="AS191" s="336">
        <v>3.1166666666666673E-3</v>
      </c>
      <c r="AT191" s="336"/>
      <c r="AW191" s="629"/>
      <c r="AX191" s="629"/>
      <c r="AY191" s="630"/>
      <c r="AZ191" s="630"/>
      <c r="BA191" s="630"/>
      <c r="BB191" s="631"/>
      <c r="BC191" s="630"/>
      <c r="BD191" s="630"/>
      <c r="BE191" s="630"/>
      <c r="BF191" s="630"/>
      <c r="BG191" s="631"/>
      <c r="BH191" s="631"/>
      <c r="BI191" s="632"/>
      <c r="BJ191" s="632"/>
      <c r="BK191" s="632"/>
      <c r="BL191" s="631"/>
      <c r="BM191" s="631"/>
      <c r="BN191" s="631"/>
      <c r="BO191" s="631"/>
      <c r="BP191" s="631"/>
      <c r="BQ191" s="631"/>
      <c r="BR191" s="631"/>
      <c r="BS191" s="631"/>
      <c r="BT191" s="634"/>
      <c r="BU191" s="635"/>
      <c r="BV191" s="633"/>
      <c r="BW191" s="636"/>
    </row>
    <row r="192" spans="2:75" ht="15.75" customHeight="1">
      <c r="B192" s="330" t="s">
        <v>888</v>
      </c>
      <c r="C192" s="331">
        <v>32471624000183</v>
      </c>
      <c r="D192" s="332" t="s">
        <v>14</v>
      </c>
      <c r="E192" s="332" t="s">
        <v>15</v>
      </c>
      <c r="F192" s="332" t="s">
        <v>17</v>
      </c>
      <c r="G192" s="333"/>
      <c r="H192" s="333" t="s">
        <v>34</v>
      </c>
      <c r="I192" s="333" t="s">
        <v>34</v>
      </c>
      <c r="J192" s="333" t="s">
        <v>611</v>
      </c>
      <c r="K192" s="334" t="s">
        <v>49</v>
      </c>
      <c r="L192" s="335"/>
      <c r="M192" s="335" t="s">
        <v>1415</v>
      </c>
      <c r="N192" s="334">
        <v>551201</v>
      </c>
      <c r="O192" s="334" t="s">
        <v>1321</v>
      </c>
      <c r="P192" s="338">
        <v>44055</v>
      </c>
      <c r="Q192" s="339">
        <v>3772162.89</v>
      </c>
      <c r="R192" s="339">
        <v>5058033.1005952377</v>
      </c>
      <c r="S192" s="334">
        <v>1</v>
      </c>
      <c r="T192" s="336">
        <v>0.19352579451170882</v>
      </c>
      <c r="U192" s="336">
        <v>2.5017457182821796</v>
      </c>
      <c r="V192" s="336">
        <v>0.15377485786932255</v>
      </c>
      <c r="W192" s="336">
        <v>1.5075077895388009</v>
      </c>
      <c r="X192" s="336">
        <v>0.20370719902932533</v>
      </c>
      <c r="Y192" s="336">
        <v>1.544748695801168</v>
      </c>
      <c r="Z192" s="336" t="s">
        <v>1418</v>
      </c>
      <c r="AA192" s="336" t="s">
        <v>1418</v>
      </c>
      <c r="AB192" s="336">
        <v>0.16596396892498572</v>
      </c>
      <c r="AC192" s="340">
        <v>0.35953114426124377</v>
      </c>
      <c r="AD192" s="509">
        <v>32485602000172</v>
      </c>
      <c r="AE192" s="337" t="s">
        <v>469</v>
      </c>
      <c r="AF192" s="337" t="s">
        <v>469</v>
      </c>
      <c r="AG192" s="341" t="s">
        <v>469</v>
      </c>
      <c r="AH192" s="341" t="s">
        <v>2138</v>
      </c>
      <c r="AI192" s="341">
        <v>100</v>
      </c>
      <c r="AJ192" s="341">
        <v>100</v>
      </c>
      <c r="AK192" s="341">
        <v>100</v>
      </c>
      <c r="AL192" s="336">
        <v>8.5000000000000006E-3</v>
      </c>
      <c r="AM192" s="336" t="s">
        <v>34</v>
      </c>
      <c r="AN192" s="336" t="s">
        <v>2219</v>
      </c>
      <c r="AO192" s="334" t="s">
        <v>1324</v>
      </c>
      <c r="AP192" s="337" t="s">
        <v>17</v>
      </c>
      <c r="AQ192" s="343" t="s">
        <v>17</v>
      </c>
      <c r="AR192" s="336">
        <v>2.2666666666666668E-3</v>
      </c>
      <c r="AS192" s="336">
        <v>2.2666666666666668E-3</v>
      </c>
      <c r="AT192" s="336"/>
      <c r="AW192" s="629"/>
      <c r="AX192" s="629"/>
      <c r="AY192" s="630"/>
      <c r="AZ192" s="630"/>
      <c r="BA192" s="630"/>
      <c r="BB192" s="631"/>
      <c r="BC192" s="630"/>
      <c r="BD192" s="630"/>
      <c r="BE192" s="630"/>
      <c r="BF192" s="630"/>
      <c r="BG192" s="631"/>
      <c r="BH192" s="631"/>
      <c r="BI192" s="632"/>
      <c r="BJ192" s="632"/>
      <c r="BK192" s="632"/>
      <c r="BL192" s="631"/>
      <c r="BM192" s="631"/>
      <c r="BN192" s="631"/>
      <c r="BO192" s="631"/>
      <c r="BP192" s="631"/>
      <c r="BQ192" s="631"/>
      <c r="BR192" s="631"/>
      <c r="BS192" s="631"/>
      <c r="BT192" s="634"/>
      <c r="BU192" s="635"/>
      <c r="BV192" s="633"/>
      <c r="BW192" s="636"/>
    </row>
    <row r="193" spans="2:75" ht="15.75" customHeight="1">
      <c r="B193" s="330" t="s">
        <v>979</v>
      </c>
      <c r="C193" s="331">
        <v>32745560000161</v>
      </c>
      <c r="D193" s="332" t="s">
        <v>14</v>
      </c>
      <c r="E193" s="332" t="s">
        <v>15</v>
      </c>
      <c r="F193" s="332" t="s">
        <v>17</v>
      </c>
      <c r="G193" s="333"/>
      <c r="H193" s="333" t="s">
        <v>34</v>
      </c>
      <c r="I193" s="333" t="s">
        <v>34</v>
      </c>
      <c r="J193" s="333" t="s">
        <v>611</v>
      </c>
      <c r="K193" s="334" t="s">
        <v>49</v>
      </c>
      <c r="L193" s="335"/>
      <c r="M193" s="335" t="s">
        <v>1415</v>
      </c>
      <c r="N193" s="334">
        <v>494976</v>
      </c>
      <c r="O193" s="334" t="s">
        <v>1321</v>
      </c>
      <c r="P193" s="338">
        <v>43585</v>
      </c>
      <c r="Q193" s="339">
        <v>3162455.99</v>
      </c>
      <c r="R193" s="339">
        <v>9174557.1683730111</v>
      </c>
      <c r="S193" s="334">
        <v>1</v>
      </c>
      <c r="T193" s="336">
        <v>-5.7531137092417639E-2</v>
      </c>
      <c r="U193" s="336">
        <v>-0.74371623819972421</v>
      </c>
      <c r="V193" s="336">
        <v>1.4712810745604044E-2</v>
      </c>
      <c r="W193" s="336">
        <v>0.14423474105146955</v>
      </c>
      <c r="X193" s="336">
        <v>-1.8907305904531047E-2</v>
      </c>
      <c r="Y193" s="336">
        <v>-0.14337753538564665</v>
      </c>
      <c r="Z193" s="336">
        <v>0.27189320237731818</v>
      </c>
      <c r="AA193" s="336">
        <v>1.5455291068975203</v>
      </c>
      <c r="AB193" s="336">
        <v>0.1621114474147643</v>
      </c>
      <c r="AC193" s="340">
        <v>-0.42863312223261657</v>
      </c>
      <c r="AD193" s="509">
        <v>0</v>
      </c>
      <c r="AE193" s="337" t="s">
        <v>2300</v>
      </c>
      <c r="AF193" s="337" t="s">
        <v>2140</v>
      </c>
      <c r="AG193" s="341" t="s">
        <v>719</v>
      </c>
      <c r="AH193" s="341" t="s">
        <v>2138</v>
      </c>
      <c r="AI193" s="341">
        <v>500</v>
      </c>
      <c r="AJ193" s="341">
        <v>500</v>
      </c>
      <c r="AK193" s="341">
        <v>500</v>
      </c>
      <c r="AL193" s="336">
        <v>2.2300000000000002E-3</v>
      </c>
      <c r="AM193" s="336" t="s">
        <v>34</v>
      </c>
      <c r="AN193" s="336" t="s">
        <v>2219</v>
      </c>
      <c r="AO193" s="334" t="s">
        <v>1324</v>
      </c>
      <c r="AP193" s="337" t="s">
        <v>17</v>
      </c>
      <c r="AQ193" s="343" t="s">
        <v>17</v>
      </c>
      <c r="AR193" s="336">
        <v>1.4866666666666668E-4</v>
      </c>
      <c r="AS193" s="336">
        <v>1.4866666666666668E-4</v>
      </c>
      <c r="AT193" s="336"/>
      <c r="AW193" s="629"/>
      <c r="AX193" s="629"/>
      <c r="AY193" s="630"/>
      <c r="AZ193" s="630"/>
      <c r="BA193" s="630"/>
      <c r="BB193" s="631"/>
      <c r="BC193" s="630"/>
      <c r="BD193" s="630"/>
      <c r="BE193" s="630"/>
      <c r="BF193" s="630"/>
      <c r="BG193" s="631"/>
      <c r="BH193" s="631"/>
      <c r="BI193" s="632"/>
      <c r="BJ193" s="632"/>
      <c r="BK193" s="632"/>
      <c r="BL193" s="631"/>
      <c r="BM193" s="631"/>
      <c r="BN193" s="631"/>
      <c r="BO193" s="631"/>
      <c r="BP193" s="631"/>
      <c r="BQ193" s="631"/>
      <c r="BR193" s="631"/>
      <c r="BS193" s="631"/>
      <c r="BT193" s="634"/>
      <c r="BU193" s="635"/>
      <c r="BV193" s="633"/>
      <c r="BW193" s="636"/>
    </row>
    <row r="194" spans="2:75" ht="15.75" customHeight="1">
      <c r="B194" s="330" t="s">
        <v>693</v>
      </c>
      <c r="C194" s="331">
        <v>23711486000171</v>
      </c>
      <c r="D194" s="332" t="s">
        <v>14</v>
      </c>
      <c r="E194" s="332" t="s">
        <v>15</v>
      </c>
      <c r="F194" s="332" t="s">
        <v>17</v>
      </c>
      <c r="G194" s="333"/>
      <c r="H194" s="333" t="s">
        <v>34</v>
      </c>
      <c r="I194" s="333" t="s">
        <v>34</v>
      </c>
      <c r="J194" s="333" t="s">
        <v>611</v>
      </c>
      <c r="K194" s="334" t="s">
        <v>49</v>
      </c>
      <c r="L194" s="335"/>
      <c r="M194" s="335" t="s">
        <v>1415</v>
      </c>
      <c r="N194" s="334">
        <v>412831</v>
      </c>
      <c r="O194" s="334" t="s">
        <v>1321</v>
      </c>
      <c r="P194" s="338">
        <v>42415</v>
      </c>
      <c r="Q194" s="339">
        <v>69946576.950000003</v>
      </c>
      <c r="R194" s="339">
        <v>74545537.910714239</v>
      </c>
      <c r="S194" s="334">
        <v>1</v>
      </c>
      <c r="T194" s="336">
        <v>-6.2127869967336213E-2</v>
      </c>
      <c r="U194" s="336">
        <v>-0.80313910127040755</v>
      </c>
      <c r="V194" s="336">
        <v>1.0173125872655175E-2</v>
      </c>
      <c r="W194" s="336">
        <v>9.9730649792041673E-2</v>
      </c>
      <c r="X194" s="336">
        <v>-3.5777286241276962E-2</v>
      </c>
      <c r="Y194" s="336">
        <v>-0.27130566088909569</v>
      </c>
      <c r="Z194" s="336">
        <v>0.26487655727134896</v>
      </c>
      <c r="AA194" s="336">
        <v>1.5056442214012065</v>
      </c>
      <c r="AB194" s="336">
        <v>0.1657425958797292</v>
      </c>
      <c r="AC194" s="340">
        <v>-0.44272695079195812</v>
      </c>
      <c r="AD194" s="509">
        <v>0</v>
      </c>
      <c r="AE194" s="337" t="s">
        <v>2369</v>
      </c>
      <c r="AF194" s="337" t="s">
        <v>2143</v>
      </c>
      <c r="AG194" s="341" t="s">
        <v>1437</v>
      </c>
      <c r="AH194" s="341" t="s">
        <v>2138</v>
      </c>
      <c r="AI194" s="341">
        <v>5000</v>
      </c>
      <c r="AJ194" s="341">
        <v>0</v>
      </c>
      <c r="AK194" s="341">
        <v>0</v>
      </c>
      <c r="AL194" s="336">
        <v>7.4999999999999997E-3</v>
      </c>
      <c r="AM194" s="336" t="s">
        <v>34</v>
      </c>
      <c r="AN194" s="336" t="s">
        <v>34</v>
      </c>
      <c r="AO194" s="334" t="s">
        <v>1324</v>
      </c>
      <c r="AP194" s="337" t="s">
        <v>17</v>
      </c>
      <c r="AQ194" s="343" t="s">
        <v>17</v>
      </c>
      <c r="AR194" s="336">
        <v>1.7499999999999998E-3</v>
      </c>
      <c r="AS194" s="336">
        <v>1.7499999999999998E-3</v>
      </c>
      <c r="AT194" s="336"/>
      <c r="AW194" s="629"/>
      <c r="AX194" s="629"/>
      <c r="AY194" s="630"/>
      <c r="AZ194" s="630"/>
      <c r="BA194" s="630"/>
      <c r="BB194" s="631"/>
      <c r="BC194" s="630"/>
      <c r="BD194" s="630"/>
      <c r="BE194" s="630"/>
      <c r="BF194" s="630"/>
      <c r="BG194" s="631"/>
      <c r="BH194" s="631"/>
      <c r="BI194" s="632"/>
      <c r="BJ194" s="632"/>
      <c r="BK194" s="632"/>
      <c r="BL194" s="631"/>
      <c r="BM194" s="631"/>
      <c r="BN194" s="631"/>
      <c r="BO194" s="631"/>
      <c r="BP194" s="631"/>
      <c r="BQ194" s="631"/>
      <c r="BR194" s="631"/>
      <c r="BS194" s="631"/>
      <c r="BT194" s="634"/>
      <c r="BU194" s="635"/>
      <c r="BV194" s="633"/>
      <c r="BW194" s="636"/>
    </row>
    <row r="195" spans="2:75" ht="15.75" customHeight="1">
      <c r="B195" s="330" t="s">
        <v>1279</v>
      </c>
      <c r="C195" s="331">
        <v>819889000133</v>
      </c>
      <c r="D195" s="332" t="s">
        <v>14</v>
      </c>
      <c r="E195" s="332" t="s">
        <v>15</v>
      </c>
      <c r="F195" s="332" t="s">
        <v>17</v>
      </c>
      <c r="G195" s="333"/>
      <c r="H195" s="333" t="s">
        <v>34</v>
      </c>
      <c r="I195" s="333" t="s">
        <v>34</v>
      </c>
      <c r="J195" s="333" t="s">
        <v>611</v>
      </c>
      <c r="K195" s="334" t="s">
        <v>49</v>
      </c>
      <c r="L195" s="335"/>
      <c r="M195" s="335" t="s">
        <v>1415</v>
      </c>
      <c r="N195" s="334">
        <v>17973</v>
      </c>
      <c r="O195" s="334" t="s">
        <v>1321</v>
      </c>
      <c r="P195" s="338">
        <v>34974</v>
      </c>
      <c r="Q195" s="339">
        <v>82218910.109999999</v>
      </c>
      <c r="R195" s="339">
        <v>92783091.596666664</v>
      </c>
      <c r="S195" s="334">
        <v>1</v>
      </c>
      <c r="T195" s="336">
        <v>-5.9821658396485122E-2</v>
      </c>
      <c r="U195" s="336">
        <v>-0.77332625416448608</v>
      </c>
      <c r="V195" s="336">
        <v>1.2953168625424061E-2</v>
      </c>
      <c r="W195" s="336">
        <v>0.12698436449624534</v>
      </c>
      <c r="X195" s="336">
        <v>-3.808811421157865E-2</v>
      </c>
      <c r="Y195" s="336">
        <v>-0.28882908917417321</v>
      </c>
      <c r="Z195" s="336">
        <v>0.245667187873152</v>
      </c>
      <c r="AA195" s="336">
        <v>1.3964519382897673</v>
      </c>
      <c r="AB195" s="336">
        <v>0.16381413738617651</v>
      </c>
      <c r="AC195" s="340">
        <v>-0.4330833011790991</v>
      </c>
      <c r="AD195" s="509">
        <v>0</v>
      </c>
      <c r="AE195" s="337" t="s">
        <v>2331</v>
      </c>
      <c r="AF195" s="337" t="s">
        <v>728</v>
      </c>
      <c r="AG195" s="341" t="s">
        <v>728</v>
      </c>
      <c r="AH195" s="341" t="s">
        <v>2138</v>
      </c>
      <c r="AI195" s="341">
        <v>5000</v>
      </c>
      <c r="AJ195" s="341">
        <v>100</v>
      </c>
      <c r="AK195" s="341">
        <v>1000</v>
      </c>
      <c r="AL195" s="336">
        <v>0.01</v>
      </c>
      <c r="AM195" s="336" t="s">
        <v>34</v>
      </c>
      <c r="AN195" s="336" t="s">
        <v>2219</v>
      </c>
      <c r="AO195" s="334" t="s">
        <v>1324</v>
      </c>
      <c r="AP195" s="337" t="s">
        <v>17</v>
      </c>
      <c r="AQ195" s="343" t="s">
        <v>17</v>
      </c>
      <c r="AR195" s="336">
        <v>2.6666666666666666E-3</v>
      </c>
      <c r="AS195" s="336">
        <v>2.6666666666666666E-3</v>
      </c>
      <c r="AT195" s="336"/>
      <c r="AW195" s="629"/>
      <c r="AX195" s="629"/>
      <c r="AY195" s="630"/>
      <c r="AZ195" s="630"/>
      <c r="BA195" s="630"/>
      <c r="BB195" s="631"/>
      <c r="BC195" s="630"/>
      <c r="BD195" s="630"/>
      <c r="BE195" s="630"/>
      <c r="BF195" s="630"/>
      <c r="BG195" s="631"/>
      <c r="BH195" s="631"/>
      <c r="BI195" s="632"/>
      <c r="BJ195" s="632"/>
      <c r="BK195" s="632"/>
      <c r="BL195" s="631"/>
      <c r="BM195" s="631"/>
      <c r="BN195" s="631"/>
      <c r="BO195" s="631"/>
      <c r="BP195" s="631"/>
      <c r="BQ195" s="631"/>
      <c r="BR195" s="631"/>
      <c r="BS195" s="631"/>
      <c r="BT195" s="634"/>
      <c r="BU195" s="635"/>
      <c r="BV195" s="633"/>
      <c r="BW195" s="636"/>
    </row>
    <row r="196" spans="2:75" ht="15.75" customHeight="1">
      <c r="B196" s="330" t="s">
        <v>737</v>
      </c>
      <c r="C196" s="331">
        <v>9720734000110</v>
      </c>
      <c r="D196" s="332" t="s">
        <v>11</v>
      </c>
      <c r="E196" s="332" t="s">
        <v>620</v>
      </c>
      <c r="F196" s="332" t="s">
        <v>663</v>
      </c>
      <c r="G196" s="333" t="s">
        <v>738</v>
      </c>
      <c r="H196" s="333" t="s">
        <v>34</v>
      </c>
      <c r="I196" s="333"/>
      <c r="J196" s="333" t="s">
        <v>608</v>
      </c>
      <c r="K196" s="334" t="s">
        <v>48</v>
      </c>
      <c r="L196" s="335"/>
      <c r="M196" s="335" t="s">
        <v>34</v>
      </c>
      <c r="N196" s="334">
        <v>216658</v>
      </c>
      <c r="O196" s="334" t="s">
        <v>1321</v>
      </c>
      <c r="P196" s="338">
        <v>39702</v>
      </c>
      <c r="Q196" s="339">
        <v>684045534.51999998</v>
      </c>
      <c r="R196" s="339">
        <v>638612874.14674568</v>
      </c>
      <c r="S196" s="334">
        <v>1</v>
      </c>
      <c r="T196" s="336">
        <v>8.758739299185625E-2</v>
      </c>
      <c r="U196" s="336">
        <v>1.1322593246329111</v>
      </c>
      <c r="V196" s="336">
        <v>0.12052902420139477</v>
      </c>
      <c r="W196" s="336">
        <v>1.1815874543257268</v>
      </c>
      <c r="X196" s="336">
        <v>0.15658886288038509</v>
      </c>
      <c r="Y196" s="336">
        <v>1.1874417932408992</v>
      </c>
      <c r="Z196" s="336">
        <v>0.1535154078532377</v>
      </c>
      <c r="AA196" s="336">
        <v>0.87263134613113047</v>
      </c>
      <c r="AB196" s="336">
        <v>5.0418813438807093E-3</v>
      </c>
      <c r="AC196" s="340">
        <v>3.3097104473724785</v>
      </c>
      <c r="AD196" s="509">
        <v>0</v>
      </c>
      <c r="AE196" s="337" t="s">
        <v>2157</v>
      </c>
      <c r="AF196" s="337" t="s">
        <v>2134</v>
      </c>
      <c r="AG196" s="341" t="s">
        <v>1436</v>
      </c>
      <c r="AH196" s="341" t="s">
        <v>2138</v>
      </c>
      <c r="AI196" s="341">
        <v>1000</v>
      </c>
      <c r="AJ196" s="341">
        <v>1000</v>
      </c>
      <c r="AK196" s="341">
        <v>500</v>
      </c>
      <c r="AL196" s="640">
        <v>4.0000000000000001E-3</v>
      </c>
      <c r="AM196" s="640" t="s">
        <v>34</v>
      </c>
      <c r="AN196" s="336" t="s">
        <v>64</v>
      </c>
      <c r="AO196" s="334" t="s">
        <v>1324</v>
      </c>
      <c r="AP196" s="337" t="s">
        <v>11</v>
      </c>
      <c r="AQ196" s="343" t="s">
        <v>669</v>
      </c>
      <c r="AR196" s="336">
        <v>1.0666666666666667E-3</v>
      </c>
      <c r="AS196" s="336">
        <v>1.0666666666666667E-3</v>
      </c>
      <c r="AT196" s="336"/>
      <c r="AW196" s="629"/>
      <c r="AX196" s="629"/>
      <c r="AY196" s="630"/>
      <c r="AZ196" s="630"/>
      <c r="BA196" s="630"/>
      <c r="BB196" s="631"/>
      <c r="BC196" s="630"/>
      <c r="BD196" s="630"/>
      <c r="BE196" s="630"/>
      <c r="BF196" s="630"/>
      <c r="BG196" s="631"/>
      <c r="BH196" s="631"/>
      <c r="BI196" s="632"/>
      <c r="BJ196" s="632"/>
      <c r="BK196" s="632"/>
      <c r="BL196" s="631"/>
      <c r="BM196" s="631"/>
      <c r="BN196" s="631"/>
      <c r="BO196" s="631"/>
      <c r="BP196" s="631"/>
      <c r="BQ196" s="631"/>
      <c r="BR196" s="631"/>
      <c r="BS196" s="631"/>
      <c r="BT196" s="634"/>
      <c r="BU196" s="635"/>
      <c r="BV196" s="633"/>
      <c r="BW196" s="636"/>
    </row>
    <row r="197" spans="2:75" ht="15.75" customHeight="1">
      <c r="B197" s="330" t="s">
        <v>80</v>
      </c>
      <c r="C197" s="331">
        <v>28504521000103</v>
      </c>
      <c r="D197" s="332" t="s">
        <v>11</v>
      </c>
      <c r="E197" s="332" t="s">
        <v>620</v>
      </c>
      <c r="F197" s="332" t="s">
        <v>663</v>
      </c>
      <c r="G197" s="333" t="s">
        <v>738</v>
      </c>
      <c r="H197" s="333" t="s">
        <v>34</v>
      </c>
      <c r="I197" s="333"/>
      <c r="J197" s="333" t="s">
        <v>608</v>
      </c>
      <c r="K197" s="334" t="s">
        <v>48</v>
      </c>
      <c r="L197" s="335"/>
      <c r="M197" s="335" t="s">
        <v>1415</v>
      </c>
      <c r="N197" s="334">
        <v>475696</v>
      </c>
      <c r="O197" s="334" t="s">
        <v>1321</v>
      </c>
      <c r="P197" s="338">
        <v>43368</v>
      </c>
      <c r="Q197" s="339">
        <v>401346609.35000002</v>
      </c>
      <c r="R197" s="339">
        <v>272517833.13757938</v>
      </c>
      <c r="S197" s="334">
        <v>1</v>
      </c>
      <c r="T197" s="336">
        <v>8.6389021628113127E-2</v>
      </c>
      <c r="U197" s="336">
        <v>1.1167677441140416</v>
      </c>
      <c r="V197" s="336">
        <v>0.11704831136158411</v>
      </c>
      <c r="W197" s="336">
        <v>1.1474648299132149</v>
      </c>
      <c r="X197" s="336">
        <v>0.17028302854268929</v>
      </c>
      <c r="Y197" s="336">
        <v>1.2912871391478165</v>
      </c>
      <c r="Z197" s="336">
        <v>0.20077818381667956</v>
      </c>
      <c r="AA197" s="336">
        <v>1.1412882867445511</v>
      </c>
      <c r="AB197" s="336">
        <v>2.8075864808123447E-3</v>
      </c>
      <c r="AC197" s="340">
        <v>4.8318848611713205</v>
      </c>
      <c r="AD197" s="509">
        <v>0</v>
      </c>
      <c r="AE197" s="337" t="s">
        <v>2161</v>
      </c>
      <c r="AF197" s="337" t="s">
        <v>2161</v>
      </c>
      <c r="AG197" s="341" t="s">
        <v>719</v>
      </c>
      <c r="AH197" s="341" t="s">
        <v>2138</v>
      </c>
      <c r="AI197" s="341">
        <v>1000</v>
      </c>
      <c r="AJ197" s="341">
        <v>0</v>
      </c>
      <c r="AK197" s="341">
        <v>0</v>
      </c>
      <c r="AL197" s="640">
        <v>4.0000000000000001E-3</v>
      </c>
      <c r="AM197" s="640" t="s">
        <v>34</v>
      </c>
      <c r="AN197" s="336" t="s">
        <v>64</v>
      </c>
      <c r="AO197" s="334" t="s">
        <v>1324</v>
      </c>
      <c r="AP197" s="337" t="s">
        <v>11</v>
      </c>
      <c r="AQ197" s="343" t="s">
        <v>1373</v>
      </c>
      <c r="AR197" s="336">
        <v>7.9999999999999993E-4</v>
      </c>
      <c r="AS197" s="336">
        <v>7.9999999999999993E-4</v>
      </c>
      <c r="AT197" s="336"/>
      <c r="AW197" s="629"/>
      <c r="AX197" s="629"/>
      <c r="AY197" s="630"/>
      <c r="AZ197" s="630"/>
      <c r="BA197" s="630"/>
      <c r="BB197" s="631"/>
      <c r="BC197" s="630"/>
      <c r="BD197" s="630"/>
      <c r="BE197" s="630"/>
      <c r="BF197" s="630"/>
      <c r="BG197" s="631"/>
      <c r="BH197" s="631"/>
      <c r="BI197" s="632"/>
      <c r="BJ197" s="632"/>
      <c r="BK197" s="632"/>
      <c r="BL197" s="631"/>
      <c r="BM197" s="631"/>
      <c r="BN197" s="631"/>
      <c r="BO197" s="631"/>
      <c r="BP197" s="631"/>
      <c r="BQ197" s="631"/>
      <c r="BR197" s="631"/>
      <c r="BS197" s="631"/>
      <c r="BT197" s="634"/>
      <c r="BU197" s="635"/>
      <c r="BV197" s="633"/>
      <c r="BW197" s="636"/>
    </row>
    <row r="198" spans="2:75" ht="15.75" customHeight="1">
      <c r="B198" s="330" t="s">
        <v>760</v>
      </c>
      <c r="C198" s="331">
        <v>8815380000124</v>
      </c>
      <c r="D198" s="332" t="s">
        <v>11</v>
      </c>
      <c r="E198" s="332" t="s">
        <v>620</v>
      </c>
      <c r="F198" s="332" t="s">
        <v>663</v>
      </c>
      <c r="G198" s="333" t="s">
        <v>738</v>
      </c>
      <c r="H198" s="333" t="s">
        <v>34</v>
      </c>
      <c r="I198" s="333"/>
      <c r="J198" s="333" t="s">
        <v>608</v>
      </c>
      <c r="K198" s="334" t="s">
        <v>48</v>
      </c>
      <c r="L198" s="335"/>
      <c r="M198" s="335" t="s">
        <v>1415</v>
      </c>
      <c r="N198" s="334">
        <v>187941</v>
      </c>
      <c r="O198" s="334" t="s">
        <v>1321</v>
      </c>
      <c r="P198" s="338">
        <v>39265</v>
      </c>
      <c r="Q198" s="339">
        <v>6460762.4800000004</v>
      </c>
      <c r="R198" s="339">
        <v>6905246.0776190525</v>
      </c>
      <c r="S198" s="334">
        <v>1</v>
      </c>
      <c r="T198" s="336">
        <v>5.967927045362087E-2</v>
      </c>
      <c r="U198" s="336">
        <v>0.77148557743560642</v>
      </c>
      <c r="V198" s="336">
        <v>6.3764022242158491E-2</v>
      </c>
      <c r="W198" s="336">
        <v>0.62510062798475063</v>
      </c>
      <c r="X198" s="336">
        <v>9.8328936943589129E-2</v>
      </c>
      <c r="Y198" s="336">
        <v>0.7456461913319925</v>
      </c>
      <c r="Z198" s="336">
        <v>0.14438539981287146</v>
      </c>
      <c r="AA198" s="336">
        <v>0.82073342058824628</v>
      </c>
      <c r="AB198" s="336">
        <v>2.1498032751792788E-2</v>
      </c>
      <c r="AC198" s="340">
        <v>-1.6327408692923959</v>
      </c>
      <c r="AD198" s="509">
        <v>0</v>
      </c>
      <c r="AE198" s="337" t="s">
        <v>2170</v>
      </c>
      <c r="AF198" s="337" t="s">
        <v>761</v>
      </c>
      <c r="AG198" s="341" t="s">
        <v>761</v>
      </c>
      <c r="AH198" s="341" t="s">
        <v>2138</v>
      </c>
      <c r="AI198" s="341">
        <v>1000</v>
      </c>
      <c r="AJ198" s="341">
        <v>1000</v>
      </c>
      <c r="AK198" s="341">
        <v>1000</v>
      </c>
      <c r="AL198" s="640">
        <v>1.2500000000000001E-2</v>
      </c>
      <c r="AM198" s="640">
        <v>0.2</v>
      </c>
      <c r="AN198" s="336" t="s">
        <v>64</v>
      </c>
      <c r="AO198" s="334" t="s">
        <v>1324</v>
      </c>
      <c r="AP198" s="337" t="s">
        <v>13</v>
      </c>
      <c r="AQ198" s="343" t="s">
        <v>668</v>
      </c>
      <c r="AR198" s="336" t="s">
        <v>34</v>
      </c>
      <c r="AS198" s="336" t="s">
        <v>34</v>
      </c>
      <c r="AT198" s="336"/>
      <c r="AW198" s="629"/>
      <c r="AX198" s="629"/>
      <c r="AY198" s="630"/>
      <c r="AZ198" s="630"/>
      <c r="BA198" s="630"/>
      <c r="BB198" s="631"/>
      <c r="BC198" s="630"/>
      <c r="BD198" s="630"/>
      <c r="BE198" s="630"/>
      <c r="BF198" s="630"/>
      <c r="BG198" s="631"/>
      <c r="BH198" s="631"/>
      <c r="BI198" s="632"/>
      <c r="BJ198" s="632"/>
      <c r="BK198" s="632"/>
      <c r="BL198" s="631"/>
      <c r="BM198" s="631"/>
      <c r="BN198" s="631"/>
      <c r="BO198" s="631"/>
      <c r="BP198" s="631"/>
      <c r="BQ198" s="631"/>
      <c r="BR198" s="631"/>
      <c r="BS198" s="631"/>
      <c r="BT198" s="634"/>
      <c r="BU198" s="635"/>
      <c r="BV198" s="633"/>
      <c r="BW198" s="636"/>
    </row>
    <row r="199" spans="2:75" ht="15.75" customHeight="1">
      <c r="B199" s="330" t="s">
        <v>781</v>
      </c>
      <c r="C199" s="331">
        <v>17627210000107</v>
      </c>
      <c r="D199" s="332" t="s">
        <v>11</v>
      </c>
      <c r="E199" s="332" t="s">
        <v>620</v>
      </c>
      <c r="F199" s="332" t="s">
        <v>663</v>
      </c>
      <c r="G199" s="333" t="s">
        <v>738</v>
      </c>
      <c r="H199" s="333" t="s">
        <v>34</v>
      </c>
      <c r="I199" s="333"/>
      <c r="J199" s="333" t="s">
        <v>608</v>
      </c>
      <c r="K199" s="334" t="s">
        <v>48</v>
      </c>
      <c r="L199" s="335"/>
      <c r="M199" s="335" t="s">
        <v>1415</v>
      </c>
      <c r="N199" s="334">
        <v>375322</v>
      </c>
      <c r="O199" s="334" t="s">
        <v>1321</v>
      </c>
      <c r="P199" s="338">
        <v>41460</v>
      </c>
      <c r="Q199" s="339">
        <v>166153255.49000001</v>
      </c>
      <c r="R199" s="339">
        <v>173232125.05115083</v>
      </c>
      <c r="S199" s="334">
        <v>1</v>
      </c>
      <c r="T199" s="336">
        <v>8.2298965477876518E-2</v>
      </c>
      <c r="U199" s="336">
        <v>1.0638947899571782</v>
      </c>
      <c r="V199" s="336">
        <v>0.11011465859230785</v>
      </c>
      <c r="W199" s="336">
        <v>1.0794918484748333</v>
      </c>
      <c r="X199" s="336">
        <v>0.15111685549501574</v>
      </c>
      <c r="Y199" s="336">
        <v>1.1459465671897726</v>
      </c>
      <c r="Z199" s="336">
        <v>0.19365280596030665</v>
      </c>
      <c r="AA199" s="336">
        <v>1.1007853290450611</v>
      </c>
      <c r="AB199" s="336">
        <v>1.6564605559546131E-3</v>
      </c>
      <c r="AC199" s="340">
        <v>4.4276665221036069</v>
      </c>
      <c r="AD199" s="509">
        <v>23225882000199</v>
      </c>
      <c r="AE199" s="337" t="s">
        <v>2182</v>
      </c>
      <c r="AF199" s="337" t="s">
        <v>2134</v>
      </c>
      <c r="AG199" s="341" t="s">
        <v>1436</v>
      </c>
      <c r="AH199" s="341" t="s">
        <v>2135</v>
      </c>
      <c r="AI199" s="341">
        <v>1000</v>
      </c>
      <c r="AJ199" s="341">
        <v>1000</v>
      </c>
      <c r="AK199" s="341">
        <v>1000</v>
      </c>
      <c r="AL199" s="640">
        <v>5.0000000000000001E-3</v>
      </c>
      <c r="AM199" s="640">
        <v>0.15</v>
      </c>
      <c r="AN199" s="336" t="s">
        <v>34</v>
      </c>
      <c r="AO199" s="334" t="s">
        <v>1324</v>
      </c>
      <c r="AP199" s="337" t="s">
        <v>11</v>
      </c>
      <c r="AQ199" s="343" t="s">
        <v>675</v>
      </c>
      <c r="AR199" s="336" t="s">
        <v>34</v>
      </c>
      <c r="AS199" s="336" t="s">
        <v>34</v>
      </c>
      <c r="AT199" s="336"/>
      <c r="AW199" s="629"/>
      <c r="AX199" s="629"/>
      <c r="AY199" s="630"/>
      <c r="AZ199" s="630"/>
      <c r="BA199" s="630"/>
      <c r="BB199" s="630"/>
      <c r="BC199" s="630"/>
      <c r="BD199" s="630"/>
      <c r="BE199" s="630"/>
      <c r="BF199" s="630"/>
      <c r="BG199" s="631"/>
      <c r="BH199" s="631"/>
      <c r="BI199" s="632"/>
      <c r="BJ199" s="632"/>
      <c r="BK199" s="632"/>
      <c r="BL199" s="212"/>
      <c r="BM199" s="631"/>
      <c r="BN199" s="631"/>
      <c r="BO199" s="631"/>
      <c r="BP199" s="631"/>
      <c r="BQ199" s="631"/>
      <c r="BR199" s="631"/>
      <c r="BS199" s="631"/>
      <c r="BT199" s="631"/>
      <c r="BU199" s="631"/>
      <c r="BV199" s="633"/>
      <c r="BW199" s="630"/>
    </row>
    <row r="200" spans="2:75" ht="15.75" customHeight="1">
      <c r="B200" s="330" t="s">
        <v>787</v>
      </c>
      <c r="C200" s="331">
        <v>23556185000110</v>
      </c>
      <c r="D200" s="332" t="s">
        <v>11</v>
      </c>
      <c r="E200" s="332" t="s">
        <v>620</v>
      </c>
      <c r="F200" s="332" t="s">
        <v>663</v>
      </c>
      <c r="G200" s="333" t="s">
        <v>738</v>
      </c>
      <c r="H200" s="333" t="s">
        <v>34</v>
      </c>
      <c r="I200" s="333"/>
      <c r="J200" s="333" t="s">
        <v>608</v>
      </c>
      <c r="K200" s="334" t="s">
        <v>48</v>
      </c>
      <c r="L200" s="335"/>
      <c r="M200" s="335" t="s">
        <v>34</v>
      </c>
      <c r="N200" s="334">
        <v>412449</v>
      </c>
      <c r="O200" s="334" t="s">
        <v>1321</v>
      </c>
      <c r="P200" s="338">
        <v>42349</v>
      </c>
      <c r="Q200" s="339">
        <v>2945408411.1500001</v>
      </c>
      <c r="R200" s="339">
        <v>2559284001.9100413</v>
      </c>
      <c r="S200" s="334">
        <v>1</v>
      </c>
      <c r="T200" s="336">
        <v>8.4438826907685893E-2</v>
      </c>
      <c r="U200" s="336">
        <v>1.0915571963214052</v>
      </c>
      <c r="V200" s="336">
        <v>0.11345599280493701</v>
      </c>
      <c r="W200" s="336">
        <v>1.1122480962957315</v>
      </c>
      <c r="X200" s="336">
        <v>0.17237983815575442</v>
      </c>
      <c r="Y200" s="336">
        <v>1.3071876273512766</v>
      </c>
      <c r="Z200" s="336">
        <v>0.17156283109520931</v>
      </c>
      <c r="AA200" s="336">
        <v>0.97521875060127916</v>
      </c>
      <c r="AB200" s="336">
        <v>1.7446514852788449E-3</v>
      </c>
      <c r="AC200" s="340">
        <v>5.9272856670421392</v>
      </c>
      <c r="AD200" s="509">
        <v>23556204000109</v>
      </c>
      <c r="AE200" s="337" t="s">
        <v>2189</v>
      </c>
      <c r="AF200" s="337" t="s">
        <v>2143</v>
      </c>
      <c r="AG200" s="341" t="s">
        <v>1437</v>
      </c>
      <c r="AH200" s="341" t="s">
        <v>2138</v>
      </c>
      <c r="AI200" s="341">
        <v>5000</v>
      </c>
      <c r="AJ200" s="341">
        <v>2500</v>
      </c>
      <c r="AK200" s="341">
        <v>5000</v>
      </c>
      <c r="AL200" s="640">
        <v>4.0000000000000001E-3</v>
      </c>
      <c r="AM200" s="640" t="s">
        <v>34</v>
      </c>
      <c r="AN200" s="336" t="s">
        <v>64</v>
      </c>
      <c r="AO200" s="334" t="s">
        <v>1324</v>
      </c>
      <c r="AP200" s="337" t="s">
        <v>11</v>
      </c>
      <c r="AQ200" s="343" t="s">
        <v>669</v>
      </c>
      <c r="AR200" s="336">
        <v>1.08E-3</v>
      </c>
      <c r="AS200" s="336">
        <v>1.08E-3</v>
      </c>
      <c r="AT200" s="336"/>
      <c r="AW200" s="629"/>
      <c r="AX200" s="629"/>
      <c r="AY200" s="630"/>
      <c r="AZ200" s="630"/>
      <c r="BA200" s="630"/>
      <c r="BB200" s="630"/>
      <c r="BC200" s="630"/>
      <c r="BD200" s="630"/>
      <c r="BE200" s="630"/>
      <c r="BF200" s="630"/>
      <c r="BG200" s="631"/>
      <c r="BH200" s="631"/>
      <c r="BI200" s="632"/>
      <c r="BJ200" s="632"/>
      <c r="BK200" s="632"/>
      <c r="BL200" s="212"/>
      <c r="BM200" s="631"/>
      <c r="BN200" s="631"/>
      <c r="BO200" s="631"/>
      <c r="BP200" s="631"/>
      <c r="BQ200" s="631"/>
      <c r="BR200" s="631"/>
      <c r="BS200" s="631"/>
      <c r="BT200" s="631"/>
      <c r="BU200" s="631"/>
      <c r="BV200" s="633"/>
      <c r="BW200" s="630"/>
    </row>
    <row r="201" spans="2:75" ht="15.75" customHeight="1">
      <c r="B201" s="330" t="s">
        <v>1378</v>
      </c>
      <c r="C201" s="331">
        <v>16599968000116</v>
      </c>
      <c r="D201" s="332" t="s">
        <v>11</v>
      </c>
      <c r="E201" s="332" t="s">
        <v>620</v>
      </c>
      <c r="F201" s="332" t="s">
        <v>663</v>
      </c>
      <c r="G201" s="333" t="s">
        <v>738</v>
      </c>
      <c r="H201" s="333" t="s">
        <v>34</v>
      </c>
      <c r="I201" s="333"/>
      <c r="J201" s="333" t="s">
        <v>608</v>
      </c>
      <c r="K201" s="334" t="s">
        <v>48</v>
      </c>
      <c r="L201" s="335"/>
      <c r="M201" s="335" t="s">
        <v>34</v>
      </c>
      <c r="N201" s="334">
        <v>314331</v>
      </c>
      <c r="O201" s="334" t="s">
        <v>1321</v>
      </c>
      <c r="P201" s="338">
        <v>41172</v>
      </c>
      <c r="Q201" s="339">
        <v>29261872.57</v>
      </c>
      <c r="R201" s="339">
        <v>61767361.294523828</v>
      </c>
      <c r="S201" s="334">
        <v>1</v>
      </c>
      <c r="T201" s="336">
        <v>5.6608086839499805E-2</v>
      </c>
      <c r="U201" s="336">
        <v>0.73178378741804417</v>
      </c>
      <c r="V201" s="336">
        <v>7.0502911527797973E-2</v>
      </c>
      <c r="W201" s="336">
        <v>0.69116427604595776</v>
      </c>
      <c r="X201" s="336">
        <v>6.7193390385681173E-2</v>
      </c>
      <c r="Y201" s="336">
        <v>0.50953968568286745</v>
      </c>
      <c r="Z201" s="336">
        <v>0.12786458418514046</v>
      </c>
      <c r="AA201" s="336">
        <v>0.72682374870571109</v>
      </c>
      <c r="AB201" s="336">
        <v>1.4664445129234574E-2</v>
      </c>
      <c r="AC201" s="340">
        <v>-1.9712467031433543</v>
      </c>
      <c r="AD201" s="509">
        <v>16802143000157</v>
      </c>
      <c r="AE201" s="337" t="s">
        <v>2189</v>
      </c>
      <c r="AF201" s="337" t="s">
        <v>2140</v>
      </c>
      <c r="AG201" s="341" t="s">
        <v>719</v>
      </c>
      <c r="AH201" s="341" t="s">
        <v>2138</v>
      </c>
      <c r="AI201" s="341">
        <v>1000</v>
      </c>
      <c r="AJ201" s="341">
        <v>1000</v>
      </c>
      <c r="AK201" s="341">
        <v>1000</v>
      </c>
      <c r="AL201" s="336">
        <v>0.01</v>
      </c>
      <c r="AM201" s="336">
        <v>0.2</v>
      </c>
      <c r="AN201" s="336" t="s">
        <v>64</v>
      </c>
      <c r="AO201" s="334" t="s">
        <v>1324</v>
      </c>
      <c r="AP201" s="337" t="s">
        <v>11</v>
      </c>
      <c r="AQ201" s="343" t="s">
        <v>669</v>
      </c>
      <c r="AR201" s="336">
        <v>2.5000000000000001E-3</v>
      </c>
      <c r="AS201" s="336">
        <v>2.5000000000000001E-3</v>
      </c>
      <c r="AT201" s="336"/>
      <c r="AW201" s="629"/>
      <c r="AX201" s="629"/>
      <c r="AY201" s="630"/>
      <c r="AZ201" s="630"/>
      <c r="BA201" s="630"/>
      <c r="BB201" s="631"/>
      <c r="BC201" s="630"/>
      <c r="BD201" s="630"/>
      <c r="BE201" s="630"/>
      <c r="BF201" s="630"/>
      <c r="BG201" s="631"/>
      <c r="BH201" s="631"/>
      <c r="BI201" s="632"/>
      <c r="BJ201" s="632"/>
      <c r="BK201" s="632"/>
      <c r="BL201" s="631"/>
      <c r="BM201" s="631"/>
      <c r="BN201" s="631"/>
      <c r="BO201" s="631"/>
      <c r="BP201" s="631"/>
      <c r="BQ201" s="631"/>
      <c r="BR201" s="631"/>
      <c r="BS201" s="631"/>
      <c r="BT201" s="634"/>
      <c r="BU201" s="635"/>
      <c r="BV201" s="633"/>
      <c r="BW201" s="636"/>
    </row>
    <row r="202" spans="2:75" ht="15.75" customHeight="1">
      <c r="B202" s="330" t="s">
        <v>811</v>
      </c>
      <c r="C202" s="331">
        <v>2539921000152</v>
      </c>
      <c r="D202" s="332" t="s">
        <v>11</v>
      </c>
      <c r="E202" s="332" t="s">
        <v>620</v>
      </c>
      <c r="F202" s="332" t="s">
        <v>663</v>
      </c>
      <c r="G202" s="333" t="s">
        <v>738</v>
      </c>
      <c r="H202" s="333" t="s">
        <v>34</v>
      </c>
      <c r="I202" s="333" t="s">
        <v>1304</v>
      </c>
      <c r="J202" s="333" t="s">
        <v>608</v>
      </c>
      <c r="K202" s="334" t="s">
        <v>48</v>
      </c>
      <c r="L202" s="335"/>
      <c r="M202" s="335" t="s">
        <v>34</v>
      </c>
      <c r="N202" s="334">
        <v>56448</v>
      </c>
      <c r="O202" s="334" t="s">
        <v>1321</v>
      </c>
      <c r="P202" s="338">
        <v>35971</v>
      </c>
      <c r="Q202" s="339">
        <v>200613335.31</v>
      </c>
      <c r="R202" s="339">
        <v>245201934.37575376</v>
      </c>
      <c r="S202" s="334">
        <v>1</v>
      </c>
      <c r="T202" s="336">
        <v>7.9533301100455533E-2</v>
      </c>
      <c r="U202" s="336">
        <v>1.0281425067441006</v>
      </c>
      <c r="V202" s="336">
        <v>0.10325257352867023</v>
      </c>
      <c r="W202" s="336">
        <v>1.0122204698551733</v>
      </c>
      <c r="X202" s="336">
        <v>0.13257337687783255</v>
      </c>
      <c r="Y202" s="336">
        <v>1.0053280002171499</v>
      </c>
      <c r="Z202" s="336">
        <v>0.18292153592415095</v>
      </c>
      <c r="AA202" s="336">
        <v>1.0397853112077653</v>
      </c>
      <c r="AB202" s="336">
        <v>7.5372799731017182E-3</v>
      </c>
      <c r="AC202" s="340">
        <v>0.15364609590869749</v>
      </c>
      <c r="AD202" s="509">
        <v>0</v>
      </c>
      <c r="AE202" s="337" t="s">
        <v>2153</v>
      </c>
      <c r="AF202" s="337" t="s">
        <v>728</v>
      </c>
      <c r="AG202" s="341" t="s">
        <v>728</v>
      </c>
      <c r="AH202" s="341" t="s">
        <v>2138</v>
      </c>
      <c r="AI202" s="341">
        <v>300</v>
      </c>
      <c r="AJ202" s="341">
        <v>100</v>
      </c>
      <c r="AK202" s="341">
        <v>100</v>
      </c>
      <c r="AL202" s="336">
        <v>5.1999999999999998E-3</v>
      </c>
      <c r="AM202" s="336" t="s">
        <v>34</v>
      </c>
      <c r="AN202" s="336" t="s">
        <v>34</v>
      </c>
      <c r="AO202" s="334" t="s">
        <v>1324</v>
      </c>
      <c r="AP202" s="337" t="s">
        <v>11</v>
      </c>
      <c r="AQ202" s="343" t="s">
        <v>662</v>
      </c>
      <c r="AR202" s="336">
        <v>1.6639999999999999E-3</v>
      </c>
      <c r="AS202" s="336">
        <v>1.6639999999999999E-3</v>
      </c>
      <c r="AT202" s="336"/>
      <c r="AW202" s="629"/>
      <c r="AX202" s="629"/>
      <c r="AY202" s="630"/>
      <c r="AZ202" s="630"/>
      <c r="BA202" s="630"/>
      <c r="BB202" s="631"/>
      <c r="BC202" s="630"/>
      <c r="BD202" s="630"/>
      <c r="BE202" s="630"/>
      <c r="BF202" s="630"/>
      <c r="BG202" s="631"/>
      <c r="BH202" s="631"/>
      <c r="BI202" s="632"/>
      <c r="BJ202" s="632"/>
      <c r="BK202" s="632"/>
      <c r="BL202" s="631"/>
      <c r="BM202" s="631"/>
      <c r="BN202" s="631"/>
      <c r="BO202" s="631"/>
      <c r="BP202" s="631"/>
      <c r="BQ202" s="631"/>
      <c r="BR202" s="631"/>
      <c r="BS202" s="631"/>
      <c r="BT202" s="634"/>
      <c r="BU202" s="635"/>
      <c r="BV202" s="633"/>
      <c r="BW202" s="636"/>
    </row>
    <row r="203" spans="2:75" ht="15.75" customHeight="1">
      <c r="B203" s="330" t="s">
        <v>813</v>
      </c>
      <c r="C203" s="331">
        <v>5862906000139</v>
      </c>
      <c r="D203" s="332" t="s">
        <v>11</v>
      </c>
      <c r="E203" s="332" t="s">
        <v>620</v>
      </c>
      <c r="F203" s="332" t="s">
        <v>663</v>
      </c>
      <c r="G203" s="333" t="s">
        <v>738</v>
      </c>
      <c r="H203" s="333" t="s">
        <v>34</v>
      </c>
      <c r="I203" s="333"/>
      <c r="J203" s="333" t="s">
        <v>608</v>
      </c>
      <c r="K203" s="334" t="s">
        <v>48</v>
      </c>
      <c r="L203" s="335"/>
      <c r="M203" s="335" t="s">
        <v>34</v>
      </c>
      <c r="N203" s="334">
        <v>143529</v>
      </c>
      <c r="O203" s="334" t="s">
        <v>1321</v>
      </c>
      <c r="P203" s="338">
        <v>38502</v>
      </c>
      <c r="Q203" s="339">
        <v>408124332.89999998</v>
      </c>
      <c r="R203" s="339">
        <v>476743191.26055598</v>
      </c>
      <c r="S203" s="334">
        <v>1</v>
      </c>
      <c r="T203" s="336">
        <v>8.3387587799053753E-2</v>
      </c>
      <c r="U203" s="336">
        <v>1.0779676231818303</v>
      </c>
      <c r="V203" s="336">
        <v>0.11272098923649243</v>
      </c>
      <c r="W203" s="336">
        <v>1.1050426036676024</v>
      </c>
      <c r="X203" s="336">
        <v>0.15309574276991267</v>
      </c>
      <c r="Y203" s="336">
        <v>1.1609528288810667</v>
      </c>
      <c r="Z203" s="336">
        <v>0.18199696102350216</v>
      </c>
      <c r="AA203" s="336">
        <v>1.0345297277361472</v>
      </c>
      <c r="AB203" s="336">
        <v>1.6326311324063381E-3</v>
      </c>
      <c r="AC203" s="340">
        <v>5.9292331292113847</v>
      </c>
      <c r="AD203" s="509">
        <v>0</v>
      </c>
      <c r="AE203" s="337" t="s">
        <v>2153</v>
      </c>
      <c r="AF203" s="337" t="s">
        <v>728</v>
      </c>
      <c r="AG203" s="341" t="s">
        <v>728</v>
      </c>
      <c r="AH203" s="341" t="s">
        <v>2138</v>
      </c>
      <c r="AI203" s="341">
        <v>5000</v>
      </c>
      <c r="AJ203" s="341">
        <v>200</v>
      </c>
      <c r="AK203" s="341">
        <v>0</v>
      </c>
      <c r="AL203" s="336">
        <v>3.4000000000000002E-3</v>
      </c>
      <c r="AM203" s="336" t="s">
        <v>34</v>
      </c>
      <c r="AN203" s="336" t="s">
        <v>34</v>
      </c>
      <c r="AO203" s="334" t="s">
        <v>1324</v>
      </c>
      <c r="AP203" s="337" t="s">
        <v>11</v>
      </c>
      <c r="AQ203" s="343" t="s">
        <v>662</v>
      </c>
      <c r="AR203" s="336">
        <v>1.088E-3</v>
      </c>
      <c r="AS203" s="336">
        <v>1.088E-3</v>
      </c>
      <c r="AT203" s="336"/>
      <c r="AW203" s="629"/>
      <c r="AX203" s="629"/>
      <c r="AY203" s="630"/>
      <c r="AZ203" s="630"/>
      <c r="BA203" s="630"/>
      <c r="BB203" s="631"/>
      <c r="BC203" s="630"/>
      <c r="BD203" s="630"/>
      <c r="BE203" s="630"/>
      <c r="BF203" s="630"/>
      <c r="BG203" s="631"/>
      <c r="BH203" s="631"/>
      <c r="BI203" s="632"/>
      <c r="BJ203" s="632"/>
      <c r="BK203" s="632"/>
      <c r="BL203" s="631"/>
      <c r="BM203" s="631"/>
      <c r="BN203" s="631"/>
      <c r="BO203" s="631"/>
      <c r="BP203" s="631"/>
      <c r="BQ203" s="631"/>
      <c r="BR203" s="631"/>
      <c r="BS203" s="631"/>
      <c r="BT203" s="634"/>
      <c r="BU203" s="635"/>
      <c r="BV203" s="633"/>
      <c r="BW203" s="636"/>
    </row>
    <row r="204" spans="2:75" ht="15.75" customHeight="1">
      <c r="B204" s="330" t="s">
        <v>138</v>
      </c>
      <c r="C204" s="331">
        <v>15350679000116</v>
      </c>
      <c r="D204" s="332" t="s">
        <v>11</v>
      </c>
      <c r="E204" s="332" t="s">
        <v>620</v>
      </c>
      <c r="F204" s="332" t="s">
        <v>663</v>
      </c>
      <c r="G204" s="333" t="s">
        <v>738</v>
      </c>
      <c r="H204" s="333" t="s">
        <v>34</v>
      </c>
      <c r="I204" s="333" t="s">
        <v>1304</v>
      </c>
      <c r="J204" s="333" t="s">
        <v>608</v>
      </c>
      <c r="K204" s="334" t="s">
        <v>48</v>
      </c>
      <c r="L204" s="335"/>
      <c r="M204" s="335" t="s">
        <v>1415</v>
      </c>
      <c r="N204" s="334">
        <v>305121</v>
      </c>
      <c r="O204" s="334" t="s">
        <v>1321</v>
      </c>
      <c r="P204" s="338">
        <v>41058</v>
      </c>
      <c r="Q204" s="339">
        <v>250220906.84</v>
      </c>
      <c r="R204" s="339">
        <v>219649515.07746032</v>
      </c>
      <c r="S204" s="334">
        <v>1</v>
      </c>
      <c r="T204" s="336">
        <v>8.0638838689314873E-2</v>
      </c>
      <c r="U204" s="336">
        <v>1.0424340069356242</v>
      </c>
      <c r="V204" s="336">
        <v>0.10717533783403033</v>
      </c>
      <c r="W204" s="336">
        <v>1.0506766767331566</v>
      </c>
      <c r="X204" s="336">
        <v>0.14400042693018356</v>
      </c>
      <c r="Y204" s="336">
        <v>1.0919813966083238</v>
      </c>
      <c r="Z204" s="336">
        <v>0.16263068153856475</v>
      </c>
      <c r="AA204" s="336">
        <v>0.92444551682326703</v>
      </c>
      <c r="AB204" s="336">
        <v>1.564646651573355E-3</v>
      </c>
      <c r="AC204" s="340">
        <v>2.9922076980516374</v>
      </c>
      <c r="AD204" s="509">
        <v>0</v>
      </c>
      <c r="AE204" s="337" t="s">
        <v>2208</v>
      </c>
      <c r="AF204" s="337" t="s">
        <v>2143</v>
      </c>
      <c r="AG204" s="341" t="s">
        <v>1437</v>
      </c>
      <c r="AH204" s="341" t="s">
        <v>2138</v>
      </c>
      <c r="AI204" s="341">
        <v>3000</v>
      </c>
      <c r="AJ204" s="341">
        <v>100</v>
      </c>
      <c r="AK204" s="341">
        <v>100</v>
      </c>
      <c r="AL204" s="336">
        <v>2.5000000000000001E-3</v>
      </c>
      <c r="AM204" s="336" t="s">
        <v>34</v>
      </c>
      <c r="AN204" s="336" t="s">
        <v>64</v>
      </c>
      <c r="AO204" s="334" t="s">
        <v>1324</v>
      </c>
      <c r="AP204" s="337" t="s">
        <v>11</v>
      </c>
      <c r="AQ204" s="343" t="s">
        <v>669</v>
      </c>
      <c r="AR204" s="336">
        <v>6.2500000000000001E-4</v>
      </c>
      <c r="AS204" s="336">
        <v>6.2500000000000001E-4</v>
      </c>
      <c r="AT204" s="336"/>
      <c r="AW204" s="629"/>
      <c r="AX204" s="629"/>
      <c r="AY204" s="630"/>
      <c r="AZ204" s="630"/>
      <c r="BA204" s="630"/>
      <c r="BB204" s="631"/>
      <c r="BC204" s="630"/>
      <c r="BD204" s="630"/>
      <c r="BE204" s="630"/>
      <c r="BF204" s="630"/>
      <c r="BG204" s="631"/>
      <c r="BH204" s="631"/>
      <c r="BI204" s="632"/>
      <c r="BJ204" s="632"/>
      <c r="BK204" s="632"/>
      <c r="BL204" s="212"/>
      <c r="BM204" s="631"/>
      <c r="BN204" s="631"/>
      <c r="BO204" s="631"/>
      <c r="BP204" s="631"/>
      <c r="BQ204" s="631"/>
      <c r="BR204" s="631"/>
      <c r="BS204" s="631"/>
      <c r="BT204" s="634"/>
      <c r="BU204" s="635"/>
      <c r="BV204" s="633"/>
      <c r="BW204" s="636"/>
    </row>
    <row r="205" spans="2:75" ht="15.75" customHeight="1">
      <c r="B205" s="330" t="s">
        <v>881</v>
      </c>
      <c r="C205" s="331">
        <v>22344843000148</v>
      </c>
      <c r="D205" s="332" t="s">
        <v>11</v>
      </c>
      <c r="E205" s="332" t="s">
        <v>620</v>
      </c>
      <c r="F205" s="332" t="s">
        <v>663</v>
      </c>
      <c r="G205" s="333" t="s">
        <v>738</v>
      </c>
      <c r="H205" s="333" t="s">
        <v>34</v>
      </c>
      <c r="I205" s="333"/>
      <c r="J205" s="333" t="s">
        <v>608</v>
      </c>
      <c r="K205" s="334" t="s">
        <v>48</v>
      </c>
      <c r="L205" s="335"/>
      <c r="M205" s="335" t="s">
        <v>34</v>
      </c>
      <c r="N205" s="334">
        <v>412570</v>
      </c>
      <c r="O205" s="334" t="s">
        <v>1321</v>
      </c>
      <c r="P205" s="338">
        <v>42338</v>
      </c>
      <c r="Q205" s="339">
        <v>117397988.31</v>
      </c>
      <c r="R205" s="339">
        <v>104405714.34515879</v>
      </c>
      <c r="S205" s="334">
        <v>1</v>
      </c>
      <c r="T205" s="336">
        <v>8.9309748506498421E-2</v>
      </c>
      <c r="U205" s="336">
        <v>1.154524550542396</v>
      </c>
      <c r="V205" s="336">
        <v>0.12408449565726642</v>
      </c>
      <c r="W205" s="336">
        <v>1.2164429631486593</v>
      </c>
      <c r="X205" s="336">
        <v>0.1603520015519424</v>
      </c>
      <c r="Y205" s="336">
        <v>1.2159783574011587</v>
      </c>
      <c r="Z205" s="336">
        <v>0.16773865972328661</v>
      </c>
      <c r="AA205" s="336">
        <v>0.95348092077179825</v>
      </c>
      <c r="AB205" s="336">
        <v>5.9410408538221205E-3</v>
      </c>
      <c r="AC205" s="340">
        <v>3.343109521396245</v>
      </c>
      <c r="AD205" s="509">
        <v>23225888000166</v>
      </c>
      <c r="AE205" s="337" t="s">
        <v>2218</v>
      </c>
      <c r="AF205" s="337" t="s">
        <v>2134</v>
      </c>
      <c r="AG205" s="341" t="s">
        <v>1436</v>
      </c>
      <c r="AH205" s="341" t="s">
        <v>2138</v>
      </c>
      <c r="AI205" s="341">
        <v>100</v>
      </c>
      <c r="AJ205" s="341">
        <v>0</v>
      </c>
      <c r="AK205" s="341">
        <v>0</v>
      </c>
      <c r="AL205" s="336">
        <v>5.0000000000000001E-3</v>
      </c>
      <c r="AM205" s="336" t="s">
        <v>34</v>
      </c>
      <c r="AN205" s="336" t="s">
        <v>34</v>
      </c>
      <c r="AO205" s="334" t="s">
        <v>1324</v>
      </c>
      <c r="AP205" s="337" t="s">
        <v>11</v>
      </c>
      <c r="AQ205" s="343" t="s">
        <v>669</v>
      </c>
      <c r="AR205" s="336">
        <v>1.1666666666666665E-3</v>
      </c>
      <c r="AS205" s="336">
        <v>1.1666666666666665E-3</v>
      </c>
      <c r="AT205" s="336"/>
      <c r="AW205" s="629"/>
      <c r="AX205" s="629"/>
      <c r="AY205" s="630"/>
      <c r="AZ205" s="630"/>
      <c r="BA205" s="630"/>
      <c r="BB205" s="631"/>
      <c r="BC205" s="630"/>
      <c r="BD205" s="630"/>
      <c r="BE205" s="630"/>
      <c r="BF205" s="630"/>
      <c r="BG205" s="631"/>
      <c r="BH205" s="631"/>
      <c r="BI205" s="632"/>
      <c r="BJ205" s="632"/>
      <c r="BK205" s="632"/>
      <c r="BL205" s="212"/>
      <c r="BM205" s="631"/>
      <c r="BN205" s="631"/>
      <c r="BO205" s="631"/>
      <c r="BP205" s="631"/>
      <c r="BQ205" s="631"/>
      <c r="BR205" s="631"/>
      <c r="BS205" s="631"/>
      <c r="BT205" s="634"/>
      <c r="BU205" s="635"/>
      <c r="BV205" s="633"/>
      <c r="BW205" s="636"/>
    </row>
    <row r="206" spans="2:75" ht="15.75" customHeight="1">
      <c r="B206" s="330" t="s">
        <v>1389</v>
      </c>
      <c r="C206" s="331">
        <v>836263000135</v>
      </c>
      <c r="D206" s="332" t="s">
        <v>11</v>
      </c>
      <c r="E206" s="332" t="s">
        <v>620</v>
      </c>
      <c r="F206" s="332" t="s">
        <v>663</v>
      </c>
      <c r="G206" s="333" t="s">
        <v>738</v>
      </c>
      <c r="H206" s="333" t="s">
        <v>34</v>
      </c>
      <c r="I206" s="333" t="s">
        <v>1304</v>
      </c>
      <c r="J206" s="333" t="s">
        <v>608</v>
      </c>
      <c r="K206" s="334" t="s">
        <v>48</v>
      </c>
      <c r="L206" s="335"/>
      <c r="M206" s="335" t="s">
        <v>34</v>
      </c>
      <c r="N206" s="334">
        <v>180734</v>
      </c>
      <c r="O206" s="334" t="s">
        <v>1321</v>
      </c>
      <c r="P206" s="338">
        <v>34988</v>
      </c>
      <c r="Q206" s="339">
        <v>137396061.59999999</v>
      </c>
      <c r="R206" s="339">
        <v>173615102.74011922</v>
      </c>
      <c r="S206" s="334">
        <v>1</v>
      </c>
      <c r="T206" s="336">
        <v>7.4184519539845839E-2</v>
      </c>
      <c r="U206" s="336">
        <v>0.95899776352759669</v>
      </c>
      <c r="V206" s="336">
        <v>0.10251580226900314</v>
      </c>
      <c r="W206" s="336">
        <v>1.0049976479423721</v>
      </c>
      <c r="X206" s="336">
        <v>0.13423306747868868</v>
      </c>
      <c r="Y206" s="336">
        <v>1.0179137355437491</v>
      </c>
      <c r="Z206" s="336">
        <v>0.16750117797983766</v>
      </c>
      <c r="AA206" s="336">
        <v>0.95213099755324071</v>
      </c>
      <c r="AB206" s="336">
        <v>6.6447415356422658E-3</v>
      </c>
      <c r="AC206" s="340">
        <v>7.2760139471334986E-2</v>
      </c>
      <c r="AD206" s="509">
        <v>0</v>
      </c>
      <c r="AE206" s="337" t="s">
        <v>469</v>
      </c>
      <c r="AF206" s="337" t="s">
        <v>469</v>
      </c>
      <c r="AG206" s="341" t="s">
        <v>469</v>
      </c>
      <c r="AH206" s="341" t="s">
        <v>2138</v>
      </c>
      <c r="AI206" s="341">
        <v>1000</v>
      </c>
      <c r="AJ206" s="341">
        <v>1000</v>
      </c>
      <c r="AK206" s="341">
        <v>1000</v>
      </c>
      <c r="AL206" s="336">
        <v>5.0000000000000001E-3</v>
      </c>
      <c r="AM206" s="336">
        <v>0.2</v>
      </c>
      <c r="AN206" s="336" t="s">
        <v>64</v>
      </c>
      <c r="AO206" s="334" t="s">
        <v>1324</v>
      </c>
      <c r="AP206" s="337" t="s">
        <v>11</v>
      </c>
      <c r="AQ206" s="343" t="s">
        <v>669</v>
      </c>
      <c r="AR206" s="336">
        <v>1.5E-3</v>
      </c>
      <c r="AS206" s="336">
        <v>1.5E-3</v>
      </c>
      <c r="AT206" s="336"/>
      <c r="AW206" s="629"/>
      <c r="AX206" s="629"/>
      <c r="AY206" s="630"/>
      <c r="AZ206" s="630"/>
      <c r="BA206" s="630"/>
      <c r="BB206" s="631"/>
      <c r="BC206" s="630"/>
      <c r="BD206" s="630"/>
      <c r="BE206" s="630"/>
      <c r="BF206" s="630"/>
      <c r="BG206" s="631"/>
      <c r="BH206" s="631"/>
      <c r="BI206" s="632"/>
      <c r="BJ206" s="632"/>
      <c r="BK206" s="632"/>
      <c r="BL206" s="212"/>
      <c r="BM206" s="631"/>
      <c r="BN206" s="631"/>
      <c r="BO206" s="631"/>
      <c r="BP206" s="631"/>
      <c r="BQ206" s="631"/>
      <c r="BR206" s="631"/>
      <c r="BS206" s="631"/>
      <c r="BT206" s="634"/>
      <c r="BU206" s="635"/>
      <c r="BV206" s="633"/>
      <c r="BW206" s="636"/>
    </row>
    <row r="207" spans="2:75" ht="15.75" customHeight="1">
      <c r="B207" s="330" t="s">
        <v>904</v>
      </c>
      <c r="C207" s="331">
        <v>10705335000169</v>
      </c>
      <c r="D207" s="332" t="s">
        <v>11</v>
      </c>
      <c r="E207" s="332" t="s">
        <v>620</v>
      </c>
      <c r="F207" s="332" t="s">
        <v>663</v>
      </c>
      <c r="G207" s="333" t="s">
        <v>738</v>
      </c>
      <c r="H207" s="333" t="s">
        <v>34</v>
      </c>
      <c r="I207" s="333"/>
      <c r="J207" s="333" t="s">
        <v>608</v>
      </c>
      <c r="K207" s="334" t="s">
        <v>48</v>
      </c>
      <c r="L207" s="335"/>
      <c r="M207" s="335" t="s">
        <v>34</v>
      </c>
      <c r="N207" s="334">
        <v>230065</v>
      </c>
      <c r="O207" s="334" t="s">
        <v>1321</v>
      </c>
      <c r="P207" s="338">
        <v>39986</v>
      </c>
      <c r="Q207" s="339">
        <v>48331756.75</v>
      </c>
      <c r="R207" s="339">
        <v>675040036.81071401</v>
      </c>
      <c r="S207" s="334">
        <v>1</v>
      </c>
      <c r="T207" s="336">
        <v>7.6418381054490281E-2</v>
      </c>
      <c r="U207" s="336">
        <v>0.98787532733555183</v>
      </c>
      <c r="V207" s="336">
        <v>9.4704625850451807E-2</v>
      </c>
      <c r="W207" s="336">
        <v>0.92842200053429813</v>
      </c>
      <c r="X207" s="336">
        <v>0.11269755605703513</v>
      </c>
      <c r="Y207" s="336">
        <v>0.85460604028050302</v>
      </c>
      <c r="Z207" s="336">
        <v>0.1736651938672984</v>
      </c>
      <c r="AA207" s="336">
        <v>0.98716926215916767</v>
      </c>
      <c r="AB207" s="336">
        <v>7.2567744291637268E-3</v>
      </c>
      <c r="AC207" s="340">
        <v>-0.91294423840405625</v>
      </c>
      <c r="AD207" s="509">
        <v>41888721000167</v>
      </c>
      <c r="AE207" s="337" t="s">
        <v>2234</v>
      </c>
      <c r="AF207" s="337" t="s">
        <v>2143</v>
      </c>
      <c r="AG207" s="341" t="s">
        <v>1437</v>
      </c>
      <c r="AH207" s="341" t="s">
        <v>2138</v>
      </c>
      <c r="AI207" s="341">
        <v>1000</v>
      </c>
      <c r="AJ207" s="341">
        <v>1000</v>
      </c>
      <c r="AK207" s="341">
        <v>1000</v>
      </c>
      <c r="AL207" s="336">
        <v>9.7199999999999995E-3</v>
      </c>
      <c r="AM207" s="336">
        <v>0.2</v>
      </c>
      <c r="AN207" s="336" t="s">
        <v>64</v>
      </c>
      <c r="AO207" s="334" t="s">
        <v>1324</v>
      </c>
      <c r="AP207" s="337" t="s">
        <v>13</v>
      </c>
      <c r="AQ207" s="343" t="s">
        <v>668</v>
      </c>
      <c r="AR207" s="336">
        <v>3.3333333333333331E-3</v>
      </c>
      <c r="AS207" s="336">
        <v>3.3333333333333331E-3</v>
      </c>
      <c r="AT207" s="336"/>
      <c r="AW207" s="629"/>
      <c r="AX207" s="629"/>
      <c r="AY207" s="630"/>
      <c r="AZ207" s="630"/>
      <c r="BA207" s="630"/>
      <c r="BB207" s="631"/>
      <c r="BC207" s="630"/>
      <c r="BD207" s="630"/>
      <c r="BE207" s="630"/>
      <c r="BF207" s="630"/>
      <c r="BG207" s="631"/>
      <c r="BH207" s="631"/>
      <c r="BI207" s="632"/>
      <c r="BJ207" s="632"/>
      <c r="BK207" s="632"/>
      <c r="BL207" s="212"/>
      <c r="BM207" s="631"/>
      <c r="BN207" s="631"/>
      <c r="BO207" s="631"/>
      <c r="BP207" s="631"/>
      <c r="BQ207" s="631"/>
      <c r="BR207" s="631"/>
      <c r="BS207" s="631"/>
      <c r="BT207" s="634"/>
      <c r="BU207" s="635"/>
      <c r="BV207" s="633"/>
      <c r="BW207" s="636"/>
    </row>
    <row r="208" spans="2:75" ht="15.75" customHeight="1">
      <c r="B208" s="330" t="s">
        <v>906</v>
      </c>
      <c r="C208" s="331">
        <v>35408329000170</v>
      </c>
      <c r="D208" s="332" t="s">
        <v>11</v>
      </c>
      <c r="E208" s="332" t="s">
        <v>620</v>
      </c>
      <c r="F208" s="332" t="s">
        <v>663</v>
      </c>
      <c r="G208" s="333" t="s">
        <v>738</v>
      </c>
      <c r="H208" s="333" t="s">
        <v>34</v>
      </c>
      <c r="I208" s="333"/>
      <c r="J208" s="333" t="s">
        <v>608</v>
      </c>
      <c r="K208" s="334" t="s">
        <v>48</v>
      </c>
      <c r="L208" s="335"/>
      <c r="M208" s="335" t="s">
        <v>34</v>
      </c>
      <c r="N208" s="334">
        <v>520901</v>
      </c>
      <c r="O208" s="334" t="s">
        <v>1321</v>
      </c>
      <c r="P208" s="338">
        <v>43826</v>
      </c>
      <c r="Q208" s="339">
        <v>70129035.269999996</v>
      </c>
      <c r="R208" s="339">
        <v>54018571.656547643</v>
      </c>
      <c r="S208" s="334">
        <v>1</v>
      </c>
      <c r="T208" s="336">
        <v>8.5559962505823206E-2</v>
      </c>
      <c r="U208" s="336">
        <v>1.1060503350233062</v>
      </c>
      <c r="V208" s="336">
        <v>0.11215862733415038</v>
      </c>
      <c r="W208" s="336">
        <v>1.0995295766353099</v>
      </c>
      <c r="X208" s="336">
        <v>0.16324821715042548</v>
      </c>
      <c r="Y208" s="336">
        <v>1.237940886412574</v>
      </c>
      <c r="Z208" s="336" t="s">
        <v>1418</v>
      </c>
      <c r="AA208" s="336" t="s">
        <v>1418</v>
      </c>
      <c r="AB208" s="336">
        <v>2.32570085506914E-3</v>
      </c>
      <c r="AC208" s="340">
        <v>3.9454263156813729</v>
      </c>
      <c r="AD208" s="509">
        <v>35399404000184</v>
      </c>
      <c r="AE208" s="337" t="s">
        <v>2237</v>
      </c>
      <c r="AF208" s="337" t="s">
        <v>2143</v>
      </c>
      <c r="AG208" s="341" t="s">
        <v>1437</v>
      </c>
      <c r="AH208" s="341" t="s">
        <v>2138</v>
      </c>
      <c r="AI208" s="341">
        <v>500</v>
      </c>
      <c r="AJ208" s="341">
        <v>500</v>
      </c>
      <c r="AK208" s="341">
        <v>0</v>
      </c>
      <c r="AL208" s="336">
        <v>3.4999999999999996E-3</v>
      </c>
      <c r="AM208" s="336" t="s">
        <v>34</v>
      </c>
      <c r="AN208" s="336" t="s">
        <v>64</v>
      </c>
      <c r="AO208" s="334" t="s">
        <v>1324</v>
      </c>
      <c r="AP208" s="337" t="s">
        <v>11</v>
      </c>
      <c r="AQ208" s="343" t="s">
        <v>675</v>
      </c>
      <c r="AR208" s="336">
        <v>1.08E-3</v>
      </c>
      <c r="AS208" s="336">
        <v>1.08E-3</v>
      </c>
      <c r="AT208" s="336"/>
      <c r="AW208" s="629"/>
      <c r="AX208" s="629"/>
      <c r="AY208" s="630"/>
      <c r="AZ208" s="630"/>
      <c r="BA208" s="630"/>
      <c r="BB208" s="631"/>
      <c r="BC208" s="630"/>
      <c r="BD208" s="630"/>
      <c r="BE208" s="630"/>
      <c r="BF208" s="630"/>
      <c r="BG208" s="631"/>
      <c r="BH208" s="631"/>
      <c r="BI208" s="632"/>
      <c r="BJ208" s="632"/>
      <c r="BK208" s="632"/>
      <c r="BL208" s="212"/>
      <c r="BM208" s="631"/>
      <c r="BN208" s="631"/>
      <c r="BO208" s="631"/>
      <c r="BP208" s="631"/>
      <c r="BQ208" s="631"/>
      <c r="BR208" s="631"/>
      <c r="BS208" s="631"/>
      <c r="BT208" s="634"/>
      <c r="BU208" s="635"/>
      <c r="BV208" s="633"/>
      <c r="BW208" s="636"/>
    </row>
    <row r="209" spans="2:75" ht="15.75" customHeight="1">
      <c r="B209" s="330" t="s">
        <v>485</v>
      </c>
      <c r="C209" s="331">
        <v>42887856000170</v>
      </c>
      <c r="D209" s="332" t="s">
        <v>11</v>
      </c>
      <c r="E209" s="332" t="s">
        <v>620</v>
      </c>
      <c r="F209" s="332" t="s">
        <v>663</v>
      </c>
      <c r="G209" s="333" t="s">
        <v>738</v>
      </c>
      <c r="H209" s="333" t="s">
        <v>34</v>
      </c>
      <c r="I209" s="333"/>
      <c r="J209" s="333" t="s">
        <v>611</v>
      </c>
      <c r="K209" s="334" t="s">
        <v>48</v>
      </c>
      <c r="L209" s="335"/>
      <c r="M209" s="335" t="s">
        <v>34</v>
      </c>
      <c r="N209" s="334">
        <v>609323</v>
      </c>
      <c r="O209" s="334" t="s">
        <v>1321</v>
      </c>
      <c r="P209" s="338">
        <v>44432</v>
      </c>
      <c r="Q209" s="339">
        <v>366515201.44999999</v>
      </c>
      <c r="R209" s="339">
        <v>94753092.101031736</v>
      </c>
      <c r="S209" s="334">
        <v>1</v>
      </c>
      <c r="T209" s="336">
        <v>9.1237490775329277E-2</v>
      </c>
      <c r="U209" s="336">
        <v>1.1794448511109457</v>
      </c>
      <c r="V209" s="336">
        <v>0.12111576154133341</v>
      </c>
      <c r="W209" s="336">
        <v>1.1873394421514767</v>
      </c>
      <c r="X209" s="336" t="s">
        <v>1418</v>
      </c>
      <c r="Y209" s="336" t="s">
        <v>1418</v>
      </c>
      <c r="Z209" s="336" t="s">
        <v>1418</v>
      </c>
      <c r="AA209" s="336" t="s">
        <v>1418</v>
      </c>
      <c r="AB209" s="336">
        <v>2.88303029807155E-3</v>
      </c>
      <c r="AC209" s="340">
        <v>5.966780274780084</v>
      </c>
      <c r="AD209" s="509">
        <v>0</v>
      </c>
      <c r="AE209" s="337" t="s">
        <v>2203</v>
      </c>
      <c r="AF209" s="337" t="s">
        <v>2134</v>
      </c>
      <c r="AG209" s="341" t="s">
        <v>1436</v>
      </c>
      <c r="AH209" s="341" t="s">
        <v>2138</v>
      </c>
      <c r="AI209" s="341">
        <v>100</v>
      </c>
      <c r="AJ209" s="341">
        <v>100</v>
      </c>
      <c r="AK209" s="341">
        <v>100</v>
      </c>
      <c r="AL209" s="336">
        <v>3.0000000000000001E-3</v>
      </c>
      <c r="AM209" s="336" t="s">
        <v>34</v>
      </c>
      <c r="AN209" s="336" t="s">
        <v>34</v>
      </c>
      <c r="AO209" s="334" t="s">
        <v>1324</v>
      </c>
      <c r="AP209" s="337" t="s">
        <v>11</v>
      </c>
      <c r="AQ209" s="343" t="s">
        <v>675</v>
      </c>
      <c r="AR209" s="336">
        <v>9.9989999999999996E-4</v>
      </c>
      <c r="AS209" s="336">
        <v>9.9989999999999996E-4</v>
      </c>
      <c r="AT209" s="336"/>
      <c r="AW209" s="629"/>
      <c r="AX209" s="629"/>
      <c r="AY209" s="630"/>
      <c r="AZ209" s="630"/>
      <c r="BA209" s="630"/>
      <c r="BB209" s="631"/>
      <c r="BC209" s="630"/>
      <c r="BD209" s="630"/>
      <c r="BE209" s="630"/>
      <c r="BF209" s="630"/>
      <c r="BG209" s="631"/>
      <c r="BH209" s="631"/>
      <c r="BI209" s="632"/>
      <c r="BJ209" s="632"/>
      <c r="BK209" s="632"/>
      <c r="BL209" s="212"/>
      <c r="BM209" s="631"/>
      <c r="BN209" s="631"/>
      <c r="BO209" s="631"/>
      <c r="BP209" s="631"/>
      <c r="BQ209" s="631"/>
      <c r="BR209" s="631"/>
      <c r="BS209" s="631"/>
      <c r="BT209" s="634"/>
      <c r="BU209" s="635"/>
      <c r="BV209" s="633"/>
      <c r="BW209" s="636"/>
    </row>
    <row r="210" spans="2:75" ht="15.75" customHeight="1">
      <c r="B210" s="330" t="s">
        <v>958</v>
      </c>
      <c r="C210" s="331">
        <v>26434293000109</v>
      </c>
      <c r="D210" s="332" t="s">
        <v>11</v>
      </c>
      <c r="E210" s="332" t="s">
        <v>620</v>
      </c>
      <c r="F210" s="332" t="s">
        <v>663</v>
      </c>
      <c r="G210" s="333" t="s">
        <v>738</v>
      </c>
      <c r="H210" s="333" t="s">
        <v>34</v>
      </c>
      <c r="I210" s="333" t="s">
        <v>1304</v>
      </c>
      <c r="J210" s="333" t="s">
        <v>608</v>
      </c>
      <c r="K210" s="334" t="s">
        <v>48</v>
      </c>
      <c r="L210" s="335"/>
      <c r="M210" s="335" t="s">
        <v>34</v>
      </c>
      <c r="N210" s="334">
        <v>436070</v>
      </c>
      <c r="O210" s="334" t="s">
        <v>1321</v>
      </c>
      <c r="P210" s="338">
        <v>42759</v>
      </c>
      <c r="Q210" s="339">
        <v>43983168.060000002</v>
      </c>
      <c r="R210" s="339">
        <v>59792002.019007966</v>
      </c>
      <c r="S210" s="334">
        <v>1</v>
      </c>
      <c r="T210" s="336">
        <v>7.8365441617056053E-2</v>
      </c>
      <c r="U210" s="336">
        <v>1.0130453592577837</v>
      </c>
      <c r="V210" s="336">
        <v>9.4795925455467778E-2</v>
      </c>
      <c r="W210" s="336">
        <v>0.92931704194516618</v>
      </c>
      <c r="X210" s="336">
        <v>0.14232191978131881</v>
      </c>
      <c r="Y210" s="336">
        <v>1.0792529719799506</v>
      </c>
      <c r="Z210" s="336">
        <v>0.1207572753787709</v>
      </c>
      <c r="AA210" s="336">
        <v>0.68642350134421404</v>
      </c>
      <c r="AB210" s="336">
        <v>7.8661833997217597E-3</v>
      </c>
      <c r="AC210" s="340">
        <v>-0.83102509574193129</v>
      </c>
      <c r="AD210" s="509">
        <v>25682025000143</v>
      </c>
      <c r="AE210" s="337" t="s">
        <v>2279</v>
      </c>
      <c r="AF210" s="337" t="s">
        <v>2143</v>
      </c>
      <c r="AG210" s="341" t="s">
        <v>1437</v>
      </c>
      <c r="AH210" s="341" t="s">
        <v>2138</v>
      </c>
      <c r="AI210" s="341">
        <v>1000</v>
      </c>
      <c r="AJ210" s="341">
        <v>500</v>
      </c>
      <c r="AK210" s="341">
        <v>1000</v>
      </c>
      <c r="AL210" s="336">
        <v>4.5000000000000005E-3</v>
      </c>
      <c r="AM210" s="336" t="s">
        <v>34</v>
      </c>
      <c r="AN210" s="336" t="s">
        <v>64</v>
      </c>
      <c r="AO210" s="334" t="s">
        <v>1324</v>
      </c>
      <c r="AP210" s="337" t="s">
        <v>11</v>
      </c>
      <c r="AQ210" s="343" t="s">
        <v>669</v>
      </c>
      <c r="AR210" s="336">
        <v>1.3499999999999999E-3</v>
      </c>
      <c r="AS210" s="336">
        <v>1.3499999999999999E-3</v>
      </c>
      <c r="AT210" s="336"/>
      <c r="AW210" s="629"/>
      <c r="AX210" s="629"/>
      <c r="AY210" s="630"/>
      <c r="AZ210" s="630"/>
      <c r="BA210" s="630"/>
      <c r="BB210" s="631"/>
      <c r="BC210" s="630"/>
      <c r="BD210" s="630"/>
      <c r="BE210" s="630"/>
      <c r="BF210" s="630"/>
      <c r="BG210" s="631"/>
      <c r="BH210" s="631"/>
      <c r="BI210" s="632"/>
      <c r="BJ210" s="632"/>
      <c r="BK210" s="632"/>
      <c r="BL210" s="631"/>
      <c r="BM210" s="631"/>
      <c r="BN210" s="631"/>
      <c r="BO210" s="631"/>
      <c r="BP210" s="631"/>
      <c r="BQ210" s="631"/>
      <c r="BR210" s="631"/>
      <c r="BS210" s="631"/>
      <c r="BT210" s="634"/>
      <c r="BU210" s="635"/>
      <c r="BV210" s="633"/>
      <c r="BW210" s="636"/>
    </row>
    <row r="211" spans="2:75" ht="15.75" customHeight="1">
      <c r="B211" s="330" t="s">
        <v>985</v>
      </c>
      <c r="C211" s="331">
        <v>20879578000177</v>
      </c>
      <c r="D211" s="332" t="s">
        <v>11</v>
      </c>
      <c r="E211" s="332" t="s">
        <v>620</v>
      </c>
      <c r="F211" s="332" t="s">
        <v>663</v>
      </c>
      <c r="G211" s="333" t="s">
        <v>738</v>
      </c>
      <c r="H211" s="333" t="s">
        <v>34</v>
      </c>
      <c r="I211" s="333"/>
      <c r="J211" s="333" t="s">
        <v>608</v>
      </c>
      <c r="K211" s="334" t="s">
        <v>48</v>
      </c>
      <c r="L211" s="335"/>
      <c r="M211" s="335" t="s">
        <v>34</v>
      </c>
      <c r="N211" s="334">
        <v>387444</v>
      </c>
      <c r="O211" s="334" t="s">
        <v>1321</v>
      </c>
      <c r="P211" s="338">
        <v>42034</v>
      </c>
      <c r="Q211" s="339">
        <v>1197980249.77</v>
      </c>
      <c r="R211" s="339">
        <v>542667184.17476165</v>
      </c>
      <c r="S211" s="334">
        <v>1</v>
      </c>
      <c r="T211" s="336">
        <v>8.6943226516678518E-2</v>
      </c>
      <c r="U211" s="336">
        <v>1.1239320588789947</v>
      </c>
      <c r="V211" s="336">
        <v>0.12882364377044753</v>
      </c>
      <c r="W211" s="336">
        <v>1.2629024611146391</v>
      </c>
      <c r="X211" s="336">
        <v>0.16762286363087697</v>
      </c>
      <c r="Y211" s="336">
        <v>1.2711146253745229</v>
      </c>
      <c r="Z211" s="336">
        <v>0.15687408056775287</v>
      </c>
      <c r="AA211" s="336">
        <v>0.89172313068270614</v>
      </c>
      <c r="AB211" s="336">
        <v>7.1659042756956537E-3</v>
      </c>
      <c r="AC211" s="340">
        <v>3.3601643171341418</v>
      </c>
      <c r="AD211" s="509">
        <v>0</v>
      </c>
      <c r="AE211" s="337" t="s">
        <v>2304</v>
      </c>
      <c r="AF211" s="337" t="s">
        <v>2134</v>
      </c>
      <c r="AG211" s="341" t="s">
        <v>1436</v>
      </c>
      <c r="AH211" s="341" t="s">
        <v>2138</v>
      </c>
      <c r="AI211" s="341">
        <v>500</v>
      </c>
      <c r="AJ211" s="341">
        <v>100</v>
      </c>
      <c r="AK211" s="341">
        <v>500</v>
      </c>
      <c r="AL211" s="336">
        <v>5.0000000000000001E-3</v>
      </c>
      <c r="AM211" s="336" t="s">
        <v>34</v>
      </c>
      <c r="AN211" s="336" t="s">
        <v>64</v>
      </c>
      <c r="AO211" s="334" t="s">
        <v>1324</v>
      </c>
      <c r="AP211" s="337" t="s">
        <v>11</v>
      </c>
      <c r="AQ211" s="343" t="s">
        <v>675</v>
      </c>
      <c r="AR211" s="336">
        <v>1.5E-3</v>
      </c>
      <c r="AS211" s="336">
        <v>1.5E-3</v>
      </c>
      <c r="AT211" s="336"/>
      <c r="AW211" s="629"/>
      <c r="AX211" s="629"/>
      <c r="AY211" s="630"/>
      <c r="AZ211" s="630"/>
      <c r="BA211" s="630"/>
      <c r="BB211" s="631"/>
      <c r="BC211" s="630"/>
      <c r="BD211" s="630"/>
      <c r="BE211" s="630"/>
      <c r="BF211" s="630"/>
      <c r="BG211" s="631"/>
      <c r="BH211" s="631"/>
      <c r="BI211" s="632"/>
      <c r="BJ211" s="632"/>
      <c r="BK211" s="632"/>
      <c r="BL211" s="631"/>
      <c r="BM211" s="631"/>
      <c r="BN211" s="631"/>
      <c r="BO211" s="631"/>
      <c r="BP211" s="631"/>
      <c r="BQ211" s="631"/>
      <c r="BR211" s="631"/>
      <c r="BS211" s="631"/>
      <c r="BT211" s="634"/>
      <c r="BU211" s="635"/>
      <c r="BV211" s="633"/>
      <c r="BW211" s="636"/>
    </row>
    <row r="212" spans="2:75" ht="15.75" customHeight="1">
      <c r="B212" s="330" t="s">
        <v>986</v>
      </c>
      <c r="C212" s="331">
        <v>9720710000160</v>
      </c>
      <c r="D212" s="332" t="s">
        <v>11</v>
      </c>
      <c r="E212" s="332" t="s">
        <v>620</v>
      </c>
      <c r="F212" s="332" t="s">
        <v>663</v>
      </c>
      <c r="G212" s="333" t="s">
        <v>738</v>
      </c>
      <c r="H212" s="333" t="s">
        <v>34</v>
      </c>
      <c r="I212" s="333"/>
      <c r="J212" s="333" t="s">
        <v>608</v>
      </c>
      <c r="K212" s="334" t="s">
        <v>48</v>
      </c>
      <c r="L212" s="335"/>
      <c r="M212" s="335" t="s">
        <v>34</v>
      </c>
      <c r="N212" s="334">
        <v>217913</v>
      </c>
      <c r="O212" s="334" t="s">
        <v>1321</v>
      </c>
      <c r="P212" s="338">
        <v>39720</v>
      </c>
      <c r="Q212" s="339">
        <v>277370412.95999998</v>
      </c>
      <c r="R212" s="339">
        <v>193207404.05670646</v>
      </c>
      <c r="S212" s="334">
        <v>1</v>
      </c>
      <c r="T212" s="336">
        <v>8.390704599104315E-2</v>
      </c>
      <c r="U212" s="336">
        <v>1.0846827606182377</v>
      </c>
      <c r="V212" s="336">
        <v>0.11558738627840337</v>
      </c>
      <c r="W212" s="336">
        <v>1.1331428791512825</v>
      </c>
      <c r="X212" s="336">
        <v>0.15208771011383093</v>
      </c>
      <c r="Y212" s="336">
        <v>1.1533087341302322</v>
      </c>
      <c r="Z212" s="336">
        <v>0.16900110529935586</v>
      </c>
      <c r="AA212" s="336">
        <v>0.96065707069621364</v>
      </c>
      <c r="AB212" s="336">
        <v>3.1760000930810745E-3</v>
      </c>
      <c r="AC212" s="340">
        <v>3.8594958533754338</v>
      </c>
      <c r="AD212" s="509">
        <v>0</v>
      </c>
      <c r="AE212" s="337" t="s">
        <v>2304</v>
      </c>
      <c r="AF212" s="337" t="s">
        <v>2134</v>
      </c>
      <c r="AG212" s="341" t="s">
        <v>1436</v>
      </c>
      <c r="AH212" s="341" t="s">
        <v>2138</v>
      </c>
      <c r="AI212" s="341">
        <v>1</v>
      </c>
      <c r="AJ212" s="341">
        <v>1</v>
      </c>
      <c r="AK212" s="341">
        <v>1</v>
      </c>
      <c r="AL212" s="336">
        <v>8.0000000000000002E-3</v>
      </c>
      <c r="AM212" s="336">
        <v>0.2</v>
      </c>
      <c r="AN212" s="336" t="s">
        <v>64</v>
      </c>
      <c r="AO212" s="334" t="s">
        <v>1324</v>
      </c>
      <c r="AP212" s="337" t="s">
        <v>11</v>
      </c>
      <c r="AQ212" s="343" t="s">
        <v>675</v>
      </c>
      <c r="AR212" s="336">
        <v>2.3999999999999998E-3</v>
      </c>
      <c r="AS212" s="336">
        <v>2.3999999999999998E-3</v>
      </c>
      <c r="AT212" s="336"/>
      <c r="AW212" s="629"/>
      <c r="AX212" s="629"/>
      <c r="AY212" s="630"/>
      <c r="AZ212" s="630"/>
      <c r="BA212" s="630"/>
      <c r="BB212" s="631"/>
      <c r="BC212" s="630"/>
      <c r="BD212" s="630"/>
      <c r="BE212" s="630"/>
      <c r="BF212" s="630"/>
      <c r="BG212" s="631"/>
      <c r="BH212" s="631"/>
      <c r="BI212" s="632"/>
      <c r="BJ212" s="632"/>
      <c r="BK212" s="632"/>
      <c r="BL212" s="631"/>
      <c r="BM212" s="631"/>
      <c r="BN212" s="631"/>
      <c r="BO212" s="631"/>
      <c r="BP212" s="631"/>
      <c r="BQ212" s="631"/>
      <c r="BR212" s="631"/>
      <c r="BS212" s="631"/>
      <c r="BT212" s="634"/>
      <c r="BU212" s="635"/>
      <c r="BV212" s="633"/>
      <c r="BW212" s="636"/>
    </row>
    <row r="213" spans="2:75" ht="15.75" customHeight="1">
      <c r="B213" s="330" t="s">
        <v>239</v>
      </c>
      <c r="C213" s="331">
        <v>26978438000132</v>
      </c>
      <c r="D213" s="332" t="s">
        <v>11</v>
      </c>
      <c r="E213" s="332" t="s">
        <v>620</v>
      </c>
      <c r="F213" s="332" t="s">
        <v>663</v>
      </c>
      <c r="G213" s="333" t="s">
        <v>738</v>
      </c>
      <c r="H213" s="333" t="s">
        <v>34</v>
      </c>
      <c r="I213" s="333"/>
      <c r="J213" s="333" t="s">
        <v>608</v>
      </c>
      <c r="K213" s="334" t="s">
        <v>48</v>
      </c>
      <c r="L213" s="335"/>
      <c r="M213" s="335" t="s">
        <v>34</v>
      </c>
      <c r="N213" s="334">
        <v>456497</v>
      </c>
      <c r="O213" s="334" t="s">
        <v>1321</v>
      </c>
      <c r="P213" s="338">
        <v>43047</v>
      </c>
      <c r="Q213" s="339">
        <v>2217380204.5900002</v>
      </c>
      <c r="R213" s="339">
        <v>1134157373.3624208</v>
      </c>
      <c r="S213" s="334">
        <v>1</v>
      </c>
      <c r="T213" s="336">
        <v>8.7695265885642915E-2</v>
      </c>
      <c r="U213" s="336">
        <v>1.1336538185856702</v>
      </c>
      <c r="V213" s="336">
        <v>0.12169453943694153</v>
      </c>
      <c r="W213" s="336">
        <v>1.1930134008085127</v>
      </c>
      <c r="X213" s="336">
        <v>0.17312031243344728</v>
      </c>
      <c r="Y213" s="336">
        <v>1.3128027783139862</v>
      </c>
      <c r="Z213" s="336">
        <v>0.16992127553756675</v>
      </c>
      <c r="AA213" s="336">
        <v>0.96588761663859501</v>
      </c>
      <c r="AB213" s="336">
        <v>2.6340404169740684E-3</v>
      </c>
      <c r="AC213" s="340">
        <v>6.7265771468244688</v>
      </c>
      <c r="AD213" s="509">
        <v>0</v>
      </c>
      <c r="AE213" s="337" t="s">
        <v>2308</v>
      </c>
      <c r="AF213" s="337" t="s">
        <v>2143</v>
      </c>
      <c r="AG213" s="341" t="s">
        <v>1437</v>
      </c>
      <c r="AH213" s="341" t="s">
        <v>2138</v>
      </c>
      <c r="AI213" s="341">
        <v>500</v>
      </c>
      <c r="AJ213" s="341">
        <v>100</v>
      </c>
      <c r="AK213" s="341">
        <v>500</v>
      </c>
      <c r="AL213" s="336">
        <v>4.0000000000000001E-3</v>
      </c>
      <c r="AM213" s="336">
        <v>0.1</v>
      </c>
      <c r="AN213" s="336" t="s">
        <v>64</v>
      </c>
      <c r="AO213" s="334" t="s">
        <v>1324</v>
      </c>
      <c r="AP213" s="337" t="s">
        <v>11</v>
      </c>
      <c r="AQ213" s="343" t="s">
        <v>669</v>
      </c>
      <c r="AR213" s="336">
        <v>1.4E-3</v>
      </c>
      <c r="AS213" s="336">
        <v>1.4E-3</v>
      </c>
      <c r="AT213" s="336"/>
      <c r="AW213" s="629"/>
      <c r="AX213" s="629"/>
      <c r="AY213" s="630"/>
      <c r="AZ213" s="630"/>
      <c r="BA213" s="630"/>
      <c r="BB213" s="631"/>
      <c r="BC213" s="630"/>
      <c r="BD213" s="630"/>
      <c r="BE213" s="630"/>
      <c r="BF213" s="630"/>
      <c r="BG213" s="631"/>
      <c r="BH213" s="631"/>
      <c r="BI213" s="632"/>
      <c r="BJ213" s="632"/>
      <c r="BK213" s="632"/>
      <c r="BL213" s="631"/>
      <c r="BM213" s="631"/>
      <c r="BN213" s="631"/>
      <c r="BO213" s="631"/>
      <c r="BP213" s="631"/>
      <c r="BQ213" s="631"/>
      <c r="BR213" s="631"/>
      <c r="BS213" s="631"/>
      <c r="BT213" s="634"/>
      <c r="BU213" s="635"/>
      <c r="BV213" s="633"/>
      <c r="BW213" s="636"/>
    </row>
    <row r="214" spans="2:75" ht="15.75" customHeight="1">
      <c r="B214" s="330" t="s">
        <v>477</v>
      </c>
      <c r="C214" s="331">
        <v>41993440000174</v>
      </c>
      <c r="D214" s="332" t="s">
        <v>11</v>
      </c>
      <c r="E214" s="332" t="s">
        <v>620</v>
      </c>
      <c r="F214" s="332" t="s">
        <v>663</v>
      </c>
      <c r="G214" s="333" t="s">
        <v>738</v>
      </c>
      <c r="H214" s="333" t="s">
        <v>34</v>
      </c>
      <c r="I214" s="333"/>
      <c r="J214" s="333" t="s">
        <v>608</v>
      </c>
      <c r="K214" s="334" t="s">
        <v>48</v>
      </c>
      <c r="L214" s="335"/>
      <c r="M214" s="335" t="s">
        <v>34</v>
      </c>
      <c r="N214" s="334">
        <v>627372</v>
      </c>
      <c r="O214" s="334" t="s">
        <v>1321</v>
      </c>
      <c r="P214" s="338">
        <v>44439</v>
      </c>
      <c r="Q214" s="339">
        <v>99208994.569999993</v>
      </c>
      <c r="R214" s="339">
        <v>49569223.182182521</v>
      </c>
      <c r="S214" s="334">
        <v>1</v>
      </c>
      <c r="T214" s="336">
        <v>6.6557278197399317E-2</v>
      </c>
      <c r="U214" s="336">
        <v>0.86039892599839107</v>
      </c>
      <c r="V214" s="336">
        <v>0.10321338000000013</v>
      </c>
      <c r="W214" s="336">
        <v>1.0118362422214213</v>
      </c>
      <c r="X214" s="336" t="s">
        <v>1418</v>
      </c>
      <c r="Y214" s="336" t="s">
        <v>1418</v>
      </c>
      <c r="Z214" s="336" t="s">
        <v>1418</v>
      </c>
      <c r="AA214" s="336" t="s">
        <v>1418</v>
      </c>
      <c r="AB214" s="336">
        <v>2.0698908575775412E-2</v>
      </c>
      <c r="AC214" s="340">
        <v>6.316421023533926E-2</v>
      </c>
      <c r="AD214" s="509">
        <v>29197090000134</v>
      </c>
      <c r="AE214" s="337" t="s">
        <v>59</v>
      </c>
      <c r="AF214" s="337" t="s">
        <v>2137</v>
      </c>
      <c r="AG214" s="341" t="s">
        <v>59</v>
      </c>
      <c r="AH214" s="341" t="s">
        <v>2138</v>
      </c>
      <c r="AI214" s="341">
        <v>100</v>
      </c>
      <c r="AJ214" s="341">
        <v>1</v>
      </c>
      <c r="AK214" s="341">
        <v>100</v>
      </c>
      <c r="AL214" s="336">
        <v>9.0000000000000011E-3</v>
      </c>
      <c r="AM214" s="336">
        <v>0.2</v>
      </c>
      <c r="AN214" s="336" t="s">
        <v>64</v>
      </c>
      <c r="AO214" s="334" t="s">
        <v>1324</v>
      </c>
      <c r="AP214" s="337" t="s">
        <v>11</v>
      </c>
      <c r="AQ214" s="343" t="s">
        <v>669</v>
      </c>
      <c r="AR214" s="336">
        <v>2.0996999999999999E-3</v>
      </c>
      <c r="AS214" s="336">
        <v>2.0996999999999999E-3</v>
      </c>
      <c r="AT214" s="336"/>
      <c r="AW214" s="629"/>
      <c r="AX214" s="629"/>
      <c r="AY214" s="630"/>
      <c r="AZ214" s="630"/>
      <c r="BA214" s="630"/>
      <c r="BB214" s="631"/>
      <c r="BC214" s="630"/>
      <c r="BD214" s="630"/>
      <c r="BE214" s="630"/>
      <c r="BF214" s="630"/>
      <c r="BG214" s="631"/>
      <c r="BH214" s="631"/>
      <c r="BI214" s="632"/>
      <c r="BJ214" s="632"/>
      <c r="BK214" s="632"/>
      <c r="BL214" s="631"/>
      <c r="BM214" s="631"/>
      <c r="BN214" s="631"/>
      <c r="BO214" s="631"/>
      <c r="BP214" s="631"/>
      <c r="BQ214" s="631"/>
      <c r="BR214" s="631"/>
      <c r="BS214" s="631"/>
      <c r="BT214" s="634"/>
      <c r="BU214" s="635"/>
      <c r="BV214" s="633"/>
      <c r="BW214" s="636"/>
    </row>
    <row r="215" spans="2:75" ht="15.75" customHeight="1">
      <c r="B215" s="330" t="s">
        <v>1297</v>
      </c>
      <c r="C215" s="331">
        <v>38145457000167</v>
      </c>
      <c r="D215" s="332" t="s">
        <v>11</v>
      </c>
      <c r="E215" s="332" t="s">
        <v>621</v>
      </c>
      <c r="F215" s="332" t="s">
        <v>663</v>
      </c>
      <c r="G215" s="333" t="s">
        <v>738</v>
      </c>
      <c r="H215" s="333" t="s">
        <v>34</v>
      </c>
      <c r="I215" s="333"/>
      <c r="J215" s="333" t="s">
        <v>608</v>
      </c>
      <c r="K215" s="334" t="s">
        <v>48</v>
      </c>
      <c r="L215" s="335"/>
      <c r="M215" s="335" t="s">
        <v>34</v>
      </c>
      <c r="N215" s="334">
        <v>562335</v>
      </c>
      <c r="O215" s="334" t="s">
        <v>1321</v>
      </c>
      <c r="P215" s="338">
        <v>44165</v>
      </c>
      <c r="Q215" s="339">
        <v>1817864150.0999999</v>
      </c>
      <c r="R215" s="339">
        <v>1724007961.8055551</v>
      </c>
      <c r="S215" s="334">
        <v>1</v>
      </c>
      <c r="T215" s="336">
        <v>0.10137276045709909</v>
      </c>
      <c r="U215" s="336">
        <v>1.3104654605029857</v>
      </c>
      <c r="V215" s="336">
        <v>0.13828838952626099</v>
      </c>
      <c r="W215" s="336">
        <v>1.3556886171260345</v>
      </c>
      <c r="X215" s="336" t="s">
        <v>1418</v>
      </c>
      <c r="Y215" s="336" t="s">
        <v>1418</v>
      </c>
      <c r="Z215" s="336" t="s">
        <v>1418</v>
      </c>
      <c r="AA215" s="336" t="s">
        <v>1418</v>
      </c>
      <c r="AB215" s="336">
        <v>4.0383068350215191E-2</v>
      </c>
      <c r="AC215" s="340">
        <v>0.82259313423156255</v>
      </c>
      <c r="AD215" s="509">
        <v>39586858000115</v>
      </c>
      <c r="AE215" s="337" t="s">
        <v>2320</v>
      </c>
      <c r="AF215" s="337" t="s">
        <v>2137</v>
      </c>
      <c r="AG215" s="341" t="s">
        <v>59</v>
      </c>
      <c r="AH215" s="341" t="s">
        <v>2138</v>
      </c>
      <c r="AI215" s="341">
        <v>1</v>
      </c>
      <c r="AJ215" s="341">
        <v>1</v>
      </c>
      <c r="AK215" s="341">
        <v>1</v>
      </c>
      <c r="AL215" s="336">
        <v>9.1999999999999998E-3</v>
      </c>
      <c r="AM215" s="336" t="s">
        <v>34</v>
      </c>
      <c r="AN215" s="336" t="s">
        <v>2166</v>
      </c>
      <c r="AO215" s="334" t="s">
        <v>1324</v>
      </c>
      <c r="AP215" s="337" t="s">
        <v>11</v>
      </c>
      <c r="AQ215" s="343" t="s">
        <v>675</v>
      </c>
      <c r="AR215" s="336">
        <v>2.2147466666666664E-3</v>
      </c>
      <c r="AS215" s="336">
        <v>2.2147466666666664E-3</v>
      </c>
      <c r="AT215" s="336"/>
      <c r="AW215" s="629"/>
      <c r="AX215" s="629"/>
      <c r="AY215" s="630"/>
      <c r="AZ215" s="630"/>
      <c r="BA215" s="630"/>
      <c r="BB215" s="631"/>
      <c r="BC215" s="630"/>
      <c r="BD215" s="630"/>
      <c r="BE215" s="630"/>
      <c r="BF215" s="630"/>
      <c r="BG215" s="631"/>
      <c r="BH215" s="631"/>
      <c r="BI215" s="632"/>
      <c r="BJ215" s="632"/>
      <c r="BK215" s="632"/>
      <c r="BL215" s="631"/>
      <c r="BM215" s="631"/>
      <c r="BN215" s="631"/>
      <c r="BO215" s="631"/>
      <c r="BP215" s="631"/>
      <c r="BQ215" s="631"/>
      <c r="BR215" s="631"/>
      <c r="BS215" s="631"/>
      <c r="BT215" s="634"/>
      <c r="BU215" s="635"/>
      <c r="BV215" s="633"/>
      <c r="BW215" s="636"/>
    </row>
    <row r="216" spans="2:75" ht="15.75" customHeight="1">
      <c r="B216" s="330" t="s">
        <v>1034</v>
      </c>
      <c r="C216" s="331">
        <v>27945264000174</v>
      </c>
      <c r="D216" s="332" t="s">
        <v>11</v>
      </c>
      <c r="E216" s="332" t="s">
        <v>620</v>
      </c>
      <c r="F216" s="332" t="s">
        <v>663</v>
      </c>
      <c r="G216" s="333" t="s">
        <v>738</v>
      </c>
      <c r="H216" s="333" t="s">
        <v>34</v>
      </c>
      <c r="I216" s="333"/>
      <c r="J216" s="333" t="s">
        <v>608</v>
      </c>
      <c r="K216" s="334" t="s">
        <v>48</v>
      </c>
      <c r="L216" s="335"/>
      <c r="M216" s="335" t="s">
        <v>34</v>
      </c>
      <c r="N216" s="334">
        <v>467286</v>
      </c>
      <c r="O216" s="334" t="s">
        <v>1321</v>
      </c>
      <c r="P216" s="338">
        <v>43131</v>
      </c>
      <c r="Q216" s="339">
        <v>3845445724.0500002</v>
      </c>
      <c r="R216" s="339">
        <v>4335816542.0791273</v>
      </c>
      <c r="S216" s="334">
        <v>1</v>
      </c>
      <c r="T216" s="336">
        <v>8.5000320423177289E-2</v>
      </c>
      <c r="U216" s="336">
        <v>1.0988157325892349</v>
      </c>
      <c r="V216" s="336">
        <v>0.1099392143553255</v>
      </c>
      <c r="W216" s="336">
        <v>1.077771908313319</v>
      </c>
      <c r="X216" s="336">
        <v>0.13857701950606161</v>
      </c>
      <c r="Y216" s="336">
        <v>1.050854712892032</v>
      </c>
      <c r="Z216" s="336">
        <v>0.17488463541923505</v>
      </c>
      <c r="AA216" s="336">
        <v>0.99410096326901343</v>
      </c>
      <c r="AB216" s="336">
        <v>9.0139194576166187E-3</v>
      </c>
      <c r="AC216" s="340">
        <v>0.80045375065401336</v>
      </c>
      <c r="AD216" s="509">
        <v>0</v>
      </c>
      <c r="AE216" s="337" t="s">
        <v>2320</v>
      </c>
      <c r="AF216" s="337" t="s">
        <v>2137</v>
      </c>
      <c r="AG216" s="341" t="s">
        <v>59</v>
      </c>
      <c r="AH216" s="341" t="s">
        <v>2138</v>
      </c>
      <c r="AI216" s="341">
        <v>1</v>
      </c>
      <c r="AJ216" s="341">
        <v>1</v>
      </c>
      <c r="AK216" s="341">
        <v>1</v>
      </c>
      <c r="AL216" s="336">
        <v>8.0000000000000002E-3</v>
      </c>
      <c r="AM216" s="336">
        <v>0.2</v>
      </c>
      <c r="AN216" s="336" t="s">
        <v>64</v>
      </c>
      <c r="AO216" s="334" t="s">
        <v>1324</v>
      </c>
      <c r="AP216" s="337" t="s">
        <v>11</v>
      </c>
      <c r="AQ216" s="343" t="s">
        <v>675</v>
      </c>
      <c r="AR216" s="336">
        <v>1.9258666666666664E-3</v>
      </c>
      <c r="AS216" s="336">
        <v>1.9258666666666664E-3</v>
      </c>
      <c r="AT216" s="336"/>
      <c r="AW216" s="629"/>
      <c r="AX216" s="629"/>
      <c r="AY216" s="630"/>
      <c r="AZ216" s="630"/>
      <c r="BA216" s="630"/>
      <c r="BB216" s="631"/>
      <c r="BC216" s="630"/>
      <c r="BD216" s="630"/>
      <c r="BE216" s="630"/>
      <c r="BF216" s="630"/>
      <c r="BG216" s="631"/>
      <c r="BH216" s="631"/>
      <c r="BI216" s="632"/>
      <c r="BJ216" s="632"/>
      <c r="BK216" s="632"/>
      <c r="BL216" s="631"/>
      <c r="BM216" s="631"/>
      <c r="BN216" s="631"/>
      <c r="BO216" s="631"/>
      <c r="BP216" s="631"/>
      <c r="BQ216" s="631"/>
      <c r="BR216" s="631"/>
      <c r="BS216" s="631"/>
      <c r="BT216" s="634"/>
      <c r="BU216" s="635"/>
      <c r="BV216" s="633"/>
      <c r="BW216" s="636"/>
    </row>
    <row r="217" spans="2:75" ht="15.75" customHeight="1">
      <c r="B217" s="330" t="s">
        <v>1059</v>
      </c>
      <c r="C217" s="331">
        <v>19488768000184</v>
      </c>
      <c r="D217" s="332" t="s">
        <v>11</v>
      </c>
      <c r="E217" s="332" t="s">
        <v>620</v>
      </c>
      <c r="F217" s="332" t="s">
        <v>663</v>
      </c>
      <c r="G217" s="333" t="s">
        <v>738</v>
      </c>
      <c r="H217" s="333" t="s">
        <v>34</v>
      </c>
      <c r="I217" s="333"/>
      <c r="J217" s="333" t="s">
        <v>608</v>
      </c>
      <c r="K217" s="334" t="s">
        <v>48</v>
      </c>
      <c r="L217" s="335"/>
      <c r="M217" s="335" t="s">
        <v>34</v>
      </c>
      <c r="N217" s="334">
        <v>378615</v>
      </c>
      <c r="O217" s="334" t="s">
        <v>1321</v>
      </c>
      <c r="P217" s="338">
        <v>41912</v>
      </c>
      <c r="Q217" s="339">
        <v>1167245726.6500001</v>
      </c>
      <c r="R217" s="339">
        <v>812993112.68154812</v>
      </c>
      <c r="S217" s="334">
        <v>1</v>
      </c>
      <c r="T217" s="336">
        <v>8.4841218008667729E-2</v>
      </c>
      <c r="U217" s="336">
        <v>1.096758984623043</v>
      </c>
      <c r="V217" s="336">
        <v>0.11429609524201489</v>
      </c>
      <c r="W217" s="336">
        <v>1.1204839092592636</v>
      </c>
      <c r="X217" s="336">
        <v>0.17254769012368976</v>
      </c>
      <c r="Y217" s="336">
        <v>1.3084604793162111</v>
      </c>
      <c r="Z217" s="336">
        <v>0.16749901758243113</v>
      </c>
      <c r="AA217" s="336">
        <v>0.95211871715400653</v>
      </c>
      <c r="AB217" s="336">
        <v>1.7574770495408295E-3</v>
      </c>
      <c r="AC217" s="340">
        <v>6.3133731623673226</v>
      </c>
      <c r="AD217" s="509">
        <v>0</v>
      </c>
      <c r="AE217" s="337" t="s">
        <v>2342</v>
      </c>
      <c r="AF217" s="337" t="s">
        <v>2140</v>
      </c>
      <c r="AG217" s="341" t="s">
        <v>719</v>
      </c>
      <c r="AH217" s="341" t="s">
        <v>2138</v>
      </c>
      <c r="AI217" s="341">
        <v>1000</v>
      </c>
      <c r="AJ217" s="341">
        <v>0</v>
      </c>
      <c r="AK217" s="341">
        <v>0</v>
      </c>
      <c r="AL217" s="336">
        <v>4.5000000000000005E-3</v>
      </c>
      <c r="AM217" s="336" t="s">
        <v>34</v>
      </c>
      <c r="AN217" s="336" t="s">
        <v>64</v>
      </c>
      <c r="AO217" s="334" t="s">
        <v>1324</v>
      </c>
      <c r="AP217" s="337" t="s">
        <v>11</v>
      </c>
      <c r="AQ217" s="343" t="s">
        <v>669</v>
      </c>
      <c r="AR217" s="336">
        <v>1.6199999999999999E-3</v>
      </c>
      <c r="AS217" s="336">
        <v>1.6199999999999999E-3</v>
      </c>
      <c r="AT217" s="336"/>
      <c r="AW217" s="629"/>
      <c r="AX217" s="629"/>
      <c r="AY217" s="630"/>
      <c r="AZ217" s="630"/>
      <c r="BA217" s="630"/>
      <c r="BB217" s="631"/>
      <c r="BC217" s="630"/>
      <c r="BD217" s="630"/>
      <c r="BE217" s="630"/>
      <c r="BF217" s="630"/>
      <c r="BG217" s="631"/>
      <c r="BH217" s="631"/>
      <c r="BI217" s="632"/>
      <c r="BJ217" s="632"/>
      <c r="BK217" s="632"/>
      <c r="BL217" s="631"/>
      <c r="BM217" s="631"/>
      <c r="BN217" s="631"/>
      <c r="BO217" s="631"/>
      <c r="BP217" s="631"/>
      <c r="BQ217" s="631"/>
      <c r="BR217" s="631"/>
      <c r="BS217" s="631"/>
      <c r="BT217" s="634"/>
      <c r="BU217" s="635"/>
      <c r="BV217" s="633"/>
      <c r="BW217" s="636"/>
    </row>
    <row r="218" spans="2:75" ht="15.75" customHeight="1">
      <c r="B218" s="330" t="s">
        <v>1135</v>
      </c>
      <c r="C218" s="331">
        <v>2603461000184</v>
      </c>
      <c r="D218" s="332" t="s">
        <v>11</v>
      </c>
      <c r="E218" s="332" t="s">
        <v>620</v>
      </c>
      <c r="F218" s="332" t="s">
        <v>663</v>
      </c>
      <c r="G218" s="333" t="s">
        <v>738</v>
      </c>
      <c r="H218" s="333" t="s">
        <v>34</v>
      </c>
      <c r="I218" s="333"/>
      <c r="J218" s="333" t="s">
        <v>608</v>
      </c>
      <c r="K218" s="334" t="s">
        <v>48</v>
      </c>
      <c r="L218" s="335"/>
      <c r="M218" s="335" t="s">
        <v>34</v>
      </c>
      <c r="N218" s="334">
        <v>143367</v>
      </c>
      <c r="O218" s="334" t="s">
        <v>1321</v>
      </c>
      <c r="P218" s="338">
        <v>35979</v>
      </c>
      <c r="Q218" s="339">
        <v>500494478.97000003</v>
      </c>
      <c r="R218" s="339">
        <v>745060673.88750017</v>
      </c>
      <c r="S218" s="334">
        <v>1</v>
      </c>
      <c r="T218" s="336">
        <v>6.9787652752610008E-2</v>
      </c>
      <c r="U218" s="336">
        <v>0.9021586083825246</v>
      </c>
      <c r="V218" s="336">
        <v>9.0814147353874164E-2</v>
      </c>
      <c r="W218" s="336">
        <v>0.89028230253758145</v>
      </c>
      <c r="X218" s="336">
        <v>0.10740191880284589</v>
      </c>
      <c r="Y218" s="336">
        <v>0.81444826097361034</v>
      </c>
      <c r="Z218" s="336">
        <v>0.15691079665446228</v>
      </c>
      <c r="AA218" s="336">
        <v>0.89193183682248678</v>
      </c>
      <c r="AB218" s="336">
        <v>1.1901142833524076E-2</v>
      </c>
      <c r="AC218" s="340">
        <v>-0.85220205607998634</v>
      </c>
      <c r="AD218" s="509">
        <v>14284014000199</v>
      </c>
      <c r="AE218" s="337" t="s">
        <v>2391</v>
      </c>
      <c r="AF218" s="337" t="s">
        <v>2137</v>
      </c>
      <c r="AG218" s="341" t="s">
        <v>59</v>
      </c>
      <c r="AH218" s="341" t="s">
        <v>2138</v>
      </c>
      <c r="AI218" s="341">
        <v>20000</v>
      </c>
      <c r="AJ218" s="341">
        <v>100</v>
      </c>
      <c r="AK218" s="341">
        <v>1000</v>
      </c>
      <c r="AL218" s="336">
        <v>5.0000000000000001E-3</v>
      </c>
      <c r="AM218" s="336">
        <v>0.2</v>
      </c>
      <c r="AN218" s="336" t="s">
        <v>64</v>
      </c>
      <c r="AO218" s="334" t="s">
        <v>1324</v>
      </c>
      <c r="AP218" s="337" t="s">
        <v>11</v>
      </c>
      <c r="AQ218" s="343" t="s">
        <v>669</v>
      </c>
      <c r="AR218" s="336">
        <v>1.3333333333333333E-3</v>
      </c>
      <c r="AS218" s="336">
        <v>1.3333333333333333E-3</v>
      </c>
      <c r="AT218" s="336"/>
      <c r="AW218" s="629"/>
      <c r="AX218" s="629"/>
      <c r="AY218" s="630"/>
      <c r="AZ218" s="630"/>
      <c r="BA218" s="630"/>
      <c r="BB218" s="631"/>
      <c r="BC218" s="630"/>
      <c r="BD218" s="630"/>
      <c r="BE218" s="630"/>
      <c r="BF218" s="630"/>
      <c r="BG218" s="631"/>
      <c r="BH218" s="631"/>
      <c r="BI218" s="632"/>
      <c r="BJ218" s="632"/>
      <c r="BK218" s="632"/>
      <c r="BL218" s="212"/>
      <c r="BM218" s="631"/>
      <c r="BN218" s="631"/>
      <c r="BO218" s="631"/>
      <c r="BP218" s="631"/>
      <c r="BQ218" s="631"/>
      <c r="BR218" s="631"/>
      <c r="BS218" s="631"/>
      <c r="BT218" s="634"/>
      <c r="BU218" s="635"/>
      <c r="BV218" s="633"/>
      <c r="BW218" s="636"/>
    </row>
    <row r="219" spans="2:75" ht="15.75" customHeight="1">
      <c r="B219" s="330" t="s">
        <v>1138</v>
      </c>
      <c r="C219" s="331">
        <v>21625026000103</v>
      </c>
      <c r="D219" s="332" t="s">
        <v>11</v>
      </c>
      <c r="E219" s="332" t="s">
        <v>621</v>
      </c>
      <c r="F219" s="332" t="s">
        <v>663</v>
      </c>
      <c r="G219" s="333" t="s">
        <v>865</v>
      </c>
      <c r="H219" s="333" t="s">
        <v>34</v>
      </c>
      <c r="I219" s="333"/>
      <c r="J219" s="333" t="s">
        <v>608</v>
      </c>
      <c r="K219" s="334" t="s">
        <v>48</v>
      </c>
      <c r="L219" s="335"/>
      <c r="M219" s="335" t="s">
        <v>34</v>
      </c>
      <c r="N219" s="334">
        <v>392979</v>
      </c>
      <c r="O219" s="334" t="s">
        <v>1321</v>
      </c>
      <c r="P219" s="338">
        <v>42111</v>
      </c>
      <c r="Q219" s="339">
        <v>30297980.579999998</v>
      </c>
      <c r="R219" s="339">
        <v>58509984.523333259</v>
      </c>
      <c r="S219" s="334">
        <v>1</v>
      </c>
      <c r="T219" s="336">
        <v>4.4223853818012415E-2</v>
      </c>
      <c r="U219" s="336">
        <v>0.57169038997773369</v>
      </c>
      <c r="V219" s="336">
        <v>4.7547044760299473E-2</v>
      </c>
      <c r="W219" s="336">
        <v>0.46612002338257968</v>
      </c>
      <c r="X219" s="336">
        <v>7.5312127738699441E-2</v>
      </c>
      <c r="Y219" s="336">
        <v>0.57110554588509699</v>
      </c>
      <c r="Z219" s="336">
        <v>0.16191985678127674</v>
      </c>
      <c r="AA219" s="336">
        <v>0.92040495846179904</v>
      </c>
      <c r="AB219" s="336">
        <v>5.9012305256822425E-2</v>
      </c>
      <c r="AC219" s="340">
        <v>-0.82977160605293754</v>
      </c>
      <c r="AD219" s="509">
        <v>0</v>
      </c>
      <c r="AE219" s="337" t="s">
        <v>2391</v>
      </c>
      <c r="AF219" s="337" t="s">
        <v>2137</v>
      </c>
      <c r="AG219" s="341" t="s">
        <v>59</v>
      </c>
      <c r="AH219" s="341" t="s">
        <v>2138</v>
      </c>
      <c r="AI219" s="341">
        <v>20000</v>
      </c>
      <c r="AJ219" s="341">
        <v>100</v>
      </c>
      <c r="AK219" s="341">
        <v>1000</v>
      </c>
      <c r="AL219" s="336">
        <v>5.0000000000000001E-3</v>
      </c>
      <c r="AM219" s="336">
        <v>0.2</v>
      </c>
      <c r="AN219" s="336" t="s">
        <v>2243</v>
      </c>
      <c r="AO219" s="334" t="s">
        <v>1324</v>
      </c>
      <c r="AP219" s="337" t="s">
        <v>11</v>
      </c>
      <c r="AQ219" s="343" t="s">
        <v>669</v>
      </c>
      <c r="AR219" s="336">
        <v>1.3333333333333333E-3</v>
      </c>
      <c r="AS219" s="336">
        <v>1.3333333333333333E-3</v>
      </c>
      <c r="AT219" s="336"/>
      <c r="AW219" s="629"/>
      <c r="AX219" s="629"/>
      <c r="AY219" s="630"/>
      <c r="AZ219" s="630"/>
      <c r="BA219" s="630"/>
      <c r="BB219" s="631"/>
      <c r="BC219" s="630"/>
      <c r="BD219" s="630"/>
      <c r="BE219" s="630"/>
      <c r="BF219" s="630"/>
      <c r="BG219" s="631"/>
      <c r="BH219" s="631"/>
      <c r="BI219" s="632"/>
      <c r="BJ219" s="632"/>
      <c r="BK219" s="632"/>
      <c r="BL219" s="631"/>
      <c r="BM219" s="631"/>
      <c r="BN219" s="631"/>
      <c r="BO219" s="631"/>
      <c r="BP219" s="631"/>
      <c r="BQ219" s="631"/>
      <c r="BR219" s="631"/>
      <c r="BS219" s="631"/>
      <c r="BT219" s="634"/>
      <c r="BU219" s="635"/>
      <c r="BV219" s="633"/>
      <c r="BW219" s="636"/>
    </row>
    <row r="220" spans="2:75" ht="15.75" customHeight="1">
      <c r="B220" s="330" t="s">
        <v>346</v>
      </c>
      <c r="C220" s="331">
        <v>29206196000157</v>
      </c>
      <c r="D220" s="332" t="s">
        <v>11</v>
      </c>
      <c r="E220" s="332" t="s">
        <v>620</v>
      </c>
      <c r="F220" s="332" t="s">
        <v>663</v>
      </c>
      <c r="G220" s="333" t="s">
        <v>738</v>
      </c>
      <c r="H220" s="333" t="s">
        <v>34</v>
      </c>
      <c r="I220" s="333"/>
      <c r="J220" s="333" t="s">
        <v>608</v>
      </c>
      <c r="K220" s="334" t="s">
        <v>48</v>
      </c>
      <c r="L220" s="335"/>
      <c r="M220" s="335" t="s">
        <v>34</v>
      </c>
      <c r="N220" s="334">
        <v>471501</v>
      </c>
      <c r="O220" s="334" t="s">
        <v>1321</v>
      </c>
      <c r="P220" s="338">
        <v>43181</v>
      </c>
      <c r="Q220" s="339">
        <v>983913530.38</v>
      </c>
      <c r="R220" s="339">
        <v>1032256938.0063094</v>
      </c>
      <c r="S220" s="334">
        <v>1</v>
      </c>
      <c r="T220" s="336">
        <v>8.4250860256838811E-2</v>
      </c>
      <c r="U220" s="336">
        <v>1.0891273147383169</v>
      </c>
      <c r="V220" s="336">
        <v>0.11321491130263439</v>
      </c>
      <c r="W220" s="336">
        <v>1.1098846914604381</v>
      </c>
      <c r="X220" s="336">
        <v>0.16786394824696593</v>
      </c>
      <c r="Y220" s="336">
        <v>1.2729428138138894</v>
      </c>
      <c r="Z220" s="336">
        <v>0.15867839428008246</v>
      </c>
      <c r="AA220" s="336">
        <v>0.90197943476091469</v>
      </c>
      <c r="AB220" s="336">
        <v>1.7329252628448398E-3</v>
      </c>
      <c r="AC220" s="340">
        <v>5.8423727546508752</v>
      </c>
      <c r="AD220" s="509">
        <v>0</v>
      </c>
      <c r="AE220" s="337" t="s">
        <v>2395</v>
      </c>
      <c r="AF220" s="337" t="s">
        <v>2143</v>
      </c>
      <c r="AG220" s="341" t="s">
        <v>1437</v>
      </c>
      <c r="AH220" s="341" t="s">
        <v>2138</v>
      </c>
      <c r="AI220" s="341">
        <v>500</v>
      </c>
      <c r="AJ220" s="341">
        <v>100</v>
      </c>
      <c r="AK220" s="341">
        <v>100</v>
      </c>
      <c r="AL220" s="336">
        <v>4.0000000000000001E-3</v>
      </c>
      <c r="AM220" s="336" t="s">
        <v>34</v>
      </c>
      <c r="AN220" s="336" t="s">
        <v>64</v>
      </c>
      <c r="AO220" s="334" t="s">
        <v>1324</v>
      </c>
      <c r="AP220" s="337" t="s">
        <v>11</v>
      </c>
      <c r="AQ220" s="343" t="s">
        <v>662</v>
      </c>
      <c r="AR220" s="336">
        <v>1.1200000000000001E-3</v>
      </c>
      <c r="AS220" s="336">
        <v>1.1200000000000001E-3</v>
      </c>
      <c r="AT220" s="336"/>
      <c r="AW220" s="629"/>
      <c r="AX220" s="629"/>
      <c r="AY220" s="630"/>
      <c r="AZ220" s="630"/>
      <c r="BA220" s="630"/>
      <c r="BB220" s="631"/>
      <c r="BC220" s="630"/>
      <c r="BD220" s="630"/>
      <c r="BE220" s="630"/>
      <c r="BF220" s="630"/>
      <c r="BG220" s="631"/>
      <c r="BH220" s="631"/>
      <c r="BI220" s="632"/>
      <c r="BJ220" s="632"/>
      <c r="BK220" s="632"/>
      <c r="BL220" s="631"/>
      <c r="BM220" s="631"/>
      <c r="BN220" s="631"/>
      <c r="BO220" s="631"/>
      <c r="BP220" s="631"/>
      <c r="BQ220" s="631"/>
      <c r="BR220" s="631"/>
      <c r="BS220" s="631"/>
      <c r="BT220" s="634"/>
      <c r="BU220" s="635"/>
      <c r="BV220" s="633"/>
      <c r="BW220" s="636"/>
    </row>
    <row r="221" spans="2:75" ht="15.75" customHeight="1">
      <c r="B221" s="330" t="s">
        <v>1157</v>
      </c>
      <c r="C221" s="331">
        <v>9543255000175</v>
      </c>
      <c r="D221" s="332" t="s">
        <v>11</v>
      </c>
      <c r="E221" s="332" t="s">
        <v>620</v>
      </c>
      <c r="F221" s="332" t="s">
        <v>663</v>
      </c>
      <c r="G221" s="333" t="s">
        <v>738</v>
      </c>
      <c r="H221" s="333" t="s">
        <v>34</v>
      </c>
      <c r="I221" s="333"/>
      <c r="J221" s="333" t="s">
        <v>608</v>
      </c>
      <c r="K221" s="334" t="s">
        <v>48</v>
      </c>
      <c r="L221" s="335"/>
      <c r="M221" s="335" t="s">
        <v>34</v>
      </c>
      <c r="N221" s="334">
        <v>215740</v>
      </c>
      <c r="O221" s="334" t="s">
        <v>1321</v>
      </c>
      <c r="P221" s="338">
        <v>39674</v>
      </c>
      <c r="Q221" s="339">
        <v>287228059.02999997</v>
      </c>
      <c r="R221" s="339">
        <v>197590884.85452387</v>
      </c>
      <c r="S221" s="334">
        <v>1</v>
      </c>
      <c r="T221" s="336">
        <v>8.4782965863557935E-2</v>
      </c>
      <c r="U221" s="336">
        <v>1.0960059477734754</v>
      </c>
      <c r="V221" s="336">
        <v>0.1130948871637607</v>
      </c>
      <c r="W221" s="336">
        <v>1.1087080535705269</v>
      </c>
      <c r="X221" s="336">
        <v>0.1568490325327323</v>
      </c>
      <c r="Y221" s="336">
        <v>1.1894147069772101</v>
      </c>
      <c r="Z221" s="336">
        <v>0.16266521428665714</v>
      </c>
      <c r="AA221" s="336">
        <v>0.9246418121585358</v>
      </c>
      <c r="AB221" s="336">
        <v>2.2642982912659398E-3</v>
      </c>
      <c r="AC221" s="340">
        <v>4.4241449775988313</v>
      </c>
      <c r="AD221" s="509">
        <v>0</v>
      </c>
      <c r="AE221" s="337" t="s">
        <v>2403</v>
      </c>
      <c r="AF221" s="337" t="s">
        <v>2140</v>
      </c>
      <c r="AG221" s="341" t="s">
        <v>719</v>
      </c>
      <c r="AH221" s="341" t="s">
        <v>2138</v>
      </c>
      <c r="AI221" s="341">
        <v>1000</v>
      </c>
      <c r="AJ221" s="341">
        <v>100</v>
      </c>
      <c r="AK221" s="341">
        <v>1000</v>
      </c>
      <c r="AL221" s="336">
        <v>3.9000000000000003E-3</v>
      </c>
      <c r="AM221" s="336" t="s">
        <v>34</v>
      </c>
      <c r="AN221" s="336" t="s">
        <v>64</v>
      </c>
      <c r="AO221" s="334" t="s">
        <v>1324</v>
      </c>
      <c r="AP221" s="337" t="s">
        <v>11</v>
      </c>
      <c r="AQ221" s="343" t="s">
        <v>669</v>
      </c>
      <c r="AR221" s="336">
        <v>1.0399999999999999E-3</v>
      </c>
      <c r="AS221" s="336">
        <v>1.0399999999999999E-3</v>
      </c>
      <c r="AT221" s="336"/>
      <c r="AW221" s="629"/>
      <c r="AX221" s="629"/>
      <c r="AY221" s="630"/>
      <c r="AZ221" s="630"/>
      <c r="BA221" s="630"/>
      <c r="BB221" s="631"/>
      <c r="BC221" s="630"/>
      <c r="BD221" s="630"/>
      <c r="BE221" s="630"/>
      <c r="BF221" s="630"/>
      <c r="BG221" s="631"/>
      <c r="BH221" s="631"/>
      <c r="BI221" s="632"/>
      <c r="BJ221" s="632"/>
      <c r="BK221" s="632"/>
      <c r="BL221" s="631"/>
      <c r="BM221" s="631"/>
      <c r="BN221" s="631"/>
      <c r="BO221" s="631"/>
      <c r="BP221" s="631"/>
      <c r="BQ221" s="631"/>
      <c r="BR221" s="631"/>
      <c r="BS221" s="631"/>
      <c r="BT221" s="634"/>
      <c r="BU221" s="635"/>
      <c r="BV221" s="633"/>
      <c r="BW221" s="636"/>
    </row>
    <row r="222" spans="2:75" ht="15.75" customHeight="1">
      <c r="B222" s="330" t="s">
        <v>1161</v>
      </c>
      <c r="C222" s="331">
        <v>36248893000136</v>
      </c>
      <c r="D222" s="332" t="s">
        <v>11</v>
      </c>
      <c r="E222" s="332" t="s">
        <v>620</v>
      </c>
      <c r="F222" s="332" t="s">
        <v>663</v>
      </c>
      <c r="G222" s="333" t="s">
        <v>738</v>
      </c>
      <c r="H222" s="333" t="s">
        <v>34</v>
      </c>
      <c r="I222" s="333" t="s">
        <v>1304</v>
      </c>
      <c r="J222" s="333" t="s">
        <v>608</v>
      </c>
      <c r="K222" s="334" t="s">
        <v>48</v>
      </c>
      <c r="L222" s="335"/>
      <c r="M222" s="335" t="s">
        <v>34</v>
      </c>
      <c r="N222" s="334">
        <v>531154</v>
      </c>
      <c r="O222" s="334" t="s">
        <v>1321</v>
      </c>
      <c r="P222" s="338">
        <v>43899</v>
      </c>
      <c r="Q222" s="339">
        <v>2324522.77</v>
      </c>
      <c r="R222" s="339">
        <v>17114247.041547611</v>
      </c>
      <c r="S222" s="334">
        <v>1</v>
      </c>
      <c r="T222" s="336">
        <v>0.22494259920678639</v>
      </c>
      <c r="U222" s="336">
        <v>2.9078768845503666</v>
      </c>
      <c r="V222" s="336">
        <v>0.26044278482125471</v>
      </c>
      <c r="W222" s="336">
        <v>2.5532101429797209</v>
      </c>
      <c r="X222" s="336">
        <v>0.33208723888258773</v>
      </c>
      <c r="Y222" s="336">
        <v>2.5182778595970929</v>
      </c>
      <c r="Z222" s="336" t="s">
        <v>1418</v>
      </c>
      <c r="AA222" s="336" t="s">
        <v>1418</v>
      </c>
      <c r="AB222" s="336">
        <v>0.11364713310311063</v>
      </c>
      <c r="AC222" s="340">
        <v>1.2372879876940654</v>
      </c>
      <c r="AD222" s="509">
        <v>0</v>
      </c>
      <c r="AE222" s="337" t="s">
        <v>2405</v>
      </c>
      <c r="AF222" s="337" t="s">
        <v>2134</v>
      </c>
      <c r="AG222" s="341" t="s">
        <v>1436</v>
      </c>
      <c r="AH222" s="341" t="s">
        <v>2156</v>
      </c>
      <c r="AI222" s="341">
        <v>0</v>
      </c>
      <c r="AJ222" s="341">
        <v>0</v>
      </c>
      <c r="AK222" s="341">
        <v>0</v>
      </c>
      <c r="AL222" s="336">
        <v>9.300000000000001E-3</v>
      </c>
      <c r="AM222" s="336">
        <v>0.2</v>
      </c>
      <c r="AN222" s="336" t="s">
        <v>34</v>
      </c>
      <c r="AO222" s="334" t="s">
        <v>1324</v>
      </c>
      <c r="AP222" s="337" t="s">
        <v>13</v>
      </c>
      <c r="AQ222" s="343" t="s">
        <v>679</v>
      </c>
      <c r="AR222" s="336">
        <v>2.4799999999999996E-3</v>
      </c>
      <c r="AS222" s="336">
        <v>2.4799999999999996E-3</v>
      </c>
      <c r="AT222" s="336"/>
      <c r="AW222" s="629"/>
      <c r="AX222" s="629"/>
      <c r="AY222" s="630"/>
      <c r="AZ222" s="630"/>
      <c r="BA222" s="630"/>
      <c r="BB222" s="631"/>
      <c r="BC222" s="630"/>
      <c r="BD222" s="630"/>
      <c r="BE222" s="630"/>
      <c r="BF222" s="630"/>
      <c r="BG222" s="631"/>
      <c r="BH222" s="631"/>
      <c r="BI222" s="632"/>
      <c r="BJ222" s="632"/>
      <c r="BK222" s="632"/>
      <c r="BL222" s="631"/>
      <c r="BM222" s="631"/>
      <c r="BN222" s="631"/>
      <c r="BO222" s="631"/>
      <c r="BP222" s="631"/>
      <c r="BQ222" s="631"/>
      <c r="BR222" s="631"/>
      <c r="BS222" s="631"/>
      <c r="BT222" s="634"/>
      <c r="BU222" s="635"/>
      <c r="BV222" s="633"/>
      <c r="BW222" s="636"/>
    </row>
    <row r="223" spans="2:75" ht="15.75" customHeight="1">
      <c r="B223" s="330" t="s">
        <v>400</v>
      </c>
      <c r="C223" s="331">
        <v>24769058000162</v>
      </c>
      <c r="D223" s="332" t="s">
        <v>11</v>
      </c>
      <c r="E223" s="332" t="s">
        <v>620</v>
      </c>
      <c r="F223" s="332" t="s">
        <v>663</v>
      </c>
      <c r="G223" s="333" t="s">
        <v>738</v>
      </c>
      <c r="H223" s="333" t="s">
        <v>34</v>
      </c>
      <c r="I223" s="333"/>
      <c r="J223" s="333" t="s">
        <v>608</v>
      </c>
      <c r="K223" s="334" t="s">
        <v>48</v>
      </c>
      <c r="L223" s="335"/>
      <c r="M223" s="335" t="s">
        <v>1415</v>
      </c>
      <c r="N223" s="334">
        <v>427128</v>
      </c>
      <c r="O223" s="334" t="s">
        <v>1321</v>
      </c>
      <c r="P223" s="338">
        <v>42543</v>
      </c>
      <c r="Q223" s="339">
        <v>37675941.770000003</v>
      </c>
      <c r="R223" s="339">
        <v>48204590.673412688</v>
      </c>
      <c r="S223" s="334">
        <v>1</v>
      </c>
      <c r="T223" s="336">
        <v>8.2040700920181564E-2</v>
      </c>
      <c r="U223" s="336">
        <v>1.0605561536114259</v>
      </c>
      <c r="V223" s="336">
        <v>0.11093891369126463</v>
      </c>
      <c r="W223" s="336">
        <v>1.0875723045354746</v>
      </c>
      <c r="X223" s="336">
        <v>0.14233284951427105</v>
      </c>
      <c r="Y223" s="336">
        <v>1.079335854130429</v>
      </c>
      <c r="Z223" s="336">
        <v>0.19098101724486494</v>
      </c>
      <c r="AA223" s="336">
        <v>1.0855980158239491</v>
      </c>
      <c r="AB223" s="336">
        <v>2.1576632597109721E-3</v>
      </c>
      <c r="AC223" s="340">
        <v>3.7437421300989531</v>
      </c>
      <c r="AD223" s="509">
        <v>0</v>
      </c>
      <c r="AE223" s="337" t="s">
        <v>2437</v>
      </c>
      <c r="AF223" s="337" t="s">
        <v>2134</v>
      </c>
      <c r="AG223" s="341" t="s">
        <v>1436</v>
      </c>
      <c r="AH223" s="341" t="s">
        <v>2138</v>
      </c>
      <c r="AI223" s="341">
        <v>100</v>
      </c>
      <c r="AJ223" s="341">
        <v>0</v>
      </c>
      <c r="AK223" s="341">
        <v>100</v>
      </c>
      <c r="AL223" s="336">
        <v>3.4999999999999996E-3</v>
      </c>
      <c r="AM223" s="336" t="s">
        <v>34</v>
      </c>
      <c r="AN223" s="336" t="s">
        <v>64</v>
      </c>
      <c r="AO223" s="334" t="s">
        <v>1324</v>
      </c>
      <c r="AP223" s="337" t="s">
        <v>11</v>
      </c>
      <c r="AQ223" s="343" t="s">
        <v>676</v>
      </c>
      <c r="AR223" s="336">
        <v>8.166666666666666E-4</v>
      </c>
      <c r="AS223" s="336">
        <v>8.166666666666666E-4</v>
      </c>
      <c r="AT223" s="336"/>
      <c r="AW223" s="629"/>
      <c r="AX223" s="629"/>
      <c r="AY223" s="630"/>
      <c r="AZ223" s="630"/>
      <c r="BA223" s="630"/>
      <c r="BB223" s="631"/>
      <c r="BC223" s="630"/>
      <c r="BD223" s="630"/>
      <c r="BE223" s="630"/>
      <c r="BF223" s="630"/>
      <c r="BG223" s="631"/>
      <c r="BH223" s="631"/>
      <c r="BI223" s="632"/>
      <c r="BJ223" s="632"/>
      <c r="BK223" s="632"/>
      <c r="BL223" s="631"/>
      <c r="BM223" s="631"/>
      <c r="BN223" s="631"/>
      <c r="BO223" s="631"/>
      <c r="BP223" s="631"/>
      <c r="BQ223" s="631"/>
      <c r="BR223" s="631"/>
      <c r="BS223" s="631"/>
      <c r="BT223" s="634"/>
      <c r="BU223" s="635"/>
      <c r="BV223" s="633"/>
      <c r="BW223" s="636"/>
    </row>
    <row r="224" spans="2:75" ht="15.75" customHeight="1">
      <c r="B224" s="330" t="s">
        <v>421</v>
      </c>
      <c r="C224" s="331">
        <v>37240631000198</v>
      </c>
      <c r="D224" s="332" t="s">
        <v>11</v>
      </c>
      <c r="E224" s="332" t="s">
        <v>620</v>
      </c>
      <c r="F224" s="332" t="s">
        <v>663</v>
      </c>
      <c r="G224" s="333" t="s">
        <v>738</v>
      </c>
      <c r="H224" s="333" t="s">
        <v>34</v>
      </c>
      <c r="I224" s="333" t="s">
        <v>1304</v>
      </c>
      <c r="J224" s="333" t="s">
        <v>608</v>
      </c>
      <c r="K224" s="334" t="s">
        <v>48</v>
      </c>
      <c r="L224" s="335"/>
      <c r="M224" s="335" t="s">
        <v>1415</v>
      </c>
      <c r="N224" s="334">
        <v>539937</v>
      </c>
      <c r="O224" s="334" t="s">
        <v>1321</v>
      </c>
      <c r="P224" s="338">
        <v>43999</v>
      </c>
      <c r="Q224" s="339">
        <v>32686319.219999999</v>
      </c>
      <c r="R224" s="339">
        <v>19833793.904841267</v>
      </c>
      <c r="S224" s="334">
        <v>1</v>
      </c>
      <c r="T224" s="336">
        <v>7.1749767941888365E-2</v>
      </c>
      <c r="U224" s="336">
        <v>0.92752325440265282</v>
      </c>
      <c r="V224" s="336">
        <v>9.4580226869816153E-2</v>
      </c>
      <c r="W224" s="336">
        <v>0.92720247456680671</v>
      </c>
      <c r="X224" s="336">
        <v>0.1137872197313472</v>
      </c>
      <c r="Y224" s="336">
        <v>0.8628691578717137</v>
      </c>
      <c r="Z224" s="336" t="s">
        <v>1418</v>
      </c>
      <c r="AA224" s="336" t="s">
        <v>1418</v>
      </c>
      <c r="AB224" s="336">
        <v>6.6013961287267097E-3</v>
      </c>
      <c r="AC224" s="340">
        <v>-1.0214771716720683</v>
      </c>
      <c r="AD224" s="509">
        <v>0</v>
      </c>
      <c r="AE224" s="337" t="s">
        <v>2447</v>
      </c>
      <c r="AF224" s="337" t="s">
        <v>2134</v>
      </c>
      <c r="AG224" s="341" t="s">
        <v>1436</v>
      </c>
      <c r="AH224" s="341" t="s">
        <v>2138</v>
      </c>
      <c r="AI224" s="341">
        <v>1000</v>
      </c>
      <c r="AJ224" s="341">
        <v>100</v>
      </c>
      <c r="AK224" s="341">
        <v>500</v>
      </c>
      <c r="AL224" s="336">
        <v>5.5000000000000005E-3</v>
      </c>
      <c r="AM224" s="336" t="s">
        <v>34</v>
      </c>
      <c r="AN224" s="336" t="s">
        <v>64</v>
      </c>
      <c r="AO224" s="334" t="s">
        <v>1324</v>
      </c>
      <c r="AP224" s="337" t="s">
        <v>11</v>
      </c>
      <c r="AQ224" s="343" t="s">
        <v>675</v>
      </c>
      <c r="AR224" s="336">
        <v>7.3333333333333323E-4</v>
      </c>
      <c r="AS224" s="336">
        <v>7.3333333333333323E-4</v>
      </c>
      <c r="AT224" s="336"/>
      <c r="AW224" s="629"/>
      <c r="AX224" s="629"/>
      <c r="AY224" s="630"/>
      <c r="AZ224" s="630"/>
      <c r="BA224" s="630"/>
      <c r="BB224" s="631"/>
      <c r="BC224" s="630"/>
      <c r="BD224" s="630"/>
      <c r="BE224" s="630"/>
      <c r="BF224" s="630"/>
      <c r="BG224" s="631"/>
      <c r="BH224" s="631"/>
      <c r="BI224" s="632"/>
      <c r="BJ224" s="632"/>
      <c r="BK224" s="632"/>
      <c r="BL224" s="631"/>
      <c r="BM224" s="631"/>
      <c r="BN224" s="631"/>
      <c r="BO224" s="631"/>
      <c r="BP224" s="631"/>
      <c r="BQ224" s="631"/>
      <c r="BR224" s="631"/>
      <c r="BS224" s="631"/>
      <c r="BT224" s="634"/>
      <c r="BU224" s="635"/>
      <c r="BV224" s="633"/>
      <c r="BW224" s="636"/>
    </row>
    <row r="225" spans="2:75" ht="15.75" customHeight="1">
      <c r="B225" s="330" t="s">
        <v>1272</v>
      </c>
      <c r="C225" s="331">
        <v>14491665000150</v>
      </c>
      <c r="D225" s="332" t="s">
        <v>11</v>
      </c>
      <c r="E225" s="332" t="s">
        <v>620</v>
      </c>
      <c r="F225" s="332" t="s">
        <v>663</v>
      </c>
      <c r="G225" s="333" t="s">
        <v>738</v>
      </c>
      <c r="H225" s="333" t="s">
        <v>34</v>
      </c>
      <c r="I225" s="333"/>
      <c r="J225" s="333" t="s">
        <v>608</v>
      </c>
      <c r="K225" s="334" t="s">
        <v>48</v>
      </c>
      <c r="L225" s="335"/>
      <c r="M225" s="335" t="s">
        <v>34</v>
      </c>
      <c r="N225" s="334">
        <v>419958</v>
      </c>
      <c r="O225" s="334" t="s">
        <v>1321</v>
      </c>
      <c r="P225" s="338">
        <v>42499</v>
      </c>
      <c r="Q225" s="339">
        <v>375234052.83999997</v>
      </c>
      <c r="R225" s="339">
        <v>335271692.00452363</v>
      </c>
      <c r="S225" s="334">
        <v>1</v>
      </c>
      <c r="T225" s="336">
        <v>8.6329031897026232E-2</v>
      </c>
      <c r="U225" s="336">
        <v>1.1159922451514035</v>
      </c>
      <c r="V225" s="336">
        <v>0.11654996357929592</v>
      </c>
      <c r="W225" s="336">
        <v>1.1425793553037229</v>
      </c>
      <c r="X225" s="336">
        <v>0.15884609039945019</v>
      </c>
      <c r="Y225" s="336">
        <v>1.2045587595671621</v>
      </c>
      <c r="Z225" s="336">
        <v>0.18444626467390046</v>
      </c>
      <c r="AA225" s="336">
        <v>1.0484523637205057</v>
      </c>
      <c r="AB225" s="336">
        <v>1.6996459519897412E-3</v>
      </c>
      <c r="AC225" s="340">
        <v>7.7175046587445344</v>
      </c>
      <c r="AD225" s="509">
        <v>0</v>
      </c>
      <c r="AE225" s="337" t="s">
        <v>469</v>
      </c>
      <c r="AF225" s="337" t="s">
        <v>469</v>
      </c>
      <c r="AG225" s="341" t="s">
        <v>469</v>
      </c>
      <c r="AH225" s="341" t="s">
        <v>2135</v>
      </c>
      <c r="AI225" s="341">
        <v>500</v>
      </c>
      <c r="AJ225" s="341">
        <v>100</v>
      </c>
      <c r="AK225" s="341">
        <v>500</v>
      </c>
      <c r="AL225" s="336">
        <v>4.0000000000000001E-3</v>
      </c>
      <c r="AM225" s="336">
        <v>0.2</v>
      </c>
      <c r="AN225" s="336" t="s">
        <v>64</v>
      </c>
      <c r="AO225" s="334" t="s">
        <v>1324</v>
      </c>
      <c r="AP225" s="337" t="s">
        <v>11</v>
      </c>
      <c r="AQ225" s="343" t="s">
        <v>675</v>
      </c>
      <c r="AR225" s="336">
        <v>1.0666666666666667E-3</v>
      </c>
      <c r="AS225" s="336">
        <v>1.0666666666666667E-3</v>
      </c>
      <c r="AT225" s="336"/>
      <c r="AW225" s="629"/>
      <c r="AX225" s="629"/>
      <c r="AY225" s="630"/>
      <c r="AZ225" s="630"/>
      <c r="BA225" s="630"/>
      <c r="BB225" s="631"/>
      <c r="BC225" s="630"/>
      <c r="BD225" s="630"/>
      <c r="BE225" s="630"/>
      <c r="BF225" s="630"/>
      <c r="BG225" s="631"/>
      <c r="BH225" s="631"/>
      <c r="BI225" s="632"/>
      <c r="BJ225" s="632"/>
      <c r="BK225" s="632"/>
      <c r="BL225" s="631"/>
      <c r="BM225" s="631"/>
      <c r="BN225" s="631"/>
      <c r="BO225" s="631"/>
      <c r="BP225" s="631"/>
      <c r="BQ225" s="631"/>
      <c r="BR225" s="631"/>
      <c r="BS225" s="631"/>
      <c r="BT225" s="634"/>
      <c r="BU225" s="635"/>
      <c r="BV225" s="633"/>
      <c r="BW225" s="636"/>
    </row>
    <row r="226" spans="2:75" ht="15.75" customHeight="1">
      <c r="B226" s="330" t="s">
        <v>1274</v>
      </c>
      <c r="C226" s="331">
        <v>817677000117</v>
      </c>
      <c r="D226" s="332" t="s">
        <v>11</v>
      </c>
      <c r="E226" s="332" t="s">
        <v>620</v>
      </c>
      <c r="F226" s="332" t="s">
        <v>663</v>
      </c>
      <c r="G226" s="333" t="s">
        <v>738</v>
      </c>
      <c r="H226" s="333" t="s">
        <v>34</v>
      </c>
      <c r="I226" s="333"/>
      <c r="J226" s="333" t="s">
        <v>608</v>
      </c>
      <c r="K226" s="334" t="s">
        <v>48</v>
      </c>
      <c r="L226" s="335"/>
      <c r="M226" s="335" t="s">
        <v>34</v>
      </c>
      <c r="N226" s="334">
        <v>17949</v>
      </c>
      <c r="O226" s="334" t="s">
        <v>1321</v>
      </c>
      <c r="P226" s="338">
        <v>34974</v>
      </c>
      <c r="Q226" s="339">
        <v>418027767.66000003</v>
      </c>
      <c r="R226" s="339">
        <v>325044500.49884915</v>
      </c>
      <c r="S226" s="334">
        <v>1</v>
      </c>
      <c r="T226" s="336">
        <v>8.7767174395047221E-2</v>
      </c>
      <c r="U226" s="336">
        <v>1.134583393921941</v>
      </c>
      <c r="V226" s="336">
        <v>0.1201812092698411</v>
      </c>
      <c r="W226" s="336">
        <v>1.1781777049954387</v>
      </c>
      <c r="X226" s="336">
        <v>0.18405442729038723</v>
      </c>
      <c r="Y226" s="336">
        <v>1.3957181575714794</v>
      </c>
      <c r="Z226" s="336">
        <v>0.20225087311586232</v>
      </c>
      <c r="AA226" s="336">
        <v>1.1496595301496908</v>
      </c>
      <c r="AB226" s="336">
        <v>5.1987493772449288E-3</v>
      </c>
      <c r="AC226" s="340">
        <v>3.1502576362544565</v>
      </c>
      <c r="AD226" s="509">
        <v>0</v>
      </c>
      <c r="AE226" s="337" t="s">
        <v>2331</v>
      </c>
      <c r="AF226" s="337" t="s">
        <v>728</v>
      </c>
      <c r="AG226" s="341" t="s">
        <v>728</v>
      </c>
      <c r="AH226" s="341" t="s">
        <v>2138</v>
      </c>
      <c r="AI226" s="341">
        <v>0</v>
      </c>
      <c r="AJ226" s="341">
        <v>0</v>
      </c>
      <c r="AK226" s="341">
        <v>0</v>
      </c>
      <c r="AL226" s="336">
        <v>4.5000000000000005E-3</v>
      </c>
      <c r="AM226" s="336" t="s">
        <v>34</v>
      </c>
      <c r="AN226" s="336" t="s">
        <v>64</v>
      </c>
      <c r="AO226" s="334" t="s">
        <v>1324</v>
      </c>
      <c r="AP226" s="337" t="s">
        <v>11</v>
      </c>
      <c r="AQ226" s="343" t="s">
        <v>662</v>
      </c>
      <c r="AR226" s="336">
        <v>1.1999999999999999E-3</v>
      </c>
      <c r="AS226" s="336">
        <v>1.1999999999999999E-3</v>
      </c>
      <c r="AT226" s="336"/>
      <c r="AW226" s="629"/>
      <c r="AX226" s="629"/>
      <c r="AY226" s="630"/>
      <c r="AZ226" s="630"/>
      <c r="BA226" s="630"/>
      <c r="BB226" s="631"/>
      <c r="BC226" s="630"/>
      <c r="BD226" s="630"/>
      <c r="BE226" s="630"/>
      <c r="BF226" s="630"/>
      <c r="BG226" s="631"/>
      <c r="BH226" s="631"/>
      <c r="BI226" s="632"/>
      <c r="BJ226" s="632"/>
      <c r="BK226" s="632"/>
      <c r="BL226" s="631"/>
      <c r="BM226" s="631"/>
      <c r="BN226" s="631"/>
      <c r="BO226" s="631"/>
      <c r="BP226" s="631"/>
      <c r="BQ226" s="631"/>
      <c r="BR226" s="631"/>
      <c r="BS226" s="631"/>
      <c r="BT226" s="634"/>
      <c r="BU226" s="635"/>
      <c r="BV226" s="633"/>
      <c r="BW226" s="636"/>
    </row>
    <row r="227" spans="2:75" ht="15.75" customHeight="1">
      <c r="B227" s="330" t="s">
        <v>1275</v>
      </c>
      <c r="C227" s="331">
        <v>4192419000143</v>
      </c>
      <c r="D227" s="332" t="s">
        <v>11</v>
      </c>
      <c r="E227" s="332" t="s">
        <v>620</v>
      </c>
      <c r="F227" s="332" t="s">
        <v>663</v>
      </c>
      <c r="G227" s="333" t="s">
        <v>738</v>
      </c>
      <c r="H227" s="333" t="s">
        <v>34</v>
      </c>
      <c r="I227" s="333"/>
      <c r="J227" s="333" t="s">
        <v>608</v>
      </c>
      <c r="K227" s="334" t="s">
        <v>48</v>
      </c>
      <c r="L227" s="335"/>
      <c r="M227" s="335" t="s">
        <v>34</v>
      </c>
      <c r="N227" s="334">
        <v>184764</v>
      </c>
      <c r="O227" s="334" t="s">
        <v>1321</v>
      </c>
      <c r="P227" s="338">
        <v>38261</v>
      </c>
      <c r="Q227" s="339">
        <v>127929072.45</v>
      </c>
      <c r="R227" s="339">
        <v>233111460.6222617</v>
      </c>
      <c r="S227" s="334">
        <v>1</v>
      </c>
      <c r="T227" s="336">
        <v>4.7327930452094602E-2</v>
      </c>
      <c r="U227" s="336">
        <v>0.61181739448443806</v>
      </c>
      <c r="V227" s="336">
        <v>5.1814406365016108E-2</v>
      </c>
      <c r="W227" s="336">
        <v>0.50795443603640855</v>
      </c>
      <c r="X227" s="336">
        <v>1.2574998932561421E-2</v>
      </c>
      <c r="Y227" s="336">
        <v>9.5358501286834332E-2</v>
      </c>
      <c r="Z227" s="336">
        <v>0.12525474284600357</v>
      </c>
      <c r="AA227" s="336">
        <v>0.71198856445412806</v>
      </c>
      <c r="AB227" s="336">
        <v>2.3651164964613485E-2</v>
      </c>
      <c r="AC227" s="340">
        <v>-1.9598085343138136</v>
      </c>
      <c r="AD227" s="509">
        <v>0</v>
      </c>
      <c r="AE227" s="337" t="s">
        <v>2331</v>
      </c>
      <c r="AF227" s="337" t="s">
        <v>728</v>
      </c>
      <c r="AG227" s="341" t="s">
        <v>728</v>
      </c>
      <c r="AH227" s="341" t="s">
        <v>2138</v>
      </c>
      <c r="AI227" s="341">
        <v>1000</v>
      </c>
      <c r="AJ227" s="341">
        <v>100</v>
      </c>
      <c r="AK227" s="341">
        <v>500</v>
      </c>
      <c r="AL227" s="336">
        <v>8.0000000000000002E-3</v>
      </c>
      <c r="AM227" s="336" t="s">
        <v>34</v>
      </c>
      <c r="AN227" s="336" t="s">
        <v>34</v>
      </c>
      <c r="AO227" s="334" t="s">
        <v>1324</v>
      </c>
      <c r="AP227" s="337" t="s">
        <v>11</v>
      </c>
      <c r="AQ227" s="343" t="s">
        <v>680</v>
      </c>
      <c r="AR227" s="336">
        <v>2.1333333333333334E-3</v>
      </c>
      <c r="AS227" s="336">
        <v>2.1333333333333334E-3</v>
      </c>
      <c r="AT227" s="336"/>
      <c r="AW227" s="629"/>
      <c r="AX227" s="629"/>
      <c r="AY227" s="630"/>
      <c r="AZ227" s="630"/>
      <c r="BA227" s="630"/>
      <c r="BB227" s="631"/>
      <c r="BC227" s="630"/>
      <c r="BD227" s="630"/>
      <c r="BE227" s="630"/>
      <c r="BF227" s="630"/>
      <c r="BG227" s="631"/>
      <c r="BH227" s="631"/>
      <c r="BI227" s="632"/>
      <c r="BJ227" s="632"/>
      <c r="BK227" s="632"/>
      <c r="BL227" s="631"/>
      <c r="BM227" s="631"/>
      <c r="BN227" s="631"/>
      <c r="BO227" s="631"/>
      <c r="BP227" s="631"/>
      <c r="BQ227" s="631"/>
      <c r="BR227" s="631"/>
      <c r="BS227" s="631"/>
      <c r="BT227" s="634"/>
      <c r="BU227" s="635"/>
      <c r="BV227" s="633"/>
      <c r="BW227" s="636"/>
    </row>
    <row r="228" spans="2:75" ht="15.75" customHeight="1">
      <c r="B228" s="330" t="s">
        <v>1282</v>
      </c>
      <c r="C228" s="331">
        <v>3499367000190</v>
      </c>
      <c r="D228" s="332" t="s">
        <v>11</v>
      </c>
      <c r="E228" s="332" t="s">
        <v>620</v>
      </c>
      <c r="F228" s="332" t="s">
        <v>663</v>
      </c>
      <c r="G228" s="333" t="s">
        <v>738</v>
      </c>
      <c r="H228" s="333" t="s">
        <v>34</v>
      </c>
      <c r="I228" s="333" t="s">
        <v>1304</v>
      </c>
      <c r="J228" s="333" t="s">
        <v>608</v>
      </c>
      <c r="K228" s="334" t="s">
        <v>48</v>
      </c>
      <c r="L228" s="335"/>
      <c r="M228" s="335" t="s">
        <v>34</v>
      </c>
      <c r="N228" s="334">
        <v>75124</v>
      </c>
      <c r="O228" s="334" t="s">
        <v>1321</v>
      </c>
      <c r="P228" s="338">
        <v>36606</v>
      </c>
      <c r="Q228" s="339">
        <v>723507014.90999997</v>
      </c>
      <c r="R228" s="339">
        <v>942324645.49666655</v>
      </c>
      <c r="S228" s="334">
        <v>1</v>
      </c>
      <c r="T228" s="336">
        <v>7.6330697299257011E-2</v>
      </c>
      <c r="U228" s="336">
        <v>0.98674182231741603</v>
      </c>
      <c r="V228" s="336">
        <v>9.8654743086780794E-2</v>
      </c>
      <c r="W228" s="336">
        <v>0.96714635759673695</v>
      </c>
      <c r="X228" s="336">
        <v>0.11788167513139092</v>
      </c>
      <c r="Y228" s="336">
        <v>0.89391815697126475</v>
      </c>
      <c r="Z228" s="336">
        <v>0.18364044268339419</v>
      </c>
      <c r="AA228" s="336">
        <v>1.043871810288437</v>
      </c>
      <c r="AB228" s="336">
        <v>9.0630543921202209E-3</v>
      </c>
      <c r="AC228" s="340">
        <v>-0.33180220891450524</v>
      </c>
      <c r="AD228" s="509">
        <v>0</v>
      </c>
      <c r="AE228" s="337" t="s">
        <v>2331</v>
      </c>
      <c r="AF228" s="337" t="s">
        <v>728</v>
      </c>
      <c r="AG228" s="341" t="s">
        <v>728</v>
      </c>
      <c r="AH228" s="341" t="s">
        <v>2138</v>
      </c>
      <c r="AI228" s="341">
        <v>1000</v>
      </c>
      <c r="AJ228" s="341">
        <v>100</v>
      </c>
      <c r="AK228" s="341">
        <v>500</v>
      </c>
      <c r="AL228" s="336">
        <v>4.0000000000000001E-3</v>
      </c>
      <c r="AM228" s="336" t="s">
        <v>34</v>
      </c>
      <c r="AN228" s="336" t="s">
        <v>34</v>
      </c>
      <c r="AO228" s="334" t="s">
        <v>1324</v>
      </c>
      <c r="AP228" s="337" t="s">
        <v>11</v>
      </c>
      <c r="AQ228" s="343" t="s">
        <v>669</v>
      </c>
      <c r="AR228" s="336">
        <v>1.0666666666666667E-3</v>
      </c>
      <c r="AS228" s="336">
        <v>1.0666666666666667E-3</v>
      </c>
      <c r="AT228" s="336"/>
      <c r="AW228" s="629"/>
      <c r="AX228" s="629"/>
      <c r="AY228" s="630"/>
      <c r="AZ228" s="630"/>
      <c r="BA228" s="630"/>
      <c r="BB228" s="631"/>
      <c r="BC228" s="630"/>
      <c r="BD228" s="630"/>
      <c r="BE228" s="630"/>
      <c r="BF228" s="630"/>
      <c r="BG228" s="631"/>
      <c r="BH228" s="631"/>
      <c r="BI228" s="632"/>
      <c r="BJ228" s="632"/>
      <c r="BK228" s="632"/>
      <c r="BL228" s="631"/>
      <c r="BM228" s="631"/>
      <c r="BN228" s="631"/>
      <c r="BO228" s="631"/>
      <c r="BP228" s="631"/>
      <c r="BQ228" s="631"/>
      <c r="BR228" s="631"/>
      <c r="BS228" s="631"/>
      <c r="BT228" s="634"/>
      <c r="BU228" s="635"/>
      <c r="BV228" s="633"/>
      <c r="BW228" s="636"/>
    </row>
    <row r="229" spans="2:75" ht="15.75" customHeight="1">
      <c r="B229" s="330" t="s">
        <v>441</v>
      </c>
      <c r="C229" s="331">
        <v>21646712000152</v>
      </c>
      <c r="D229" s="332" t="s">
        <v>11</v>
      </c>
      <c r="E229" s="332" t="s">
        <v>620</v>
      </c>
      <c r="F229" s="332" t="s">
        <v>663</v>
      </c>
      <c r="G229" s="333" t="s">
        <v>738</v>
      </c>
      <c r="H229" s="333" t="s">
        <v>34</v>
      </c>
      <c r="I229" s="333" t="s">
        <v>34</v>
      </c>
      <c r="J229" s="333" t="s">
        <v>608</v>
      </c>
      <c r="K229" s="334" t="s">
        <v>48</v>
      </c>
      <c r="L229" s="335"/>
      <c r="M229" s="335" t="s">
        <v>1415</v>
      </c>
      <c r="N229" s="334">
        <v>388343</v>
      </c>
      <c r="O229" s="334" t="s">
        <v>1321</v>
      </c>
      <c r="P229" s="338">
        <v>42025</v>
      </c>
      <c r="Q229" s="339">
        <v>13425731.310000001</v>
      </c>
      <c r="R229" s="339">
        <v>15609694.365753962</v>
      </c>
      <c r="S229" s="334">
        <v>1</v>
      </c>
      <c r="T229" s="336">
        <v>7.7280167178874537E-2</v>
      </c>
      <c r="U229" s="336">
        <v>0.9990158047700618</v>
      </c>
      <c r="V229" s="336">
        <v>0.10214482481639253</v>
      </c>
      <c r="W229" s="336">
        <v>1.0013608284563869</v>
      </c>
      <c r="X229" s="336">
        <v>0.12693110531576424</v>
      </c>
      <c r="Y229" s="336">
        <v>0.96254162998383119</v>
      </c>
      <c r="Z229" s="336">
        <v>0.14960973931673793</v>
      </c>
      <c r="AA229" s="336">
        <v>0.85043025999776933</v>
      </c>
      <c r="AB229" s="336">
        <v>1.745957347202618E-3</v>
      </c>
      <c r="AC229" s="340">
        <v>7.2360444720658876E-2</v>
      </c>
      <c r="AD229" s="509">
        <v>0</v>
      </c>
      <c r="AE229" s="337" t="s">
        <v>2467</v>
      </c>
      <c r="AF229" s="337" t="s">
        <v>2134</v>
      </c>
      <c r="AG229" s="341" t="s">
        <v>1436</v>
      </c>
      <c r="AH229" s="341" t="s">
        <v>2138</v>
      </c>
      <c r="AI229" s="341">
        <v>1000</v>
      </c>
      <c r="AJ229" s="341">
        <v>1000</v>
      </c>
      <c r="AK229" s="341">
        <v>1000</v>
      </c>
      <c r="AL229" s="336">
        <v>5.0000000000000001E-3</v>
      </c>
      <c r="AM229" s="336" t="s">
        <v>34</v>
      </c>
      <c r="AN229" s="336" t="s">
        <v>64</v>
      </c>
      <c r="AO229" s="334" t="s">
        <v>1324</v>
      </c>
      <c r="AP229" s="337" t="s">
        <v>11</v>
      </c>
      <c r="AQ229" s="343" t="s">
        <v>675</v>
      </c>
      <c r="AR229" s="336" t="s">
        <v>34</v>
      </c>
      <c r="AS229" s="336" t="s">
        <v>34</v>
      </c>
      <c r="AT229" s="336"/>
      <c r="AW229" s="629"/>
      <c r="AX229" s="629"/>
      <c r="AY229" s="630"/>
      <c r="AZ229" s="630"/>
      <c r="BA229" s="630"/>
      <c r="BB229" s="631"/>
      <c r="BC229" s="630"/>
      <c r="BD229" s="630"/>
      <c r="BE229" s="630"/>
      <c r="BF229" s="630"/>
      <c r="BG229" s="631"/>
      <c r="BH229" s="631"/>
      <c r="BI229" s="632"/>
      <c r="BJ229" s="632"/>
      <c r="BK229" s="632"/>
      <c r="BL229" s="631"/>
      <c r="BM229" s="631"/>
      <c r="BN229" s="631"/>
      <c r="BO229" s="631"/>
      <c r="BP229" s="631"/>
      <c r="BQ229" s="631"/>
      <c r="BR229" s="631"/>
      <c r="BS229" s="631"/>
      <c r="BT229" s="634"/>
      <c r="BU229" s="635"/>
      <c r="BV229" s="633"/>
      <c r="BW229" s="636"/>
    </row>
    <row r="230" spans="2:75" ht="15.75" customHeight="1">
      <c r="B230" s="330" t="s">
        <v>1524</v>
      </c>
      <c r="C230" s="331">
        <v>31094141000144</v>
      </c>
      <c r="D230" s="332" t="s">
        <v>11</v>
      </c>
      <c r="E230" s="332" t="s">
        <v>621</v>
      </c>
      <c r="F230" s="332" t="s">
        <v>692</v>
      </c>
      <c r="G230" s="333" t="s">
        <v>738</v>
      </c>
      <c r="H230" s="333" t="s">
        <v>34</v>
      </c>
      <c r="I230" s="333"/>
      <c r="J230" s="333" t="s">
        <v>608</v>
      </c>
      <c r="K230" s="334" t="s">
        <v>48</v>
      </c>
      <c r="L230" s="335"/>
      <c r="M230" s="335"/>
      <c r="N230" s="334">
        <v>483397</v>
      </c>
      <c r="O230" s="334" t="s">
        <v>1321</v>
      </c>
      <c r="P230" s="338">
        <v>43437</v>
      </c>
      <c r="Q230" s="339">
        <v>455939987.19</v>
      </c>
      <c r="R230" s="339">
        <v>307048351.8189683</v>
      </c>
      <c r="S230" s="334">
        <v>1</v>
      </c>
      <c r="T230" s="336">
        <v>0.10413866731996868</v>
      </c>
      <c r="U230" s="336">
        <v>1.1713427243194452</v>
      </c>
      <c r="V230" s="336">
        <v>0.1341114632187419</v>
      </c>
      <c r="W230" s="336">
        <v>1.2308359041450307</v>
      </c>
      <c r="X230" s="336">
        <v>0.26247690632805543</v>
      </c>
      <c r="Y230" s="336">
        <v>1.8456826029504951</v>
      </c>
      <c r="Z230" s="336">
        <v>0.25921698148286754</v>
      </c>
      <c r="AA230" s="336">
        <v>1.4165077045582244</v>
      </c>
      <c r="AB230" s="336">
        <v>6.1871561964916373E-3</v>
      </c>
      <c r="AC230" s="340">
        <v>3.6293707395162902</v>
      </c>
      <c r="AD230" s="509">
        <v>0</v>
      </c>
      <c r="AE230" s="337" t="s">
        <v>2169</v>
      </c>
      <c r="AF230" s="337" t="s">
        <v>2134</v>
      </c>
      <c r="AG230" s="341" t="s">
        <v>1436</v>
      </c>
      <c r="AH230" s="341" t="s">
        <v>2195</v>
      </c>
      <c r="AI230" s="341">
        <v>1000</v>
      </c>
      <c r="AJ230" s="341">
        <v>1000</v>
      </c>
      <c r="AK230" s="341">
        <v>1000</v>
      </c>
      <c r="AL230" s="336">
        <v>0</v>
      </c>
      <c r="AM230" s="336" t="s">
        <v>34</v>
      </c>
      <c r="AN230" s="336" t="s">
        <v>34</v>
      </c>
      <c r="AO230" s="334" t="s">
        <v>1324</v>
      </c>
      <c r="AP230" s="337" t="s">
        <v>11</v>
      </c>
      <c r="AQ230" s="343" t="s">
        <v>675</v>
      </c>
      <c r="AR230" s="336" t="s">
        <v>34</v>
      </c>
      <c r="AS230" s="336" t="s">
        <v>34</v>
      </c>
      <c r="AT230" s="336"/>
      <c r="AW230" s="629"/>
      <c r="AX230" s="629"/>
      <c r="AY230" s="630"/>
      <c r="AZ230" s="630"/>
      <c r="BA230" s="630"/>
      <c r="BB230" s="631"/>
      <c r="BC230" s="630"/>
      <c r="BD230" s="630"/>
      <c r="BE230" s="630"/>
      <c r="BF230" s="630"/>
      <c r="BG230" s="631"/>
      <c r="BH230" s="631"/>
      <c r="BI230" s="632"/>
      <c r="BJ230" s="632"/>
      <c r="BK230" s="632"/>
      <c r="BL230" s="212"/>
      <c r="BM230" s="631"/>
      <c r="BN230" s="631"/>
      <c r="BO230" s="631"/>
      <c r="BP230" s="631"/>
      <c r="BQ230" s="631"/>
      <c r="BR230" s="631"/>
      <c r="BS230" s="631"/>
      <c r="BT230" s="634"/>
      <c r="BU230" s="635"/>
      <c r="BV230" s="633"/>
      <c r="BW230" s="636"/>
    </row>
    <row r="231" spans="2:75" ht="15.75" customHeight="1">
      <c r="B231" s="330" t="s">
        <v>151</v>
      </c>
      <c r="C231" s="331">
        <v>888897000131</v>
      </c>
      <c r="D231" s="332" t="s">
        <v>13</v>
      </c>
      <c r="E231" s="332" t="s">
        <v>616</v>
      </c>
      <c r="F231" s="332" t="s">
        <v>617</v>
      </c>
      <c r="G231" s="333" t="s">
        <v>34</v>
      </c>
      <c r="H231" s="333" t="s">
        <v>1337</v>
      </c>
      <c r="I231" s="333" t="s">
        <v>34</v>
      </c>
      <c r="J231" s="333" t="s">
        <v>608</v>
      </c>
      <c r="K231" s="334" t="s">
        <v>48</v>
      </c>
      <c r="L231" s="335"/>
      <c r="M231" s="335" t="s">
        <v>34</v>
      </c>
      <c r="N231" s="334">
        <v>22780</v>
      </c>
      <c r="O231" s="334" t="s">
        <v>1321</v>
      </c>
      <c r="P231" s="338">
        <v>35003</v>
      </c>
      <c r="Q231" s="339">
        <v>44507481.700000003</v>
      </c>
      <c r="R231" s="339">
        <v>34406624.464166664</v>
      </c>
      <c r="S231" s="334">
        <v>1</v>
      </c>
      <c r="T231" s="336">
        <v>0.11406879154823502</v>
      </c>
      <c r="U231" s="336">
        <v>1.4745895324468166</v>
      </c>
      <c r="V231" s="336">
        <v>0.12898379619745737</v>
      </c>
      <c r="W231" s="336">
        <v>1.264472490406658</v>
      </c>
      <c r="X231" s="336">
        <v>0.18860993118418667</v>
      </c>
      <c r="Y231" s="336">
        <v>1.4302633711535029</v>
      </c>
      <c r="Z231" s="336">
        <v>0.20485447799657486</v>
      </c>
      <c r="AA231" s="336">
        <v>1.1644592643498033</v>
      </c>
      <c r="AB231" s="336">
        <v>1.7124360348756799E-2</v>
      </c>
      <c r="AC231" s="340">
        <v>1.4214012585426599</v>
      </c>
      <c r="AD231" s="509">
        <v>0</v>
      </c>
      <c r="AE231" s="337" t="s">
        <v>2169</v>
      </c>
      <c r="AF231" s="337" t="s">
        <v>2134</v>
      </c>
      <c r="AG231" s="341" t="s">
        <v>1436</v>
      </c>
      <c r="AH231" s="341" t="s">
        <v>2138</v>
      </c>
      <c r="AI231" s="341">
        <v>1000</v>
      </c>
      <c r="AJ231" s="341">
        <v>1000</v>
      </c>
      <c r="AK231" s="341">
        <v>1000</v>
      </c>
      <c r="AL231" s="336">
        <v>1.4999999999999999E-2</v>
      </c>
      <c r="AM231" s="336">
        <v>0.2</v>
      </c>
      <c r="AN231" s="336" t="s">
        <v>2152</v>
      </c>
      <c r="AO231" s="334" t="s">
        <v>1324</v>
      </c>
      <c r="AP231" s="337" t="s">
        <v>13</v>
      </c>
      <c r="AQ231" s="343" t="s">
        <v>664</v>
      </c>
      <c r="AR231" s="336">
        <v>5.2499999999999995E-3</v>
      </c>
      <c r="AS231" s="336">
        <v>5.2499999999999995E-3</v>
      </c>
      <c r="AT231" s="336"/>
      <c r="AW231" s="629"/>
      <c r="AX231" s="629"/>
      <c r="AY231" s="630"/>
      <c r="AZ231" s="630"/>
      <c r="BA231" s="630"/>
      <c r="BB231" s="631"/>
      <c r="BC231" s="630"/>
      <c r="BD231" s="630"/>
      <c r="BE231" s="630"/>
      <c r="BF231" s="630"/>
      <c r="BG231" s="631"/>
      <c r="BH231" s="631"/>
      <c r="BI231" s="632"/>
      <c r="BJ231" s="632"/>
      <c r="BK231" s="632"/>
      <c r="BL231" s="631"/>
      <c r="BM231" s="631"/>
      <c r="BN231" s="631"/>
      <c r="BO231" s="631"/>
      <c r="BP231" s="631"/>
      <c r="BQ231" s="631"/>
      <c r="BR231" s="631"/>
      <c r="BS231" s="631"/>
      <c r="BT231" s="634"/>
      <c r="BU231" s="635"/>
      <c r="BV231" s="633"/>
      <c r="BW231" s="636"/>
    </row>
    <row r="232" spans="2:75" ht="15.75" customHeight="1">
      <c r="B232" s="330" t="s">
        <v>107</v>
      </c>
      <c r="C232" s="331">
        <v>10320188000109</v>
      </c>
      <c r="D232" s="332" t="s">
        <v>13</v>
      </c>
      <c r="E232" s="332" t="s">
        <v>615</v>
      </c>
      <c r="F232" s="332" t="s">
        <v>619</v>
      </c>
      <c r="G232" s="333" t="s">
        <v>34</v>
      </c>
      <c r="H232" s="333" t="s">
        <v>1337</v>
      </c>
      <c r="I232" s="333" t="s">
        <v>34</v>
      </c>
      <c r="J232" s="333"/>
      <c r="K232" s="334" t="s">
        <v>48</v>
      </c>
      <c r="L232" s="335"/>
      <c r="M232" s="335" t="s">
        <v>1415</v>
      </c>
      <c r="N232" s="334">
        <v>221260</v>
      </c>
      <c r="O232" s="334" t="s">
        <v>1321</v>
      </c>
      <c r="P232" s="338">
        <v>39780</v>
      </c>
      <c r="Q232" s="339">
        <v>329942442</v>
      </c>
      <c r="R232" s="339">
        <v>214361759.88587308</v>
      </c>
      <c r="S232" s="334">
        <v>1</v>
      </c>
      <c r="T232" s="336">
        <v>0.10020470134352322</v>
      </c>
      <c r="U232" s="336">
        <v>1.2953657323584147</v>
      </c>
      <c r="V232" s="336">
        <v>0.13322571253882454</v>
      </c>
      <c r="W232" s="336">
        <v>1.306057454397437</v>
      </c>
      <c r="X232" s="336">
        <v>0.1577419646636371</v>
      </c>
      <c r="Y232" s="336">
        <v>1.1961859735364031</v>
      </c>
      <c r="Z232" s="336">
        <v>0.18430891446767128</v>
      </c>
      <c r="AA232" s="336">
        <v>1.0476716206209742</v>
      </c>
      <c r="AB232" s="336">
        <v>1.4902040144529928E-2</v>
      </c>
      <c r="AC232" s="340">
        <v>1.8827917095473528</v>
      </c>
      <c r="AD232" s="509">
        <v>0</v>
      </c>
      <c r="AE232" s="337" t="s">
        <v>2189</v>
      </c>
      <c r="AF232" s="337" t="s">
        <v>2134</v>
      </c>
      <c r="AG232" s="341" t="s">
        <v>1436</v>
      </c>
      <c r="AH232" s="341" t="s">
        <v>2138</v>
      </c>
      <c r="AI232" s="341">
        <v>500</v>
      </c>
      <c r="AJ232" s="341">
        <v>300</v>
      </c>
      <c r="AK232" s="341">
        <v>300</v>
      </c>
      <c r="AL232" s="640">
        <v>8.5000000000000006E-3</v>
      </c>
      <c r="AM232" s="640">
        <v>0.2</v>
      </c>
      <c r="AN232" s="336" t="s">
        <v>34</v>
      </c>
      <c r="AO232" s="334" t="s">
        <v>1324</v>
      </c>
      <c r="AP232" s="337" t="s">
        <v>13</v>
      </c>
      <c r="AQ232" s="343" t="s">
        <v>686</v>
      </c>
      <c r="AR232" s="336">
        <v>2.5500000000000002E-3</v>
      </c>
      <c r="AS232" s="336">
        <v>2.5500000000000002E-3</v>
      </c>
      <c r="AT232" s="336"/>
      <c r="AW232" s="629"/>
      <c r="AX232" s="629"/>
      <c r="AY232" s="630"/>
      <c r="AZ232" s="630"/>
      <c r="BA232" s="630"/>
      <c r="BB232" s="631"/>
      <c r="BC232" s="630"/>
      <c r="BD232" s="630"/>
      <c r="BE232" s="630"/>
      <c r="BF232" s="630"/>
      <c r="BG232" s="631"/>
      <c r="BH232" s="631"/>
      <c r="BI232" s="632"/>
      <c r="BJ232" s="632"/>
      <c r="BK232" s="632"/>
      <c r="BL232" s="631"/>
      <c r="BM232" s="631"/>
      <c r="BN232" s="631"/>
      <c r="BO232" s="631"/>
      <c r="BP232" s="631"/>
      <c r="BQ232" s="631"/>
      <c r="BR232" s="631"/>
      <c r="BS232" s="631"/>
      <c r="BT232" s="634"/>
      <c r="BU232" s="635"/>
      <c r="BV232" s="633"/>
      <c r="BW232" s="636"/>
    </row>
    <row r="233" spans="2:75" ht="15.75" customHeight="1">
      <c r="B233" s="330" t="s">
        <v>108</v>
      </c>
      <c r="C233" s="331">
        <v>4455632000109</v>
      </c>
      <c r="D233" s="332" t="s">
        <v>13</v>
      </c>
      <c r="E233" s="332" t="s">
        <v>615</v>
      </c>
      <c r="F233" s="332" t="s">
        <v>619</v>
      </c>
      <c r="G233" s="333" t="s">
        <v>34</v>
      </c>
      <c r="H233" s="333" t="s">
        <v>1337</v>
      </c>
      <c r="I233" s="333" t="s">
        <v>34</v>
      </c>
      <c r="J233" s="333"/>
      <c r="K233" s="334" t="s">
        <v>48</v>
      </c>
      <c r="L233" s="335"/>
      <c r="M233" s="335" t="s">
        <v>34</v>
      </c>
      <c r="N233" s="334">
        <v>350631</v>
      </c>
      <c r="O233" s="334" t="s">
        <v>1321</v>
      </c>
      <c r="P233" s="338">
        <v>37039</v>
      </c>
      <c r="Q233" s="339">
        <v>177946135.25999999</v>
      </c>
      <c r="R233" s="339">
        <v>250700079.09988096</v>
      </c>
      <c r="S233" s="334">
        <v>1</v>
      </c>
      <c r="T233" s="336">
        <v>0.11833606208680658</v>
      </c>
      <c r="U233" s="336">
        <v>1.5297533715906326</v>
      </c>
      <c r="V233" s="336">
        <v>0.11535194712702213</v>
      </c>
      <c r="W233" s="336">
        <v>1.1308347882215464</v>
      </c>
      <c r="X233" s="336">
        <v>0.11957837794516624</v>
      </c>
      <c r="Y233" s="336">
        <v>0.90678456263208917</v>
      </c>
      <c r="Z233" s="336">
        <v>0.20637061691327419</v>
      </c>
      <c r="AA233" s="336">
        <v>1.1730774894667633</v>
      </c>
      <c r="AB233" s="336">
        <v>3.1724181902318842E-2</v>
      </c>
      <c r="AC233" s="340">
        <v>0.39536548207271061</v>
      </c>
      <c r="AD233" s="509">
        <v>0</v>
      </c>
      <c r="AE233" s="337" t="s">
        <v>2189</v>
      </c>
      <c r="AF233" s="337" t="s">
        <v>2143</v>
      </c>
      <c r="AG233" s="341" t="s">
        <v>1437</v>
      </c>
      <c r="AH233" s="341" t="s">
        <v>2138</v>
      </c>
      <c r="AI233" s="341">
        <v>1000</v>
      </c>
      <c r="AJ233" s="341">
        <v>500</v>
      </c>
      <c r="AK233" s="341">
        <v>500</v>
      </c>
      <c r="AL233" s="640">
        <v>1.4999999999999999E-2</v>
      </c>
      <c r="AM233" s="640">
        <v>0.2</v>
      </c>
      <c r="AN233" s="336" t="s">
        <v>64</v>
      </c>
      <c r="AO233" s="334" t="s">
        <v>1324</v>
      </c>
      <c r="AP233" s="337" t="s">
        <v>13</v>
      </c>
      <c r="AQ233" s="343" t="s">
        <v>664</v>
      </c>
      <c r="AR233" s="336">
        <v>4.0000000000000001E-3</v>
      </c>
      <c r="AS233" s="336">
        <v>4.0000000000000001E-3</v>
      </c>
      <c r="AT233" s="336"/>
      <c r="AW233" s="629"/>
      <c r="AX233" s="629"/>
      <c r="AY233" s="630"/>
      <c r="AZ233" s="630"/>
      <c r="BA233" s="630"/>
      <c r="BB233" s="631"/>
      <c r="BC233" s="630"/>
      <c r="BD233" s="630"/>
      <c r="BE233" s="630"/>
      <c r="BF233" s="630"/>
      <c r="BG233" s="631"/>
      <c r="BH233" s="631"/>
      <c r="BI233" s="632"/>
      <c r="BJ233" s="632"/>
      <c r="BK233" s="632"/>
      <c r="BL233" s="631"/>
      <c r="BM233" s="631"/>
      <c r="BN233" s="631"/>
      <c r="BO233" s="631"/>
      <c r="BP233" s="631"/>
      <c r="BQ233" s="631"/>
      <c r="BR233" s="631"/>
      <c r="BS233" s="631"/>
      <c r="BT233" s="634"/>
      <c r="BU233" s="635"/>
      <c r="BV233" s="633"/>
      <c r="BW233" s="636"/>
    </row>
    <row r="234" spans="2:75" ht="15.75" customHeight="1">
      <c r="B234" s="330" t="s">
        <v>1507</v>
      </c>
      <c r="C234" s="331">
        <v>6015368000100</v>
      </c>
      <c r="D234" s="332" t="s">
        <v>13</v>
      </c>
      <c r="E234" s="332" t="s">
        <v>615</v>
      </c>
      <c r="F234" s="332" t="s">
        <v>619</v>
      </c>
      <c r="G234" s="333" t="s">
        <v>34</v>
      </c>
      <c r="H234" s="333" t="s">
        <v>1337</v>
      </c>
      <c r="I234" s="333"/>
      <c r="J234" s="333" t="s">
        <v>608</v>
      </c>
      <c r="K234" s="334" t="s">
        <v>48</v>
      </c>
      <c r="L234" s="335"/>
      <c r="M234" s="335"/>
      <c r="N234" s="334">
        <v>158666</v>
      </c>
      <c r="O234" s="334" t="s">
        <v>1321</v>
      </c>
      <c r="P234" s="338">
        <v>38897</v>
      </c>
      <c r="Q234" s="339">
        <v>18582258987.48</v>
      </c>
      <c r="R234" s="339">
        <v>16582637115.111073</v>
      </c>
      <c r="S234" s="334">
        <v>1</v>
      </c>
      <c r="T234" s="336">
        <v>8.2759805332978775E-2</v>
      </c>
      <c r="U234" s="336">
        <v>0.93087513348934481</v>
      </c>
      <c r="V234" s="336">
        <v>0.10242625528549953</v>
      </c>
      <c r="W234" s="336">
        <v>0.94003830475618477</v>
      </c>
      <c r="X234" s="336">
        <v>0.14085672739394406</v>
      </c>
      <c r="Y234" s="336">
        <v>0.99047499033919695</v>
      </c>
      <c r="Z234" s="336">
        <v>0.19273966963985689</v>
      </c>
      <c r="AA234" s="336">
        <v>1.0532382001250513</v>
      </c>
      <c r="AB234" s="336">
        <v>4.6113378126949921E-3</v>
      </c>
      <c r="AC234" s="340">
        <v>-1.2798014097627102</v>
      </c>
      <c r="AD234" s="509">
        <v>12013309000103</v>
      </c>
      <c r="AE234" s="337" t="s">
        <v>2194</v>
      </c>
      <c r="AF234" s="337" t="s">
        <v>2194</v>
      </c>
      <c r="AG234" s="341" t="s">
        <v>1439</v>
      </c>
      <c r="AH234" s="341" t="s">
        <v>2138</v>
      </c>
      <c r="AI234" s="341">
        <v>0</v>
      </c>
      <c r="AJ234" s="341">
        <v>0</v>
      </c>
      <c r="AK234" s="341">
        <v>0</v>
      </c>
      <c r="AL234" s="336">
        <v>5.0000000000000001E-3</v>
      </c>
      <c r="AM234" s="336">
        <v>0.2</v>
      </c>
      <c r="AN234" s="336" t="s">
        <v>64</v>
      </c>
      <c r="AO234" s="334" t="s">
        <v>1324</v>
      </c>
      <c r="AP234" s="337" t="s">
        <v>13</v>
      </c>
      <c r="AQ234" s="343" t="s">
        <v>688</v>
      </c>
      <c r="AR234" s="336" t="s">
        <v>34</v>
      </c>
      <c r="AS234" s="336" t="s">
        <v>34</v>
      </c>
      <c r="AT234" s="336"/>
      <c r="AW234" s="629"/>
      <c r="AX234" s="629"/>
      <c r="AY234" s="630"/>
      <c r="AZ234" s="630"/>
      <c r="BA234" s="630"/>
      <c r="BB234" s="631"/>
      <c r="BC234" s="630"/>
      <c r="BD234" s="630"/>
      <c r="BE234" s="630"/>
      <c r="BF234" s="630"/>
      <c r="BG234" s="631"/>
      <c r="BH234" s="631"/>
      <c r="BI234" s="632"/>
      <c r="BJ234" s="632"/>
      <c r="BK234" s="632"/>
      <c r="BL234" s="631"/>
      <c r="BM234" s="631"/>
      <c r="BN234" s="631"/>
      <c r="BO234" s="631"/>
      <c r="BP234" s="631"/>
      <c r="BQ234" s="631"/>
      <c r="BR234" s="631"/>
      <c r="BS234" s="631"/>
      <c r="BT234" s="634"/>
      <c r="BU234" s="635"/>
      <c r="BV234" s="633"/>
      <c r="BW234" s="636"/>
    </row>
    <row r="235" spans="2:75" ht="15.75" customHeight="1">
      <c r="B235" s="330" t="s">
        <v>1508</v>
      </c>
      <c r="C235" s="331">
        <v>12013309000103</v>
      </c>
      <c r="D235" s="332" t="s">
        <v>13</v>
      </c>
      <c r="E235" s="332" t="s">
        <v>615</v>
      </c>
      <c r="F235" s="332" t="s">
        <v>619</v>
      </c>
      <c r="G235" s="333" t="s">
        <v>34</v>
      </c>
      <c r="H235" s="333" t="s">
        <v>1337</v>
      </c>
      <c r="I235" s="333"/>
      <c r="J235" s="333" t="s">
        <v>608</v>
      </c>
      <c r="K235" s="334" t="s">
        <v>48</v>
      </c>
      <c r="L235" s="335"/>
      <c r="M235" s="335"/>
      <c r="N235" s="334">
        <v>254843</v>
      </c>
      <c r="O235" s="334" t="s">
        <v>1321</v>
      </c>
      <c r="P235" s="338">
        <v>40417</v>
      </c>
      <c r="Q235" s="339">
        <v>18934320424.740002</v>
      </c>
      <c r="R235" s="339">
        <v>17357986246.126011</v>
      </c>
      <c r="S235" s="334">
        <v>1</v>
      </c>
      <c r="T235" s="336">
        <v>8.6854205957492381E-2</v>
      </c>
      <c r="U235" s="336">
        <v>0.9769285976386155</v>
      </c>
      <c r="V235" s="336">
        <v>0.10799844645810786</v>
      </c>
      <c r="W235" s="336">
        <v>0.99117825055500042</v>
      </c>
      <c r="X235" s="336">
        <v>0.15405757469676296</v>
      </c>
      <c r="Y235" s="336">
        <v>1.0833005823193418</v>
      </c>
      <c r="Z235" s="336">
        <v>0.21486499469739506</v>
      </c>
      <c r="AA235" s="336">
        <v>1.174143448039642</v>
      </c>
      <c r="AB235" s="336">
        <v>4.7036663184748138E-3</v>
      </c>
      <c r="AC235" s="340">
        <v>-0.18228721219379451</v>
      </c>
      <c r="AD235" s="509">
        <v>0</v>
      </c>
      <c r="AE235" s="337" t="s">
        <v>2194</v>
      </c>
      <c r="AF235" s="337" t="s">
        <v>2194</v>
      </c>
      <c r="AG235" s="341" t="s">
        <v>1439</v>
      </c>
      <c r="AH235" s="341" t="s">
        <v>2195</v>
      </c>
      <c r="AI235" s="341">
        <v>0</v>
      </c>
      <c r="AJ235" s="341">
        <v>0</v>
      </c>
      <c r="AK235" s="341">
        <v>0</v>
      </c>
      <c r="AL235" s="336">
        <v>5.0000000000000001E-3</v>
      </c>
      <c r="AM235" s="336" t="s">
        <v>34</v>
      </c>
      <c r="AN235" s="336" t="s">
        <v>64</v>
      </c>
      <c r="AO235" s="334" t="s">
        <v>1324</v>
      </c>
      <c r="AP235" s="337" t="s">
        <v>13</v>
      </c>
      <c r="AQ235" s="343" t="s">
        <v>688</v>
      </c>
      <c r="AR235" s="336" t="s">
        <v>34</v>
      </c>
      <c r="AS235" s="336" t="s">
        <v>34</v>
      </c>
      <c r="AT235" s="336"/>
      <c r="AW235" s="629"/>
      <c r="AX235" s="629"/>
      <c r="AY235" s="630"/>
      <c r="AZ235" s="630"/>
      <c r="BA235" s="630"/>
      <c r="BB235" s="631"/>
      <c r="BC235" s="630"/>
      <c r="BD235" s="630"/>
      <c r="BE235" s="630"/>
      <c r="BF235" s="630"/>
      <c r="BG235" s="631"/>
      <c r="BH235" s="631"/>
      <c r="BI235" s="632"/>
      <c r="BJ235" s="632"/>
      <c r="BK235" s="632"/>
      <c r="BL235" s="212"/>
      <c r="BM235" s="631"/>
      <c r="BN235" s="631"/>
      <c r="BO235" s="631"/>
      <c r="BP235" s="631"/>
      <c r="BQ235" s="631"/>
      <c r="BR235" s="631"/>
      <c r="BS235" s="631"/>
      <c r="BT235" s="634"/>
      <c r="BU235" s="635"/>
      <c r="BV235" s="633"/>
      <c r="BW235" s="636"/>
    </row>
    <row r="236" spans="2:75" ht="15.75" customHeight="1">
      <c r="B236" s="330" t="s">
        <v>1527</v>
      </c>
      <c r="C236" s="331">
        <v>33598974000178</v>
      </c>
      <c r="D236" s="332" t="s">
        <v>13</v>
      </c>
      <c r="E236" s="332" t="s">
        <v>615</v>
      </c>
      <c r="F236" s="332" t="s">
        <v>619</v>
      </c>
      <c r="G236" s="333"/>
      <c r="H236" s="333" t="s">
        <v>1337</v>
      </c>
      <c r="I236" s="333"/>
      <c r="J236" s="333" t="s">
        <v>611</v>
      </c>
      <c r="K236" s="334" t="s">
        <v>48</v>
      </c>
      <c r="L236" s="335"/>
      <c r="M236" s="335"/>
      <c r="N236" s="334">
        <v>503576</v>
      </c>
      <c r="O236" s="334" t="s">
        <v>1321</v>
      </c>
      <c r="P236" s="338">
        <v>43677</v>
      </c>
      <c r="Q236" s="339">
        <v>33157384.32</v>
      </c>
      <c r="R236" s="339">
        <v>56538228.269206367</v>
      </c>
      <c r="S236" s="334">
        <v>1</v>
      </c>
      <c r="T236" s="336">
        <v>0.17188820438883479</v>
      </c>
      <c r="U236" s="336">
        <v>1.9333836584308608</v>
      </c>
      <c r="V236" s="336">
        <v>0.15884091279882395</v>
      </c>
      <c r="W236" s="336">
        <v>1.4577955815833692</v>
      </c>
      <c r="X236" s="336">
        <v>0.18706892956235022</v>
      </c>
      <c r="Y236" s="336">
        <v>1.3154295121654154</v>
      </c>
      <c r="Z236" s="336">
        <v>0.19480049400561694</v>
      </c>
      <c r="AA236" s="336">
        <v>1.0644997061233894</v>
      </c>
      <c r="AB236" s="336">
        <v>3.6387801311359241E-2</v>
      </c>
      <c r="AC236" s="340">
        <v>1.2278470545135363</v>
      </c>
      <c r="AD236" s="509">
        <v>0</v>
      </c>
      <c r="AE236" s="337" t="s">
        <v>2169</v>
      </c>
      <c r="AF236" s="337" t="s">
        <v>2134</v>
      </c>
      <c r="AG236" s="341" t="s">
        <v>1436</v>
      </c>
      <c r="AH236" s="341" t="s">
        <v>2195</v>
      </c>
      <c r="AI236" s="341">
        <v>25000</v>
      </c>
      <c r="AJ236" s="341">
        <v>10000</v>
      </c>
      <c r="AK236" s="341">
        <v>25000</v>
      </c>
      <c r="AL236" s="336">
        <v>0</v>
      </c>
      <c r="AM236" s="336" t="s">
        <v>34</v>
      </c>
      <c r="AN236" s="336" t="s">
        <v>34</v>
      </c>
      <c r="AO236" s="334" t="s">
        <v>1324</v>
      </c>
      <c r="AP236" s="337" t="s">
        <v>13</v>
      </c>
      <c r="AQ236" s="343" t="s">
        <v>668</v>
      </c>
      <c r="AR236" s="336" t="s">
        <v>34</v>
      </c>
      <c r="AS236" s="336" t="s">
        <v>34</v>
      </c>
      <c r="AT236" s="336"/>
      <c r="AW236" s="629"/>
      <c r="AX236" s="629"/>
      <c r="AY236" s="630"/>
      <c r="AZ236" s="630"/>
      <c r="BA236" s="630"/>
      <c r="BB236" s="631"/>
      <c r="BC236" s="630"/>
      <c r="BD236" s="630"/>
      <c r="BE236" s="630"/>
      <c r="BF236" s="630"/>
      <c r="BG236" s="631"/>
      <c r="BH236" s="631"/>
      <c r="BI236" s="632"/>
      <c r="BJ236" s="632"/>
      <c r="BK236" s="632"/>
      <c r="BL236" s="631"/>
      <c r="BM236" s="631"/>
      <c r="BN236" s="631"/>
      <c r="BO236" s="631"/>
      <c r="BP236" s="631"/>
      <c r="BQ236" s="631"/>
      <c r="BR236" s="631"/>
      <c r="BS236" s="631"/>
      <c r="BT236" s="634"/>
      <c r="BU236" s="635"/>
      <c r="BV236" s="633"/>
      <c r="BW236" s="636"/>
    </row>
    <row r="237" spans="2:75" ht="15.75" customHeight="1">
      <c r="B237" s="330" t="s">
        <v>856</v>
      </c>
      <c r="C237" s="331">
        <v>9083998000100</v>
      </c>
      <c r="D237" s="332" t="s">
        <v>13</v>
      </c>
      <c r="E237" s="332" t="s">
        <v>615</v>
      </c>
      <c r="F237" s="332" t="s">
        <v>619</v>
      </c>
      <c r="G237" s="333" t="s">
        <v>34</v>
      </c>
      <c r="H237" s="333" t="s">
        <v>1337</v>
      </c>
      <c r="I237" s="333" t="s">
        <v>34</v>
      </c>
      <c r="J237" s="333" t="s">
        <v>608</v>
      </c>
      <c r="K237" s="334" t="s">
        <v>48</v>
      </c>
      <c r="L237" s="335"/>
      <c r="M237" s="335" t="s">
        <v>1415</v>
      </c>
      <c r="N237" s="334">
        <v>208728</v>
      </c>
      <c r="O237" s="334" t="s">
        <v>1321</v>
      </c>
      <c r="P237" s="338">
        <v>39567</v>
      </c>
      <c r="Q237" s="339">
        <v>3159947.32</v>
      </c>
      <c r="R237" s="339">
        <v>4049910.1230555563</v>
      </c>
      <c r="S237" s="334">
        <v>1</v>
      </c>
      <c r="T237" s="336">
        <v>8.7541084773088418E-2</v>
      </c>
      <c r="U237" s="336">
        <v>1.1316606892503978</v>
      </c>
      <c r="V237" s="336">
        <v>9.7241311281359932E-2</v>
      </c>
      <c r="W237" s="336">
        <v>0.9532899997618004</v>
      </c>
      <c r="X237" s="336">
        <v>7.6039440498939292E-2</v>
      </c>
      <c r="Y237" s="336">
        <v>0.57662089067003175</v>
      </c>
      <c r="Z237" s="336">
        <v>0.11067566099799042</v>
      </c>
      <c r="AA237" s="336">
        <v>0.62911633686280921</v>
      </c>
      <c r="AB237" s="336">
        <v>2.581795900447768E-2</v>
      </c>
      <c r="AC237" s="340">
        <v>-0.15508647963157407</v>
      </c>
      <c r="AD237" s="509">
        <v>0</v>
      </c>
      <c r="AE237" s="337" t="s">
        <v>2148</v>
      </c>
      <c r="AF237" s="337" t="s">
        <v>2134</v>
      </c>
      <c r="AG237" s="341" t="s">
        <v>1436</v>
      </c>
      <c r="AH237" s="341" t="s">
        <v>2135</v>
      </c>
      <c r="AI237" s="341">
        <v>0</v>
      </c>
      <c r="AJ237" s="341">
        <v>0</v>
      </c>
      <c r="AK237" s="341">
        <v>0</v>
      </c>
      <c r="AL237" s="336">
        <v>2E-3</v>
      </c>
      <c r="AM237" s="336" t="s">
        <v>34</v>
      </c>
      <c r="AN237" s="336" t="s">
        <v>34</v>
      </c>
      <c r="AO237" s="334" t="s">
        <v>1324</v>
      </c>
      <c r="AP237" s="337" t="s">
        <v>13</v>
      </c>
      <c r="AQ237" s="343" t="s">
        <v>668</v>
      </c>
      <c r="AR237" s="336">
        <v>1.6000000000000001E-3</v>
      </c>
      <c r="AS237" s="336">
        <v>1.6000000000000001E-3</v>
      </c>
      <c r="AT237" s="336"/>
      <c r="AW237" s="629"/>
      <c r="AX237" s="629"/>
      <c r="AY237" s="630"/>
      <c r="AZ237" s="630"/>
      <c r="BA237" s="630"/>
      <c r="BB237" s="631"/>
      <c r="BC237" s="630"/>
      <c r="BD237" s="630"/>
      <c r="BE237" s="630"/>
      <c r="BF237" s="630"/>
      <c r="BG237" s="631"/>
      <c r="BH237" s="631"/>
      <c r="BI237" s="632"/>
      <c r="BJ237" s="632"/>
      <c r="BK237" s="632"/>
      <c r="BL237" s="631"/>
      <c r="BM237" s="631"/>
      <c r="BN237" s="631"/>
      <c r="BO237" s="631"/>
      <c r="BP237" s="631"/>
      <c r="BQ237" s="631"/>
      <c r="BR237" s="631"/>
      <c r="BS237" s="631"/>
      <c r="BT237" s="634"/>
      <c r="BU237" s="635"/>
      <c r="BV237" s="633"/>
      <c r="BW237" s="636"/>
    </row>
    <row r="238" spans="2:75" ht="15.75" customHeight="1">
      <c r="B238" s="330" t="s">
        <v>1594</v>
      </c>
      <c r="C238" s="331">
        <v>1221890000124</v>
      </c>
      <c r="D238" s="332" t="s">
        <v>13</v>
      </c>
      <c r="E238" s="332" t="s">
        <v>615</v>
      </c>
      <c r="F238" s="332" t="s">
        <v>619</v>
      </c>
      <c r="G238" s="333" t="s">
        <v>34</v>
      </c>
      <c r="H238" s="333" t="s">
        <v>1338</v>
      </c>
      <c r="I238" s="333" t="s">
        <v>34</v>
      </c>
      <c r="J238" s="333" t="s">
        <v>611</v>
      </c>
      <c r="K238" s="334" t="s">
        <v>48</v>
      </c>
      <c r="L238" s="335"/>
      <c r="M238" s="335"/>
      <c r="N238" s="334">
        <v>40177</v>
      </c>
      <c r="O238" s="334" t="s">
        <v>1324</v>
      </c>
      <c r="P238" s="338">
        <v>35250</v>
      </c>
      <c r="Q238" s="339">
        <v>855185209.17999995</v>
      </c>
      <c r="R238" s="339">
        <v>901448903.33396745</v>
      </c>
      <c r="S238" s="334">
        <v>1</v>
      </c>
      <c r="T238" s="336">
        <v>0.11285342345145333</v>
      </c>
      <c r="U238" s="336">
        <v>1.2693655476523826</v>
      </c>
      <c r="V238" s="336">
        <v>8.415453978698717E-2</v>
      </c>
      <c r="W238" s="336">
        <v>0.77234582772153437</v>
      </c>
      <c r="X238" s="336">
        <v>0.16361372594527324</v>
      </c>
      <c r="Y238" s="336">
        <v>1.1504974353959885</v>
      </c>
      <c r="Z238" s="336">
        <v>0.17697236452909459</v>
      </c>
      <c r="AA238" s="336">
        <v>0.9670767571449308</v>
      </c>
      <c r="AB238" s="336">
        <v>8.2542842627447141E-2</v>
      </c>
      <c r="AC238" s="340">
        <v>-0.23309138069213739</v>
      </c>
      <c r="AD238" s="509">
        <v>7455507000189</v>
      </c>
      <c r="AE238" s="337" t="s">
        <v>2244</v>
      </c>
      <c r="AF238" s="337" t="s">
        <v>2146</v>
      </c>
      <c r="AG238" s="341" t="s">
        <v>59</v>
      </c>
      <c r="AH238" s="341" t="s">
        <v>2138</v>
      </c>
      <c r="AI238" s="341">
        <v>5000</v>
      </c>
      <c r="AJ238" s="341">
        <v>2000</v>
      </c>
      <c r="AK238" s="341">
        <v>5000</v>
      </c>
      <c r="AL238" s="336">
        <v>1.4999999999999999E-2</v>
      </c>
      <c r="AM238" s="336">
        <v>0.2</v>
      </c>
      <c r="AN238" s="336" t="s">
        <v>64</v>
      </c>
      <c r="AO238" s="334" t="s">
        <v>1324</v>
      </c>
      <c r="AP238" s="337" t="s">
        <v>13</v>
      </c>
      <c r="AQ238" s="343" t="s">
        <v>664</v>
      </c>
      <c r="AR238" s="336" t="s">
        <v>34</v>
      </c>
      <c r="AS238" s="336" t="s">
        <v>34</v>
      </c>
      <c r="AT238" s="336"/>
      <c r="AW238" s="629"/>
      <c r="AX238" s="629"/>
      <c r="AY238" s="630"/>
      <c r="AZ238" s="630"/>
      <c r="BA238" s="630"/>
      <c r="BB238" s="631"/>
      <c r="BC238" s="630"/>
      <c r="BD238" s="630"/>
      <c r="BE238" s="630"/>
      <c r="BF238" s="630"/>
      <c r="BG238" s="631"/>
      <c r="BH238" s="631"/>
      <c r="BI238" s="632"/>
      <c r="BJ238" s="632"/>
      <c r="BK238" s="632"/>
      <c r="BL238" s="631"/>
      <c r="BM238" s="631"/>
      <c r="BN238" s="631"/>
      <c r="BO238" s="631"/>
      <c r="BP238" s="631"/>
      <c r="BQ238" s="631"/>
      <c r="BR238" s="631"/>
      <c r="BS238" s="631"/>
      <c r="BT238" s="634"/>
      <c r="BU238" s="635"/>
      <c r="BV238" s="633"/>
      <c r="BW238" s="636"/>
    </row>
    <row r="239" spans="2:75" ht="15.75" customHeight="1">
      <c r="B239" s="330" t="s">
        <v>186</v>
      </c>
      <c r="C239" s="331">
        <v>9274058000106</v>
      </c>
      <c r="D239" s="332" t="s">
        <v>13</v>
      </c>
      <c r="E239" s="332" t="s">
        <v>615</v>
      </c>
      <c r="F239" s="332" t="s">
        <v>619</v>
      </c>
      <c r="G239" s="333" t="s">
        <v>34</v>
      </c>
      <c r="H239" s="333" t="s">
        <v>1337</v>
      </c>
      <c r="I239" s="333" t="s">
        <v>34</v>
      </c>
      <c r="J239" s="333"/>
      <c r="K239" s="334" t="s">
        <v>48</v>
      </c>
      <c r="L239" s="335"/>
      <c r="M239" s="335" t="s">
        <v>1415</v>
      </c>
      <c r="N239" s="334">
        <v>223131</v>
      </c>
      <c r="O239" s="334" t="s">
        <v>1321</v>
      </c>
      <c r="P239" s="338">
        <v>39538</v>
      </c>
      <c r="Q239" s="339">
        <v>98309678.540000007</v>
      </c>
      <c r="R239" s="339">
        <v>111702866.97519842</v>
      </c>
      <c r="S239" s="334">
        <v>1</v>
      </c>
      <c r="T239" s="336">
        <v>8.0357704701044863E-2</v>
      </c>
      <c r="U239" s="336">
        <v>1.0387997329971412</v>
      </c>
      <c r="V239" s="336">
        <v>9.5969984667467756E-2</v>
      </c>
      <c r="W239" s="336">
        <v>0.9408267479659892</v>
      </c>
      <c r="X239" s="336">
        <v>0.1011171678571543</v>
      </c>
      <c r="Y239" s="336">
        <v>0.76678985286111823</v>
      </c>
      <c r="Z239" s="336">
        <v>0.16535584554399052</v>
      </c>
      <c r="AA239" s="336">
        <v>0.93993623249629088</v>
      </c>
      <c r="AB239" s="336">
        <v>1.48270265165957E-2</v>
      </c>
      <c r="AC239" s="340">
        <v>-0.3632653823103138</v>
      </c>
      <c r="AD239" s="509">
        <v>0</v>
      </c>
      <c r="AE239" s="337" t="s">
        <v>2249</v>
      </c>
      <c r="AF239" s="337" t="s">
        <v>741</v>
      </c>
      <c r="AG239" s="341" t="s">
        <v>741</v>
      </c>
      <c r="AH239" s="341" t="s">
        <v>2138</v>
      </c>
      <c r="AI239" s="341">
        <v>500</v>
      </c>
      <c r="AJ239" s="341">
        <v>0</v>
      </c>
      <c r="AK239" s="341">
        <v>0</v>
      </c>
      <c r="AL239" s="336">
        <v>0.01</v>
      </c>
      <c r="AM239" s="336">
        <v>0.2</v>
      </c>
      <c r="AN239" s="336" t="s">
        <v>64</v>
      </c>
      <c r="AO239" s="334" t="s">
        <v>1324</v>
      </c>
      <c r="AP239" s="337" t="s">
        <v>13</v>
      </c>
      <c r="AQ239" s="343" t="s">
        <v>678</v>
      </c>
      <c r="AR239" s="336">
        <v>1.3333333333333333E-3</v>
      </c>
      <c r="AS239" s="336">
        <v>1.3333333333333333E-3</v>
      </c>
      <c r="AT239" s="336"/>
      <c r="AW239" s="629"/>
      <c r="AX239" s="629"/>
      <c r="AY239" s="630"/>
      <c r="AZ239" s="630"/>
      <c r="BA239" s="630"/>
      <c r="BB239" s="631"/>
      <c r="BC239" s="630"/>
      <c r="BD239" s="630"/>
      <c r="BE239" s="630"/>
      <c r="BF239" s="630"/>
      <c r="BG239" s="631"/>
      <c r="BH239" s="631"/>
      <c r="BI239" s="632"/>
      <c r="BJ239" s="632"/>
      <c r="BK239" s="632"/>
      <c r="BL239" s="631"/>
      <c r="BM239" s="631"/>
      <c r="BN239" s="631"/>
      <c r="BO239" s="631"/>
      <c r="BP239" s="631"/>
      <c r="BQ239" s="631"/>
      <c r="BR239" s="631"/>
      <c r="BS239" s="631"/>
      <c r="BT239" s="634"/>
      <c r="BU239" s="635"/>
      <c r="BV239" s="633"/>
      <c r="BW239" s="636"/>
    </row>
    <row r="240" spans="2:75" ht="15.75" customHeight="1">
      <c r="B240" s="330" t="s">
        <v>950</v>
      </c>
      <c r="C240" s="331">
        <v>3804917000137</v>
      </c>
      <c r="D240" s="332" t="s">
        <v>13</v>
      </c>
      <c r="E240" s="332" t="s">
        <v>615</v>
      </c>
      <c r="F240" s="332" t="s">
        <v>619</v>
      </c>
      <c r="G240" s="333" t="s">
        <v>34</v>
      </c>
      <c r="H240" s="333" t="s">
        <v>1338</v>
      </c>
      <c r="I240" s="333" t="s">
        <v>34</v>
      </c>
      <c r="J240" s="333"/>
      <c r="K240" s="334" t="s">
        <v>48</v>
      </c>
      <c r="L240" s="335"/>
      <c r="M240" s="335" t="s">
        <v>34</v>
      </c>
      <c r="N240" s="334">
        <v>99589</v>
      </c>
      <c r="O240" s="334" t="s">
        <v>1324</v>
      </c>
      <c r="P240" s="338">
        <v>36665</v>
      </c>
      <c r="Q240" s="339">
        <v>130473399.69</v>
      </c>
      <c r="R240" s="339">
        <v>131245356.98908728</v>
      </c>
      <c r="S240" s="334">
        <v>1</v>
      </c>
      <c r="T240" s="336">
        <v>0.15856606376345961</v>
      </c>
      <c r="U240" s="336">
        <v>2.049814455411489</v>
      </c>
      <c r="V240" s="336">
        <v>0.29357185727156265</v>
      </c>
      <c r="W240" s="336">
        <v>2.8779858278415165</v>
      </c>
      <c r="X240" s="336">
        <v>0.26659280566871613</v>
      </c>
      <c r="Y240" s="336">
        <v>2.0216216747815512</v>
      </c>
      <c r="Z240" s="336">
        <v>0.45277037910667772</v>
      </c>
      <c r="AA240" s="336">
        <v>2.5736936176848362</v>
      </c>
      <c r="AB240" s="336">
        <v>7.6036732896463927E-2</v>
      </c>
      <c r="AC240" s="340">
        <v>2.1471690657535096</v>
      </c>
      <c r="AD240" s="509">
        <v>17891926000117</v>
      </c>
      <c r="AE240" s="337" t="s">
        <v>2276</v>
      </c>
      <c r="AF240" s="337" t="s">
        <v>2134</v>
      </c>
      <c r="AG240" s="341" t="s">
        <v>1436</v>
      </c>
      <c r="AH240" s="341" t="s">
        <v>2138</v>
      </c>
      <c r="AI240" s="341">
        <v>5000</v>
      </c>
      <c r="AJ240" s="341">
        <v>1000</v>
      </c>
      <c r="AK240" s="341">
        <v>1000</v>
      </c>
      <c r="AL240" s="336">
        <v>1.95E-2</v>
      </c>
      <c r="AM240" s="336">
        <v>0.2</v>
      </c>
      <c r="AN240" s="336" t="s">
        <v>64</v>
      </c>
      <c r="AO240" s="334" t="s">
        <v>1324</v>
      </c>
      <c r="AP240" s="337" t="s">
        <v>13</v>
      </c>
      <c r="AQ240" s="343" t="s">
        <v>668</v>
      </c>
      <c r="AR240" s="336">
        <v>3.8999999999999998E-3</v>
      </c>
      <c r="AS240" s="336">
        <v>3.8999999999999998E-3</v>
      </c>
      <c r="AT240" s="336"/>
      <c r="AW240" s="629"/>
      <c r="AX240" s="629"/>
      <c r="AY240" s="630"/>
      <c r="AZ240" s="630"/>
      <c r="BA240" s="630"/>
      <c r="BB240" s="631"/>
      <c r="BC240" s="630"/>
      <c r="BD240" s="630"/>
      <c r="BE240" s="630"/>
      <c r="BF240" s="630"/>
      <c r="BG240" s="631"/>
      <c r="BH240" s="631"/>
      <c r="BI240" s="632"/>
      <c r="BJ240" s="632"/>
      <c r="BK240" s="632"/>
      <c r="BL240" s="212"/>
      <c r="BM240" s="631"/>
      <c r="BN240" s="631"/>
      <c r="BO240" s="631"/>
      <c r="BP240" s="631"/>
      <c r="BQ240" s="631"/>
      <c r="BR240" s="631"/>
      <c r="BS240" s="631"/>
      <c r="BT240" s="634"/>
      <c r="BU240" s="635"/>
      <c r="BV240" s="633"/>
      <c r="BW240" s="636"/>
    </row>
    <row r="241" spans="2:75" ht="15.75" customHeight="1">
      <c r="B241" s="330" t="s">
        <v>1295</v>
      </c>
      <c r="C241" s="331">
        <v>39773639000145</v>
      </c>
      <c r="D241" s="332" t="s">
        <v>11</v>
      </c>
      <c r="E241" s="332" t="s">
        <v>620</v>
      </c>
      <c r="F241" s="332" t="s">
        <v>619</v>
      </c>
      <c r="G241" s="333" t="s">
        <v>738</v>
      </c>
      <c r="H241" s="333" t="s">
        <v>34</v>
      </c>
      <c r="I241" s="333"/>
      <c r="J241" s="333" t="s">
        <v>608</v>
      </c>
      <c r="K241" s="334" t="s">
        <v>48</v>
      </c>
      <c r="L241" s="335"/>
      <c r="M241" s="335" t="s">
        <v>34</v>
      </c>
      <c r="N241" s="334">
        <v>657638</v>
      </c>
      <c r="O241" s="334" t="s">
        <v>1321</v>
      </c>
      <c r="P241" s="338">
        <v>44712</v>
      </c>
      <c r="Q241" s="339">
        <v>5199392.3899999997</v>
      </c>
      <c r="R241" s="339" t="s">
        <v>1418</v>
      </c>
      <c r="S241" s="334">
        <v>1</v>
      </c>
      <c r="T241" s="336" t="s">
        <v>1418</v>
      </c>
      <c r="U241" s="336" t="s">
        <v>1418</v>
      </c>
      <c r="V241" s="336" t="s">
        <v>1418</v>
      </c>
      <c r="W241" s="336" t="s">
        <v>1418</v>
      </c>
      <c r="X241" s="336" t="s">
        <v>1418</v>
      </c>
      <c r="Y241" s="336" t="s">
        <v>1418</v>
      </c>
      <c r="Z241" s="336" t="s">
        <v>1418</v>
      </c>
      <c r="AA241" s="336" t="s">
        <v>1418</v>
      </c>
      <c r="AB241" s="336" t="s">
        <v>1418</v>
      </c>
      <c r="AC241" s="340" t="s">
        <v>1418</v>
      </c>
      <c r="AD241" s="509">
        <v>0</v>
      </c>
      <c r="AE241" s="337" t="s">
        <v>59</v>
      </c>
      <c r="AF241" s="337" t="s">
        <v>2137</v>
      </c>
      <c r="AG241" s="341" t="s">
        <v>59</v>
      </c>
      <c r="AH241" s="341" t="s">
        <v>2138</v>
      </c>
      <c r="AI241" s="341">
        <v>100</v>
      </c>
      <c r="AJ241" s="341">
        <v>1</v>
      </c>
      <c r="AK241" s="341">
        <v>100</v>
      </c>
      <c r="AL241" s="336">
        <v>9.0000000000000011E-3</v>
      </c>
      <c r="AM241" s="336">
        <v>0.2</v>
      </c>
      <c r="AN241" s="336" t="s">
        <v>64</v>
      </c>
      <c r="AO241" s="334" t="s">
        <v>1324</v>
      </c>
      <c r="AP241" s="337" t="s">
        <v>11</v>
      </c>
      <c r="AQ241" s="343" t="s">
        <v>669</v>
      </c>
      <c r="AR241" s="336">
        <v>2.0999999999999994E-3</v>
      </c>
      <c r="AS241" s="336">
        <v>2.0999999999999994E-3</v>
      </c>
      <c r="AT241" s="336"/>
      <c r="AW241" s="629"/>
      <c r="AX241" s="629"/>
      <c r="AY241" s="630"/>
      <c r="AZ241" s="630"/>
      <c r="BA241" s="630"/>
      <c r="BB241" s="631"/>
      <c r="BC241" s="630"/>
      <c r="BD241" s="630"/>
      <c r="BE241" s="630"/>
      <c r="BF241" s="630"/>
      <c r="BG241" s="631"/>
      <c r="BH241" s="631"/>
      <c r="BI241" s="632"/>
      <c r="BJ241" s="632"/>
      <c r="BK241" s="632"/>
      <c r="BL241" s="631"/>
      <c r="BM241" s="631"/>
      <c r="BN241" s="631"/>
      <c r="BO241" s="631"/>
      <c r="BP241" s="631"/>
      <c r="BQ241" s="631"/>
      <c r="BR241" s="631"/>
      <c r="BS241" s="631"/>
      <c r="BT241" s="634"/>
      <c r="BU241" s="635"/>
      <c r="BV241" s="633"/>
      <c r="BW241" s="636"/>
    </row>
    <row r="242" spans="2:75" ht="15.75" customHeight="1">
      <c r="B242" s="330" t="s">
        <v>246</v>
      </c>
      <c r="C242" s="331">
        <v>3119883000141</v>
      </c>
      <c r="D242" s="332" t="s">
        <v>13</v>
      </c>
      <c r="E242" s="332" t="s">
        <v>615</v>
      </c>
      <c r="F242" s="332" t="s">
        <v>619</v>
      </c>
      <c r="G242" s="333" t="s">
        <v>34</v>
      </c>
      <c r="H242" s="333" t="s">
        <v>1337</v>
      </c>
      <c r="I242" s="333" t="s">
        <v>34</v>
      </c>
      <c r="J242" s="333" t="s">
        <v>611</v>
      </c>
      <c r="K242" s="334" t="s">
        <v>48</v>
      </c>
      <c r="L242" s="335"/>
      <c r="M242" s="335" t="s">
        <v>1415</v>
      </c>
      <c r="N242" s="334">
        <v>73652</v>
      </c>
      <c r="O242" s="334" t="s">
        <v>1321</v>
      </c>
      <c r="P242" s="338">
        <v>36342</v>
      </c>
      <c r="Q242" s="339">
        <v>55815222.079999998</v>
      </c>
      <c r="R242" s="339">
        <v>54770027.610555544</v>
      </c>
      <c r="S242" s="334">
        <v>1</v>
      </c>
      <c r="T242" s="336">
        <v>8.337735731448026E-2</v>
      </c>
      <c r="U242" s="336">
        <v>1.0778353717109488</v>
      </c>
      <c r="V242" s="336">
        <v>0.10499784679546553</v>
      </c>
      <c r="W242" s="336">
        <v>1.0293299836015855</v>
      </c>
      <c r="X242" s="336">
        <v>0.11691266623525998</v>
      </c>
      <c r="Y242" s="336">
        <v>0.88656998648121488</v>
      </c>
      <c r="Z242" s="336">
        <v>0.18331949790886282</v>
      </c>
      <c r="AA242" s="336">
        <v>1.0420474561434721</v>
      </c>
      <c r="AB242" s="336">
        <v>8.6988946298215981E-3</v>
      </c>
      <c r="AC242" s="340">
        <v>0.31599051597447658</v>
      </c>
      <c r="AD242" s="509">
        <v>10841389000151</v>
      </c>
      <c r="AE242" s="337" t="s">
        <v>2313</v>
      </c>
      <c r="AF242" s="337" t="s">
        <v>2143</v>
      </c>
      <c r="AG242" s="341" t="s">
        <v>1437</v>
      </c>
      <c r="AH242" s="341" t="s">
        <v>2138</v>
      </c>
      <c r="AI242" s="341">
        <v>50000</v>
      </c>
      <c r="AJ242" s="341">
        <v>10000</v>
      </c>
      <c r="AK242" s="341">
        <v>50000</v>
      </c>
      <c r="AL242" s="336">
        <v>1.3500000000000002E-2</v>
      </c>
      <c r="AM242" s="336">
        <v>0.2</v>
      </c>
      <c r="AN242" s="336" t="s">
        <v>64</v>
      </c>
      <c r="AO242" s="334" t="s">
        <v>1324</v>
      </c>
      <c r="AP242" s="337" t="s">
        <v>13</v>
      </c>
      <c r="AQ242" s="343" t="s">
        <v>668</v>
      </c>
      <c r="AR242" s="336">
        <v>2.6999999999999997E-3</v>
      </c>
      <c r="AS242" s="336">
        <v>2.6999999999999997E-3</v>
      </c>
      <c r="AT242" s="336"/>
      <c r="AW242" s="629"/>
      <c r="AX242" s="629"/>
      <c r="AY242" s="630"/>
      <c r="AZ242" s="630"/>
      <c r="BA242" s="630"/>
      <c r="BB242" s="631"/>
      <c r="BC242" s="630"/>
      <c r="BD242" s="630"/>
      <c r="BE242" s="630"/>
      <c r="BF242" s="630"/>
      <c r="BG242" s="631"/>
      <c r="BH242" s="631"/>
      <c r="BI242" s="632"/>
      <c r="BJ242" s="632"/>
      <c r="BK242" s="632"/>
      <c r="BL242" s="631"/>
      <c r="BM242" s="631"/>
      <c r="BN242" s="631"/>
      <c r="BO242" s="631"/>
      <c r="BP242" s="631"/>
      <c r="BQ242" s="631"/>
      <c r="BR242" s="631"/>
      <c r="BS242" s="631"/>
      <c r="BT242" s="634"/>
      <c r="BU242" s="635"/>
      <c r="BV242" s="633"/>
      <c r="BW242" s="636"/>
    </row>
    <row r="243" spans="2:75" ht="15.75" customHeight="1">
      <c r="B243" s="330" t="s">
        <v>520</v>
      </c>
      <c r="C243" s="331">
        <v>34687662000101</v>
      </c>
      <c r="D243" s="332" t="s">
        <v>13</v>
      </c>
      <c r="E243" s="332" t="s">
        <v>615</v>
      </c>
      <c r="F243" s="332" t="s">
        <v>619</v>
      </c>
      <c r="G243" s="333" t="s">
        <v>34</v>
      </c>
      <c r="H243" s="333" t="s">
        <v>1337</v>
      </c>
      <c r="I243" s="333" t="s">
        <v>34</v>
      </c>
      <c r="J243" s="333" t="s">
        <v>611</v>
      </c>
      <c r="K243" s="334" t="s">
        <v>48</v>
      </c>
      <c r="L243" s="335"/>
      <c r="M243" s="335" t="s">
        <v>1415</v>
      </c>
      <c r="N243" s="334">
        <v>523771</v>
      </c>
      <c r="O243" s="334" t="s">
        <v>1321</v>
      </c>
      <c r="P243" s="338">
        <v>43798</v>
      </c>
      <c r="Q243" s="339">
        <v>905203020.04999995</v>
      </c>
      <c r="R243" s="339">
        <v>720945093.73388875</v>
      </c>
      <c r="S243" s="334">
        <v>1</v>
      </c>
      <c r="T243" s="336">
        <v>8.5279639495282833E-2</v>
      </c>
      <c r="U243" s="336">
        <v>1.1024265447522219</v>
      </c>
      <c r="V243" s="336">
        <v>0.11141509986455689</v>
      </c>
      <c r="W243" s="336">
        <v>1.0922405212742523</v>
      </c>
      <c r="X243" s="336">
        <v>0.14897845683233091</v>
      </c>
      <c r="Y243" s="336">
        <v>1.1297307016679565</v>
      </c>
      <c r="Z243" s="336" t="s">
        <v>1418</v>
      </c>
      <c r="AA243" s="336" t="s">
        <v>1418</v>
      </c>
      <c r="AB243" s="336">
        <v>6.5459065006033762E-3</v>
      </c>
      <c r="AC243" s="340">
        <v>1.3024130472692117</v>
      </c>
      <c r="AD243" s="509">
        <v>34687633000131</v>
      </c>
      <c r="AE243" s="337" t="s">
        <v>2320</v>
      </c>
      <c r="AF243" s="337" t="s">
        <v>2137</v>
      </c>
      <c r="AG243" s="341" t="s">
        <v>59</v>
      </c>
      <c r="AH243" s="341" t="s">
        <v>2138</v>
      </c>
      <c r="AI243" s="341">
        <v>1</v>
      </c>
      <c r="AJ243" s="341">
        <v>1</v>
      </c>
      <c r="AK243" s="341">
        <v>1</v>
      </c>
      <c r="AL243" s="336">
        <v>8.3999999999999995E-3</v>
      </c>
      <c r="AM243" s="336">
        <v>0.25</v>
      </c>
      <c r="AN243" s="336" t="s">
        <v>64</v>
      </c>
      <c r="AO243" s="334" t="s">
        <v>1324</v>
      </c>
      <c r="AP243" s="337" t="s">
        <v>13</v>
      </c>
      <c r="AQ243" s="343" t="s">
        <v>664</v>
      </c>
      <c r="AR243" s="336">
        <v>2.1333333333333334E-3</v>
      </c>
      <c r="AS243" s="336">
        <v>2.1333333333333334E-3</v>
      </c>
      <c r="AT243" s="336"/>
      <c r="AW243" s="629"/>
      <c r="AX243" s="629"/>
      <c r="AY243" s="630"/>
      <c r="AZ243" s="630"/>
      <c r="BA243" s="630"/>
      <c r="BB243" s="631"/>
      <c r="BC243" s="630"/>
      <c r="BD243" s="630"/>
      <c r="BE243" s="630"/>
      <c r="BF243" s="630"/>
      <c r="BG243" s="631"/>
      <c r="BH243" s="631"/>
      <c r="BI243" s="632"/>
      <c r="BJ243" s="632"/>
      <c r="BK243" s="632"/>
      <c r="BL243" s="631"/>
      <c r="BM243" s="631"/>
      <c r="BN243" s="631"/>
      <c r="BO243" s="631"/>
      <c r="BP243" s="631"/>
      <c r="BQ243" s="631"/>
      <c r="BR243" s="631"/>
      <c r="BS243" s="631"/>
      <c r="BT243" s="634"/>
      <c r="BU243" s="635"/>
      <c r="BV243" s="633"/>
      <c r="BW243" s="636"/>
    </row>
    <row r="244" spans="2:75" ht="15.75" customHeight="1">
      <c r="B244" s="330" t="s">
        <v>1061</v>
      </c>
      <c r="C244" s="331">
        <v>18683208000118</v>
      </c>
      <c r="D244" s="332" t="s">
        <v>13</v>
      </c>
      <c r="E244" s="332" t="s">
        <v>615</v>
      </c>
      <c r="F244" s="332" t="s">
        <v>619</v>
      </c>
      <c r="G244" s="333" t="s">
        <v>34</v>
      </c>
      <c r="H244" s="333" t="s">
        <v>1337</v>
      </c>
      <c r="I244" s="333" t="s">
        <v>34</v>
      </c>
      <c r="J244" s="333"/>
      <c r="K244" s="334" t="s">
        <v>48</v>
      </c>
      <c r="L244" s="335"/>
      <c r="M244" s="335" t="s">
        <v>1415</v>
      </c>
      <c r="N244" s="334">
        <v>382485</v>
      </c>
      <c r="O244" s="334" t="s">
        <v>1321</v>
      </c>
      <c r="P244" s="338">
        <v>41961</v>
      </c>
      <c r="Q244" s="339">
        <v>94825003.349999994</v>
      </c>
      <c r="R244" s="339">
        <v>85286486.052103147</v>
      </c>
      <c r="S244" s="334">
        <v>1</v>
      </c>
      <c r="T244" s="336">
        <v>5.3864626941139804E-2</v>
      </c>
      <c r="U244" s="336">
        <v>0.69631854583968844</v>
      </c>
      <c r="V244" s="336">
        <v>6.6249838674594663E-2</v>
      </c>
      <c r="W244" s="336">
        <v>0.64946994093476218</v>
      </c>
      <c r="X244" s="336">
        <v>0.10093704941926318</v>
      </c>
      <c r="Y244" s="336">
        <v>0.76542398202617545</v>
      </c>
      <c r="Z244" s="336">
        <v>0.12515556083230139</v>
      </c>
      <c r="AA244" s="336">
        <v>0.71142478173460022</v>
      </c>
      <c r="AB244" s="336">
        <v>2.3868156463970586E-2</v>
      </c>
      <c r="AC244" s="340">
        <v>-1.3705568734296305</v>
      </c>
      <c r="AD244" s="509">
        <v>0</v>
      </c>
      <c r="AE244" s="337" t="s">
        <v>2342</v>
      </c>
      <c r="AF244" s="337" t="s">
        <v>2143</v>
      </c>
      <c r="AG244" s="341" t="s">
        <v>1437</v>
      </c>
      <c r="AH244" s="341" t="s">
        <v>2138</v>
      </c>
      <c r="AI244" s="341">
        <v>1000</v>
      </c>
      <c r="AJ244" s="341">
        <v>0</v>
      </c>
      <c r="AK244" s="341">
        <v>500</v>
      </c>
      <c r="AL244" s="336">
        <v>3.0000000000000001E-3</v>
      </c>
      <c r="AM244" s="336">
        <v>0.15</v>
      </c>
      <c r="AN244" s="336" t="s">
        <v>64</v>
      </c>
      <c r="AO244" s="334" t="s">
        <v>1324</v>
      </c>
      <c r="AP244" s="337" t="s">
        <v>13</v>
      </c>
      <c r="AQ244" s="343" t="s">
        <v>668</v>
      </c>
      <c r="AR244" s="336">
        <v>8.0009999999999999E-4</v>
      </c>
      <c r="AS244" s="336">
        <v>8.0009999999999999E-4</v>
      </c>
      <c r="AT244" s="336"/>
      <c r="AW244" s="629"/>
      <c r="AX244" s="629"/>
      <c r="AY244" s="630"/>
      <c r="AZ244" s="630"/>
      <c r="BA244" s="630"/>
      <c r="BB244" s="631"/>
      <c r="BC244" s="630"/>
      <c r="BD244" s="630"/>
      <c r="BE244" s="630"/>
      <c r="BF244" s="630"/>
      <c r="BG244" s="631"/>
      <c r="BH244" s="631"/>
      <c r="BI244" s="632"/>
      <c r="BJ244" s="632"/>
      <c r="BK244" s="632"/>
      <c r="BL244" s="631"/>
      <c r="BM244" s="631"/>
      <c r="BN244" s="631"/>
      <c r="BO244" s="631"/>
      <c r="BP244" s="631"/>
      <c r="BQ244" s="631"/>
      <c r="BR244" s="631"/>
      <c r="BS244" s="631"/>
      <c r="BT244" s="634"/>
      <c r="BU244" s="635"/>
      <c r="BV244" s="633"/>
      <c r="BW244" s="636"/>
    </row>
    <row r="245" spans="2:75" ht="15.75" customHeight="1">
      <c r="B245" s="330" t="s">
        <v>1095</v>
      </c>
      <c r="C245" s="331">
        <v>6301947000119</v>
      </c>
      <c r="D245" s="332" t="s">
        <v>13</v>
      </c>
      <c r="E245" s="332" t="s">
        <v>615</v>
      </c>
      <c r="F245" s="332" t="s">
        <v>619</v>
      </c>
      <c r="G245" s="333" t="s">
        <v>34</v>
      </c>
      <c r="H245" s="333" t="s">
        <v>1337</v>
      </c>
      <c r="I245" s="333" t="s">
        <v>34</v>
      </c>
      <c r="J245" s="333"/>
      <c r="K245" s="334" t="s">
        <v>48</v>
      </c>
      <c r="L245" s="335"/>
      <c r="M245" s="335" t="s">
        <v>1415</v>
      </c>
      <c r="N245" s="334">
        <v>133825</v>
      </c>
      <c r="O245" s="334" t="s">
        <v>1321</v>
      </c>
      <c r="P245" s="338">
        <v>38300</v>
      </c>
      <c r="Q245" s="339">
        <v>204682303.74000001</v>
      </c>
      <c r="R245" s="339">
        <v>310288564.72900802</v>
      </c>
      <c r="S245" s="334">
        <v>1</v>
      </c>
      <c r="T245" s="336">
        <v>0.11169346120844015</v>
      </c>
      <c r="U245" s="336">
        <v>1.4438831735240631</v>
      </c>
      <c r="V245" s="336">
        <v>0.12577843190598625</v>
      </c>
      <c r="W245" s="336">
        <v>1.2330492024605326</v>
      </c>
      <c r="X245" s="336">
        <v>0.15072158125065416</v>
      </c>
      <c r="Y245" s="336">
        <v>1.1429491307890423</v>
      </c>
      <c r="Z245" s="336">
        <v>0.21222125958134308</v>
      </c>
      <c r="AA245" s="336">
        <v>1.2063344391017474</v>
      </c>
      <c r="AB245" s="336">
        <v>1.6086052186708607E-2</v>
      </c>
      <c r="AC245" s="340">
        <v>1.3352745422943142</v>
      </c>
      <c r="AD245" s="509">
        <v>28087314000192</v>
      </c>
      <c r="AE245" s="337" t="s">
        <v>2366</v>
      </c>
      <c r="AF245" s="337" t="s">
        <v>2137</v>
      </c>
      <c r="AG245" s="341" t="s">
        <v>59</v>
      </c>
      <c r="AH245" s="341" t="s">
        <v>2138</v>
      </c>
      <c r="AI245" s="341">
        <v>1000</v>
      </c>
      <c r="AJ245" s="341">
        <v>1000</v>
      </c>
      <c r="AK245" s="341">
        <v>1000</v>
      </c>
      <c r="AL245" s="336">
        <v>9.0000000000000011E-3</v>
      </c>
      <c r="AM245" s="336">
        <v>0.2</v>
      </c>
      <c r="AN245" s="336" t="s">
        <v>64</v>
      </c>
      <c r="AO245" s="334" t="s">
        <v>1324</v>
      </c>
      <c r="AP245" s="337" t="s">
        <v>13</v>
      </c>
      <c r="AQ245" s="343" t="s">
        <v>664</v>
      </c>
      <c r="AR245" s="336">
        <v>1.9997999999999995E-3</v>
      </c>
      <c r="AS245" s="336">
        <v>1.9997999999999995E-3</v>
      </c>
      <c r="AT245" s="336"/>
      <c r="AW245" s="629"/>
      <c r="AX245" s="629"/>
      <c r="AY245" s="630"/>
      <c r="AZ245" s="630"/>
      <c r="BA245" s="630"/>
      <c r="BB245" s="631"/>
      <c r="BC245" s="630"/>
      <c r="BD245" s="630"/>
      <c r="BE245" s="630"/>
      <c r="BF245" s="630"/>
      <c r="BG245" s="631"/>
      <c r="BH245" s="631"/>
      <c r="BI245" s="632"/>
      <c r="BJ245" s="632"/>
      <c r="BK245" s="632"/>
      <c r="BL245" s="631"/>
      <c r="BM245" s="631"/>
      <c r="BN245" s="631"/>
      <c r="BO245" s="631"/>
      <c r="BP245" s="631"/>
      <c r="BQ245" s="631"/>
      <c r="BR245" s="631"/>
      <c r="BS245" s="631"/>
      <c r="BT245" s="634"/>
      <c r="BU245" s="635"/>
      <c r="BV245" s="633"/>
      <c r="BW245" s="636"/>
    </row>
    <row r="246" spans="2:75" ht="15.75" customHeight="1">
      <c r="B246" s="330" t="s">
        <v>1100</v>
      </c>
      <c r="C246" s="331">
        <v>15578417000103</v>
      </c>
      <c r="D246" s="332" t="s">
        <v>13</v>
      </c>
      <c r="E246" s="332" t="s">
        <v>615</v>
      </c>
      <c r="F246" s="332" t="s">
        <v>619</v>
      </c>
      <c r="G246" s="333" t="s">
        <v>34</v>
      </c>
      <c r="H246" s="333" t="s">
        <v>1337</v>
      </c>
      <c r="I246" s="333" t="s">
        <v>34</v>
      </c>
      <c r="J246" s="333" t="s">
        <v>611</v>
      </c>
      <c r="K246" s="334" t="s">
        <v>48</v>
      </c>
      <c r="L246" s="335"/>
      <c r="M246" s="335" t="s">
        <v>1415</v>
      </c>
      <c r="N246" s="334">
        <v>307998</v>
      </c>
      <c r="O246" s="334" t="s">
        <v>1321</v>
      </c>
      <c r="P246" s="338">
        <v>41096</v>
      </c>
      <c r="Q246" s="339">
        <v>576947751.51999998</v>
      </c>
      <c r="R246" s="339">
        <v>988752002.73424709</v>
      </c>
      <c r="S246" s="334">
        <v>1</v>
      </c>
      <c r="T246" s="336">
        <v>6.7267472651461269E-2</v>
      </c>
      <c r="U246" s="336">
        <v>0.86957974832277507</v>
      </c>
      <c r="V246" s="336">
        <v>8.5347667051419052E-2</v>
      </c>
      <c r="W246" s="336">
        <v>0.83669251711040526</v>
      </c>
      <c r="X246" s="336">
        <v>0.11192606170317254</v>
      </c>
      <c r="Y246" s="336">
        <v>0.84875565844507439</v>
      </c>
      <c r="Z246" s="336">
        <v>0.15965762161945318</v>
      </c>
      <c r="AA246" s="336">
        <v>0.90754568041190764</v>
      </c>
      <c r="AB246" s="336">
        <v>8.484496795630533E-3</v>
      </c>
      <c r="AC246" s="340">
        <v>-1.7918039878121488</v>
      </c>
      <c r="AD246" s="509">
        <v>11616552000145</v>
      </c>
      <c r="AE246" s="337" t="s">
        <v>2369</v>
      </c>
      <c r="AF246" s="337" t="s">
        <v>2143</v>
      </c>
      <c r="AG246" s="341" t="s">
        <v>1437</v>
      </c>
      <c r="AH246" s="341" t="s">
        <v>2138</v>
      </c>
      <c r="AI246" s="341">
        <v>1000</v>
      </c>
      <c r="AJ246" s="341">
        <v>0</v>
      </c>
      <c r="AK246" s="341">
        <v>0</v>
      </c>
      <c r="AL246" s="336">
        <v>0.01</v>
      </c>
      <c r="AM246" s="336">
        <v>0.2</v>
      </c>
      <c r="AN246" s="336" t="s">
        <v>64</v>
      </c>
      <c r="AO246" s="334" t="s">
        <v>1324</v>
      </c>
      <c r="AP246" s="337" t="s">
        <v>13</v>
      </c>
      <c r="AQ246" s="343" t="s">
        <v>668</v>
      </c>
      <c r="AR246" s="336">
        <v>2.5000000000000001E-3</v>
      </c>
      <c r="AS246" s="336">
        <v>2.5000000000000001E-3</v>
      </c>
      <c r="AT246" s="336"/>
      <c r="AW246" s="629"/>
      <c r="AX246" s="629"/>
      <c r="AY246" s="630"/>
      <c r="AZ246" s="630"/>
      <c r="BA246" s="630"/>
      <c r="BB246" s="631"/>
      <c r="BC246" s="630"/>
      <c r="BD246" s="630"/>
      <c r="BE246" s="630"/>
      <c r="BF246" s="630"/>
      <c r="BG246" s="631"/>
      <c r="BH246" s="631"/>
      <c r="BI246" s="632"/>
      <c r="BJ246" s="632"/>
      <c r="BK246" s="632"/>
      <c r="BL246" s="631"/>
      <c r="BM246" s="631"/>
      <c r="BN246" s="631"/>
      <c r="BO246" s="631"/>
      <c r="BP246" s="631"/>
      <c r="BQ246" s="631"/>
      <c r="BR246" s="631"/>
      <c r="BS246" s="631"/>
      <c r="BT246" s="634"/>
      <c r="BU246" s="635"/>
      <c r="BV246" s="633"/>
      <c r="BW246" s="636"/>
    </row>
    <row r="247" spans="2:75" ht="15.75" customHeight="1">
      <c r="B247" s="330" t="s">
        <v>1689</v>
      </c>
      <c r="C247" s="331">
        <v>11628865000113</v>
      </c>
      <c r="D247" s="332" t="s">
        <v>13</v>
      </c>
      <c r="E247" s="332" t="s">
        <v>615</v>
      </c>
      <c r="F247" s="332" t="s">
        <v>619</v>
      </c>
      <c r="G247" s="333" t="s">
        <v>34</v>
      </c>
      <c r="H247" s="333" t="s">
        <v>1338</v>
      </c>
      <c r="I247" s="333" t="s">
        <v>34</v>
      </c>
      <c r="J247" s="333" t="s">
        <v>611</v>
      </c>
      <c r="K247" s="334" t="s">
        <v>48</v>
      </c>
      <c r="L247" s="335"/>
      <c r="M247" s="335"/>
      <c r="N247" s="334">
        <v>246972</v>
      </c>
      <c r="O247" s="334" t="s">
        <v>1324</v>
      </c>
      <c r="P247" s="338">
        <v>40269</v>
      </c>
      <c r="Q247" s="339" t="s">
        <v>1393</v>
      </c>
      <c r="R247" s="339" t="s">
        <v>1418</v>
      </c>
      <c r="S247" s="334">
        <v>1</v>
      </c>
      <c r="T247" s="336" t="s">
        <v>1418</v>
      </c>
      <c r="U247" s="336" t="s">
        <v>1418</v>
      </c>
      <c r="V247" s="336" t="s">
        <v>1418</v>
      </c>
      <c r="W247" s="336" t="s">
        <v>1418</v>
      </c>
      <c r="X247" s="336" t="s">
        <v>1418</v>
      </c>
      <c r="Y247" s="336" t="s">
        <v>1418</v>
      </c>
      <c r="Z247" s="336" t="s">
        <v>1418</v>
      </c>
      <c r="AA247" s="336" t="s">
        <v>1418</v>
      </c>
      <c r="AB247" s="336" t="s">
        <v>1418</v>
      </c>
      <c r="AC247" s="340" t="s">
        <v>1418</v>
      </c>
      <c r="AD247" s="509">
        <v>11616552000145</v>
      </c>
      <c r="AE247" s="337" t="s">
        <v>2369</v>
      </c>
      <c r="AF247" s="337" t="s">
        <v>2143</v>
      </c>
      <c r="AG247" s="341" t="s">
        <v>1437</v>
      </c>
      <c r="AH247" s="341" t="s">
        <v>2138</v>
      </c>
      <c r="AI247" s="341">
        <v>30000</v>
      </c>
      <c r="AJ247" s="341">
        <v>0</v>
      </c>
      <c r="AK247" s="341">
        <v>0</v>
      </c>
      <c r="AL247" s="336">
        <v>7.4999999999999997E-3</v>
      </c>
      <c r="AM247" s="336">
        <v>0.2</v>
      </c>
      <c r="AN247" s="336" t="s">
        <v>64</v>
      </c>
      <c r="AO247" s="334" t="s">
        <v>1324</v>
      </c>
      <c r="AP247" s="337" t="s">
        <v>13</v>
      </c>
      <c r="AQ247" s="343" t="s">
        <v>668</v>
      </c>
      <c r="AR247" s="336">
        <v>1.8749999999999999E-3</v>
      </c>
      <c r="AS247" s="336">
        <v>1.8749999999999999E-3</v>
      </c>
      <c r="AT247" s="336"/>
      <c r="AW247" s="629"/>
      <c r="AX247" s="629"/>
      <c r="AY247" s="630"/>
      <c r="AZ247" s="630"/>
      <c r="BA247" s="630"/>
      <c r="BB247" s="631"/>
      <c r="BC247" s="630"/>
      <c r="BD247" s="630"/>
      <c r="BE247" s="630"/>
      <c r="BF247" s="630"/>
      <c r="BG247" s="631"/>
      <c r="BH247" s="631"/>
      <c r="BI247" s="632"/>
      <c r="BJ247" s="632"/>
      <c r="BK247" s="632"/>
      <c r="BL247" s="631"/>
      <c r="BM247" s="631"/>
      <c r="BN247" s="631"/>
      <c r="BO247" s="631"/>
      <c r="BP247" s="631"/>
      <c r="BQ247" s="631"/>
      <c r="BR247" s="631"/>
      <c r="BS247" s="631"/>
      <c r="BT247" s="634"/>
      <c r="BU247" s="635"/>
      <c r="BV247" s="633"/>
      <c r="BW247" s="636"/>
    </row>
    <row r="248" spans="2:75" ht="15.75" customHeight="1">
      <c r="B248" s="330" t="s">
        <v>320</v>
      </c>
      <c r="C248" s="331">
        <v>947958000194</v>
      </c>
      <c r="D248" s="332" t="s">
        <v>13</v>
      </c>
      <c r="E248" s="332" t="s">
        <v>615</v>
      </c>
      <c r="F248" s="332" t="s">
        <v>619</v>
      </c>
      <c r="G248" s="333" t="s">
        <v>34</v>
      </c>
      <c r="H248" s="333" t="s">
        <v>1337</v>
      </c>
      <c r="I248" s="333" t="s">
        <v>34</v>
      </c>
      <c r="J248" s="333" t="s">
        <v>611</v>
      </c>
      <c r="K248" s="334" t="s">
        <v>48</v>
      </c>
      <c r="L248" s="335"/>
      <c r="M248" s="335" t="s">
        <v>34</v>
      </c>
      <c r="N248" s="334">
        <v>42651</v>
      </c>
      <c r="O248" s="334" t="s">
        <v>1321</v>
      </c>
      <c r="P248" s="338">
        <v>35219</v>
      </c>
      <c r="Q248" s="339">
        <v>84673923.680000007</v>
      </c>
      <c r="R248" s="339">
        <v>119352736.53972222</v>
      </c>
      <c r="S248" s="334">
        <v>1</v>
      </c>
      <c r="T248" s="336">
        <v>8.0689130919262775E-2</v>
      </c>
      <c r="U248" s="336">
        <v>1.043084144408267</v>
      </c>
      <c r="V248" s="336">
        <v>0.10815397863830456</v>
      </c>
      <c r="W248" s="336">
        <v>1.0602706289308403</v>
      </c>
      <c r="X248" s="336">
        <v>0.13304353295330462</v>
      </c>
      <c r="Y248" s="336">
        <v>1.0088932791462657</v>
      </c>
      <c r="Z248" s="336">
        <v>0.17835700427749002</v>
      </c>
      <c r="AA248" s="336">
        <v>1.0138390335605614</v>
      </c>
      <c r="AB248" s="336">
        <v>1.1110510350468434E-2</v>
      </c>
      <c r="AC248" s="340">
        <v>0.50635326069462749</v>
      </c>
      <c r="AD248" s="509">
        <v>0</v>
      </c>
      <c r="AE248" s="337" t="s">
        <v>2373</v>
      </c>
      <c r="AF248" s="337" t="s">
        <v>2143</v>
      </c>
      <c r="AG248" s="341" t="s">
        <v>1437</v>
      </c>
      <c r="AH248" s="341" t="s">
        <v>2138</v>
      </c>
      <c r="AI248" s="341">
        <v>50000</v>
      </c>
      <c r="AJ248" s="341">
        <v>5000</v>
      </c>
      <c r="AK248" s="341">
        <v>25000</v>
      </c>
      <c r="AL248" s="336">
        <v>1.4999999999999999E-2</v>
      </c>
      <c r="AM248" s="336">
        <v>0.2</v>
      </c>
      <c r="AN248" s="336" t="s">
        <v>64</v>
      </c>
      <c r="AO248" s="334" t="s">
        <v>1324</v>
      </c>
      <c r="AP248" s="337" t="s">
        <v>13</v>
      </c>
      <c r="AQ248" s="343" t="s">
        <v>664</v>
      </c>
      <c r="AR248" s="336">
        <v>4.0000000000000001E-3</v>
      </c>
      <c r="AS248" s="336">
        <v>4.0000000000000001E-3</v>
      </c>
      <c r="AT248" s="336"/>
      <c r="AW248" s="629"/>
      <c r="AX248" s="629"/>
      <c r="AY248" s="630"/>
      <c r="AZ248" s="630"/>
      <c r="BA248" s="630"/>
      <c r="BB248" s="631"/>
      <c r="BC248" s="630"/>
      <c r="BD248" s="630"/>
      <c r="BE248" s="630"/>
      <c r="BF248" s="630"/>
      <c r="BG248" s="631"/>
      <c r="BH248" s="631"/>
      <c r="BI248" s="632"/>
      <c r="BJ248" s="632"/>
      <c r="BK248" s="632"/>
      <c r="BL248" s="631"/>
      <c r="BM248" s="631"/>
      <c r="BN248" s="631"/>
      <c r="BO248" s="631"/>
      <c r="BP248" s="631"/>
      <c r="BQ248" s="631"/>
      <c r="BR248" s="631"/>
      <c r="BS248" s="631"/>
      <c r="BT248" s="634"/>
      <c r="BU248" s="635"/>
      <c r="BV248" s="633"/>
      <c r="BW248" s="636"/>
    </row>
    <row r="249" spans="2:75" ht="15.75" customHeight="1">
      <c r="B249" s="330" t="s">
        <v>1200</v>
      </c>
      <c r="C249" s="331">
        <v>12839769000187</v>
      </c>
      <c r="D249" s="332" t="s">
        <v>13</v>
      </c>
      <c r="E249" s="332" t="s">
        <v>615</v>
      </c>
      <c r="F249" s="332" t="s">
        <v>619</v>
      </c>
      <c r="G249" s="333" t="s">
        <v>34</v>
      </c>
      <c r="H249" s="333" t="s">
        <v>1337</v>
      </c>
      <c r="I249" s="333" t="s">
        <v>34</v>
      </c>
      <c r="J249" s="333"/>
      <c r="K249" s="334" t="s">
        <v>48</v>
      </c>
      <c r="L249" s="335"/>
      <c r="M249" s="335" t="s">
        <v>1415</v>
      </c>
      <c r="N249" s="334">
        <v>268471</v>
      </c>
      <c r="O249" s="334" t="s">
        <v>1321</v>
      </c>
      <c r="P249" s="338">
        <v>40597</v>
      </c>
      <c r="Q249" s="339">
        <v>23046359.25</v>
      </c>
      <c r="R249" s="339">
        <v>26589581.039761908</v>
      </c>
      <c r="S249" s="334">
        <v>1</v>
      </c>
      <c r="T249" s="336">
        <v>8.0052408551531062E-2</v>
      </c>
      <c r="U249" s="336">
        <v>1.0348531100842564</v>
      </c>
      <c r="V249" s="336">
        <v>7.7384387829990686E-2</v>
      </c>
      <c r="W249" s="336">
        <v>0.7586257536426263</v>
      </c>
      <c r="X249" s="336">
        <v>8.9445961060032664E-2</v>
      </c>
      <c r="Y249" s="336">
        <v>0.67828497152070011</v>
      </c>
      <c r="Z249" s="336">
        <v>8.4621650556171435E-2</v>
      </c>
      <c r="AA249" s="336">
        <v>0.4810168951071358</v>
      </c>
      <c r="AB249" s="336">
        <v>1.6388735952675385E-2</v>
      </c>
      <c r="AC249" s="340">
        <v>-1.3711166063304177</v>
      </c>
      <c r="AD249" s="509">
        <v>0</v>
      </c>
      <c r="AE249" s="337" t="s">
        <v>2314</v>
      </c>
      <c r="AF249" s="337" t="s">
        <v>2140</v>
      </c>
      <c r="AG249" s="341" t="s">
        <v>719</v>
      </c>
      <c r="AH249" s="341" t="s">
        <v>2138</v>
      </c>
      <c r="AI249" s="341">
        <v>5000</v>
      </c>
      <c r="AJ249" s="341">
        <v>2500</v>
      </c>
      <c r="AK249" s="341">
        <v>2500</v>
      </c>
      <c r="AL249" s="336">
        <v>0.01</v>
      </c>
      <c r="AM249" s="336">
        <v>0.2</v>
      </c>
      <c r="AN249" s="336" t="s">
        <v>64</v>
      </c>
      <c r="AO249" s="334" t="s">
        <v>1324</v>
      </c>
      <c r="AP249" s="337" t="s">
        <v>13</v>
      </c>
      <c r="AQ249" s="343" t="s">
        <v>664</v>
      </c>
      <c r="AR249" s="336">
        <v>3.5999999999999999E-3</v>
      </c>
      <c r="AS249" s="336">
        <v>3.5999999999999999E-3</v>
      </c>
      <c r="AT249" s="336"/>
      <c r="AW249" s="629"/>
      <c r="AX249" s="629"/>
      <c r="AY249" s="630"/>
      <c r="AZ249" s="630"/>
      <c r="BA249" s="630"/>
      <c r="BB249" s="631"/>
      <c r="BC249" s="630"/>
      <c r="BD249" s="630"/>
      <c r="BE249" s="630"/>
      <c r="BF249" s="630"/>
      <c r="BG249" s="631"/>
      <c r="BH249" s="631"/>
      <c r="BI249" s="632"/>
      <c r="BJ249" s="632"/>
      <c r="BK249" s="632"/>
      <c r="BL249" s="631"/>
      <c r="BM249" s="631"/>
      <c r="BN249" s="631"/>
      <c r="BO249" s="631"/>
      <c r="BP249" s="631"/>
      <c r="BQ249" s="631"/>
      <c r="BR249" s="631"/>
      <c r="BS249" s="631"/>
      <c r="BT249" s="634"/>
      <c r="BU249" s="635"/>
      <c r="BV249" s="633"/>
      <c r="BW249" s="636"/>
    </row>
    <row r="250" spans="2:75" ht="15.75" customHeight="1">
      <c r="B250" s="330" t="s">
        <v>1204</v>
      </c>
      <c r="C250" s="331">
        <v>7381653000107</v>
      </c>
      <c r="D250" s="332" t="s">
        <v>11</v>
      </c>
      <c r="E250" s="332" t="s">
        <v>620</v>
      </c>
      <c r="F250" s="332" t="s">
        <v>619</v>
      </c>
      <c r="G250" s="333" t="s">
        <v>738</v>
      </c>
      <c r="H250" s="333" t="s">
        <v>34</v>
      </c>
      <c r="I250" s="333" t="s">
        <v>34</v>
      </c>
      <c r="J250" s="333" t="s">
        <v>608</v>
      </c>
      <c r="K250" s="334" t="s">
        <v>48</v>
      </c>
      <c r="L250" s="335"/>
      <c r="M250" s="335" t="s">
        <v>34</v>
      </c>
      <c r="N250" s="334">
        <v>284701</v>
      </c>
      <c r="O250" s="334" t="s">
        <v>1321</v>
      </c>
      <c r="P250" s="338">
        <v>38497</v>
      </c>
      <c r="Q250" s="339">
        <v>68323864.590000004</v>
      </c>
      <c r="R250" s="339">
        <v>93153587.096388921</v>
      </c>
      <c r="S250" s="334">
        <v>1</v>
      </c>
      <c r="T250" s="336">
        <v>7.8763403891368711E-2</v>
      </c>
      <c r="U250" s="336">
        <v>1.0181898952526447</v>
      </c>
      <c r="V250" s="336">
        <v>8.8046531107292658E-2</v>
      </c>
      <c r="W250" s="336">
        <v>0.86315040914496133</v>
      </c>
      <c r="X250" s="336">
        <v>8.4314696425530133E-2</v>
      </c>
      <c r="Y250" s="336">
        <v>0.63937365964891224</v>
      </c>
      <c r="Z250" s="336">
        <v>0.12192529132718044</v>
      </c>
      <c r="AA250" s="336">
        <v>0.69306288265203464</v>
      </c>
      <c r="AB250" s="336">
        <v>8.8750819842201359E-3</v>
      </c>
      <c r="AC250" s="340">
        <v>-1.4326358250379927</v>
      </c>
      <c r="AD250" s="509">
        <v>0</v>
      </c>
      <c r="AE250" s="337" t="s">
        <v>2314</v>
      </c>
      <c r="AF250" s="337" t="s">
        <v>2140</v>
      </c>
      <c r="AG250" s="341" t="s">
        <v>719</v>
      </c>
      <c r="AH250" s="341" t="s">
        <v>2138</v>
      </c>
      <c r="AI250" s="341">
        <v>500</v>
      </c>
      <c r="AJ250" s="341">
        <v>500</v>
      </c>
      <c r="AK250" s="341">
        <v>500</v>
      </c>
      <c r="AL250" s="336">
        <v>5.0000000000000001E-3</v>
      </c>
      <c r="AM250" s="336">
        <v>0.2</v>
      </c>
      <c r="AN250" s="336" t="s">
        <v>64</v>
      </c>
      <c r="AO250" s="334" t="s">
        <v>1324</v>
      </c>
      <c r="AP250" s="337" t="s">
        <v>11</v>
      </c>
      <c r="AQ250" s="343" t="s">
        <v>669</v>
      </c>
      <c r="AR250" s="336">
        <v>1.8E-3</v>
      </c>
      <c r="AS250" s="336">
        <v>1.8E-3</v>
      </c>
      <c r="AT250" s="336"/>
      <c r="AW250" s="629"/>
      <c r="AX250" s="629"/>
      <c r="AY250" s="630"/>
      <c r="AZ250" s="630"/>
      <c r="BA250" s="630"/>
      <c r="BB250" s="631"/>
      <c r="BC250" s="630"/>
      <c r="BD250" s="630"/>
      <c r="BE250" s="630"/>
      <c r="BF250" s="630"/>
      <c r="BG250" s="631"/>
      <c r="BH250" s="631"/>
      <c r="BI250" s="632"/>
      <c r="BJ250" s="632"/>
      <c r="BK250" s="632"/>
      <c r="BL250" s="631"/>
      <c r="BM250" s="631"/>
      <c r="BN250" s="631"/>
      <c r="BO250" s="631"/>
      <c r="BP250" s="631"/>
      <c r="BQ250" s="631"/>
      <c r="BR250" s="631"/>
      <c r="BS250" s="631"/>
      <c r="BT250" s="634"/>
      <c r="BU250" s="635"/>
      <c r="BV250" s="633"/>
      <c r="BW250" s="636"/>
    </row>
    <row r="251" spans="2:75" ht="15.75" customHeight="1">
      <c r="B251" s="330" t="s">
        <v>394</v>
      </c>
      <c r="C251" s="331">
        <v>12120451000141</v>
      </c>
      <c r="D251" s="332" t="s">
        <v>13</v>
      </c>
      <c r="E251" s="332" t="s">
        <v>615</v>
      </c>
      <c r="F251" s="332" t="s">
        <v>619</v>
      </c>
      <c r="G251" s="333" t="s">
        <v>34</v>
      </c>
      <c r="H251" s="333" t="s">
        <v>1337</v>
      </c>
      <c r="I251" s="333" t="s">
        <v>34</v>
      </c>
      <c r="J251" s="333"/>
      <c r="K251" s="334" t="s">
        <v>48</v>
      </c>
      <c r="L251" s="335"/>
      <c r="M251" s="335" t="s">
        <v>34</v>
      </c>
      <c r="N251" s="334">
        <v>406619</v>
      </c>
      <c r="O251" s="334" t="s">
        <v>1324</v>
      </c>
      <c r="P251" s="338">
        <v>40387</v>
      </c>
      <c r="Q251" s="339">
        <v>12481911.859999999</v>
      </c>
      <c r="R251" s="339">
        <v>27007980.686031755</v>
      </c>
      <c r="S251" s="334">
        <v>1</v>
      </c>
      <c r="T251" s="336">
        <v>6.930169594002944E-2</v>
      </c>
      <c r="U251" s="336">
        <v>0.89587654981658016</v>
      </c>
      <c r="V251" s="336">
        <v>8.5281334566218892E-2</v>
      </c>
      <c r="W251" s="336">
        <v>0.83604223695717184</v>
      </c>
      <c r="X251" s="336">
        <v>9.9257250657065477E-2</v>
      </c>
      <c r="Y251" s="336">
        <v>0.75268576285926336</v>
      </c>
      <c r="Z251" s="336">
        <v>0.17993464602664755</v>
      </c>
      <c r="AA251" s="336">
        <v>1.0228068607157101</v>
      </c>
      <c r="AB251" s="336">
        <v>2.1228138618860214E-2</v>
      </c>
      <c r="AC251" s="340">
        <v>-0.7101573339739703</v>
      </c>
      <c r="AD251" s="509">
        <v>0</v>
      </c>
      <c r="AE251" s="337" t="s">
        <v>2432</v>
      </c>
      <c r="AF251" s="337" t="s">
        <v>2134</v>
      </c>
      <c r="AG251" s="341" t="s">
        <v>1436</v>
      </c>
      <c r="AH251" s="341" t="s">
        <v>2138</v>
      </c>
      <c r="AI251" s="341">
        <v>1000</v>
      </c>
      <c r="AJ251" s="341">
        <v>1000</v>
      </c>
      <c r="AK251" s="341">
        <v>1000</v>
      </c>
      <c r="AL251" s="336">
        <v>0.02</v>
      </c>
      <c r="AM251" s="336">
        <v>0.2</v>
      </c>
      <c r="AN251" s="336" t="s">
        <v>64</v>
      </c>
      <c r="AO251" s="334" t="s">
        <v>1324</v>
      </c>
      <c r="AP251" s="337" t="s">
        <v>13</v>
      </c>
      <c r="AQ251" s="343" t="s">
        <v>668</v>
      </c>
      <c r="AR251" s="336">
        <v>4.0000000000000001E-3</v>
      </c>
      <c r="AS251" s="336">
        <v>4.0000000000000001E-3</v>
      </c>
      <c r="AT251" s="336"/>
      <c r="AW251" s="629"/>
      <c r="AX251" s="629"/>
      <c r="AY251" s="630"/>
      <c r="AZ251" s="630"/>
      <c r="BA251" s="630"/>
      <c r="BB251" s="630"/>
      <c r="BC251" s="630"/>
      <c r="BD251" s="630"/>
      <c r="BE251" s="630"/>
      <c r="BF251" s="630"/>
      <c r="BG251" s="631"/>
      <c r="BH251" s="631"/>
      <c r="BI251" s="632"/>
      <c r="BJ251" s="632"/>
      <c r="BK251" s="632"/>
      <c r="BL251" s="212"/>
      <c r="BM251" s="631"/>
      <c r="BN251" s="631"/>
      <c r="BO251" s="631"/>
      <c r="BP251" s="631"/>
      <c r="BQ251" s="631"/>
      <c r="BR251" s="631"/>
      <c r="BS251" s="631"/>
      <c r="BT251" s="631"/>
      <c r="BU251" s="631"/>
      <c r="BV251" s="633"/>
      <c r="BW251" s="630"/>
    </row>
    <row r="252" spans="2:75" ht="15.75" customHeight="1">
      <c r="B252" s="330" t="s">
        <v>543</v>
      </c>
      <c r="C252" s="331">
        <v>22187946000141</v>
      </c>
      <c r="D252" s="332" t="s">
        <v>13</v>
      </c>
      <c r="E252" s="332" t="s">
        <v>615</v>
      </c>
      <c r="F252" s="332" t="s">
        <v>619</v>
      </c>
      <c r="G252" s="333" t="s">
        <v>34</v>
      </c>
      <c r="H252" s="333" t="s">
        <v>1338</v>
      </c>
      <c r="I252" s="333" t="s">
        <v>34</v>
      </c>
      <c r="J252" s="333" t="s">
        <v>611</v>
      </c>
      <c r="K252" s="334" t="s">
        <v>48</v>
      </c>
      <c r="L252" s="335"/>
      <c r="M252" s="335" t="s">
        <v>1415</v>
      </c>
      <c r="N252" s="334">
        <v>396052</v>
      </c>
      <c r="O252" s="334" t="s">
        <v>1324</v>
      </c>
      <c r="P252" s="338">
        <v>42145</v>
      </c>
      <c r="Q252" s="339">
        <v>1299480853.3399999</v>
      </c>
      <c r="R252" s="339">
        <v>1310603260.9276984</v>
      </c>
      <c r="S252" s="334">
        <v>1</v>
      </c>
      <c r="T252" s="336">
        <v>0.11805272250332388</v>
      </c>
      <c r="U252" s="336">
        <v>1.5260905854923443</v>
      </c>
      <c r="V252" s="336">
        <v>8.7886517384448526E-2</v>
      </c>
      <c r="W252" s="336">
        <v>0.86158173961755646</v>
      </c>
      <c r="X252" s="336">
        <v>0.14542380385287079</v>
      </c>
      <c r="Y252" s="336">
        <v>1.1027751223844955</v>
      </c>
      <c r="Z252" s="336">
        <v>0.20230400101710111</v>
      </c>
      <c r="AA252" s="336">
        <v>1.1499615263637741</v>
      </c>
      <c r="AB252" s="336">
        <v>8.3422229132051287E-2</v>
      </c>
      <c r="AC252" s="340">
        <v>-0.11312474830463629</v>
      </c>
      <c r="AD252" s="509">
        <v>7455507000189</v>
      </c>
      <c r="AE252" s="337" t="s">
        <v>2244</v>
      </c>
      <c r="AF252" s="337" t="s">
        <v>2137</v>
      </c>
      <c r="AG252" s="341" t="s">
        <v>59</v>
      </c>
      <c r="AH252" s="341" t="s">
        <v>2138</v>
      </c>
      <c r="AI252" s="341">
        <v>5000</v>
      </c>
      <c r="AJ252" s="341">
        <v>2000</v>
      </c>
      <c r="AK252" s="341">
        <v>5000</v>
      </c>
      <c r="AL252" s="336">
        <v>1.4999999999999999E-2</v>
      </c>
      <c r="AM252" s="336">
        <v>0.2</v>
      </c>
      <c r="AN252" s="336" t="s">
        <v>64</v>
      </c>
      <c r="AO252" s="334" t="s">
        <v>1324</v>
      </c>
      <c r="AP252" s="337" t="s">
        <v>13</v>
      </c>
      <c r="AQ252" s="343" t="s">
        <v>664</v>
      </c>
      <c r="AR252" s="336" t="s">
        <v>34</v>
      </c>
      <c r="AS252" s="336" t="s">
        <v>34</v>
      </c>
      <c r="AT252" s="336"/>
      <c r="AW252" s="629"/>
      <c r="AX252" s="629"/>
      <c r="AY252" s="630"/>
      <c r="AZ252" s="630"/>
      <c r="BA252" s="630"/>
      <c r="BB252" s="630"/>
      <c r="BC252" s="630"/>
      <c r="BD252" s="630"/>
      <c r="BE252" s="630"/>
      <c r="BF252" s="630"/>
      <c r="BG252" s="631"/>
      <c r="BH252" s="631"/>
      <c r="BI252" s="632"/>
      <c r="BJ252" s="632"/>
      <c r="BK252" s="632"/>
      <c r="BL252" s="212"/>
      <c r="BM252" s="631"/>
      <c r="BN252" s="631"/>
      <c r="BO252" s="631"/>
      <c r="BP252" s="631"/>
      <c r="BQ252" s="631"/>
      <c r="BR252" s="631"/>
      <c r="BS252" s="631"/>
      <c r="BT252" s="631"/>
      <c r="BU252" s="631"/>
      <c r="BV252" s="633"/>
      <c r="BW252" s="630"/>
    </row>
    <row r="253" spans="2:75" ht="15.75" customHeight="1">
      <c r="B253" s="330" t="s">
        <v>429</v>
      </c>
      <c r="C253" s="331">
        <v>30887013000195</v>
      </c>
      <c r="D253" s="332" t="s">
        <v>13</v>
      </c>
      <c r="E253" s="332" t="s">
        <v>615</v>
      </c>
      <c r="F253" s="332" t="s">
        <v>619</v>
      </c>
      <c r="G253" s="333" t="s">
        <v>34</v>
      </c>
      <c r="H253" s="333" t="s">
        <v>1338</v>
      </c>
      <c r="I253" s="333" t="s">
        <v>34</v>
      </c>
      <c r="J253" s="333"/>
      <c r="K253" s="334" t="s">
        <v>48</v>
      </c>
      <c r="L253" s="335"/>
      <c r="M253" s="335" t="s">
        <v>1415</v>
      </c>
      <c r="N253" s="334">
        <v>473677</v>
      </c>
      <c r="O253" s="334" t="s">
        <v>1321</v>
      </c>
      <c r="P253" s="338">
        <v>43339</v>
      </c>
      <c r="Q253" s="339">
        <v>26166403.07</v>
      </c>
      <c r="R253" s="339">
        <v>33147273.613412682</v>
      </c>
      <c r="S253" s="334">
        <v>1</v>
      </c>
      <c r="T253" s="336">
        <v>-0.17761154159432524</v>
      </c>
      <c r="U253" s="336">
        <v>-2.2960190646535068</v>
      </c>
      <c r="V253" s="336">
        <v>-0.34707622111817937</v>
      </c>
      <c r="W253" s="336">
        <v>-3.4025074979680863</v>
      </c>
      <c r="X253" s="336">
        <v>-0.41764228004498472</v>
      </c>
      <c r="Y253" s="336">
        <v>-3.1670572787073734</v>
      </c>
      <c r="Z253" s="336">
        <v>-0.26126781112649766</v>
      </c>
      <c r="AA253" s="336">
        <v>-1.4851309384007294</v>
      </c>
      <c r="AB253" s="336">
        <v>0.53069549395058413</v>
      </c>
      <c r="AC253" s="340">
        <v>-0.71861888146074848</v>
      </c>
      <c r="AD253" s="509">
        <v>0</v>
      </c>
      <c r="AE253" s="337" t="s">
        <v>2453</v>
      </c>
      <c r="AF253" s="337" t="s">
        <v>2143</v>
      </c>
      <c r="AG253" s="341" t="s">
        <v>1437</v>
      </c>
      <c r="AH253" s="341" t="s">
        <v>2138</v>
      </c>
      <c r="AI253" s="341">
        <v>500</v>
      </c>
      <c r="AJ253" s="341">
        <v>100</v>
      </c>
      <c r="AK253" s="341">
        <v>500</v>
      </c>
      <c r="AL253" s="336">
        <v>0.01</v>
      </c>
      <c r="AM253" s="336">
        <v>0.15</v>
      </c>
      <c r="AN253" s="336" t="s">
        <v>64</v>
      </c>
      <c r="AO253" s="334" t="s">
        <v>1324</v>
      </c>
      <c r="AP253" s="337" t="s">
        <v>13</v>
      </c>
      <c r="AQ253" s="343" t="s">
        <v>664</v>
      </c>
      <c r="AR253" s="336">
        <v>2E-3</v>
      </c>
      <c r="AS253" s="336">
        <v>2E-3</v>
      </c>
      <c r="AT253" s="336"/>
      <c r="AW253" s="629"/>
      <c r="AX253" s="629"/>
      <c r="AY253" s="630"/>
      <c r="AZ253" s="630"/>
      <c r="BA253" s="630"/>
      <c r="BB253" s="631"/>
      <c r="BC253" s="630"/>
      <c r="BD253" s="630"/>
      <c r="BE253" s="630"/>
      <c r="BF253" s="630"/>
      <c r="BG253" s="631"/>
      <c r="BH253" s="631"/>
      <c r="BI253" s="632"/>
      <c r="BJ253" s="632"/>
      <c r="BK253" s="632"/>
      <c r="BL253" s="631"/>
      <c r="BM253" s="631"/>
      <c r="BN253" s="631"/>
      <c r="BO253" s="631"/>
      <c r="BP253" s="631"/>
      <c r="BQ253" s="631"/>
      <c r="BR253" s="631"/>
      <c r="BS253" s="631"/>
      <c r="BT253" s="634"/>
      <c r="BU253" s="635"/>
      <c r="BV253" s="633"/>
      <c r="BW253" s="636"/>
    </row>
    <row r="254" spans="2:75" ht="15.75" customHeight="1">
      <c r="B254" s="330" t="s">
        <v>432</v>
      </c>
      <c r="C254" s="331">
        <v>12440825000106</v>
      </c>
      <c r="D254" s="332" t="s">
        <v>13</v>
      </c>
      <c r="E254" s="332" t="s">
        <v>615</v>
      </c>
      <c r="F254" s="332" t="s">
        <v>619</v>
      </c>
      <c r="G254" s="333" t="s">
        <v>34</v>
      </c>
      <c r="H254" s="333" t="s">
        <v>1337</v>
      </c>
      <c r="I254" s="333" t="s">
        <v>34</v>
      </c>
      <c r="J254" s="333"/>
      <c r="K254" s="334" t="s">
        <v>48</v>
      </c>
      <c r="L254" s="335"/>
      <c r="M254" s="335" t="s">
        <v>1415</v>
      </c>
      <c r="N254" s="334">
        <v>270679</v>
      </c>
      <c r="O254" s="334" t="s">
        <v>1321</v>
      </c>
      <c r="P254" s="338">
        <v>40633</v>
      </c>
      <c r="Q254" s="339">
        <v>537499979.03999996</v>
      </c>
      <c r="R254" s="339">
        <v>624718872.79412746</v>
      </c>
      <c r="S254" s="334">
        <v>1</v>
      </c>
      <c r="T254" s="336">
        <v>7.9038718071579916E-2</v>
      </c>
      <c r="U254" s="336">
        <v>1.0217489353964333</v>
      </c>
      <c r="V254" s="336">
        <v>9.982194213206097E-2</v>
      </c>
      <c r="W254" s="336">
        <v>0.97858881104512441</v>
      </c>
      <c r="X254" s="336">
        <v>0.11113700442169128</v>
      </c>
      <c r="Y254" s="336">
        <v>0.8427720937390224</v>
      </c>
      <c r="Z254" s="336">
        <v>0.1703393443745711</v>
      </c>
      <c r="AA254" s="336">
        <v>0.96826405544113758</v>
      </c>
      <c r="AB254" s="336">
        <v>7.1246606607448431E-3</v>
      </c>
      <c r="AC254" s="340">
        <v>-0.27517761341299546</v>
      </c>
      <c r="AD254" s="509">
        <v>0</v>
      </c>
      <c r="AE254" s="337" t="s">
        <v>2457</v>
      </c>
      <c r="AF254" s="337" t="s">
        <v>2140</v>
      </c>
      <c r="AG254" s="341" t="s">
        <v>719</v>
      </c>
      <c r="AH254" s="341" t="s">
        <v>2138</v>
      </c>
      <c r="AI254" s="341">
        <v>500</v>
      </c>
      <c r="AJ254" s="341">
        <v>0</v>
      </c>
      <c r="AK254" s="341">
        <v>500</v>
      </c>
      <c r="AL254" s="336">
        <v>9.5999999999999992E-3</v>
      </c>
      <c r="AM254" s="336">
        <v>0.2</v>
      </c>
      <c r="AN254" s="336" t="s">
        <v>64</v>
      </c>
      <c r="AO254" s="334" t="s">
        <v>1324</v>
      </c>
      <c r="AP254" s="337" t="s">
        <v>13</v>
      </c>
      <c r="AQ254" s="343" t="s">
        <v>688</v>
      </c>
      <c r="AR254" s="336">
        <v>1.9199999999999996E-3</v>
      </c>
      <c r="AS254" s="336">
        <v>1.9199999999999996E-3</v>
      </c>
      <c r="AT254" s="336"/>
      <c r="AW254" s="629"/>
      <c r="AX254" s="629"/>
      <c r="AY254" s="630"/>
      <c r="AZ254" s="630"/>
      <c r="BA254" s="630"/>
      <c r="BB254" s="631"/>
      <c r="BC254" s="630"/>
      <c r="BD254" s="630"/>
      <c r="BE254" s="630"/>
      <c r="BF254" s="630"/>
      <c r="BG254" s="631"/>
      <c r="BH254" s="631"/>
      <c r="BI254" s="632"/>
      <c r="BJ254" s="632"/>
      <c r="BK254" s="632"/>
      <c r="BL254" s="631"/>
      <c r="BM254" s="631"/>
      <c r="BN254" s="631"/>
      <c r="BO254" s="631"/>
      <c r="BP254" s="631"/>
      <c r="BQ254" s="631"/>
      <c r="BR254" s="631"/>
      <c r="BS254" s="631"/>
      <c r="BT254" s="634"/>
      <c r="BU254" s="635"/>
      <c r="BV254" s="633"/>
      <c r="BW254" s="636"/>
    </row>
    <row r="255" spans="2:75" ht="15.75" customHeight="1">
      <c r="B255" s="330" t="s">
        <v>1281</v>
      </c>
      <c r="C255" s="331">
        <v>5024659000100</v>
      </c>
      <c r="D255" s="332" t="s">
        <v>13</v>
      </c>
      <c r="E255" s="332" t="s">
        <v>615</v>
      </c>
      <c r="F255" s="332" t="s">
        <v>619</v>
      </c>
      <c r="G255" s="333" t="s">
        <v>34</v>
      </c>
      <c r="H255" s="333" t="s">
        <v>1337</v>
      </c>
      <c r="I255" s="333" t="s">
        <v>34</v>
      </c>
      <c r="J255" s="333"/>
      <c r="K255" s="334" t="s">
        <v>48</v>
      </c>
      <c r="L255" s="335"/>
      <c r="M255" s="335" t="s">
        <v>1415</v>
      </c>
      <c r="N255" s="334">
        <v>122041</v>
      </c>
      <c r="O255" s="334" t="s">
        <v>1321</v>
      </c>
      <c r="P255" s="338">
        <v>37635</v>
      </c>
      <c r="Q255" s="339">
        <v>21049008.989999998</v>
      </c>
      <c r="R255" s="339">
        <v>27306552.103809524</v>
      </c>
      <c r="S255" s="334">
        <v>1</v>
      </c>
      <c r="T255" s="336">
        <v>1.9412158337067442E-2</v>
      </c>
      <c r="U255" s="336">
        <v>0.25094475971489122</v>
      </c>
      <c r="V255" s="336">
        <v>2.2708773505222268E-2</v>
      </c>
      <c r="W255" s="336">
        <v>0.22262191247860932</v>
      </c>
      <c r="X255" s="336">
        <v>3.4301213311415779E-2</v>
      </c>
      <c r="Y255" s="336">
        <v>0.26011233171773823</v>
      </c>
      <c r="Z255" s="336">
        <v>9.2964901559129398E-2</v>
      </c>
      <c r="AA255" s="336">
        <v>0.52844263859199447</v>
      </c>
      <c r="AB255" s="336">
        <v>3.3908516185498921E-2</v>
      </c>
      <c r="AC255" s="340">
        <v>-2.1859903352442154</v>
      </c>
      <c r="AD255" s="509">
        <v>0</v>
      </c>
      <c r="AE255" s="337" t="s">
        <v>2331</v>
      </c>
      <c r="AF255" s="337" t="s">
        <v>728</v>
      </c>
      <c r="AG255" s="341" t="s">
        <v>728</v>
      </c>
      <c r="AH255" s="341" t="s">
        <v>2138</v>
      </c>
      <c r="AI255" s="341">
        <v>5000</v>
      </c>
      <c r="AJ255" s="341">
        <v>100</v>
      </c>
      <c r="AK255" s="341">
        <v>1000</v>
      </c>
      <c r="AL255" s="336">
        <v>1.1000000000000001E-2</v>
      </c>
      <c r="AM255" s="336" t="s">
        <v>34</v>
      </c>
      <c r="AN255" s="336" t="s">
        <v>2152</v>
      </c>
      <c r="AO255" s="334" t="s">
        <v>1324</v>
      </c>
      <c r="AP255" s="337" t="s">
        <v>13</v>
      </c>
      <c r="AQ255" s="343" t="s">
        <v>664</v>
      </c>
      <c r="AR255" s="336">
        <v>2.9333333333333329E-3</v>
      </c>
      <c r="AS255" s="336">
        <v>2.9333333333333329E-3</v>
      </c>
      <c r="AT255" s="336"/>
      <c r="AW255" s="629"/>
      <c r="AX255" s="629"/>
      <c r="AY255" s="630"/>
      <c r="AZ255" s="630"/>
      <c r="BA255" s="630"/>
      <c r="BB255" s="631"/>
      <c r="BC255" s="630"/>
      <c r="BD255" s="630"/>
      <c r="BE255" s="630"/>
      <c r="BF255" s="630"/>
      <c r="BG255" s="631"/>
      <c r="BH255" s="631"/>
      <c r="BI255" s="632"/>
      <c r="BJ255" s="632"/>
      <c r="BK255" s="632"/>
      <c r="BL255" s="631"/>
      <c r="BM255" s="631"/>
      <c r="BN255" s="631"/>
      <c r="BO255" s="631"/>
      <c r="BP255" s="631"/>
      <c r="BQ255" s="631"/>
      <c r="BR255" s="631"/>
      <c r="BS255" s="631"/>
      <c r="BT255" s="634"/>
      <c r="BU255" s="635"/>
      <c r="BV255" s="633"/>
      <c r="BW255" s="636"/>
    </row>
    <row r="256" spans="2:75" ht="15.75" customHeight="1">
      <c r="B256" s="330" t="s">
        <v>1552</v>
      </c>
      <c r="C256" s="331">
        <v>36348364000104</v>
      </c>
      <c r="D256" s="332" t="s">
        <v>14</v>
      </c>
      <c r="E256" s="332" t="s">
        <v>15</v>
      </c>
      <c r="F256" s="332" t="s">
        <v>1326</v>
      </c>
      <c r="G256" s="333"/>
      <c r="H256" s="333" t="s">
        <v>34</v>
      </c>
      <c r="I256" s="333"/>
      <c r="J256" s="333" t="s">
        <v>608</v>
      </c>
      <c r="K256" s="334" t="s">
        <v>48</v>
      </c>
      <c r="L256" s="335"/>
      <c r="M256" s="335"/>
      <c r="N256" s="334">
        <v>549576</v>
      </c>
      <c r="O256" s="334" t="s">
        <v>1324</v>
      </c>
      <c r="P256" s="338">
        <v>44060</v>
      </c>
      <c r="Q256" s="339">
        <v>411575321.07999998</v>
      </c>
      <c r="R256" s="339">
        <v>363268630.5015083</v>
      </c>
      <c r="S256" s="334">
        <v>1</v>
      </c>
      <c r="T256" s="336">
        <v>0.18662290650908431</v>
      </c>
      <c r="U256" s="336">
        <v>2.0991183136530047</v>
      </c>
      <c r="V256" s="336">
        <v>0.23329712329121421</v>
      </c>
      <c r="W256" s="336">
        <v>2.1411329709543239</v>
      </c>
      <c r="X256" s="336">
        <v>0.23952157472820401</v>
      </c>
      <c r="Y256" s="336">
        <v>1.6842655214574218</v>
      </c>
      <c r="Z256" s="336" t="s">
        <v>1418</v>
      </c>
      <c r="AA256" s="336" t="s">
        <v>1418</v>
      </c>
      <c r="AB256" s="336">
        <v>0.1064612065339951</v>
      </c>
      <c r="AC256" s="340">
        <v>1.0495847054697702</v>
      </c>
      <c r="AD256" s="509">
        <v>0</v>
      </c>
      <c r="AE256" s="337" t="s">
        <v>2242</v>
      </c>
      <c r="AF256" s="337" t="s">
        <v>59</v>
      </c>
      <c r="AG256" s="341" t="s">
        <v>59</v>
      </c>
      <c r="AH256" s="341" t="s">
        <v>2138</v>
      </c>
      <c r="AI256" s="341" t="s">
        <v>1428</v>
      </c>
      <c r="AJ256" s="341" t="s">
        <v>1428</v>
      </c>
      <c r="AK256" s="341" t="s">
        <v>1428</v>
      </c>
      <c r="AL256" s="336">
        <v>6.0000000000000001E-3</v>
      </c>
      <c r="AM256" s="336" t="s">
        <v>34</v>
      </c>
      <c r="AN256" s="336" t="s">
        <v>2147</v>
      </c>
      <c r="AO256" s="334" t="s">
        <v>1324</v>
      </c>
      <c r="AP256" s="337" t="s">
        <v>13</v>
      </c>
      <c r="AQ256" s="343" t="s">
        <v>671</v>
      </c>
      <c r="AR256" s="336" t="s">
        <v>34</v>
      </c>
      <c r="AS256" s="336" t="s">
        <v>34</v>
      </c>
      <c r="AT256" s="336"/>
      <c r="AW256" s="629"/>
      <c r="AX256" s="629"/>
      <c r="AY256" s="630"/>
      <c r="AZ256" s="630"/>
      <c r="BA256" s="630"/>
      <c r="BB256" s="631"/>
      <c r="BC256" s="630"/>
      <c r="BD256" s="630"/>
      <c r="BE256" s="630"/>
      <c r="BF256" s="630"/>
      <c r="BG256" s="631"/>
      <c r="BH256" s="631"/>
      <c r="BI256" s="632"/>
      <c r="BJ256" s="632"/>
      <c r="BK256" s="632"/>
      <c r="BL256" s="631"/>
      <c r="BM256" s="631"/>
      <c r="BN256" s="631"/>
      <c r="BO256" s="631"/>
      <c r="BP256" s="631"/>
      <c r="BQ256" s="631"/>
      <c r="BR256" s="631"/>
      <c r="BS256" s="631"/>
      <c r="BT256" s="634"/>
      <c r="BU256" s="635"/>
      <c r="BV256" s="633"/>
      <c r="BW256" s="636"/>
    </row>
    <row r="257" spans="2:75" ht="15.75" customHeight="1">
      <c r="B257" s="330" t="s">
        <v>1024</v>
      </c>
      <c r="C257" s="331">
        <v>8773805000180</v>
      </c>
      <c r="D257" s="332" t="s">
        <v>13</v>
      </c>
      <c r="E257" s="332" t="s">
        <v>616</v>
      </c>
      <c r="F257" s="332" t="s">
        <v>610</v>
      </c>
      <c r="G257" s="333" t="s">
        <v>34</v>
      </c>
      <c r="H257" s="333" t="s">
        <v>1337</v>
      </c>
      <c r="I257" s="333" t="s">
        <v>34</v>
      </c>
      <c r="J257" s="333"/>
      <c r="K257" s="334" t="s">
        <v>48</v>
      </c>
      <c r="L257" s="335"/>
      <c r="M257" s="335" t="s">
        <v>34</v>
      </c>
      <c r="N257" s="334">
        <v>184519</v>
      </c>
      <c r="O257" s="334" t="s">
        <v>1324</v>
      </c>
      <c r="P257" s="338">
        <v>39213</v>
      </c>
      <c r="Q257" s="339">
        <v>26054413.399999999</v>
      </c>
      <c r="R257" s="339">
        <v>42539272.284285694</v>
      </c>
      <c r="S257" s="334">
        <v>1</v>
      </c>
      <c r="T257" s="336">
        <v>3.8066329617901351E-2</v>
      </c>
      <c r="U257" s="336">
        <v>0.49209087280890101</v>
      </c>
      <c r="V257" s="336">
        <v>6.0530094856687588E-2</v>
      </c>
      <c r="W257" s="336">
        <v>0.59339732621000185</v>
      </c>
      <c r="X257" s="336">
        <v>8.1645728023381769E-2</v>
      </c>
      <c r="Y257" s="336">
        <v>0.61913438740915361</v>
      </c>
      <c r="Z257" s="336">
        <v>0.16926719564738057</v>
      </c>
      <c r="AA257" s="336">
        <v>0.96216961449775362</v>
      </c>
      <c r="AB257" s="336">
        <v>3.4703023739013322E-2</v>
      </c>
      <c r="AC257" s="340">
        <v>-1.0885969659981016</v>
      </c>
      <c r="AD257" s="509">
        <v>9412694000149</v>
      </c>
      <c r="AE257" s="337" t="s">
        <v>2318</v>
      </c>
      <c r="AF257" s="337" t="s">
        <v>2143</v>
      </c>
      <c r="AG257" s="341" t="s">
        <v>1437</v>
      </c>
      <c r="AH257" s="341" t="s">
        <v>2138</v>
      </c>
      <c r="AI257" s="341">
        <v>50000</v>
      </c>
      <c r="AJ257" s="341">
        <v>5000</v>
      </c>
      <c r="AK257" s="341">
        <v>25000</v>
      </c>
      <c r="AL257" s="336">
        <v>0.02</v>
      </c>
      <c r="AM257" s="336">
        <v>0.2</v>
      </c>
      <c r="AN257" s="336" t="s">
        <v>64</v>
      </c>
      <c r="AO257" s="334" t="s">
        <v>1324</v>
      </c>
      <c r="AP257" s="337" t="s">
        <v>13</v>
      </c>
      <c r="AQ257" s="343" t="s">
        <v>668</v>
      </c>
      <c r="AR257" s="336">
        <v>5.3333333333333332E-3</v>
      </c>
      <c r="AS257" s="336">
        <v>5.3333333333333332E-3</v>
      </c>
      <c r="AT257" s="336"/>
      <c r="AW257" s="629"/>
      <c r="AX257" s="629"/>
      <c r="AY257" s="630"/>
      <c r="AZ257" s="630"/>
      <c r="BA257" s="630"/>
      <c r="BB257" s="630"/>
      <c r="BC257" s="630"/>
      <c r="BD257" s="630"/>
      <c r="BE257" s="630"/>
      <c r="BF257" s="630"/>
      <c r="BG257" s="631"/>
      <c r="BH257" s="631"/>
      <c r="BI257" s="632"/>
      <c r="BJ257" s="632"/>
      <c r="BK257" s="632"/>
      <c r="BL257" s="212"/>
      <c r="BM257" s="631"/>
      <c r="BN257" s="631"/>
      <c r="BO257" s="631"/>
      <c r="BP257" s="631"/>
      <c r="BQ257" s="631"/>
      <c r="BR257" s="631"/>
      <c r="BS257" s="631"/>
      <c r="BT257" s="631"/>
      <c r="BU257" s="631"/>
      <c r="BV257" s="633"/>
      <c r="BW257" s="630"/>
    </row>
    <row r="258" spans="2:75" ht="15.75" customHeight="1">
      <c r="B258" s="330" t="s">
        <v>854</v>
      </c>
      <c r="C258" s="331">
        <v>9518581000122</v>
      </c>
      <c r="D258" s="332" t="s">
        <v>11</v>
      </c>
      <c r="E258" s="332" t="s">
        <v>621</v>
      </c>
      <c r="F258" s="332" t="s">
        <v>672</v>
      </c>
      <c r="G258" s="333" t="s">
        <v>865</v>
      </c>
      <c r="H258" s="333" t="s">
        <v>34</v>
      </c>
      <c r="I258" s="333"/>
      <c r="J258" s="333" t="s">
        <v>608</v>
      </c>
      <c r="K258" s="334" t="s">
        <v>48</v>
      </c>
      <c r="L258" s="335"/>
      <c r="M258" s="335" t="s">
        <v>34</v>
      </c>
      <c r="N258" s="334">
        <v>212385</v>
      </c>
      <c r="O258" s="334" t="s">
        <v>1321</v>
      </c>
      <c r="P258" s="338">
        <v>39629</v>
      </c>
      <c r="Q258" s="339">
        <v>307231314.64999998</v>
      </c>
      <c r="R258" s="339">
        <v>317697486.5158729</v>
      </c>
      <c r="S258" s="334">
        <v>1</v>
      </c>
      <c r="T258" s="336">
        <v>4.1777914958938123E-2</v>
      </c>
      <c r="U258" s="336">
        <v>0.54007126094478775</v>
      </c>
      <c r="V258" s="336">
        <v>4.7647993163878022E-2</v>
      </c>
      <c r="W258" s="336">
        <v>0.46710965528238924</v>
      </c>
      <c r="X258" s="336">
        <v>6.3045282766193367E-2</v>
      </c>
      <c r="Y258" s="336">
        <v>0.47808383205678018</v>
      </c>
      <c r="Z258" s="336">
        <v>0.13538119909656343</v>
      </c>
      <c r="AA258" s="336">
        <v>0.76955062466056667</v>
      </c>
      <c r="AB258" s="336">
        <v>5.4828185248425712E-2</v>
      </c>
      <c r="AC258" s="340">
        <v>-0.89564411497097818</v>
      </c>
      <c r="AD258" s="509">
        <v>0</v>
      </c>
      <c r="AE258" s="337" t="s">
        <v>2148</v>
      </c>
      <c r="AF258" s="337" t="s">
        <v>2134</v>
      </c>
      <c r="AG258" s="341" t="s">
        <v>1436</v>
      </c>
      <c r="AH258" s="341" t="s">
        <v>2138</v>
      </c>
      <c r="AI258" s="341">
        <v>0</v>
      </c>
      <c r="AJ258" s="341">
        <v>0</v>
      </c>
      <c r="AK258" s="341">
        <v>0</v>
      </c>
      <c r="AL258" s="336">
        <v>4.0000000000000001E-3</v>
      </c>
      <c r="AM258" s="336" t="s">
        <v>34</v>
      </c>
      <c r="AN258" s="336" t="s">
        <v>2147</v>
      </c>
      <c r="AO258" s="334" t="s">
        <v>1324</v>
      </c>
      <c r="AP258" s="337" t="s">
        <v>11</v>
      </c>
      <c r="AQ258" s="343" t="s">
        <v>675</v>
      </c>
      <c r="AR258" s="336">
        <v>3.2000000000000002E-3</v>
      </c>
      <c r="AS258" s="336">
        <v>3.2000000000000002E-3</v>
      </c>
      <c r="AT258" s="336"/>
      <c r="AW258" s="629"/>
      <c r="AX258" s="629"/>
      <c r="AY258" s="630"/>
      <c r="AZ258" s="630"/>
      <c r="BA258" s="630"/>
      <c r="BB258" s="631"/>
      <c r="BC258" s="630"/>
      <c r="BD258" s="630"/>
      <c r="BE258" s="630"/>
      <c r="BF258" s="630"/>
      <c r="BG258" s="631"/>
      <c r="BH258" s="631"/>
      <c r="BI258" s="632"/>
      <c r="BJ258" s="632"/>
      <c r="BK258" s="632"/>
      <c r="BL258" s="631"/>
      <c r="BM258" s="631"/>
      <c r="BN258" s="631"/>
      <c r="BO258" s="631"/>
      <c r="BP258" s="631"/>
      <c r="BQ258" s="631"/>
      <c r="BR258" s="631"/>
      <c r="BS258" s="631"/>
      <c r="BT258" s="634"/>
      <c r="BU258" s="635"/>
      <c r="BV258" s="633"/>
      <c r="BW258" s="636"/>
    </row>
    <row r="259" spans="2:75" ht="15.75" customHeight="1">
      <c r="B259" s="330" t="s">
        <v>1528</v>
      </c>
      <c r="C259" s="331">
        <v>9290807000180</v>
      </c>
      <c r="D259" s="332" t="s">
        <v>14</v>
      </c>
      <c r="E259" s="332" t="s">
        <v>607</v>
      </c>
      <c r="F259" s="332" t="s">
        <v>672</v>
      </c>
      <c r="G259" s="333"/>
      <c r="H259" s="333" t="s">
        <v>34</v>
      </c>
      <c r="I259" s="333"/>
      <c r="J259" s="333" t="s">
        <v>608</v>
      </c>
      <c r="K259" s="334" t="s">
        <v>48</v>
      </c>
      <c r="L259" s="335"/>
      <c r="M259" s="335"/>
      <c r="N259" s="334">
        <v>204579</v>
      </c>
      <c r="O259" s="334" t="s">
        <v>1321</v>
      </c>
      <c r="P259" s="338">
        <v>39507</v>
      </c>
      <c r="Q259" s="339">
        <v>6184322.8200000003</v>
      </c>
      <c r="R259" s="339">
        <v>11592020.041904768</v>
      </c>
      <c r="S259" s="334">
        <v>1</v>
      </c>
      <c r="T259" s="336">
        <v>5.2521104612613501E-2</v>
      </c>
      <c r="U259" s="336">
        <v>0.59075284276668216</v>
      </c>
      <c r="V259" s="336">
        <v>-2.7333937559850252E-3</v>
      </c>
      <c r="W259" s="336">
        <v>-2.5086290867953529E-2</v>
      </c>
      <c r="X259" s="336">
        <v>0.17673692054285728</v>
      </c>
      <c r="Y259" s="336">
        <v>1.2427769898251388</v>
      </c>
      <c r="Z259" s="336">
        <v>4.140934718051037E-2</v>
      </c>
      <c r="AA259" s="336">
        <v>0.22628401498377962</v>
      </c>
      <c r="AB259" s="336">
        <v>0.20165746566515944</v>
      </c>
      <c r="AC259" s="340">
        <v>-0.42588350729708696</v>
      </c>
      <c r="AD259" s="509">
        <v>0</v>
      </c>
      <c r="AE259" s="337" t="s">
        <v>2169</v>
      </c>
      <c r="AF259" s="337" t="s">
        <v>2134</v>
      </c>
      <c r="AG259" s="341" t="s">
        <v>1436</v>
      </c>
      <c r="AH259" s="341" t="s">
        <v>2135</v>
      </c>
      <c r="AI259" s="341">
        <v>50000</v>
      </c>
      <c r="AJ259" s="341">
        <v>50000</v>
      </c>
      <c r="AK259" s="341">
        <v>50000</v>
      </c>
      <c r="AL259" s="336">
        <v>0.01</v>
      </c>
      <c r="AM259" s="336" t="s">
        <v>34</v>
      </c>
      <c r="AN259" s="336" t="s">
        <v>2152</v>
      </c>
      <c r="AO259" s="334" t="s">
        <v>1324</v>
      </c>
      <c r="AP259" s="337" t="s">
        <v>13</v>
      </c>
      <c r="AQ259" s="343" t="s">
        <v>671</v>
      </c>
      <c r="AR259" s="336">
        <v>3.4999999999999996E-3</v>
      </c>
      <c r="AS259" s="336">
        <v>3.4999999999999996E-3</v>
      </c>
      <c r="AT259" s="336"/>
      <c r="AW259" s="629"/>
      <c r="AX259" s="629"/>
      <c r="AY259" s="630"/>
      <c r="AZ259" s="630"/>
      <c r="BA259" s="630"/>
      <c r="BB259" s="631"/>
      <c r="BC259" s="630"/>
      <c r="BD259" s="630"/>
      <c r="BE259" s="630"/>
      <c r="BF259" s="630"/>
      <c r="BG259" s="631"/>
      <c r="BH259" s="631"/>
      <c r="BI259" s="632"/>
      <c r="BJ259" s="632"/>
      <c r="BK259" s="632"/>
      <c r="BL259" s="212"/>
      <c r="BM259" s="631"/>
      <c r="BN259" s="631"/>
      <c r="BO259" s="631"/>
      <c r="BP259" s="631"/>
      <c r="BQ259" s="631"/>
      <c r="BR259" s="631"/>
      <c r="BS259" s="631"/>
      <c r="BT259" s="634"/>
      <c r="BU259" s="635"/>
      <c r="BV259" s="633"/>
      <c r="BW259" s="636"/>
    </row>
    <row r="260" spans="2:75" ht="15.75" customHeight="1">
      <c r="B260" s="330" t="s">
        <v>1531</v>
      </c>
      <c r="C260" s="331">
        <v>20997959000150</v>
      </c>
      <c r="D260" s="332" t="s">
        <v>11</v>
      </c>
      <c r="E260" s="332" t="s">
        <v>620</v>
      </c>
      <c r="F260" s="332" t="s">
        <v>672</v>
      </c>
      <c r="G260" s="333" t="s">
        <v>738</v>
      </c>
      <c r="H260" s="333" t="s">
        <v>34</v>
      </c>
      <c r="I260" s="333" t="s">
        <v>1304</v>
      </c>
      <c r="J260" s="333" t="s">
        <v>608</v>
      </c>
      <c r="K260" s="334" t="s">
        <v>48</v>
      </c>
      <c r="L260" s="335"/>
      <c r="M260" s="335"/>
      <c r="N260" s="334">
        <v>387150</v>
      </c>
      <c r="O260" s="334" t="s">
        <v>1321</v>
      </c>
      <c r="P260" s="338">
        <v>42011</v>
      </c>
      <c r="Q260" s="339">
        <v>594136770.71000004</v>
      </c>
      <c r="R260" s="339">
        <v>394044188.78797609</v>
      </c>
      <c r="S260" s="334">
        <v>1</v>
      </c>
      <c r="T260" s="336">
        <v>9.4049711252349066E-2</v>
      </c>
      <c r="U260" s="336">
        <v>1.0578630189428169</v>
      </c>
      <c r="V260" s="336">
        <v>0.1151367310764404</v>
      </c>
      <c r="W260" s="336">
        <v>1.056691345344813</v>
      </c>
      <c r="X260" s="336">
        <v>0.17331245632543801</v>
      </c>
      <c r="Y260" s="336">
        <v>1.2186968750488028</v>
      </c>
      <c r="Z260" s="336">
        <v>0.16687137707957533</v>
      </c>
      <c r="AA260" s="336">
        <v>0.91187926790622653</v>
      </c>
      <c r="AB260" s="336">
        <v>2.1316795858937667E-3</v>
      </c>
      <c r="AC260" s="340">
        <v>2.6075056210322889</v>
      </c>
      <c r="AD260" s="509">
        <v>0</v>
      </c>
      <c r="AE260" s="337" t="s">
        <v>2169</v>
      </c>
      <c r="AF260" s="337" t="s">
        <v>2134</v>
      </c>
      <c r="AG260" s="341" t="s">
        <v>1436</v>
      </c>
      <c r="AH260" s="341" t="s">
        <v>2144</v>
      </c>
      <c r="AI260" s="341">
        <v>1000</v>
      </c>
      <c r="AJ260" s="341">
        <v>0</v>
      </c>
      <c r="AK260" s="341">
        <v>0</v>
      </c>
      <c r="AL260" s="336">
        <v>2.5000000000000001E-3</v>
      </c>
      <c r="AM260" s="336" t="s">
        <v>34</v>
      </c>
      <c r="AN260" s="336" t="s">
        <v>34</v>
      </c>
      <c r="AO260" s="334" t="s">
        <v>1321</v>
      </c>
      <c r="AP260" s="337" t="s">
        <v>13</v>
      </c>
      <c r="AQ260" s="343" t="s">
        <v>2202</v>
      </c>
      <c r="AR260" s="336" t="s">
        <v>34</v>
      </c>
      <c r="AS260" s="336" t="s">
        <v>34</v>
      </c>
      <c r="AT260" s="336"/>
      <c r="AW260" s="629"/>
      <c r="AX260" s="629"/>
      <c r="AY260" s="630"/>
      <c r="AZ260" s="630"/>
      <c r="BA260" s="630"/>
      <c r="BB260" s="631"/>
      <c r="BC260" s="630"/>
      <c r="BD260" s="630"/>
      <c r="BE260" s="630"/>
      <c r="BF260" s="630"/>
      <c r="BG260" s="631"/>
      <c r="BH260" s="631"/>
      <c r="BI260" s="632"/>
      <c r="BJ260" s="632"/>
      <c r="BK260" s="632"/>
      <c r="BL260" s="631"/>
      <c r="BM260" s="631"/>
      <c r="BN260" s="631"/>
      <c r="BO260" s="631"/>
      <c r="BP260" s="631"/>
      <c r="BQ260" s="631"/>
      <c r="BR260" s="631"/>
      <c r="BS260" s="631"/>
      <c r="BT260" s="634"/>
      <c r="BU260" s="635"/>
      <c r="BV260" s="633"/>
      <c r="BW260" s="636"/>
    </row>
    <row r="261" spans="2:75" ht="15.75" customHeight="1">
      <c r="B261" s="330" t="s">
        <v>886</v>
      </c>
      <c r="C261" s="331">
        <v>9344799000108</v>
      </c>
      <c r="D261" s="332" t="s">
        <v>11</v>
      </c>
      <c r="E261" s="332" t="s">
        <v>621</v>
      </c>
      <c r="F261" s="332" t="s">
        <v>672</v>
      </c>
      <c r="G261" s="333" t="s">
        <v>738</v>
      </c>
      <c r="H261" s="333" t="s">
        <v>34</v>
      </c>
      <c r="I261" s="333"/>
      <c r="J261" s="333" t="s">
        <v>608</v>
      </c>
      <c r="K261" s="334" t="s">
        <v>48</v>
      </c>
      <c r="L261" s="335"/>
      <c r="M261" s="335" t="s">
        <v>34</v>
      </c>
      <c r="N261" s="334">
        <v>213403</v>
      </c>
      <c r="O261" s="334" t="s">
        <v>1321</v>
      </c>
      <c r="P261" s="338">
        <v>39646</v>
      </c>
      <c r="Q261" s="339">
        <v>138583416.49000001</v>
      </c>
      <c r="R261" s="339">
        <v>177783700.04718265</v>
      </c>
      <c r="S261" s="334">
        <v>1</v>
      </c>
      <c r="T261" s="336">
        <v>6.1805355684444896E-2</v>
      </c>
      <c r="U261" s="336">
        <v>0.79896989618669256</v>
      </c>
      <c r="V261" s="336">
        <v>9.1106729404675235E-2</v>
      </c>
      <c r="W261" s="336">
        <v>0.89315058495236133</v>
      </c>
      <c r="X261" s="336">
        <v>0.1341677984950449</v>
      </c>
      <c r="Y261" s="336">
        <v>1.0174187889839788</v>
      </c>
      <c r="Z261" s="336">
        <v>0.2352672480266278</v>
      </c>
      <c r="AA261" s="336">
        <v>1.3373353086636957</v>
      </c>
      <c r="AB261" s="336">
        <v>2.7380061837949363E-2</v>
      </c>
      <c r="AC261" s="340">
        <v>-0.34957039962799541</v>
      </c>
      <c r="AD261" s="509">
        <v>10347453000142</v>
      </c>
      <c r="AE261" s="337" t="s">
        <v>469</v>
      </c>
      <c r="AF261" s="337" t="s">
        <v>469</v>
      </c>
      <c r="AG261" s="341" t="s">
        <v>469</v>
      </c>
      <c r="AH261" s="341" t="s">
        <v>2138</v>
      </c>
      <c r="AI261" s="341">
        <v>100</v>
      </c>
      <c r="AJ261" s="341">
        <v>100</v>
      </c>
      <c r="AK261" s="341">
        <v>100</v>
      </c>
      <c r="AL261" s="336">
        <v>3.4999999999999996E-3</v>
      </c>
      <c r="AM261" s="336" t="s">
        <v>34</v>
      </c>
      <c r="AN261" s="336" t="s">
        <v>2147</v>
      </c>
      <c r="AO261" s="334" t="s">
        <v>1324</v>
      </c>
      <c r="AP261" s="337" t="s">
        <v>11</v>
      </c>
      <c r="AQ261" s="343" t="s">
        <v>676</v>
      </c>
      <c r="AR261" s="336">
        <v>1.5166666666666668E-3</v>
      </c>
      <c r="AS261" s="336">
        <v>1.5166666666666668E-3</v>
      </c>
      <c r="AT261" s="336"/>
      <c r="AW261" s="629"/>
      <c r="AX261" s="629"/>
      <c r="AY261" s="630"/>
      <c r="AZ261" s="630"/>
      <c r="BA261" s="630"/>
      <c r="BB261" s="631"/>
      <c r="BC261" s="630"/>
      <c r="BD261" s="630"/>
      <c r="BE261" s="630"/>
      <c r="BF261" s="630"/>
      <c r="BG261" s="631"/>
      <c r="BH261" s="631"/>
      <c r="BI261" s="632"/>
      <c r="BJ261" s="632"/>
      <c r="BK261" s="632"/>
      <c r="BL261" s="631"/>
      <c r="BM261" s="631"/>
      <c r="BN261" s="631"/>
      <c r="BO261" s="631"/>
      <c r="BP261" s="631"/>
      <c r="BQ261" s="631"/>
      <c r="BR261" s="631"/>
      <c r="BS261" s="631"/>
      <c r="BT261" s="634"/>
      <c r="BU261" s="635"/>
      <c r="BV261" s="633"/>
      <c r="BW261" s="636"/>
    </row>
    <row r="262" spans="2:75" ht="15.75" customHeight="1">
      <c r="B262" s="330" t="s">
        <v>170</v>
      </c>
      <c r="C262" s="331">
        <v>13176277000111</v>
      </c>
      <c r="D262" s="332" t="s">
        <v>11</v>
      </c>
      <c r="E262" s="332" t="s">
        <v>621</v>
      </c>
      <c r="F262" s="332" t="s">
        <v>672</v>
      </c>
      <c r="G262" s="333" t="s">
        <v>738</v>
      </c>
      <c r="H262" s="333" t="s">
        <v>34</v>
      </c>
      <c r="I262" s="333"/>
      <c r="J262" s="333" t="s">
        <v>608</v>
      </c>
      <c r="K262" s="334" t="s">
        <v>48</v>
      </c>
      <c r="L262" s="335"/>
      <c r="M262" s="335" t="s">
        <v>34</v>
      </c>
      <c r="N262" s="334">
        <v>288561</v>
      </c>
      <c r="O262" s="334" t="s">
        <v>1321</v>
      </c>
      <c r="P262" s="338">
        <v>40821</v>
      </c>
      <c r="Q262" s="339">
        <v>42837509.689999998</v>
      </c>
      <c r="R262" s="339">
        <v>54328746.878928572</v>
      </c>
      <c r="S262" s="334">
        <v>1</v>
      </c>
      <c r="T262" s="336">
        <v>6.5559730091542923E-2</v>
      </c>
      <c r="U262" s="336">
        <v>0.84750342693118152</v>
      </c>
      <c r="V262" s="336">
        <v>9.1284642257154047E-2</v>
      </c>
      <c r="W262" s="336">
        <v>0.89489472580013751</v>
      </c>
      <c r="X262" s="336">
        <v>0.13200162192990006</v>
      </c>
      <c r="Y262" s="336">
        <v>1.0009922785816596</v>
      </c>
      <c r="Z262" s="336">
        <v>0.26165661891518477</v>
      </c>
      <c r="AA262" s="336">
        <v>1.4873410479185483</v>
      </c>
      <c r="AB262" s="336">
        <v>3.0730113482416433E-2</v>
      </c>
      <c r="AC262" s="340">
        <v>-0.30300371666214809</v>
      </c>
      <c r="AD262" s="509">
        <v>0</v>
      </c>
      <c r="AE262" s="337" t="s">
        <v>2234</v>
      </c>
      <c r="AF262" s="337" t="s">
        <v>2134</v>
      </c>
      <c r="AG262" s="341" t="s">
        <v>1436</v>
      </c>
      <c r="AH262" s="341" t="s">
        <v>2138</v>
      </c>
      <c r="AI262" s="341">
        <v>1000</v>
      </c>
      <c r="AJ262" s="341">
        <v>1</v>
      </c>
      <c r="AK262" s="341">
        <v>1000</v>
      </c>
      <c r="AL262" s="336">
        <v>0.01</v>
      </c>
      <c r="AM262" s="336">
        <v>0.2</v>
      </c>
      <c r="AN262" s="336" t="s">
        <v>636</v>
      </c>
      <c r="AO262" s="334" t="s">
        <v>1324</v>
      </c>
      <c r="AP262" s="337" t="s">
        <v>13</v>
      </c>
      <c r="AQ262" s="343" t="s">
        <v>664</v>
      </c>
      <c r="AR262" s="336">
        <v>3.3333333333333331E-3</v>
      </c>
      <c r="AS262" s="336">
        <v>3.3333333333333331E-3</v>
      </c>
      <c r="AT262" s="336"/>
      <c r="AW262" s="629"/>
      <c r="AX262" s="629"/>
      <c r="AY262" s="630"/>
      <c r="AZ262" s="630"/>
      <c r="BA262" s="630"/>
      <c r="BB262" s="631"/>
      <c r="BC262" s="630"/>
      <c r="BD262" s="630"/>
      <c r="BE262" s="630"/>
      <c r="BF262" s="630"/>
      <c r="BG262" s="631"/>
      <c r="BH262" s="631"/>
      <c r="BI262" s="632"/>
      <c r="BJ262" s="632"/>
      <c r="BK262" s="632"/>
      <c r="BL262" s="631"/>
      <c r="BM262" s="631"/>
      <c r="BN262" s="631"/>
      <c r="BO262" s="631"/>
      <c r="BP262" s="631"/>
      <c r="BQ262" s="631"/>
      <c r="BR262" s="631"/>
      <c r="BS262" s="631"/>
      <c r="BT262" s="634"/>
      <c r="BU262" s="635"/>
      <c r="BV262" s="633"/>
      <c r="BW262" s="636"/>
    </row>
    <row r="263" spans="2:75" ht="15.75" customHeight="1">
      <c r="B263" s="330" t="s">
        <v>1383</v>
      </c>
      <c r="C263" s="331">
        <v>12682783000110</v>
      </c>
      <c r="D263" s="332" t="s">
        <v>11</v>
      </c>
      <c r="E263" s="332" t="s">
        <v>621</v>
      </c>
      <c r="F263" s="332" t="s">
        <v>672</v>
      </c>
      <c r="G263" s="333" t="s">
        <v>738</v>
      </c>
      <c r="H263" s="333" t="s">
        <v>34</v>
      </c>
      <c r="I263" s="333"/>
      <c r="J263" s="333" t="s">
        <v>608</v>
      </c>
      <c r="K263" s="334" t="s">
        <v>48</v>
      </c>
      <c r="L263" s="335"/>
      <c r="M263" s="335" t="s">
        <v>34</v>
      </c>
      <c r="N263" s="334">
        <v>263109</v>
      </c>
      <c r="O263" s="334" t="s">
        <v>1321</v>
      </c>
      <c r="P263" s="338">
        <v>40514</v>
      </c>
      <c r="Q263" s="339">
        <v>189581655.38</v>
      </c>
      <c r="R263" s="339">
        <v>215810693.79575399</v>
      </c>
      <c r="S263" s="334">
        <v>1</v>
      </c>
      <c r="T263" s="336">
        <v>6.1221303584819475E-2</v>
      </c>
      <c r="U263" s="336">
        <v>0.79141974069874688</v>
      </c>
      <c r="V263" s="336">
        <v>9.0768855083891875E-2</v>
      </c>
      <c r="W263" s="336">
        <v>0.88983828684639332</v>
      </c>
      <c r="X263" s="336">
        <v>0.13094036261536068</v>
      </c>
      <c r="Y263" s="336">
        <v>0.99294455641055679</v>
      </c>
      <c r="Z263" s="336">
        <v>0.22757404252176383</v>
      </c>
      <c r="AA263" s="336">
        <v>1.2936046345271237</v>
      </c>
      <c r="AB263" s="336">
        <v>2.6443610123613383E-2</v>
      </c>
      <c r="AC263" s="340">
        <v>-0.37461555941825242</v>
      </c>
      <c r="AD263" s="509">
        <v>10922432000103</v>
      </c>
      <c r="AE263" s="337" t="s">
        <v>2300</v>
      </c>
      <c r="AF263" s="337" t="s">
        <v>2140</v>
      </c>
      <c r="AG263" s="341" t="s">
        <v>719</v>
      </c>
      <c r="AH263" s="341" t="s">
        <v>2138</v>
      </c>
      <c r="AI263" s="341">
        <v>500</v>
      </c>
      <c r="AJ263" s="341">
        <v>500</v>
      </c>
      <c r="AK263" s="341">
        <v>500</v>
      </c>
      <c r="AL263" s="336">
        <v>5.0000000000000001E-3</v>
      </c>
      <c r="AM263" s="336" t="s">
        <v>34</v>
      </c>
      <c r="AN263" s="336" t="s">
        <v>636</v>
      </c>
      <c r="AO263" s="334" t="s">
        <v>1324</v>
      </c>
      <c r="AP263" s="337" t="s">
        <v>11</v>
      </c>
      <c r="AQ263" s="343" t="s">
        <v>669</v>
      </c>
      <c r="AR263" s="336">
        <v>1.25E-3</v>
      </c>
      <c r="AS263" s="336">
        <v>1.25E-3</v>
      </c>
      <c r="AT263" s="336"/>
      <c r="AW263" s="629"/>
      <c r="AX263" s="629"/>
      <c r="AY263" s="630"/>
      <c r="AZ263" s="630"/>
      <c r="BA263" s="630"/>
      <c r="BB263" s="630"/>
      <c r="BC263" s="630"/>
      <c r="BD263" s="630"/>
      <c r="BE263" s="630"/>
      <c r="BF263" s="630"/>
      <c r="BG263" s="631"/>
      <c r="BH263" s="631"/>
      <c r="BI263" s="632"/>
      <c r="BJ263" s="632"/>
      <c r="BK263" s="632"/>
      <c r="BL263" s="212"/>
      <c r="BM263" s="631"/>
      <c r="BN263" s="631"/>
      <c r="BO263" s="631"/>
      <c r="BP263" s="631"/>
      <c r="BQ263" s="631"/>
      <c r="BR263" s="631"/>
      <c r="BS263" s="631"/>
      <c r="BT263" s="631"/>
      <c r="BU263" s="631"/>
      <c r="BV263" s="633"/>
      <c r="BW263" s="630"/>
    </row>
    <row r="264" spans="2:75" ht="15.75" customHeight="1">
      <c r="B264" s="330" t="s">
        <v>1384</v>
      </c>
      <c r="C264" s="331">
        <v>7400556000114</v>
      </c>
      <c r="D264" s="332" t="s">
        <v>11</v>
      </c>
      <c r="E264" s="332" t="s">
        <v>621</v>
      </c>
      <c r="F264" s="332" t="s">
        <v>672</v>
      </c>
      <c r="G264" s="333" t="s">
        <v>866</v>
      </c>
      <c r="H264" s="333" t="s">
        <v>34</v>
      </c>
      <c r="I264" s="333"/>
      <c r="J264" s="333" t="s">
        <v>608</v>
      </c>
      <c r="K264" s="334" t="s">
        <v>48</v>
      </c>
      <c r="L264" s="335"/>
      <c r="M264" s="335" t="s">
        <v>34</v>
      </c>
      <c r="N264" s="334">
        <v>148342</v>
      </c>
      <c r="O264" s="334" t="s">
        <v>1321</v>
      </c>
      <c r="P264" s="338">
        <v>38534</v>
      </c>
      <c r="Q264" s="339">
        <v>96685221.709999993</v>
      </c>
      <c r="R264" s="339">
        <v>153154707.12698421</v>
      </c>
      <c r="S264" s="334">
        <v>1</v>
      </c>
      <c r="T264" s="336">
        <v>2.1154608151037202E-2</v>
      </c>
      <c r="U264" s="336">
        <v>0.27346974855381673</v>
      </c>
      <c r="V264" s="336">
        <v>5.804290968479231E-3</v>
      </c>
      <c r="W264" s="336">
        <v>5.6901459503658845E-2</v>
      </c>
      <c r="X264" s="336">
        <v>6.7201111294035165E-3</v>
      </c>
      <c r="Y264" s="336">
        <v>5.095982347335002E-2</v>
      </c>
      <c r="Z264" s="336">
        <v>6.2975490566236303E-2</v>
      </c>
      <c r="AA264" s="336">
        <v>0.35797310429334916</v>
      </c>
      <c r="AB264" s="336">
        <v>8.8085616630768998E-2</v>
      </c>
      <c r="AC264" s="340">
        <v>-0.99354084505585483</v>
      </c>
      <c r="AD264" s="509">
        <v>10756541000106</v>
      </c>
      <c r="AE264" s="337" t="s">
        <v>2300</v>
      </c>
      <c r="AF264" s="337" t="s">
        <v>2140</v>
      </c>
      <c r="AG264" s="341" t="s">
        <v>719</v>
      </c>
      <c r="AH264" s="341" t="s">
        <v>2138</v>
      </c>
      <c r="AI264" s="341">
        <v>500</v>
      </c>
      <c r="AJ264" s="341">
        <v>500</v>
      </c>
      <c r="AK264" s="341">
        <v>500</v>
      </c>
      <c r="AL264" s="336">
        <v>5.0000000000000001E-3</v>
      </c>
      <c r="AM264" s="336" t="s">
        <v>34</v>
      </c>
      <c r="AN264" s="336" t="s">
        <v>635</v>
      </c>
      <c r="AO264" s="334" t="s">
        <v>1324</v>
      </c>
      <c r="AP264" s="337" t="s">
        <v>11</v>
      </c>
      <c r="AQ264" s="343" t="s">
        <v>1374</v>
      </c>
      <c r="AR264" s="336">
        <v>1.25E-3</v>
      </c>
      <c r="AS264" s="336">
        <v>1.25E-3</v>
      </c>
      <c r="AT264" s="336"/>
      <c r="AW264" s="629"/>
      <c r="AX264" s="629"/>
      <c r="AY264" s="630"/>
      <c r="AZ264" s="630"/>
      <c r="BA264" s="630"/>
      <c r="BB264" s="631"/>
      <c r="BC264" s="630"/>
      <c r="BD264" s="630"/>
      <c r="BE264" s="630"/>
      <c r="BF264" s="630"/>
      <c r="BG264" s="631"/>
      <c r="BH264" s="631"/>
      <c r="BI264" s="632"/>
      <c r="BJ264" s="632"/>
      <c r="BK264" s="632"/>
      <c r="BL264" s="631"/>
      <c r="BM264" s="631"/>
      <c r="BN264" s="631"/>
      <c r="BO264" s="631"/>
      <c r="BP264" s="631"/>
      <c r="BQ264" s="631"/>
      <c r="BR264" s="631"/>
      <c r="BS264" s="631"/>
      <c r="BT264" s="634"/>
      <c r="BU264" s="635"/>
      <c r="BV264" s="633"/>
      <c r="BW264" s="636"/>
    </row>
    <row r="265" spans="2:75" ht="15.75" customHeight="1">
      <c r="B265" s="330" t="s">
        <v>982</v>
      </c>
      <c r="C265" s="331">
        <v>19418031000195</v>
      </c>
      <c r="D265" s="332" t="s">
        <v>11</v>
      </c>
      <c r="E265" s="332" t="s">
        <v>661</v>
      </c>
      <c r="F265" s="332" t="s">
        <v>672</v>
      </c>
      <c r="G265" s="333" t="s">
        <v>866</v>
      </c>
      <c r="H265" s="333" t="s">
        <v>34</v>
      </c>
      <c r="I265" s="333"/>
      <c r="J265" s="333" t="s">
        <v>608</v>
      </c>
      <c r="K265" s="334" t="s">
        <v>48</v>
      </c>
      <c r="L265" s="335"/>
      <c r="M265" s="335" t="s">
        <v>1415</v>
      </c>
      <c r="N265" s="334">
        <v>366153</v>
      </c>
      <c r="O265" s="334" t="s">
        <v>1321</v>
      </c>
      <c r="P265" s="338">
        <v>41740</v>
      </c>
      <c r="Q265" s="339">
        <v>99989929.400000006</v>
      </c>
      <c r="R265" s="339">
        <v>149422745.09769836</v>
      </c>
      <c r="S265" s="334">
        <v>1</v>
      </c>
      <c r="T265" s="336">
        <v>3.3209013846595692E-2</v>
      </c>
      <c r="U265" s="336">
        <v>0.42929940377569564</v>
      </c>
      <c r="V265" s="336">
        <v>2.8030925226411485E-2</v>
      </c>
      <c r="W265" s="336">
        <v>0.2747967952128087</v>
      </c>
      <c r="X265" s="336">
        <v>-4.0333556376846214E-2</v>
      </c>
      <c r="Y265" s="336">
        <v>-0.30585668502165564</v>
      </c>
      <c r="Z265" s="336">
        <v>7.2983191248894741E-2</v>
      </c>
      <c r="AA265" s="336">
        <v>0.41486011935267492</v>
      </c>
      <c r="AB265" s="336">
        <v>8.658167804094867E-2</v>
      </c>
      <c r="AC265" s="340">
        <v>-0.75959654404466881</v>
      </c>
      <c r="AD265" s="509">
        <v>0</v>
      </c>
      <c r="AE265" s="337" t="s">
        <v>2300</v>
      </c>
      <c r="AF265" s="337" t="s">
        <v>2140</v>
      </c>
      <c r="AG265" s="341" t="s">
        <v>719</v>
      </c>
      <c r="AH265" s="341" t="s">
        <v>2138</v>
      </c>
      <c r="AI265" s="341">
        <v>500</v>
      </c>
      <c r="AJ265" s="341">
        <v>500</v>
      </c>
      <c r="AK265" s="341">
        <v>500</v>
      </c>
      <c r="AL265" s="336">
        <v>3.0000000000000001E-3</v>
      </c>
      <c r="AM265" s="336">
        <v>0.2</v>
      </c>
      <c r="AN265" s="336" t="s">
        <v>633</v>
      </c>
      <c r="AO265" s="334" t="s">
        <v>1324</v>
      </c>
      <c r="AP265" s="337" t="s">
        <v>11</v>
      </c>
      <c r="AQ265" s="343" t="s">
        <v>673</v>
      </c>
      <c r="AR265" s="336">
        <v>7.5000000000000002E-4</v>
      </c>
      <c r="AS265" s="336">
        <v>7.5000000000000002E-4</v>
      </c>
      <c r="AT265" s="336"/>
      <c r="AW265" s="629"/>
      <c r="AX265" s="629"/>
      <c r="AY265" s="630"/>
      <c r="AZ265" s="630"/>
      <c r="BA265" s="630"/>
      <c r="BB265" s="631"/>
      <c r="BC265" s="630"/>
      <c r="BD265" s="630"/>
      <c r="BE265" s="630"/>
      <c r="BF265" s="630"/>
      <c r="BG265" s="631"/>
      <c r="BH265" s="631"/>
      <c r="BI265" s="632"/>
      <c r="BJ265" s="632"/>
      <c r="BK265" s="632"/>
      <c r="BL265" s="631"/>
      <c r="BM265" s="631"/>
      <c r="BN265" s="631"/>
      <c r="BO265" s="631"/>
      <c r="BP265" s="631"/>
      <c r="BQ265" s="631"/>
      <c r="BR265" s="631"/>
      <c r="BS265" s="631"/>
      <c r="BT265" s="634"/>
      <c r="BU265" s="635"/>
      <c r="BV265" s="633"/>
      <c r="BW265" s="636"/>
    </row>
    <row r="266" spans="2:75" ht="15.75" customHeight="1">
      <c r="B266" s="330" t="s">
        <v>1074</v>
      </c>
      <c r="C266" s="331">
        <v>13554383000191</v>
      </c>
      <c r="D266" s="332" t="s">
        <v>11</v>
      </c>
      <c r="E266" s="332" t="s">
        <v>621</v>
      </c>
      <c r="F266" s="332" t="s">
        <v>672</v>
      </c>
      <c r="G266" s="333" t="s">
        <v>865</v>
      </c>
      <c r="H266" s="333" t="s">
        <v>34</v>
      </c>
      <c r="I266" s="333"/>
      <c r="J266" s="333" t="s">
        <v>608</v>
      </c>
      <c r="K266" s="334" t="s">
        <v>48</v>
      </c>
      <c r="L266" s="335"/>
      <c r="M266" s="335" t="s">
        <v>1415</v>
      </c>
      <c r="N266" s="334">
        <v>278912</v>
      </c>
      <c r="O266" s="334" t="s">
        <v>1321</v>
      </c>
      <c r="P266" s="338">
        <v>40724</v>
      </c>
      <c r="Q266" s="339">
        <v>17035067.870000001</v>
      </c>
      <c r="R266" s="339">
        <v>27102204.571309496</v>
      </c>
      <c r="S266" s="334">
        <v>1</v>
      </c>
      <c r="T266" s="336">
        <v>4.0696686414830596E-2</v>
      </c>
      <c r="U266" s="336">
        <v>0.52609400851944343</v>
      </c>
      <c r="V266" s="336">
        <v>4.2334860055813328E-2</v>
      </c>
      <c r="W266" s="336">
        <v>0.41502318511266523</v>
      </c>
      <c r="X266" s="336">
        <v>5.8423519601407792E-2</v>
      </c>
      <c r="Y266" s="336">
        <v>0.4430361623861731</v>
      </c>
      <c r="Z266" s="336">
        <v>0.13636489846746569</v>
      </c>
      <c r="AA266" s="336">
        <v>0.77514229078856489</v>
      </c>
      <c r="AB266" s="336">
        <v>5.6725029341261203E-2</v>
      </c>
      <c r="AC266" s="340">
        <v>-0.95349103975532989</v>
      </c>
      <c r="AD266" s="509">
        <v>0</v>
      </c>
      <c r="AE266" s="337" t="s">
        <v>2153</v>
      </c>
      <c r="AF266" s="337" t="s">
        <v>736</v>
      </c>
      <c r="AG266" s="341" t="s">
        <v>736</v>
      </c>
      <c r="AH266" s="341" t="s">
        <v>2138</v>
      </c>
      <c r="AI266" s="341">
        <v>5000</v>
      </c>
      <c r="AJ266" s="341">
        <v>100</v>
      </c>
      <c r="AK266" s="341">
        <v>1000</v>
      </c>
      <c r="AL266" s="336">
        <v>3.0000000000000001E-3</v>
      </c>
      <c r="AM266" s="336" t="s">
        <v>34</v>
      </c>
      <c r="AN266" s="336" t="s">
        <v>150</v>
      </c>
      <c r="AO266" s="334" t="s">
        <v>1324</v>
      </c>
      <c r="AP266" s="337" t="s">
        <v>11</v>
      </c>
      <c r="AQ266" s="343" t="s">
        <v>669</v>
      </c>
      <c r="AR266" s="336">
        <v>8.9999999999999998E-4</v>
      </c>
      <c r="AS266" s="336">
        <v>8.9999999999999998E-4</v>
      </c>
      <c r="AT266" s="336"/>
      <c r="AW266" s="629"/>
      <c r="AX266" s="629"/>
      <c r="AY266" s="630"/>
      <c r="AZ266" s="630"/>
      <c r="BA266" s="630"/>
      <c r="BB266" s="631"/>
      <c r="BC266" s="630"/>
      <c r="BD266" s="630"/>
      <c r="BE266" s="630"/>
      <c r="BF266" s="630"/>
      <c r="BG266" s="631"/>
      <c r="BH266" s="631"/>
      <c r="BI266" s="632"/>
      <c r="BJ266" s="632"/>
      <c r="BK266" s="632"/>
      <c r="BL266" s="631"/>
      <c r="BM266" s="631"/>
      <c r="BN266" s="631"/>
      <c r="BO266" s="631"/>
      <c r="BP266" s="631"/>
      <c r="BQ266" s="631"/>
      <c r="BR266" s="631"/>
      <c r="BS266" s="631"/>
      <c r="BT266" s="634"/>
      <c r="BU266" s="635"/>
      <c r="BV266" s="633"/>
      <c r="BW266" s="636"/>
    </row>
    <row r="267" spans="2:75" ht="15.75" customHeight="1">
      <c r="B267" s="330" t="s">
        <v>1386</v>
      </c>
      <c r="C267" s="331">
        <v>13966590000153</v>
      </c>
      <c r="D267" s="332" t="s">
        <v>11</v>
      </c>
      <c r="E267" s="332" t="s">
        <v>621</v>
      </c>
      <c r="F267" s="332" t="s">
        <v>672</v>
      </c>
      <c r="G267" s="333" t="s">
        <v>738</v>
      </c>
      <c r="H267" s="333" t="s">
        <v>34</v>
      </c>
      <c r="I267" s="333"/>
      <c r="J267" s="333" t="s">
        <v>608</v>
      </c>
      <c r="K267" s="334" t="s">
        <v>48</v>
      </c>
      <c r="L267" s="335"/>
      <c r="M267" s="335" t="s">
        <v>1415</v>
      </c>
      <c r="N267" s="334">
        <v>291854</v>
      </c>
      <c r="O267" s="334" t="s">
        <v>1321</v>
      </c>
      <c r="P267" s="338">
        <v>40877</v>
      </c>
      <c r="Q267" s="339">
        <v>35694060.799999997</v>
      </c>
      <c r="R267" s="339">
        <v>39282110.15285714</v>
      </c>
      <c r="S267" s="334">
        <v>1</v>
      </c>
      <c r="T267" s="336">
        <v>5.6269546034566353E-2</v>
      </c>
      <c r="U267" s="336">
        <v>0.72740740435581208</v>
      </c>
      <c r="V267" s="336">
        <v>8.8388933487363541E-2</v>
      </c>
      <c r="W267" s="336">
        <v>0.86650709737257869</v>
      </c>
      <c r="X267" s="336">
        <v>0.12377229779694221</v>
      </c>
      <c r="Y267" s="336">
        <v>0.93858781873789288</v>
      </c>
      <c r="Z267" s="336">
        <v>0.21851054526578828</v>
      </c>
      <c r="AA267" s="336">
        <v>1.2420847778447319</v>
      </c>
      <c r="AB267" s="336">
        <v>3.1491897606939566E-2</v>
      </c>
      <c r="AC267" s="340">
        <v>-0.37932983211980431</v>
      </c>
      <c r="AD267" s="509">
        <v>0</v>
      </c>
      <c r="AE267" s="337" t="s">
        <v>2374</v>
      </c>
      <c r="AF267" s="337" t="s">
        <v>2134</v>
      </c>
      <c r="AG267" s="341" t="s">
        <v>1436</v>
      </c>
      <c r="AH267" s="341" t="s">
        <v>2138</v>
      </c>
      <c r="AI267" s="341">
        <v>0</v>
      </c>
      <c r="AJ267" s="341">
        <v>0</v>
      </c>
      <c r="AK267" s="341">
        <v>0</v>
      </c>
      <c r="AL267" s="336">
        <v>2E-3</v>
      </c>
      <c r="AM267" s="336" t="s">
        <v>34</v>
      </c>
      <c r="AN267" s="336" t="s">
        <v>2166</v>
      </c>
      <c r="AO267" s="334" t="s">
        <v>1324</v>
      </c>
      <c r="AP267" s="337" t="s">
        <v>11</v>
      </c>
      <c r="AQ267" s="343" t="s">
        <v>676</v>
      </c>
      <c r="AR267" s="336">
        <v>3.9999999999999996E-4</v>
      </c>
      <c r="AS267" s="336">
        <v>3.9999999999999996E-4</v>
      </c>
      <c r="AT267" s="336"/>
      <c r="AW267" s="629"/>
      <c r="AX267" s="629"/>
      <c r="AY267" s="630"/>
      <c r="AZ267" s="630"/>
      <c r="BA267" s="630"/>
      <c r="BB267" s="631"/>
      <c r="BC267" s="630"/>
      <c r="BD267" s="630"/>
      <c r="BE267" s="630"/>
      <c r="BF267" s="630"/>
      <c r="BG267" s="631"/>
      <c r="BH267" s="631"/>
      <c r="BI267" s="632"/>
      <c r="BJ267" s="632"/>
      <c r="BK267" s="632"/>
      <c r="BL267" s="631"/>
      <c r="BM267" s="631"/>
      <c r="BN267" s="631"/>
      <c r="BO267" s="631"/>
      <c r="BP267" s="631"/>
      <c r="BQ267" s="631"/>
      <c r="BR267" s="631"/>
      <c r="BS267" s="631"/>
      <c r="BT267" s="634"/>
      <c r="BU267" s="635"/>
      <c r="BV267" s="633"/>
      <c r="BW267" s="636"/>
    </row>
    <row r="268" spans="2:75" ht="15.75" customHeight="1">
      <c r="B268" s="330" t="s">
        <v>341</v>
      </c>
      <c r="C268" s="331">
        <v>24011864000177</v>
      </c>
      <c r="D268" s="332" t="s">
        <v>11</v>
      </c>
      <c r="E268" s="332" t="s">
        <v>621</v>
      </c>
      <c r="F268" s="332" t="s">
        <v>672</v>
      </c>
      <c r="G268" s="333" t="s">
        <v>738</v>
      </c>
      <c r="H268" s="333" t="s">
        <v>34</v>
      </c>
      <c r="I268" s="333"/>
      <c r="J268" s="333" t="s">
        <v>608</v>
      </c>
      <c r="K268" s="334" t="s">
        <v>48</v>
      </c>
      <c r="L268" s="335"/>
      <c r="M268" s="335" t="s">
        <v>34</v>
      </c>
      <c r="N268" s="334">
        <v>427950</v>
      </c>
      <c r="O268" s="334" t="s">
        <v>1321</v>
      </c>
      <c r="P268" s="338">
        <v>42430</v>
      </c>
      <c r="Q268" s="339">
        <v>158468351.18000001</v>
      </c>
      <c r="R268" s="339">
        <v>148413348.54519832</v>
      </c>
      <c r="S268" s="334">
        <v>1</v>
      </c>
      <c r="T268" s="336">
        <v>6.3828928128547791E-2</v>
      </c>
      <c r="U268" s="336">
        <v>0.82512901213524859</v>
      </c>
      <c r="V268" s="336">
        <v>9.6139449187127024E-2</v>
      </c>
      <c r="W268" s="336">
        <v>0.94248806690314535</v>
      </c>
      <c r="X268" s="336">
        <v>0.15176412094705838</v>
      </c>
      <c r="Y268" s="336">
        <v>1.1508548986952098</v>
      </c>
      <c r="Z268" s="336">
        <v>0.26059608119039468</v>
      </c>
      <c r="AA268" s="336">
        <v>1.4813126076769592</v>
      </c>
      <c r="AB268" s="336">
        <v>2.7720212260054063E-2</v>
      </c>
      <c r="AC268" s="340">
        <v>-0.1788768158317717</v>
      </c>
      <c r="AD268" s="509">
        <v>21624772000174</v>
      </c>
      <c r="AE268" s="337" t="s">
        <v>2391</v>
      </c>
      <c r="AF268" s="337" t="s">
        <v>2137</v>
      </c>
      <c r="AG268" s="341" t="s">
        <v>59</v>
      </c>
      <c r="AH268" s="341" t="s">
        <v>2138</v>
      </c>
      <c r="AI268" s="341">
        <v>20000</v>
      </c>
      <c r="AJ268" s="341">
        <v>100</v>
      </c>
      <c r="AK268" s="341">
        <v>1000</v>
      </c>
      <c r="AL268" s="336">
        <v>5.0000000000000001E-3</v>
      </c>
      <c r="AM268" s="336">
        <v>0.2</v>
      </c>
      <c r="AN268" s="336" t="s">
        <v>636</v>
      </c>
      <c r="AO268" s="334" t="s">
        <v>1324</v>
      </c>
      <c r="AP268" s="337" t="s">
        <v>11</v>
      </c>
      <c r="AQ268" s="343" t="s">
        <v>1373</v>
      </c>
      <c r="AR268" s="336">
        <v>1.3333333333333333E-3</v>
      </c>
      <c r="AS268" s="336">
        <v>1.3333333333333333E-3</v>
      </c>
      <c r="AT268" s="336"/>
      <c r="AW268" s="629"/>
      <c r="AX268" s="629"/>
      <c r="AY268" s="630"/>
      <c r="AZ268" s="630"/>
      <c r="BA268" s="630"/>
      <c r="BB268" s="631"/>
      <c r="BC268" s="630"/>
      <c r="BD268" s="630"/>
      <c r="BE268" s="630"/>
      <c r="BF268" s="630"/>
      <c r="BG268" s="631"/>
      <c r="BH268" s="631"/>
      <c r="BI268" s="632"/>
      <c r="BJ268" s="632"/>
      <c r="BK268" s="632"/>
      <c r="BL268" s="631"/>
      <c r="BM268" s="631"/>
      <c r="BN268" s="631"/>
      <c r="BO268" s="631"/>
      <c r="BP268" s="631"/>
      <c r="BQ268" s="631"/>
      <c r="BR268" s="631"/>
      <c r="BS268" s="631"/>
      <c r="BT268" s="634"/>
      <c r="BU268" s="635"/>
      <c r="BV268" s="633"/>
      <c r="BW268" s="636"/>
    </row>
    <row r="269" spans="2:75" ht="15.75" customHeight="1">
      <c r="B269" s="330" t="s">
        <v>406</v>
      </c>
      <c r="C269" s="331">
        <v>40938273000104</v>
      </c>
      <c r="D269" s="332" t="s">
        <v>14</v>
      </c>
      <c r="E269" s="332" t="s">
        <v>607</v>
      </c>
      <c r="F269" s="332" t="s">
        <v>672</v>
      </c>
      <c r="G269" s="333"/>
      <c r="H269" s="333" t="s">
        <v>34</v>
      </c>
      <c r="I269" s="333" t="s">
        <v>34</v>
      </c>
      <c r="J269" s="333" t="s">
        <v>690</v>
      </c>
      <c r="K269" s="334"/>
      <c r="L269" s="335"/>
      <c r="M269" s="335" t="s">
        <v>1415</v>
      </c>
      <c r="N269" s="334">
        <v>582905</v>
      </c>
      <c r="O269" s="334" t="s">
        <v>1321</v>
      </c>
      <c r="P269" s="338">
        <v>44291</v>
      </c>
      <c r="Q269" s="339">
        <v>4398227.0199999996</v>
      </c>
      <c r="R269" s="339">
        <v>11456454.074166674</v>
      </c>
      <c r="S269" s="334">
        <v>1</v>
      </c>
      <c r="T269" s="336">
        <v>-0.11896107536884715</v>
      </c>
      <c r="U269" s="336">
        <v>-1.5378330402785185</v>
      </c>
      <c r="V269" s="336">
        <v>-4.8736066173839521E-2</v>
      </c>
      <c r="W269" s="336">
        <v>-0.47777640900813678</v>
      </c>
      <c r="X269" s="336" t="s">
        <v>1418</v>
      </c>
      <c r="Y269" s="336" t="s">
        <v>1418</v>
      </c>
      <c r="Z269" s="336" t="s">
        <v>1418</v>
      </c>
      <c r="AA269" s="336" t="s">
        <v>1418</v>
      </c>
      <c r="AB269" s="336">
        <v>0.2119907009368949</v>
      </c>
      <c r="AC269" s="340">
        <v>-0.58797683076994633</v>
      </c>
      <c r="AD269" s="509">
        <v>0</v>
      </c>
      <c r="AE269" s="337" t="s">
        <v>2239</v>
      </c>
      <c r="AF269" s="337" t="s">
        <v>2134</v>
      </c>
      <c r="AG269" s="341" t="s">
        <v>1436</v>
      </c>
      <c r="AH269" s="341" t="s">
        <v>2138</v>
      </c>
      <c r="AI269" s="341">
        <v>500</v>
      </c>
      <c r="AJ269" s="341">
        <v>100</v>
      </c>
      <c r="AK269" s="341">
        <v>100</v>
      </c>
      <c r="AL269" s="336">
        <v>5.0000000000000001E-3</v>
      </c>
      <c r="AM269" s="336" t="s">
        <v>34</v>
      </c>
      <c r="AN269" s="336" t="s">
        <v>34</v>
      </c>
      <c r="AO269" s="334" t="s">
        <v>1324</v>
      </c>
      <c r="AP269" s="337" t="s">
        <v>13</v>
      </c>
      <c r="AQ269" s="343" t="s">
        <v>668</v>
      </c>
      <c r="AR269" s="336">
        <v>6.6649999999999999E-4</v>
      </c>
      <c r="AS269" s="336">
        <v>6.6649999999999999E-4</v>
      </c>
      <c r="AT269" s="336"/>
      <c r="AW269" s="629"/>
      <c r="AX269" s="629"/>
      <c r="AY269" s="630"/>
      <c r="AZ269" s="630"/>
      <c r="BA269" s="630"/>
      <c r="BB269" s="631"/>
      <c r="BC269" s="630"/>
      <c r="BD269" s="630"/>
      <c r="BE269" s="630"/>
      <c r="BF269" s="630"/>
      <c r="BG269" s="631"/>
      <c r="BH269" s="631"/>
      <c r="BI269" s="632"/>
      <c r="BJ269" s="632"/>
      <c r="BK269" s="632"/>
      <c r="BL269" s="631"/>
      <c r="BM269" s="631"/>
      <c r="BN269" s="631"/>
      <c r="BO269" s="631"/>
      <c r="BP269" s="631"/>
      <c r="BQ269" s="631"/>
      <c r="BR269" s="631"/>
      <c r="BS269" s="631"/>
      <c r="BT269" s="634"/>
      <c r="BU269" s="635"/>
      <c r="BV269" s="633"/>
      <c r="BW269" s="636"/>
    </row>
    <row r="270" spans="2:75" ht="15.75" customHeight="1">
      <c r="B270" s="330" t="s">
        <v>1391</v>
      </c>
      <c r="C270" s="331">
        <v>41395002000104</v>
      </c>
      <c r="D270" s="332" t="s">
        <v>11</v>
      </c>
      <c r="E270" s="332" t="s">
        <v>621</v>
      </c>
      <c r="F270" s="332" t="s">
        <v>672</v>
      </c>
      <c r="G270" s="333" t="s">
        <v>738</v>
      </c>
      <c r="H270" s="333" t="s">
        <v>34</v>
      </c>
      <c r="I270" s="333"/>
      <c r="J270" s="333" t="s">
        <v>608</v>
      </c>
      <c r="K270" s="334" t="s">
        <v>48</v>
      </c>
      <c r="L270" s="335"/>
      <c r="M270" s="335" t="s">
        <v>1415</v>
      </c>
      <c r="N270" s="334">
        <v>599433</v>
      </c>
      <c r="O270" s="334" t="s">
        <v>1321</v>
      </c>
      <c r="P270" s="338">
        <v>44376</v>
      </c>
      <c r="Q270" s="339">
        <v>9094843.9299999997</v>
      </c>
      <c r="R270" s="339">
        <v>15481342.00214286</v>
      </c>
      <c r="S270" s="334">
        <v>1</v>
      </c>
      <c r="T270" s="336">
        <v>6.469202178893485E-2</v>
      </c>
      <c r="U270" s="336">
        <v>0.8362863923428735</v>
      </c>
      <c r="V270" s="336">
        <v>9.5830466599715614E-2</v>
      </c>
      <c r="W270" s="336">
        <v>0.93945900439053109</v>
      </c>
      <c r="X270" s="336" t="s">
        <v>1418</v>
      </c>
      <c r="Y270" s="336" t="s">
        <v>1418</v>
      </c>
      <c r="Z270" s="336" t="s">
        <v>1418</v>
      </c>
      <c r="AA270" s="336" t="s">
        <v>1418</v>
      </c>
      <c r="AB270" s="336">
        <v>2.6347378191441059E-2</v>
      </c>
      <c r="AC270" s="340">
        <v>-0.20030108769832553</v>
      </c>
      <c r="AD270" s="509">
        <v>0</v>
      </c>
      <c r="AE270" s="337" t="s">
        <v>2239</v>
      </c>
      <c r="AF270" s="337" t="s">
        <v>2134</v>
      </c>
      <c r="AG270" s="341" t="s">
        <v>1436</v>
      </c>
      <c r="AH270" s="341" t="s">
        <v>2138</v>
      </c>
      <c r="AI270" s="341">
        <v>0</v>
      </c>
      <c r="AJ270" s="341">
        <v>0</v>
      </c>
      <c r="AK270" s="341">
        <v>0</v>
      </c>
      <c r="AL270" s="336">
        <v>3.0000000000000001E-3</v>
      </c>
      <c r="AM270" s="336" t="s">
        <v>34</v>
      </c>
      <c r="AN270" s="336" t="s">
        <v>636</v>
      </c>
      <c r="AO270" s="334" t="s">
        <v>1324</v>
      </c>
      <c r="AP270" s="337" t="s">
        <v>11</v>
      </c>
      <c r="AQ270" s="343" t="s">
        <v>676</v>
      </c>
      <c r="AR270" s="336">
        <v>6.6649999999999999E-4</v>
      </c>
      <c r="AS270" s="336">
        <v>6.6649999999999999E-4</v>
      </c>
      <c r="AT270" s="336"/>
      <c r="AW270" s="629"/>
      <c r="AX270" s="629"/>
      <c r="AY270" s="630"/>
      <c r="AZ270" s="630"/>
      <c r="BA270" s="630"/>
      <c r="BB270" s="631"/>
      <c r="BC270" s="630"/>
      <c r="BD270" s="630"/>
      <c r="BE270" s="630"/>
      <c r="BF270" s="630"/>
      <c r="BG270" s="631"/>
      <c r="BH270" s="631"/>
      <c r="BI270" s="632"/>
      <c r="BJ270" s="632"/>
      <c r="BK270" s="632"/>
      <c r="BL270" s="631"/>
      <c r="BM270" s="631"/>
      <c r="BN270" s="631"/>
      <c r="BO270" s="631"/>
      <c r="BP270" s="631"/>
      <c r="BQ270" s="631"/>
      <c r="BR270" s="631"/>
      <c r="BS270" s="631"/>
      <c r="BT270" s="634"/>
      <c r="BU270" s="635"/>
      <c r="BV270" s="633"/>
      <c r="BW270" s="636"/>
    </row>
    <row r="271" spans="2:75" ht="15.75" customHeight="1">
      <c r="B271" s="330" t="s">
        <v>1271</v>
      </c>
      <c r="C271" s="331">
        <v>13060032000124</v>
      </c>
      <c r="D271" s="332" t="s">
        <v>11</v>
      </c>
      <c r="E271" s="332" t="s">
        <v>661</v>
      </c>
      <c r="F271" s="332" t="s">
        <v>672</v>
      </c>
      <c r="G271" s="333" t="s">
        <v>738</v>
      </c>
      <c r="H271" s="333" t="s">
        <v>34</v>
      </c>
      <c r="I271" s="333"/>
      <c r="J271" s="333" t="s">
        <v>608</v>
      </c>
      <c r="K271" s="334" t="s">
        <v>48</v>
      </c>
      <c r="L271" s="335"/>
      <c r="M271" s="335" t="s">
        <v>34</v>
      </c>
      <c r="N271" s="334">
        <v>270148</v>
      </c>
      <c r="O271" s="334" t="s">
        <v>1321</v>
      </c>
      <c r="P271" s="338">
        <v>40623</v>
      </c>
      <c r="Q271" s="339">
        <v>181796551.62</v>
      </c>
      <c r="R271" s="339">
        <v>164286295.81813493</v>
      </c>
      <c r="S271" s="334">
        <v>1</v>
      </c>
      <c r="T271" s="336">
        <v>4.1323857336578618E-2</v>
      </c>
      <c r="U271" s="336">
        <v>0.53420156943695851</v>
      </c>
      <c r="V271" s="336">
        <v>4.0287070152024373E-2</v>
      </c>
      <c r="W271" s="336">
        <v>0.39494799678815939</v>
      </c>
      <c r="X271" s="336">
        <v>-5.4148172437522568E-3</v>
      </c>
      <c r="Y271" s="336">
        <v>-4.1061542818051466E-2</v>
      </c>
      <c r="Z271" s="336">
        <v>9.4002993043255767E-2</v>
      </c>
      <c r="AA271" s="336">
        <v>0.53434348712484325</v>
      </c>
      <c r="AB271" s="336">
        <v>5.3665041207068588E-2</v>
      </c>
      <c r="AC271" s="340">
        <v>-1.0475510321848824</v>
      </c>
      <c r="AD271" s="509">
        <v>10342116000162</v>
      </c>
      <c r="AE271" s="337" t="s">
        <v>469</v>
      </c>
      <c r="AF271" s="337" t="s">
        <v>469</v>
      </c>
      <c r="AG271" s="341" t="s">
        <v>469</v>
      </c>
      <c r="AH271" s="341" t="s">
        <v>2138</v>
      </c>
      <c r="AI271" s="341">
        <v>100</v>
      </c>
      <c r="AJ271" s="341">
        <v>100</v>
      </c>
      <c r="AK271" s="341">
        <v>100</v>
      </c>
      <c r="AL271" s="336">
        <v>3.4999999999999996E-3</v>
      </c>
      <c r="AM271" s="336" t="s">
        <v>34</v>
      </c>
      <c r="AN271" s="336" t="s">
        <v>633</v>
      </c>
      <c r="AO271" s="334" t="s">
        <v>1324</v>
      </c>
      <c r="AP271" s="337" t="s">
        <v>11</v>
      </c>
      <c r="AQ271" s="343" t="s">
        <v>676</v>
      </c>
      <c r="AR271" s="336">
        <v>1.1666666666666665E-3</v>
      </c>
      <c r="AS271" s="336">
        <v>1.1666666666666665E-3</v>
      </c>
      <c r="AT271" s="336"/>
      <c r="AW271" s="629"/>
      <c r="AX271" s="629"/>
      <c r="AY271" s="630"/>
      <c r="AZ271" s="630"/>
      <c r="BA271" s="630"/>
      <c r="BB271" s="631"/>
      <c r="BC271" s="630"/>
      <c r="BD271" s="630"/>
      <c r="BE271" s="630"/>
      <c r="BF271" s="630"/>
      <c r="BG271" s="631"/>
      <c r="BH271" s="631"/>
      <c r="BI271" s="632"/>
      <c r="BJ271" s="632"/>
      <c r="BK271" s="632"/>
      <c r="BL271" s="631"/>
      <c r="BM271" s="631"/>
      <c r="BN271" s="631"/>
      <c r="BO271" s="631"/>
      <c r="BP271" s="631"/>
      <c r="BQ271" s="631"/>
      <c r="BR271" s="631"/>
      <c r="BS271" s="631"/>
      <c r="BT271" s="634"/>
      <c r="BU271" s="635"/>
      <c r="BV271" s="633"/>
      <c r="BW271" s="636"/>
    </row>
    <row r="272" spans="2:75" ht="15.75" customHeight="1">
      <c r="B272" s="330" t="s">
        <v>472</v>
      </c>
      <c r="C272" s="331">
        <v>9087301000179</v>
      </c>
      <c r="D272" s="332" t="s">
        <v>11</v>
      </c>
      <c r="E272" s="332" t="s">
        <v>621</v>
      </c>
      <c r="F272" s="332" t="s">
        <v>672</v>
      </c>
      <c r="G272" s="333" t="s">
        <v>865</v>
      </c>
      <c r="H272" s="333" t="s">
        <v>34</v>
      </c>
      <c r="I272" s="333"/>
      <c r="J272" s="333" t="s">
        <v>608</v>
      </c>
      <c r="K272" s="334" t="s">
        <v>48</v>
      </c>
      <c r="L272" s="335"/>
      <c r="M272" s="335" t="s">
        <v>34</v>
      </c>
      <c r="N272" s="334">
        <v>257079</v>
      </c>
      <c r="O272" s="334" t="s">
        <v>1321</v>
      </c>
      <c r="P272" s="338">
        <v>40445</v>
      </c>
      <c r="Q272" s="339">
        <v>296996283.04000002</v>
      </c>
      <c r="R272" s="339">
        <v>334164084.2443254</v>
      </c>
      <c r="S272" s="334">
        <v>1</v>
      </c>
      <c r="T272" s="336">
        <v>3.2415036022067634E-2</v>
      </c>
      <c r="U272" s="336">
        <v>0.41903549746834345</v>
      </c>
      <c r="V272" s="336">
        <v>3.1179102903225342E-2</v>
      </c>
      <c r="W272" s="336">
        <v>0.30565946311839121</v>
      </c>
      <c r="X272" s="336">
        <v>2.6791348680481164E-2</v>
      </c>
      <c r="Y272" s="336">
        <v>0.20316366397522251</v>
      </c>
      <c r="Z272" s="336">
        <v>0.13158663322810948</v>
      </c>
      <c r="AA272" s="336">
        <v>0.74798108211055891</v>
      </c>
      <c r="AB272" s="336">
        <v>6.141236738054507E-2</v>
      </c>
      <c r="AC272" s="340">
        <v>-1.0514652254120922</v>
      </c>
      <c r="AD272" s="509">
        <v>0</v>
      </c>
      <c r="AE272" s="337" t="s">
        <v>2331</v>
      </c>
      <c r="AF272" s="337" t="s">
        <v>728</v>
      </c>
      <c r="AG272" s="341" t="s">
        <v>728</v>
      </c>
      <c r="AH272" s="341" t="s">
        <v>2138</v>
      </c>
      <c r="AI272" s="341">
        <v>1000</v>
      </c>
      <c r="AJ272" s="341">
        <v>100</v>
      </c>
      <c r="AK272" s="341">
        <v>500</v>
      </c>
      <c r="AL272" s="336">
        <v>5.0000000000000001E-3</v>
      </c>
      <c r="AM272" s="336" t="s">
        <v>34</v>
      </c>
      <c r="AN272" s="336" t="s">
        <v>150</v>
      </c>
      <c r="AO272" s="334" t="s">
        <v>1324</v>
      </c>
      <c r="AP272" s="337" t="s">
        <v>11</v>
      </c>
      <c r="AQ272" s="343" t="s">
        <v>680</v>
      </c>
      <c r="AR272" s="336">
        <v>1.3333333333333333E-3</v>
      </c>
      <c r="AS272" s="336">
        <v>1.3333333333333333E-3</v>
      </c>
      <c r="AT272" s="336"/>
      <c r="AW272" s="629"/>
      <c r="AX272" s="629"/>
      <c r="AY272" s="630"/>
      <c r="AZ272" s="630"/>
      <c r="BA272" s="630"/>
      <c r="BB272" s="631"/>
      <c r="BC272" s="630"/>
      <c r="BD272" s="630"/>
      <c r="BE272" s="630"/>
      <c r="BF272" s="630"/>
      <c r="BG272" s="631"/>
      <c r="BH272" s="631"/>
      <c r="BI272" s="632"/>
      <c r="BJ272" s="632"/>
      <c r="BK272" s="632"/>
      <c r="BL272" s="631"/>
      <c r="BM272" s="631"/>
      <c r="BN272" s="631"/>
      <c r="BO272" s="631"/>
      <c r="BP272" s="631"/>
      <c r="BQ272" s="631"/>
      <c r="BR272" s="631"/>
      <c r="BS272" s="631"/>
      <c r="BT272" s="634"/>
      <c r="BU272" s="635"/>
      <c r="BV272" s="633"/>
      <c r="BW272" s="636"/>
    </row>
    <row r="273" spans="2:75" ht="15.75" customHeight="1">
      <c r="B273" s="330" t="s">
        <v>38</v>
      </c>
      <c r="C273" s="331">
        <v>17517577000178</v>
      </c>
      <c r="D273" s="332" t="s">
        <v>11</v>
      </c>
      <c r="E273" s="332" t="s">
        <v>621</v>
      </c>
      <c r="F273" s="332" t="s">
        <v>672</v>
      </c>
      <c r="G273" s="333" t="s">
        <v>738</v>
      </c>
      <c r="H273" s="333" t="s">
        <v>34</v>
      </c>
      <c r="I273" s="333"/>
      <c r="J273" s="333" t="s">
        <v>608</v>
      </c>
      <c r="K273" s="334" t="s">
        <v>48</v>
      </c>
      <c r="L273" s="335"/>
      <c r="M273" s="335" t="s">
        <v>34</v>
      </c>
      <c r="N273" s="334">
        <v>348430</v>
      </c>
      <c r="O273" s="334" t="s">
        <v>1321</v>
      </c>
      <c r="P273" s="338">
        <v>41513</v>
      </c>
      <c r="Q273" s="339">
        <v>469779600.69</v>
      </c>
      <c r="R273" s="339">
        <v>787295987.14412677</v>
      </c>
      <c r="S273" s="334">
        <v>1</v>
      </c>
      <c r="T273" s="336">
        <v>5.3084415074470037E-2</v>
      </c>
      <c r="U273" s="336">
        <v>0.68623259475642884</v>
      </c>
      <c r="V273" s="336">
        <v>7.5682586094880433E-2</v>
      </c>
      <c r="W273" s="336">
        <v>0.7419424062640223</v>
      </c>
      <c r="X273" s="336">
        <v>9.0412167132698285E-2</v>
      </c>
      <c r="Y273" s="336">
        <v>0.68561188769125003</v>
      </c>
      <c r="Z273" s="336">
        <v>0.22296000077318467</v>
      </c>
      <c r="AA273" s="336">
        <v>1.2673769254100227</v>
      </c>
      <c r="AB273" s="336">
        <v>3.3685203020445045E-2</v>
      </c>
      <c r="AC273" s="340">
        <v>-0.70123674446598405</v>
      </c>
      <c r="AD273" s="509">
        <v>0</v>
      </c>
      <c r="AE273" s="337" t="s">
        <v>2331</v>
      </c>
      <c r="AF273" s="337" t="s">
        <v>728</v>
      </c>
      <c r="AG273" s="341" t="s">
        <v>728</v>
      </c>
      <c r="AH273" s="341" t="s">
        <v>2138</v>
      </c>
      <c r="AI273" s="341">
        <v>1000</v>
      </c>
      <c r="AJ273" s="341">
        <v>100</v>
      </c>
      <c r="AK273" s="341">
        <v>500</v>
      </c>
      <c r="AL273" s="336">
        <v>4.0000000000000001E-3</v>
      </c>
      <c r="AM273" s="336" t="s">
        <v>34</v>
      </c>
      <c r="AN273" s="336" t="s">
        <v>636</v>
      </c>
      <c r="AO273" s="334" t="s">
        <v>1324</v>
      </c>
      <c r="AP273" s="337" t="s">
        <v>11</v>
      </c>
      <c r="AQ273" s="343" t="s">
        <v>680</v>
      </c>
      <c r="AR273" s="336">
        <v>1.0666666666666667E-3</v>
      </c>
      <c r="AS273" s="336">
        <v>1.0666666666666667E-3</v>
      </c>
      <c r="AT273" s="336"/>
      <c r="AW273" s="629"/>
      <c r="AX273" s="629"/>
      <c r="AY273" s="630"/>
      <c r="AZ273" s="630"/>
      <c r="BA273" s="630"/>
      <c r="BB273" s="631"/>
      <c r="BC273" s="630"/>
      <c r="BD273" s="630"/>
      <c r="BE273" s="630"/>
      <c r="BF273" s="630"/>
      <c r="BG273" s="631"/>
      <c r="BH273" s="631"/>
      <c r="BI273" s="632"/>
      <c r="BJ273" s="632"/>
      <c r="BK273" s="632"/>
      <c r="BL273" s="631"/>
      <c r="BM273" s="631"/>
      <c r="BN273" s="631"/>
      <c r="BO273" s="631"/>
      <c r="BP273" s="631"/>
      <c r="BQ273" s="631"/>
      <c r="BR273" s="631"/>
      <c r="BS273" s="631"/>
      <c r="BT273" s="634"/>
      <c r="BU273" s="635"/>
      <c r="BV273" s="633"/>
      <c r="BW273" s="636"/>
    </row>
    <row r="274" spans="2:75" ht="15.75" customHeight="1">
      <c r="B274" s="330" t="s">
        <v>1516</v>
      </c>
      <c r="C274" s="331">
        <v>42870660000173</v>
      </c>
      <c r="D274" s="332" t="s">
        <v>14</v>
      </c>
      <c r="E274" s="332" t="s">
        <v>607</v>
      </c>
      <c r="F274" s="332"/>
      <c r="G274" s="333"/>
      <c r="H274" s="333" t="s">
        <v>34</v>
      </c>
      <c r="I274" s="333" t="s">
        <v>34</v>
      </c>
      <c r="J274" s="333" t="s">
        <v>608</v>
      </c>
      <c r="K274" s="334" t="s">
        <v>48</v>
      </c>
      <c r="L274" s="335"/>
      <c r="M274" s="335"/>
      <c r="N274" s="334">
        <v>617539</v>
      </c>
      <c r="O274" s="334" t="s">
        <v>1321</v>
      </c>
      <c r="P274" s="338">
        <v>44487</v>
      </c>
      <c r="Q274" s="339">
        <v>344978460.38999999</v>
      </c>
      <c r="R274" s="339" t="s">
        <v>1418</v>
      </c>
      <c r="S274" s="334">
        <v>1</v>
      </c>
      <c r="T274" s="336">
        <v>-4.1329559972799079E-2</v>
      </c>
      <c r="U274" s="336">
        <v>-0.46487131647957536</v>
      </c>
      <c r="V274" s="336" t="s">
        <v>1418</v>
      </c>
      <c r="W274" s="336" t="s">
        <v>1418</v>
      </c>
      <c r="X274" s="336" t="s">
        <v>1418</v>
      </c>
      <c r="Y274" s="336" t="s">
        <v>1418</v>
      </c>
      <c r="Z274" s="336" t="s">
        <v>1418</v>
      </c>
      <c r="AA274" s="336" t="s">
        <v>1418</v>
      </c>
      <c r="AB274" s="336" t="s">
        <v>1418</v>
      </c>
      <c r="AC274" s="340" t="s">
        <v>1418</v>
      </c>
      <c r="AD274" s="509">
        <v>0</v>
      </c>
      <c r="AE274" s="337" t="s">
        <v>2205</v>
      </c>
      <c r="AF274" s="337" t="s">
        <v>2143</v>
      </c>
      <c r="AG274" s="341" t="s">
        <v>1437</v>
      </c>
      <c r="AH274" s="341" t="s">
        <v>2156</v>
      </c>
      <c r="AI274" s="341">
        <v>0</v>
      </c>
      <c r="AJ274" s="341">
        <v>0</v>
      </c>
      <c r="AK274" s="341">
        <v>0</v>
      </c>
      <c r="AL274" s="336">
        <v>2.9999999999999997E-4</v>
      </c>
      <c r="AM274" s="336" t="s">
        <v>34</v>
      </c>
      <c r="AN274" s="336" t="s">
        <v>2152</v>
      </c>
      <c r="AO274" s="334" t="s">
        <v>1324</v>
      </c>
      <c r="AP274" s="337" t="s">
        <v>716</v>
      </c>
      <c r="AQ274" s="343" t="s">
        <v>2206</v>
      </c>
      <c r="AR274" s="336" t="s">
        <v>34</v>
      </c>
      <c r="AS274" s="336" t="s">
        <v>34</v>
      </c>
      <c r="AT274" s="336"/>
      <c r="AW274" s="629"/>
      <c r="AX274" s="629"/>
      <c r="AY274" s="630"/>
      <c r="AZ274" s="630"/>
      <c r="BA274" s="630"/>
      <c r="BB274" s="631"/>
      <c r="BC274" s="630"/>
      <c r="BD274" s="630"/>
      <c r="BE274" s="630"/>
      <c r="BF274" s="630"/>
      <c r="BG274" s="631"/>
      <c r="BH274" s="631"/>
      <c r="BI274" s="632"/>
      <c r="BJ274" s="632"/>
      <c r="BK274" s="632"/>
      <c r="BL274" s="631"/>
      <c r="BM274" s="631"/>
      <c r="BN274" s="631"/>
      <c r="BO274" s="631"/>
      <c r="BP274" s="631"/>
      <c r="BQ274" s="631"/>
      <c r="BR274" s="631"/>
      <c r="BS274" s="631"/>
      <c r="BT274" s="634"/>
      <c r="BU274" s="635"/>
      <c r="BV274" s="633"/>
      <c r="BW274" s="636"/>
    </row>
    <row r="275" spans="2:75" ht="15.75" customHeight="1">
      <c r="B275" s="330" t="s">
        <v>1546</v>
      </c>
      <c r="C275" s="331">
        <v>19729259000104</v>
      </c>
      <c r="D275" s="332" t="s">
        <v>13</v>
      </c>
      <c r="E275" s="332"/>
      <c r="F275" s="332"/>
      <c r="G275" s="333"/>
      <c r="H275" s="333" t="s">
        <v>1338</v>
      </c>
      <c r="I275" s="333"/>
      <c r="J275" s="333"/>
      <c r="K275" s="334"/>
      <c r="L275" s="335"/>
      <c r="M275" s="335"/>
      <c r="N275" s="334">
        <v>367745</v>
      </c>
      <c r="O275" s="334" t="s">
        <v>1324</v>
      </c>
      <c r="P275" s="338">
        <v>41782</v>
      </c>
      <c r="Q275" s="339" t="s">
        <v>1393</v>
      </c>
      <c r="R275" s="339" t="s">
        <v>1418</v>
      </c>
      <c r="S275" s="334">
        <v>1</v>
      </c>
      <c r="T275" s="336" t="s">
        <v>1418</v>
      </c>
      <c r="U275" s="336" t="s">
        <v>1418</v>
      </c>
      <c r="V275" s="336" t="s">
        <v>1418</v>
      </c>
      <c r="W275" s="336" t="s">
        <v>1418</v>
      </c>
      <c r="X275" s="336" t="s">
        <v>1418</v>
      </c>
      <c r="Y275" s="336" t="s">
        <v>1418</v>
      </c>
      <c r="Z275" s="336" t="s">
        <v>1418</v>
      </c>
      <c r="AA275" s="336" t="s">
        <v>1418</v>
      </c>
      <c r="AB275" s="336" t="s">
        <v>1418</v>
      </c>
      <c r="AC275" s="340" t="s">
        <v>1418</v>
      </c>
      <c r="AD275" s="509">
        <v>0</v>
      </c>
      <c r="AE275" s="337" t="s">
        <v>2228</v>
      </c>
      <c r="AF275" s="337" t="s">
        <v>2134</v>
      </c>
      <c r="AG275" s="341" t="s">
        <v>1436</v>
      </c>
      <c r="AH275" s="341" t="s">
        <v>2156</v>
      </c>
      <c r="AI275" s="341">
        <v>1000000</v>
      </c>
      <c r="AJ275" s="341" t="s">
        <v>2229</v>
      </c>
      <c r="AK275" s="341">
        <v>1000000</v>
      </c>
      <c r="AL275" s="336">
        <v>3.0000000000000001E-3</v>
      </c>
      <c r="AM275" s="336">
        <v>0.1</v>
      </c>
      <c r="AN275" s="336" t="s">
        <v>64</v>
      </c>
      <c r="AO275" s="334" t="s">
        <v>1324</v>
      </c>
      <c r="AP275" s="337" t="s">
        <v>13</v>
      </c>
      <c r="AQ275" s="343" t="s">
        <v>679</v>
      </c>
      <c r="AR275" s="336" t="s">
        <v>34</v>
      </c>
      <c r="AS275" s="336" t="s">
        <v>34</v>
      </c>
      <c r="AT275" s="336"/>
      <c r="AW275" s="629"/>
      <c r="AX275" s="629"/>
      <c r="AY275" s="630"/>
      <c r="AZ275" s="630"/>
      <c r="BA275" s="630"/>
      <c r="BB275" s="631"/>
      <c r="BC275" s="630"/>
      <c r="BD275" s="630"/>
      <c r="BE275" s="630"/>
      <c r="BF275" s="630"/>
      <c r="BG275" s="631"/>
      <c r="BH275" s="631"/>
      <c r="BI275" s="632"/>
      <c r="BJ275" s="632"/>
      <c r="BK275" s="632"/>
      <c r="BL275" s="631"/>
      <c r="BM275" s="631"/>
      <c r="BN275" s="631"/>
      <c r="BO275" s="631"/>
      <c r="BP275" s="631"/>
      <c r="BQ275" s="631"/>
      <c r="BR275" s="631"/>
      <c r="BS275" s="631"/>
      <c r="BT275" s="634"/>
      <c r="BU275" s="635"/>
      <c r="BV275" s="633"/>
      <c r="BW275" s="636"/>
    </row>
    <row r="276" spans="2:75" ht="15.75" customHeight="1">
      <c r="B276" s="330" t="s">
        <v>1581</v>
      </c>
      <c r="C276" s="331">
        <v>13703754000150</v>
      </c>
      <c r="D276" s="332" t="s">
        <v>11</v>
      </c>
      <c r="E276" s="332"/>
      <c r="F276" s="332"/>
      <c r="G276" s="333"/>
      <c r="H276" s="333" t="s">
        <v>34</v>
      </c>
      <c r="I276" s="333"/>
      <c r="J276" s="333"/>
      <c r="K276" s="334"/>
      <c r="L276" s="335"/>
      <c r="M276" s="335"/>
      <c r="N276" s="334">
        <v>286109</v>
      </c>
      <c r="O276" s="334" t="s">
        <v>1321</v>
      </c>
      <c r="P276" s="338">
        <v>40801</v>
      </c>
      <c r="Q276" s="339">
        <v>184497618.53</v>
      </c>
      <c r="R276" s="339">
        <v>194571180.16908738</v>
      </c>
      <c r="S276" s="334">
        <v>1</v>
      </c>
      <c r="T276" s="336">
        <v>6.6743838243742415E-2</v>
      </c>
      <c r="U276" s="336">
        <v>0.7507289206971689</v>
      </c>
      <c r="V276" s="336">
        <v>8.5765208056240994E-2</v>
      </c>
      <c r="W276" s="336">
        <v>0.78712807144540786</v>
      </c>
      <c r="X276" s="336">
        <v>0.14925216947207831</v>
      </c>
      <c r="Y276" s="336">
        <v>1.0495099797577485</v>
      </c>
      <c r="Z276" s="336">
        <v>0.23012828625757398</v>
      </c>
      <c r="AA276" s="336">
        <v>1.2575506768725297</v>
      </c>
      <c r="AB276" s="336">
        <v>2.7527188296858483E-2</v>
      </c>
      <c r="AC276" s="340">
        <v>-0.75448458426624654</v>
      </c>
      <c r="AD276" s="509">
        <v>31552311000197</v>
      </c>
      <c r="AE276" s="337" t="s">
        <v>1554</v>
      </c>
      <c r="AF276" s="337" t="s">
        <v>2146</v>
      </c>
      <c r="AG276" s="341" t="s">
        <v>59</v>
      </c>
      <c r="AH276" s="341" t="s">
        <v>2135</v>
      </c>
      <c r="AI276" s="341">
        <v>100000</v>
      </c>
      <c r="AJ276" s="341">
        <v>50000</v>
      </c>
      <c r="AK276" s="341">
        <v>100000</v>
      </c>
      <c r="AL276" s="336">
        <v>4.0000000000000001E-3</v>
      </c>
      <c r="AM276" s="336" t="s">
        <v>34</v>
      </c>
      <c r="AN276" s="336" t="s">
        <v>636</v>
      </c>
      <c r="AO276" s="334" t="s">
        <v>1324</v>
      </c>
      <c r="AP276" s="337" t="s">
        <v>11</v>
      </c>
      <c r="AQ276" s="343" t="s">
        <v>662</v>
      </c>
      <c r="AR276" s="336" t="s">
        <v>34</v>
      </c>
      <c r="AS276" s="336" t="s">
        <v>34</v>
      </c>
      <c r="AT276" s="336"/>
      <c r="AW276" s="629"/>
      <c r="AX276" s="629"/>
      <c r="AY276" s="630"/>
      <c r="AZ276" s="630"/>
      <c r="BA276" s="630"/>
      <c r="BB276" s="631"/>
      <c r="BC276" s="630"/>
      <c r="BD276" s="630"/>
      <c r="BE276" s="630"/>
      <c r="BF276" s="630"/>
      <c r="BG276" s="631"/>
      <c r="BH276" s="631"/>
      <c r="BI276" s="632"/>
      <c r="BJ276" s="632"/>
      <c r="BK276" s="632"/>
      <c r="BL276" s="212"/>
      <c r="BM276" s="631"/>
      <c r="BN276" s="631"/>
      <c r="BO276" s="631"/>
      <c r="BP276" s="631"/>
      <c r="BQ276" s="631"/>
      <c r="BR276" s="631"/>
      <c r="BS276" s="631"/>
      <c r="BT276" s="634"/>
      <c r="BU276" s="635"/>
      <c r="BV276" s="633"/>
      <c r="BW276" s="636"/>
    </row>
    <row r="277" spans="2:75" ht="15.75" customHeight="1">
      <c r="B277" s="330" t="s">
        <v>1582</v>
      </c>
      <c r="C277" s="331">
        <v>9463987000155</v>
      </c>
      <c r="D277" s="332" t="s">
        <v>11</v>
      </c>
      <c r="E277" s="332"/>
      <c r="F277" s="332"/>
      <c r="G277" s="333"/>
      <c r="H277" s="333" t="s">
        <v>34</v>
      </c>
      <c r="I277" s="333"/>
      <c r="J277" s="333"/>
      <c r="K277" s="334"/>
      <c r="L277" s="335"/>
      <c r="M277" s="335"/>
      <c r="N277" s="334">
        <v>210587</v>
      </c>
      <c r="O277" s="334" t="s">
        <v>1321</v>
      </c>
      <c r="P277" s="338">
        <v>39595</v>
      </c>
      <c r="Q277" s="339">
        <v>89711787.989999995</v>
      </c>
      <c r="R277" s="339">
        <v>92751520.538849205</v>
      </c>
      <c r="S277" s="334">
        <v>1</v>
      </c>
      <c r="T277" s="336">
        <v>5.9087415063382887E-2</v>
      </c>
      <c r="U277" s="336">
        <v>0.66461013487605247</v>
      </c>
      <c r="V277" s="336">
        <v>6.6828167992638576E-2</v>
      </c>
      <c r="W277" s="336">
        <v>0.61332943955293717</v>
      </c>
      <c r="X277" s="336">
        <v>0.12126088274690106</v>
      </c>
      <c r="Y277" s="336">
        <v>0.85268111711377936</v>
      </c>
      <c r="Z277" s="336">
        <v>0.14460803091245689</v>
      </c>
      <c r="AA277" s="336">
        <v>0.79021979484792149</v>
      </c>
      <c r="AB277" s="336">
        <v>5.5088118432756419E-2</v>
      </c>
      <c r="AC277" s="340">
        <v>-0.67598062075117782</v>
      </c>
      <c r="AD277" s="509">
        <v>31552352000183</v>
      </c>
      <c r="AE277" s="337" t="s">
        <v>1554</v>
      </c>
      <c r="AF277" s="337" t="s">
        <v>2146</v>
      </c>
      <c r="AG277" s="341" t="s">
        <v>59</v>
      </c>
      <c r="AH277" s="341" t="s">
        <v>2135</v>
      </c>
      <c r="AI277" s="341">
        <v>100000</v>
      </c>
      <c r="AJ277" s="341">
        <v>50000</v>
      </c>
      <c r="AK277" s="341">
        <v>100000</v>
      </c>
      <c r="AL277" s="336">
        <v>4.0000000000000001E-3</v>
      </c>
      <c r="AM277" s="336" t="s">
        <v>34</v>
      </c>
      <c r="AN277" s="336" t="s">
        <v>150</v>
      </c>
      <c r="AO277" s="334" t="s">
        <v>1324</v>
      </c>
      <c r="AP277" s="337" t="s">
        <v>11</v>
      </c>
      <c r="AQ277" s="343" t="s">
        <v>662</v>
      </c>
      <c r="AR277" s="336" t="s">
        <v>34</v>
      </c>
      <c r="AS277" s="336" t="s">
        <v>34</v>
      </c>
      <c r="AT277" s="336"/>
      <c r="AW277" s="629"/>
      <c r="AX277" s="629"/>
      <c r="AY277" s="630"/>
      <c r="AZ277" s="630"/>
      <c r="BA277" s="630"/>
      <c r="BB277" s="631"/>
      <c r="BC277" s="630"/>
      <c r="BD277" s="630"/>
      <c r="BE277" s="630"/>
      <c r="BF277" s="630"/>
      <c r="BG277" s="631"/>
      <c r="BH277" s="631"/>
      <c r="BI277" s="632"/>
      <c r="BJ277" s="632"/>
      <c r="BK277" s="632"/>
      <c r="BL277" s="631"/>
      <c r="BM277" s="631"/>
      <c r="BN277" s="631"/>
      <c r="BO277" s="631"/>
      <c r="BP277" s="631"/>
      <c r="BQ277" s="631"/>
      <c r="BR277" s="631"/>
      <c r="BS277" s="631"/>
      <c r="BT277" s="634"/>
      <c r="BU277" s="635"/>
      <c r="BV277" s="633"/>
      <c r="BW277" s="636"/>
    </row>
    <row r="278" spans="2:75" ht="15.75" customHeight="1">
      <c r="B278" s="330" t="s">
        <v>1586</v>
      </c>
      <c r="C278" s="331">
        <v>25247292000192</v>
      </c>
      <c r="D278" s="332" t="s">
        <v>11</v>
      </c>
      <c r="E278" s="332"/>
      <c r="F278" s="332"/>
      <c r="G278" s="333"/>
      <c r="H278" s="333" t="s">
        <v>34</v>
      </c>
      <c r="I278" s="333"/>
      <c r="J278" s="333"/>
      <c r="K278" s="334"/>
      <c r="L278" s="335"/>
      <c r="M278" s="335"/>
      <c r="N278" s="334">
        <v>423637</v>
      </c>
      <c r="O278" s="334" t="s">
        <v>1321</v>
      </c>
      <c r="P278" s="338">
        <v>42622</v>
      </c>
      <c r="Q278" s="339">
        <v>4866315.41</v>
      </c>
      <c r="R278" s="339">
        <v>8320910.6443650797</v>
      </c>
      <c r="S278" s="334">
        <v>1</v>
      </c>
      <c r="T278" s="336">
        <v>4.2050940007343884E-2</v>
      </c>
      <c r="U278" s="336">
        <v>0.4729853367246889</v>
      </c>
      <c r="V278" s="336">
        <v>6.3168852784514451E-2</v>
      </c>
      <c r="W278" s="336">
        <v>0.57974531158471965</v>
      </c>
      <c r="X278" s="336">
        <v>1.3195261609360021E-2</v>
      </c>
      <c r="Y278" s="336">
        <v>9.2786314554230878E-2</v>
      </c>
      <c r="Z278" s="336">
        <v>9.449358966295085E-2</v>
      </c>
      <c r="AA278" s="336">
        <v>0.51636623890622646</v>
      </c>
      <c r="AB278" s="336">
        <v>7.0727118370564862E-2</v>
      </c>
      <c r="AC278" s="340">
        <v>-0.56115065559137922</v>
      </c>
      <c r="AD278" s="509">
        <v>31552347000170</v>
      </c>
      <c r="AE278" s="337" t="s">
        <v>1554</v>
      </c>
      <c r="AF278" s="337" t="s">
        <v>2146</v>
      </c>
      <c r="AG278" s="341" t="s">
        <v>59</v>
      </c>
      <c r="AH278" s="341" t="s">
        <v>2135</v>
      </c>
      <c r="AI278" s="341">
        <v>100000</v>
      </c>
      <c r="AJ278" s="341">
        <v>50000</v>
      </c>
      <c r="AK278" s="341">
        <v>100000</v>
      </c>
      <c r="AL278" s="336">
        <v>4.0000000000000001E-3</v>
      </c>
      <c r="AM278" s="336" t="s">
        <v>34</v>
      </c>
      <c r="AN278" s="336" t="s">
        <v>2147</v>
      </c>
      <c r="AO278" s="334" t="s">
        <v>1324</v>
      </c>
      <c r="AP278" s="337" t="s">
        <v>11</v>
      </c>
      <c r="AQ278" s="343" t="s">
        <v>675</v>
      </c>
      <c r="AR278" s="336" t="s">
        <v>34</v>
      </c>
      <c r="AS278" s="336" t="s">
        <v>34</v>
      </c>
      <c r="AT278" s="336"/>
      <c r="AW278" s="629"/>
      <c r="AX278" s="629"/>
      <c r="AY278" s="630"/>
      <c r="AZ278" s="630"/>
      <c r="BA278" s="630"/>
      <c r="BB278" s="631"/>
      <c r="BC278" s="630"/>
      <c r="BD278" s="630"/>
      <c r="BE278" s="630"/>
      <c r="BF278" s="630"/>
      <c r="BG278" s="631"/>
      <c r="BH278" s="631"/>
      <c r="BI278" s="632"/>
      <c r="BJ278" s="632"/>
      <c r="BK278" s="632"/>
      <c r="BL278" s="631"/>
      <c r="BM278" s="631"/>
      <c r="BN278" s="631"/>
      <c r="BO278" s="631"/>
      <c r="BP278" s="631"/>
      <c r="BQ278" s="631"/>
      <c r="BR278" s="631"/>
      <c r="BS278" s="631"/>
      <c r="BT278" s="634"/>
      <c r="BU278" s="635"/>
      <c r="BV278" s="633"/>
      <c r="BW278" s="636"/>
    </row>
    <row r="279" spans="2:75" ht="15.75" customHeight="1">
      <c r="B279" s="330" t="s">
        <v>1694</v>
      </c>
      <c r="C279" s="331">
        <v>31964487000156</v>
      </c>
      <c r="D279" s="332"/>
      <c r="E279" s="332"/>
      <c r="F279" s="332"/>
      <c r="G279" s="333"/>
      <c r="H279" s="333" t="s">
        <v>34</v>
      </c>
      <c r="I279" s="333"/>
      <c r="J279" s="333"/>
      <c r="K279" s="334"/>
      <c r="L279" s="335"/>
      <c r="M279" s="335"/>
      <c r="N279" s="334">
        <v>482765</v>
      </c>
      <c r="O279" s="334" t="s">
        <v>1321</v>
      </c>
      <c r="P279" s="338">
        <v>43461</v>
      </c>
      <c r="Q279" s="339">
        <v>143869716.03999999</v>
      </c>
      <c r="R279" s="339">
        <v>150517776.48051581</v>
      </c>
      <c r="S279" s="334">
        <v>1</v>
      </c>
      <c r="T279" s="336">
        <v>0.10662493105241033</v>
      </c>
      <c r="U279" s="336">
        <v>1.1993080037750274</v>
      </c>
      <c r="V279" s="336">
        <v>0.12869284381007007</v>
      </c>
      <c r="W279" s="336">
        <v>1.18110539521596</v>
      </c>
      <c r="X279" s="336">
        <v>0.59305771282189013</v>
      </c>
      <c r="Y279" s="336">
        <v>4.1702575606133436</v>
      </c>
      <c r="Z279" s="336">
        <v>0.14906051678849042</v>
      </c>
      <c r="AA279" s="336">
        <v>0.8145506874914461</v>
      </c>
      <c r="AB279" s="336">
        <v>9.2681953983241819E-2</v>
      </c>
      <c r="AC279" s="340">
        <v>0.23657779843308399</v>
      </c>
      <c r="AD279" s="509">
        <v>0</v>
      </c>
      <c r="AE279" s="337" t="s">
        <v>2148</v>
      </c>
      <c r="AF279" s="337" t="s">
        <v>2134</v>
      </c>
      <c r="AG279" s="341" t="s">
        <v>1436</v>
      </c>
      <c r="AH279" s="341" t="s">
        <v>2195</v>
      </c>
      <c r="AI279" s="341">
        <v>0</v>
      </c>
      <c r="AJ279" s="341">
        <v>0</v>
      </c>
      <c r="AK279" s="341">
        <v>0</v>
      </c>
      <c r="AL279" s="336">
        <v>1E-3</v>
      </c>
      <c r="AM279" s="336">
        <v>0.1</v>
      </c>
      <c r="AN279" s="336" t="s">
        <v>34</v>
      </c>
      <c r="AO279" s="334" t="s">
        <v>1324</v>
      </c>
      <c r="AP279" s="337" t="s">
        <v>13</v>
      </c>
      <c r="AQ279" s="343" t="s">
        <v>668</v>
      </c>
      <c r="AR279" s="336" t="s">
        <v>34</v>
      </c>
      <c r="AS279" s="336" t="s">
        <v>34</v>
      </c>
      <c r="AT279" s="336"/>
      <c r="AW279" s="629"/>
      <c r="AX279" s="629"/>
      <c r="AY279" s="630"/>
      <c r="AZ279" s="630"/>
      <c r="BA279" s="630"/>
      <c r="BB279" s="631"/>
      <c r="BC279" s="630"/>
      <c r="BD279" s="630"/>
      <c r="BE279" s="630"/>
      <c r="BF279" s="630"/>
      <c r="BG279" s="631"/>
      <c r="BH279" s="631"/>
      <c r="BI279" s="632"/>
      <c r="BJ279" s="632"/>
      <c r="BK279" s="632"/>
      <c r="BL279" s="631"/>
      <c r="BM279" s="631"/>
      <c r="BN279" s="631"/>
      <c r="BO279" s="631"/>
      <c r="BP279" s="631"/>
      <c r="BQ279" s="631"/>
      <c r="BR279" s="631"/>
      <c r="BS279" s="631"/>
      <c r="BT279" s="634"/>
      <c r="BU279" s="635"/>
      <c r="BV279" s="633"/>
      <c r="BW279" s="636"/>
    </row>
    <row r="280" spans="2:75" ht="15.75" customHeight="1">
      <c r="B280" s="330" t="s">
        <v>1695</v>
      </c>
      <c r="C280" s="331">
        <v>27249854000162</v>
      </c>
      <c r="D280" s="332" t="s">
        <v>13</v>
      </c>
      <c r="E280" s="332"/>
      <c r="F280" s="332"/>
      <c r="G280" s="333"/>
      <c r="H280" s="333" t="s">
        <v>1338</v>
      </c>
      <c r="I280" s="333"/>
      <c r="J280" s="333"/>
      <c r="K280" s="334"/>
      <c r="L280" s="335"/>
      <c r="M280" s="335"/>
      <c r="N280" s="334">
        <v>446750</v>
      </c>
      <c r="O280" s="334" t="s">
        <v>1321</v>
      </c>
      <c r="P280" s="338">
        <v>42961</v>
      </c>
      <c r="Q280" s="339" t="s">
        <v>1393</v>
      </c>
      <c r="R280" s="339" t="s">
        <v>1418</v>
      </c>
      <c r="S280" s="334">
        <v>1</v>
      </c>
      <c r="T280" s="336" t="s">
        <v>1418</v>
      </c>
      <c r="U280" s="336" t="s">
        <v>1418</v>
      </c>
      <c r="V280" s="336" t="s">
        <v>1418</v>
      </c>
      <c r="W280" s="336" t="s">
        <v>1418</v>
      </c>
      <c r="X280" s="336" t="s">
        <v>1418</v>
      </c>
      <c r="Y280" s="336" t="s">
        <v>1418</v>
      </c>
      <c r="Z280" s="336" t="s">
        <v>1418</v>
      </c>
      <c r="AA280" s="336" t="s">
        <v>1418</v>
      </c>
      <c r="AB280" s="336" t="s">
        <v>1418</v>
      </c>
      <c r="AC280" s="340" t="s">
        <v>1418</v>
      </c>
      <c r="AD280" s="509">
        <v>0</v>
      </c>
      <c r="AE280" s="337" t="s">
        <v>2228</v>
      </c>
      <c r="AF280" s="337" t="s">
        <v>2134</v>
      </c>
      <c r="AG280" s="341" t="s">
        <v>1436</v>
      </c>
      <c r="AH280" s="341" t="s">
        <v>2156</v>
      </c>
      <c r="AI280" s="341">
        <v>0</v>
      </c>
      <c r="AJ280" s="341">
        <v>0</v>
      </c>
      <c r="AK280" s="341">
        <v>0</v>
      </c>
      <c r="AL280" s="336">
        <v>5.5000000000000005E-3</v>
      </c>
      <c r="AM280" s="336">
        <v>0.15</v>
      </c>
      <c r="AN280" s="336" t="s">
        <v>2152</v>
      </c>
      <c r="AO280" s="334" t="s">
        <v>1324</v>
      </c>
      <c r="AP280" s="337" t="s">
        <v>13</v>
      </c>
      <c r="AQ280" s="343" t="s">
        <v>679</v>
      </c>
      <c r="AR280" s="336" t="s">
        <v>34</v>
      </c>
      <c r="AS280" s="336" t="s">
        <v>34</v>
      </c>
      <c r="AT280" s="336"/>
      <c r="AW280" s="629"/>
      <c r="AX280" s="629"/>
      <c r="AY280" s="630"/>
      <c r="AZ280" s="630"/>
      <c r="BA280" s="630"/>
      <c r="BB280" s="631"/>
      <c r="BC280" s="630"/>
      <c r="BD280" s="630"/>
      <c r="BE280" s="630"/>
      <c r="BF280" s="630"/>
      <c r="BG280" s="631"/>
      <c r="BH280" s="631"/>
      <c r="BI280" s="632"/>
      <c r="BJ280" s="632"/>
      <c r="BK280" s="632"/>
      <c r="BL280" s="631"/>
      <c r="BM280" s="631"/>
      <c r="BN280" s="631"/>
      <c r="BO280" s="631"/>
      <c r="BP280" s="631"/>
      <c r="BQ280" s="631"/>
      <c r="BR280" s="631"/>
      <c r="BS280" s="631"/>
      <c r="BT280" s="634"/>
      <c r="BU280" s="635"/>
      <c r="BV280" s="633"/>
      <c r="BW280" s="636"/>
    </row>
    <row r="281" spans="2:75" ht="15.75" customHeight="1">
      <c r="B281" s="330" t="s">
        <v>1203</v>
      </c>
      <c r="C281" s="331">
        <v>9326708000101</v>
      </c>
      <c r="D281" s="332" t="s">
        <v>11</v>
      </c>
      <c r="E281" s="332" t="s">
        <v>621</v>
      </c>
      <c r="F281" s="332" t="s">
        <v>663</v>
      </c>
      <c r="G281" s="333" t="s">
        <v>865</v>
      </c>
      <c r="H281" s="333" t="s">
        <v>34</v>
      </c>
      <c r="I281" s="333"/>
      <c r="J281" s="333" t="s">
        <v>608</v>
      </c>
      <c r="K281" s="334" t="s">
        <v>48</v>
      </c>
      <c r="L281" s="335"/>
      <c r="M281" s="335" t="s">
        <v>34</v>
      </c>
      <c r="N281" s="334">
        <v>212873</v>
      </c>
      <c r="O281" s="334" t="s">
        <v>1321</v>
      </c>
      <c r="P281" s="338">
        <v>39640</v>
      </c>
      <c r="Q281" s="339">
        <v>259420110.06999999</v>
      </c>
      <c r="R281" s="339">
        <v>493471879.89373028</v>
      </c>
      <c r="S281" s="334">
        <v>2</v>
      </c>
      <c r="T281" s="336">
        <v>5.0884823613504437E-2</v>
      </c>
      <c r="U281" s="336">
        <v>0.65779804662125607</v>
      </c>
      <c r="V281" s="336">
        <v>2.7417799889529526E-2</v>
      </c>
      <c r="W281" s="336">
        <v>0.2687861167825375</v>
      </c>
      <c r="X281" s="336">
        <v>4.3303380649352574E-2</v>
      </c>
      <c r="Y281" s="336">
        <v>0.32837740197998183</v>
      </c>
      <c r="Z281" s="336">
        <v>0.11020741186504779</v>
      </c>
      <c r="AA281" s="336">
        <v>0.62645465699029057</v>
      </c>
      <c r="AB281" s="336">
        <v>5.6562151058118987E-2</v>
      </c>
      <c r="AC281" s="340">
        <v>-1.2112413036403691</v>
      </c>
      <c r="AD281" s="509">
        <v>0</v>
      </c>
      <c r="AE281" s="337" t="s">
        <v>2314</v>
      </c>
      <c r="AF281" s="337" t="s">
        <v>2140</v>
      </c>
      <c r="AG281" s="341" t="s">
        <v>719</v>
      </c>
      <c r="AH281" s="341" t="s">
        <v>2138</v>
      </c>
      <c r="AI281" s="341">
        <v>5000</v>
      </c>
      <c r="AJ281" s="341">
        <v>2500</v>
      </c>
      <c r="AK281" s="341">
        <v>2500</v>
      </c>
      <c r="AL281" s="336">
        <v>4.0000000000000001E-3</v>
      </c>
      <c r="AM281" s="336">
        <v>0.2</v>
      </c>
      <c r="AN281" s="336" t="s">
        <v>2147</v>
      </c>
      <c r="AO281" s="334" t="s">
        <v>1324</v>
      </c>
      <c r="AP281" s="337" t="s">
        <v>11</v>
      </c>
      <c r="AQ281" s="343" t="s">
        <v>683</v>
      </c>
      <c r="AR281" s="336">
        <v>1.4399999999999999E-3</v>
      </c>
      <c r="AS281" s="336">
        <v>1.4399999999999999E-3</v>
      </c>
      <c r="AT281" s="336"/>
      <c r="AW281" s="629"/>
      <c r="AX281" s="629"/>
      <c r="AY281" s="630"/>
      <c r="AZ281" s="630"/>
      <c r="BA281" s="630"/>
      <c r="BB281" s="631"/>
      <c r="BC281" s="630"/>
      <c r="BD281" s="630"/>
      <c r="BE281" s="630"/>
      <c r="BF281" s="630"/>
      <c r="BG281" s="631"/>
      <c r="BH281" s="631"/>
      <c r="BI281" s="632"/>
      <c r="BJ281" s="632"/>
      <c r="BK281" s="632"/>
      <c r="BL281" s="631"/>
      <c r="BM281" s="631"/>
      <c r="BN281" s="631"/>
      <c r="BO281" s="631"/>
      <c r="BP281" s="631"/>
      <c r="BQ281" s="631"/>
      <c r="BR281" s="631"/>
      <c r="BS281" s="631"/>
      <c r="BT281" s="634"/>
      <c r="BU281" s="635"/>
      <c r="BV281" s="633"/>
      <c r="BW281" s="636"/>
    </row>
    <row r="282" spans="2:75" ht="15.75" customHeight="1">
      <c r="B282" s="330" t="s">
        <v>91</v>
      </c>
      <c r="C282" s="331">
        <v>9625909000100</v>
      </c>
      <c r="D282" s="332" t="s">
        <v>11</v>
      </c>
      <c r="E282" s="332" t="s">
        <v>620</v>
      </c>
      <c r="F282" s="332" t="s">
        <v>685</v>
      </c>
      <c r="G282" s="333" t="s">
        <v>738</v>
      </c>
      <c r="H282" s="333" t="s">
        <v>34</v>
      </c>
      <c r="I282" s="333" t="s">
        <v>1304</v>
      </c>
      <c r="J282" s="333" t="s">
        <v>608</v>
      </c>
      <c r="K282" s="334" t="s">
        <v>48</v>
      </c>
      <c r="L282" s="335"/>
      <c r="M282" s="335" t="s">
        <v>34</v>
      </c>
      <c r="N282" s="334">
        <v>221201</v>
      </c>
      <c r="O282" s="334" t="s">
        <v>1321</v>
      </c>
      <c r="P282" s="338">
        <v>39791</v>
      </c>
      <c r="Q282" s="339">
        <v>358640650.20999998</v>
      </c>
      <c r="R282" s="339">
        <v>368469655.09357131</v>
      </c>
      <c r="S282" s="334">
        <v>2</v>
      </c>
      <c r="T282" s="336">
        <v>7.5730387443456948E-2</v>
      </c>
      <c r="U282" s="336">
        <v>0.97898149964218972</v>
      </c>
      <c r="V282" s="336">
        <v>0.10089061528942267</v>
      </c>
      <c r="W282" s="336">
        <v>0.98906538134742206</v>
      </c>
      <c r="X282" s="336">
        <v>0.1442085179478485</v>
      </c>
      <c r="Y282" s="336">
        <v>1.0935593885972057</v>
      </c>
      <c r="Z282" s="336">
        <v>0.22535403241466812</v>
      </c>
      <c r="AA282" s="336">
        <v>1.2809853773771724</v>
      </c>
      <c r="AB282" s="336">
        <v>6.4658879218129168E-3</v>
      </c>
      <c r="AC282" s="340">
        <v>-0.15364088142132418</v>
      </c>
      <c r="AD282" s="509">
        <v>22099999000100</v>
      </c>
      <c r="AE282" s="337" t="s">
        <v>2175</v>
      </c>
      <c r="AF282" s="337" t="s">
        <v>2134</v>
      </c>
      <c r="AG282" s="341" t="s">
        <v>1436</v>
      </c>
      <c r="AH282" s="341" t="s">
        <v>2138</v>
      </c>
      <c r="AI282" s="341">
        <v>100</v>
      </c>
      <c r="AJ282" s="341">
        <v>100</v>
      </c>
      <c r="AK282" s="341">
        <v>100</v>
      </c>
      <c r="AL282" s="640">
        <v>0.02</v>
      </c>
      <c r="AM282" s="640">
        <v>0.2</v>
      </c>
      <c r="AN282" s="336" t="s">
        <v>64</v>
      </c>
      <c r="AO282" s="334" t="s">
        <v>1324</v>
      </c>
      <c r="AP282" s="337" t="s">
        <v>13</v>
      </c>
      <c r="AQ282" s="343" t="s">
        <v>668</v>
      </c>
      <c r="AR282" s="336">
        <v>6.6666666666666662E-3</v>
      </c>
      <c r="AS282" s="336">
        <v>6.6666666666666662E-3</v>
      </c>
      <c r="AT282" s="336"/>
      <c r="AW282" s="629"/>
      <c r="AX282" s="629"/>
      <c r="AY282" s="630"/>
      <c r="AZ282" s="630"/>
      <c r="BA282" s="630"/>
      <c r="BB282" s="631"/>
      <c r="BC282" s="630"/>
      <c r="BD282" s="630"/>
      <c r="BE282" s="630"/>
      <c r="BF282" s="630"/>
      <c r="BG282" s="631"/>
      <c r="BH282" s="631"/>
      <c r="BI282" s="632"/>
      <c r="BJ282" s="632"/>
      <c r="BK282" s="632"/>
      <c r="BL282" s="631"/>
      <c r="BM282" s="631"/>
      <c r="BN282" s="631"/>
      <c r="BO282" s="631"/>
      <c r="BP282" s="631"/>
      <c r="BQ282" s="631"/>
      <c r="BR282" s="631"/>
      <c r="BS282" s="631"/>
      <c r="BT282" s="634"/>
      <c r="BU282" s="635"/>
      <c r="BV282" s="633"/>
      <c r="BW282" s="636"/>
    </row>
    <row r="283" spans="2:75" ht="15.75" customHeight="1">
      <c r="B283" s="330" t="s">
        <v>1287</v>
      </c>
      <c r="C283" s="331">
        <v>44315932000107</v>
      </c>
      <c r="D283" s="332" t="s">
        <v>11</v>
      </c>
      <c r="E283" s="332" t="s">
        <v>620</v>
      </c>
      <c r="F283" s="332" t="s">
        <v>619</v>
      </c>
      <c r="G283" s="333" t="s">
        <v>738</v>
      </c>
      <c r="H283" s="333" t="s">
        <v>34</v>
      </c>
      <c r="I283" s="333"/>
      <c r="J283" s="333" t="s">
        <v>608</v>
      </c>
      <c r="K283" s="334" t="s">
        <v>48</v>
      </c>
      <c r="L283" s="335"/>
      <c r="M283" s="335" t="s">
        <v>34</v>
      </c>
      <c r="N283" s="334">
        <v>644498</v>
      </c>
      <c r="O283" s="334" t="s">
        <v>1321</v>
      </c>
      <c r="P283" s="338">
        <v>44651</v>
      </c>
      <c r="Q283" s="339">
        <v>5896445.3099999996</v>
      </c>
      <c r="R283" s="339" t="s">
        <v>1418</v>
      </c>
      <c r="S283" s="334">
        <v>2</v>
      </c>
      <c r="T283" s="336" t="s">
        <v>1418</v>
      </c>
      <c r="U283" s="336" t="s">
        <v>1418</v>
      </c>
      <c r="V283" s="336" t="s">
        <v>1418</v>
      </c>
      <c r="W283" s="336" t="s">
        <v>1418</v>
      </c>
      <c r="X283" s="336" t="s">
        <v>1418</v>
      </c>
      <c r="Y283" s="336" t="s">
        <v>1418</v>
      </c>
      <c r="Z283" s="336" t="s">
        <v>1418</v>
      </c>
      <c r="AA283" s="336" t="s">
        <v>1418</v>
      </c>
      <c r="AB283" s="336" t="s">
        <v>1418</v>
      </c>
      <c r="AC283" s="340" t="s">
        <v>1418</v>
      </c>
      <c r="AD283" s="509">
        <v>0</v>
      </c>
      <c r="AE283" s="337" t="s">
        <v>2194</v>
      </c>
      <c r="AF283" s="337" t="s">
        <v>2194</v>
      </c>
      <c r="AG283" s="341" t="s">
        <v>1439</v>
      </c>
      <c r="AH283" s="341" t="s">
        <v>2138</v>
      </c>
      <c r="AI283" s="341">
        <v>200</v>
      </c>
      <c r="AJ283" s="341">
        <v>200</v>
      </c>
      <c r="AK283" s="341">
        <v>200</v>
      </c>
      <c r="AL283" s="336">
        <v>9.0000000000000011E-3</v>
      </c>
      <c r="AM283" s="336">
        <v>0.2</v>
      </c>
      <c r="AN283" s="336" t="s">
        <v>64</v>
      </c>
      <c r="AO283" s="334" t="s">
        <v>1324</v>
      </c>
      <c r="AP283" s="337" t="s">
        <v>11</v>
      </c>
      <c r="AQ283" s="343" t="s">
        <v>669</v>
      </c>
      <c r="AR283" s="336">
        <v>2.9999999999999996E-3</v>
      </c>
      <c r="AS283" s="336">
        <v>2.9999999999999996E-3</v>
      </c>
      <c r="AT283" s="336"/>
      <c r="AW283" s="629"/>
      <c r="AX283" s="629"/>
      <c r="AY283" s="630"/>
      <c r="AZ283" s="630"/>
      <c r="BA283" s="630"/>
      <c r="BB283" s="631"/>
      <c r="BC283" s="630"/>
      <c r="BD283" s="630"/>
      <c r="BE283" s="630"/>
      <c r="BF283" s="630"/>
      <c r="BG283" s="631"/>
      <c r="BH283" s="631"/>
      <c r="BI283" s="632"/>
      <c r="BJ283" s="632"/>
      <c r="BK283" s="632"/>
      <c r="BL283" s="631"/>
      <c r="BM283" s="631"/>
      <c r="BN283" s="631"/>
      <c r="BO283" s="631"/>
      <c r="BP283" s="631"/>
      <c r="BQ283" s="631"/>
      <c r="BR283" s="631"/>
      <c r="BS283" s="631"/>
      <c r="BT283" s="634"/>
      <c r="BU283" s="635"/>
      <c r="BV283" s="633"/>
      <c r="BW283" s="636"/>
    </row>
    <row r="284" spans="2:75" ht="15.75" customHeight="1">
      <c r="B284" s="330" t="s">
        <v>819</v>
      </c>
      <c r="C284" s="331">
        <v>32158424000175</v>
      </c>
      <c r="D284" s="332" t="s">
        <v>13</v>
      </c>
      <c r="E284" s="332" t="s">
        <v>615</v>
      </c>
      <c r="F284" s="332" t="s">
        <v>619</v>
      </c>
      <c r="G284" s="333" t="s">
        <v>34</v>
      </c>
      <c r="H284" s="333" t="s">
        <v>1337</v>
      </c>
      <c r="I284" s="333" t="s">
        <v>34</v>
      </c>
      <c r="J284" s="333"/>
      <c r="K284" s="334" t="s">
        <v>48</v>
      </c>
      <c r="L284" s="335"/>
      <c r="M284" s="335" t="s">
        <v>1415</v>
      </c>
      <c r="N284" s="334">
        <v>483214</v>
      </c>
      <c r="O284" s="334" t="s">
        <v>1321</v>
      </c>
      <c r="P284" s="338">
        <v>43462</v>
      </c>
      <c r="Q284" s="339">
        <v>12171750.109999999</v>
      </c>
      <c r="R284" s="339">
        <v>12101828.656428577</v>
      </c>
      <c r="S284" s="334">
        <v>2</v>
      </c>
      <c r="T284" s="336">
        <v>5.9840502781523863E-2</v>
      </c>
      <c r="U284" s="336">
        <v>0.77356985920795485</v>
      </c>
      <c r="V284" s="336">
        <v>7.6146212742636665E-2</v>
      </c>
      <c r="W284" s="336">
        <v>0.74648749765681832</v>
      </c>
      <c r="X284" s="336">
        <v>7.4026455118536116E-2</v>
      </c>
      <c r="Y284" s="336">
        <v>0.56135605685040335</v>
      </c>
      <c r="Z284" s="336">
        <v>0.13821023763157902</v>
      </c>
      <c r="AA284" s="336">
        <v>0.78563179683468232</v>
      </c>
      <c r="AB284" s="336">
        <v>1.2985107802596645E-2</v>
      </c>
      <c r="AC284" s="340">
        <v>-1.822941936581683</v>
      </c>
      <c r="AD284" s="509">
        <v>0</v>
      </c>
      <c r="AE284" s="337" t="s">
        <v>2204</v>
      </c>
      <c r="AF284" s="337" t="s">
        <v>2140</v>
      </c>
      <c r="AG284" s="341" t="s">
        <v>719</v>
      </c>
      <c r="AH284" s="341" t="s">
        <v>2138</v>
      </c>
      <c r="AI284" s="341">
        <v>100</v>
      </c>
      <c r="AJ284" s="341">
        <v>100</v>
      </c>
      <c r="AK284" s="341">
        <v>100</v>
      </c>
      <c r="AL284" s="336">
        <v>0.01</v>
      </c>
      <c r="AM284" s="336">
        <v>0.2</v>
      </c>
      <c r="AN284" s="336" t="s">
        <v>64</v>
      </c>
      <c r="AO284" s="334" t="s">
        <v>1324</v>
      </c>
      <c r="AP284" s="337" t="s">
        <v>13</v>
      </c>
      <c r="AQ284" s="343" t="s">
        <v>668</v>
      </c>
      <c r="AR284" s="336">
        <v>2.6666666666666666E-3</v>
      </c>
      <c r="AS284" s="336">
        <v>2.6666666666666666E-3</v>
      </c>
      <c r="AT284" s="336"/>
      <c r="AW284" s="629"/>
      <c r="AX284" s="629"/>
      <c r="AY284" s="630"/>
      <c r="AZ284" s="630"/>
      <c r="BA284" s="630"/>
      <c r="BB284" s="631"/>
      <c r="BC284" s="630"/>
      <c r="BD284" s="630"/>
      <c r="BE284" s="630"/>
      <c r="BF284" s="630"/>
      <c r="BG284" s="631"/>
      <c r="BH284" s="631"/>
      <c r="BI284" s="632"/>
      <c r="BJ284" s="632"/>
      <c r="BK284" s="632"/>
      <c r="BL284" s="631"/>
      <c r="BM284" s="631"/>
      <c r="BN284" s="631"/>
      <c r="BO284" s="631"/>
      <c r="BP284" s="631"/>
      <c r="BQ284" s="631"/>
      <c r="BR284" s="631"/>
      <c r="BS284" s="631"/>
      <c r="BT284" s="634"/>
      <c r="BU284" s="635"/>
      <c r="BV284" s="633"/>
      <c r="BW284" s="636"/>
    </row>
    <row r="285" spans="2:75" ht="15.75" customHeight="1">
      <c r="B285" s="330" t="s">
        <v>924</v>
      </c>
      <c r="C285" s="331">
        <v>44489239000142</v>
      </c>
      <c r="D285" s="332" t="s">
        <v>13</v>
      </c>
      <c r="E285" s="332" t="s">
        <v>615</v>
      </c>
      <c r="F285" s="332" t="s">
        <v>619</v>
      </c>
      <c r="G285" s="333" t="s">
        <v>34</v>
      </c>
      <c r="H285" s="333" t="s">
        <v>1338</v>
      </c>
      <c r="I285" s="333" t="s">
        <v>34</v>
      </c>
      <c r="J285" s="333"/>
      <c r="K285" s="334" t="s">
        <v>48</v>
      </c>
      <c r="L285" s="335"/>
      <c r="M285" s="335" t="s">
        <v>1415</v>
      </c>
      <c r="N285" s="334">
        <v>644651</v>
      </c>
      <c r="O285" s="334" t="s">
        <v>1321</v>
      </c>
      <c r="P285" s="338">
        <v>44651</v>
      </c>
      <c r="Q285" s="339">
        <v>10435264.699999999</v>
      </c>
      <c r="R285" s="339" t="s">
        <v>1418</v>
      </c>
      <c r="S285" s="334">
        <v>2</v>
      </c>
      <c r="T285" s="336" t="s">
        <v>1418</v>
      </c>
      <c r="U285" s="336" t="s">
        <v>1418</v>
      </c>
      <c r="V285" s="336" t="s">
        <v>1418</v>
      </c>
      <c r="W285" s="336" t="s">
        <v>1418</v>
      </c>
      <c r="X285" s="336" t="s">
        <v>1418</v>
      </c>
      <c r="Y285" s="336" t="s">
        <v>1418</v>
      </c>
      <c r="Z285" s="336" t="s">
        <v>1418</v>
      </c>
      <c r="AA285" s="336" t="s">
        <v>1418</v>
      </c>
      <c r="AB285" s="336" t="s">
        <v>1418</v>
      </c>
      <c r="AC285" s="340" t="s">
        <v>1418</v>
      </c>
      <c r="AD285" s="509">
        <v>0</v>
      </c>
      <c r="AE285" s="337" t="s">
        <v>2257</v>
      </c>
      <c r="AF285" s="337" t="s">
        <v>2143</v>
      </c>
      <c r="AG285" s="341" t="s">
        <v>1437</v>
      </c>
      <c r="AH285" s="341" t="s">
        <v>2138</v>
      </c>
      <c r="AI285" s="341">
        <v>5000</v>
      </c>
      <c r="AJ285" s="341">
        <v>0</v>
      </c>
      <c r="AK285" s="341">
        <v>5000</v>
      </c>
      <c r="AL285" s="336">
        <v>0.02</v>
      </c>
      <c r="AM285" s="336">
        <v>0.2</v>
      </c>
      <c r="AN285" s="336" t="s">
        <v>64</v>
      </c>
      <c r="AO285" s="334" t="s">
        <v>1324</v>
      </c>
      <c r="AP285" s="337" t="s">
        <v>13</v>
      </c>
      <c r="AQ285" s="343" t="s">
        <v>668</v>
      </c>
      <c r="AR285" s="336">
        <v>3.3333333333333331E-3</v>
      </c>
      <c r="AS285" s="336">
        <v>3.3333333333333331E-3</v>
      </c>
      <c r="AT285" s="336"/>
      <c r="AW285" s="629"/>
      <c r="AX285" s="629"/>
      <c r="AY285" s="630"/>
      <c r="AZ285" s="630"/>
      <c r="BA285" s="630"/>
      <c r="BB285" s="630"/>
      <c r="BC285" s="630"/>
      <c r="BD285" s="630"/>
      <c r="BE285" s="630"/>
      <c r="BF285" s="630"/>
      <c r="BG285" s="631"/>
      <c r="BH285" s="631"/>
      <c r="BI285" s="632"/>
      <c r="BJ285" s="632"/>
      <c r="BK285" s="632"/>
      <c r="BL285" s="212"/>
      <c r="BM285" s="631"/>
      <c r="BN285" s="631"/>
      <c r="BO285" s="631"/>
      <c r="BP285" s="631"/>
      <c r="BQ285" s="631"/>
      <c r="BR285" s="631"/>
      <c r="BS285" s="631"/>
      <c r="BT285" s="631"/>
      <c r="BU285" s="631"/>
      <c r="BV285" s="633"/>
      <c r="BW285" s="630"/>
    </row>
    <row r="286" spans="2:75" ht="15.75" customHeight="1">
      <c r="B286" s="330" t="s">
        <v>981</v>
      </c>
      <c r="C286" s="331">
        <v>22504092000180</v>
      </c>
      <c r="D286" s="332" t="s">
        <v>13</v>
      </c>
      <c r="E286" s="332" t="s">
        <v>615</v>
      </c>
      <c r="F286" s="332" t="s">
        <v>619</v>
      </c>
      <c r="G286" s="333" t="s">
        <v>34</v>
      </c>
      <c r="H286" s="333" t="s">
        <v>1337</v>
      </c>
      <c r="I286" s="333" t="s">
        <v>34</v>
      </c>
      <c r="J286" s="333"/>
      <c r="K286" s="334" t="s">
        <v>48</v>
      </c>
      <c r="L286" s="335"/>
      <c r="M286" s="335" t="s">
        <v>1415</v>
      </c>
      <c r="N286" s="334">
        <v>402354</v>
      </c>
      <c r="O286" s="334" t="s">
        <v>1321</v>
      </c>
      <c r="P286" s="338">
        <v>42237</v>
      </c>
      <c r="Q286" s="339">
        <v>89777530.439999998</v>
      </c>
      <c r="R286" s="339">
        <v>113899150.89571418</v>
      </c>
      <c r="S286" s="334">
        <v>2</v>
      </c>
      <c r="T286" s="336">
        <v>8.5689926305503983E-2</v>
      </c>
      <c r="U286" s="336">
        <v>1.1077304024282917</v>
      </c>
      <c r="V286" s="336">
        <v>0.12512873229305388</v>
      </c>
      <c r="W286" s="336">
        <v>1.2266799738302698</v>
      </c>
      <c r="X286" s="336">
        <v>0.15087985010365013</v>
      </c>
      <c r="Y286" s="336">
        <v>1.1441493122525175</v>
      </c>
      <c r="Z286" s="336">
        <v>0.19463239011052447</v>
      </c>
      <c r="AA286" s="336">
        <v>1.1063536029245826</v>
      </c>
      <c r="AB286" s="336">
        <v>2.1639529309446223E-2</v>
      </c>
      <c r="AC286" s="340">
        <v>0.9707275082387633</v>
      </c>
      <c r="AD286" s="509">
        <v>0</v>
      </c>
      <c r="AE286" s="337" t="s">
        <v>2300</v>
      </c>
      <c r="AF286" s="337" t="s">
        <v>2140</v>
      </c>
      <c r="AG286" s="341" t="s">
        <v>719</v>
      </c>
      <c r="AH286" s="341" t="s">
        <v>2138</v>
      </c>
      <c r="AI286" s="341">
        <v>500</v>
      </c>
      <c r="AJ286" s="341">
        <v>500</v>
      </c>
      <c r="AK286" s="341">
        <v>500</v>
      </c>
      <c r="AL286" s="336">
        <v>1.4999999999999999E-2</v>
      </c>
      <c r="AM286" s="336">
        <v>0.2</v>
      </c>
      <c r="AN286" s="336" t="s">
        <v>64</v>
      </c>
      <c r="AO286" s="334" t="s">
        <v>1324</v>
      </c>
      <c r="AP286" s="337" t="s">
        <v>13</v>
      </c>
      <c r="AQ286" s="343" t="s">
        <v>664</v>
      </c>
      <c r="AR286" s="336">
        <v>2.9999999999999996E-3</v>
      </c>
      <c r="AS286" s="336">
        <v>2.9999999999999996E-3</v>
      </c>
      <c r="AT286" s="336"/>
      <c r="AW286" s="629"/>
      <c r="AX286" s="629"/>
      <c r="AY286" s="630"/>
      <c r="AZ286" s="630"/>
      <c r="BA286" s="630"/>
      <c r="BB286" s="631"/>
      <c r="BC286" s="630"/>
      <c r="BD286" s="630"/>
      <c r="BE286" s="630"/>
      <c r="BF286" s="630"/>
      <c r="BG286" s="631"/>
      <c r="BH286" s="631"/>
      <c r="BI286" s="632"/>
      <c r="BJ286" s="632"/>
      <c r="BK286" s="632"/>
      <c r="BL286" s="631"/>
      <c r="BM286" s="631"/>
      <c r="BN286" s="631"/>
      <c r="BO286" s="631"/>
      <c r="BP286" s="631"/>
      <c r="BQ286" s="631"/>
      <c r="BR286" s="631"/>
      <c r="BS286" s="631"/>
      <c r="BT286" s="634"/>
      <c r="BU286" s="635"/>
      <c r="BV286" s="633"/>
      <c r="BW286" s="636"/>
    </row>
    <row r="287" spans="2:75" ht="15.75" customHeight="1">
      <c r="B287" s="330" t="s">
        <v>1075</v>
      </c>
      <c r="C287" s="331">
        <v>18908578000106</v>
      </c>
      <c r="D287" s="332" t="s">
        <v>13</v>
      </c>
      <c r="E287" s="332" t="s">
        <v>615</v>
      </c>
      <c r="F287" s="332" t="s">
        <v>619</v>
      </c>
      <c r="G287" s="333" t="s">
        <v>34</v>
      </c>
      <c r="H287" s="333" t="s">
        <v>1337</v>
      </c>
      <c r="I287" s="333" t="s">
        <v>34</v>
      </c>
      <c r="J287" s="333"/>
      <c r="K287" s="334" t="s">
        <v>48</v>
      </c>
      <c r="L287" s="335"/>
      <c r="M287" s="335" t="s">
        <v>34</v>
      </c>
      <c r="N287" s="334">
        <v>354341</v>
      </c>
      <c r="O287" s="334" t="s">
        <v>1321</v>
      </c>
      <c r="P287" s="338">
        <v>41607</v>
      </c>
      <c r="Q287" s="339">
        <v>23131314.260000002</v>
      </c>
      <c r="R287" s="339">
        <v>42049778.428730175</v>
      </c>
      <c r="S287" s="334">
        <v>2</v>
      </c>
      <c r="T287" s="336">
        <v>1.5887572846261966E-2</v>
      </c>
      <c r="U287" s="336">
        <v>0.20538175514183105</v>
      </c>
      <c r="V287" s="336">
        <v>-2.203359333553101E-2</v>
      </c>
      <c r="W287" s="336">
        <v>-0.21600288919187244</v>
      </c>
      <c r="X287" s="336">
        <v>-4.4191237933379868E-2</v>
      </c>
      <c r="Y287" s="336">
        <v>-0.33511018505340323</v>
      </c>
      <c r="Z287" s="336">
        <v>-3.4977483648334751E-2</v>
      </c>
      <c r="AA287" s="336">
        <v>-0.19882335634678266</v>
      </c>
      <c r="AB287" s="336">
        <v>3.8629652801593251E-2</v>
      </c>
      <c r="AC287" s="340">
        <v>-3.0724369198713717</v>
      </c>
      <c r="AD287" s="509">
        <v>0</v>
      </c>
      <c r="AE287" s="337" t="s">
        <v>2153</v>
      </c>
      <c r="AF287" s="337" t="s">
        <v>736</v>
      </c>
      <c r="AG287" s="341" t="s">
        <v>736</v>
      </c>
      <c r="AH287" s="341" t="s">
        <v>2138</v>
      </c>
      <c r="AI287" s="341">
        <v>500</v>
      </c>
      <c r="AJ287" s="341">
        <v>100</v>
      </c>
      <c r="AK287" s="341">
        <v>100</v>
      </c>
      <c r="AL287" s="336">
        <v>1.4999999999999999E-2</v>
      </c>
      <c r="AM287" s="336">
        <v>0.2</v>
      </c>
      <c r="AN287" s="336" t="s">
        <v>64</v>
      </c>
      <c r="AO287" s="334" t="s">
        <v>1324</v>
      </c>
      <c r="AP287" s="337" t="s">
        <v>13</v>
      </c>
      <c r="AQ287" s="343" t="s">
        <v>664</v>
      </c>
      <c r="AR287" s="336">
        <v>5.2499999999999995E-3</v>
      </c>
      <c r="AS287" s="336">
        <v>5.2499999999999995E-3</v>
      </c>
      <c r="AT287" s="336"/>
      <c r="AW287" s="629"/>
      <c r="AX287" s="629"/>
      <c r="AY287" s="630"/>
      <c r="AZ287" s="630"/>
      <c r="BA287" s="630"/>
      <c r="BB287" s="631"/>
      <c r="BC287" s="630"/>
      <c r="BD287" s="630"/>
      <c r="BE287" s="630"/>
      <c r="BF287" s="630"/>
      <c r="BG287" s="631"/>
      <c r="BH287" s="631"/>
      <c r="BI287" s="632"/>
      <c r="BJ287" s="632"/>
      <c r="BK287" s="632"/>
      <c r="BL287" s="631"/>
      <c r="BM287" s="631"/>
      <c r="BN287" s="631"/>
      <c r="BO287" s="631"/>
      <c r="BP287" s="631"/>
      <c r="BQ287" s="631"/>
      <c r="BR287" s="631"/>
      <c r="BS287" s="631"/>
      <c r="BT287" s="634"/>
      <c r="BU287" s="635"/>
      <c r="BV287" s="633"/>
      <c r="BW287" s="636"/>
    </row>
    <row r="288" spans="2:75" ht="15.75" customHeight="1">
      <c r="B288" s="330" t="s">
        <v>863</v>
      </c>
      <c r="C288" s="331">
        <v>32743215000199</v>
      </c>
      <c r="D288" s="332" t="s">
        <v>14</v>
      </c>
      <c r="E288" s="332" t="s">
        <v>607</v>
      </c>
      <c r="F288" s="332" t="s">
        <v>672</v>
      </c>
      <c r="G288" s="333"/>
      <c r="H288" s="333" t="s">
        <v>34</v>
      </c>
      <c r="I288" s="333" t="s">
        <v>34</v>
      </c>
      <c r="J288" s="333" t="s">
        <v>608</v>
      </c>
      <c r="K288" s="334" t="s">
        <v>48</v>
      </c>
      <c r="L288" s="335"/>
      <c r="M288" s="335" t="s">
        <v>1415</v>
      </c>
      <c r="N288" s="334">
        <v>490164</v>
      </c>
      <c r="O288" s="334" t="s">
        <v>1321</v>
      </c>
      <c r="P288" s="338">
        <v>43539</v>
      </c>
      <c r="Q288" s="339">
        <v>83480351.019999996</v>
      </c>
      <c r="R288" s="339">
        <v>74340752.937341288</v>
      </c>
      <c r="S288" s="334">
        <v>2</v>
      </c>
      <c r="T288" s="336">
        <v>3.5936361578431164E-2</v>
      </c>
      <c r="U288" s="336">
        <v>0.46455636023259417</v>
      </c>
      <c r="V288" s="336">
        <v>-7.3502711981270674E-2</v>
      </c>
      <c r="W288" s="336">
        <v>-0.72057235102863859</v>
      </c>
      <c r="X288" s="336">
        <v>7.4403358341049941E-2</v>
      </c>
      <c r="Y288" s="336">
        <v>0.5642141824551723</v>
      </c>
      <c r="Z288" s="336">
        <v>9.0583606064500666E-2</v>
      </c>
      <c r="AA288" s="336">
        <v>0.51490658301247605</v>
      </c>
      <c r="AB288" s="336">
        <v>0.20197253627279324</v>
      </c>
      <c r="AC288" s="340">
        <v>-0.75799125467858008</v>
      </c>
      <c r="AD288" s="509">
        <v>42427783000134</v>
      </c>
      <c r="AE288" s="337" t="s">
        <v>2169</v>
      </c>
      <c r="AF288" s="337" t="s">
        <v>2134</v>
      </c>
      <c r="AG288" s="341" t="s">
        <v>1436</v>
      </c>
      <c r="AH288" s="341" t="s">
        <v>2138</v>
      </c>
      <c r="AI288" s="341">
        <v>500</v>
      </c>
      <c r="AJ288" s="341">
        <v>500</v>
      </c>
      <c r="AK288" s="341">
        <v>500</v>
      </c>
      <c r="AL288" s="336">
        <v>1E-3</v>
      </c>
      <c r="AM288" s="336" t="s">
        <v>34</v>
      </c>
      <c r="AN288" s="336" t="s">
        <v>666</v>
      </c>
      <c r="AO288" s="334" t="s">
        <v>1324</v>
      </c>
      <c r="AP288" s="337" t="s">
        <v>716</v>
      </c>
      <c r="AQ288" s="343" t="s">
        <v>697</v>
      </c>
      <c r="AR288" s="336">
        <v>3.5E-4</v>
      </c>
      <c r="AS288" s="336">
        <v>3.5E-4</v>
      </c>
      <c r="AT288" s="336"/>
      <c r="AW288" s="629"/>
      <c r="AX288" s="629"/>
      <c r="AY288" s="630"/>
      <c r="AZ288" s="630"/>
      <c r="BA288" s="630"/>
      <c r="BB288" s="631"/>
      <c r="BC288" s="630"/>
      <c r="BD288" s="630"/>
      <c r="BE288" s="630"/>
      <c r="BF288" s="630"/>
      <c r="BG288" s="631"/>
      <c r="BH288" s="631"/>
      <c r="BI288" s="632"/>
      <c r="BJ288" s="632"/>
      <c r="BK288" s="632"/>
      <c r="BL288" s="212"/>
      <c r="BM288" s="631"/>
      <c r="BN288" s="631"/>
      <c r="BO288" s="631"/>
      <c r="BP288" s="631"/>
      <c r="BQ288" s="631"/>
      <c r="BR288" s="631"/>
      <c r="BS288" s="631"/>
      <c r="BT288" s="634"/>
      <c r="BU288" s="635"/>
      <c r="BV288" s="633"/>
      <c r="BW288" s="636"/>
    </row>
    <row r="289" spans="2:75" ht="15.75" customHeight="1">
      <c r="B289" s="330" t="s">
        <v>154</v>
      </c>
      <c r="C289" s="331">
        <v>36499594000174</v>
      </c>
      <c r="D289" s="332" t="s">
        <v>14</v>
      </c>
      <c r="E289" s="332" t="s">
        <v>607</v>
      </c>
      <c r="F289" s="332" t="s">
        <v>672</v>
      </c>
      <c r="G289" s="333"/>
      <c r="H289" s="333" t="s">
        <v>34</v>
      </c>
      <c r="I289" s="333" t="s">
        <v>34</v>
      </c>
      <c r="J289" s="333" t="s">
        <v>611</v>
      </c>
      <c r="K289" s="334" t="s">
        <v>48</v>
      </c>
      <c r="L289" s="335"/>
      <c r="M289" s="335" t="s">
        <v>1415</v>
      </c>
      <c r="N289" s="334">
        <v>533718</v>
      </c>
      <c r="O289" s="334" t="s">
        <v>1321</v>
      </c>
      <c r="P289" s="338">
        <v>43923</v>
      </c>
      <c r="Q289" s="339">
        <v>415457333.77999997</v>
      </c>
      <c r="R289" s="339">
        <v>370490083.31404734</v>
      </c>
      <c r="S289" s="334">
        <v>2</v>
      </c>
      <c r="T289" s="336">
        <v>-0.11921526975553864</v>
      </c>
      <c r="U289" s="336">
        <v>-1.5411190607292877</v>
      </c>
      <c r="V289" s="336">
        <v>-4.9190664195650546E-2</v>
      </c>
      <c r="W289" s="336">
        <v>-0.48223298967733447</v>
      </c>
      <c r="X289" s="336">
        <v>0.25001472643557832</v>
      </c>
      <c r="Y289" s="336">
        <v>1.8959070883736775</v>
      </c>
      <c r="Z289" s="336" t="s">
        <v>1418</v>
      </c>
      <c r="AA289" s="336" t="s">
        <v>1418</v>
      </c>
      <c r="AB289" s="336">
        <v>0.211479762437913</v>
      </c>
      <c r="AC289" s="340">
        <v>-0.59216837657162114</v>
      </c>
      <c r="AD289" s="509">
        <v>0</v>
      </c>
      <c r="AE289" s="337" t="s">
        <v>2169</v>
      </c>
      <c r="AF289" s="337" t="s">
        <v>2134</v>
      </c>
      <c r="AG289" s="341" t="s">
        <v>1436</v>
      </c>
      <c r="AH289" s="341" t="s">
        <v>2138</v>
      </c>
      <c r="AI289" s="341">
        <v>500</v>
      </c>
      <c r="AJ289" s="341">
        <v>100</v>
      </c>
      <c r="AK289" s="341">
        <v>100</v>
      </c>
      <c r="AL289" s="336">
        <v>2E-3</v>
      </c>
      <c r="AM289" s="336" t="s">
        <v>34</v>
      </c>
      <c r="AN289" s="336" t="s">
        <v>2147</v>
      </c>
      <c r="AO289" s="334" t="s">
        <v>1324</v>
      </c>
      <c r="AP289" s="337" t="s">
        <v>13</v>
      </c>
      <c r="AQ289" s="343" t="s">
        <v>668</v>
      </c>
      <c r="AR289" s="336">
        <v>6.9999999999999999E-4</v>
      </c>
      <c r="AS289" s="336">
        <v>6.9999999999999999E-4</v>
      </c>
      <c r="AT289" s="336"/>
      <c r="AW289" s="629"/>
      <c r="AX289" s="629"/>
      <c r="AY289" s="630"/>
      <c r="AZ289" s="630"/>
      <c r="BA289" s="630"/>
      <c r="BB289" s="631"/>
      <c r="BC289" s="630"/>
      <c r="BD289" s="630"/>
      <c r="BE289" s="630"/>
      <c r="BF289" s="630"/>
      <c r="BG289" s="631"/>
      <c r="BH289" s="631"/>
      <c r="BI289" s="632"/>
      <c r="BJ289" s="632"/>
      <c r="BK289" s="632"/>
      <c r="BL289" s="212"/>
      <c r="BM289" s="631"/>
      <c r="BN289" s="631"/>
      <c r="BO289" s="631"/>
      <c r="BP289" s="631"/>
      <c r="BQ289" s="631"/>
      <c r="BR289" s="631"/>
      <c r="BS289" s="631"/>
      <c r="BT289" s="634"/>
      <c r="BU289" s="635"/>
      <c r="BV289" s="633"/>
      <c r="BW289" s="636"/>
    </row>
    <row r="290" spans="2:75" ht="15.75" customHeight="1">
      <c r="B290" s="330" t="s">
        <v>867</v>
      </c>
      <c r="C290" s="331">
        <v>43140671000160</v>
      </c>
      <c r="D290" s="332" t="s">
        <v>11</v>
      </c>
      <c r="E290" s="332" t="s">
        <v>661</v>
      </c>
      <c r="F290" s="332" t="s">
        <v>672</v>
      </c>
      <c r="G290" s="333" t="s">
        <v>865</v>
      </c>
      <c r="H290" s="333" t="s">
        <v>34</v>
      </c>
      <c r="I290" s="333"/>
      <c r="J290" s="333" t="s">
        <v>608</v>
      </c>
      <c r="K290" s="334" t="s">
        <v>48</v>
      </c>
      <c r="L290" s="335"/>
      <c r="M290" s="335" t="s">
        <v>1415</v>
      </c>
      <c r="N290" s="334">
        <v>631264</v>
      </c>
      <c r="O290" s="334" t="s">
        <v>1321</v>
      </c>
      <c r="P290" s="338">
        <v>44558</v>
      </c>
      <c r="Q290" s="339">
        <v>143180143.41</v>
      </c>
      <c r="R290" s="339" t="s">
        <v>1418</v>
      </c>
      <c r="S290" s="334">
        <v>2</v>
      </c>
      <c r="T290" s="336">
        <v>4.225253185511435E-2</v>
      </c>
      <c r="U290" s="336">
        <v>0.5462067261980329</v>
      </c>
      <c r="V290" s="336" t="s">
        <v>1418</v>
      </c>
      <c r="W290" s="336" t="s">
        <v>1418</v>
      </c>
      <c r="X290" s="336" t="s">
        <v>1418</v>
      </c>
      <c r="Y290" s="336" t="s">
        <v>1418</v>
      </c>
      <c r="Z290" s="336" t="s">
        <v>1418</v>
      </c>
      <c r="AA290" s="336" t="s">
        <v>1418</v>
      </c>
      <c r="AB290" s="336" t="s">
        <v>1418</v>
      </c>
      <c r="AC290" s="340" t="s">
        <v>1418</v>
      </c>
      <c r="AD290" s="509">
        <v>0</v>
      </c>
      <c r="AE290" s="337" t="s">
        <v>2169</v>
      </c>
      <c r="AF290" s="337" t="s">
        <v>2134</v>
      </c>
      <c r="AG290" s="341" t="s">
        <v>1436</v>
      </c>
      <c r="AH290" s="341" t="s">
        <v>2138</v>
      </c>
      <c r="AI290" s="341">
        <v>3000</v>
      </c>
      <c r="AJ290" s="341">
        <v>1000</v>
      </c>
      <c r="AK290" s="341">
        <v>1000</v>
      </c>
      <c r="AL290" s="336">
        <v>2E-3</v>
      </c>
      <c r="AM290" s="336" t="s">
        <v>34</v>
      </c>
      <c r="AN290" s="336" t="s">
        <v>633</v>
      </c>
      <c r="AO290" s="334" t="s">
        <v>1324</v>
      </c>
      <c r="AP290" s="337" t="s">
        <v>11</v>
      </c>
      <c r="AQ290" s="343" t="s">
        <v>680</v>
      </c>
      <c r="AR290" s="336">
        <v>6.9999999999999999E-4</v>
      </c>
      <c r="AS290" s="336">
        <v>6.9999999999999999E-4</v>
      </c>
      <c r="AT290" s="336"/>
      <c r="AW290" s="629"/>
      <c r="AX290" s="629"/>
      <c r="AY290" s="630"/>
      <c r="AZ290" s="630"/>
      <c r="BA290" s="630"/>
      <c r="BB290" s="631"/>
      <c r="BC290" s="630"/>
      <c r="BD290" s="630"/>
      <c r="BE290" s="630"/>
      <c r="BF290" s="630"/>
      <c r="BG290" s="631"/>
      <c r="BH290" s="631"/>
      <c r="BI290" s="632"/>
      <c r="BJ290" s="632"/>
      <c r="BK290" s="632"/>
      <c r="BL290" s="212"/>
      <c r="BM290" s="631"/>
      <c r="BN290" s="631"/>
      <c r="BO290" s="631"/>
      <c r="BP290" s="631"/>
      <c r="BQ290" s="631"/>
      <c r="BR290" s="631"/>
      <c r="BS290" s="631"/>
      <c r="BT290" s="634"/>
      <c r="BU290" s="635"/>
      <c r="BV290" s="633"/>
      <c r="BW290" s="636"/>
    </row>
    <row r="291" spans="2:75" ht="15.75" customHeight="1">
      <c r="B291" s="330" t="s">
        <v>1387</v>
      </c>
      <c r="C291" s="331">
        <v>16892116000112</v>
      </c>
      <c r="D291" s="332" t="s">
        <v>11</v>
      </c>
      <c r="E291" s="332" t="s">
        <v>621</v>
      </c>
      <c r="F291" s="332" t="s">
        <v>672</v>
      </c>
      <c r="G291" s="333" t="s">
        <v>738</v>
      </c>
      <c r="H291" s="333" t="s">
        <v>34</v>
      </c>
      <c r="I291" s="333"/>
      <c r="J291" s="333" t="s">
        <v>608</v>
      </c>
      <c r="K291" s="334" t="s">
        <v>48</v>
      </c>
      <c r="L291" s="335"/>
      <c r="M291" s="335" t="s">
        <v>1415</v>
      </c>
      <c r="N291" s="334">
        <v>329355</v>
      </c>
      <c r="O291" s="334" t="s">
        <v>1321</v>
      </c>
      <c r="P291" s="338">
        <v>41332</v>
      </c>
      <c r="Q291" s="339">
        <v>26422984.280000001</v>
      </c>
      <c r="R291" s="339">
        <v>96552052.144722253</v>
      </c>
      <c r="S291" s="334">
        <v>2</v>
      </c>
      <c r="T291" s="336">
        <v>7.1167943341137185E-2</v>
      </c>
      <c r="U291" s="336">
        <v>0.92000189422742074</v>
      </c>
      <c r="V291" s="336">
        <v>7.5889569585004368E-2</v>
      </c>
      <c r="W291" s="336">
        <v>0.74397153656523785</v>
      </c>
      <c r="X291" s="336">
        <v>8.9314119764022815E-2</v>
      </c>
      <c r="Y291" s="336">
        <v>0.67728519502269513</v>
      </c>
      <c r="Z291" s="336">
        <v>0.19082040097068731</v>
      </c>
      <c r="AA291" s="336">
        <v>1.0846850208516126</v>
      </c>
      <c r="AB291" s="336">
        <v>3.5488753975560609E-2</v>
      </c>
      <c r="AC291" s="340">
        <v>-0.65840858069880592</v>
      </c>
      <c r="AD291" s="509">
        <v>0</v>
      </c>
      <c r="AE291" s="337" t="s">
        <v>2314</v>
      </c>
      <c r="AF291" s="337" t="s">
        <v>2140</v>
      </c>
      <c r="AG291" s="341" t="s">
        <v>719</v>
      </c>
      <c r="AH291" s="341" t="s">
        <v>2138</v>
      </c>
      <c r="AI291" s="341">
        <v>5000</v>
      </c>
      <c r="AJ291" s="341">
        <v>2500</v>
      </c>
      <c r="AK291" s="341">
        <v>2500</v>
      </c>
      <c r="AL291" s="336">
        <v>2.5000000000000001E-3</v>
      </c>
      <c r="AM291" s="336">
        <v>0.2</v>
      </c>
      <c r="AN291" s="336" t="s">
        <v>636</v>
      </c>
      <c r="AO291" s="334" t="s">
        <v>1324</v>
      </c>
      <c r="AP291" s="337" t="s">
        <v>11</v>
      </c>
      <c r="AQ291" s="343" t="s">
        <v>680</v>
      </c>
      <c r="AR291" s="336">
        <v>8.3333333333333328E-4</v>
      </c>
      <c r="AS291" s="336">
        <v>8.3333333333333328E-4</v>
      </c>
      <c r="AT291" s="336"/>
      <c r="AW291" s="629"/>
      <c r="AX291" s="629"/>
      <c r="AY291" s="630"/>
      <c r="AZ291" s="630"/>
      <c r="BA291" s="630"/>
      <c r="BB291" s="631"/>
      <c r="BC291" s="630"/>
      <c r="BD291" s="630"/>
      <c r="BE291" s="630"/>
      <c r="BF291" s="630"/>
      <c r="BG291" s="631"/>
      <c r="BH291" s="631"/>
      <c r="BI291" s="632"/>
      <c r="BJ291" s="632"/>
      <c r="BK291" s="632"/>
      <c r="BL291" s="212"/>
      <c r="BM291" s="631"/>
      <c r="BN291" s="631"/>
      <c r="BO291" s="631"/>
      <c r="BP291" s="631"/>
      <c r="BQ291" s="631"/>
      <c r="BR291" s="631"/>
      <c r="BS291" s="631"/>
      <c r="BT291" s="634"/>
      <c r="BU291" s="635"/>
      <c r="BV291" s="633"/>
      <c r="BW291" s="636"/>
    </row>
    <row r="292" spans="2:75" ht="15.75" customHeight="1">
      <c r="B292" s="330" t="s">
        <v>1716</v>
      </c>
      <c r="C292" s="331">
        <v>33796273000143</v>
      </c>
      <c r="D292" s="332" t="s">
        <v>11</v>
      </c>
      <c r="E292" s="332" t="s">
        <v>621</v>
      </c>
      <c r="F292" s="332" t="s">
        <v>672</v>
      </c>
      <c r="G292" s="333" t="s">
        <v>738</v>
      </c>
      <c r="H292" s="333" t="s">
        <v>34</v>
      </c>
      <c r="I292" s="333" t="s">
        <v>34</v>
      </c>
      <c r="J292" s="333" t="s">
        <v>608</v>
      </c>
      <c r="K292" s="334" t="s">
        <v>48</v>
      </c>
      <c r="L292" s="335"/>
      <c r="M292" s="335"/>
      <c r="N292" s="334">
        <v>527971</v>
      </c>
      <c r="O292" s="334" t="s">
        <v>1321</v>
      </c>
      <c r="P292" s="338">
        <v>43889</v>
      </c>
      <c r="Q292" s="339">
        <v>208466102.31999999</v>
      </c>
      <c r="R292" s="339">
        <v>205754798.08218238</v>
      </c>
      <c r="S292" s="334">
        <v>2</v>
      </c>
      <c r="T292" s="336">
        <v>8.0472648666306323E-2</v>
      </c>
      <c r="U292" s="336">
        <v>0.90514939309116915</v>
      </c>
      <c r="V292" s="336">
        <v>8.4541275100216806E-2</v>
      </c>
      <c r="W292" s="336">
        <v>0.77589517165902777</v>
      </c>
      <c r="X292" s="336">
        <v>0.14738683336452318</v>
      </c>
      <c r="Y292" s="336">
        <v>1.0363933271328243</v>
      </c>
      <c r="Z292" s="336" t="s">
        <v>1418</v>
      </c>
      <c r="AA292" s="336" t="s">
        <v>1418</v>
      </c>
      <c r="AB292" s="336">
        <v>2.0140468910568286E-2</v>
      </c>
      <c r="AC292" s="340">
        <v>-1.0959173113838703</v>
      </c>
      <c r="AD292" s="509">
        <v>0</v>
      </c>
      <c r="AE292" s="337" t="s">
        <v>2457</v>
      </c>
      <c r="AF292" s="337" t="s">
        <v>2143</v>
      </c>
      <c r="AG292" s="341" t="s">
        <v>1437</v>
      </c>
      <c r="AH292" s="341" t="s">
        <v>2144</v>
      </c>
      <c r="AI292" s="341">
        <v>0</v>
      </c>
      <c r="AJ292" s="341">
        <v>0</v>
      </c>
      <c r="AK292" s="341">
        <v>0</v>
      </c>
      <c r="AL292" s="336">
        <v>0.01</v>
      </c>
      <c r="AM292" s="336">
        <v>0.2</v>
      </c>
      <c r="AN292" s="336" t="s">
        <v>635</v>
      </c>
      <c r="AO292" s="334" t="s">
        <v>1321</v>
      </c>
      <c r="AP292" s="337" t="s">
        <v>13</v>
      </c>
      <c r="AQ292" s="343" t="s">
        <v>2458</v>
      </c>
      <c r="AR292" s="336" t="s">
        <v>34</v>
      </c>
      <c r="AS292" s="336" t="s">
        <v>34</v>
      </c>
      <c r="AT292" s="336"/>
      <c r="AW292" s="629"/>
      <c r="AX292" s="629"/>
      <c r="AY292" s="630"/>
      <c r="AZ292" s="630"/>
      <c r="BA292" s="630"/>
      <c r="BB292" s="631"/>
      <c r="BC292" s="630"/>
      <c r="BD292" s="630"/>
      <c r="BE292" s="630"/>
      <c r="BF292" s="630"/>
      <c r="BG292" s="631"/>
      <c r="BH292" s="631"/>
      <c r="BI292" s="632"/>
      <c r="BJ292" s="632"/>
      <c r="BK292" s="632"/>
      <c r="BL292" s="212"/>
      <c r="BM292" s="631"/>
      <c r="BN292" s="631"/>
      <c r="BO292" s="631"/>
      <c r="BP292" s="631"/>
      <c r="BQ292" s="631"/>
      <c r="BR292" s="631"/>
      <c r="BS292" s="631"/>
      <c r="BT292" s="634"/>
      <c r="BU292" s="635"/>
      <c r="BV292" s="633"/>
      <c r="BW292" s="636"/>
    </row>
    <row r="293" spans="2:75" ht="15.75" customHeight="1">
      <c r="B293" s="330" t="s">
        <v>191</v>
      </c>
      <c r="C293" s="331">
        <v>37532896000160</v>
      </c>
      <c r="D293" s="332" t="s">
        <v>14</v>
      </c>
      <c r="E293" s="332" t="s">
        <v>607</v>
      </c>
      <c r="F293" s="332"/>
      <c r="G293" s="333"/>
      <c r="H293" s="333" t="s">
        <v>34</v>
      </c>
      <c r="I293" s="333" t="s">
        <v>34</v>
      </c>
      <c r="J293" s="333" t="s">
        <v>608</v>
      </c>
      <c r="K293" s="334" t="s">
        <v>48</v>
      </c>
      <c r="L293" s="335"/>
      <c r="M293" s="335" t="s">
        <v>1415</v>
      </c>
      <c r="N293" s="334">
        <v>547409</v>
      </c>
      <c r="O293" s="334" t="s">
        <v>1321</v>
      </c>
      <c r="P293" s="338">
        <v>44050</v>
      </c>
      <c r="Q293" s="339">
        <v>11024623.67</v>
      </c>
      <c r="R293" s="339">
        <v>12291953.680595241</v>
      </c>
      <c r="S293" s="334">
        <v>2</v>
      </c>
      <c r="T293" s="336">
        <v>-0.13886914437638875</v>
      </c>
      <c r="U293" s="336">
        <v>-1.7951885340231524</v>
      </c>
      <c r="V293" s="336">
        <v>-0.39544245286859059</v>
      </c>
      <c r="W293" s="336">
        <v>-3.8766582929982114</v>
      </c>
      <c r="X293" s="336">
        <v>-0.31127514236123033</v>
      </c>
      <c r="Y293" s="336">
        <v>-2.3604559509387411</v>
      </c>
      <c r="Z293" s="336" t="s">
        <v>1418</v>
      </c>
      <c r="AA293" s="336" t="s">
        <v>1418</v>
      </c>
      <c r="AB293" s="336">
        <v>0.28275589710498711</v>
      </c>
      <c r="AC293" s="340">
        <v>-1.9804122488114342</v>
      </c>
      <c r="AD293" s="509">
        <v>0</v>
      </c>
      <c r="AE293" s="337" t="s">
        <v>2257</v>
      </c>
      <c r="AF293" s="337" t="s">
        <v>2143</v>
      </c>
      <c r="AG293" s="341" t="s">
        <v>1437</v>
      </c>
      <c r="AH293" s="341" t="s">
        <v>2135</v>
      </c>
      <c r="AI293" s="341">
        <v>5000</v>
      </c>
      <c r="AJ293" s="341">
        <v>1000</v>
      </c>
      <c r="AK293" s="341">
        <v>5000</v>
      </c>
      <c r="AL293" s="336">
        <v>0.02</v>
      </c>
      <c r="AM293" s="336">
        <v>0.2</v>
      </c>
      <c r="AN293" s="336" t="s">
        <v>34</v>
      </c>
      <c r="AO293" s="334" t="s">
        <v>1324</v>
      </c>
      <c r="AP293" s="337" t="s">
        <v>716</v>
      </c>
      <c r="AQ293" s="343" t="s">
        <v>665</v>
      </c>
      <c r="AR293" s="336">
        <v>2.6666666666666666E-3</v>
      </c>
      <c r="AS293" s="336">
        <v>2.6666666666666666E-3</v>
      </c>
      <c r="AT293" s="336"/>
      <c r="AW293" s="629"/>
      <c r="AX293" s="629"/>
      <c r="AY293" s="630"/>
      <c r="AZ293" s="630"/>
      <c r="BA293" s="630"/>
      <c r="BB293" s="631"/>
      <c r="BC293" s="630"/>
      <c r="BD293" s="630"/>
      <c r="BE293" s="630"/>
      <c r="BF293" s="630"/>
      <c r="BG293" s="631"/>
      <c r="BH293" s="631"/>
      <c r="BI293" s="632"/>
      <c r="BJ293" s="632"/>
      <c r="BK293" s="632"/>
      <c r="BL293" s="212"/>
      <c r="BM293" s="631"/>
      <c r="BN293" s="631"/>
      <c r="BO293" s="631"/>
      <c r="BP293" s="631"/>
      <c r="BQ293" s="631"/>
      <c r="BR293" s="631"/>
      <c r="BS293" s="631"/>
      <c r="BT293" s="634"/>
      <c r="BU293" s="635"/>
      <c r="BV293" s="633"/>
      <c r="BW293" s="636"/>
    </row>
    <row r="294" spans="2:75" ht="15.75" customHeight="1">
      <c r="B294" s="330" t="s">
        <v>1187</v>
      </c>
      <c r="C294" s="331">
        <v>35726822000139</v>
      </c>
      <c r="D294" s="332" t="s">
        <v>14</v>
      </c>
      <c r="E294" s="332" t="s">
        <v>607</v>
      </c>
      <c r="F294" s="332"/>
      <c r="G294" s="333"/>
      <c r="H294" s="333" t="s">
        <v>34</v>
      </c>
      <c r="I294" s="333" t="s">
        <v>34</v>
      </c>
      <c r="J294" s="333" t="s">
        <v>608</v>
      </c>
      <c r="K294" s="334" t="s">
        <v>48</v>
      </c>
      <c r="L294" s="335"/>
      <c r="M294" s="335" t="s">
        <v>1415</v>
      </c>
      <c r="N294" s="334">
        <v>528854</v>
      </c>
      <c r="O294" s="334" t="s">
        <v>1321</v>
      </c>
      <c r="P294" s="338">
        <v>43892</v>
      </c>
      <c r="Q294" s="339">
        <v>8736896.9499999993</v>
      </c>
      <c r="R294" s="339">
        <v>10135274.986468244</v>
      </c>
      <c r="S294" s="334">
        <v>2</v>
      </c>
      <c r="T294" s="336">
        <v>5.0928716915881411E-2</v>
      </c>
      <c r="U294" s="336">
        <v>0.65836546390823802</v>
      </c>
      <c r="V294" s="336">
        <v>-7.2788039290268447E-2</v>
      </c>
      <c r="W294" s="336">
        <v>-0.71356616898051695</v>
      </c>
      <c r="X294" s="336">
        <v>0.10488864237626427</v>
      </c>
      <c r="Y294" s="336">
        <v>0.79538962926766421</v>
      </c>
      <c r="Z294" s="336" t="s">
        <v>1418</v>
      </c>
      <c r="AA294" s="336" t="s">
        <v>1418</v>
      </c>
      <c r="AB294" s="336">
        <v>0.19821249094598095</v>
      </c>
      <c r="AC294" s="340">
        <v>-0.77235929403745907</v>
      </c>
      <c r="AD294" s="509">
        <v>0</v>
      </c>
      <c r="AE294" s="337" t="s">
        <v>2419</v>
      </c>
      <c r="AF294" s="337" t="s">
        <v>2134</v>
      </c>
      <c r="AG294" s="341" t="s">
        <v>1436</v>
      </c>
      <c r="AH294" s="341" t="s">
        <v>2138</v>
      </c>
      <c r="AI294" s="341">
        <v>500</v>
      </c>
      <c r="AJ294" s="341">
        <v>100</v>
      </c>
      <c r="AK294" s="341">
        <v>100</v>
      </c>
      <c r="AL294" s="336">
        <v>1.4999999999999999E-2</v>
      </c>
      <c r="AM294" s="336">
        <v>0.2</v>
      </c>
      <c r="AN294" s="336" t="s">
        <v>2152</v>
      </c>
      <c r="AO294" s="334" t="s">
        <v>1324</v>
      </c>
      <c r="AP294" s="337" t="s">
        <v>716</v>
      </c>
      <c r="AQ294" s="343" t="s">
        <v>659</v>
      </c>
      <c r="AR294" s="336">
        <v>1E-3</v>
      </c>
      <c r="AS294" s="336">
        <v>1E-3</v>
      </c>
      <c r="AT294" s="336"/>
      <c r="AW294" s="629"/>
      <c r="AX294" s="629"/>
      <c r="AY294" s="630"/>
      <c r="AZ294" s="630"/>
      <c r="BA294" s="630"/>
      <c r="BB294" s="631"/>
      <c r="BC294" s="630"/>
      <c r="BD294" s="630"/>
      <c r="BE294" s="630"/>
      <c r="BF294" s="630"/>
      <c r="BG294" s="631"/>
      <c r="BH294" s="631"/>
      <c r="BI294" s="632"/>
      <c r="BJ294" s="632"/>
      <c r="BK294" s="632"/>
      <c r="BL294" s="212"/>
      <c r="BM294" s="631"/>
      <c r="BN294" s="631"/>
      <c r="BO294" s="631"/>
      <c r="BP294" s="631"/>
      <c r="BQ294" s="631"/>
      <c r="BR294" s="631"/>
      <c r="BS294" s="631"/>
      <c r="BT294" s="634"/>
      <c r="BU294" s="635"/>
      <c r="BV294" s="633"/>
      <c r="BW294" s="636"/>
    </row>
    <row r="295" spans="2:75" ht="15.75" customHeight="1">
      <c r="B295" s="330" t="s">
        <v>550</v>
      </c>
      <c r="C295" s="331">
        <v>20077065000142</v>
      </c>
      <c r="D295" s="332" t="s">
        <v>14</v>
      </c>
      <c r="E295" s="332" t="s">
        <v>15</v>
      </c>
      <c r="F295" s="332" t="s">
        <v>17</v>
      </c>
      <c r="G295" s="333"/>
      <c r="H295" s="333" t="s">
        <v>34</v>
      </c>
      <c r="I295" s="333" t="s">
        <v>34</v>
      </c>
      <c r="J295" s="333" t="s">
        <v>611</v>
      </c>
      <c r="K295" s="334" t="s">
        <v>49</v>
      </c>
      <c r="L295" s="335"/>
      <c r="M295" s="335" t="s">
        <v>1415</v>
      </c>
      <c r="N295" s="334">
        <v>367044</v>
      </c>
      <c r="O295" s="334" t="s">
        <v>1321</v>
      </c>
      <c r="P295" s="338">
        <v>41774</v>
      </c>
      <c r="Q295" s="339">
        <v>13904308.9</v>
      </c>
      <c r="R295" s="339">
        <v>13449171.167261917</v>
      </c>
      <c r="S295" s="334">
        <v>3</v>
      </c>
      <c r="T295" s="336">
        <v>-6.2457374740868876E-2</v>
      </c>
      <c r="U295" s="336">
        <v>-0.80739867379105668</v>
      </c>
      <c r="V295" s="336">
        <v>1.2268100672079729E-2</v>
      </c>
      <c r="W295" s="336">
        <v>0.12026840786757716</v>
      </c>
      <c r="X295" s="336">
        <v>-1.6195100056115463E-2</v>
      </c>
      <c r="Y295" s="336">
        <v>-0.12281038573630543</v>
      </c>
      <c r="Z295" s="336">
        <v>0.27653374264900554</v>
      </c>
      <c r="AA295" s="336">
        <v>1.5719074422104788</v>
      </c>
      <c r="AB295" s="336">
        <v>0.16026457612036854</v>
      </c>
      <c r="AC295" s="340">
        <v>-0.45045915356589594</v>
      </c>
      <c r="AD295" s="509">
        <v>0</v>
      </c>
      <c r="AE295" s="337" t="s">
        <v>2345</v>
      </c>
      <c r="AF295" s="337" t="s">
        <v>2143</v>
      </c>
      <c r="AG295" s="341" t="s">
        <v>1437</v>
      </c>
      <c r="AH295" s="341" t="s">
        <v>2138</v>
      </c>
      <c r="AI295" s="341">
        <v>500</v>
      </c>
      <c r="AJ295" s="341">
        <v>0</v>
      </c>
      <c r="AK295" s="341">
        <v>0</v>
      </c>
      <c r="AL295" s="336">
        <v>1.7000000000000001E-3</v>
      </c>
      <c r="AM295" s="336" t="s">
        <v>34</v>
      </c>
      <c r="AN295" s="336" t="s">
        <v>34</v>
      </c>
      <c r="AO295" s="334" t="s">
        <v>1324</v>
      </c>
      <c r="AP295" s="337" t="s">
        <v>17</v>
      </c>
      <c r="AQ295" s="343" t="s">
        <v>17</v>
      </c>
      <c r="AR295" s="336">
        <v>5.666666666666666E-4</v>
      </c>
      <c r="AS295" s="336">
        <v>5.666666666666666E-4</v>
      </c>
      <c r="AT295" s="336"/>
      <c r="AW295" s="629"/>
      <c r="AX295" s="629"/>
      <c r="AY295" s="630"/>
      <c r="AZ295" s="630"/>
      <c r="BA295" s="630"/>
      <c r="BB295" s="631"/>
      <c r="BC295" s="630"/>
      <c r="BD295" s="630"/>
      <c r="BE295" s="630"/>
      <c r="BF295" s="630"/>
      <c r="BG295" s="631"/>
      <c r="BH295" s="631"/>
      <c r="BI295" s="632"/>
      <c r="BJ295" s="632"/>
      <c r="BK295" s="632"/>
      <c r="BL295" s="212"/>
      <c r="BM295" s="631"/>
      <c r="BN295" s="631"/>
      <c r="BO295" s="631"/>
      <c r="BP295" s="631"/>
      <c r="BQ295" s="631"/>
      <c r="BR295" s="631"/>
      <c r="BS295" s="631"/>
      <c r="BT295" s="634"/>
      <c r="BU295" s="635"/>
      <c r="BV295" s="633"/>
      <c r="BW295" s="636"/>
    </row>
    <row r="296" spans="2:75" ht="15.75" customHeight="1">
      <c r="B296" s="330" t="s">
        <v>326</v>
      </c>
      <c r="C296" s="331">
        <v>23970201000117</v>
      </c>
      <c r="D296" s="332" t="s">
        <v>11</v>
      </c>
      <c r="E296" s="332" t="s">
        <v>620</v>
      </c>
      <c r="F296" s="332" t="s">
        <v>663</v>
      </c>
      <c r="G296" s="333" t="s">
        <v>738</v>
      </c>
      <c r="H296" s="333" t="s">
        <v>34</v>
      </c>
      <c r="I296" s="333"/>
      <c r="J296" s="333" t="s">
        <v>608</v>
      </c>
      <c r="K296" s="334" t="s">
        <v>48</v>
      </c>
      <c r="L296" s="335"/>
      <c r="M296" s="335" t="s">
        <v>1415</v>
      </c>
      <c r="N296" s="334">
        <v>422991</v>
      </c>
      <c r="O296" s="334" t="s">
        <v>1321</v>
      </c>
      <c r="P296" s="338">
        <v>42621</v>
      </c>
      <c r="Q296" s="339">
        <v>107710970.29000001</v>
      </c>
      <c r="R296" s="339">
        <v>106311071.86845236</v>
      </c>
      <c r="S296" s="334">
        <v>3</v>
      </c>
      <c r="T296" s="336">
        <v>8.2282258592376811E-2</v>
      </c>
      <c r="U296" s="336">
        <v>1.0636788167874507</v>
      </c>
      <c r="V296" s="336">
        <v>0.11119504632800381</v>
      </c>
      <c r="W296" s="336">
        <v>1.0900832608152558</v>
      </c>
      <c r="X296" s="336">
        <v>0.15032917711589899</v>
      </c>
      <c r="Y296" s="336">
        <v>1.1399734589508428</v>
      </c>
      <c r="Z296" s="336">
        <v>0.19923078433870889</v>
      </c>
      <c r="AA296" s="336">
        <v>1.1324923664630178</v>
      </c>
      <c r="AB296" s="336">
        <v>1.4340968569625033E-3</v>
      </c>
      <c r="AC296" s="340">
        <v>5.7925422335620631</v>
      </c>
      <c r="AD296" s="509">
        <v>0</v>
      </c>
      <c r="AE296" s="337" t="s">
        <v>2378</v>
      </c>
      <c r="AF296" s="337" t="s">
        <v>741</v>
      </c>
      <c r="AG296" s="341" t="s">
        <v>741</v>
      </c>
      <c r="AH296" s="341" t="s">
        <v>2138</v>
      </c>
      <c r="AI296" s="341">
        <v>0</v>
      </c>
      <c r="AJ296" s="341">
        <v>0</v>
      </c>
      <c r="AK296" s="341">
        <v>0</v>
      </c>
      <c r="AL296" s="336">
        <v>6.0000000000000001E-3</v>
      </c>
      <c r="AM296" s="336" t="s">
        <v>34</v>
      </c>
      <c r="AN296" s="336" t="s">
        <v>64</v>
      </c>
      <c r="AO296" s="334" t="s">
        <v>1324</v>
      </c>
      <c r="AP296" s="337" t="s">
        <v>11</v>
      </c>
      <c r="AQ296" s="343" t="s">
        <v>675</v>
      </c>
      <c r="AR296" s="336">
        <v>1.6000000000000001E-3</v>
      </c>
      <c r="AS296" s="336">
        <v>1.6000000000000001E-3</v>
      </c>
      <c r="AT296" s="336"/>
      <c r="AW296" s="629"/>
      <c r="AX296" s="629"/>
      <c r="AY296" s="630"/>
      <c r="AZ296" s="630"/>
      <c r="BA296" s="630"/>
      <c r="BB296" s="631"/>
      <c r="BC296" s="630"/>
      <c r="BD296" s="630"/>
      <c r="BE296" s="630"/>
      <c r="BF296" s="630"/>
      <c r="BG296" s="631"/>
      <c r="BH296" s="631"/>
      <c r="BI296" s="632"/>
      <c r="BJ296" s="632"/>
      <c r="BK296" s="632"/>
      <c r="BL296" s="212"/>
      <c r="BM296" s="631"/>
      <c r="BN296" s="631"/>
      <c r="BO296" s="631"/>
      <c r="BP296" s="631"/>
      <c r="BQ296" s="631"/>
      <c r="BR296" s="631"/>
      <c r="BS296" s="631"/>
      <c r="BT296" s="634"/>
      <c r="BU296" s="635"/>
      <c r="BV296" s="633"/>
      <c r="BW296" s="636"/>
    </row>
    <row r="297" spans="2:75" ht="15.75" customHeight="1">
      <c r="B297" s="330" t="s">
        <v>374</v>
      </c>
      <c r="C297" s="331">
        <v>28579477000192</v>
      </c>
      <c r="D297" s="332" t="s">
        <v>11</v>
      </c>
      <c r="E297" s="332" t="s">
        <v>620</v>
      </c>
      <c r="F297" s="332" t="s">
        <v>663</v>
      </c>
      <c r="G297" s="333" t="s">
        <v>738</v>
      </c>
      <c r="H297" s="333" t="s">
        <v>34</v>
      </c>
      <c r="I297" s="333"/>
      <c r="J297" s="333" t="s">
        <v>608</v>
      </c>
      <c r="K297" s="334" t="s">
        <v>48</v>
      </c>
      <c r="L297" s="335"/>
      <c r="M297" s="335" t="s">
        <v>1415</v>
      </c>
      <c r="N297" s="334">
        <v>453791</v>
      </c>
      <c r="O297" s="334" t="s">
        <v>1321</v>
      </c>
      <c r="P297" s="338">
        <v>43066</v>
      </c>
      <c r="Q297" s="339">
        <v>11385344.279999999</v>
      </c>
      <c r="R297" s="339">
        <v>10520212.859365087</v>
      </c>
      <c r="S297" s="334">
        <v>3</v>
      </c>
      <c r="T297" s="336">
        <v>5.8025511396484486E-2</v>
      </c>
      <c r="U297" s="336">
        <v>0.75010711132104924</v>
      </c>
      <c r="V297" s="336">
        <v>8.8492291301787152E-2</v>
      </c>
      <c r="W297" s="336">
        <v>0.86752034955510193</v>
      </c>
      <c r="X297" s="336">
        <v>0.13248156789937671</v>
      </c>
      <c r="Y297" s="336">
        <v>1.0046317960554496</v>
      </c>
      <c r="Z297" s="336">
        <v>0.23298028065453447</v>
      </c>
      <c r="AA297" s="336">
        <v>1.3243354447127387</v>
      </c>
      <c r="AB297" s="336">
        <v>2.7944343876041312E-2</v>
      </c>
      <c r="AC297" s="340">
        <v>-0.42783758090165858</v>
      </c>
      <c r="AD297" s="509">
        <v>0</v>
      </c>
      <c r="AE297" s="337" t="s">
        <v>2268</v>
      </c>
      <c r="AF297" s="337" t="s">
        <v>2134</v>
      </c>
      <c r="AG297" s="341" t="s">
        <v>1436</v>
      </c>
      <c r="AH297" s="341" t="s">
        <v>2138</v>
      </c>
      <c r="AI297" s="341">
        <v>25000</v>
      </c>
      <c r="AJ297" s="341">
        <v>1000</v>
      </c>
      <c r="AK297" s="341">
        <v>1000</v>
      </c>
      <c r="AL297" s="336">
        <v>8.0000000000000002E-3</v>
      </c>
      <c r="AM297" s="336" t="s">
        <v>34</v>
      </c>
      <c r="AN297" s="336" t="s">
        <v>34</v>
      </c>
      <c r="AO297" s="334" t="s">
        <v>1324</v>
      </c>
      <c r="AP297" s="337" t="s">
        <v>13</v>
      </c>
      <c r="AQ297" s="343" t="s">
        <v>668</v>
      </c>
      <c r="AR297" s="336">
        <v>1.5999999999999999E-3</v>
      </c>
      <c r="AS297" s="336">
        <v>1.5999999999999999E-3</v>
      </c>
      <c r="AT297" s="336"/>
      <c r="AW297" s="629"/>
      <c r="AX297" s="629"/>
      <c r="AY297" s="630"/>
      <c r="AZ297" s="630"/>
      <c r="BA297" s="630"/>
      <c r="BB297" s="631"/>
      <c r="BC297" s="630"/>
      <c r="BD297" s="630"/>
      <c r="BE297" s="630"/>
      <c r="BF297" s="630"/>
      <c r="BG297" s="631"/>
      <c r="BH297" s="631"/>
      <c r="BI297" s="632"/>
      <c r="BJ297" s="632"/>
      <c r="BK297" s="632"/>
      <c r="BL297" s="631"/>
      <c r="BM297" s="631"/>
      <c r="BN297" s="631"/>
      <c r="BO297" s="631"/>
      <c r="BP297" s="631"/>
      <c r="BQ297" s="631"/>
      <c r="BR297" s="631"/>
      <c r="BS297" s="631"/>
      <c r="BT297" s="634"/>
      <c r="BU297" s="635"/>
      <c r="BV297" s="633"/>
      <c r="BW297" s="636"/>
    </row>
    <row r="298" spans="2:75" ht="15.75" customHeight="1">
      <c r="B298" s="330" t="s">
        <v>861</v>
      </c>
      <c r="C298" s="331">
        <v>40916758000199</v>
      </c>
      <c r="D298" s="332" t="s">
        <v>14</v>
      </c>
      <c r="E298" s="332" t="s">
        <v>15</v>
      </c>
      <c r="F298" s="332" t="s">
        <v>701</v>
      </c>
      <c r="G298" s="333"/>
      <c r="H298" s="333" t="s">
        <v>34</v>
      </c>
      <c r="I298" s="333" t="s">
        <v>34</v>
      </c>
      <c r="J298" s="333" t="s">
        <v>611</v>
      </c>
      <c r="K298" s="334" t="s">
        <v>49</v>
      </c>
      <c r="L298" s="335"/>
      <c r="M298" s="335" t="s">
        <v>1415</v>
      </c>
      <c r="N298" s="334">
        <v>582425</v>
      </c>
      <c r="O298" s="334" t="s">
        <v>1321</v>
      </c>
      <c r="P298" s="338">
        <v>44287</v>
      </c>
      <c r="Q298" s="339">
        <v>10748833.039999999</v>
      </c>
      <c r="R298" s="339">
        <v>12684972.112976197</v>
      </c>
      <c r="S298" s="334">
        <v>3</v>
      </c>
      <c r="T298" s="336">
        <v>-8.8677969144826396E-2</v>
      </c>
      <c r="U298" s="336">
        <v>-1.1463574154225016</v>
      </c>
      <c r="V298" s="336">
        <v>-7.3024993247410075E-2</v>
      </c>
      <c r="W298" s="336">
        <v>-0.71588911007181422</v>
      </c>
      <c r="X298" s="336" t="s">
        <v>1418</v>
      </c>
      <c r="Y298" s="336" t="s">
        <v>1418</v>
      </c>
      <c r="Z298" s="336" t="s">
        <v>1418</v>
      </c>
      <c r="AA298" s="336" t="s">
        <v>1418</v>
      </c>
      <c r="AB298" s="336">
        <v>0.11345103820928543</v>
      </c>
      <c r="AC298" s="340">
        <v>-1.4680445513358578</v>
      </c>
      <c r="AD298" s="509">
        <v>0</v>
      </c>
      <c r="AE298" s="337" t="s">
        <v>2169</v>
      </c>
      <c r="AF298" s="337" t="s">
        <v>2134</v>
      </c>
      <c r="AG298" s="341" t="s">
        <v>1436</v>
      </c>
      <c r="AH298" s="341" t="s">
        <v>2138</v>
      </c>
      <c r="AI298" s="341">
        <v>1</v>
      </c>
      <c r="AJ298" s="341">
        <v>1</v>
      </c>
      <c r="AK298" s="341">
        <v>1</v>
      </c>
      <c r="AL298" s="336">
        <v>5.0000000000000001E-3</v>
      </c>
      <c r="AM298" s="336" t="s">
        <v>34</v>
      </c>
      <c r="AN298" s="336" t="s">
        <v>34</v>
      </c>
      <c r="AO298" s="334" t="s">
        <v>1324</v>
      </c>
      <c r="AP298" s="337" t="s">
        <v>13</v>
      </c>
      <c r="AQ298" s="343" t="s">
        <v>668</v>
      </c>
      <c r="AR298" s="336">
        <v>1.7499999999999998E-3</v>
      </c>
      <c r="AS298" s="336">
        <v>1.7499999999999998E-3</v>
      </c>
      <c r="AT298" s="336"/>
      <c r="AW298" s="629"/>
      <c r="AX298" s="629"/>
      <c r="AY298" s="630"/>
      <c r="AZ298" s="630"/>
      <c r="BA298" s="630"/>
      <c r="BB298" s="631"/>
      <c r="BC298" s="630"/>
      <c r="BD298" s="630"/>
      <c r="BE298" s="630"/>
      <c r="BF298" s="630"/>
      <c r="BG298" s="631"/>
      <c r="BH298" s="631"/>
      <c r="BI298" s="632"/>
      <c r="BJ298" s="632"/>
      <c r="BK298" s="632"/>
      <c r="BL298" s="631"/>
      <c r="BM298" s="631"/>
      <c r="BN298" s="631"/>
      <c r="BO298" s="631"/>
      <c r="BP298" s="631"/>
      <c r="BQ298" s="631"/>
      <c r="BR298" s="631"/>
      <c r="BS298" s="631"/>
      <c r="BT298" s="634"/>
      <c r="BU298" s="635"/>
      <c r="BV298" s="633"/>
      <c r="BW298" s="636"/>
    </row>
    <row r="299" spans="2:75" ht="15.75" customHeight="1">
      <c r="B299" s="330" t="s">
        <v>862</v>
      </c>
      <c r="C299" s="331">
        <v>44347311000105</v>
      </c>
      <c r="D299" s="332" t="s">
        <v>14</v>
      </c>
      <c r="E299" s="332" t="s">
        <v>15</v>
      </c>
      <c r="F299" s="332" t="s">
        <v>701</v>
      </c>
      <c r="G299" s="333"/>
      <c r="H299" s="333" t="s">
        <v>34</v>
      </c>
      <c r="I299" s="333" t="s">
        <v>34</v>
      </c>
      <c r="J299" s="333" t="s">
        <v>611</v>
      </c>
      <c r="K299" s="334" t="s">
        <v>49</v>
      </c>
      <c r="L299" s="335"/>
      <c r="M299" s="335" t="s">
        <v>1415</v>
      </c>
      <c r="N299" s="334">
        <v>626198</v>
      </c>
      <c r="O299" s="334" t="s">
        <v>1321</v>
      </c>
      <c r="P299" s="338">
        <v>44532</v>
      </c>
      <c r="Q299" s="339">
        <v>9915886.6899999995</v>
      </c>
      <c r="R299" s="339" t="s">
        <v>1418</v>
      </c>
      <c r="S299" s="334">
        <v>3</v>
      </c>
      <c r="T299" s="336">
        <v>-5.6220644845948575E-2</v>
      </c>
      <c r="U299" s="336">
        <v>-0.72677524914594915</v>
      </c>
      <c r="V299" s="336" t="s">
        <v>1418</v>
      </c>
      <c r="W299" s="336" t="s">
        <v>1418</v>
      </c>
      <c r="X299" s="336" t="s">
        <v>1418</v>
      </c>
      <c r="Y299" s="336" t="s">
        <v>1418</v>
      </c>
      <c r="Z299" s="336" t="s">
        <v>1418</v>
      </c>
      <c r="AA299" s="336" t="s">
        <v>1418</v>
      </c>
      <c r="AB299" s="336" t="s">
        <v>1418</v>
      </c>
      <c r="AC299" s="340" t="s">
        <v>1418</v>
      </c>
      <c r="AD299" s="509">
        <v>0</v>
      </c>
      <c r="AE299" s="337" t="s">
        <v>2169</v>
      </c>
      <c r="AF299" s="337" t="s">
        <v>2134</v>
      </c>
      <c r="AG299" s="341" t="s">
        <v>1436</v>
      </c>
      <c r="AH299" s="341" t="s">
        <v>2138</v>
      </c>
      <c r="AI299" s="341">
        <v>1</v>
      </c>
      <c r="AJ299" s="341">
        <v>1</v>
      </c>
      <c r="AK299" s="341">
        <v>1</v>
      </c>
      <c r="AL299" s="336">
        <v>5.0000000000000001E-3</v>
      </c>
      <c r="AM299" s="336" t="s">
        <v>34</v>
      </c>
      <c r="AN299" s="336" t="s">
        <v>2152</v>
      </c>
      <c r="AO299" s="334" t="s">
        <v>1324</v>
      </c>
      <c r="AP299" s="337" t="s">
        <v>13</v>
      </c>
      <c r="AQ299" s="343" t="s">
        <v>668</v>
      </c>
      <c r="AR299" s="336">
        <v>1.7499999999999998E-3</v>
      </c>
      <c r="AS299" s="336">
        <v>1.7499999999999998E-3</v>
      </c>
      <c r="AT299" s="336"/>
      <c r="AW299" s="629"/>
      <c r="AX299" s="629"/>
      <c r="AY299" s="630"/>
      <c r="AZ299" s="630"/>
      <c r="BA299" s="630"/>
      <c r="BB299" s="631"/>
      <c r="BC299" s="630"/>
      <c r="BD299" s="630"/>
      <c r="BE299" s="630"/>
      <c r="BF299" s="630"/>
      <c r="BG299" s="631"/>
      <c r="BH299" s="631"/>
      <c r="BI299" s="632"/>
      <c r="BJ299" s="632"/>
      <c r="BK299" s="632"/>
      <c r="BL299" s="631"/>
      <c r="BM299" s="631"/>
      <c r="BN299" s="631"/>
      <c r="BO299" s="631"/>
      <c r="BP299" s="631"/>
      <c r="BQ299" s="631"/>
      <c r="BR299" s="631"/>
      <c r="BS299" s="631"/>
      <c r="BT299" s="634"/>
      <c r="BU299" s="635"/>
      <c r="BV299" s="633"/>
      <c r="BW299" s="636"/>
    </row>
    <row r="300" spans="2:75" ht="15.75" customHeight="1">
      <c r="B300" s="330" t="s">
        <v>1390</v>
      </c>
      <c r="C300" s="331">
        <v>18956729000100</v>
      </c>
      <c r="D300" s="332" t="s">
        <v>13</v>
      </c>
      <c r="E300" s="332" t="s">
        <v>616</v>
      </c>
      <c r="F300" s="332" t="s">
        <v>617</v>
      </c>
      <c r="G300" s="333" t="s">
        <v>34</v>
      </c>
      <c r="H300" s="333" t="s">
        <v>1338</v>
      </c>
      <c r="I300" s="333" t="s">
        <v>34</v>
      </c>
      <c r="J300" s="333" t="s">
        <v>608</v>
      </c>
      <c r="K300" s="334" t="s">
        <v>48</v>
      </c>
      <c r="L300" s="335"/>
      <c r="M300" s="335" t="s">
        <v>1415</v>
      </c>
      <c r="N300" s="334">
        <v>352691</v>
      </c>
      <c r="O300" s="334" t="s">
        <v>1321</v>
      </c>
      <c r="P300" s="338">
        <v>41579</v>
      </c>
      <c r="Q300" s="339">
        <v>171472496.72999999</v>
      </c>
      <c r="R300" s="339">
        <v>223634643.09630981</v>
      </c>
      <c r="S300" s="334">
        <v>3</v>
      </c>
      <c r="T300" s="336">
        <v>0.12163598683071908</v>
      </c>
      <c r="U300" s="336">
        <v>1.5724121428390154</v>
      </c>
      <c r="V300" s="336">
        <v>0.10366133145380774</v>
      </c>
      <c r="W300" s="336">
        <v>1.0162276642998216</v>
      </c>
      <c r="X300" s="336">
        <v>0.23082748137724263</v>
      </c>
      <c r="Y300" s="336">
        <v>1.7504067235308296</v>
      </c>
      <c r="Z300" s="336">
        <v>0.39822312170356633</v>
      </c>
      <c r="AA300" s="336">
        <v>2.2636293230249538</v>
      </c>
      <c r="AB300" s="336">
        <v>0.10953873543332432</v>
      </c>
      <c r="AC300" s="340">
        <v>6.8234462814633343E-2</v>
      </c>
      <c r="AD300" s="509">
        <v>0</v>
      </c>
      <c r="AE300" s="337" t="s">
        <v>2245</v>
      </c>
      <c r="AF300" s="337" t="s">
        <v>741</v>
      </c>
      <c r="AG300" s="341" t="s">
        <v>741</v>
      </c>
      <c r="AH300" s="341" t="s">
        <v>2138</v>
      </c>
      <c r="AI300" s="341">
        <v>2000</v>
      </c>
      <c r="AJ300" s="341">
        <v>0</v>
      </c>
      <c r="AK300" s="341">
        <v>1000</v>
      </c>
      <c r="AL300" s="336">
        <v>1.3000000000000001E-2</v>
      </c>
      <c r="AM300" s="336">
        <v>0.2</v>
      </c>
      <c r="AN300" s="336" t="s">
        <v>2147</v>
      </c>
      <c r="AO300" s="334" t="s">
        <v>1324</v>
      </c>
      <c r="AP300" s="337" t="s">
        <v>13</v>
      </c>
      <c r="AQ300" s="343" t="s">
        <v>668</v>
      </c>
      <c r="AR300" s="336">
        <v>2.5999999999999999E-3</v>
      </c>
      <c r="AS300" s="336">
        <v>2.5999999999999999E-3</v>
      </c>
      <c r="AT300" s="336"/>
      <c r="AW300" s="629"/>
      <c r="AX300" s="629"/>
      <c r="AY300" s="630"/>
      <c r="AZ300" s="630"/>
      <c r="BA300" s="630"/>
      <c r="BB300" s="631"/>
      <c r="BC300" s="630"/>
      <c r="BD300" s="630"/>
      <c r="BE300" s="630"/>
      <c r="BF300" s="630"/>
      <c r="BG300" s="631"/>
      <c r="BH300" s="631"/>
      <c r="BI300" s="632"/>
      <c r="BJ300" s="632"/>
      <c r="BK300" s="632"/>
      <c r="BL300" s="631"/>
      <c r="BM300" s="631"/>
      <c r="BN300" s="631"/>
      <c r="BO300" s="631"/>
      <c r="BP300" s="631"/>
      <c r="BQ300" s="631"/>
      <c r="BR300" s="631"/>
      <c r="BS300" s="631"/>
      <c r="BT300" s="634"/>
      <c r="BU300" s="635"/>
      <c r="BV300" s="633"/>
      <c r="BW300" s="636"/>
    </row>
    <row r="301" spans="2:75" ht="15.75" customHeight="1">
      <c r="B301" s="330" t="s">
        <v>511</v>
      </c>
      <c r="C301" s="331">
        <v>38860877000125</v>
      </c>
      <c r="D301" s="332" t="s">
        <v>13</v>
      </c>
      <c r="E301" s="332" t="s">
        <v>616</v>
      </c>
      <c r="F301" s="332" t="s">
        <v>619</v>
      </c>
      <c r="G301" s="333"/>
      <c r="H301" s="333" t="s">
        <v>865</v>
      </c>
      <c r="I301" s="333" t="s">
        <v>34</v>
      </c>
      <c r="J301" s="333" t="s">
        <v>611</v>
      </c>
      <c r="K301" s="334"/>
      <c r="L301" s="335"/>
      <c r="M301" s="335" t="s">
        <v>1415</v>
      </c>
      <c r="N301" s="334">
        <v>563153</v>
      </c>
      <c r="O301" s="334" t="s">
        <v>1321</v>
      </c>
      <c r="P301" s="338">
        <v>44162</v>
      </c>
      <c r="Q301" s="339">
        <v>16149486.039999999</v>
      </c>
      <c r="R301" s="339">
        <v>17215751.785119049</v>
      </c>
      <c r="S301" s="334">
        <v>3</v>
      </c>
      <c r="T301" s="336">
        <v>-6.0440552461631381E-3</v>
      </c>
      <c r="U301" s="336">
        <v>-7.8132681854122213E-2</v>
      </c>
      <c r="V301" s="336">
        <v>-3.1576015385792466E-4</v>
      </c>
      <c r="W301" s="336">
        <v>-3.0955053261782525E-3</v>
      </c>
      <c r="X301" s="336" t="s">
        <v>1418</v>
      </c>
      <c r="Y301" s="336" t="s">
        <v>1418</v>
      </c>
      <c r="Z301" s="336" t="s">
        <v>1418</v>
      </c>
      <c r="AA301" s="336" t="s">
        <v>1418</v>
      </c>
      <c r="AB301" s="336">
        <v>5.4855327928405632E-2</v>
      </c>
      <c r="AC301" s="340">
        <v>-1.7495007690415298</v>
      </c>
      <c r="AD301" s="509">
        <v>0</v>
      </c>
      <c r="AE301" s="337" t="s">
        <v>2204</v>
      </c>
      <c r="AF301" s="337" t="s">
        <v>719</v>
      </c>
      <c r="AG301" s="341" t="s">
        <v>719</v>
      </c>
      <c r="AH301" s="341" t="s">
        <v>2138</v>
      </c>
      <c r="AI301" s="341">
        <v>100</v>
      </c>
      <c r="AJ301" s="341">
        <v>100</v>
      </c>
      <c r="AK301" s="341">
        <v>100</v>
      </c>
      <c r="AL301" s="336">
        <v>2.5000000000000001E-3</v>
      </c>
      <c r="AM301" s="336" t="s">
        <v>34</v>
      </c>
      <c r="AN301" s="336" t="s">
        <v>2147</v>
      </c>
      <c r="AO301" s="334" t="s">
        <v>1324</v>
      </c>
      <c r="AP301" s="337" t="s">
        <v>13</v>
      </c>
      <c r="AQ301" s="343" t="s">
        <v>668</v>
      </c>
      <c r="AR301" s="336" t="s">
        <v>34</v>
      </c>
      <c r="AS301" s="336" t="s">
        <v>34</v>
      </c>
      <c r="AT301" s="336"/>
      <c r="AW301" s="629"/>
      <c r="AX301" s="629"/>
      <c r="AY301" s="630"/>
      <c r="AZ301" s="630"/>
      <c r="BA301" s="630"/>
      <c r="BB301" s="631"/>
      <c r="BC301" s="630"/>
      <c r="BD301" s="630"/>
      <c r="BE301" s="630"/>
      <c r="BF301" s="630"/>
      <c r="BG301" s="631"/>
      <c r="BH301" s="631"/>
      <c r="BI301" s="632"/>
      <c r="BJ301" s="632"/>
      <c r="BK301" s="632"/>
      <c r="BL301" s="631"/>
      <c r="BM301" s="631"/>
      <c r="BN301" s="631"/>
      <c r="BO301" s="631"/>
      <c r="BP301" s="631"/>
      <c r="BQ301" s="631"/>
      <c r="BR301" s="631"/>
      <c r="BS301" s="631"/>
      <c r="BT301" s="634"/>
      <c r="BU301" s="635"/>
      <c r="BV301" s="633"/>
      <c r="BW301" s="636"/>
    </row>
    <row r="302" spans="2:75" ht="15.75" customHeight="1">
      <c r="B302" s="330" t="s">
        <v>825</v>
      </c>
      <c r="C302" s="331">
        <v>35847901000106</v>
      </c>
      <c r="D302" s="332" t="s">
        <v>13</v>
      </c>
      <c r="E302" s="332" t="s">
        <v>615</v>
      </c>
      <c r="F302" s="332" t="s">
        <v>619</v>
      </c>
      <c r="G302" s="333" t="s">
        <v>34</v>
      </c>
      <c r="H302" s="333" t="s">
        <v>1337</v>
      </c>
      <c r="I302" s="333" t="s">
        <v>34</v>
      </c>
      <c r="J302" s="333"/>
      <c r="K302" s="334" t="s">
        <v>48</v>
      </c>
      <c r="L302" s="335"/>
      <c r="M302" s="335" t="s">
        <v>1415</v>
      </c>
      <c r="N302" s="334">
        <v>531626</v>
      </c>
      <c r="O302" s="334" t="s">
        <v>1321</v>
      </c>
      <c r="P302" s="338">
        <v>43921</v>
      </c>
      <c r="Q302" s="339">
        <v>53500113.259999998</v>
      </c>
      <c r="R302" s="339">
        <v>68287806.664999977</v>
      </c>
      <c r="S302" s="334">
        <v>3</v>
      </c>
      <c r="T302" s="336">
        <v>7.331909331099884E-2</v>
      </c>
      <c r="U302" s="336">
        <v>0.94781022975221629</v>
      </c>
      <c r="V302" s="336">
        <v>7.4426912460505923E-2</v>
      </c>
      <c r="W302" s="336">
        <v>0.72963260600690438</v>
      </c>
      <c r="X302" s="336">
        <v>8.6990190768906572E-2</v>
      </c>
      <c r="Y302" s="336">
        <v>0.65966241928650948</v>
      </c>
      <c r="Z302" s="336" t="s">
        <v>1418</v>
      </c>
      <c r="AA302" s="336" t="s">
        <v>1418</v>
      </c>
      <c r="AB302" s="336">
        <v>2.1225580064202922E-2</v>
      </c>
      <c r="AC302" s="340">
        <v>-1.1839451413876576</v>
      </c>
      <c r="AD302" s="509">
        <v>0</v>
      </c>
      <c r="AE302" s="337" t="s">
        <v>2204</v>
      </c>
      <c r="AF302" s="337" t="s">
        <v>719</v>
      </c>
      <c r="AG302" s="341" t="s">
        <v>719</v>
      </c>
      <c r="AH302" s="341" t="s">
        <v>2138</v>
      </c>
      <c r="AI302" s="341">
        <v>100</v>
      </c>
      <c r="AJ302" s="341">
        <v>100</v>
      </c>
      <c r="AK302" s="341">
        <v>100</v>
      </c>
      <c r="AL302" s="336">
        <v>0.01</v>
      </c>
      <c r="AM302" s="336">
        <v>0.3</v>
      </c>
      <c r="AN302" s="336" t="s">
        <v>2147</v>
      </c>
      <c r="AO302" s="334" t="s">
        <v>1324</v>
      </c>
      <c r="AP302" s="337" t="s">
        <v>13</v>
      </c>
      <c r="AQ302" s="343" t="s">
        <v>668</v>
      </c>
      <c r="AR302" s="336">
        <v>2.6666666666666666E-3</v>
      </c>
      <c r="AS302" s="336">
        <v>2.6666666666666666E-3</v>
      </c>
      <c r="AT302" s="336"/>
      <c r="AW302" s="629"/>
      <c r="AX302" s="629"/>
      <c r="AY302" s="630"/>
      <c r="AZ302" s="630"/>
      <c r="BA302" s="630"/>
      <c r="BB302" s="631"/>
      <c r="BC302" s="630"/>
      <c r="BD302" s="630"/>
      <c r="BE302" s="630"/>
      <c r="BF302" s="630"/>
      <c r="BG302" s="631"/>
      <c r="BH302" s="631"/>
      <c r="BI302" s="632"/>
      <c r="BJ302" s="632"/>
      <c r="BK302" s="632"/>
      <c r="BL302" s="631"/>
      <c r="BM302" s="631"/>
      <c r="BN302" s="631"/>
      <c r="BO302" s="631"/>
      <c r="BP302" s="631"/>
      <c r="BQ302" s="631"/>
      <c r="BR302" s="631"/>
      <c r="BS302" s="631"/>
      <c r="BT302" s="634"/>
      <c r="BU302" s="635"/>
      <c r="BV302" s="633"/>
      <c r="BW302" s="636"/>
    </row>
    <row r="303" spans="2:75" ht="15.75" customHeight="1">
      <c r="B303" s="330" t="s">
        <v>852</v>
      </c>
      <c r="C303" s="331">
        <v>11952873000110</v>
      </c>
      <c r="D303" s="332" t="s">
        <v>13</v>
      </c>
      <c r="E303" s="332" t="s">
        <v>615</v>
      </c>
      <c r="F303" s="332" t="s">
        <v>619</v>
      </c>
      <c r="G303" s="333" t="s">
        <v>34</v>
      </c>
      <c r="H303" s="333" t="s">
        <v>1337</v>
      </c>
      <c r="I303" s="333" t="s">
        <v>34</v>
      </c>
      <c r="J303" s="333"/>
      <c r="K303" s="334" t="s">
        <v>48</v>
      </c>
      <c r="L303" s="335"/>
      <c r="M303" s="335" t="s">
        <v>34</v>
      </c>
      <c r="N303" s="334">
        <v>249378</v>
      </c>
      <c r="O303" s="334" t="s">
        <v>1321</v>
      </c>
      <c r="P303" s="338">
        <v>40330</v>
      </c>
      <c r="Q303" s="339">
        <v>139644007.13999999</v>
      </c>
      <c r="R303" s="339">
        <v>70034949.857698366</v>
      </c>
      <c r="S303" s="334">
        <v>3</v>
      </c>
      <c r="T303" s="336">
        <v>0.13176763749650244</v>
      </c>
      <c r="U303" s="336">
        <v>1.7033859685050343</v>
      </c>
      <c r="V303" s="336">
        <v>0.15190551570832422</v>
      </c>
      <c r="W303" s="336">
        <v>1.489181985775659</v>
      </c>
      <c r="X303" s="336">
        <v>0.21004412149872387</v>
      </c>
      <c r="Y303" s="336">
        <v>1.5928027300554377</v>
      </c>
      <c r="Z303" s="336">
        <v>0.24415698511675132</v>
      </c>
      <c r="AA303" s="336">
        <v>1.3878674562323785</v>
      </c>
      <c r="AB303" s="336">
        <v>3.2727123473399108E-2</v>
      </c>
      <c r="AC303" s="340">
        <v>1.3700852728707009</v>
      </c>
      <c r="AD303" s="509">
        <v>0</v>
      </c>
      <c r="AE303" s="337" t="s">
        <v>2169</v>
      </c>
      <c r="AF303" s="337" t="s">
        <v>2134</v>
      </c>
      <c r="AG303" s="341" t="s">
        <v>1436</v>
      </c>
      <c r="AH303" s="341" t="s">
        <v>2138</v>
      </c>
      <c r="AI303" s="341">
        <v>5000</v>
      </c>
      <c r="AJ303" s="341">
        <v>1000</v>
      </c>
      <c r="AK303" s="341">
        <v>1000</v>
      </c>
      <c r="AL303" s="336">
        <v>1.2500000000000001E-2</v>
      </c>
      <c r="AM303" s="336">
        <v>0.2</v>
      </c>
      <c r="AN303" s="336" t="s">
        <v>2152</v>
      </c>
      <c r="AO303" s="334" t="s">
        <v>1324</v>
      </c>
      <c r="AP303" s="337" t="s">
        <v>11</v>
      </c>
      <c r="AQ303" s="343" t="s">
        <v>688</v>
      </c>
      <c r="AR303" s="336">
        <v>4.3749999999999995E-3</v>
      </c>
      <c r="AS303" s="336">
        <v>4.3749999999999995E-3</v>
      </c>
      <c r="AT303" s="336"/>
      <c r="AW303" s="629"/>
      <c r="AX303" s="629"/>
      <c r="AY303" s="630"/>
      <c r="AZ303" s="630"/>
      <c r="BA303" s="630"/>
      <c r="BB303" s="631"/>
      <c r="BC303" s="630"/>
      <c r="BD303" s="630"/>
      <c r="BE303" s="630"/>
      <c r="BF303" s="630"/>
      <c r="BG303" s="631"/>
      <c r="BH303" s="631"/>
      <c r="BI303" s="632"/>
      <c r="BJ303" s="632"/>
      <c r="BK303" s="632"/>
      <c r="BL303" s="631"/>
      <c r="BM303" s="631"/>
      <c r="BN303" s="631"/>
      <c r="BO303" s="631"/>
      <c r="BP303" s="631"/>
      <c r="BQ303" s="631"/>
      <c r="BR303" s="631"/>
      <c r="BS303" s="631"/>
      <c r="BT303" s="634"/>
      <c r="BU303" s="635"/>
      <c r="BV303" s="633"/>
      <c r="BW303" s="636"/>
    </row>
    <row r="304" spans="2:75" ht="15.75" customHeight="1">
      <c r="B304" s="330" t="s">
        <v>512</v>
      </c>
      <c r="C304" s="331">
        <v>12672120000114</v>
      </c>
      <c r="D304" s="332" t="s">
        <v>13</v>
      </c>
      <c r="E304" s="332" t="s">
        <v>615</v>
      </c>
      <c r="F304" s="332" t="s">
        <v>619</v>
      </c>
      <c r="G304" s="333" t="s">
        <v>34</v>
      </c>
      <c r="H304" s="333" t="s">
        <v>1337</v>
      </c>
      <c r="I304" s="333" t="s">
        <v>34</v>
      </c>
      <c r="J304" s="333"/>
      <c r="K304" s="334" t="s">
        <v>48</v>
      </c>
      <c r="L304" s="335"/>
      <c r="M304" s="335" t="s">
        <v>1415</v>
      </c>
      <c r="N304" s="334">
        <v>403679</v>
      </c>
      <c r="O304" s="334" t="s">
        <v>1321</v>
      </c>
      <c r="P304" s="338">
        <v>42199</v>
      </c>
      <c r="Q304" s="339">
        <v>178351074.72999999</v>
      </c>
      <c r="R304" s="339">
        <v>145298474.96234128</v>
      </c>
      <c r="S304" s="334">
        <v>3</v>
      </c>
      <c r="T304" s="336">
        <v>6.167042060029515E-2</v>
      </c>
      <c r="U304" s="336">
        <v>0.79722556401707445</v>
      </c>
      <c r="V304" s="336">
        <v>9.0583148238009725E-2</v>
      </c>
      <c r="W304" s="336">
        <v>0.88801773880221357</v>
      </c>
      <c r="X304" s="336">
        <v>0.13216995250107821</v>
      </c>
      <c r="Y304" s="336">
        <v>1.0022687598819275</v>
      </c>
      <c r="Z304" s="336">
        <v>0.23054571466852281</v>
      </c>
      <c r="AA304" s="336">
        <v>1.3104965823905315</v>
      </c>
      <c r="AB304" s="336">
        <v>2.6975459011612673E-2</v>
      </c>
      <c r="AC304" s="340">
        <v>-0.37302063573785382</v>
      </c>
      <c r="AD304" s="509">
        <v>0</v>
      </c>
      <c r="AE304" s="337" t="s">
        <v>2249</v>
      </c>
      <c r="AF304" s="337" t="s">
        <v>741</v>
      </c>
      <c r="AG304" s="341" t="s">
        <v>741</v>
      </c>
      <c r="AH304" s="341" t="s">
        <v>2138</v>
      </c>
      <c r="AI304" s="341">
        <v>500</v>
      </c>
      <c r="AJ304" s="341">
        <v>500</v>
      </c>
      <c r="AK304" s="341">
        <v>500</v>
      </c>
      <c r="AL304" s="336">
        <v>5.0000000000000001E-3</v>
      </c>
      <c r="AM304" s="336" t="s">
        <v>34</v>
      </c>
      <c r="AN304" s="336" t="s">
        <v>636</v>
      </c>
      <c r="AO304" s="334" t="s">
        <v>1324</v>
      </c>
      <c r="AP304" s="337" t="s">
        <v>11</v>
      </c>
      <c r="AQ304" s="343" t="s">
        <v>676</v>
      </c>
      <c r="AR304" s="336">
        <v>6.6666666666666664E-4</v>
      </c>
      <c r="AS304" s="336">
        <v>6.6666666666666664E-4</v>
      </c>
      <c r="AT304" s="336"/>
      <c r="AW304" s="629"/>
      <c r="AX304" s="629"/>
      <c r="AY304" s="630"/>
      <c r="AZ304" s="630"/>
      <c r="BA304" s="630"/>
      <c r="BB304" s="631"/>
      <c r="BC304" s="630"/>
      <c r="BD304" s="630"/>
      <c r="BE304" s="630"/>
      <c r="BF304" s="630"/>
      <c r="BG304" s="631"/>
      <c r="BH304" s="631"/>
      <c r="BI304" s="632"/>
      <c r="BJ304" s="632"/>
      <c r="BK304" s="632"/>
      <c r="BL304" s="631"/>
      <c r="BM304" s="631"/>
      <c r="BN304" s="631"/>
      <c r="BO304" s="631"/>
      <c r="BP304" s="631"/>
      <c r="BQ304" s="631"/>
      <c r="BR304" s="631"/>
      <c r="BS304" s="631"/>
      <c r="BT304" s="634"/>
      <c r="BU304" s="635"/>
      <c r="BV304" s="633"/>
      <c r="BW304" s="636"/>
    </row>
    <row r="305" spans="2:75" ht="15.75" customHeight="1">
      <c r="B305" s="330" t="s">
        <v>1609</v>
      </c>
      <c r="C305" s="331">
        <v>38075290000105</v>
      </c>
      <c r="D305" s="332" t="s">
        <v>13</v>
      </c>
      <c r="E305" s="332" t="s">
        <v>615</v>
      </c>
      <c r="F305" s="332" t="s">
        <v>619</v>
      </c>
      <c r="G305" s="333" t="s">
        <v>34</v>
      </c>
      <c r="H305" s="333" t="s">
        <v>1337</v>
      </c>
      <c r="I305" s="333" t="s">
        <v>34</v>
      </c>
      <c r="J305" s="333" t="s">
        <v>611</v>
      </c>
      <c r="K305" s="334" t="s">
        <v>48</v>
      </c>
      <c r="L305" s="335"/>
      <c r="M305" s="335"/>
      <c r="N305" s="334">
        <v>564461</v>
      </c>
      <c r="O305" s="334" t="s">
        <v>1321</v>
      </c>
      <c r="P305" s="338">
        <v>44167</v>
      </c>
      <c r="Q305" s="339">
        <v>52332885.119999997</v>
      </c>
      <c r="R305" s="339">
        <v>67283887.010634959</v>
      </c>
      <c r="S305" s="334">
        <v>3</v>
      </c>
      <c r="T305" s="336">
        <v>0.11068492536294339</v>
      </c>
      <c r="U305" s="336">
        <v>1.2449744686800315</v>
      </c>
      <c r="V305" s="336">
        <v>0.10151266815900639</v>
      </c>
      <c r="W305" s="336">
        <v>0.93165366850015963</v>
      </c>
      <c r="X305" s="336" t="s">
        <v>1418</v>
      </c>
      <c r="Y305" s="336" t="s">
        <v>1418</v>
      </c>
      <c r="Z305" s="336" t="s">
        <v>1418</v>
      </c>
      <c r="AA305" s="336" t="s">
        <v>1418</v>
      </c>
      <c r="AB305" s="336">
        <v>3.1862115500958396E-2</v>
      </c>
      <c r="AC305" s="340">
        <v>-0.19571625690090483</v>
      </c>
      <c r="AD305" s="509">
        <v>36977246000165</v>
      </c>
      <c r="AE305" s="337" t="s">
        <v>2313</v>
      </c>
      <c r="AF305" s="337" t="s">
        <v>2314</v>
      </c>
      <c r="AG305" s="341" t="s">
        <v>719</v>
      </c>
      <c r="AH305" s="341" t="s">
        <v>2144</v>
      </c>
      <c r="AI305" s="341" t="s">
        <v>1428</v>
      </c>
      <c r="AJ305" s="341" t="s">
        <v>1428</v>
      </c>
      <c r="AK305" s="341" t="s">
        <v>1428</v>
      </c>
      <c r="AL305" s="336">
        <v>0.02</v>
      </c>
      <c r="AM305" s="336" t="s">
        <v>34</v>
      </c>
      <c r="AN305" s="336" t="s">
        <v>64</v>
      </c>
      <c r="AO305" s="334" t="s">
        <v>1321</v>
      </c>
      <c r="AP305" s="337" t="s">
        <v>13</v>
      </c>
      <c r="AQ305" s="343" t="s">
        <v>2202</v>
      </c>
      <c r="AR305" s="336" t="s">
        <v>34</v>
      </c>
      <c r="AS305" s="336" t="s">
        <v>34</v>
      </c>
      <c r="AT305" s="336"/>
      <c r="AW305" s="629"/>
      <c r="AX305" s="629"/>
      <c r="AY305" s="630"/>
      <c r="AZ305" s="630"/>
      <c r="BA305" s="630"/>
      <c r="BB305" s="631"/>
      <c r="BC305" s="630"/>
      <c r="BD305" s="630"/>
      <c r="BE305" s="630"/>
      <c r="BF305" s="630"/>
      <c r="BG305" s="631"/>
      <c r="BH305" s="631"/>
      <c r="BI305" s="632"/>
      <c r="BJ305" s="632"/>
      <c r="BK305" s="632"/>
      <c r="BL305" s="631"/>
      <c r="BM305" s="631"/>
      <c r="BN305" s="631"/>
      <c r="BO305" s="631"/>
      <c r="BP305" s="631"/>
      <c r="BQ305" s="631"/>
      <c r="BR305" s="631"/>
      <c r="BS305" s="631"/>
      <c r="BT305" s="634"/>
      <c r="BU305" s="635"/>
      <c r="BV305" s="633"/>
      <c r="BW305" s="636"/>
    </row>
    <row r="306" spans="2:75" ht="15.75" customHeight="1">
      <c r="B306" s="330" t="s">
        <v>323</v>
      </c>
      <c r="C306" s="331">
        <v>5448587000110</v>
      </c>
      <c r="D306" s="332" t="s">
        <v>13</v>
      </c>
      <c r="E306" s="332" t="s">
        <v>615</v>
      </c>
      <c r="F306" s="332" t="s">
        <v>619</v>
      </c>
      <c r="G306" s="333"/>
      <c r="H306" s="333" t="s">
        <v>1337</v>
      </c>
      <c r="I306" s="333" t="s">
        <v>34</v>
      </c>
      <c r="J306" s="333" t="s">
        <v>608</v>
      </c>
      <c r="K306" s="334" t="s">
        <v>48</v>
      </c>
      <c r="L306" s="335"/>
      <c r="M306" s="335" t="s">
        <v>34</v>
      </c>
      <c r="N306" s="334">
        <v>114995</v>
      </c>
      <c r="O306" s="334" t="s">
        <v>1321</v>
      </c>
      <c r="P306" s="338">
        <v>37749</v>
      </c>
      <c r="Q306" s="339">
        <v>1191347548.6099999</v>
      </c>
      <c r="R306" s="339">
        <v>1208367091.9415476</v>
      </c>
      <c r="S306" s="334">
        <v>3</v>
      </c>
      <c r="T306" s="336">
        <v>9.4882305109494247E-2</v>
      </c>
      <c r="U306" s="336">
        <v>1.2265620774085442</v>
      </c>
      <c r="V306" s="336">
        <v>0.13030037009250761</v>
      </c>
      <c r="W306" s="336">
        <v>1.2773793168527492</v>
      </c>
      <c r="X306" s="336">
        <v>0.17772589964366792</v>
      </c>
      <c r="Y306" s="336">
        <v>1.3477277827825944</v>
      </c>
      <c r="Z306" s="336">
        <v>0.24791678932336492</v>
      </c>
      <c r="AA306" s="336">
        <v>1.4092394022271628</v>
      </c>
      <c r="AB306" s="336">
        <v>2.5040911223186007E-2</v>
      </c>
      <c r="AC306" s="340">
        <v>1.0252463020922884</v>
      </c>
      <c r="AD306" s="509">
        <v>0</v>
      </c>
      <c r="AE306" s="337" t="s">
        <v>2373</v>
      </c>
      <c r="AF306" s="337" t="s">
        <v>2143</v>
      </c>
      <c r="AG306" s="341" t="s">
        <v>1437</v>
      </c>
      <c r="AH306" s="341" t="s">
        <v>2138</v>
      </c>
      <c r="AI306" s="341">
        <v>50000</v>
      </c>
      <c r="AJ306" s="341">
        <v>5000</v>
      </c>
      <c r="AK306" s="341">
        <v>25000</v>
      </c>
      <c r="AL306" s="336">
        <v>0.02</v>
      </c>
      <c r="AM306" s="336">
        <v>0.2</v>
      </c>
      <c r="AN306" s="336" t="s">
        <v>64</v>
      </c>
      <c r="AO306" s="334" t="s">
        <v>1324</v>
      </c>
      <c r="AP306" s="337" t="s">
        <v>13</v>
      </c>
      <c r="AQ306" s="343" t="s">
        <v>664</v>
      </c>
      <c r="AR306" s="336">
        <v>5.3333333333333332E-3</v>
      </c>
      <c r="AS306" s="336">
        <v>5.3333333333333332E-3</v>
      </c>
      <c r="AT306" s="336"/>
      <c r="AW306" s="629"/>
      <c r="AX306" s="629"/>
      <c r="AY306" s="630"/>
      <c r="AZ306" s="630"/>
      <c r="BA306" s="630"/>
      <c r="BB306" s="631"/>
      <c r="BC306" s="630"/>
      <c r="BD306" s="630"/>
      <c r="BE306" s="630"/>
      <c r="BF306" s="630"/>
      <c r="BG306" s="631"/>
      <c r="BH306" s="631"/>
      <c r="BI306" s="632"/>
      <c r="BJ306" s="632"/>
      <c r="BK306" s="632"/>
      <c r="BL306" s="631"/>
      <c r="BM306" s="631"/>
      <c r="BN306" s="631"/>
      <c r="BO306" s="631"/>
      <c r="BP306" s="631"/>
      <c r="BQ306" s="631"/>
      <c r="BR306" s="631"/>
      <c r="BS306" s="631"/>
      <c r="BT306" s="634"/>
      <c r="BU306" s="635"/>
      <c r="BV306" s="633"/>
      <c r="BW306" s="636"/>
    </row>
    <row r="307" spans="2:75" ht="15.75" customHeight="1">
      <c r="B307" s="330" t="s">
        <v>1692</v>
      </c>
      <c r="C307" s="331">
        <v>23339998000159</v>
      </c>
      <c r="D307" s="332" t="s">
        <v>13</v>
      </c>
      <c r="E307" s="332" t="s">
        <v>615</v>
      </c>
      <c r="F307" s="332" t="s">
        <v>619</v>
      </c>
      <c r="G307" s="333" t="s">
        <v>34</v>
      </c>
      <c r="H307" s="333" t="s">
        <v>1337</v>
      </c>
      <c r="I307" s="333"/>
      <c r="J307" s="333" t="s">
        <v>608</v>
      </c>
      <c r="K307" s="334" t="s">
        <v>48</v>
      </c>
      <c r="L307" s="335"/>
      <c r="M307" s="335"/>
      <c r="N307" s="334">
        <v>410349</v>
      </c>
      <c r="O307" s="334" t="s">
        <v>1321</v>
      </c>
      <c r="P307" s="338">
        <v>42359</v>
      </c>
      <c r="Q307" s="339">
        <v>24019429.440000001</v>
      </c>
      <c r="R307" s="339">
        <v>22425489.773809507</v>
      </c>
      <c r="S307" s="334">
        <v>3</v>
      </c>
      <c r="T307" s="336">
        <v>0.12446916647728501</v>
      </c>
      <c r="U307" s="336">
        <v>1.4000184207016164</v>
      </c>
      <c r="V307" s="336">
        <v>0.11397145132086339</v>
      </c>
      <c r="W307" s="336">
        <v>1.0459967475295751</v>
      </c>
      <c r="X307" s="336">
        <v>0.15224599217318757</v>
      </c>
      <c r="Y307" s="336">
        <v>1.0705619136328357</v>
      </c>
      <c r="Z307" s="336">
        <v>0.16818753943214348</v>
      </c>
      <c r="AA307" s="336">
        <v>0.91907152090677113</v>
      </c>
      <c r="AB307" s="336">
        <v>3.685027158611049E-2</v>
      </c>
      <c r="AC307" s="340">
        <v>0.14074673491976344</v>
      </c>
      <c r="AD307" s="509">
        <v>22918586000100</v>
      </c>
      <c r="AE307" s="337" t="s">
        <v>2279</v>
      </c>
      <c r="AF307" s="337" t="s">
        <v>2146</v>
      </c>
      <c r="AG307" s="341" t="s">
        <v>59</v>
      </c>
      <c r="AH307" s="341" t="s">
        <v>2138</v>
      </c>
      <c r="AI307" s="341">
        <v>50000</v>
      </c>
      <c r="AJ307" s="341">
        <v>50000</v>
      </c>
      <c r="AK307" s="341">
        <v>50000</v>
      </c>
      <c r="AL307" s="336">
        <v>4.5000000000000005E-3</v>
      </c>
      <c r="AM307" s="336">
        <v>0.2</v>
      </c>
      <c r="AN307" s="336" t="s">
        <v>64</v>
      </c>
      <c r="AO307" s="334" t="s">
        <v>1324</v>
      </c>
      <c r="AP307" s="337" t="s">
        <v>13</v>
      </c>
      <c r="AQ307" s="343" t="s">
        <v>664</v>
      </c>
      <c r="AR307" s="336" t="s">
        <v>34</v>
      </c>
      <c r="AS307" s="336" t="s">
        <v>34</v>
      </c>
      <c r="AT307" s="336"/>
      <c r="AW307" s="629"/>
      <c r="AX307" s="629"/>
      <c r="AY307" s="630"/>
      <c r="AZ307" s="630"/>
      <c r="BA307" s="630"/>
      <c r="BB307" s="631"/>
      <c r="BC307" s="630"/>
      <c r="BD307" s="630"/>
      <c r="BE307" s="630"/>
      <c r="BF307" s="630"/>
      <c r="BG307" s="631"/>
      <c r="BH307" s="631"/>
      <c r="BI307" s="632"/>
      <c r="BJ307" s="632"/>
      <c r="BK307" s="632"/>
      <c r="BL307" s="631"/>
      <c r="BM307" s="631"/>
      <c r="BN307" s="631"/>
      <c r="BO307" s="631"/>
      <c r="BP307" s="631"/>
      <c r="BQ307" s="631"/>
      <c r="BR307" s="631"/>
      <c r="BS307" s="631"/>
      <c r="BT307" s="634"/>
      <c r="BU307" s="635"/>
      <c r="BV307" s="633"/>
      <c r="BW307" s="636"/>
    </row>
    <row r="308" spans="2:75" ht="15.75" customHeight="1">
      <c r="B308" s="330" t="s">
        <v>537</v>
      </c>
      <c r="C308" s="331">
        <v>25108749000188</v>
      </c>
      <c r="D308" s="332" t="s">
        <v>13</v>
      </c>
      <c r="E308" s="332" t="s">
        <v>615</v>
      </c>
      <c r="F308" s="332" t="s">
        <v>619</v>
      </c>
      <c r="G308" s="333" t="s">
        <v>34</v>
      </c>
      <c r="H308" s="333" t="s">
        <v>1338</v>
      </c>
      <c r="I308" s="333" t="s">
        <v>34</v>
      </c>
      <c r="J308" s="333"/>
      <c r="K308" s="334" t="s">
        <v>48</v>
      </c>
      <c r="L308" s="335"/>
      <c r="M308" s="335" t="s">
        <v>1415</v>
      </c>
      <c r="N308" s="334">
        <v>422754</v>
      </c>
      <c r="O308" s="334" t="s">
        <v>1321</v>
      </c>
      <c r="P308" s="338">
        <v>42577</v>
      </c>
      <c r="Q308" s="339">
        <v>13471268.300000001</v>
      </c>
      <c r="R308" s="339">
        <v>15022467.452500008</v>
      </c>
      <c r="S308" s="334">
        <v>3</v>
      </c>
      <c r="T308" s="336">
        <v>0.10419342007650489</v>
      </c>
      <c r="U308" s="336">
        <v>1.3469286779432479</v>
      </c>
      <c r="V308" s="336">
        <v>6.380511705880143E-2</v>
      </c>
      <c r="W308" s="336">
        <v>0.62550349459804011</v>
      </c>
      <c r="X308" s="336">
        <v>7.8396175477246643E-2</v>
      </c>
      <c r="Y308" s="336">
        <v>0.59449244013630853</v>
      </c>
      <c r="Z308" s="336">
        <v>-1.1003118399311895E-2</v>
      </c>
      <c r="AA308" s="336">
        <v>-6.2545292063523938E-2</v>
      </c>
      <c r="AB308" s="336">
        <v>0.14581596671802108</v>
      </c>
      <c r="AC308" s="340">
        <v>-0.16964327828212664</v>
      </c>
      <c r="AD308" s="509">
        <v>0</v>
      </c>
      <c r="AE308" s="337" t="s">
        <v>2397</v>
      </c>
      <c r="AF308" s="337" t="s">
        <v>2134</v>
      </c>
      <c r="AG308" s="341" t="s">
        <v>741</v>
      </c>
      <c r="AH308" s="341" t="s">
        <v>2138</v>
      </c>
      <c r="AI308" s="341">
        <v>5000</v>
      </c>
      <c r="AJ308" s="341">
        <v>5000</v>
      </c>
      <c r="AK308" s="341">
        <v>5000</v>
      </c>
      <c r="AL308" s="336">
        <v>7.4999999999999997E-3</v>
      </c>
      <c r="AM308" s="336" t="s">
        <v>34</v>
      </c>
      <c r="AN308" s="336" t="s">
        <v>2152</v>
      </c>
      <c r="AO308" s="334" t="s">
        <v>1324</v>
      </c>
      <c r="AP308" s="337" t="s">
        <v>13</v>
      </c>
      <c r="AQ308" s="343" t="s">
        <v>668</v>
      </c>
      <c r="AR308" s="336" t="s">
        <v>34</v>
      </c>
      <c r="AS308" s="336" t="s">
        <v>34</v>
      </c>
      <c r="AT308" s="336"/>
      <c r="AW308" s="629"/>
      <c r="AX308" s="629"/>
      <c r="AY308" s="630"/>
      <c r="AZ308" s="630"/>
      <c r="BA308" s="630"/>
      <c r="BB308" s="631"/>
      <c r="BC308" s="630"/>
      <c r="BD308" s="630"/>
      <c r="BE308" s="630"/>
      <c r="BF308" s="630"/>
      <c r="BG308" s="631"/>
      <c r="BH308" s="631"/>
      <c r="BI308" s="632"/>
      <c r="BJ308" s="632"/>
      <c r="BK308" s="632"/>
      <c r="BL308" s="631"/>
      <c r="BM308" s="631"/>
      <c r="BN308" s="631"/>
      <c r="BO308" s="631"/>
      <c r="BP308" s="631"/>
      <c r="BQ308" s="631"/>
      <c r="BR308" s="631"/>
      <c r="BS308" s="631"/>
      <c r="BT308" s="634"/>
      <c r="BU308" s="635"/>
      <c r="BV308" s="633"/>
      <c r="BW308" s="636"/>
    </row>
    <row r="309" spans="2:75" ht="15.75" customHeight="1">
      <c r="B309" s="330" t="s">
        <v>1202</v>
      </c>
      <c r="C309" s="331">
        <v>4066545000151</v>
      </c>
      <c r="D309" s="332" t="s">
        <v>13</v>
      </c>
      <c r="E309" s="332" t="s">
        <v>615</v>
      </c>
      <c r="F309" s="332" t="s">
        <v>619</v>
      </c>
      <c r="G309" s="333" t="s">
        <v>34</v>
      </c>
      <c r="H309" s="333" t="s">
        <v>1337</v>
      </c>
      <c r="I309" s="333" t="s">
        <v>34</v>
      </c>
      <c r="J309" s="333"/>
      <c r="K309" s="334" t="s">
        <v>48</v>
      </c>
      <c r="L309" s="335"/>
      <c r="M309" s="335" t="s">
        <v>1415</v>
      </c>
      <c r="N309" s="334">
        <v>95141</v>
      </c>
      <c r="O309" s="334" t="s">
        <v>1321</v>
      </c>
      <c r="P309" s="338">
        <v>37043</v>
      </c>
      <c r="Q309" s="339">
        <v>38390969.270000003</v>
      </c>
      <c r="R309" s="339">
        <v>41798285.735158756</v>
      </c>
      <c r="S309" s="334">
        <v>3</v>
      </c>
      <c r="T309" s="336">
        <v>8.7471736481803397E-2</v>
      </c>
      <c r="U309" s="336">
        <v>1.1307642103534621</v>
      </c>
      <c r="V309" s="336">
        <v>9.8692711765663965E-2</v>
      </c>
      <c r="W309" s="336">
        <v>0.96751857760700366</v>
      </c>
      <c r="X309" s="336">
        <v>0.14316804421907592</v>
      </c>
      <c r="Y309" s="336">
        <v>1.0856692872988936</v>
      </c>
      <c r="Z309" s="336">
        <v>0.20412238402755256</v>
      </c>
      <c r="AA309" s="336">
        <v>1.1602978048936088</v>
      </c>
      <c r="AB309" s="336">
        <v>3.3929286987082516E-2</v>
      </c>
      <c r="AC309" s="340">
        <v>-7.191711930143746E-2</v>
      </c>
      <c r="AD309" s="509">
        <v>0</v>
      </c>
      <c r="AE309" s="337" t="s">
        <v>2429</v>
      </c>
      <c r="AF309" s="337" t="s">
        <v>2314</v>
      </c>
      <c r="AG309" s="341" t="s">
        <v>719</v>
      </c>
      <c r="AH309" s="341" t="s">
        <v>2138</v>
      </c>
      <c r="AI309" s="341">
        <v>1000</v>
      </c>
      <c r="AJ309" s="341">
        <v>1000</v>
      </c>
      <c r="AK309" s="341">
        <v>1000</v>
      </c>
      <c r="AL309" s="336">
        <v>5.0000000000000001E-3</v>
      </c>
      <c r="AM309" s="336" t="s">
        <v>34</v>
      </c>
      <c r="AN309" s="336" t="s">
        <v>64</v>
      </c>
      <c r="AO309" s="334" t="s">
        <v>1324</v>
      </c>
      <c r="AP309" s="337" t="s">
        <v>13</v>
      </c>
      <c r="AQ309" s="343" t="s">
        <v>668</v>
      </c>
      <c r="AR309" s="336">
        <v>1E-3</v>
      </c>
      <c r="AS309" s="336">
        <v>1E-3</v>
      </c>
      <c r="AT309" s="336"/>
      <c r="AW309" s="629"/>
      <c r="AX309" s="629"/>
      <c r="AY309" s="630"/>
      <c r="AZ309" s="630"/>
      <c r="BA309" s="630"/>
      <c r="BB309" s="631"/>
      <c r="BC309" s="630"/>
      <c r="BD309" s="630"/>
      <c r="BE309" s="630"/>
      <c r="BF309" s="630"/>
      <c r="BG309" s="631"/>
      <c r="BH309" s="631"/>
      <c r="BI309" s="632"/>
      <c r="BJ309" s="632"/>
      <c r="BK309" s="632"/>
      <c r="BL309" s="631"/>
      <c r="BM309" s="631"/>
      <c r="BN309" s="631"/>
      <c r="BO309" s="631"/>
      <c r="BP309" s="631"/>
      <c r="BQ309" s="631"/>
      <c r="BR309" s="631"/>
      <c r="BS309" s="631"/>
      <c r="BT309" s="634"/>
      <c r="BU309" s="635"/>
      <c r="BV309" s="633"/>
      <c r="BW309" s="636"/>
    </row>
    <row r="310" spans="2:75" ht="15.75" customHeight="1">
      <c r="B310" s="330" t="s">
        <v>409</v>
      </c>
      <c r="C310" s="331">
        <v>31951995000108</v>
      </c>
      <c r="D310" s="332" t="s">
        <v>13</v>
      </c>
      <c r="E310" s="332" t="s">
        <v>615</v>
      </c>
      <c r="F310" s="332" t="s">
        <v>619</v>
      </c>
      <c r="G310" s="333" t="s">
        <v>34</v>
      </c>
      <c r="H310" s="333" t="s">
        <v>1337</v>
      </c>
      <c r="I310" s="333" t="s">
        <v>34</v>
      </c>
      <c r="J310" s="333"/>
      <c r="K310" s="334" t="s">
        <v>48</v>
      </c>
      <c r="L310" s="335"/>
      <c r="M310" s="335" t="s">
        <v>1415</v>
      </c>
      <c r="N310" s="334">
        <v>481025</v>
      </c>
      <c r="O310" s="334" t="s">
        <v>1321</v>
      </c>
      <c r="P310" s="338">
        <v>43437</v>
      </c>
      <c r="Q310" s="339">
        <v>39912420.039999999</v>
      </c>
      <c r="R310" s="339">
        <v>39051353.127539657</v>
      </c>
      <c r="S310" s="334">
        <v>3</v>
      </c>
      <c r="T310" s="336">
        <v>3.7925411552397259E-2</v>
      </c>
      <c r="U310" s="336">
        <v>0.49026919747154885</v>
      </c>
      <c r="V310" s="336">
        <v>4.4456028160231531E-2</v>
      </c>
      <c r="W310" s="336">
        <v>0.43581772516061679</v>
      </c>
      <c r="X310" s="336">
        <v>6.2485999237017698E-2</v>
      </c>
      <c r="Y310" s="336">
        <v>0.47384268345528763</v>
      </c>
      <c r="Z310" s="336">
        <v>1.9121156896784841E-2</v>
      </c>
      <c r="AA310" s="336">
        <v>0.10869085465595496</v>
      </c>
      <c r="AB310" s="336">
        <v>3.6458545162737097E-2</v>
      </c>
      <c r="AC310" s="340">
        <v>-1.453429630443974</v>
      </c>
      <c r="AD310" s="509">
        <v>0</v>
      </c>
      <c r="AE310" s="337" t="s">
        <v>2441</v>
      </c>
      <c r="AF310" s="337" t="s">
        <v>2134</v>
      </c>
      <c r="AG310" s="341" t="s">
        <v>1436</v>
      </c>
      <c r="AH310" s="341" t="s">
        <v>2138</v>
      </c>
      <c r="AI310" s="341">
        <v>1000</v>
      </c>
      <c r="AJ310" s="341">
        <v>1000</v>
      </c>
      <c r="AK310" s="341">
        <v>1000</v>
      </c>
      <c r="AL310" s="336">
        <v>0.02</v>
      </c>
      <c r="AM310" s="336">
        <v>0.2</v>
      </c>
      <c r="AN310" s="336" t="s">
        <v>34</v>
      </c>
      <c r="AO310" s="334" t="s">
        <v>1324</v>
      </c>
      <c r="AP310" s="337" t="s">
        <v>13</v>
      </c>
      <c r="AQ310" s="343" t="s">
        <v>664</v>
      </c>
      <c r="AR310" s="336">
        <v>2.6666666666666666E-3</v>
      </c>
      <c r="AS310" s="336">
        <v>2.6666666666666666E-3</v>
      </c>
      <c r="AT310" s="336"/>
      <c r="AW310" s="629"/>
      <c r="AX310" s="629"/>
      <c r="AY310" s="630"/>
      <c r="AZ310" s="630"/>
      <c r="BA310" s="630"/>
      <c r="BB310" s="631"/>
      <c r="BC310" s="630"/>
      <c r="BD310" s="630"/>
      <c r="BE310" s="630"/>
      <c r="BF310" s="630"/>
      <c r="BG310" s="631"/>
      <c r="BH310" s="631"/>
      <c r="BI310" s="632"/>
      <c r="BJ310" s="632"/>
      <c r="BK310" s="632"/>
      <c r="BL310" s="212"/>
      <c r="BM310" s="631"/>
      <c r="BN310" s="631"/>
      <c r="BO310" s="631"/>
      <c r="BP310" s="631"/>
      <c r="BQ310" s="631"/>
      <c r="BR310" s="631"/>
      <c r="BS310" s="631"/>
      <c r="BT310" s="634"/>
      <c r="BU310" s="635"/>
      <c r="BV310" s="633"/>
      <c r="BW310" s="636"/>
    </row>
    <row r="311" spans="2:75" ht="15.75" customHeight="1">
      <c r="B311" s="330" t="s">
        <v>1230</v>
      </c>
      <c r="C311" s="331">
        <v>31533459000184</v>
      </c>
      <c r="D311" s="332" t="s">
        <v>13</v>
      </c>
      <c r="E311" s="332" t="s">
        <v>615</v>
      </c>
      <c r="F311" s="332" t="s">
        <v>619</v>
      </c>
      <c r="G311" s="333" t="s">
        <v>34</v>
      </c>
      <c r="H311" s="333" t="s">
        <v>1337</v>
      </c>
      <c r="I311" s="333" t="s">
        <v>34</v>
      </c>
      <c r="J311" s="333"/>
      <c r="K311" s="334" t="s">
        <v>48</v>
      </c>
      <c r="L311" s="335"/>
      <c r="M311" s="335" t="s">
        <v>34</v>
      </c>
      <c r="N311" s="334">
        <v>479764</v>
      </c>
      <c r="O311" s="334" t="s">
        <v>1321</v>
      </c>
      <c r="P311" s="338">
        <v>43426</v>
      </c>
      <c r="Q311" s="339">
        <v>81234912.439999998</v>
      </c>
      <c r="R311" s="339">
        <v>115204213.58142854</v>
      </c>
      <c r="S311" s="334">
        <v>3</v>
      </c>
      <c r="T311" s="336">
        <v>8.1445073996872175E-2</v>
      </c>
      <c r="U311" s="336">
        <v>1.0528563681185277</v>
      </c>
      <c r="V311" s="336">
        <v>0.10469041471263441</v>
      </c>
      <c r="W311" s="336">
        <v>1.0263161212183349</v>
      </c>
      <c r="X311" s="336">
        <v>0.14075513387422744</v>
      </c>
      <c r="Y311" s="336">
        <v>1.0673717498232875</v>
      </c>
      <c r="Z311" s="336">
        <v>0.20012493236218987</v>
      </c>
      <c r="AA311" s="336">
        <v>1.1375749937007775</v>
      </c>
      <c r="AB311" s="336">
        <v>9.9762763925005209E-3</v>
      </c>
      <c r="AC311" s="340">
        <v>0.24881689031205872</v>
      </c>
      <c r="AD311" s="509">
        <v>0</v>
      </c>
      <c r="AE311" s="337" t="s">
        <v>2442</v>
      </c>
      <c r="AF311" s="337" t="s">
        <v>2134</v>
      </c>
      <c r="AG311" s="341" t="s">
        <v>1436</v>
      </c>
      <c r="AH311" s="341" t="s">
        <v>2138</v>
      </c>
      <c r="AI311" s="341">
        <v>1000</v>
      </c>
      <c r="AJ311" s="341">
        <v>1000</v>
      </c>
      <c r="AK311" s="341">
        <v>1000</v>
      </c>
      <c r="AL311" s="336">
        <v>0.02</v>
      </c>
      <c r="AM311" s="336">
        <v>0.2</v>
      </c>
      <c r="AN311" s="336" t="s">
        <v>64</v>
      </c>
      <c r="AO311" s="334" t="s">
        <v>1324</v>
      </c>
      <c r="AP311" s="337" t="s">
        <v>13</v>
      </c>
      <c r="AQ311" s="343" t="s">
        <v>668</v>
      </c>
      <c r="AR311" s="336">
        <v>4.0000000000000001E-3</v>
      </c>
      <c r="AS311" s="336">
        <v>4.0000000000000001E-3</v>
      </c>
      <c r="AT311" s="336"/>
      <c r="AW311" s="629"/>
      <c r="AX311" s="629"/>
      <c r="AY311" s="630"/>
      <c r="AZ311" s="630"/>
      <c r="BA311" s="630"/>
      <c r="BB311" s="630"/>
      <c r="BC311" s="630"/>
      <c r="BD311" s="630"/>
      <c r="BE311" s="630"/>
      <c r="BF311" s="630"/>
      <c r="BG311" s="631"/>
      <c r="BH311" s="631"/>
      <c r="BI311" s="632"/>
      <c r="BJ311" s="632"/>
      <c r="BK311" s="632"/>
      <c r="BL311" s="212"/>
      <c r="BM311" s="631"/>
      <c r="BN311" s="631"/>
      <c r="BO311" s="631"/>
      <c r="BP311" s="631"/>
      <c r="BQ311" s="631"/>
      <c r="BR311" s="631"/>
      <c r="BS311" s="631"/>
      <c r="BT311" s="631"/>
      <c r="BU311" s="631"/>
      <c r="BV311" s="633"/>
      <c r="BW311" s="630"/>
    </row>
    <row r="312" spans="2:75" ht="15.75" customHeight="1">
      <c r="B312" s="330" t="s">
        <v>809</v>
      </c>
      <c r="C312" s="331">
        <v>5104498000156</v>
      </c>
      <c r="D312" s="332" t="s">
        <v>11</v>
      </c>
      <c r="E312" s="332" t="s">
        <v>621</v>
      </c>
      <c r="F312" s="332" t="s">
        <v>672</v>
      </c>
      <c r="G312" s="333" t="s">
        <v>865</v>
      </c>
      <c r="H312" s="333" t="s">
        <v>34</v>
      </c>
      <c r="I312" s="333"/>
      <c r="J312" s="333" t="s">
        <v>608</v>
      </c>
      <c r="K312" s="334" t="s">
        <v>48</v>
      </c>
      <c r="L312" s="335"/>
      <c r="M312" s="335" t="s">
        <v>1415</v>
      </c>
      <c r="N312" s="334">
        <v>107816</v>
      </c>
      <c r="O312" s="334" t="s">
        <v>1321</v>
      </c>
      <c r="P312" s="338">
        <v>37536</v>
      </c>
      <c r="Q312" s="339">
        <v>85348361.390000001</v>
      </c>
      <c r="R312" s="339">
        <v>122265005.12444444</v>
      </c>
      <c r="S312" s="334">
        <v>3</v>
      </c>
      <c r="T312" s="336">
        <v>4.1237345241207146E-2</v>
      </c>
      <c r="U312" s="336">
        <v>0.53308321069454245</v>
      </c>
      <c r="V312" s="336">
        <v>4.5247776064356593E-2</v>
      </c>
      <c r="W312" s="336">
        <v>0.44357950201645263</v>
      </c>
      <c r="X312" s="336">
        <v>6.0057765437360411E-2</v>
      </c>
      <c r="Y312" s="336">
        <v>0.45542894543819906</v>
      </c>
      <c r="Z312" s="336">
        <v>0.14131868160018191</v>
      </c>
      <c r="AA312" s="336">
        <v>0.80330120007327011</v>
      </c>
      <c r="AB312" s="336">
        <v>5.5799258341438888E-2</v>
      </c>
      <c r="AC312" s="340">
        <v>-0.92020955028450002</v>
      </c>
      <c r="AD312" s="509">
        <v>14951623000154</v>
      </c>
      <c r="AE312" s="337" t="s">
        <v>2153</v>
      </c>
      <c r="AF312" s="337" t="s">
        <v>728</v>
      </c>
      <c r="AG312" s="341" t="s">
        <v>728</v>
      </c>
      <c r="AH312" s="341" t="s">
        <v>2138</v>
      </c>
      <c r="AI312" s="341">
        <v>1000</v>
      </c>
      <c r="AJ312" s="341">
        <v>1000</v>
      </c>
      <c r="AK312" s="341">
        <v>1000</v>
      </c>
      <c r="AL312" s="336">
        <v>5.0000000000000001E-3</v>
      </c>
      <c r="AM312" s="336" t="s">
        <v>34</v>
      </c>
      <c r="AN312" s="336" t="s">
        <v>34</v>
      </c>
      <c r="AO312" s="334" t="s">
        <v>1324</v>
      </c>
      <c r="AP312" s="337" t="s">
        <v>11</v>
      </c>
      <c r="AQ312" s="343" t="s">
        <v>673</v>
      </c>
      <c r="AR312" s="336">
        <v>1.6000000000000001E-3</v>
      </c>
      <c r="AS312" s="336">
        <v>1.6000000000000001E-3</v>
      </c>
      <c r="AT312" s="336"/>
      <c r="AW312" s="629"/>
      <c r="AX312" s="629"/>
      <c r="AY312" s="630"/>
      <c r="AZ312" s="630"/>
      <c r="BA312" s="630"/>
      <c r="BB312" s="630"/>
      <c r="BC312" s="630"/>
      <c r="BD312" s="630"/>
      <c r="BE312" s="630"/>
      <c r="BF312" s="630"/>
      <c r="BG312" s="631"/>
      <c r="BH312" s="631"/>
      <c r="BI312" s="632"/>
      <c r="BJ312" s="632"/>
      <c r="BK312" s="632"/>
      <c r="BL312" s="212"/>
      <c r="BM312" s="631"/>
      <c r="BN312" s="631"/>
      <c r="BO312" s="631"/>
      <c r="BP312" s="631"/>
      <c r="BQ312" s="631"/>
      <c r="BR312" s="631"/>
      <c r="BS312" s="631"/>
      <c r="BT312" s="631"/>
      <c r="BU312" s="631"/>
      <c r="BV312" s="633"/>
      <c r="BW312" s="630"/>
    </row>
    <row r="313" spans="2:75" ht="15.75" customHeight="1">
      <c r="B313" s="330" t="s">
        <v>470</v>
      </c>
      <c r="C313" s="331">
        <v>14115118000170</v>
      </c>
      <c r="D313" s="332" t="s">
        <v>11</v>
      </c>
      <c r="E313" s="332" t="s">
        <v>621</v>
      </c>
      <c r="F313" s="332" t="s">
        <v>672</v>
      </c>
      <c r="G313" s="333" t="s">
        <v>865</v>
      </c>
      <c r="H313" s="333" t="s">
        <v>34</v>
      </c>
      <c r="I313" s="333"/>
      <c r="J313" s="333" t="s">
        <v>608</v>
      </c>
      <c r="K313" s="334" t="s">
        <v>48</v>
      </c>
      <c r="L313" s="335"/>
      <c r="M313" s="335" t="s">
        <v>1415</v>
      </c>
      <c r="N313" s="334">
        <v>293458</v>
      </c>
      <c r="O313" s="334" t="s">
        <v>1321</v>
      </c>
      <c r="P313" s="338">
        <v>40900</v>
      </c>
      <c r="Q313" s="339">
        <v>174324130.41</v>
      </c>
      <c r="R313" s="339">
        <v>213369642.53376982</v>
      </c>
      <c r="S313" s="334">
        <v>3</v>
      </c>
      <c r="T313" s="336">
        <v>4.428429559520719E-2</v>
      </c>
      <c r="U313" s="336">
        <v>0.57247173262863937</v>
      </c>
      <c r="V313" s="336">
        <v>5.2035360763265537E-2</v>
      </c>
      <c r="W313" s="336">
        <v>0.51012052795227247</v>
      </c>
      <c r="X313" s="336">
        <v>7.5098548524387576E-2</v>
      </c>
      <c r="Y313" s="336">
        <v>0.56948593590405261</v>
      </c>
      <c r="Z313" s="336">
        <v>0.16107496995511106</v>
      </c>
      <c r="AA313" s="336">
        <v>0.91560234783948113</v>
      </c>
      <c r="AB313" s="336">
        <v>5.6274208982945294E-2</v>
      </c>
      <c r="AC313" s="340">
        <v>-0.79693375435530056</v>
      </c>
      <c r="AD313" s="509">
        <v>0</v>
      </c>
      <c r="AE313" s="337" t="s">
        <v>2342</v>
      </c>
      <c r="AF313" s="337" t="s">
        <v>2140</v>
      </c>
      <c r="AG313" s="341" t="s">
        <v>719</v>
      </c>
      <c r="AH313" s="341" t="s">
        <v>2138</v>
      </c>
      <c r="AI313" s="341">
        <v>1000</v>
      </c>
      <c r="AJ313" s="341">
        <v>500</v>
      </c>
      <c r="AK313" s="341">
        <v>500</v>
      </c>
      <c r="AL313" s="336">
        <v>5.0000000000000001E-3</v>
      </c>
      <c r="AM313" s="336">
        <v>0.2</v>
      </c>
      <c r="AN313" s="336" t="s">
        <v>150</v>
      </c>
      <c r="AO313" s="334" t="s">
        <v>1324</v>
      </c>
      <c r="AP313" s="337" t="s">
        <v>11</v>
      </c>
      <c r="AQ313" s="343" t="s">
        <v>673</v>
      </c>
      <c r="AR313" s="336">
        <v>1.7333333333333335E-3</v>
      </c>
      <c r="AS313" s="336">
        <v>1.7333333333333335E-3</v>
      </c>
      <c r="AT313" s="336"/>
      <c r="AW313" s="629"/>
      <c r="AX313" s="629"/>
      <c r="AY313" s="630"/>
      <c r="AZ313" s="630"/>
      <c r="BA313" s="630"/>
      <c r="BB313" s="630"/>
      <c r="BC313" s="630"/>
      <c r="BD313" s="630"/>
      <c r="BE313" s="630"/>
      <c r="BF313" s="630"/>
      <c r="BG313" s="631"/>
      <c r="BH313" s="631"/>
      <c r="BI313" s="632"/>
      <c r="BJ313" s="632"/>
      <c r="BK313" s="632"/>
      <c r="BL313" s="212"/>
      <c r="BM313" s="631"/>
      <c r="BN313" s="631"/>
      <c r="BO313" s="631"/>
      <c r="BP313" s="631"/>
      <c r="BQ313" s="631"/>
      <c r="BR313" s="631"/>
      <c r="BS313" s="631"/>
      <c r="BT313" s="631"/>
      <c r="BU313" s="631"/>
      <c r="BV313" s="633"/>
      <c r="BW313" s="630"/>
    </row>
    <row r="314" spans="2:75" ht="15.75" customHeight="1">
      <c r="B314" s="330" t="s">
        <v>1243</v>
      </c>
      <c r="C314" s="331">
        <v>37240657000136</v>
      </c>
      <c r="D314" s="332" t="s">
        <v>11</v>
      </c>
      <c r="E314" s="332" t="s">
        <v>621</v>
      </c>
      <c r="F314" s="332" t="s">
        <v>672</v>
      </c>
      <c r="G314" s="333" t="s">
        <v>738</v>
      </c>
      <c r="H314" s="333" t="s">
        <v>34</v>
      </c>
      <c r="I314" s="333"/>
      <c r="J314" s="333" t="s">
        <v>608</v>
      </c>
      <c r="K314" s="334" t="s">
        <v>48</v>
      </c>
      <c r="L314" s="335"/>
      <c r="M314" s="335" t="s">
        <v>1415</v>
      </c>
      <c r="N314" s="334">
        <v>539929</v>
      </c>
      <c r="O314" s="334" t="s">
        <v>1321</v>
      </c>
      <c r="P314" s="338">
        <v>43999</v>
      </c>
      <c r="Q314" s="339">
        <v>28374047.5</v>
      </c>
      <c r="R314" s="339">
        <v>30941838.875436515</v>
      </c>
      <c r="S314" s="334">
        <v>3</v>
      </c>
      <c r="T314" s="336">
        <v>9.0102013342772791E-2</v>
      </c>
      <c r="U314" s="336">
        <v>1.1647663127162493</v>
      </c>
      <c r="V314" s="336">
        <v>1.1022363314028505E-2</v>
      </c>
      <c r="W314" s="336">
        <v>0.10805601634270519</v>
      </c>
      <c r="X314" s="336">
        <v>-1.0882319780688099E-2</v>
      </c>
      <c r="Y314" s="336">
        <v>-8.2522607785153398E-2</v>
      </c>
      <c r="Z314" s="336" t="s">
        <v>1418</v>
      </c>
      <c r="AA314" s="336" t="s">
        <v>1418</v>
      </c>
      <c r="AB314" s="336">
        <v>3.9621397574926706E-2</v>
      </c>
      <c r="AC314" s="340">
        <v>-2.1555544981859778</v>
      </c>
      <c r="AD314" s="509">
        <v>0</v>
      </c>
      <c r="AE314" s="337" t="s">
        <v>2447</v>
      </c>
      <c r="AF314" s="337" t="s">
        <v>2134</v>
      </c>
      <c r="AG314" s="341" t="s">
        <v>1436</v>
      </c>
      <c r="AH314" s="341" t="s">
        <v>2138</v>
      </c>
      <c r="AI314" s="341">
        <v>1000</v>
      </c>
      <c r="AJ314" s="341">
        <v>100</v>
      </c>
      <c r="AK314" s="341">
        <v>500</v>
      </c>
      <c r="AL314" s="336">
        <v>5.5000000000000005E-3</v>
      </c>
      <c r="AM314" s="336" t="s">
        <v>34</v>
      </c>
      <c r="AN314" s="336" t="s">
        <v>2243</v>
      </c>
      <c r="AO314" s="334" t="s">
        <v>1324</v>
      </c>
      <c r="AP314" s="337" t="s">
        <v>11</v>
      </c>
      <c r="AQ314" s="343" t="s">
        <v>676</v>
      </c>
      <c r="AR314" s="336">
        <v>7.3333333333333323E-4</v>
      </c>
      <c r="AS314" s="336">
        <v>7.3333333333333323E-4</v>
      </c>
      <c r="AT314" s="336"/>
      <c r="AW314" s="629"/>
      <c r="AX314" s="629"/>
      <c r="AY314" s="630"/>
      <c r="AZ314" s="630"/>
      <c r="BA314" s="630"/>
      <c r="BB314" s="630"/>
      <c r="BC314" s="630"/>
      <c r="BD314" s="630"/>
      <c r="BE314" s="630"/>
      <c r="BF314" s="630"/>
      <c r="BG314" s="631"/>
      <c r="BH314" s="631"/>
      <c r="BI314" s="632"/>
      <c r="BJ314" s="632"/>
      <c r="BK314" s="632"/>
      <c r="BL314" s="212"/>
      <c r="BM314" s="631"/>
      <c r="BN314" s="631"/>
      <c r="BO314" s="631"/>
      <c r="BP314" s="631"/>
      <c r="BQ314" s="631"/>
      <c r="BR314" s="631"/>
      <c r="BS314" s="631"/>
      <c r="BT314" s="631"/>
      <c r="BU314" s="631"/>
      <c r="BV314" s="633"/>
      <c r="BW314" s="630"/>
    </row>
    <row r="315" spans="2:75" ht="15.75" customHeight="1">
      <c r="B315" s="330" t="s">
        <v>793</v>
      </c>
      <c r="C315" s="331">
        <v>38110723000116</v>
      </c>
      <c r="D315" s="332" t="s">
        <v>14</v>
      </c>
      <c r="E315" s="332" t="s">
        <v>607</v>
      </c>
      <c r="F315" s="332" t="s">
        <v>860</v>
      </c>
      <c r="G315" s="333" t="s">
        <v>866</v>
      </c>
      <c r="H315" s="333" t="s">
        <v>34</v>
      </c>
      <c r="I315" s="333" t="s">
        <v>34</v>
      </c>
      <c r="J315" s="333" t="s">
        <v>690</v>
      </c>
      <c r="K315" s="334"/>
      <c r="L315" s="335"/>
      <c r="M315" s="335" t="s">
        <v>1415</v>
      </c>
      <c r="N315" s="334">
        <v>553875</v>
      </c>
      <c r="O315" s="334" t="s">
        <v>1321</v>
      </c>
      <c r="P315" s="338">
        <v>44105</v>
      </c>
      <c r="Q315" s="339">
        <v>1560426.28</v>
      </c>
      <c r="R315" s="339">
        <v>1937108.3844047626</v>
      </c>
      <c r="S315" s="334">
        <v>3</v>
      </c>
      <c r="T315" s="336">
        <v>-0.13996492757527546</v>
      </c>
      <c r="U315" s="336">
        <v>-1.8093539373116245</v>
      </c>
      <c r="V315" s="336">
        <v>-0.19192841427177731</v>
      </c>
      <c r="W315" s="336">
        <v>-1.8815402176759557</v>
      </c>
      <c r="X315" s="336" t="s">
        <v>1418</v>
      </c>
      <c r="Y315" s="336" t="s">
        <v>1418</v>
      </c>
      <c r="Z315" s="336" t="s">
        <v>1418</v>
      </c>
      <c r="AA315" s="336" t="s">
        <v>1418</v>
      </c>
      <c r="AB315" s="336">
        <v>0.21627228328266032</v>
      </c>
      <c r="AC315" s="340">
        <v>-1.3262785928980925</v>
      </c>
      <c r="AD315" s="509">
        <v>37174238000143</v>
      </c>
      <c r="AE315" s="337" t="s">
        <v>2194</v>
      </c>
      <c r="AF315" s="337" t="s">
        <v>2194</v>
      </c>
      <c r="AG315" s="341" t="s">
        <v>1439</v>
      </c>
      <c r="AH315" s="341" t="s">
        <v>2138</v>
      </c>
      <c r="AI315" s="341">
        <v>200</v>
      </c>
      <c r="AJ315" s="341">
        <v>200</v>
      </c>
      <c r="AK315" s="341">
        <v>200</v>
      </c>
      <c r="AL315" s="336">
        <v>0.01</v>
      </c>
      <c r="AM315" s="336">
        <v>0.2</v>
      </c>
      <c r="AN315" s="336" t="s">
        <v>2147</v>
      </c>
      <c r="AO315" s="334" t="s">
        <v>1324</v>
      </c>
      <c r="AP315" s="337" t="s">
        <v>716</v>
      </c>
      <c r="AQ315" s="343" t="s">
        <v>694</v>
      </c>
      <c r="AR315" s="336">
        <v>3.333E-3</v>
      </c>
      <c r="AS315" s="336">
        <v>3.333E-3</v>
      </c>
      <c r="AT315" s="336"/>
      <c r="AW315" s="629"/>
      <c r="AX315" s="629"/>
      <c r="AY315" s="630"/>
      <c r="AZ315" s="630"/>
      <c r="BA315" s="630"/>
      <c r="BB315" s="630"/>
      <c r="BC315" s="630"/>
      <c r="BD315" s="630"/>
      <c r="BE315" s="630"/>
      <c r="BF315" s="630"/>
      <c r="BG315" s="631"/>
      <c r="BH315" s="631"/>
      <c r="BI315" s="632"/>
      <c r="BJ315" s="632"/>
      <c r="BK315" s="632"/>
      <c r="BL315" s="212"/>
      <c r="BM315" s="631"/>
      <c r="BN315" s="631"/>
      <c r="BO315" s="631"/>
      <c r="BP315" s="631"/>
      <c r="BQ315" s="631"/>
      <c r="BR315" s="631"/>
      <c r="BS315" s="631"/>
      <c r="BT315" s="631"/>
      <c r="BU315" s="631"/>
      <c r="BV315" s="633"/>
      <c r="BW315" s="630"/>
    </row>
    <row r="316" spans="2:75" ht="15.75" customHeight="1">
      <c r="B316" s="330" t="s">
        <v>78</v>
      </c>
      <c r="C316" s="331">
        <v>575922000127</v>
      </c>
      <c r="D316" s="332" t="s">
        <v>14</v>
      </c>
      <c r="E316" s="332" t="s">
        <v>607</v>
      </c>
      <c r="F316" s="332"/>
      <c r="G316" s="333"/>
      <c r="H316" s="333" t="s">
        <v>34</v>
      </c>
      <c r="I316" s="333" t="s">
        <v>34</v>
      </c>
      <c r="J316" s="333" t="s">
        <v>608</v>
      </c>
      <c r="K316" s="334" t="s">
        <v>48</v>
      </c>
      <c r="L316" s="335"/>
      <c r="M316" s="335" t="s">
        <v>34</v>
      </c>
      <c r="N316" s="334">
        <v>190330</v>
      </c>
      <c r="O316" s="334" t="s">
        <v>1321</v>
      </c>
      <c r="P316" s="338">
        <v>34822</v>
      </c>
      <c r="Q316" s="339">
        <v>29382263.300000001</v>
      </c>
      <c r="R316" s="339">
        <v>43324546.131984122</v>
      </c>
      <c r="S316" s="334">
        <v>3</v>
      </c>
      <c r="T316" s="336">
        <v>-0.1623901019010181</v>
      </c>
      <c r="U316" s="336">
        <v>-2.0992485427967029</v>
      </c>
      <c r="V316" s="336">
        <v>-0.36176446697932829</v>
      </c>
      <c r="W316" s="336">
        <v>-3.5465014210134242</v>
      </c>
      <c r="X316" s="336">
        <v>-0.29386777600938208</v>
      </c>
      <c r="Y316" s="336">
        <v>-2.228452729660932</v>
      </c>
      <c r="Z316" s="336">
        <v>-0.28585359723106696</v>
      </c>
      <c r="AA316" s="336">
        <v>-1.6248845170423789</v>
      </c>
      <c r="AB316" s="336">
        <v>0.22716282683718511</v>
      </c>
      <c r="AC316" s="340">
        <v>-2.2888440407134332</v>
      </c>
      <c r="AD316" s="509">
        <v>0</v>
      </c>
      <c r="AE316" s="337" t="s">
        <v>2161</v>
      </c>
      <c r="AF316" s="337" t="s">
        <v>2161</v>
      </c>
      <c r="AG316" s="341" t="s">
        <v>719</v>
      </c>
      <c r="AH316" s="341" t="s">
        <v>2138</v>
      </c>
      <c r="AI316" s="341">
        <v>1000</v>
      </c>
      <c r="AJ316" s="341">
        <v>100</v>
      </c>
      <c r="AK316" s="341">
        <v>100</v>
      </c>
      <c r="AL316" s="640">
        <v>0.02</v>
      </c>
      <c r="AM316" s="640" t="s">
        <v>34</v>
      </c>
      <c r="AN316" s="336" t="s">
        <v>666</v>
      </c>
      <c r="AO316" s="334" t="s">
        <v>1324</v>
      </c>
      <c r="AP316" s="337" t="s">
        <v>716</v>
      </c>
      <c r="AQ316" s="343" t="s">
        <v>670</v>
      </c>
      <c r="AR316" s="336">
        <v>4.0000000000000001E-3</v>
      </c>
      <c r="AS316" s="336">
        <v>4.0000000000000001E-3</v>
      </c>
      <c r="AT316" s="336"/>
      <c r="AW316" s="629"/>
      <c r="AX316" s="629"/>
      <c r="AY316" s="630"/>
      <c r="AZ316" s="630"/>
      <c r="BA316" s="630"/>
      <c r="BB316" s="630"/>
      <c r="BC316" s="630"/>
      <c r="BD316" s="630"/>
      <c r="BE316" s="630"/>
      <c r="BF316" s="630"/>
      <c r="BG316" s="631"/>
      <c r="BH316" s="631"/>
      <c r="BI316" s="632"/>
      <c r="BJ316" s="632"/>
      <c r="BK316" s="632"/>
      <c r="BL316" s="212"/>
      <c r="BM316" s="631"/>
      <c r="BN316" s="631"/>
      <c r="BO316" s="631"/>
      <c r="BP316" s="631"/>
      <c r="BQ316" s="631"/>
      <c r="BR316" s="631"/>
      <c r="BS316" s="631"/>
      <c r="BT316" s="631"/>
      <c r="BU316" s="631"/>
      <c r="BV316" s="633"/>
      <c r="BW316" s="630"/>
    </row>
    <row r="317" spans="2:75" ht="15.75" customHeight="1">
      <c r="B317" s="330" t="s">
        <v>1502</v>
      </c>
      <c r="C317" s="331">
        <v>4515848000104</v>
      </c>
      <c r="D317" s="332" t="s">
        <v>14</v>
      </c>
      <c r="E317" s="332" t="s">
        <v>607</v>
      </c>
      <c r="F317" s="332"/>
      <c r="G317" s="333"/>
      <c r="H317" s="333" t="s">
        <v>34</v>
      </c>
      <c r="I317" s="333" t="s">
        <v>34</v>
      </c>
      <c r="J317" s="333" t="s">
        <v>608</v>
      </c>
      <c r="K317" s="334" t="s">
        <v>48</v>
      </c>
      <c r="L317" s="335"/>
      <c r="M317" s="335"/>
      <c r="N317" s="334">
        <v>93386</v>
      </c>
      <c r="O317" s="334" t="s">
        <v>1321</v>
      </c>
      <c r="P317" s="338">
        <v>37090</v>
      </c>
      <c r="Q317" s="339" t="s">
        <v>1393</v>
      </c>
      <c r="R317" s="339" t="s">
        <v>1418</v>
      </c>
      <c r="S317" s="334">
        <v>3</v>
      </c>
      <c r="T317" s="336" t="s">
        <v>1418</v>
      </c>
      <c r="U317" s="336" t="s">
        <v>1418</v>
      </c>
      <c r="V317" s="336" t="s">
        <v>1418</v>
      </c>
      <c r="W317" s="336" t="s">
        <v>1418</v>
      </c>
      <c r="X317" s="336" t="s">
        <v>1418</v>
      </c>
      <c r="Y317" s="336" t="s">
        <v>1418</v>
      </c>
      <c r="Z317" s="336" t="s">
        <v>1418</v>
      </c>
      <c r="AA317" s="336" t="s">
        <v>1418</v>
      </c>
      <c r="AB317" s="336" t="s">
        <v>1418</v>
      </c>
      <c r="AC317" s="340" t="s">
        <v>1418</v>
      </c>
      <c r="AD317" s="509">
        <v>0</v>
      </c>
      <c r="AE317" s="337" t="s">
        <v>2177</v>
      </c>
      <c r="AF317" s="337" t="s">
        <v>2143</v>
      </c>
      <c r="AG317" s="341" t="s">
        <v>1437</v>
      </c>
      <c r="AH317" s="341" t="s">
        <v>2138</v>
      </c>
      <c r="AI317" s="341">
        <v>500</v>
      </c>
      <c r="AJ317" s="341">
        <v>100</v>
      </c>
      <c r="AK317" s="341">
        <v>100</v>
      </c>
      <c r="AL317" s="640">
        <v>2.9350000000000001E-2</v>
      </c>
      <c r="AM317" s="640" t="s">
        <v>34</v>
      </c>
      <c r="AN317" s="336" t="s">
        <v>2152</v>
      </c>
      <c r="AO317" s="334" t="s">
        <v>1324</v>
      </c>
      <c r="AP317" s="337" t="s">
        <v>716</v>
      </c>
      <c r="AQ317" s="343" t="s">
        <v>670</v>
      </c>
      <c r="AR317" s="336">
        <v>3.4999999999999996E-3</v>
      </c>
      <c r="AS317" s="336">
        <v>3.4999999999999996E-3</v>
      </c>
      <c r="AT317" s="336"/>
      <c r="AW317" s="629"/>
      <c r="AX317" s="629"/>
      <c r="AY317" s="630"/>
      <c r="AZ317" s="630"/>
      <c r="BA317" s="630"/>
      <c r="BB317" s="630"/>
      <c r="BC317" s="630"/>
      <c r="BD317" s="630"/>
      <c r="BE317" s="630"/>
      <c r="BF317" s="630"/>
      <c r="BG317" s="631"/>
      <c r="BH317" s="631"/>
      <c r="BI317" s="632"/>
      <c r="BJ317" s="632"/>
      <c r="BK317" s="632"/>
      <c r="BL317" s="212"/>
      <c r="BM317" s="631"/>
      <c r="BN317" s="631"/>
      <c r="BO317" s="631"/>
      <c r="BP317" s="631"/>
      <c r="BQ317" s="631"/>
      <c r="BR317" s="631"/>
      <c r="BS317" s="631"/>
      <c r="BT317" s="631"/>
      <c r="BU317" s="631"/>
      <c r="BV317" s="633"/>
      <c r="BW317" s="630"/>
    </row>
    <row r="318" spans="2:75" ht="15.75" customHeight="1">
      <c r="B318" s="330" t="s">
        <v>784</v>
      </c>
      <c r="C318" s="331">
        <v>7279657000189</v>
      </c>
      <c r="D318" s="332" t="s">
        <v>14</v>
      </c>
      <c r="E318" s="332" t="s">
        <v>607</v>
      </c>
      <c r="F318" s="332"/>
      <c r="G318" s="333"/>
      <c r="H318" s="333" t="s">
        <v>34</v>
      </c>
      <c r="I318" s="333" t="s">
        <v>34</v>
      </c>
      <c r="J318" s="333" t="s">
        <v>608</v>
      </c>
      <c r="K318" s="334" t="s">
        <v>48</v>
      </c>
      <c r="L318" s="335"/>
      <c r="M318" s="335" t="s">
        <v>34</v>
      </c>
      <c r="N318" s="334">
        <v>145327</v>
      </c>
      <c r="O318" s="334" t="s">
        <v>1321</v>
      </c>
      <c r="P318" s="338">
        <v>38504</v>
      </c>
      <c r="Q318" s="339">
        <v>329231681.22000003</v>
      </c>
      <c r="R318" s="339">
        <v>402148181.60384899</v>
      </c>
      <c r="S318" s="334">
        <v>3</v>
      </c>
      <c r="T318" s="336">
        <v>3.4392679662710091E-2</v>
      </c>
      <c r="U318" s="336">
        <v>0.44460088281011972</v>
      </c>
      <c r="V318" s="336">
        <v>-0.1087990053952016</v>
      </c>
      <c r="W318" s="336">
        <v>-1.0665940479471634</v>
      </c>
      <c r="X318" s="336">
        <v>-7.6029557968020356E-2</v>
      </c>
      <c r="Y318" s="336">
        <v>-0.57654594964280748</v>
      </c>
      <c r="Z318" s="336">
        <v>-7.0313807565300701E-2</v>
      </c>
      <c r="AA318" s="336">
        <v>-0.39968647711226829</v>
      </c>
      <c r="AB318" s="336">
        <v>0.17759800112469787</v>
      </c>
      <c r="AC318" s="340">
        <v>-1.1068108056395125</v>
      </c>
      <c r="AD318" s="509">
        <v>11977607000142</v>
      </c>
      <c r="AE318" s="337" t="s">
        <v>2189</v>
      </c>
      <c r="AF318" s="337" t="s">
        <v>2140</v>
      </c>
      <c r="AG318" s="341" t="s">
        <v>719</v>
      </c>
      <c r="AH318" s="341" t="s">
        <v>2138</v>
      </c>
      <c r="AI318" s="341">
        <v>1000</v>
      </c>
      <c r="AJ318" s="341">
        <v>500</v>
      </c>
      <c r="AK318" s="341">
        <v>500</v>
      </c>
      <c r="AL318" s="640">
        <v>0.02</v>
      </c>
      <c r="AM318" s="640">
        <v>0.2</v>
      </c>
      <c r="AN318" s="336" t="s">
        <v>666</v>
      </c>
      <c r="AO318" s="334" t="s">
        <v>1324</v>
      </c>
      <c r="AP318" s="337" t="s">
        <v>716</v>
      </c>
      <c r="AQ318" s="343" t="s">
        <v>659</v>
      </c>
      <c r="AR318" s="336">
        <v>5.6000000000000008E-3</v>
      </c>
      <c r="AS318" s="336">
        <v>5.6000000000000008E-3</v>
      </c>
      <c r="AT318" s="336"/>
      <c r="AW318" s="629"/>
      <c r="AX318" s="629"/>
      <c r="AY318" s="630"/>
      <c r="AZ318" s="630"/>
      <c r="BA318" s="630"/>
      <c r="BB318" s="630"/>
      <c r="BC318" s="630"/>
      <c r="BD318" s="630"/>
      <c r="BE318" s="630"/>
      <c r="BF318" s="630"/>
      <c r="BG318" s="631"/>
      <c r="BH318" s="631"/>
      <c r="BI318" s="632"/>
      <c r="BJ318" s="632"/>
      <c r="BK318" s="632"/>
      <c r="BL318" s="212"/>
      <c r="BM318" s="631"/>
      <c r="BN318" s="631"/>
      <c r="BO318" s="631"/>
      <c r="BP318" s="631"/>
      <c r="BQ318" s="631"/>
      <c r="BR318" s="631"/>
      <c r="BS318" s="631"/>
      <c r="BT318" s="631"/>
      <c r="BU318" s="631"/>
      <c r="BV318" s="633"/>
      <c r="BW318" s="630"/>
    </row>
    <row r="319" spans="2:75" ht="15.75" customHeight="1">
      <c r="B319" s="330" t="s">
        <v>794</v>
      </c>
      <c r="C319" s="331">
        <v>33824951000134</v>
      </c>
      <c r="D319" s="332" t="s">
        <v>14</v>
      </c>
      <c r="E319" s="332" t="s">
        <v>607</v>
      </c>
      <c r="F319" s="332"/>
      <c r="G319" s="333"/>
      <c r="H319" s="333" t="s">
        <v>34</v>
      </c>
      <c r="I319" s="333" t="s">
        <v>34</v>
      </c>
      <c r="J319" s="333" t="s">
        <v>608</v>
      </c>
      <c r="K319" s="334" t="s">
        <v>48</v>
      </c>
      <c r="L319" s="335"/>
      <c r="M319" s="335" t="s">
        <v>34</v>
      </c>
      <c r="N319" s="334">
        <v>505341</v>
      </c>
      <c r="O319" s="334" t="s">
        <v>1321</v>
      </c>
      <c r="P319" s="338">
        <v>43699</v>
      </c>
      <c r="Q319" s="339">
        <v>2059092.65</v>
      </c>
      <c r="R319" s="339">
        <v>2336816.5617460329</v>
      </c>
      <c r="S319" s="334">
        <v>3</v>
      </c>
      <c r="T319" s="336">
        <v>-2.1703337147348845E-2</v>
      </c>
      <c r="U319" s="336">
        <v>-0.28056327539081349</v>
      </c>
      <c r="V319" s="336">
        <v>-0.16642456171843245</v>
      </c>
      <c r="W319" s="336">
        <v>-1.6315171845212848</v>
      </c>
      <c r="X319" s="336">
        <v>-6.0718734402128605E-2</v>
      </c>
      <c r="Y319" s="336">
        <v>-0.46044119317002191</v>
      </c>
      <c r="Z319" s="336">
        <v>-3.6573635439676955E-2</v>
      </c>
      <c r="AA319" s="336">
        <v>-0.20789640058244757</v>
      </c>
      <c r="AB319" s="336">
        <v>0.18542624431035282</v>
      </c>
      <c r="AC319" s="340">
        <v>-1.4125378230300758</v>
      </c>
      <c r="AD319" s="509">
        <v>30530788000109</v>
      </c>
      <c r="AE319" s="337" t="s">
        <v>2194</v>
      </c>
      <c r="AF319" s="337" t="s">
        <v>2194</v>
      </c>
      <c r="AG319" s="341" t="s">
        <v>1439</v>
      </c>
      <c r="AH319" s="341" t="s">
        <v>2138</v>
      </c>
      <c r="AI319" s="341">
        <v>200</v>
      </c>
      <c r="AJ319" s="341">
        <v>200</v>
      </c>
      <c r="AK319" s="341">
        <v>200</v>
      </c>
      <c r="AL319" s="336">
        <v>0.01</v>
      </c>
      <c r="AM319" s="336">
        <v>0.2</v>
      </c>
      <c r="AN319" s="336" t="s">
        <v>666</v>
      </c>
      <c r="AO319" s="334" t="s">
        <v>1324</v>
      </c>
      <c r="AP319" s="337" t="s">
        <v>716</v>
      </c>
      <c r="AQ319" s="343" t="s">
        <v>659</v>
      </c>
      <c r="AR319" s="336">
        <v>4.9994999999999996E-3</v>
      </c>
      <c r="AS319" s="336">
        <v>4.9994999999999996E-3</v>
      </c>
      <c r="AT319" s="336"/>
      <c r="AW319" s="629"/>
      <c r="AX319" s="629"/>
      <c r="AY319" s="630"/>
      <c r="AZ319" s="630"/>
      <c r="BA319" s="630"/>
      <c r="BB319" s="631"/>
      <c r="BC319" s="630"/>
      <c r="BD319" s="630"/>
      <c r="BE319" s="630"/>
      <c r="BF319" s="630"/>
      <c r="BG319" s="631"/>
      <c r="BH319" s="631"/>
      <c r="BI319" s="632"/>
      <c r="BJ319" s="632"/>
      <c r="BK319" s="632"/>
      <c r="BL319" s="631"/>
      <c r="BM319" s="631"/>
      <c r="BN319" s="631"/>
      <c r="BO319" s="631"/>
      <c r="BP319" s="631"/>
      <c r="BQ319" s="631"/>
      <c r="BR319" s="631"/>
      <c r="BS319" s="631"/>
      <c r="BT319" s="634"/>
      <c r="BU319" s="635"/>
      <c r="BV319" s="633"/>
      <c r="BW319" s="636"/>
    </row>
    <row r="320" spans="2:75" ht="15.75" customHeight="1">
      <c r="B320" s="330" t="s">
        <v>124</v>
      </c>
      <c r="C320" s="331">
        <v>37830181000193</v>
      </c>
      <c r="D320" s="332" t="s">
        <v>14</v>
      </c>
      <c r="E320" s="332" t="s">
        <v>607</v>
      </c>
      <c r="F320" s="332"/>
      <c r="G320" s="333"/>
      <c r="H320" s="333" t="s">
        <v>34</v>
      </c>
      <c r="I320" s="333" t="s">
        <v>34</v>
      </c>
      <c r="J320" s="333" t="s">
        <v>608</v>
      </c>
      <c r="K320" s="334" t="s">
        <v>48</v>
      </c>
      <c r="L320" s="335"/>
      <c r="M320" s="335" t="s">
        <v>34</v>
      </c>
      <c r="N320" s="334">
        <v>548936</v>
      </c>
      <c r="O320" s="334" t="s">
        <v>1321</v>
      </c>
      <c r="P320" s="338">
        <v>44061</v>
      </c>
      <c r="Q320" s="339">
        <v>7956940.3799999999</v>
      </c>
      <c r="R320" s="339">
        <v>6340732.0498412699</v>
      </c>
      <c r="S320" s="334">
        <v>3</v>
      </c>
      <c r="T320" s="336">
        <v>0.11463865279781582</v>
      </c>
      <c r="U320" s="336">
        <v>1.4819562400464459</v>
      </c>
      <c r="V320" s="336">
        <v>-6.2057420976768807E-4</v>
      </c>
      <c r="W320" s="336">
        <v>-6.0837022916104943E-3</v>
      </c>
      <c r="X320" s="336">
        <v>0.31578286521978205</v>
      </c>
      <c r="Y320" s="336">
        <v>2.3946388322505521</v>
      </c>
      <c r="Z320" s="336" t="s">
        <v>1418</v>
      </c>
      <c r="AA320" s="336" t="s">
        <v>1418</v>
      </c>
      <c r="AB320" s="336">
        <v>0.2230154368695946</v>
      </c>
      <c r="AC320" s="340">
        <v>-0.32688128448373122</v>
      </c>
      <c r="AD320" s="509">
        <v>37830134000140</v>
      </c>
      <c r="AE320" s="337" t="s">
        <v>2198</v>
      </c>
      <c r="AF320" s="337" t="s">
        <v>2140</v>
      </c>
      <c r="AG320" s="341" t="s">
        <v>719</v>
      </c>
      <c r="AH320" s="341" t="s">
        <v>2138</v>
      </c>
      <c r="AI320" s="341">
        <v>5000</v>
      </c>
      <c r="AJ320" s="341">
        <v>5000</v>
      </c>
      <c r="AK320" s="341">
        <v>5000</v>
      </c>
      <c r="AL320" s="336">
        <v>0.02</v>
      </c>
      <c r="AM320" s="336">
        <v>0.2</v>
      </c>
      <c r="AN320" s="336" t="s">
        <v>666</v>
      </c>
      <c r="AO320" s="334" t="s">
        <v>1324</v>
      </c>
      <c r="AP320" s="337" t="s">
        <v>716</v>
      </c>
      <c r="AQ320" s="343" t="s">
        <v>659</v>
      </c>
      <c r="AR320" s="336">
        <v>4.0000000000000001E-3</v>
      </c>
      <c r="AS320" s="336">
        <v>4.0000000000000001E-3</v>
      </c>
      <c r="AT320" s="336"/>
      <c r="AW320" s="629"/>
      <c r="AX320" s="629"/>
      <c r="AY320" s="630"/>
      <c r="AZ320" s="630"/>
      <c r="BA320" s="630"/>
      <c r="BB320" s="631"/>
      <c r="BC320" s="630"/>
      <c r="BD320" s="630"/>
      <c r="BE320" s="630"/>
      <c r="BF320" s="630"/>
      <c r="BG320" s="631"/>
      <c r="BH320" s="631"/>
      <c r="BI320" s="632"/>
      <c r="BJ320" s="632"/>
      <c r="BK320" s="632"/>
      <c r="BL320" s="631"/>
      <c r="BM320" s="631"/>
      <c r="BN320" s="631"/>
      <c r="BO320" s="631"/>
      <c r="BP320" s="631"/>
      <c r="BQ320" s="631"/>
      <c r="BR320" s="631"/>
      <c r="BS320" s="631"/>
      <c r="BT320" s="634"/>
      <c r="BU320" s="635"/>
      <c r="BV320" s="633"/>
      <c r="BW320" s="636"/>
    </row>
    <row r="321" spans="2:75" ht="15.75" customHeight="1">
      <c r="B321" s="330" t="s">
        <v>817</v>
      </c>
      <c r="C321" s="331">
        <v>32158441000102</v>
      </c>
      <c r="D321" s="332" t="s">
        <v>14</v>
      </c>
      <c r="E321" s="332" t="s">
        <v>607</v>
      </c>
      <c r="F321" s="332"/>
      <c r="G321" s="333"/>
      <c r="H321" s="333" t="s">
        <v>34</v>
      </c>
      <c r="I321" s="333" t="s">
        <v>34</v>
      </c>
      <c r="J321" s="333" t="s">
        <v>608</v>
      </c>
      <c r="K321" s="334" t="s">
        <v>48</v>
      </c>
      <c r="L321" s="335"/>
      <c r="M321" s="335" t="s">
        <v>34</v>
      </c>
      <c r="N321" s="334">
        <v>485683</v>
      </c>
      <c r="O321" s="334" t="s">
        <v>1321</v>
      </c>
      <c r="P321" s="338">
        <v>43462</v>
      </c>
      <c r="Q321" s="339">
        <v>11478421.640000001</v>
      </c>
      <c r="R321" s="339">
        <v>11189192.903134927</v>
      </c>
      <c r="S321" s="334">
        <v>3</v>
      </c>
      <c r="T321" s="336">
        <v>8.9488673898310722E-2</v>
      </c>
      <c r="U321" s="336">
        <v>1.1568375540052562</v>
      </c>
      <c r="V321" s="336">
        <v>-8.5149435428399034E-2</v>
      </c>
      <c r="W321" s="336">
        <v>-0.83474918437073498</v>
      </c>
      <c r="X321" s="336">
        <v>-2.1100967877544008E-2</v>
      </c>
      <c r="Y321" s="336">
        <v>-0.16001247262884424</v>
      </c>
      <c r="Z321" s="336">
        <v>-4.5260984990651343E-2</v>
      </c>
      <c r="AA321" s="336">
        <v>-0.25727811176694199</v>
      </c>
      <c r="AB321" s="336">
        <v>0.2077824557297426</v>
      </c>
      <c r="AC321" s="340">
        <v>-0.7919648560858974</v>
      </c>
      <c r="AD321" s="509">
        <v>24752576000173</v>
      </c>
      <c r="AE321" s="337" t="s">
        <v>2204</v>
      </c>
      <c r="AF321" s="337" t="s">
        <v>2140</v>
      </c>
      <c r="AG321" s="341" t="s">
        <v>719</v>
      </c>
      <c r="AH321" s="341" t="s">
        <v>2138</v>
      </c>
      <c r="AI321" s="341">
        <v>100</v>
      </c>
      <c r="AJ321" s="341">
        <v>100</v>
      </c>
      <c r="AK321" s="341">
        <v>100</v>
      </c>
      <c r="AL321" s="336">
        <v>1.4999999999999999E-2</v>
      </c>
      <c r="AM321" s="336">
        <v>0.2</v>
      </c>
      <c r="AN321" s="336" t="s">
        <v>666</v>
      </c>
      <c r="AO321" s="334" t="s">
        <v>1324</v>
      </c>
      <c r="AP321" s="337" t="s">
        <v>716</v>
      </c>
      <c r="AQ321" s="343" t="s">
        <v>670</v>
      </c>
      <c r="AR321" s="336">
        <v>4.0000000000000001E-3</v>
      </c>
      <c r="AS321" s="336">
        <v>4.0000000000000001E-3</v>
      </c>
      <c r="AT321" s="336"/>
      <c r="AW321" s="629"/>
      <c r="AX321" s="629"/>
      <c r="AY321" s="630"/>
      <c r="AZ321" s="630"/>
      <c r="BA321" s="630"/>
      <c r="BB321" s="631"/>
      <c r="BC321" s="630"/>
      <c r="BD321" s="630"/>
      <c r="BE321" s="630"/>
      <c r="BF321" s="630"/>
      <c r="BG321" s="631"/>
      <c r="BH321" s="631"/>
      <c r="BI321" s="632"/>
      <c r="BJ321" s="632"/>
      <c r="BK321" s="632"/>
      <c r="BL321" s="631"/>
      <c r="BM321" s="631"/>
      <c r="BN321" s="631"/>
      <c r="BO321" s="631"/>
      <c r="BP321" s="631"/>
      <c r="BQ321" s="631"/>
      <c r="BR321" s="631"/>
      <c r="BS321" s="631"/>
      <c r="BT321" s="634"/>
      <c r="BU321" s="635"/>
      <c r="BV321" s="633"/>
      <c r="BW321" s="636"/>
    </row>
    <row r="322" spans="2:75" ht="15.75" customHeight="1">
      <c r="B322" s="330" t="s">
        <v>134</v>
      </c>
      <c r="C322" s="331">
        <v>39345047000122</v>
      </c>
      <c r="D322" s="332" t="s">
        <v>14</v>
      </c>
      <c r="E322" s="332" t="s">
        <v>607</v>
      </c>
      <c r="F322" s="332"/>
      <c r="G322" s="333"/>
      <c r="H322" s="333" t="s">
        <v>34</v>
      </c>
      <c r="I322" s="333" t="s">
        <v>34</v>
      </c>
      <c r="J322" s="333" t="s">
        <v>611</v>
      </c>
      <c r="K322" s="334"/>
      <c r="L322" s="335"/>
      <c r="M322" s="335" t="s">
        <v>1415</v>
      </c>
      <c r="N322" s="334">
        <v>563188</v>
      </c>
      <c r="O322" s="334" t="s">
        <v>1321</v>
      </c>
      <c r="P322" s="338">
        <v>44162</v>
      </c>
      <c r="Q322" s="339">
        <v>12698892.49</v>
      </c>
      <c r="R322" s="339">
        <v>14407258.911944453</v>
      </c>
      <c r="S322" s="334">
        <v>3</v>
      </c>
      <c r="T322" s="336">
        <v>-6.3915519300079771E-2</v>
      </c>
      <c r="U322" s="336">
        <v>-0.82624839311062581</v>
      </c>
      <c r="V322" s="336">
        <v>-0.12869189437356632</v>
      </c>
      <c r="W322" s="336">
        <v>-1.2616108764900951</v>
      </c>
      <c r="X322" s="336" t="s">
        <v>1418</v>
      </c>
      <c r="Y322" s="336" t="s">
        <v>1418</v>
      </c>
      <c r="Z322" s="336" t="s">
        <v>1418</v>
      </c>
      <c r="AA322" s="336" t="s">
        <v>1418</v>
      </c>
      <c r="AB322" s="336">
        <v>0.18313471050863306</v>
      </c>
      <c r="AC322" s="340">
        <v>-1.1910667155789556</v>
      </c>
      <c r="AD322" s="509">
        <v>39152933000130</v>
      </c>
      <c r="AE322" s="337" t="s">
        <v>2204</v>
      </c>
      <c r="AF322" s="337" t="s">
        <v>2140</v>
      </c>
      <c r="AG322" s="341" t="s">
        <v>719</v>
      </c>
      <c r="AH322" s="341" t="s">
        <v>2138</v>
      </c>
      <c r="AI322" s="341">
        <v>100</v>
      </c>
      <c r="AJ322" s="341">
        <v>100</v>
      </c>
      <c r="AK322" s="341">
        <v>100</v>
      </c>
      <c r="AL322" s="336">
        <v>0.01</v>
      </c>
      <c r="AM322" s="336" t="s">
        <v>34</v>
      </c>
      <c r="AN322" s="336" t="s">
        <v>2147</v>
      </c>
      <c r="AO322" s="334" t="s">
        <v>1324</v>
      </c>
      <c r="AP322" s="337" t="s">
        <v>716</v>
      </c>
      <c r="AQ322" s="343" t="s">
        <v>659</v>
      </c>
      <c r="AR322" s="336" t="s">
        <v>34</v>
      </c>
      <c r="AS322" s="336" t="s">
        <v>34</v>
      </c>
      <c r="AT322" s="336"/>
      <c r="AW322" s="629"/>
      <c r="AX322" s="629"/>
      <c r="AY322" s="630"/>
      <c r="AZ322" s="630"/>
      <c r="BA322" s="630"/>
      <c r="BB322" s="631"/>
      <c r="BC322" s="630"/>
      <c r="BD322" s="630"/>
      <c r="BE322" s="630"/>
      <c r="BF322" s="630"/>
      <c r="BG322" s="631"/>
      <c r="BH322" s="631"/>
      <c r="BI322" s="632"/>
      <c r="BJ322" s="632"/>
      <c r="BK322" s="632"/>
      <c r="BL322" s="631"/>
      <c r="BM322" s="631"/>
      <c r="BN322" s="631"/>
      <c r="BO322" s="631"/>
      <c r="BP322" s="631"/>
      <c r="BQ322" s="631"/>
      <c r="BR322" s="631"/>
      <c r="BS322" s="631"/>
      <c r="BT322" s="634"/>
      <c r="BU322" s="635"/>
      <c r="BV322" s="633"/>
      <c r="BW322" s="636"/>
    </row>
    <row r="323" spans="2:75" ht="15.75" customHeight="1">
      <c r="B323" s="330" t="s">
        <v>826</v>
      </c>
      <c r="C323" s="331">
        <v>7187751000108</v>
      </c>
      <c r="D323" s="332" t="s">
        <v>14</v>
      </c>
      <c r="E323" s="332" t="s">
        <v>607</v>
      </c>
      <c r="F323" s="332"/>
      <c r="G323" s="333"/>
      <c r="H323" s="333" t="s">
        <v>34</v>
      </c>
      <c r="I323" s="333" t="s">
        <v>34</v>
      </c>
      <c r="J323" s="333" t="s">
        <v>608</v>
      </c>
      <c r="K323" s="334" t="s">
        <v>48</v>
      </c>
      <c r="L323" s="335"/>
      <c r="M323" s="335" t="s">
        <v>1415</v>
      </c>
      <c r="N323" s="334">
        <v>198935</v>
      </c>
      <c r="O323" s="334" t="s">
        <v>1321</v>
      </c>
      <c r="P323" s="338">
        <v>39416</v>
      </c>
      <c r="Q323" s="339">
        <v>22713828.02</v>
      </c>
      <c r="R323" s="339">
        <v>28997768.342976209</v>
      </c>
      <c r="S323" s="334">
        <v>3</v>
      </c>
      <c r="T323" s="336">
        <v>-2.0178376565090694E-2</v>
      </c>
      <c r="U323" s="336">
        <v>-0.26084981230006976</v>
      </c>
      <c r="V323" s="336">
        <v>-0.18742772480547321</v>
      </c>
      <c r="W323" s="336">
        <v>-1.8374184117919639</v>
      </c>
      <c r="X323" s="336">
        <v>-8.8392307125404135E-2</v>
      </c>
      <c r="Y323" s="336">
        <v>-0.67029492232705878</v>
      </c>
      <c r="Z323" s="336">
        <v>-3.5710471924777831E-2</v>
      </c>
      <c r="AA323" s="336">
        <v>-0.20298989933628087</v>
      </c>
      <c r="AB323" s="336">
        <v>0.2145393072789224</v>
      </c>
      <c r="AC323" s="340">
        <v>-1.3127646867881551</v>
      </c>
      <c r="AD323" s="509">
        <v>0</v>
      </c>
      <c r="AE323" s="337" t="s">
        <v>2204</v>
      </c>
      <c r="AF323" s="337" t="s">
        <v>2140</v>
      </c>
      <c r="AG323" s="341" t="s">
        <v>719</v>
      </c>
      <c r="AH323" s="341" t="s">
        <v>2138</v>
      </c>
      <c r="AI323" s="341">
        <v>1000</v>
      </c>
      <c r="AJ323" s="341">
        <v>100</v>
      </c>
      <c r="AK323" s="341">
        <v>100</v>
      </c>
      <c r="AL323" s="336">
        <v>0.01</v>
      </c>
      <c r="AM323" s="336" t="s">
        <v>34</v>
      </c>
      <c r="AN323" s="336" t="s">
        <v>2147</v>
      </c>
      <c r="AO323" s="334" t="s">
        <v>1324</v>
      </c>
      <c r="AP323" s="337" t="s">
        <v>716</v>
      </c>
      <c r="AQ323" s="343" t="s">
        <v>682</v>
      </c>
      <c r="AR323" s="336" t="s">
        <v>34</v>
      </c>
      <c r="AS323" s="336" t="s">
        <v>34</v>
      </c>
      <c r="AT323" s="336"/>
      <c r="AW323" s="629"/>
      <c r="AX323" s="629"/>
      <c r="AY323" s="630"/>
      <c r="AZ323" s="630"/>
      <c r="BA323" s="630"/>
      <c r="BB323" s="631"/>
      <c r="BC323" s="630"/>
      <c r="BD323" s="630"/>
      <c r="BE323" s="630"/>
      <c r="BF323" s="630"/>
      <c r="BG323" s="631"/>
      <c r="BH323" s="631"/>
      <c r="BI323" s="632"/>
      <c r="BJ323" s="632"/>
      <c r="BK323" s="632"/>
      <c r="BL323" s="212"/>
      <c r="BM323" s="631"/>
      <c r="BN323" s="631"/>
      <c r="BO323" s="631"/>
      <c r="BP323" s="631"/>
      <c r="BQ323" s="631"/>
      <c r="BR323" s="631"/>
      <c r="BS323" s="631"/>
      <c r="BT323" s="634"/>
      <c r="BU323" s="635"/>
      <c r="BV323" s="633"/>
      <c r="BW323" s="636"/>
    </row>
    <row r="324" spans="2:75" ht="15.75" customHeight="1">
      <c r="B324" s="330" t="s">
        <v>1518</v>
      </c>
      <c r="C324" s="331">
        <v>8621010000156</v>
      </c>
      <c r="D324" s="332" t="s">
        <v>14</v>
      </c>
      <c r="E324" s="332" t="s">
        <v>607</v>
      </c>
      <c r="F324" s="332"/>
      <c r="G324" s="333"/>
      <c r="H324" s="333" t="s">
        <v>34</v>
      </c>
      <c r="I324" s="333" t="s">
        <v>34</v>
      </c>
      <c r="J324" s="333" t="s">
        <v>608</v>
      </c>
      <c r="K324" s="334" t="s">
        <v>48</v>
      </c>
      <c r="L324" s="335"/>
      <c r="M324" s="335"/>
      <c r="N324" s="334">
        <v>180246</v>
      </c>
      <c r="O324" s="334" t="s">
        <v>1321</v>
      </c>
      <c r="P324" s="338">
        <v>39160</v>
      </c>
      <c r="Q324" s="339" t="s">
        <v>1393</v>
      </c>
      <c r="R324" s="339" t="s">
        <v>1418</v>
      </c>
      <c r="S324" s="334">
        <v>3</v>
      </c>
      <c r="T324" s="336" t="s">
        <v>1418</v>
      </c>
      <c r="U324" s="336" t="s">
        <v>1418</v>
      </c>
      <c r="V324" s="336" t="s">
        <v>1418</v>
      </c>
      <c r="W324" s="336" t="s">
        <v>1418</v>
      </c>
      <c r="X324" s="336" t="s">
        <v>1418</v>
      </c>
      <c r="Y324" s="336" t="s">
        <v>1418</v>
      </c>
      <c r="Z324" s="336" t="s">
        <v>1418</v>
      </c>
      <c r="AA324" s="336" t="s">
        <v>1418</v>
      </c>
      <c r="AB324" s="336" t="s">
        <v>1418</v>
      </c>
      <c r="AC324" s="340" t="s">
        <v>1418</v>
      </c>
      <c r="AD324" s="509">
        <v>9075535000104</v>
      </c>
      <c r="AE324" s="337" t="s">
        <v>2209</v>
      </c>
      <c r="AF324" s="337" t="s">
        <v>2140</v>
      </c>
      <c r="AG324" s="341" t="s">
        <v>719</v>
      </c>
      <c r="AH324" s="341" t="s">
        <v>2138</v>
      </c>
      <c r="AI324" s="341">
        <v>0</v>
      </c>
      <c r="AJ324" s="341">
        <v>0</v>
      </c>
      <c r="AK324" s="341">
        <v>0</v>
      </c>
      <c r="AL324" s="336">
        <v>1.975E-2</v>
      </c>
      <c r="AM324" s="336">
        <v>0.2</v>
      </c>
      <c r="AN324" s="336" t="s">
        <v>2185</v>
      </c>
      <c r="AO324" s="334" t="s">
        <v>1324</v>
      </c>
      <c r="AP324" s="337" t="s">
        <v>716</v>
      </c>
      <c r="AQ324" s="343" t="s">
        <v>659</v>
      </c>
      <c r="AR324" s="336">
        <v>3.9500000000000004E-3</v>
      </c>
      <c r="AS324" s="336">
        <v>3.9500000000000004E-3</v>
      </c>
      <c r="AT324" s="336"/>
      <c r="AW324" s="629"/>
      <c r="AX324" s="629"/>
      <c r="AY324" s="630"/>
      <c r="AZ324" s="630"/>
      <c r="BA324" s="630"/>
      <c r="BB324" s="631"/>
      <c r="BC324" s="630"/>
      <c r="BD324" s="630"/>
      <c r="BE324" s="630"/>
      <c r="BF324" s="630"/>
      <c r="BG324" s="631"/>
      <c r="BH324" s="631"/>
      <c r="BI324" s="632"/>
      <c r="BJ324" s="632"/>
      <c r="BK324" s="632"/>
      <c r="BL324" s="631"/>
      <c r="BM324" s="631"/>
      <c r="BN324" s="631"/>
      <c r="BO324" s="631"/>
      <c r="BP324" s="631"/>
      <c r="BQ324" s="631"/>
      <c r="BR324" s="631"/>
      <c r="BS324" s="631"/>
      <c r="BT324" s="634"/>
      <c r="BU324" s="635"/>
      <c r="BV324" s="633"/>
      <c r="BW324" s="636"/>
    </row>
    <row r="325" spans="2:75" ht="15.75" customHeight="1">
      <c r="B325" s="330" t="s">
        <v>841</v>
      </c>
      <c r="C325" s="331">
        <v>40428039000129</v>
      </c>
      <c r="D325" s="332" t="s">
        <v>14</v>
      </c>
      <c r="E325" s="332" t="s">
        <v>607</v>
      </c>
      <c r="F325" s="332"/>
      <c r="G325" s="333"/>
      <c r="H325" s="333" t="s">
        <v>34</v>
      </c>
      <c r="I325" s="333" t="s">
        <v>34</v>
      </c>
      <c r="J325" s="333" t="s">
        <v>608</v>
      </c>
      <c r="K325" s="334" t="s">
        <v>48</v>
      </c>
      <c r="L325" s="335"/>
      <c r="M325" s="335" t="s">
        <v>34</v>
      </c>
      <c r="N325" s="334">
        <v>108081</v>
      </c>
      <c r="O325" s="334" t="s">
        <v>1321</v>
      </c>
      <c r="P325" s="338">
        <v>33716</v>
      </c>
      <c r="Q325" s="339">
        <v>11438767.18</v>
      </c>
      <c r="R325" s="339">
        <v>27290522.227539673</v>
      </c>
      <c r="S325" s="334">
        <v>3</v>
      </c>
      <c r="T325" s="336">
        <v>4.9030402289939046E-2</v>
      </c>
      <c r="U325" s="336">
        <v>0.63382558022303548</v>
      </c>
      <c r="V325" s="336">
        <v>-0.14035798228728869</v>
      </c>
      <c r="W325" s="336">
        <v>-1.3759775463544632</v>
      </c>
      <c r="X325" s="336">
        <v>-4.383962358366833E-2</v>
      </c>
      <c r="Y325" s="336">
        <v>-0.33244382956508456</v>
      </c>
      <c r="Z325" s="336">
        <v>2.8949197293370865E-4</v>
      </c>
      <c r="AA325" s="336">
        <v>1.6455662240548914E-3</v>
      </c>
      <c r="AB325" s="336">
        <v>0.20486525524446708</v>
      </c>
      <c r="AC325" s="340">
        <v>-1.1098447121466479</v>
      </c>
      <c r="AD325" s="509">
        <v>0</v>
      </c>
      <c r="AE325" s="337" t="s">
        <v>2169</v>
      </c>
      <c r="AF325" s="337" t="s">
        <v>2134</v>
      </c>
      <c r="AG325" s="341" t="s">
        <v>1436</v>
      </c>
      <c r="AH325" s="341" t="s">
        <v>2138</v>
      </c>
      <c r="AI325" s="341">
        <v>1000</v>
      </c>
      <c r="AJ325" s="341">
        <v>1000</v>
      </c>
      <c r="AK325" s="341">
        <v>1000</v>
      </c>
      <c r="AL325" s="336">
        <v>1.4999999999999999E-2</v>
      </c>
      <c r="AM325" s="336" t="s">
        <v>34</v>
      </c>
      <c r="AN325" s="336" t="s">
        <v>2152</v>
      </c>
      <c r="AO325" s="334" t="s">
        <v>1324</v>
      </c>
      <c r="AP325" s="337" t="s">
        <v>716</v>
      </c>
      <c r="AQ325" s="343" t="s">
        <v>670</v>
      </c>
      <c r="AR325" s="336">
        <v>5.2499999999999995E-3</v>
      </c>
      <c r="AS325" s="336">
        <v>5.2499999999999995E-3</v>
      </c>
      <c r="AT325" s="336"/>
      <c r="AW325" s="629"/>
      <c r="AX325" s="629"/>
      <c r="AY325" s="630"/>
      <c r="AZ325" s="630"/>
      <c r="BA325" s="630"/>
      <c r="BB325" s="631"/>
      <c r="BC325" s="630"/>
      <c r="BD325" s="630"/>
      <c r="BE325" s="630"/>
      <c r="BF325" s="630"/>
      <c r="BG325" s="631"/>
      <c r="BH325" s="631"/>
      <c r="BI325" s="632"/>
      <c r="BJ325" s="632"/>
      <c r="BK325" s="632"/>
      <c r="BL325" s="631"/>
      <c r="BM325" s="631"/>
      <c r="BN325" s="631"/>
      <c r="BO325" s="631"/>
      <c r="BP325" s="631"/>
      <c r="BQ325" s="631"/>
      <c r="BR325" s="631"/>
      <c r="BS325" s="631"/>
      <c r="BT325" s="634"/>
      <c r="BU325" s="635"/>
      <c r="BV325" s="633"/>
      <c r="BW325" s="636"/>
    </row>
    <row r="326" spans="2:75" ht="15.75" customHeight="1">
      <c r="B326" s="330" t="s">
        <v>851</v>
      </c>
      <c r="C326" s="331">
        <v>9290813000138</v>
      </c>
      <c r="D326" s="332" t="s">
        <v>14</v>
      </c>
      <c r="E326" s="332" t="s">
        <v>607</v>
      </c>
      <c r="F326" s="332"/>
      <c r="G326" s="333"/>
      <c r="H326" s="333" t="s">
        <v>34</v>
      </c>
      <c r="I326" s="333" t="s">
        <v>34</v>
      </c>
      <c r="J326" s="333" t="s">
        <v>608</v>
      </c>
      <c r="K326" s="334" t="s">
        <v>48</v>
      </c>
      <c r="L326" s="335"/>
      <c r="M326" s="335" t="s">
        <v>34</v>
      </c>
      <c r="N326" s="334">
        <v>206032</v>
      </c>
      <c r="O326" s="334" t="s">
        <v>1321</v>
      </c>
      <c r="P326" s="338">
        <v>39517</v>
      </c>
      <c r="Q326" s="339">
        <v>50591954.619999997</v>
      </c>
      <c r="R326" s="339">
        <v>70547078.414285719</v>
      </c>
      <c r="S326" s="334">
        <v>3</v>
      </c>
      <c r="T326" s="336">
        <v>6.7627600996292614E-2</v>
      </c>
      <c r="U326" s="336">
        <v>0.87423519772675284</v>
      </c>
      <c r="V326" s="336">
        <v>-9.4619449361554087E-2</v>
      </c>
      <c r="W326" s="336">
        <v>-0.92758698613546842</v>
      </c>
      <c r="X326" s="336">
        <v>-6.477161327011649E-2</v>
      </c>
      <c r="Y326" s="336">
        <v>-0.49117490987417783</v>
      </c>
      <c r="Z326" s="336">
        <v>-3.6245434132032739E-2</v>
      </c>
      <c r="AA326" s="336">
        <v>-0.20603079795078619</v>
      </c>
      <c r="AB326" s="336">
        <v>0.18836319070278937</v>
      </c>
      <c r="AC326" s="340">
        <v>-0.94931645833373468</v>
      </c>
      <c r="AD326" s="509">
        <v>18969955000117</v>
      </c>
      <c r="AE326" s="337" t="s">
        <v>2169</v>
      </c>
      <c r="AF326" s="337" t="s">
        <v>2134</v>
      </c>
      <c r="AG326" s="341" t="s">
        <v>1436</v>
      </c>
      <c r="AH326" s="341" t="s">
        <v>2138</v>
      </c>
      <c r="AI326" s="341">
        <v>5000</v>
      </c>
      <c r="AJ326" s="341">
        <v>1000</v>
      </c>
      <c r="AK326" s="341">
        <v>1000</v>
      </c>
      <c r="AL326" s="336">
        <v>2.5000000000000001E-2</v>
      </c>
      <c r="AM326" s="336" t="s">
        <v>34</v>
      </c>
      <c r="AN326" s="336" t="s">
        <v>2152</v>
      </c>
      <c r="AO326" s="334" t="s">
        <v>1324</v>
      </c>
      <c r="AP326" s="337" t="s">
        <v>716</v>
      </c>
      <c r="AQ326" s="343" t="s">
        <v>667</v>
      </c>
      <c r="AR326" s="336">
        <v>8.7499999999999991E-3</v>
      </c>
      <c r="AS326" s="336">
        <v>8.7499999999999991E-3</v>
      </c>
      <c r="AT326" s="336"/>
      <c r="AW326" s="629"/>
      <c r="AX326" s="629"/>
      <c r="AY326" s="630"/>
      <c r="AZ326" s="630"/>
      <c r="BA326" s="630"/>
      <c r="BB326" s="631"/>
      <c r="BC326" s="630"/>
      <c r="BD326" s="630"/>
      <c r="BE326" s="630"/>
      <c r="BF326" s="630"/>
      <c r="BG326" s="631"/>
      <c r="BH326" s="631"/>
      <c r="BI326" s="632"/>
      <c r="BJ326" s="632"/>
      <c r="BK326" s="632"/>
      <c r="BL326" s="631"/>
      <c r="BM326" s="631"/>
      <c r="BN326" s="631"/>
      <c r="BO326" s="631"/>
      <c r="BP326" s="631"/>
      <c r="BQ326" s="631"/>
      <c r="BR326" s="631"/>
      <c r="BS326" s="631"/>
      <c r="BT326" s="634"/>
      <c r="BU326" s="635"/>
      <c r="BV326" s="633"/>
      <c r="BW326" s="636"/>
    </row>
    <row r="327" spans="2:75" ht="15.75" customHeight="1">
      <c r="B327" s="330" t="s">
        <v>575</v>
      </c>
      <c r="C327" s="331">
        <v>42730726000120</v>
      </c>
      <c r="D327" s="332" t="s">
        <v>14</v>
      </c>
      <c r="E327" s="332" t="s">
        <v>614</v>
      </c>
      <c r="F327" s="332"/>
      <c r="G327" s="333" t="s">
        <v>866</v>
      </c>
      <c r="H327" s="333" t="s">
        <v>1338</v>
      </c>
      <c r="I327" s="333" t="s">
        <v>34</v>
      </c>
      <c r="J327" s="333" t="s">
        <v>611</v>
      </c>
      <c r="K327" s="334" t="s">
        <v>48</v>
      </c>
      <c r="L327" s="335"/>
      <c r="M327" s="335" t="s">
        <v>1415</v>
      </c>
      <c r="N327" s="334">
        <v>606261</v>
      </c>
      <c r="O327" s="334" t="s">
        <v>1321</v>
      </c>
      <c r="P327" s="338">
        <v>44414</v>
      </c>
      <c r="Q327" s="339">
        <v>7532534.2400000002</v>
      </c>
      <c r="R327" s="339">
        <v>8930558.8485317472</v>
      </c>
      <c r="S327" s="334">
        <v>3</v>
      </c>
      <c r="T327" s="336">
        <v>-0.32657122263270522</v>
      </c>
      <c r="U327" s="336">
        <v>-4.2216499355909693</v>
      </c>
      <c r="V327" s="336">
        <v>-0.33004775323710156</v>
      </c>
      <c r="W327" s="336">
        <v>-3.2355715740444833</v>
      </c>
      <c r="X327" s="336" t="s">
        <v>1418</v>
      </c>
      <c r="Y327" s="336" t="s">
        <v>1418</v>
      </c>
      <c r="Z327" s="336" t="s">
        <v>1418</v>
      </c>
      <c r="AA327" s="336" t="s">
        <v>1418</v>
      </c>
      <c r="AB327" s="336">
        <v>0.31525434802157698</v>
      </c>
      <c r="AC327" s="340">
        <v>-1.4205737694676324</v>
      </c>
      <c r="AD327" s="509">
        <v>42134357000102</v>
      </c>
      <c r="AE327" s="337" t="s">
        <v>2169</v>
      </c>
      <c r="AF327" s="337" t="s">
        <v>2134</v>
      </c>
      <c r="AG327" s="341" t="s">
        <v>1436</v>
      </c>
      <c r="AH327" s="341" t="s">
        <v>2138</v>
      </c>
      <c r="AI327" s="341">
        <v>0</v>
      </c>
      <c r="AJ327" s="341">
        <v>0</v>
      </c>
      <c r="AK327" s="341">
        <v>0</v>
      </c>
      <c r="AL327" s="336">
        <v>0</v>
      </c>
      <c r="AM327" s="336" t="s">
        <v>34</v>
      </c>
      <c r="AN327" s="336" t="s">
        <v>34</v>
      </c>
      <c r="AO327" s="334" t="s">
        <v>1324</v>
      </c>
      <c r="AP327" s="337" t="s">
        <v>716</v>
      </c>
      <c r="AQ327" s="343" t="s">
        <v>659</v>
      </c>
      <c r="AR327" s="336">
        <v>0</v>
      </c>
      <c r="AS327" s="336">
        <v>0</v>
      </c>
      <c r="AT327" s="336"/>
      <c r="AW327" s="629"/>
      <c r="AX327" s="629"/>
      <c r="AY327" s="630"/>
      <c r="AZ327" s="630"/>
      <c r="BA327" s="630"/>
      <c r="BB327" s="631"/>
      <c r="BC327" s="630"/>
      <c r="BD327" s="630"/>
      <c r="BE327" s="630"/>
      <c r="BF327" s="630"/>
      <c r="BG327" s="631"/>
      <c r="BH327" s="631"/>
      <c r="BI327" s="632"/>
      <c r="BJ327" s="632"/>
      <c r="BK327" s="632"/>
      <c r="BL327" s="631"/>
      <c r="BM327" s="631"/>
      <c r="BN327" s="631"/>
      <c r="BO327" s="631"/>
      <c r="BP327" s="631"/>
      <c r="BQ327" s="631"/>
      <c r="BR327" s="631"/>
      <c r="BS327" s="631"/>
      <c r="BT327" s="634"/>
      <c r="BU327" s="635"/>
      <c r="BV327" s="633"/>
      <c r="BW327" s="636"/>
    </row>
    <row r="328" spans="2:75" ht="15.75" customHeight="1">
      <c r="B328" s="330" t="s">
        <v>876</v>
      </c>
      <c r="C328" s="331">
        <v>39958394000120</v>
      </c>
      <c r="D328" s="332" t="s">
        <v>14</v>
      </c>
      <c r="E328" s="332" t="s">
        <v>607</v>
      </c>
      <c r="F328" s="332"/>
      <c r="G328" s="333"/>
      <c r="H328" s="333" t="s">
        <v>34</v>
      </c>
      <c r="I328" s="333" t="s">
        <v>34</v>
      </c>
      <c r="J328" s="333" t="s">
        <v>608</v>
      </c>
      <c r="K328" s="334" t="s">
        <v>48</v>
      </c>
      <c r="L328" s="335"/>
      <c r="M328" s="335" t="s">
        <v>1415</v>
      </c>
      <c r="N328" s="334">
        <v>588857</v>
      </c>
      <c r="O328" s="334" t="s">
        <v>1321</v>
      </c>
      <c r="P328" s="338">
        <v>44174</v>
      </c>
      <c r="Q328" s="339">
        <v>3369878.49</v>
      </c>
      <c r="R328" s="339">
        <v>3433212.7842063466</v>
      </c>
      <c r="S328" s="334">
        <v>3</v>
      </c>
      <c r="T328" s="336">
        <v>-1.1786665928805617E-2</v>
      </c>
      <c r="U328" s="336">
        <v>-0.15236853099925057</v>
      </c>
      <c r="V328" s="336">
        <v>-0.11808786752261147</v>
      </c>
      <c r="W328" s="336">
        <v>-1.1576559562919078</v>
      </c>
      <c r="X328" s="336" t="s">
        <v>1418</v>
      </c>
      <c r="Y328" s="336" t="s">
        <v>1418</v>
      </c>
      <c r="Z328" s="336" t="s">
        <v>1418</v>
      </c>
      <c r="AA328" s="336" t="s">
        <v>1418</v>
      </c>
      <c r="AB328" s="336">
        <v>0.23102900143561372</v>
      </c>
      <c r="AC328" s="340">
        <v>-0.84920179282725605</v>
      </c>
      <c r="AD328" s="509">
        <v>37843293000189</v>
      </c>
      <c r="AE328" s="337" t="s">
        <v>2169</v>
      </c>
      <c r="AF328" s="337" t="s">
        <v>2134</v>
      </c>
      <c r="AG328" s="341" t="s">
        <v>1436</v>
      </c>
      <c r="AH328" s="341" t="s">
        <v>2138</v>
      </c>
      <c r="AI328" s="341">
        <v>1</v>
      </c>
      <c r="AJ328" s="341">
        <v>1</v>
      </c>
      <c r="AK328" s="341">
        <v>1</v>
      </c>
      <c r="AL328" s="336">
        <v>0</v>
      </c>
      <c r="AM328" s="336" t="s">
        <v>34</v>
      </c>
      <c r="AN328" s="336" t="s">
        <v>34</v>
      </c>
      <c r="AO328" s="334" t="s">
        <v>1324</v>
      </c>
      <c r="AP328" s="337" t="s">
        <v>716</v>
      </c>
      <c r="AQ328" s="343" t="s">
        <v>694</v>
      </c>
      <c r="AR328" s="336" t="s">
        <v>34</v>
      </c>
      <c r="AS328" s="336" t="s">
        <v>34</v>
      </c>
      <c r="AT328" s="336"/>
      <c r="AW328" s="629"/>
      <c r="AX328" s="629"/>
      <c r="AY328" s="630"/>
      <c r="AZ328" s="630"/>
      <c r="BA328" s="630"/>
      <c r="BB328" s="631"/>
      <c r="BC328" s="630"/>
      <c r="BD328" s="630"/>
      <c r="BE328" s="630"/>
      <c r="BF328" s="630"/>
      <c r="BG328" s="631"/>
      <c r="BH328" s="631"/>
      <c r="BI328" s="632"/>
      <c r="BJ328" s="632"/>
      <c r="BK328" s="632"/>
      <c r="BL328" s="631"/>
      <c r="BM328" s="631"/>
      <c r="BN328" s="631"/>
      <c r="BO328" s="631"/>
      <c r="BP328" s="631"/>
      <c r="BQ328" s="631"/>
      <c r="BR328" s="631"/>
      <c r="BS328" s="631"/>
      <c r="BT328" s="634"/>
      <c r="BU328" s="635"/>
      <c r="BV328" s="633"/>
      <c r="BW328" s="636"/>
    </row>
    <row r="329" spans="2:75" ht="15.75" customHeight="1">
      <c r="B329" s="330" t="s">
        <v>157</v>
      </c>
      <c r="C329" s="331">
        <v>22344837000190</v>
      </c>
      <c r="D329" s="332" t="s">
        <v>14</v>
      </c>
      <c r="E329" s="332" t="s">
        <v>607</v>
      </c>
      <c r="F329" s="332"/>
      <c r="G329" s="333"/>
      <c r="H329" s="333" t="s">
        <v>34</v>
      </c>
      <c r="I329" s="333" t="s">
        <v>34</v>
      </c>
      <c r="J329" s="333" t="s">
        <v>608</v>
      </c>
      <c r="K329" s="334" t="s">
        <v>48</v>
      </c>
      <c r="L329" s="335"/>
      <c r="M329" s="335" t="s">
        <v>34</v>
      </c>
      <c r="N329" s="334">
        <v>410802</v>
      </c>
      <c r="O329" s="334" t="s">
        <v>1321</v>
      </c>
      <c r="P329" s="338">
        <v>42307</v>
      </c>
      <c r="Q329" s="339">
        <v>78708435.469999999</v>
      </c>
      <c r="R329" s="339">
        <v>82807211.157063544</v>
      </c>
      <c r="S329" s="334">
        <v>3</v>
      </c>
      <c r="T329" s="336">
        <v>5.3301552388744566E-2</v>
      </c>
      <c r="U329" s="336">
        <v>0.68903957119921377</v>
      </c>
      <c r="V329" s="336">
        <v>-0.14156747844935025</v>
      </c>
      <c r="W329" s="336">
        <v>-1.3878346529776704</v>
      </c>
      <c r="X329" s="336">
        <v>-2.5903369137528887E-2</v>
      </c>
      <c r="Y329" s="336">
        <v>-0.19642995379016331</v>
      </c>
      <c r="Z329" s="336">
        <v>-5.3590803602338033E-3</v>
      </c>
      <c r="AA329" s="336">
        <v>-3.0462750118519118E-2</v>
      </c>
      <c r="AB329" s="336">
        <v>0.2411187093762644</v>
      </c>
      <c r="AC329" s="340">
        <v>-0.91530859467698766</v>
      </c>
      <c r="AD329" s="509">
        <v>22662147000180</v>
      </c>
      <c r="AE329" s="337" t="s">
        <v>2218</v>
      </c>
      <c r="AF329" s="337" t="s">
        <v>2134</v>
      </c>
      <c r="AG329" s="341" t="s">
        <v>1436</v>
      </c>
      <c r="AH329" s="341" t="s">
        <v>2138</v>
      </c>
      <c r="AI329" s="341">
        <v>100</v>
      </c>
      <c r="AJ329" s="341">
        <v>0</v>
      </c>
      <c r="AK329" s="341">
        <v>0</v>
      </c>
      <c r="AL329" s="336">
        <v>0.02</v>
      </c>
      <c r="AM329" s="336">
        <v>0.2</v>
      </c>
      <c r="AN329" s="336" t="s">
        <v>34</v>
      </c>
      <c r="AO329" s="334" t="s">
        <v>1324</v>
      </c>
      <c r="AP329" s="337" t="s">
        <v>716</v>
      </c>
      <c r="AQ329" s="343" t="s">
        <v>659</v>
      </c>
      <c r="AR329" s="336">
        <v>4.6666666666666662E-3</v>
      </c>
      <c r="AS329" s="336">
        <v>4.6666666666666662E-3</v>
      </c>
      <c r="AT329" s="336"/>
      <c r="AW329" s="629"/>
      <c r="AX329" s="629"/>
      <c r="AY329" s="630"/>
      <c r="AZ329" s="630"/>
      <c r="BA329" s="630"/>
      <c r="BB329" s="631"/>
      <c r="BC329" s="630"/>
      <c r="BD329" s="630"/>
      <c r="BE329" s="630"/>
      <c r="BF329" s="630"/>
      <c r="BG329" s="631"/>
      <c r="BH329" s="631"/>
      <c r="BI329" s="632"/>
      <c r="BJ329" s="632"/>
      <c r="BK329" s="632"/>
      <c r="BL329" s="631"/>
      <c r="BM329" s="631"/>
      <c r="BN329" s="631"/>
      <c r="BO329" s="631"/>
      <c r="BP329" s="631"/>
      <c r="BQ329" s="631"/>
      <c r="BR329" s="631"/>
      <c r="BS329" s="631"/>
      <c r="BT329" s="634"/>
      <c r="BU329" s="635"/>
      <c r="BV329" s="633"/>
      <c r="BW329" s="636"/>
    </row>
    <row r="330" spans="2:75" ht="15.75" customHeight="1">
      <c r="B330" s="330" t="s">
        <v>917</v>
      </c>
      <c r="C330" s="331">
        <v>34658753000100</v>
      </c>
      <c r="D330" s="332" t="s">
        <v>14</v>
      </c>
      <c r="E330" s="332" t="s">
        <v>607</v>
      </c>
      <c r="F330" s="332"/>
      <c r="G330" s="333"/>
      <c r="H330" s="333" t="s">
        <v>34</v>
      </c>
      <c r="I330" s="333" t="s">
        <v>34</v>
      </c>
      <c r="J330" s="333" t="s">
        <v>611</v>
      </c>
      <c r="K330" s="334"/>
      <c r="L330" s="335"/>
      <c r="M330" s="335" t="s">
        <v>1415</v>
      </c>
      <c r="N330" s="334">
        <v>524433</v>
      </c>
      <c r="O330" s="334" t="s">
        <v>1321</v>
      </c>
      <c r="P330" s="338">
        <v>43857</v>
      </c>
      <c r="Q330" s="339">
        <v>27683230.050000001</v>
      </c>
      <c r="R330" s="339">
        <v>36425219.33980158</v>
      </c>
      <c r="S330" s="334">
        <v>3</v>
      </c>
      <c r="T330" s="336">
        <v>-0.24655819513092592</v>
      </c>
      <c r="U330" s="336">
        <v>-3.1873059120233012</v>
      </c>
      <c r="V330" s="336">
        <v>-0.1540122950886984</v>
      </c>
      <c r="W330" s="336">
        <v>-1.5098354682158948</v>
      </c>
      <c r="X330" s="336">
        <v>-1.7840896806556872E-3</v>
      </c>
      <c r="Y330" s="336">
        <v>-1.3529076147124534E-2</v>
      </c>
      <c r="Z330" s="336" t="s">
        <v>1418</v>
      </c>
      <c r="AA330" s="336" t="s">
        <v>1418</v>
      </c>
      <c r="AB330" s="336">
        <v>0.21940203458076654</v>
      </c>
      <c r="AC330" s="340">
        <v>-1.0956156877714833</v>
      </c>
      <c r="AD330" s="509">
        <v>0</v>
      </c>
      <c r="AE330" s="337" t="s">
        <v>2249</v>
      </c>
      <c r="AF330" s="337" t="s">
        <v>741</v>
      </c>
      <c r="AG330" s="341" t="s">
        <v>741</v>
      </c>
      <c r="AH330" s="341" t="s">
        <v>2138</v>
      </c>
      <c r="AI330" s="341">
        <v>500</v>
      </c>
      <c r="AJ330" s="341">
        <v>0</v>
      </c>
      <c r="AK330" s="341">
        <v>500</v>
      </c>
      <c r="AL330" s="336">
        <v>0.01</v>
      </c>
      <c r="AM330" s="336" t="s">
        <v>34</v>
      </c>
      <c r="AN330" s="336" t="s">
        <v>2147</v>
      </c>
      <c r="AO330" s="334" t="s">
        <v>1324</v>
      </c>
      <c r="AP330" s="337" t="s">
        <v>716</v>
      </c>
      <c r="AQ330" s="343" t="s">
        <v>659</v>
      </c>
      <c r="AR330" s="336">
        <v>1.333E-3</v>
      </c>
      <c r="AS330" s="336">
        <v>1.333E-3</v>
      </c>
      <c r="AT330" s="336"/>
      <c r="AW330" s="629"/>
      <c r="AX330" s="629"/>
      <c r="AY330" s="630"/>
      <c r="AZ330" s="630"/>
      <c r="BA330" s="630"/>
      <c r="BB330" s="631"/>
      <c r="BC330" s="630"/>
      <c r="BD330" s="630"/>
      <c r="BE330" s="630"/>
      <c r="BF330" s="630"/>
      <c r="BG330" s="631"/>
      <c r="BH330" s="631"/>
      <c r="BI330" s="632"/>
      <c r="BJ330" s="632"/>
      <c r="BK330" s="632"/>
      <c r="BL330" s="631"/>
      <c r="BM330" s="631"/>
      <c r="BN330" s="631"/>
      <c r="BO330" s="631"/>
      <c r="BP330" s="631"/>
      <c r="BQ330" s="631"/>
      <c r="BR330" s="631"/>
      <c r="BS330" s="631"/>
      <c r="BT330" s="634"/>
      <c r="BU330" s="635"/>
      <c r="BV330" s="633"/>
      <c r="BW330" s="636"/>
    </row>
    <row r="331" spans="2:75" ht="15.75" customHeight="1">
      <c r="B331" s="330" t="s">
        <v>192</v>
      </c>
      <c r="C331" s="331">
        <v>40141528000103</v>
      </c>
      <c r="D331" s="332" t="s">
        <v>14</v>
      </c>
      <c r="E331" s="332" t="s">
        <v>607</v>
      </c>
      <c r="F331" s="332"/>
      <c r="G331" s="333"/>
      <c r="H331" s="333" t="s">
        <v>34</v>
      </c>
      <c r="I331" s="333" t="s">
        <v>34</v>
      </c>
      <c r="J331" s="333" t="s">
        <v>608</v>
      </c>
      <c r="K331" s="334" t="s">
        <v>48</v>
      </c>
      <c r="L331" s="335"/>
      <c r="M331" s="335" t="s">
        <v>34</v>
      </c>
      <c r="N331" s="334">
        <v>568872</v>
      </c>
      <c r="O331" s="334" t="s">
        <v>1321</v>
      </c>
      <c r="P331" s="338">
        <v>44195</v>
      </c>
      <c r="Q331" s="339">
        <v>2062802.71</v>
      </c>
      <c r="R331" s="339">
        <v>9278532.8414682504</v>
      </c>
      <c r="S331" s="334">
        <v>3</v>
      </c>
      <c r="T331" s="336">
        <v>-9.6536626423895822E-2</v>
      </c>
      <c r="U331" s="336">
        <v>-1.2479478119325107</v>
      </c>
      <c r="V331" s="336">
        <v>-0.25031289940524037</v>
      </c>
      <c r="W331" s="336">
        <v>-2.4539033942474004</v>
      </c>
      <c r="X331" s="336" t="s">
        <v>1418</v>
      </c>
      <c r="Y331" s="336" t="s">
        <v>1418</v>
      </c>
      <c r="Z331" s="336" t="s">
        <v>1418</v>
      </c>
      <c r="AA331" s="336" t="s">
        <v>1418</v>
      </c>
      <c r="AB331" s="336">
        <v>0.26730819183876314</v>
      </c>
      <c r="AC331" s="340">
        <v>-1.3072661054359751</v>
      </c>
      <c r="AD331" s="509">
        <v>40054213000110</v>
      </c>
      <c r="AE331" s="337" t="s">
        <v>2239</v>
      </c>
      <c r="AF331" s="337" t="s">
        <v>2134</v>
      </c>
      <c r="AG331" s="341" t="s">
        <v>1436</v>
      </c>
      <c r="AH331" s="341" t="s">
        <v>2138</v>
      </c>
      <c r="AI331" s="341">
        <v>500</v>
      </c>
      <c r="AJ331" s="341">
        <v>100</v>
      </c>
      <c r="AK331" s="341">
        <v>500</v>
      </c>
      <c r="AL331" s="336">
        <v>1.9199999999999998E-2</v>
      </c>
      <c r="AM331" s="336">
        <v>0.2</v>
      </c>
      <c r="AN331" s="336" t="s">
        <v>34</v>
      </c>
      <c r="AO331" s="334" t="s">
        <v>1324</v>
      </c>
      <c r="AP331" s="337" t="s">
        <v>716</v>
      </c>
      <c r="AQ331" s="343" t="s">
        <v>659</v>
      </c>
      <c r="AR331" s="336">
        <v>6.3999999999999994E-3</v>
      </c>
      <c r="AS331" s="336">
        <v>6.3999999999999994E-3</v>
      </c>
      <c r="AT331" s="336"/>
      <c r="AW331" s="629"/>
      <c r="AX331" s="629"/>
      <c r="AY331" s="630"/>
      <c r="AZ331" s="630"/>
      <c r="BA331" s="630"/>
      <c r="BB331" s="631"/>
      <c r="BC331" s="630"/>
      <c r="BD331" s="630"/>
      <c r="BE331" s="630"/>
      <c r="BF331" s="630"/>
      <c r="BG331" s="631"/>
      <c r="BH331" s="631"/>
      <c r="BI331" s="632"/>
      <c r="BJ331" s="632"/>
      <c r="BK331" s="632"/>
      <c r="BL331" s="631"/>
      <c r="BM331" s="631"/>
      <c r="BN331" s="631"/>
      <c r="BO331" s="631"/>
      <c r="BP331" s="631"/>
      <c r="BQ331" s="631"/>
      <c r="BR331" s="631"/>
      <c r="BS331" s="631"/>
      <c r="BT331" s="634"/>
      <c r="BU331" s="635"/>
      <c r="BV331" s="633"/>
      <c r="BW331" s="636"/>
    </row>
    <row r="332" spans="2:75" ht="15.75" customHeight="1">
      <c r="B332" s="330" t="s">
        <v>201</v>
      </c>
      <c r="C332" s="331">
        <v>11186674000149</v>
      </c>
      <c r="D332" s="332" t="s">
        <v>14</v>
      </c>
      <c r="E332" s="332" t="s">
        <v>607</v>
      </c>
      <c r="F332" s="332"/>
      <c r="G332" s="333"/>
      <c r="H332" s="333" t="s">
        <v>34</v>
      </c>
      <c r="I332" s="333" t="s">
        <v>34</v>
      </c>
      <c r="J332" s="333" t="s">
        <v>608</v>
      </c>
      <c r="K332" s="334" t="s">
        <v>48</v>
      </c>
      <c r="L332" s="335"/>
      <c r="M332" s="335" t="s">
        <v>34</v>
      </c>
      <c r="N332" s="334">
        <v>236357</v>
      </c>
      <c r="O332" s="334" t="s">
        <v>1321</v>
      </c>
      <c r="P332" s="338">
        <v>40113</v>
      </c>
      <c r="Q332" s="339">
        <v>71017168.349999994</v>
      </c>
      <c r="R332" s="339">
        <v>77773531.0565079</v>
      </c>
      <c r="S332" s="334">
        <v>3</v>
      </c>
      <c r="T332" s="336">
        <v>-1.315583945200649E-2</v>
      </c>
      <c r="U332" s="336">
        <v>-0.17006810437082959</v>
      </c>
      <c r="V332" s="336">
        <v>-0.14383528007732371</v>
      </c>
      <c r="W332" s="336">
        <v>-1.4100666918601514</v>
      </c>
      <c r="X332" s="336">
        <v>-3.4128824643743116E-2</v>
      </c>
      <c r="Y332" s="336">
        <v>-0.25880507713455625</v>
      </c>
      <c r="Z332" s="336">
        <v>0.13123704742046471</v>
      </c>
      <c r="AA332" s="336">
        <v>0.74599392304829049</v>
      </c>
      <c r="AB332" s="336">
        <v>0.23283207284716337</v>
      </c>
      <c r="AC332" s="340">
        <v>-0.96782811997768925</v>
      </c>
      <c r="AD332" s="509">
        <v>12698541000114</v>
      </c>
      <c r="AE332" s="337" t="s">
        <v>2266</v>
      </c>
      <c r="AF332" s="337" t="s">
        <v>2134</v>
      </c>
      <c r="AG332" s="341" t="s">
        <v>1436</v>
      </c>
      <c r="AH332" s="341" t="s">
        <v>2138</v>
      </c>
      <c r="AI332" s="341">
        <v>1000</v>
      </c>
      <c r="AJ332" s="341">
        <v>1000</v>
      </c>
      <c r="AK332" s="341">
        <v>1000</v>
      </c>
      <c r="AL332" s="336">
        <v>1.9E-2</v>
      </c>
      <c r="AM332" s="336">
        <v>0.2</v>
      </c>
      <c r="AN332" s="336" t="s">
        <v>2152</v>
      </c>
      <c r="AO332" s="334" t="s">
        <v>1324</v>
      </c>
      <c r="AP332" s="337" t="s">
        <v>716</v>
      </c>
      <c r="AQ332" s="343" t="s">
        <v>659</v>
      </c>
      <c r="AR332" s="336">
        <v>5.0666666666666664E-3</v>
      </c>
      <c r="AS332" s="336">
        <v>5.0666666666666664E-3</v>
      </c>
      <c r="AT332" s="336"/>
      <c r="AW332" s="629"/>
      <c r="AX332" s="629"/>
      <c r="AY332" s="630"/>
      <c r="AZ332" s="630"/>
      <c r="BA332" s="630"/>
      <c r="BB332" s="631"/>
      <c r="BC332" s="630"/>
      <c r="BD332" s="630"/>
      <c r="BE332" s="630"/>
      <c r="BF332" s="630"/>
      <c r="BG332" s="631"/>
      <c r="BH332" s="631"/>
      <c r="BI332" s="632"/>
      <c r="BJ332" s="632"/>
      <c r="BK332" s="632"/>
      <c r="BL332" s="631"/>
      <c r="BM332" s="631"/>
      <c r="BN332" s="631"/>
      <c r="BO332" s="631"/>
      <c r="BP332" s="631"/>
      <c r="BQ332" s="631"/>
      <c r="BR332" s="631"/>
      <c r="BS332" s="631"/>
      <c r="BT332" s="634"/>
      <c r="BU332" s="635"/>
      <c r="BV332" s="633"/>
      <c r="BW332" s="636"/>
    </row>
    <row r="333" spans="2:75" ht="15.75" customHeight="1">
      <c r="B333" s="330" t="s">
        <v>203</v>
      </c>
      <c r="C333" s="331">
        <v>5964067000160</v>
      </c>
      <c r="D333" s="332" t="s">
        <v>14</v>
      </c>
      <c r="E333" s="332" t="s">
        <v>607</v>
      </c>
      <c r="F333" s="332"/>
      <c r="G333" s="333"/>
      <c r="H333" s="333" t="s">
        <v>34</v>
      </c>
      <c r="I333" s="333" t="s">
        <v>34</v>
      </c>
      <c r="J333" s="333" t="s">
        <v>608</v>
      </c>
      <c r="K333" s="334" t="s">
        <v>48</v>
      </c>
      <c r="L333" s="335"/>
      <c r="M333" s="335" t="s">
        <v>34</v>
      </c>
      <c r="N333" s="334">
        <v>216178</v>
      </c>
      <c r="O333" s="334" t="s">
        <v>1321</v>
      </c>
      <c r="P333" s="338">
        <v>39692</v>
      </c>
      <c r="Q333" s="339">
        <v>202989591.13999999</v>
      </c>
      <c r="R333" s="339">
        <v>169431559.39833325</v>
      </c>
      <c r="S333" s="334">
        <v>3</v>
      </c>
      <c r="T333" s="336">
        <v>5.4772181129434605E-2</v>
      </c>
      <c r="U333" s="336">
        <v>0.70805067596944338</v>
      </c>
      <c r="V333" s="336">
        <v>-1.1911071882972912E-2</v>
      </c>
      <c r="W333" s="336">
        <v>-0.11676833192456759</v>
      </c>
      <c r="X333" s="336">
        <v>0.22332328942047175</v>
      </c>
      <c r="Y333" s="336">
        <v>1.6935010727069988</v>
      </c>
      <c r="Z333" s="336">
        <v>0.40651280956890035</v>
      </c>
      <c r="AA333" s="336">
        <v>2.3107505962710171</v>
      </c>
      <c r="AB333" s="336">
        <v>0.18857391700489909</v>
      </c>
      <c r="AC333" s="340">
        <v>-0.48460516058847347</v>
      </c>
      <c r="AD333" s="509">
        <v>0</v>
      </c>
      <c r="AE333" s="337" t="s">
        <v>2270</v>
      </c>
      <c r="AF333" s="337" t="s">
        <v>2140</v>
      </c>
      <c r="AG333" s="341" t="s">
        <v>719</v>
      </c>
      <c r="AH333" s="341" t="s">
        <v>2138</v>
      </c>
      <c r="AI333" s="341">
        <v>10000</v>
      </c>
      <c r="AJ333" s="341">
        <v>1000</v>
      </c>
      <c r="AK333" s="341">
        <v>1000</v>
      </c>
      <c r="AL333" s="336">
        <v>0.02</v>
      </c>
      <c r="AM333" s="336">
        <v>0.2</v>
      </c>
      <c r="AN333" s="336" t="s">
        <v>666</v>
      </c>
      <c r="AO333" s="334" t="s">
        <v>1324</v>
      </c>
      <c r="AP333" s="337" t="s">
        <v>716</v>
      </c>
      <c r="AQ333" s="343" t="s">
        <v>665</v>
      </c>
      <c r="AR333" s="336">
        <v>6.4840000000000002E-3</v>
      </c>
      <c r="AS333" s="336">
        <v>6.4840000000000002E-3</v>
      </c>
      <c r="AT333" s="336"/>
      <c r="AW333" s="629"/>
      <c r="AX333" s="629"/>
      <c r="AY333" s="630"/>
      <c r="AZ333" s="630"/>
      <c r="BA333" s="630"/>
      <c r="BB333" s="631"/>
      <c r="BC333" s="630"/>
      <c r="BD333" s="630"/>
      <c r="BE333" s="630"/>
      <c r="BF333" s="630"/>
      <c r="BG333" s="631"/>
      <c r="BH333" s="631"/>
      <c r="BI333" s="632"/>
      <c r="BJ333" s="632"/>
      <c r="BK333" s="632"/>
      <c r="BL333" s="212"/>
      <c r="BM333" s="631"/>
      <c r="BN333" s="631"/>
      <c r="BO333" s="631"/>
      <c r="BP333" s="631"/>
      <c r="BQ333" s="631"/>
      <c r="BR333" s="631"/>
      <c r="BS333" s="631"/>
      <c r="BT333" s="634"/>
      <c r="BU333" s="635"/>
      <c r="BV333" s="633"/>
      <c r="BW333" s="636"/>
    </row>
    <row r="334" spans="2:75" ht="15.75" customHeight="1">
      <c r="B334" s="330" t="s">
        <v>942</v>
      </c>
      <c r="C334" s="331">
        <v>2895694000106</v>
      </c>
      <c r="D334" s="332" t="s">
        <v>14</v>
      </c>
      <c r="E334" s="332" t="s">
        <v>607</v>
      </c>
      <c r="F334" s="332"/>
      <c r="G334" s="333"/>
      <c r="H334" s="333" t="s">
        <v>34</v>
      </c>
      <c r="I334" s="333" t="s">
        <v>34</v>
      </c>
      <c r="J334" s="333" t="s">
        <v>608</v>
      </c>
      <c r="K334" s="334" t="s">
        <v>48</v>
      </c>
      <c r="L334" s="335"/>
      <c r="M334" s="335" t="s">
        <v>34</v>
      </c>
      <c r="N334" s="334">
        <v>61311</v>
      </c>
      <c r="O334" s="334" t="s">
        <v>1321</v>
      </c>
      <c r="P334" s="338">
        <v>36152</v>
      </c>
      <c r="Q334" s="339">
        <v>115858391.14</v>
      </c>
      <c r="R334" s="339">
        <v>157387410.27265871</v>
      </c>
      <c r="S334" s="334">
        <v>3</v>
      </c>
      <c r="T334" s="336">
        <v>8.2636827923913136E-2</v>
      </c>
      <c r="U334" s="336">
        <v>1.068262403741548</v>
      </c>
      <c r="V334" s="336">
        <v>-9.943810335597747E-2</v>
      </c>
      <c r="W334" s="336">
        <v>-0.9748259075842437</v>
      </c>
      <c r="X334" s="336">
        <v>1.8894972954892619E-2</v>
      </c>
      <c r="Y334" s="336">
        <v>0.14328401238812805</v>
      </c>
      <c r="Z334" s="336">
        <v>-1.2710358559285151E-2</v>
      </c>
      <c r="AA334" s="336">
        <v>-7.224979860003293E-2</v>
      </c>
      <c r="AB334" s="336">
        <v>0.21922660445380465</v>
      </c>
      <c r="AC334" s="340">
        <v>-0.81134595621570305</v>
      </c>
      <c r="AD334" s="509">
        <v>30506097000170</v>
      </c>
      <c r="AE334" s="337" t="s">
        <v>2272</v>
      </c>
      <c r="AF334" s="337" t="s">
        <v>2143</v>
      </c>
      <c r="AG334" s="341" t="s">
        <v>1437</v>
      </c>
      <c r="AH334" s="341" t="s">
        <v>2138</v>
      </c>
      <c r="AI334" s="341">
        <v>5000</v>
      </c>
      <c r="AJ334" s="341">
        <v>1000</v>
      </c>
      <c r="AK334" s="341">
        <v>1000</v>
      </c>
      <c r="AL334" s="336">
        <v>0.02</v>
      </c>
      <c r="AM334" s="336">
        <v>0.2</v>
      </c>
      <c r="AN334" s="336" t="s">
        <v>666</v>
      </c>
      <c r="AO334" s="334" t="s">
        <v>1324</v>
      </c>
      <c r="AP334" s="337" t="s">
        <v>716</v>
      </c>
      <c r="AQ334" s="343" t="s">
        <v>659</v>
      </c>
      <c r="AR334" s="336">
        <v>6.9999999999999993E-3</v>
      </c>
      <c r="AS334" s="336">
        <v>6.9999999999999993E-3</v>
      </c>
      <c r="AT334" s="336"/>
      <c r="AW334" s="629"/>
      <c r="AX334" s="629"/>
      <c r="AY334" s="630"/>
      <c r="AZ334" s="630"/>
      <c r="BA334" s="630"/>
      <c r="BB334" s="631"/>
      <c r="BC334" s="630"/>
      <c r="BD334" s="630"/>
      <c r="BE334" s="630"/>
      <c r="BF334" s="630"/>
      <c r="BG334" s="631"/>
      <c r="BH334" s="631"/>
      <c r="BI334" s="632"/>
      <c r="BJ334" s="632"/>
      <c r="BK334" s="632"/>
      <c r="BL334" s="631"/>
      <c r="BM334" s="631"/>
      <c r="BN334" s="631"/>
      <c r="BO334" s="631"/>
      <c r="BP334" s="631"/>
      <c r="BQ334" s="631"/>
      <c r="BR334" s="631"/>
      <c r="BS334" s="631"/>
      <c r="BT334" s="634"/>
      <c r="BU334" s="635"/>
      <c r="BV334" s="633"/>
      <c r="BW334" s="636"/>
    </row>
    <row r="335" spans="2:75" ht="15.75" customHeight="1">
      <c r="B335" s="330" t="s">
        <v>956</v>
      </c>
      <c r="C335" s="331">
        <v>28568701000140</v>
      </c>
      <c r="D335" s="332" t="s">
        <v>14</v>
      </c>
      <c r="E335" s="332" t="s">
        <v>614</v>
      </c>
      <c r="F335" s="332"/>
      <c r="G335" s="333"/>
      <c r="H335" s="333" t="s">
        <v>865</v>
      </c>
      <c r="I335" s="333" t="s">
        <v>34</v>
      </c>
      <c r="J335" s="333" t="s">
        <v>608</v>
      </c>
      <c r="K335" s="334" t="s">
        <v>48</v>
      </c>
      <c r="L335" s="335"/>
      <c r="M335" s="335" t="s">
        <v>1415</v>
      </c>
      <c r="N335" s="334">
        <v>452653</v>
      </c>
      <c r="O335" s="334" t="s">
        <v>1321</v>
      </c>
      <c r="P335" s="338">
        <v>43048</v>
      </c>
      <c r="Q335" s="339">
        <v>20247768.370000001</v>
      </c>
      <c r="R335" s="339">
        <v>29008691.277460326</v>
      </c>
      <c r="S335" s="334">
        <v>3</v>
      </c>
      <c r="T335" s="336">
        <v>9.929784717139567E-3</v>
      </c>
      <c r="U335" s="336">
        <v>0.12836426514742841</v>
      </c>
      <c r="V335" s="336">
        <v>-2.5995551847806997E-2</v>
      </c>
      <c r="W335" s="336">
        <v>-0.25484333035268414</v>
      </c>
      <c r="X335" s="336">
        <v>5.3983218531152177E-2</v>
      </c>
      <c r="Y335" s="336">
        <v>0.40936455274289069</v>
      </c>
      <c r="Z335" s="336">
        <v>0.10533419800495314</v>
      </c>
      <c r="AA335" s="336">
        <v>0.59875372957077877</v>
      </c>
      <c r="AB335" s="336">
        <v>0.11411501436978631</v>
      </c>
      <c r="AC335" s="340">
        <v>-1.0253755336577692</v>
      </c>
      <c r="AD335" s="509">
        <v>0</v>
      </c>
      <c r="AE335" s="337" t="s">
        <v>2278</v>
      </c>
      <c r="AF335" s="337" t="s">
        <v>741</v>
      </c>
      <c r="AG335" s="341" t="s">
        <v>741</v>
      </c>
      <c r="AH335" s="341" t="s">
        <v>2138</v>
      </c>
      <c r="AI335" s="341">
        <v>1000</v>
      </c>
      <c r="AJ335" s="341">
        <v>300</v>
      </c>
      <c r="AK335" s="341">
        <v>0</v>
      </c>
      <c r="AL335" s="336">
        <v>1.3000000000000001E-2</v>
      </c>
      <c r="AM335" s="336">
        <v>0.2</v>
      </c>
      <c r="AN335" s="336" t="s">
        <v>2166</v>
      </c>
      <c r="AO335" s="334" t="s">
        <v>1324</v>
      </c>
      <c r="AP335" s="337" t="s">
        <v>13</v>
      </c>
      <c r="AQ335" s="343" t="s">
        <v>668</v>
      </c>
      <c r="AR335" s="336">
        <v>3.4666666666666665E-3</v>
      </c>
      <c r="AS335" s="336">
        <v>3.4666666666666665E-3</v>
      </c>
      <c r="AT335" s="336"/>
      <c r="AW335" s="629"/>
      <c r="AX335" s="629"/>
      <c r="AY335" s="630"/>
      <c r="AZ335" s="630"/>
      <c r="BA335" s="630"/>
      <c r="BB335" s="631"/>
      <c r="BC335" s="630"/>
      <c r="BD335" s="630"/>
      <c r="BE335" s="630"/>
      <c r="BF335" s="630"/>
      <c r="BG335" s="631"/>
      <c r="BH335" s="631"/>
      <c r="BI335" s="632"/>
      <c r="BJ335" s="632"/>
      <c r="BK335" s="632"/>
      <c r="BL335" s="631"/>
      <c r="BM335" s="631"/>
      <c r="BN335" s="631"/>
      <c r="BO335" s="631"/>
      <c r="BP335" s="631"/>
      <c r="BQ335" s="631"/>
      <c r="BR335" s="631"/>
      <c r="BS335" s="631"/>
      <c r="BT335" s="634"/>
      <c r="BU335" s="635"/>
      <c r="BV335" s="633"/>
      <c r="BW335" s="636"/>
    </row>
    <row r="336" spans="2:75" ht="15.75" customHeight="1">
      <c r="B336" s="330" t="s">
        <v>215</v>
      </c>
      <c r="C336" s="331">
        <v>18889810000106</v>
      </c>
      <c r="D336" s="332" t="s">
        <v>14</v>
      </c>
      <c r="E336" s="332" t="s">
        <v>614</v>
      </c>
      <c r="F336" s="332"/>
      <c r="G336" s="333"/>
      <c r="H336" s="333" t="s">
        <v>1338</v>
      </c>
      <c r="I336" s="333" t="s">
        <v>34</v>
      </c>
      <c r="J336" s="333" t="s">
        <v>608</v>
      </c>
      <c r="K336" s="334" t="s">
        <v>48</v>
      </c>
      <c r="L336" s="335"/>
      <c r="M336" s="335" t="s">
        <v>34</v>
      </c>
      <c r="N336" s="334">
        <v>361402</v>
      </c>
      <c r="O336" s="334" t="s">
        <v>1321</v>
      </c>
      <c r="P336" s="338">
        <v>41698</v>
      </c>
      <c r="Q336" s="339">
        <v>50736262.840000004</v>
      </c>
      <c r="R336" s="339">
        <v>47445713.505317479</v>
      </c>
      <c r="S336" s="334">
        <v>3</v>
      </c>
      <c r="T336" s="336">
        <v>6.6281340429101165E-2</v>
      </c>
      <c r="U336" s="336">
        <v>0.85683182460968976</v>
      </c>
      <c r="V336" s="336">
        <v>-7.640916616416249E-2</v>
      </c>
      <c r="W336" s="336">
        <v>-0.74906532043440732</v>
      </c>
      <c r="X336" s="336">
        <v>0.10197712648597146</v>
      </c>
      <c r="Y336" s="336">
        <v>0.77331107536399613</v>
      </c>
      <c r="Z336" s="336">
        <v>0.23045279224283011</v>
      </c>
      <c r="AA336" s="336">
        <v>1.3099683811985345</v>
      </c>
      <c r="AB336" s="336">
        <v>0.23965725385852915</v>
      </c>
      <c r="AC336" s="340">
        <v>-0.61713550898345171</v>
      </c>
      <c r="AD336" s="509">
        <v>26946245000108</v>
      </c>
      <c r="AE336" s="337" t="s">
        <v>2154</v>
      </c>
      <c r="AF336" s="337" t="s">
        <v>2143</v>
      </c>
      <c r="AG336" s="341" t="s">
        <v>1437</v>
      </c>
      <c r="AH336" s="341" t="s">
        <v>2138</v>
      </c>
      <c r="AI336" s="341">
        <v>5000</v>
      </c>
      <c r="AJ336" s="341">
        <v>1000</v>
      </c>
      <c r="AK336" s="341">
        <v>5000</v>
      </c>
      <c r="AL336" s="336">
        <v>0.02</v>
      </c>
      <c r="AM336" s="336">
        <v>0.2</v>
      </c>
      <c r="AN336" s="336" t="s">
        <v>2152</v>
      </c>
      <c r="AO336" s="334" t="s">
        <v>1324</v>
      </c>
      <c r="AP336" s="337" t="s">
        <v>13</v>
      </c>
      <c r="AQ336" s="343" t="s">
        <v>668</v>
      </c>
      <c r="AR336" s="336">
        <v>4.0000000000000001E-3</v>
      </c>
      <c r="AS336" s="336">
        <v>4.0000000000000001E-3</v>
      </c>
      <c r="AT336" s="336"/>
      <c r="AW336" s="629"/>
      <c r="AX336" s="629"/>
      <c r="AY336" s="630"/>
      <c r="AZ336" s="630"/>
      <c r="BA336" s="630"/>
      <c r="BB336" s="631"/>
      <c r="BC336" s="630"/>
      <c r="BD336" s="630"/>
      <c r="BE336" s="630"/>
      <c r="BF336" s="630"/>
      <c r="BG336" s="631"/>
      <c r="BH336" s="631"/>
      <c r="BI336" s="632"/>
      <c r="BJ336" s="632"/>
      <c r="BK336" s="632"/>
      <c r="BL336" s="631"/>
      <c r="BM336" s="631"/>
      <c r="BN336" s="631"/>
      <c r="BO336" s="631"/>
      <c r="BP336" s="631"/>
      <c r="BQ336" s="631"/>
      <c r="BR336" s="631"/>
      <c r="BS336" s="631"/>
      <c r="BT336" s="634"/>
      <c r="BU336" s="635"/>
      <c r="BV336" s="633"/>
      <c r="BW336" s="636"/>
    </row>
    <row r="337" spans="2:75" ht="15.75" customHeight="1">
      <c r="B337" s="330" t="s">
        <v>966</v>
      </c>
      <c r="C337" s="331">
        <v>7124064000143</v>
      </c>
      <c r="D337" s="332" t="s">
        <v>14</v>
      </c>
      <c r="E337" s="332" t="s">
        <v>607</v>
      </c>
      <c r="F337" s="332"/>
      <c r="G337" s="333"/>
      <c r="H337" s="333" t="s">
        <v>34</v>
      </c>
      <c r="I337" s="333" t="s">
        <v>34</v>
      </c>
      <c r="J337" s="333" t="s">
        <v>608</v>
      </c>
      <c r="K337" s="334" t="s">
        <v>48</v>
      </c>
      <c r="L337" s="335"/>
      <c r="M337" s="335" t="s">
        <v>34</v>
      </c>
      <c r="N337" s="334">
        <v>141720</v>
      </c>
      <c r="O337" s="334" t="s">
        <v>1321</v>
      </c>
      <c r="P337" s="338">
        <v>38357</v>
      </c>
      <c r="Q337" s="339">
        <v>50496922.850000001</v>
      </c>
      <c r="R337" s="339">
        <v>55054770.286428571</v>
      </c>
      <c r="S337" s="334">
        <v>3</v>
      </c>
      <c r="T337" s="336">
        <v>-2.3771904049708636E-2</v>
      </c>
      <c r="U337" s="336">
        <v>-0.3073040434833364</v>
      </c>
      <c r="V337" s="336">
        <v>-0.21444519195934364</v>
      </c>
      <c r="W337" s="336">
        <v>-2.1022799291583452</v>
      </c>
      <c r="X337" s="336">
        <v>-8.5351578407404927E-2</v>
      </c>
      <c r="Y337" s="336">
        <v>-0.64723652407801979</v>
      </c>
      <c r="Z337" s="336">
        <v>-2.2609914384793317E-2</v>
      </c>
      <c r="AA337" s="336">
        <v>-0.12852208323202319</v>
      </c>
      <c r="AB337" s="336">
        <v>0.23983428264047438</v>
      </c>
      <c r="AC337" s="340">
        <v>-1.2909772407871403</v>
      </c>
      <c r="AD337" s="509">
        <v>11361553000196</v>
      </c>
      <c r="AE337" s="337" t="s">
        <v>2154</v>
      </c>
      <c r="AF337" s="337" t="s">
        <v>2143</v>
      </c>
      <c r="AG337" s="341" t="s">
        <v>1437</v>
      </c>
      <c r="AH337" s="341" t="s">
        <v>2138</v>
      </c>
      <c r="AI337" s="341">
        <v>500</v>
      </c>
      <c r="AJ337" s="341">
        <v>500</v>
      </c>
      <c r="AK337" s="341">
        <v>500</v>
      </c>
      <c r="AL337" s="336">
        <v>0.02</v>
      </c>
      <c r="AM337" s="336">
        <v>0.2</v>
      </c>
      <c r="AN337" s="336" t="s">
        <v>34</v>
      </c>
      <c r="AO337" s="334" t="s">
        <v>1324</v>
      </c>
      <c r="AP337" s="337" t="s">
        <v>716</v>
      </c>
      <c r="AQ337" s="343" t="s">
        <v>659</v>
      </c>
      <c r="AR337" s="336">
        <v>4.0000000000000001E-3</v>
      </c>
      <c r="AS337" s="336">
        <v>4.0000000000000001E-3</v>
      </c>
      <c r="AT337" s="336"/>
      <c r="AW337" s="629"/>
      <c r="AX337" s="629"/>
      <c r="AY337" s="630"/>
      <c r="AZ337" s="630"/>
      <c r="BA337" s="630"/>
      <c r="BB337" s="631"/>
      <c r="BC337" s="630"/>
      <c r="BD337" s="630"/>
      <c r="BE337" s="630"/>
      <c r="BF337" s="630"/>
      <c r="BG337" s="631"/>
      <c r="BH337" s="631"/>
      <c r="BI337" s="632"/>
      <c r="BJ337" s="632"/>
      <c r="BK337" s="632"/>
      <c r="BL337" s="631"/>
      <c r="BM337" s="631"/>
      <c r="BN337" s="631"/>
      <c r="BO337" s="631"/>
      <c r="BP337" s="631"/>
      <c r="BQ337" s="631"/>
      <c r="BR337" s="631"/>
      <c r="BS337" s="631"/>
      <c r="BT337" s="634"/>
      <c r="BU337" s="635"/>
      <c r="BV337" s="633"/>
      <c r="BW337" s="636"/>
    </row>
    <row r="338" spans="2:75" ht="15.75" customHeight="1">
      <c r="B338" s="330" t="s">
        <v>219</v>
      </c>
      <c r="C338" s="331">
        <v>4437399000123</v>
      </c>
      <c r="D338" s="332" t="s">
        <v>14</v>
      </c>
      <c r="E338" s="332" t="s">
        <v>607</v>
      </c>
      <c r="F338" s="332"/>
      <c r="G338" s="333"/>
      <c r="H338" s="333" t="s">
        <v>34</v>
      </c>
      <c r="I338" s="333" t="s">
        <v>34</v>
      </c>
      <c r="J338" s="333" t="s">
        <v>608</v>
      </c>
      <c r="K338" s="334" t="s">
        <v>48</v>
      </c>
      <c r="L338" s="335"/>
      <c r="M338" s="335" t="s">
        <v>34</v>
      </c>
      <c r="N338" s="334">
        <v>349011</v>
      </c>
      <c r="O338" s="334" t="s">
        <v>1324</v>
      </c>
      <c r="P338" s="338">
        <v>41547</v>
      </c>
      <c r="Q338" s="339">
        <v>33283424.379999999</v>
      </c>
      <c r="R338" s="339">
        <v>30663798.136825386</v>
      </c>
      <c r="S338" s="334">
        <v>3</v>
      </c>
      <c r="T338" s="336">
        <v>0.10326787924707981</v>
      </c>
      <c r="U338" s="336">
        <v>1.3349640309929445</v>
      </c>
      <c r="V338" s="336">
        <v>9.1793414849193899E-2</v>
      </c>
      <c r="W338" s="336">
        <v>0.89988239840300022</v>
      </c>
      <c r="X338" s="336">
        <v>0.44408465463175295</v>
      </c>
      <c r="Y338" s="336">
        <v>3.3675746087351448</v>
      </c>
      <c r="Z338" s="336">
        <v>0.87404784433279414</v>
      </c>
      <c r="AA338" s="336">
        <v>4.9683713032395325</v>
      </c>
      <c r="AB338" s="336">
        <v>0.24835640426778866</v>
      </c>
      <c r="AC338" s="340">
        <v>8.6369834413149785E-2</v>
      </c>
      <c r="AD338" s="509">
        <v>14213077000154</v>
      </c>
      <c r="AE338" s="337" t="s">
        <v>2290</v>
      </c>
      <c r="AF338" s="337" t="s">
        <v>2134</v>
      </c>
      <c r="AG338" s="341" t="s">
        <v>1436</v>
      </c>
      <c r="AH338" s="341" t="s">
        <v>2138</v>
      </c>
      <c r="AI338" s="341">
        <v>10000</v>
      </c>
      <c r="AJ338" s="341">
        <v>1000</v>
      </c>
      <c r="AK338" s="341">
        <v>1000</v>
      </c>
      <c r="AL338" s="336">
        <v>1.9E-2</v>
      </c>
      <c r="AM338" s="336">
        <v>0.2</v>
      </c>
      <c r="AN338" s="336" t="s">
        <v>666</v>
      </c>
      <c r="AO338" s="334" t="s">
        <v>1324</v>
      </c>
      <c r="AP338" s="337" t="s">
        <v>716</v>
      </c>
      <c r="AQ338" s="343" t="s">
        <v>659</v>
      </c>
      <c r="AR338" s="336">
        <v>4.4333333333333325E-3</v>
      </c>
      <c r="AS338" s="336">
        <v>4.4333333333333325E-3</v>
      </c>
      <c r="AT338" s="336"/>
      <c r="AW338" s="629"/>
      <c r="AX338" s="629"/>
      <c r="AY338" s="630"/>
      <c r="AZ338" s="630"/>
      <c r="BA338" s="630"/>
      <c r="BB338" s="631"/>
      <c r="BC338" s="630"/>
      <c r="BD338" s="630"/>
      <c r="BE338" s="630"/>
      <c r="BF338" s="630"/>
      <c r="BG338" s="631"/>
      <c r="BH338" s="631"/>
      <c r="BI338" s="632"/>
      <c r="BJ338" s="632"/>
      <c r="BK338" s="632"/>
      <c r="BL338" s="631"/>
      <c r="BM338" s="631"/>
      <c r="BN338" s="631"/>
      <c r="BO338" s="631"/>
      <c r="BP338" s="631"/>
      <c r="BQ338" s="631"/>
      <c r="BR338" s="631"/>
      <c r="BS338" s="631"/>
      <c r="BT338" s="634"/>
      <c r="BU338" s="635"/>
      <c r="BV338" s="633"/>
      <c r="BW338" s="636"/>
    </row>
    <row r="339" spans="2:75" ht="15.75" customHeight="1">
      <c r="B339" s="330" t="s">
        <v>229</v>
      </c>
      <c r="C339" s="331">
        <v>13401715000106</v>
      </c>
      <c r="D339" s="332" t="s">
        <v>14</v>
      </c>
      <c r="E339" s="332" t="s">
        <v>607</v>
      </c>
      <c r="F339" s="332"/>
      <c r="G339" s="333"/>
      <c r="H339" s="333" t="s">
        <v>34</v>
      </c>
      <c r="I339" s="333" t="s">
        <v>34</v>
      </c>
      <c r="J339" s="333" t="s">
        <v>608</v>
      </c>
      <c r="K339" s="334" t="s">
        <v>48</v>
      </c>
      <c r="L339" s="335"/>
      <c r="M339" s="335" t="s">
        <v>34</v>
      </c>
      <c r="N339" s="334">
        <v>282219</v>
      </c>
      <c r="O339" s="334" t="s">
        <v>1324</v>
      </c>
      <c r="P339" s="338">
        <v>40753</v>
      </c>
      <c r="Q339" s="339">
        <v>48458102.740000002</v>
      </c>
      <c r="R339" s="339">
        <v>63771633.811071411</v>
      </c>
      <c r="S339" s="334">
        <v>3</v>
      </c>
      <c r="T339" s="336">
        <v>0.162679513486645</v>
      </c>
      <c r="U339" s="336">
        <v>2.1029898228518507</v>
      </c>
      <c r="V339" s="336">
        <v>6.5977127884668807E-3</v>
      </c>
      <c r="W339" s="336">
        <v>6.4679646332079579E-2</v>
      </c>
      <c r="X339" s="336">
        <v>0.14420580514038361</v>
      </c>
      <c r="Y339" s="336">
        <v>1.0935388168853895</v>
      </c>
      <c r="Z339" s="336">
        <v>0.23785500208241328</v>
      </c>
      <c r="AA339" s="336">
        <v>1.3520449416362712</v>
      </c>
      <c r="AB339" s="336">
        <v>0.20792887118283743</v>
      </c>
      <c r="AC339" s="340">
        <v>-0.33179371144479564</v>
      </c>
      <c r="AD339" s="509">
        <v>13396819000161</v>
      </c>
      <c r="AE339" s="337" t="s">
        <v>2299</v>
      </c>
      <c r="AF339" s="337" t="s">
        <v>2140</v>
      </c>
      <c r="AG339" s="341" t="s">
        <v>719</v>
      </c>
      <c r="AH339" s="341" t="s">
        <v>2138</v>
      </c>
      <c r="AI339" s="341">
        <v>30000</v>
      </c>
      <c r="AJ339" s="341">
        <v>10000</v>
      </c>
      <c r="AK339" s="341">
        <v>30000</v>
      </c>
      <c r="AL339" s="336">
        <v>1.9574999999999999E-2</v>
      </c>
      <c r="AM339" s="336">
        <v>0.2</v>
      </c>
      <c r="AN339" s="336" t="s">
        <v>2185</v>
      </c>
      <c r="AO339" s="334" t="s">
        <v>1324</v>
      </c>
      <c r="AP339" s="337" t="s">
        <v>716</v>
      </c>
      <c r="AQ339" s="343" t="s">
        <v>659</v>
      </c>
      <c r="AR339" s="336">
        <v>4.5022500000000002E-3</v>
      </c>
      <c r="AS339" s="336">
        <v>4.5022500000000002E-3</v>
      </c>
      <c r="AT339" s="336"/>
      <c r="AW339" s="629"/>
      <c r="AX339" s="629"/>
      <c r="AY339" s="630"/>
      <c r="AZ339" s="630"/>
      <c r="BA339" s="630"/>
      <c r="BB339" s="631"/>
      <c r="BC339" s="630"/>
      <c r="BD339" s="630"/>
      <c r="BE339" s="630"/>
      <c r="BF339" s="630"/>
      <c r="BG339" s="631"/>
      <c r="BH339" s="631"/>
      <c r="BI339" s="632"/>
      <c r="BJ339" s="632"/>
      <c r="BK339" s="632"/>
      <c r="BL339" s="631"/>
      <c r="BM339" s="631"/>
      <c r="BN339" s="631"/>
      <c r="BO339" s="631"/>
      <c r="BP339" s="631"/>
      <c r="BQ339" s="631"/>
      <c r="BR339" s="631"/>
      <c r="BS339" s="631"/>
      <c r="BT339" s="634"/>
      <c r="BU339" s="635"/>
      <c r="BV339" s="633"/>
      <c r="BW339" s="636"/>
    </row>
    <row r="340" spans="2:75" ht="15.75" customHeight="1">
      <c r="B340" s="330" t="s">
        <v>234</v>
      </c>
      <c r="C340" s="331">
        <v>8279304000141</v>
      </c>
      <c r="D340" s="332" t="s">
        <v>14</v>
      </c>
      <c r="E340" s="332" t="s">
        <v>607</v>
      </c>
      <c r="F340" s="332"/>
      <c r="G340" s="333"/>
      <c r="H340" s="333" t="s">
        <v>34</v>
      </c>
      <c r="I340" s="333" t="s">
        <v>34</v>
      </c>
      <c r="J340" s="333" t="s">
        <v>608</v>
      </c>
      <c r="K340" s="334" t="s">
        <v>48</v>
      </c>
      <c r="L340" s="335"/>
      <c r="M340" s="335" t="s">
        <v>34</v>
      </c>
      <c r="N340" s="334">
        <v>173126</v>
      </c>
      <c r="O340" s="334" t="s">
        <v>1321</v>
      </c>
      <c r="P340" s="338">
        <v>39014</v>
      </c>
      <c r="Q340" s="339">
        <v>957886346.38999999</v>
      </c>
      <c r="R340" s="339">
        <v>1013217244.2058729</v>
      </c>
      <c r="S340" s="334">
        <v>3</v>
      </c>
      <c r="T340" s="336">
        <v>4.4035713299779289E-2</v>
      </c>
      <c r="U340" s="336">
        <v>0.56925826077701036</v>
      </c>
      <c r="V340" s="336">
        <v>-0.10444403393760271</v>
      </c>
      <c r="W340" s="336">
        <v>-1.0239007657909314</v>
      </c>
      <c r="X340" s="336">
        <v>-5.040938983950527E-2</v>
      </c>
      <c r="Y340" s="336">
        <v>-0.3822635605504468</v>
      </c>
      <c r="Z340" s="336">
        <v>-0.11414043519340589</v>
      </c>
      <c r="AA340" s="336">
        <v>-0.6488112366286769</v>
      </c>
      <c r="AB340" s="336">
        <v>0.18742149322663448</v>
      </c>
      <c r="AC340" s="340">
        <v>-1.0131706287694835</v>
      </c>
      <c r="AD340" s="509">
        <v>0</v>
      </c>
      <c r="AE340" s="337" t="s">
        <v>2300</v>
      </c>
      <c r="AF340" s="337" t="s">
        <v>2140</v>
      </c>
      <c r="AG340" s="341" t="s">
        <v>719</v>
      </c>
      <c r="AH340" s="341" t="s">
        <v>2138</v>
      </c>
      <c r="AI340" s="341">
        <v>500</v>
      </c>
      <c r="AJ340" s="341">
        <v>500</v>
      </c>
      <c r="AK340" s="341">
        <v>500</v>
      </c>
      <c r="AL340" s="336">
        <v>0.02</v>
      </c>
      <c r="AM340" s="336" t="s">
        <v>34</v>
      </c>
      <c r="AN340" s="336" t="s">
        <v>2147</v>
      </c>
      <c r="AO340" s="334" t="s">
        <v>1324</v>
      </c>
      <c r="AP340" s="337" t="s">
        <v>716</v>
      </c>
      <c r="AQ340" s="343" t="s">
        <v>667</v>
      </c>
      <c r="AR340" s="336">
        <v>5.0000000000000001E-3</v>
      </c>
      <c r="AS340" s="336">
        <v>5.0000000000000001E-3</v>
      </c>
      <c r="AT340" s="336"/>
      <c r="AW340" s="629"/>
      <c r="AX340" s="629"/>
      <c r="AY340" s="630"/>
      <c r="AZ340" s="630"/>
      <c r="BA340" s="630"/>
      <c r="BB340" s="631"/>
      <c r="BC340" s="630"/>
      <c r="BD340" s="630"/>
      <c r="BE340" s="630"/>
      <c r="BF340" s="630"/>
      <c r="BG340" s="631"/>
      <c r="BH340" s="631"/>
      <c r="BI340" s="632"/>
      <c r="BJ340" s="632"/>
      <c r="BK340" s="632"/>
      <c r="BL340" s="631"/>
      <c r="BM340" s="631"/>
      <c r="BN340" s="631"/>
      <c r="BO340" s="631"/>
      <c r="BP340" s="631"/>
      <c r="BQ340" s="631"/>
      <c r="BR340" s="631"/>
      <c r="BS340" s="631"/>
      <c r="BT340" s="634"/>
      <c r="BU340" s="635"/>
      <c r="BV340" s="633"/>
      <c r="BW340" s="636"/>
    </row>
    <row r="341" spans="2:75" ht="15.75" customHeight="1">
      <c r="B341" s="330" t="s">
        <v>1050</v>
      </c>
      <c r="C341" s="331">
        <v>31146414000157</v>
      </c>
      <c r="D341" s="332" t="s">
        <v>14</v>
      </c>
      <c r="E341" s="332" t="s">
        <v>607</v>
      </c>
      <c r="F341" s="332"/>
      <c r="G341" s="333"/>
      <c r="H341" s="333" t="s">
        <v>34</v>
      </c>
      <c r="I341" s="333" t="s">
        <v>34</v>
      </c>
      <c r="J341" s="333" t="s">
        <v>608</v>
      </c>
      <c r="K341" s="334" t="s">
        <v>48</v>
      </c>
      <c r="L341" s="335"/>
      <c r="M341" s="335" t="s">
        <v>34</v>
      </c>
      <c r="N341" s="334">
        <v>487198</v>
      </c>
      <c r="O341" s="334" t="s">
        <v>1321</v>
      </c>
      <c r="P341" s="338">
        <v>43507</v>
      </c>
      <c r="Q341" s="339">
        <v>6596716.1100000003</v>
      </c>
      <c r="R341" s="339">
        <v>12740588.708253967</v>
      </c>
      <c r="S341" s="334">
        <v>3</v>
      </c>
      <c r="T341" s="336">
        <v>7.3437694274448795E-2</v>
      </c>
      <c r="U341" s="336">
        <v>0.94934340755543223</v>
      </c>
      <c r="V341" s="336">
        <v>-6.3071952805137221E-2</v>
      </c>
      <c r="W341" s="336">
        <v>-0.61831603340494035</v>
      </c>
      <c r="X341" s="336">
        <v>9.4924923343861822E-2</v>
      </c>
      <c r="Y341" s="336">
        <v>0.71983293783027802</v>
      </c>
      <c r="Z341" s="336">
        <v>9.4333161220910622E-2</v>
      </c>
      <c r="AA341" s="336">
        <v>0.53622027008328121</v>
      </c>
      <c r="AB341" s="336">
        <v>0.22410370713038594</v>
      </c>
      <c r="AC341" s="340">
        <v>-0.61209633956931053</v>
      </c>
      <c r="AD341" s="509">
        <v>0</v>
      </c>
      <c r="AE341" s="337" t="s">
        <v>2192</v>
      </c>
      <c r="AF341" s="337" t="s">
        <v>2134</v>
      </c>
      <c r="AG341" s="341" t="s">
        <v>1436</v>
      </c>
      <c r="AH341" s="341" t="s">
        <v>2138</v>
      </c>
      <c r="AI341" s="341">
        <v>1000</v>
      </c>
      <c r="AJ341" s="341">
        <v>0</v>
      </c>
      <c r="AK341" s="341">
        <v>0</v>
      </c>
      <c r="AL341" s="336">
        <v>0.02</v>
      </c>
      <c r="AM341" s="336">
        <v>0.2</v>
      </c>
      <c r="AN341" s="336" t="s">
        <v>34</v>
      </c>
      <c r="AO341" s="334" t="s">
        <v>1324</v>
      </c>
      <c r="AP341" s="337" t="s">
        <v>716</v>
      </c>
      <c r="AQ341" s="343" t="s">
        <v>659</v>
      </c>
      <c r="AR341" s="336">
        <v>5.3333333333333332E-3</v>
      </c>
      <c r="AS341" s="336">
        <v>5.3333333333333332E-3</v>
      </c>
      <c r="AT341" s="336"/>
      <c r="AW341" s="629"/>
      <c r="AX341" s="629"/>
      <c r="AY341" s="630"/>
      <c r="AZ341" s="630"/>
      <c r="BA341" s="630"/>
      <c r="BB341" s="631"/>
      <c r="BC341" s="630"/>
      <c r="BD341" s="630"/>
      <c r="BE341" s="630"/>
      <c r="BF341" s="630"/>
      <c r="BG341" s="631"/>
      <c r="BH341" s="631"/>
      <c r="BI341" s="632"/>
      <c r="BJ341" s="632"/>
      <c r="BK341" s="632"/>
      <c r="BL341" s="631"/>
      <c r="BM341" s="631"/>
      <c r="BN341" s="631"/>
      <c r="BO341" s="631"/>
      <c r="BP341" s="631"/>
      <c r="BQ341" s="631"/>
      <c r="BR341" s="631"/>
      <c r="BS341" s="631"/>
      <c r="BT341" s="634"/>
      <c r="BU341" s="635"/>
      <c r="BV341" s="633"/>
      <c r="BW341" s="636"/>
    </row>
    <row r="342" spans="2:75" ht="15.75" customHeight="1">
      <c r="B342" s="330" t="s">
        <v>1052</v>
      </c>
      <c r="C342" s="331">
        <v>11952816000131</v>
      </c>
      <c r="D342" s="332" t="s">
        <v>14</v>
      </c>
      <c r="E342" s="332" t="s">
        <v>607</v>
      </c>
      <c r="F342" s="332"/>
      <c r="G342" s="333"/>
      <c r="H342" s="333" t="s">
        <v>34</v>
      </c>
      <c r="I342" s="333" t="s">
        <v>34</v>
      </c>
      <c r="J342" s="333" t="s">
        <v>611</v>
      </c>
      <c r="K342" s="334"/>
      <c r="L342" s="335"/>
      <c r="M342" s="335" t="s">
        <v>1415</v>
      </c>
      <c r="N342" s="334">
        <v>354465</v>
      </c>
      <c r="O342" s="334" t="s">
        <v>1321</v>
      </c>
      <c r="P342" s="338">
        <v>40367</v>
      </c>
      <c r="Q342" s="339">
        <v>405444308.88</v>
      </c>
      <c r="R342" s="339">
        <v>431513258.24273807</v>
      </c>
      <c r="S342" s="334">
        <v>3</v>
      </c>
      <c r="T342" s="336">
        <v>-0.16753238816533322</v>
      </c>
      <c r="U342" s="336">
        <v>-2.1657238810139723</v>
      </c>
      <c r="V342" s="336">
        <v>-0.15072479474401901</v>
      </c>
      <c r="W342" s="336">
        <v>-1.4776069723071084</v>
      </c>
      <c r="X342" s="336">
        <v>6.9416379202898337E-2</v>
      </c>
      <c r="Y342" s="336">
        <v>0.52639701371319614</v>
      </c>
      <c r="Z342" s="336">
        <v>0.47367451493342738</v>
      </c>
      <c r="AA342" s="336">
        <v>2.6925195025995525</v>
      </c>
      <c r="AB342" s="336">
        <v>0.15193143847331725</v>
      </c>
      <c r="AC342" s="340">
        <v>-1.6371104176449063</v>
      </c>
      <c r="AD342" s="509">
        <v>46785338000105</v>
      </c>
      <c r="AE342" s="337" t="s">
        <v>2335</v>
      </c>
      <c r="AF342" s="337" t="s">
        <v>2134</v>
      </c>
      <c r="AG342" s="341" t="s">
        <v>1436</v>
      </c>
      <c r="AH342" s="341" t="s">
        <v>726</v>
      </c>
      <c r="AI342" s="341">
        <v>0</v>
      </c>
      <c r="AJ342" s="341">
        <v>0</v>
      </c>
      <c r="AK342" s="341">
        <v>0</v>
      </c>
      <c r="AL342" s="336">
        <v>8.6199999999999992E-3</v>
      </c>
      <c r="AM342" s="336" t="s">
        <v>34</v>
      </c>
      <c r="AN342" s="336" t="s">
        <v>34</v>
      </c>
      <c r="AO342" s="334" t="s">
        <v>1324</v>
      </c>
      <c r="AP342" s="337" t="s">
        <v>716</v>
      </c>
      <c r="AQ342" s="343" t="s">
        <v>687</v>
      </c>
      <c r="AR342" s="336" t="s">
        <v>34</v>
      </c>
      <c r="AS342" s="336" t="s">
        <v>34</v>
      </c>
      <c r="AT342" s="336"/>
      <c r="AW342" s="629"/>
      <c r="AX342" s="629"/>
      <c r="AY342" s="630"/>
      <c r="AZ342" s="630"/>
      <c r="BA342" s="630"/>
      <c r="BB342" s="631"/>
      <c r="BC342" s="630"/>
      <c r="BD342" s="630"/>
      <c r="BE342" s="630"/>
      <c r="BF342" s="630"/>
      <c r="BG342" s="631"/>
      <c r="BH342" s="631"/>
      <c r="BI342" s="632"/>
      <c r="BJ342" s="632"/>
      <c r="BK342" s="632"/>
      <c r="BL342" s="631"/>
      <c r="BM342" s="631"/>
      <c r="BN342" s="631"/>
      <c r="BO342" s="631"/>
      <c r="BP342" s="631"/>
      <c r="BQ342" s="631"/>
      <c r="BR342" s="631"/>
      <c r="BS342" s="631"/>
      <c r="BT342" s="634"/>
      <c r="BU342" s="635"/>
      <c r="BV342" s="633"/>
      <c r="BW342" s="636"/>
    </row>
    <row r="343" spans="2:75" ht="15.75" customHeight="1">
      <c r="B343" s="330" t="s">
        <v>283</v>
      </c>
      <c r="C343" s="331">
        <v>9296009000166</v>
      </c>
      <c r="D343" s="332" t="s">
        <v>14</v>
      </c>
      <c r="E343" s="332" t="s">
        <v>607</v>
      </c>
      <c r="F343" s="332"/>
      <c r="G343" s="333"/>
      <c r="H343" s="333" t="s">
        <v>34</v>
      </c>
      <c r="I343" s="333" t="s">
        <v>34</v>
      </c>
      <c r="J343" s="333" t="s">
        <v>608</v>
      </c>
      <c r="K343" s="334" t="s">
        <v>48</v>
      </c>
      <c r="L343" s="335"/>
      <c r="M343" s="335" t="s">
        <v>34</v>
      </c>
      <c r="N343" s="334">
        <v>219517</v>
      </c>
      <c r="O343" s="334" t="s">
        <v>1321</v>
      </c>
      <c r="P343" s="338">
        <v>39758</v>
      </c>
      <c r="Q343" s="339">
        <v>11291054.08</v>
      </c>
      <c r="R343" s="339">
        <v>13069632.265555562</v>
      </c>
      <c r="S343" s="334">
        <v>3</v>
      </c>
      <c r="T343" s="336">
        <v>8.7358532088828156E-2</v>
      </c>
      <c r="U343" s="336">
        <v>1.1293007950700829</v>
      </c>
      <c r="V343" s="336">
        <v>-1.0338908787900114E-2</v>
      </c>
      <c r="W343" s="336">
        <v>-0.10135587669562675</v>
      </c>
      <c r="X343" s="336">
        <v>0.39985739794322428</v>
      </c>
      <c r="Y343" s="336">
        <v>3.0321912869182612</v>
      </c>
      <c r="Z343" s="336">
        <v>0.49422099578321377</v>
      </c>
      <c r="AA343" s="336">
        <v>2.809312360677664</v>
      </c>
      <c r="AB343" s="336">
        <v>0.23365573768125128</v>
      </c>
      <c r="AC343" s="340">
        <v>-0.34375421099460035</v>
      </c>
      <c r="AD343" s="509">
        <v>0</v>
      </c>
      <c r="AE343" s="337" t="s">
        <v>2345</v>
      </c>
      <c r="AF343" s="337" t="s">
        <v>2143</v>
      </c>
      <c r="AG343" s="341" t="s">
        <v>1437</v>
      </c>
      <c r="AH343" s="341" t="s">
        <v>2138</v>
      </c>
      <c r="AI343" s="341">
        <v>500</v>
      </c>
      <c r="AJ343" s="341">
        <v>0</v>
      </c>
      <c r="AK343" s="341">
        <v>0</v>
      </c>
      <c r="AL343" s="336">
        <v>2.5000000000000001E-2</v>
      </c>
      <c r="AM343" s="336">
        <v>0.2</v>
      </c>
      <c r="AN343" s="336" t="s">
        <v>2185</v>
      </c>
      <c r="AO343" s="334" t="s">
        <v>1324</v>
      </c>
      <c r="AP343" s="337" t="s">
        <v>716</v>
      </c>
      <c r="AQ343" s="343" t="s">
        <v>670</v>
      </c>
      <c r="AR343" s="336">
        <v>8.3333333333333332E-3</v>
      </c>
      <c r="AS343" s="336">
        <v>8.3333333333333332E-3</v>
      </c>
      <c r="AT343" s="336"/>
      <c r="AW343" s="629"/>
      <c r="AX343" s="629"/>
      <c r="AY343" s="630"/>
      <c r="AZ343" s="630"/>
      <c r="BA343" s="630"/>
      <c r="BB343" s="631"/>
      <c r="BC343" s="630"/>
      <c r="BD343" s="630"/>
      <c r="BE343" s="630"/>
      <c r="BF343" s="630"/>
      <c r="BG343" s="631"/>
      <c r="BH343" s="631"/>
      <c r="BI343" s="632"/>
      <c r="BJ343" s="632"/>
      <c r="BK343" s="632"/>
      <c r="BL343" s="631"/>
      <c r="BM343" s="631"/>
      <c r="BN343" s="631"/>
      <c r="BO343" s="631"/>
      <c r="BP343" s="631"/>
      <c r="BQ343" s="631"/>
      <c r="BR343" s="631"/>
      <c r="BS343" s="631"/>
      <c r="BT343" s="634"/>
      <c r="BU343" s="635"/>
      <c r="BV343" s="633"/>
      <c r="BW343" s="636"/>
    </row>
    <row r="344" spans="2:75" ht="15.75" customHeight="1">
      <c r="B344" s="330" t="s">
        <v>1066</v>
      </c>
      <c r="C344" s="331">
        <v>9296022000115</v>
      </c>
      <c r="D344" s="332" t="s">
        <v>14</v>
      </c>
      <c r="E344" s="332" t="s">
        <v>607</v>
      </c>
      <c r="F344" s="332"/>
      <c r="G344" s="333"/>
      <c r="H344" s="333" t="s">
        <v>34</v>
      </c>
      <c r="I344" s="333" t="s">
        <v>34</v>
      </c>
      <c r="J344" s="333" t="s">
        <v>608</v>
      </c>
      <c r="K344" s="334" t="s">
        <v>48</v>
      </c>
      <c r="L344" s="335"/>
      <c r="M344" s="335" t="s">
        <v>34</v>
      </c>
      <c r="N344" s="334">
        <v>220272</v>
      </c>
      <c r="O344" s="334" t="s">
        <v>1321</v>
      </c>
      <c r="P344" s="338">
        <v>39773</v>
      </c>
      <c r="Q344" s="339">
        <v>39129294.130000003</v>
      </c>
      <c r="R344" s="339">
        <v>46430485.102936484</v>
      </c>
      <c r="S344" s="334">
        <v>3</v>
      </c>
      <c r="T344" s="336">
        <v>6.4820041114125537E-2</v>
      </c>
      <c r="U344" s="336">
        <v>0.83794132314660053</v>
      </c>
      <c r="V344" s="336">
        <v>-6.828872905458705E-2</v>
      </c>
      <c r="W344" s="336">
        <v>-0.66945788416840979</v>
      </c>
      <c r="X344" s="336">
        <v>0.3434766660151094</v>
      </c>
      <c r="Y344" s="336">
        <v>2.6046459545526006</v>
      </c>
      <c r="Z344" s="336">
        <v>0.31977684271676665</v>
      </c>
      <c r="AA344" s="336">
        <v>1.8177152419011058</v>
      </c>
      <c r="AB344" s="336">
        <v>0.25936428329552341</v>
      </c>
      <c r="AC344" s="340">
        <v>-0.51784147168722516</v>
      </c>
      <c r="AD344" s="509">
        <v>0</v>
      </c>
      <c r="AE344" s="337" t="s">
        <v>2345</v>
      </c>
      <c r="AF344" s="337" t="s">
        <v>2143</v>
      </c>
      <c r="AG344" s="341" t="s">
        <v>1437</v>
      </c>
      <c r="AH344" s="341" t="s">
        <v>2138</v>
      </c>
      <c r="AI344" s="341">
        <v>500</v>
      </c>
      <c r="AJ344" s="341">
        <v>0</v>
      </c>
      <c r="AK344" s="341">
        <v>0</v>
      </c>
      <c r="AL344" s="336">
        <v>2.5000000000000001E-2</v>
      </c>
      <c r="AM344" s="336">
        <v>0.2</v>
      </c>
      <c r="AN344" s="336" t="s">
        <v>2185</v>
      </c>
      <c r="AO344" s="334" t="s">
        <v>1324</v>
      </c>
      <c r="AP344" s="337" t="s">
        <v>716</v>
      </c>
      <c r="AQ344" s="343" t="s">
        <v>681</v>
      </c>
      <c r="AR344" s="336">
        <v>8.3333333333333332E-3</v>
      </c>
      <c r="AS344" s="336">
        <v>8.3333333333333332E-3</v>
      </c>
      <c r="AT344" s="336"/>
      <c r="AW344" s="629"/>
      <c r="AX344" s="629"/>
      <c r="AY344" s="630"/>
      <c r="AZ344" s="630"/>
      <c r="BA344" s="630"/>
      <c r="BB344" s="631"/>
      <c r="BC344" s="630"/>
      <c r="BD344" s="630"/>
      <c r="BE344" s="630"/>
      <c r="BF344" s="630"/>
      <c r="BG344" s="631"/>
      <c r="BH344" s="631"/>
      <c r="BI344" s="632"/>
      <c r="BJ344" s="632"/>
      <c r="BK344" s="632"/>
      <c r="BL344" s="631"/>
      <c r="BM344" s="631"/>
      <c r="BN344" s="631"/>
      <c r="BO344" s="631"/>
      <c r="BP344" s="631"/>
      <c r="BQ344" s="631"/>
      <c r="BR344" s="631"/>
      <c r="BS344" s="631"/>
      <c r="BT344" s="634"/>
      <c r="BU344" s="635"/>
      <c r="BV344" s="633"/>
      <c r="BW344" s="636"/>
    </row>
    <row r="345" spans="2:75" ht="15.75" customHeight="1">
      <c r="B345" s="330" t="s">
        <v>1070</v>
      </c>
      <c r="C345" s="331">
        <v>7899238000140</v>
      </c>
      <c r="D345" s="332" t="s">
        <v>14</v>
      </c>
      <c r="E345" s="332" t="s">
        <v>607</v>
      </c>
      <c r="F345" s="332"/>
      <c r="G345" s="333"/>
      <c r="H345" s="333" t="s">
        <v>34</v>
      </c>
      <c r="I345" s="333" t="s">
        <v>34</v>
      </c>
      <c r="J345" s="333" t="s">
        <v>608</v>
      </c>
      <c r="K345" s="334" t="s">
        <v>48</v>
      </c>
      <c r="L345" s="335"/>
      <c r="M345" s="335" t="s">
        <v>34</v>
      </c>
      <c r="N345" s="334">
        <v>156906</v>
      </c>
      <c r="O345" s="334" t="s">
        <v>1321</v>
      </c>
      <c r="P345" s="338">
        <v>38818</v>
      </c>
      <c r="Q345" s="339">
        <v>263782067.75999999</v>
      </c>
      <c r="R345" s="339">
        <v>262821017.44202396</v>
      </c>
      <c r="S345" s="334">
        <v>3</v>
      </c>
      <c r="T345" s="336">
        <v>9.3350381841263985E-3</v>
      </c>
      <c r="U345" s="336">
        <v>0.12067586063172524</v>
      </c>
      <c r="V345" s="336">
        <v>-0.10882123628270757</v>
      </c>
      <c r="W345" s="336">
        <v>-1.066811984978925</v>
      </c>
      <c r="X345" s="336">
        <v>-0.1630887033432582</v>
      </c>
      <c r="Y345" s="336">
        <v>-1.2367312642354586</v>
      </c>
      <c r="Z345" s="336">
        <v>-1.225025775958255E-2</v>
      </c>
      <c r="AA345" s="336">
        <v>-6.9634436495244548E-2</v>
      </c>
      <c r="AB345" s="336">
        <v>0.24563526007262046</v>
      </c>
      <c r="AC345" s="340">
        <v>-0.74171053757501104</v>
      </c>
      <c r="AD345" s="509">
        <v>0</v>
      </c>
      <c r="AE345" s="337" t="s">
        <v>2348</v>
      </c>
      <c r="AF345" s="337" t="s">
        <v>741</v>
      </c>
      <c r="AG345" s="341" t="s">
        <v>741</v>
      </c>
      <c r="AH345" s="341" t="s">
        <v>2138</v>
      </c>
      <c r="AI345" s="341">
        <v>5000</v>
      </c>
      <c r="AJ345" s="341">
        <v>0</v>
      </c>
      <c r="AK345" s="341">
        <v>5000</v>
      </c>
      <c r="AL345" s="336">
        <v>2.5000000000000001E-2</v>
      </c>
      <c r="AM345" s="336">
        <v>0.2</v>
      </c>
      <c r="AN345" s="336" t="s">
        <v>2185</v>
      </c>
      <c r="AO345" s="334" t="s">
        <v>1324</v>
      </c>
      <c r="AP345" s="337" t="s">
        <v>716</v>
      </c>
      <c r="AQ345" s="343" t="s">
        <v>670</v>
      </c>
      <c r="AR345" s="336">
        <v>8.3333333333333332E-3</v>
      </c>
      <c r="AS345" s="336">
        <v>8.3333333333333332E-3</v>
      </c>
      <c r="AT345" s="336"/>
      <c r="AW345" s="629"/>
      <c r="AX345" s="629"/>
      <c r="AY345" s="630"/>
      <c r="AZ345" s="630"/>
      <c r="BA345" s="630"/>
      <c r="BB345" s="631"/>
      <c r="BC345" s="630"/>
      <c r="BD345" s="630"/>
      <c r="BE345" s="630"/>
      <c r="BF345" s="630"/>
      <c r="BG345" s="631"/>
      <c r="BH345" s="631"/>
      <c r="BI345" s="632"/>
      <c r="BJ345" s="632"/>
      <c r="BK345" s="632"/>
      <c r="BL345" s="212"/>
      <c r="BM345" s="631"/>
      <c r="BN345" s="631"/>
      <c r="BO345" s="631"/>
      <c r="BP345" s="631"/>
      <c r="BQ345" s="631"/>
      <c r="BR345" s="631"/>
      <c r="BS345" s="631"/>
      <c r="BT345" s="634"/>
      <c r="BU345" s="635"/>
      <c r="BV345" s="633"/>
      <c r="BW345" s="636"/>
    </row>
    <row r="346" spans="2:75" ht="15.75" customHeight="1">
      <c r="B346" s="330" t="s">
        <v>1073</v>
      </c>
      <c r="C346" s="331">
        <v>9577098000119</v>
      </c>
      <c r="D346" s="332" t="s">
        <v>14</v>
      </c>
      <c r="E346" s="332" t="s">
        <v>607</v>
      </c>
      <c r="F346" s="332"/>
      <c r="G346" s="333"/>
      <c r="H346" s="333" t="s">
        <v>34</v>
      </c>
      <c r="I346" s="333" t="s">
        <v>34</v>
      </c>
      <c r="J346" s="333" t="s">
        <v>608</v>
      </c>
      <c r="K346" s="334" t="s">
        <v>48</v>
      </c>
      <c r="L346" s="335"/>
      <c r="M346" s="335" t="s">
        <v>34</v>
      </c>
      <c r="N346" s="334">
        <v>221661</v>
      </c>
      <c r="O346" s="334" t="s">
        <v>1321</v>
      </c>
      <c r="P346" s="338">
        <v>39799</v>
      </c>
      <c r="Q346" s="339">
        <v>21023006.609999999</v>
      </c>
      <c r="R346" s="339">
        <v>33810055.188095249</v>
      </c>
      <c r="S346" s="334">
        <v>3</v>
      </c>
      <c r="T346" s="336">
        <v>6.3793303248604882E-2</v>
      </c>
      <c r="U346" s="336">
        <v>0.82466848235891377</v>
      </c>
      <c r="V346" s="336">
        <v>-7.2758308879749101E-2</v>
      </c>
      <c r="W346" s="336">
        <v>-0.71327471154680444</v>
      </c>
      <c r="X346" s="336">
        <v>3.242727914108734E-2</v>
      </c>
      <c r="Y346" s="336">
        <v>0.24590194848422581</v>
      </c>
      <c r="Z346" s="336">
        <v>0.15049111161421114</v>
      </c>
      <c r="AA346" s="336">
        <v>0.85544026586716071</v>
      </c>
      <c r="AB346" s="336">
        <v>0.20986318555334998</v>
      </c>
      <c r="AC346" s="340">
        <v>-0.7179846081088046</v>
      </c>
      <c r="AD346" s="509">
        <v>0</v>
      </c>
      <c r="AE346" s="337" t="s">
        <v>2153</v>
      </c>
      <c r="AF346" s="337" t="s">
        <v>736</v>
      </c>
      <c r="AG346" s="341" t="s">
        <v>736</v>
      </c>
      <c r="AH346" s="341" t="s">
        <v>2138</v>
      </c>
      <c r="AI346" s="341">
        <v>500</v>
      </c>
      <c r="AJ346" s="341">
        <v>500</v>
      </c>
      <c r="AK346" s="341">
        <v>500</v>
      </c>
      <c r="AL346" s="336">
        <v>0.02</v>
      </c>
      <c r="AM346" s="336">
        <v>0.2</v>
      </c>
      <c r="AN346" s="336" t="s">
        <v>666</v>
      </c>
      <c r="AO346" s="334" t="s">
        <v>1324</v>
      </c>
      <c r="AP346" s="337" t="s">
        <v>716</v>
      </c>
      <c r="AQ346" s="343" t="s">
        <v>659</v>
      </c>
      <c r="AR346" s="336">
        <v>6.0000000000000001E-3</v>
      </c>
      <c r="AS346" s="336">
        <v>6.0000000000000001E-3</v>
      </c>
      <c r="AT346" s="336"/>
      <c r="AW346" s="629"/>
      <c r="AX346" s="629"/>
      <c r="AY346" s="630"/>
      <c r="AZ346" s="630"/>
      <c r="BA346" s="630"/>
      <c r="BB346" s="631"/>
      <c r="BC346" s="630"/>
      <c r="BD346" s="630"/>
      <c r="BE346" s="630"/>
      <c r="BF346" s="630"/>
      <c r="BG346" s="631"/>
      <c r="BH346" s="631"/>
      <c r="BI346" s="632"/>
      <c r="BJ346" s="632"/>
      <c r="BK346" s="632"/>
      <c r="BL346" s="212"/>
      <c r="BM346" s="631"/>
      <c r="BN346" s="631"/>
      <c r="BO346" s="631"/>
      <c r="BP346" s="631"/>
      <c r="BQ346" s="631"/>
      <c r="BR346" s="631"/>
      <c r="BS346" s="631"/>
      <c r="BT346" s="634"/>
      <c r="BU346" s="635"/>
      <c r="BV346" s="633"/>
      <c r="BW346" s="636"/>
    </row>
    <row r="347" spans="2:75" ht="15.75" customHeight="1">
      <c r="B347" s="330" t="s">
        <v>297</v>
      </c>
      <c r="C347" s="331">
        <v>33254944000144</v>
      </c>
      <c r="D347" s="332" t="s">
        <v>14</v>
      </c>
      <c r="E347" s="332" t="s">
        <v>607</v>
      </c>
      <c r="F347" s="332"/>
      <c r="G347" s="333"/>
      <c r="H347" s="333" t="s">
        <v>34</v>
      </c>
      <c r="I347" s="333" t="s">
        <v>34</v>
      </c>
      <c r="J347" s="333" t="s">
        <v>608</v>
      </c>
      <c r="K347" s="334" t="s">
        <v>48</v>
      </c>
      <c r="L347" s="335"/>
      <c r="M347" s="335" t="s">
        <v>34</v>
      </c>
      <c r="N347" s="334">
        <v>498629</v>
      </c>
      <c r="O347" s="334" t="s">
        <v>1321</v>
      </c>
      <c r="P347" s="338">
        <v>43635</v>
      </c>
      <c r="Q347" s="339">
        <v>39902531.710000001</v>
      </c>
      <c r="R347" s="339">
        <v>33864631.300714284</v>
      </c>
      <c r="S347" s="334">
        <v>3</v>
      </c>
      <c r="T347" s="336">
        <v>4.2443008392574644E-2</v>
      </c>
      <c r="U347" s="336">
        <v>0.54866905357525331</v>
      </c>
      <c r="V347" s="336">
        <v>-9.4999699161933404E-2</v>
      </c>
      <c r="W347" s="336">
        <v>-0.93131470563386343</v>
      </c>
      <c r="X347" s="336">
        <v>-8.8279225520971449E-2</v>
      </c>
      <c r="Y347" s="336">
        <v>-0.6694374039781793</v>
      </c>
      <c r="Z347" s="336">
        <v>-3.510933777195091E-2</v>
      </c>
      <c r="AA347" s="336">
        <v>-0.19957285793097615</v>
      </c>
      <c r="AB347" s="336">
        <v>0.20568422781379869</v>
      </c>
      <c r="AC347" s="340">
        <v>-0.85469741249996345</v>
      </c>
      <c r="AD347" s="509">
        <v>0</v>
      </c>
      <c r="AE347" s="337" t="s">
        <v>2353</v>
      </c>
      <c r="AF347" s="337" t="s">
        <v>2140</v>
      </c>
      <c r="AG347" s="341" t="s">
        <v>719</v>
      </c>
      <c r="AH347" s="341" t="s">
        <v>2138</v>
      </c>
      <c r="AI347" s="341">
        <v>1000</v>
      </c>
      <c r="AJ347" s="341">
        <v>1000</v>
      </c>
      <c r="AK347" s="341">
        <v>0</v>
      </c>
      <c r="AL347" s="336">
        <v>1.4999999999999999E-2</v>
      </c>
      <c r="AM347" s="336">
        <v>0.2</v>
      </c>
      <c r="AN347" s="336" t="s">
        <v>666</v>
      </c>
      <c r="AO347" s="334" t="s">
        <v>1324</v>
      </c>
      <c r="AP347" s="337" t="s">
        <v>716</v>
      </c>
      <c r="AQ347" s="343" t="s">
        <v>659</v>
      </c>
      <c r="AR347" s="336">
        <v>4.0000000000000001E-3</v>
      </c>
      <c r="AS347" s="336">
        <v>4.0000000000000001E-3</v>
      </c>
      <c r="AT347" s="336"/>
      <c r="AW347" s="629"/>
      <c r="AX347" s="629"/>
      <c r="AY347" s="630"/>
      <c r="AZ347" s="630"/>
      <c r="BA347" s="630"/>
      <c r="BB347" s="631"/>
      <c r="BC347" s="630"/>
      <c r="BD347" s="630"/>
      <c r="BE347" s="630"/>
      <c r="BF347" s="630"/>
      <c r="BG347" s="631"/>
      <c r="BH347" s="631"/>
      <c r="BI347" s="632"/>
      <c r="BJ347" s="632"/>
      <c r="BK347" s="632"/>
      <c r="BL347" s="212"/>
      <c r="BM347" s="631"/>
      <c r="BN347" s="631"/>
      <c r="BO347" s="631"/>
      <c r="BP347" s="631"/>
      <c r="BQ347" s="631"/>
      <c r="BR347" s="631"/>
      <c r="BS347" s="631"/>
      <c r="BT347" s="634"/>
      <c r="BU347" s="635"/>
      <c r="BV347" s="633"/>
      <c r="BW347" s="636"/>
    </row>
    <row r="348" spans="2:75" ht="15.75" customHeight="1">
      <c r="B348" s="330" t="s">
        <v>561</v>
      </c>
      <c r="C348" s="331">
        <v>16961689000150</v>
      </c>
      <c r="D348" s="332" t="s">
        <v>14</v>
      </c>
      <c r="E348" s="332" t="s">
        <v>607</v>
      </c>
      <c r="F348" s="332"/>
      <c r="G348" s="333"/>
      <c r="H348" s="333" t="s">
        <v>34</v>
      </c>
      <c r="I348" s="333" t="s">
        <v>34</v>
      </c>
      <c r="J348" s="333" t="s">
        <v>608</v>
      </c>
      <c r="K348" s="334" t="s">
        <v>48</v>
      </c>
      <c r="L348" s="335"/>
      <c r="M348" s="335" t="s">
        <v>1415</v>
      </c>
      <c r="N348" s="334">
        <v>348120</v>
      </c>
      <c r="O348" s="334" t="s">
        <v>1321</v>
      </c>
      <c r="P348" s="338">
        <v>41324</v>
      </c>
      <c r="Q348" s="339">
        <v>10057334.789999999</v>
      </c>
      <c r="R348" s="339">
        <v>9658041.1783333272</v>
      </c>
      <c r="S348" s="334">
        <v>3</v>
      </c>
      <c r="T348" s="336">
        <v>1.9948218564933118E-2</v>
      </c>
      <c r="U348" s="336">
        <v>0.25787451490947944</v>
      </c>
      <c r="V348" s="336">
        <v>-0.13847815169752309</v>
      </c>
      <c r="W348" s="336">
        <v>-1.3575489209188725</v>
      </c>
      <c r="X348" s="336">
        <v>-5.1866123504676231E-2</v>
      </c>
      <c r="Y348" s="336">
        <v>-0.39331023656447689</v>
      </c>
      <c r="Z348" s="336">
        <v>5.1562683000681231E-2</v>
      </c>
      <c r="AA348" s="336">
        <v>0.29309900619248008</v>
      </c>
      <c r="AB348" s="336">
        <v>0.20922991003227648</v>
      </c>
      <c r="AC348" s="340">
        <v>-1.0719543160516127</v>
      </c>
      <c r="AD348" s="509">
        <v>0</v>
      </c>
      <c r="AE348" s="337" t="s">
        <v>2342</v>
      </c>
      <c r="AF348" s="337" t="s">
        <v>2143</v>
      </c>
      <c r="AG348" s="341" t="s">
        <v>1437</v>
      </c>
      <c r="AH348" s="341" t="s">
        <v>2138</v>
      </c>
      <c r="AI348" s="341">
        <v>1000</v>
      </c>
      <c r="AJ348" s="341">
        <v>1000</v>
      </c>
      <c r="AK348" s="341">
        <v>1000</v>
      </c>
      <c r="AL348" s="336">
        <v>5.0000000000000001E-3</v>
      </c>
      <c r="AM348" s="336">
        <v>0.15</v>
      </c>
      <c r="AN348" s="336" t="s">
        <v>2152</v>
      </c>
      <c r="AO348" s="334" t="s">
        <v>1324</v>
      </c>
      <c r="AP348" s="337" t="s">
        <v>716</v>
      </c>
      <c r="AQ348" s="343" t="s">
        <v>659</v>
      </c>
      <c r="AR348" s="336">
        <v>1.7333333333333335E-3</v>
      </c>
      <c r="AS348" s="336">
        <v>1.7333333333333335E-3</v>
      </c>
      <c r="AT348" s="336"/>
      <c r="AW348" s="629"/>
      <c r="AX348" s="629"/>
      <c r="AY348" s="630"/>
      <c r="AZ348" s="630"/>
      <c r="BA348" s="630"/>
      <c r="BB348" s="631"/>
      <c r="BC348" s="630"/>
      <c r="BD348" s="630"/>
      <c r="BE348" s="630"/>
      <c r="BF348" s="630"/>
      <c r="BG348" s="631"/>
      <c r="BH348" s="631"/>
      <c r="BI348" s="632"/>
      <c r="BJ348" s="632"/>
      <c r="BK348" s="632"/>
      <c r="BL348" s="212"/>
      <c r="BM348" s="631"/>
      <c r="BN348" s="631"/>
      <c r="BO348" s="631"/>
      <c r="BP348" s="631"/>
      <c r="BQ348" s="631"/>
      <c r="BR348" s="631"/>
      <c r="BS348" s="631"/>
      <c r="BT348" s="634"/>
      <c r="BU348" s="635"/>
      <c r="BV348" s="633"/>
      <c r="BW348" s="636"/>
    </row>
    <row r="349" spans="2:75" ht="15.75" customHeight="1">
      <c r="B349" s="330" t="s">
        <v>1086</v>
      </c>
      <c r="C349" s="331">
        <v>39731692000183</v>
      </c>
      <c r="D349" s="332" t="s">
        <v>14</v>
      </c>
      <c r="E349" s="332" t="s">
        <v>607</v>
      </c>
      <c r="F349" s="332"/>
      <c r="G349" s="333"/>
      <c r="H349" s="333" t="s">
        <v>34</v>
      </c>
      <c r="I349" s="333" t="s">
        <v>34</v>
      </c>
      <c r="J349" s="333" t="s">
        <v>608</v>
      </c>
      <c r="K349" s="334" t="s">
        <v>48</v>
      </c>
      <c r="L349" s="335"/>
      <c r="M349" s="335" t="s">
        <v>1415</v>
      </c>
      <c r="N349" s="334">
        <v>566128</v>
      </c>
      <c r="O349" s="334" t="s">
        <v>1321</v>
      </c>
      <c r="P349" s="338">
        <v>44181</v>
      </c>
      <c r="Q349" s="339">
        <v>8193594.8300000001</v>
      </c>
      <c r="R349" s="339">
        <v>7288940.2263888847</v>
      </c>
      <c r="S349" s="334">
        <v>3</v>
      </c>
      <c r="T349" s="336">
        <v>-8.7737858662670587E-2</v>
      </c>
      <c r="U349" s="336">
        <v>-1.1342044237276234</v>
      </c>
      <c r="V349" s="336">
        <v>-0.2536359919672212</v>
      </c>
      <c r="W349" s="336">
        <v>-2.4864808128966942</v>
      </c>
      <c r="X349" s="336" t="s">
        <v>1418</v>
      </c>
      <c r="Y349" s="336" t="s">
        <v>1418</v>
      </c>
      <c r="Z349" s="336" t="s">
        <v>1418</v>
      </c>
      <c r="AA349" s="336" t="s">
        <v>1418</v>
      </c>
      <c r="AB349" s="336">
        <v>0.24141889177813425</v>
      </c>
      <c r="AC349" s="340">
        <v>-1.4931608391708928</v>
      </c>
      <c r="AD349" s="509">
        <v>0</v>
      </c>
      <c r="AE349" s="337" t="s">
        <v>2358</v>
      </c>
      <c r="AF349" s="337" t="s">
        <v>2134</v>
      </c>
      <c r="AG349" s="341" t="s">
        <v>1436</v>
      </c>
      <c r="AH349" s="341" t="s">
        <v>2138</v>
      </c>
      <c r="AI349" s="341">
        <v>1000</v>
      </c>
      <c r="AJ349" s="341">
        <v>1000</v>
      </c>
      <c r="AK349" s="341">
        <v>1000</v>
      </c>
      <c r="AL349" s="336">
        <v>1.46E-2</v>
      </c>
      <c r="AM349" s="336">
        <v>0.2</v>
      </c>
      <c r="AN349" s="336" t="s">
        <v>34</v>
      </c>
      <c r="AO349" s="334" t="s">
        <v>1324</v>
      </c>
      <c r="AP349" s="337" t="s">
        <v>13</v>
      </c>
      <c r="AQ349" s="343" t="s">
        <v>668</v>
      </c>
      <c r="AR349" s="336" t="s">
        <v>34</v>
      </c>
      <c r="AS349" s="336" t="s">
        <v>34</v>
      </c>
      <c r="AT349" s="336"/>
      <c r="AW349" s="629"/>
      <c r="AX349" s="629"/>
      <c r="AY349" s="630"/>
      <c r="AZ349" s="630"/>
      <c r="BA349" s="630"/>
      <c r="BB349" s="631"/>
      <c r="BC349" s="630"/>
      <c r="BD349" s="630"/>
      <c r="BE349" s="630"/>
      <c r="BF349" s="630"/>
      <c r="BG349" s="631"/>
      <c r="BH349" s="631"/>
      <c r="BI349" s="632"/>
      <c r="BJ349" s="632"/>
      <c r="BK349" s="632"/>
      <c r="BL349" s="212"/>
      <c r="BM349" s="631"/>
      <c r="BN349" s="631"/>
      <c r="BO349" s="631"/>
      <c r="BP349" s="631"/>
      <c r="BQ349" s="631"/>
      <c r="BR349" s="631"/>
      <c r="BS349" s="631"/>
      <c r="BT349" s="634"/>
      <c r="BU349" s="635"/>
      <c r="BV349" s="633"/>
      <c r="BW349" s="636"/>
    </row>
    <row r="350" spans="2:75" ht="15.75" customHeight="1">
      <c r="B350" s="330" t="s">
        <v>312</v>
      </c>
      <c r="C350" s="331">
        <v>26587503000107</v>
      </c>
      <c r="D350" s="332" t="s">
        <v>14</v>
      </c>
      <c r="E350" s="332" t="s">
        <v>607</v>
      </c>
      <c r="F350" s="332"/>
      <c r="G350" s="333"/>
      <c r="H350" s="333" t="s">
        <v>34</v>
      </c>
      <c r="I350" s="333" t="s">
        <v>34</v>
      </c>
      <c r="J350" s="333" t="s">
        <v>608</v>
      </c>
      <c r="K350" s="334" t="s">
        <v>48</v>
      </c>
      <c r="L350" s="335"/>
      <c r="M350" s="335" t="s">
        <v>34</v>
      </c>
      <c r="N350" s="334">
        <v>433977</v>
      </c>
      <c r="O350" s="334" t="s">
        <v>1321</v>
      </c>
      <c r="P350" s="338">
        <v>42767</v>
      </c>
      <c r="Q350" s="339">
        <v>5511851.5300000003</v>
      </c>
      <c r="R350" s="339">
        <v>14206436.665277794</v>
      </c>
      <c r="S350" s="334">
        <v>3</v>
      </c>
      <c r="T350" s="336">
        <v>6.3433774056016246E-2</v>
      </c>
      <c r="U350" s="336">
        <v>0.82002077831292086</v>
      </c>
      <c r="V350" s="336">
        <v>-5.9267063644537044E-2</v>
      </c>
      <c r="W350" s="336">
        <v>-0.58101539708888617</v>
      </c>
      <c r="X350" s="336">
        <v>9.1195657396364593E-2</v>
      </c>
      <c r="Y350" s="336">
        <v>0.69155323668990376</v>
      </c>
      <c r="Z350" s="336">
        <v>0.1228257764910512</v>
      </c>
      <c r="AA350" s="336">
        <v>0.69818153225019663</v>
      </c>
      <c r="AB350" s="336">
        <v>0.20897077692658431</v>
      </c>
      <c r="AC350" s="340">
        <v>-0.65283879805369271</v>
      </c>
      <c r="AD350" s="509">
        <v>0</v>
      </c>
      <c r="AE350" s="337" t="s">
        <v>2361</v>
      </c>
      <c r="AF350" s="337" t="s">
        <v>2143</v>
      </c>
      <c r="AG350" s="341" t="s">
        <v>1437</v>
      </c>
      <c r="AH350" s="341" t="s">
        <v>2138</v>
      </c>
      <c r="AI350" s="341">
        <v>10000</v>
      </c>
      <c r="AJ350" s="341">
        <v>5000</v>
      </c>
      <c r="AK350" s="341">
        <v>10000</v>
      </c>
      <c r="AL350" s="336">
        <v>1.4999999999999999E-2</v>
      </c>
      <c r="AM350" s="336">
        <v>0.2</v>
      </c>
      <c r="AN350" s="336" t="s">
        <v>666</v>
      </c>
      <c r="AO350" s="334" t="s">
        <v>1324</v>
      </c>
      <c r="AP350" s="337" t="s">
        <v>716</v>
      </c>
      <c r="AQ350" s="343" t="s">
        <v>670</v>
      </c>
      <c r="AR350" s="336">
        <v>4.9999999999999992E-3</v>
      </c>
      <c r="AS350" s="336">
        <v>4.9999999999999992E-3</v>
      </c>
      <c r="AT350" s="336"/>
      <c r="AW350" s="629"/>
      <c r="AX350" s="629"/>
      <c r="AY350" s="630"/>
      <c r="AZ350" s="630"/>
      <c r="BA350" s="630"/>
      <c r="BB350" s="631"/>
      <c r="BC350" s="630"/>
      <c r="BD350" s="630"/>
      <c r="BE350" s="630"/>
      <c r="BF350" s="630"/>
      <c r="BG350" s="631"/>
      <c r="BH350" s="631"/>
      <c r="BI350" s="632"/>
      <c r="BJ350" s="632"/>
      <c r="BK350" s="632"/>
      <c r="BL350" s="212"/>
      <c r="BM350" s="631"/>
      <c r="BN350" s="631"/>
      <c r="BO350" s="631"/>
      <c r="BP350" s="631"/>
      <c r="BQ350" s="631"/>
      <c r="BR350" s="631"/>
      <c r="BS350" s="631"/>
      <c r="BT350" s="634"/>
      <c r="BU350" s="635"/>
      <c r="BV350" s="633"/>
      <c r="BW350" s="636"/>
    </row>
    <row r="351" spans="2:75" ht="15.75" customHeight="1">
      <c r="B351" s="330" t="s">
        <v>321</v>
      </c>
      <c r="C351" s="331">
        <v>3840166000104</v>
      </c>
      <c r="D351" s="332" t="s">
        <v>14</v>
      </c>
      <c r="E351" s="332" t="s">
        <v>607</v>
      </c>
      <c r="F351" s="332"/>
      <c r="G351" s="333"/>
      <c r="H351" s="333" t="s">
        <v>34</v>
      </c>
      <c r="I351" s="333" t="s">
        <v>34</v>
      </c>
      <c r="J351" s="333" t="s">
        <v>608</v>
      </c>
      <c r="K351" s="334" t="s">
        <v>48</v>
      </c>
      <c r="L351" s="335"/>
      <c r="M351" s="335" t="s">
        <v>34</v>
      </c>
      <c r="N351" s="334">
        <v>110574</v>
      </c>
      <c r="O351" s="334" t="s">
        <v>1321</v>
      </c>
      <c r="P351" s="338">
        <v>36669</v>
      </c>
      <c r="Q351" s="339">
        <v>30782323.16</v>
      </c>
      <c r="R351" s="339">
        <v>33364882.344404764</v>
      </c>
      <c r="S351" s="334">
        <v>3</v>
      </c>
      <c r="T351" s="336">
        <v>-4.7909102093662392E-2</v>
      </c>
      <c r="U351" s="336">
        <v>-0.61933031372886094</v>
      </c>
      <c r="V351" s="336">
        <v>-0.15018975731032214</v>
      </c>
      <c r="W351" s="336">
        <v>-1.4723618164333288</v>
      </c>
      <c r="X351" s="336">
        <v>2.173844959038318E-2</v>
      </c>
      <c r="Y351" s="336">
        <v>0.16484661226258221</v>
      </c>
      <c r="Z351" s="336">
        <v>0.13088221704893455</v>
      </c>
      <c r="AA351" s="336">
        <v>0.74397695218467141</v>
      </c>
      <c r="AB351" s="336">
        <v>0.19936815721323634</v>
      </c>
      <c r="AC351" s="340">
        <v>-1.2037587361527511</v>
      </c>
      <c r="AD351" s="509">
        <v>9720835000190</v>
      </c>
      <c r="AE351" s="337" t="s">
        <v>2373</v>
      </c>
      <c r="AF351" s="337" t="s">
        <v>2143</v>
      </c>
      <c r="AG351" s="341" t="s">
        <v>1437</v>
      </c>
      <c r="AH351" s="341" t="s">
        <v>2135</v>
      </c>
      <c r="AI351" s="341">
        <v>0</v>
      </c>
      <c r="AJ351" s="341">
        <v>0</v>
      </c>
      <c r="AK351" s="341">
        <v>1000</v>
      </c>
      <c r="AL351" s="336">
        <v>0.02</v>
      </c>
      <c r="AM351" s="336">
        <v>0.2</v>
      </c>
      <c r="AN351" s="336" t="s">
        <v>2152</v>
      </c>
      <c r="AO351" s="334" t="s">
        <v>1324</v>
      </c>
      <c r="AP351" s="337" t="s">
        <v>13</v>
      </c>
      <c r="AQ351" s="343" t="s">
        <v>668</v>
      </c>
      <c r="AR351" s="336">
        <v>4.0000000000000001E-3</v>
      </c>
      <c r="AS351" s="336">
        <v>4.0000000000000001E-3</v>
      </c>
      <c r="AT351" s="336"/>
      <c r="AW351" s="629"/>
      <c r="AX351" s="629"/>
      <c r="AY351" s="630"/>
      <c r="AZ351" s="630"/>
      <c r="BA351" s="630"/>
      <c r="BB351" s="631"/>
      <c r="BC351" s="630"/>
      <c r="BD351" s="630"/>
      <c r="BE351" s="630"/>
      <c r="BF351" s="630"/>
      <c r="BG351" s="631"/>
      <c r="BH351" s="631"/>
      <c r="BI351" s="632"/>
      <c r="BJ351" s="632"/>
      <c r="BK351" s="632"/>
      <c r="BL351" s="212"/>
      <c r="BM351" s="631"/>
      <c r="BN351" s="631"/>
      <c r="BO351" s="631"/>
      <c r="BP351" s="631"/>
      <c r="BQ351" s="631"/>
      <c r="BR351" s="631"/>
      <c r="BS351" s="631"/>
      <c r="BT351" s="634"/>
      <c r="BU351" s="635"/>
      <c r="BV351" s="633"/>
      <c r="BW351" s="636"/>
    </row>
    <row r="352" spans="2:75" ht="15.75" customHeight="1">
      <c r="B352" s="330" t="s">
        <v>322</v>
      </c>
      <c r="C352" s="331">
        <v>13106983000197</v>
      </c>
      <c r="D352" s="332" t="s">
        <v>14</v>
      </c>
      <c r="E352" s="332" t="s">
        <v>607</v>
      </c>
      <c r="F352" s="332"/>
      <c r="G352" s="333"/>
      <c r="H352" s="333" t="s">
        <v>34</v>
      </c>
      <c r="I352" s="333" t="s">
        <v>34</v>
      </c>
      <c r="J352" s="333" t="s">
        <v>608</v>
      </c>
      <c r="K352" s="334" t="s">
        <v>48</v>
      </c>
      <c r="L352" s="335"/>
      <c r="M352" s="335" t="s">
        <v>34</v>
      </c>
      <c r="N352" s="334">
        <v>271063</v>
      </c>
      <c r="O352" s="334" t="s">
        <v>1321</v>
      </c>
      <c r="P352" s="338">
        <v>40639</v>
      </c>
      <c r="Q352" s="339">
        <v>163892040.27000001</v>
      </c>
      <c r="R352" s="339">
        <v>211296765.78130937</v>
      </c>
      <c r="S352" s="334">
        <v>3</v>
      </c>
      <c r="T352" s="336">
        <v>-5.9884826143020708E-2</v>
      </c>
      <c r="U352" s="336">
        <v>-0.77414283595311884</v>
      </c>
      <c r="V352" s="336">
        <v>-0.17736095535243568</v>
      </c>
      <c r="W352" s="336">
        <v>-1.7387304105398891</v>
      </c>
      <c r="X352" s="336">
        <v>-7.9420561954625102E-2</v>
      </c>
      <c r="Y352" s="336">
        <v>-0.60226054888488012</v>
      </c>
      <c r="Z352" s="336">
        <v>1.786053691699907E-2</v>
      </c>
      <c r="AA352" s="336">
        <v>0.10152508201265181</v>
      </c>
      <c r="AB352" s="336">
        <v>0.22042541583410316</v>
      </c>
      <c r="AC352" s="340">
        <v>-1.2160040567870183</v>
      </c>
      <c r="AD352" s="509">
        <v>6964937000163</v>
      </c>
      <c r="AE352" s="337" t="s">
        <v>2373</v>
      </c>
      <c r="AF352" s="337" t="s">
        <v>2143</v>
      </c>
      <c r="AG352" s="341" t="s">
        <v>1437</v>
      </c>
      <c r="AH352" s="341" t="s">
        <v>2138</v>
      </c>
      <c r="AI352" s="341">
        <v>50000</v>
      </c>
      <c r="AJ352" s="341">
        <v>5000</v>
      </c>
      <c r="AK352" s="341">
        <v>25000</v>
      </c>
      <c r="AL352" s="336">
        <v>0.02</v>
      </c>
      <c r="AM352" s="336">
        <v>0.2</v>
      </c>
      <c r="AN352" s="336" t="s">
        <v>666</v>
      </c>
      <c r="AO352" s="334" t="s">
        <v>1324</v>
      </c>
      <c r="AP352" s="337" t="s">
        <v>716</v>
      </c>
      <c r="AQ352" s="343" t="s">
        <v>659</v>
      </c>
      <c r="AR352" s="336">
        <v>5.3333333333333332E-3</v>
      </c>
      <c r="AS352" s="336">
        <v>5.3333333333333332E-3</v>
      </c>
      <c r="AT352" s="336"/>
      <c r="AW352" s="629"/>
      <c r="AX352" s="629"/>
      <c r="AY352" s="630"/>
      <c r="AZ352" s="630"/>
      <c r="BA352" s="630"/>
      <c r="BB352" s="631"/>
      <c r="BC352" s="630"/>
      <c r="BD352" s="630"/>
      <c r="BE352" s="630"/>
      <c r="BF352" s="630"/>
      <c r="BG352" s="631"/>
      <c r="BH352" s="631"/>
      <c r="BI352" s="632"/>
      <c r="BJ352" s="632"/>
      <c r="BK352" s="632"/>
      <c r="BL352" s="212"/>
      <c r="BM352" s="631"/>
      <c r="BN352" s="631"/>
      <c r="BO352" s="631"/>
      <c r="BP352" s="631"/>
      <c r="BQ352" s="631"/>
      <c r="BR352" s="631"/>
      <c r="BS352" s="631"/>
      <c r="BT352" s="634"/>
      <c r="BU352" s="635"/>
      <c r="BV352" s="633"/>
      <c r="BW352" s="636"/>
    </row>
    <row r="353" spans="2:75" ht="15.75" customHeight="1">
      <c r="B353" s="330" t="s">
        <v>325</v>
      </c>
      <c r="C353" s="331">
        <v>18628896000113</v>
      </c>
      <c r="D353" s="332" t="s">
        <v>14</v>
      </c>
      <c r="E353" s="332" t="s">
        <v>607</v>
      </c>
      <c r="F353" s="332"/>
      <c r="G353" s="333"/>
      <c r="H353" s="333" t="s">
        <v>34</v>
      </c>
      <c r="I353" s="333" t="s">
        <v>34</v>
      </c>
      <c r="J353" s="333" t="s">
        <v>611</v>
      </c>
      <c r="K353" s="334" t="s">
        <v>48</v>
      </c>
      <c r="L353" s="335"/>
      <c r="M353" s="335" t="s">
        <v>34</v>
      </c>
      <c r="N353" s="334">
        <v>487163</v>
      </c>
      <c r="O353" s="334" t="s">
        <v>1321</v>
      </c>
      <c r="P353" s="338">
        <v>43508</v>
      </c>
      <c r="Q353" s="339">
        <v>3296428.79</v>
      </c>
      <c r="R353" s="339">
        <v>2391700.754761904</v>
      </c>
      <c r="S353" s="334">
        <v>3</v>
      </c>
      <c r="T353" s="336">
        <v>-1.5168587008347334E-3</v>
      </c>
      <c r="U353" s="336">
        <v>-1.9608728488246917E-2</v>
      </c>
      <c r="V353" s="336">
        <v>-0.22828240411974188</v>
      </c>
      <c r="W353" s="336">
        <v>-2.2379308763049059</v>
      </c>
      <c r="X353" s="336">
        <v>-0.24055107619701566</v>
      </c>
      <c r="Y353" s="336">
        <v>-1.8241425094427506</v>
      </c>
      <c r="Z353" s="336">
        <v>-5.2599600935015145E-2</v>
      </c>
      <c r="AA353" s="336">
        <v>-0.29899318388785745</v>
      </c>
      <c r="AB353" s="336">
        <v>0.22246785430510241</v>
      </c>
      <c r="AC353" s="340">
        <v>-1.4890551254547266</v>
      </c>
      <c r="AD353" s="509">
        <v>0</v>
      </c>
      <c r="AE353" s="337" t="s">
        <v>2378</v>
      </c>
      <c r="AF353" s="337" t="s">
        <v>741</v>
      </c>
      <c r="AG353" s="341" t="s">
        <v>741</v>
      </c>
      <c r="AH353" s="341" t="s">
        <v>2138</v>
      </c>
      <c r="AI353" s="341">
        <v>1000</v>
      </c>
      <c r="AJ353" s="341">
        <v>1000</v>
      </c>
      <c r="AK353" s="341">
        <v>1000</v>
      </c>
      <c r="AL353" s="336">
        <v>2.5000000000000001E-2</v>
      </c>
      <c r="AM353" s="336">
        <v>0.2</v>
      </c>
      <c r="AN353" s="336" t="s">
        <v>2147</v>
      </c>
      <c r="AO353" s="334" t="s">
        <v>1324</v>
      </c>
      <c r="AP353" s="337" t="s">
        <v>13</v>
      </c>
      <c r="AQ353" s="343" t="s">
        <v>659</v>
      </c>
      <c r="AR353" s="336">
        <v>6.6666666666666662E-3</v>
      </c>
      <c r="AS353" s="336">
        <v>6.6666666666666662E-3</v>
      </c>
      <c r="AT353" s="336"/>
      <c r="AW353" s="629"/>
      <c r="AX353" s="629"/>
      <c r="AY353" s="630"/>
      <c r="AZ353" s="630"/>
      <c r="BA353" s="630"/>
      <c r="BB353" s="631"/>
      <c r="BC353" s="630"/>
      <c r="BD353" s="630"/>
      <c r="BE353" s="630"/>
      <c r="BF353" s="630"/>
      <c r="BG353" s="631"/>
      <c r="BH353" s="631"/>
      <c r="BI353" s="632"/>
      <c r="BJ353" s="632"/>
      <c r="BK353" s="632"/>
      <c r="BL353" s="212"/>
      <c r="BM353" s="631"/>
      <c r="BN353" s="631"/>
      <c r="BO353" s="631"/>
      <c r="BP353" s="631"/>
      <c r="BQ353" s="631"/>
      <c r="BR353" s="631"/>
      <c r="BS353" s="631"/>
      <c r="BT353" s="634"/>
      <c r="BU353" s="635"/>
      <c r="BV353" s="633"/>
      <c r="BW353" s="636"/>
    </row>
    <row r="354" spans="2:75" ht="15.75" customHeight="1">
      <c r="B354" s="330" t="s">
        <v>1125</v>
      </c>
      <c r="C354" s="331">
        <v>38048878000170</v>
      </c>
      <c r="D354" s="332" t="s">
        <v>14</v>
      </c>
      <c r="E354" s="332" t="s">
        <v>607</v>
      </c>
      <c r="F354" s="332"/>
      <c r="G354" s="333"/>
      <c r="H354" s="333" t="s">
        <v>34</v>
      </c>
      <c r="I354" s="333" t="s">
        <v>34</v>
      </c>
      <c r="J354" s="333" t="s">
        <v>611</v>
      </c>
      <c r="K354" s="334"/>
      <c r="L354" s="335"/>
      <c r="M354" s="335" t="s">
        <v>34</v>
      </c>
      <c r="N354" s="334">
        <v>548960</v>
      </c>
      <c r="O354" s="334" t="s">
        <v>1321</v>
      </c>
      <c r="P354" s="338">
        <v>44062</v>
      </c>
      <c r="Q354" s="339">
        <v>38127387.100000001</v>
      </c>
      <c r="R354" s="339">
        <v>55716255.942182533</v>
      </c>
      <c r="S354" s="334">
        <v>3</v>
      </c>
      <c r="T354" s="336">
        <v>-0.25407595308172515</v>
      </c>
      <c r="U354" s="336">
        <v>-3.2844894363795643</v>
      </c>
      <c r="V354" s="336">
        <v>-7.5894632923489413E-2</v>
      </c>
      <c r="W354" s="336">
        <v>-0.74402117421285496</v>
      </c>
      <c r="X354" s="336">
        <v>0.1335224127251966</v>
      </c>
      <c r="Y354" s="336">
        <v>1.0125247114500855</v>
      </c>
      <c r="Z354" s="336" t="s">
        <v>1418</v>
      </c>
      <c r="AA354" s="336" t="s">
        <v>1418</v>
      </c>
      <c r="AB354" s="336">
        <v>0.29244195903064646</v>
      </c>
      <c r="AC354" s="340">
        <v>-0.45639112171463453</v>
      </c>
      <c r="AD354" s="509">
        <v>0</v>
      </c>
      <c r="AE354" s="337" t="s">
        <v>2148</v>
      </c>
      <c r="AF354" s="337" t="s">
        <v>2134</v>
      </c>
      <c r="AG354" s="341" t="s">
        <v>1436</v>
      </c>
      <c r="AH354" s="341" t="s">
        <v>2135</v>
      </c>
      <c r="AI354" s="341">
        <v>10000</v>
      </c>
      <c r="AJ354" s="341">
        <v>10000</v>
      </c>
      <c r="AK354" s="341">
        <v>10000</v>
      </c>
      <c r="AL354" s="336">
        <v>6.5000000000000006E-3</v>
      </c>
      <c r="AM354" s="336" t="s">
        <v>34</v>
      </c>
      <c r="AN354" s="336" t="s">
        <v>34</v>
      </c>
      <c r="AO354" s="334" t="s">
        <v>1324</v>
      </c>
      <c r="AP354" s="337" t="s">
        <v>716</v>
      </c>
      <c r="AQ354" s="343" t="s">
        <v>687</v>
      </c>
      <c r="AR354" s="336">
        <v>4.3335499999999994E-3</v>
      </c>
      <c r="AS354" s="336">
        <v>4.3335499999999994E-3</v>
      </c>
      <c r="AT354" s="336"/>
      <c r="AW354" s="629"/>
      <c r="AX354" s="629"/>
      <c r="AY354" s="630"/>
      <c r="AZ354" s="630"/>
      <c r="BA354" s="630"/>
      <c r="BB354" s="631"/>
      <c r="BC354" s="630"/>
      <c r="BD354" s="630"/>
      <c r="BE354" s="630"/>
      <c r="BF354" s="630"/>
      <c r="BG354" s="631"/>
      <c r="BH354" s="631"/>
      <c r="BI354" s="632"/>
      <c r="BJ354" s="632"/>
      <c r="BK354" s="632"/>
      <c r="BL354" s="212"/>
      <c r="BM354" s="631"/>
      <c r="BN354" s="631"/>
      <c r="BO354" s="631"/>
      <c r="BP354" s="631"/>
      <c r="BQ354" s="631"/>
      <c r="BR354" s="631"/>
      <c r="BS354" s="631"/>
      <c r="BT354" s="634"/>
      <c r="BU354" s="635"/>
      <c r="BV354" s="633"/>
      <c r="BW354" s="636"/>
    </row>
    <row r="355" spans="2:75" ht="15.75" customHeight="1">
      <c r="B355" s="330" t="s">
        <v>340</v>
      </c>
      <c r="C355" s="331">
        <v>398561000190</v>
      </c>
      <c r="D355" s="332" t="s">
        <v>14</v>
      </c>
      <c r="E355" s="332" t="s">
        <v>607</v>
      </c>
      <c r="F355" s="332"/>
      <c r="G355" s="333"/>
      <c r="H355" s="333" t="s">
        <v>34</v>
      </c>
      <c r="I355" s="333" t="s">
        <v>34</v>
      </c>
      <c r="J355" s="333" t="s">
        <v>608</v>
      </c>
      <c r="K355" s="334" t="s">
        <v>48</v>
      </c>
      <c r="L355" s="335"/>
      <c r="M355" s="335" t="s">
        <v>34</v>
      </c>
      <c r="N355" s="334">
        <v>388211</v>
      </c>
      <c r="O355" s="334" t="s">
        <v>1321</v>
      </c>
      <c r="P355" s="338">
        <v>34723</v>
      </c>
      <c r="Q355" s="339">
        <v>78356254.040000007</v>
      </c>
      <c r="R355" s="339">
        <v>151871303.82202381</v>
      </c>
      <c r="S355" s="334">
        <v>3</v>
      </c>
      <c r="T355" s="336">
        <v>3.4451312398543932E-2</v>
      </c>
      <c r="U355" s="336">
        <v>0.4453588396302614</v>
      </c>
      <c r="V355" s="336">
        <v>-0.10512181002844734</v>
      </c>
      <c r="W355" s="336">
        <v>-1.0305452377850444</v>
      </c>
      <c r="X355" s="336">
        <v>2.3887476014198272E-2</v>
      </c>
      <c r="Y355" s="336">
        <v>0.18114307002769395</v>
      </c>
      <c r="Z355" s="336">
        <v>-1.1139235695161287E-2</v>
      </c>
      <c r="AA355" s="336">
        <v>-6.3319026900761508E-2</v>
      </c>
      <c r="AB355" s="336">
        <v>0.2425938494177956</v>
      </c>
      <c r="AC355" s="340">
        <v>-0.73695990702258396</v>
      </c>
      <c r="AD355" s="509">
        <v>14172679000100</v>
      </c>
      <c r="AE355" s="337" t="s">
        <v>2391</v>
      </c>
      <c r="AF355" s="337" t="s">
        <v>2137</v>
      </c>
      <c r="AG355" s="341" t="s">
        <v>59</v>
      </c>
      <c r="AH355" s="341" t="s">
        <v>2138</v>
      </c>
      <c r="AI355" s="341">
        <v>1000</v>
      </c>
      <c r="AJ355" s="341">
        <v>100</v>
      </c>
      <c r="AK355" s="341">
        <v>1000</v>
      </c>
      <c r="AL355" s="336">
        <v>0.02</v>
      </c>
      <c r="AM355" s="336">
        <v>0.2</v>
      </c>
      <c r="AN355" s="336" t="s">
        <v>666</v>
      </c>
      <c r="AO355" s="334" t="s">
        <v>1324</v>
      </c>
      <c r="AP355" s="337" t="s">
        <v>716</v>
      </c>
      <c r="AQ355" s="343" t="s">
        <v>659</v>
      </c>
      <c r="AR355" s="336">
        <v>6.0000000000000001E-3</v>
      </c>
      <c r="AS355" s="336">
        <v>6.0000000000000001E-3</v>
      </c>
      <c r="AT355" s="336"/>
      <c r="AW355" s="629"/>
      <c r="AX355" s="629"/>
      <c r="AY355" s="630"/>
      <c r="AZ355" s="630"/>
      <c r="BA355" s="630"/>
      <c r="BB355" s="631"/>
      <c r="BC355" s="630"/>
      <c r="BD355" s="630"/>
      <c r="BE355" s="630"/>
      <c r="BF355" s="630"/>
      <c r="BG355" s="631"/>
      <c r="BH355" s="631"/>
      <c r="BI355" s="632"/>
      <c r="BJ355" s="632"/>
      <c r="BK355" s="632"/>
      <c r="BL355" s="212"/>
      <c r="BM355" s="631"/>
      <c r="BN355" s="631"/>
      <c r="BO355" s="631"/>
      <c r="BP355" s="631"/>
      <c r="BQ355" s="631"/>
      <c r="BR355" s="631"/>
      <c r="BS355" s="631"/>
      <c r="BT355" s="634"/>
      <c r="BU355" s="635"/>
      <c r="BV355" s="633"/>
      <c r="BW355" s="636"/>
    </row>
    <row r="356" spans="2:75" ht="15.75" customHeight="1">
      <c r="B356" s="330" t="s">
        <v>589</v>
      </c>
      <c r="C356" s="331">
        <v>10756685000154</v>
      </c>
      <c r="D356" s="332" t="s">
        <v>14</v>
      </c>
      <c r="E356" s="332" t="s">
        <v>607</v>
      </c>
      <c r="F356" s="332"/>
      <c r="G356" s="333"/>
      <c r="H356" s="333" t="s">
        <v>34</v>
      </c>
      <c r="I356" s="333" t="s">
        <v>34</v>
      </c>
      <c r="J356" s="333" t="s">
        <v>608</v>
      </c>
      <c r="K356" s="334" t="s">
        <v>48</v>
      </c>
      <c r="L356" s="335"/>
      <c r="M356" s="335" t="s">
        <v>34</v>
      </c>
      <c r="N356" s="334">
        <v>342084</v>
      </c>
      <c r="O356" s="334" t="s">
        <v>1321</v>
      </c>
      <c r="P356" s="338">
        <v>41474</v>
      </c>
      <c r="Q356" s="339">
        <v>77692207.209999993</v>
      </c>
      <c r="R356" s="339">
        <v>83511511.86988093</v>
      </c>
      <c r="S356" s="334">
        <v>3</v>
      </c>
      <c r="T356" s="336">
        <v>1.3365247591974327E-3</v>
      </c>
      <c r="U356" s="336">
        <v>1.7277516426876104E-2</v>
      </c>
      <c r="V356" s="336">
        <v>-0.15448779286165149</v>
      </c>
      <c r="W356" s="336">
        <v>-1.5144969363295202</v>
      </c>
      <c r="X356" s="336">
        <v>1.629086461471041E-2</v>
      </c>
      <c r="Y356" s="336">
        <v>0.12353658578077328</v>
      </c>
      <c r="Z356" s="336">
        <v>5.7461400344385405E-2</v>
      </c>
      <c r="AA356" s="336">
        <v>0.32662922786902082</v>
      </c>
      <c r="AB356" s="336">
        <v>0.25385251075197585</v>
      </c>
      <c r="AC356" s="340">
        <v>-0.91657223528793774</v>
      </c>
      <c r="AD356" s="509">
        <v>0</v>
      </c>
      <c r="AE356" s="337" t="s">
        <v>2392</v>
      </c>
      <c r="AF356" s="337" t="s">
        <v>741</v>
      </c>
      <c r="AG356" s="341" t="s">
        <v>741</v>
      </c>
      <c r="AH356" s="341" t="s">
        <v>2138</v>
      </c>
      <c r="AI356" s="341">
        <v>5000</v>
      </c>
      <c r="AJ356" s="341">
        <v>1000</v>
      </c>
      <c r="AK356" s="341">
        <v>1000</v>
      </c>
      <c r="AL356" s="336">
        <v>0.03</v>
      </c>
      <c r="AM356" s="336">
        <v>0.2</v>
      </c>
      <c r="AN356" s="336" t="s">
        <v>666</v>
      </c>
      <c r="AO356" s="334" t="s">
        <v>1324</v>
      </c>
      <c r="AP356" s="337" t="s">
        <v>716</v>
      </c>
      <c r="AQ356" s="343" t="s">
        <v>665</v>
      </c>
      <c r="AR356" s="336">
        <v>9.9999999999999985E-3</v>
      </c>
      <c r="AS356" s="336">
        <v>9.9999999999999985E-3</v>
      </c>
      <c r="AT356" s="336"/>
      <c r="AW356" s="629"/>
      <c r="AX356" s="629"/>
      <c r="AY356" s="630"/>
      <c r="AZ356" s="630"/>
      <c r="BA356" s="630"/>
      <c r="BB356" s="631"/>
      <c r="BC356" s="630"/>
      <c r="BD356" s="630"/>
      <c r="BE356" s="630"/>
      <c r="BF356" s="630"/>
      <c r="BG356" s="631"/>
      <c r="BH356" s="631"/>
      <c r="BI356" s="632"/>
      <c r="BJ356" s="632"/>
      <c r="BK356" s="632"/>
      <c r="BL356" s="212"/>
      <c r="BM356" s="631"/>
      <c r="BN356" s="631"/>
      <c r="BO356" s="631"/>
      <c r="BP356" s="631"/>
      <c r="BQ356" s="631"/>
      <c r="BR356" s="631"/>
      <c r="BS356" s="631"/>
      <c r="BT356" s="634"/>
      <c r="BU356" s="635"/>
      <c r="BV356" s="633"/>
      <c r="BW356" s="636"/>
    </row>
    <row r="357" spans="2:75" ht="15.75" customHeight="1">
      <c r="B357" s="330" t="s">
        <v>1155</v>
      </c>
      <c r="C357" s="331">
        <v>13504068000150</v>
      </c>
      <c r="D357" s="332" t="s">
        <v>14</v>
      </c>
      <c r="E357" s="332" t="s">
        <v>607</v>
      </c>
      <c r="F357" s="332"/>
      <c r="G357" s="333"/>
      <c r="H357" s="333" t="s">
        <v>34</v>
      </c>
      <c r="I357" s="333" t="s">
        <v>34</v>
      </c>
      <c r="J357" s="333" t="s">
        <v>608</v>
      </c>
      <c r="K357" s="334" t="s">
        <v>48</v>
      </c>
      <c r="L357" s="335"/>
      <c r="M357" s="335" t="s">
        <v>34</v>
      </c>
      <c r="N357" s="334">
        <v>439924</v>
      </c>
      <c r="O357" s="334" t="s">
        <v>1321</v>
      </c>
      <c r="P357" s="338">
        <v>42857</v>
      </c>
      <c r="Q357" s="339">
        <v>70150873.019999996</v>
      </c>
      <c r="R357" s="339">
        <v>71691145.191706374</v>
      </c>
      <c r="S357" s="334">
        <v>3</v>
      </c>
      <c r="T357" s="336">
        <v>-8.12736970129605E-2</v>
      </c>
      <c r="U357" s="336">
        <v>-1.0506409443979072</v>
      </c>
      <c r="V357" s="336">
        <v>-0.2507605099506669</v>
      </c>
      <c r="W357" s="336">
        <v>-2.4582914742837585</v>
      </c>
      <c r="X357" s="336">
        <v>-0.12655396643124828</v>
      </c>
      <c r="Y357" s="336">
        <v>-0.95968171731128948</v>
      </c>
      <c r="Z357" s="336">
        <v>6.1982624067862258E-3</v>
      </c>
      <c r="AA357" s="336">
        <v>3.5232932924092616E-2</v>
      </c>
      <c r="AB357" s="336">
        <v>0.25652688305002153</v>
      </c>
      <c r="AC357" s="340">
        <v>-1.3754561706131543</v>
      </c>
      <c r="AD357" s="509">
        <v>36327079000107</v>
      </c>
      <c r="AE357" s="337" t="s">
        <v>2308</v>
      </c>
      <c r="AF357" s="337" t="s">
        <v>2143</v>
      </c>
      <c r="AG357" s="341" t="s">
        <v>1437</v>
      </c>
      <c r="AH357" s="341" t="s">
        <v>2135</v>
      </c>
      <c r="AI357" s="341">
        <v>500</v>
      </c>
      <c r="AJ357" s="341">
        <v>100</v>
      </c>
      <c r="AK357" s="341">
        <v>500</v>
      </c>
      <c r="AL357" s="336">
        <v>1.8000000000000002E-2</v>
      </c>
      <c r="AM357" s="336">
        <v>0.15</v>
      </c>
      <c r="AN357" s="336" t="s">
        <v>2152</v>
      </c>
      <c r="AO357" s="334" t="s">
        <v>1324</v>
      </c>
      <c r="AP357" s="337" t="s">
        <v>716</v>
      </c>
      <c r="AQ357" s="343" t="s">
        <v>659</v>
      </c>
      <c r="AR357" s="336">
        <v>4.7999999999999996E-3</v>
      </c>
      <c r="AS357" s="336">
        <v>4.7999999999999996E-3</v>
      </c>
      <c r="AT357" s="336"/>
      <c r="AW357" s="629"/>
      <c r="AX357" s="629"/>
      <c r="AY357" s="630"/>
      <c r="AZ357" s="630"/>
      <c r="BA357" s="630"/>
      <c r="BB357" s="631"/>
      <c r="BC357" s="630"/>
      <c r="BD357" s="630"/>
      <c r="BE357" s="630"/>
      <c r="BF357" s="630"/>
      <c r="BG357" s="631"/>
      <c r="BH357" s="631"/>
      <c r="BI357" s="632"/>
      <c r="BJ357" s="632"/>
      <c r="BK357" s="632"/>
      <c r="BL357" s="212"/>
      <c r="BM357" s="631"/>
      <c r="BN357" s="631"/>
      <c r="BO357" s="631"/>
      <c r="BP357" s="631"/>
      <c r="BQ357" s="631"/>
      <c r="BR357" s="631"/>
      <c r="BS357" s="631"/>
      <c r="BT357" s="634"/>
      <c r="BU357" s="635"/>
      <c r="BV357" s="633"/>
      <c r="BW357" s="636"/>
    </row>
    <row r="358" spans="2:75" ht="15.75" customHeight="1">
      <c r="B358" s="330" t="s">
        <v>1156</v>
      </c>
      <c r="C358" s="331">
        <v>27250923000158</v>
      </c>
      <c r="D358" s="332" t="s">
        <v>14</v>
      </c>
      <c r="E358" s="332" t="s">
        <v>607</v>
      </c>
      <c r="F358" s="332"/>
      <c r="G358" s="333"/>
      <c r="H358" s="333" t="s">
        <v>34</v>
      </c>
      <c r="I358" s="333" t="s">
        <v>34</v>
      </c>
      <c r="J358" s="333" t="s">
        <v>608</v>
      </c>
      <c r="K358" s="334" t="s">
        <v>48</v>
      </c>
      <c r="L358" s="335"/>
      <c r="M358" s="335" t="s">
        <v>34</v>
      </c>
      <c r="N358" s="334">
        <v>440582</v>
      </c>
      <c r="O358" s="334" t="s">
        <v>1321</v>
      </c>
      <c r="P358" s="338">
        <v>42878</v>
      </c>
      <c r="Q358" s="339">
        <v>51924793.350000001</v>
      </c>
      <c r="R358" s="339">
        <v>67039136.40075399</v>
      </c>
      <c r="S358" s="334">
        <v>3</v>
      </c>
      <c r="T358" s="336">
        <v>-8.3217585738011524E-2</v>
      </c>
      <c r="U358" s="336">
        <v>-1.0757699733575026</v>
      </c>
      <c r="V358" s="336">
        <v>-0.25490443248883288</v>
      </c>
      <c r="W358" s="336">
        <v>-2.4989157713378276</v>
      </c>
      <c r="X358" s="336">
        <v>-0.10857134183223627</v>
      </c>
      <c r="Y358" s="336">
        <v>-0.82331620824350815</v>
      </c>
      <c r="Z358" s="336">
        <v>8.7306688564783519E-2</v>
      </c>
      <c r="AA358" s="336">
        <v>0.49627952160589345</v>
      </c>
      <c r="AB358" s="336">
        <v>0.25900932526742665</v>
      </c>
      <c r="AC358" s="340">
        <v>-1.3810666903703448</v>
      </c>
      <c r="AD358" s="509">
        <v>0</v>
      </c>
      <c r="AE358" s="337" t="s">
        <v>2402</v>
      </c>
      <c r="AF358" s="337" t="s">
        <v>2140</v>
      </c>
      <c r="AG358" s="341" t="s">
        <v>719</v>
      </c>
      <c r="AH358" s="341" t="s">
        <v>2138</v>
      </c>
      <c r="AI358" s="341">
        <v>5000</v>
      </c>
      <c r="AJ358" s="341">
        <v>1000</v>
      </c>
      <c r="AK358" s="341">
        <v>5000</v>
      </c>
      <c r="AL358" s="336">
        <v>0.02</v>
      </c>
      <c r="AM358" s="336">
        <v>0.2</v>
      </c>
      <c r="AN358" s="336" t="s">
        <v>666</v>
      </c>
      <c r="AO358" s="334" t="s">
        <v>1324</v>
      </c>
      <c r="AP358" s="337" t="s">
        <v>716</v>
      </c>
      <c r="AQ358" s="343" t="s">
        <v>659</v>
      </c>
      <c r="AR358" s="336">
        <v>6.0000000000000001E-3</v>
      </c>
      <c r="AS358" s="336">
        <v>6.0000000000000001E-3</v>
      </c>
      <c r="AT358" s="336"/>
      <c r="AW358" s="629"/>
      <c r="AX358" s="629"/>
      <c r="AY358" s="630"/>
      <c r="AZ358" s="630"/>
      <c r="BA358" s="630"/>
      <c r="BB358" s="631"/>
      <c r="BC358" s="630"/>
      <c r="BD358" s="630"/>
      <c r="BE358" s="630"/>
      <c r="BF358" s="630"/>
      <c r="BG358" s="631"/>
      <c r="BH358" s="631"/>
      <c r="BI358" s="632"/>
      <c r="BJ358" s="632"/>
      <c r="BK358" s="632"/>
      <c r="BL358" s="212"/>
      <c r="BM358" s="631"/>
      <c r="BN358" s="631"/>
      <c r="BO358" s="631"/>
      <c r="BP358" s="631"/>
      <c r="BQ358" s="631"/>
      <c r="BR358" s="631"/>
      <c r="BS358" s="631"/>
      <c r="BT358" s="634"/>
      <c r="BU358" s="635"/>
      <c r="BV358" s="633"/>
      <c r="BW358" s="636"/>
    </row>
    <row r="359" spans="2:75" ht="15.75" customHeight="1">
      <c r="B359" s="330" t="s">
        <v>1176</v>
      </c>
      <c r="C359" s="331">
        <v>42119554000152</v>
      </c>
      <c r="D359" s="332" t="s">
        <v>14</v>
      </c>
      <c r="E359" s="332" t="s">
        <v>614</v>
      </c>
      <c r="F359" s="332"/>
      <c r="G359" s="333"/>
      <c r="H359" s="333" t="s">
        <v>1338</v>
      </c>
      <c r="I359" s="333" t="s">
        <v>34</v>
      </c>
      <c r="J359" s="333" t="s">
        <v>611</v>
      </c>
      <c r="K359" s="334" t="s">
        <v>48</v>
      </c>
      <c r="L359" s="335"/>
      <c r="M359" s="335" t="s">
        <v>34</v>
      </c>
      <c r="N359" s="334">
        <v>618098</v>
      </c>
      <c r="O359" s="334" t="s">
        <v>1321</v>
      </c>
      <c r="P359" s="338">
        <v>44498</v>
      </c>
      <c r="Q359" s="339">
        <v>9469605.9299999997</v>
      </c>
      <c r="R359" s="339" t="s">
        <v>1418</v>
      </c>
      <c r="S359" s="334">
        <v>3</v>
      </c>
      <c r="T359" s="336">
        <v>3.2731164244779176E-3</v>
      </c>
      <c r="U359" s="336">
        <v>4.2312214870567452E-2</v>
      </c>
      <c r="V359" s="336" t="s">
        <v>1418</v>
      </c>
      <c r="W359" s="336" t="s">
        <v>1418</v>
      </c>
      <c r="X359" s="336" t="s">
        <v>1418</v>
      </c>
      <c r="Y359" s="336" t="s">
        <v>1418</v>
      </c>
      <c r="Z359" s="336" t="s">
        <v>1418</v>
      </c>
      <c r="AA359" s="336" t="s">
        <v>1418</v>
      </c>
      <c r="AB359" s="336" t="s">
        <v>1418</v>
      </c>
      <c r="AC359" s="340" t="s">
        <v>1418</v>
      </c>
      <c r="AD359" s="509">
        <v>0</v>
      </c>
      <c r="AE359" s="337" t="s">
        <v>2411</v>
      </c>
      <c r="AF359" s="337" t="s">
        <v>2140</v>
      </c>
      <c r="AG359" s="341" t="s">
        <v>719</v>
      </c>
      <c r="AH359" s="341" t="s">
        <v>2138</v>
      </c>
      <c r="AI359" s="341">
        <v>5000</v>
      </c>
      <c r="AJ359" s="341">
        <v>500</v>
      </c>
      <c r="AK359" s="341">
        <v>0</v>
      </c>
      <c r="AL359" s="336">
        <v>1.4999999999999999E-2</v>
      </c>
      <c r="AM359" s="336">
        <v>0.1</v>
      </c>
      <c r="AN359" s="336" t="s">
        <v>666</v>
      </c>
      <c r="AO359" s="334" t="s">
        <v>1324</v>
      </c>
      <c r="AP359" s="337" t="s">
        <v>716</v>
      </c>
      <c r="AQ359" s="343" t="s">
        <v>659</v>
      </c>
      <c r="AR359" s="336">
        <v>4.0000000000000001E-3</v>
      </c>
      <c r="AS359" s="336">
        <v>4.0000000000000001E-3</v>
      </c>
      <c r="AT359" s="336"/>
      <c r="AW359" s="629"/>
      <c r="AX359" s="629"/>
      <c r="AY359" s="630"/>
      <c r="AZ359" s="630"/>
      <c r="BA359" s="630"/>
      <c r="BB359" s="631"/>
      <c r="BC359" s="630"/>
      <c r="BD359" s="630"/>
      <c r="BE359" s="630"/>
      <c r="BF359" s="630"/>
      <c r="BG359" s="631"/>
      <c r="BH359" s="631"/>
      <c r="BI359" s="632"/>
      <c r="BJ359" s="632"/>
      <c r="BK359" s="632"/>
      <c r="BL359" s="212"/>
      <c r="BM359" s="631"/>
      <c r="BN359" s="631"/>
      <c r="BO359" s="631"/>
      <c r="BP359" s="631"/>
      <c r="BQ359" s="631"/>
      <c r="BR359" s="631"/>
      <c r="BS359" s="631"/>
      <c r="BT359" s="634"/>
      <c r="BU359" s="635"/>
      <c r="BV359" s="633"/>
      <c r="BW359" s="636"/>
    </row>
    <row r="360" spans="2:75" ht="15.75" customHeight="1">
      <c r="B360" s="330" t="s">
        <v>367</v>
      </c>
      <c r="C360" s="331">
        <v>31923988000194</v>
      </c>
      <c r="D360" s="332" t="s">
        <v>14</v>
      </c>
      <c r="E360" s="332" t="s">
        <v>614</v>
      </c>
      <c r="F360" s="332"/>
      <c r="G360" s="333"/>
      <c r="H360" s="333" t="s">
        <v>1338</v>
      </c>
      <c r="I360" s="333" t="s">
        <v>34</v>
      </c>
      <c r="J360" s="333" t="s">
        <v>608</v>
      </c>
      <c r="K360" s="334" t="s">
        <v>48</v>
      </c>
      <c r="L360" s="335"/>
      <c r="M360" s="335" t="s">
        <v>1415</v>
      </c>
      <c r="N360" s="334">
        <v>496065</v>
      </c>
      <c r="O360" s="334" t="s">
        <v>1321</v>
      </c>
      <c r="P360" s="338">
        <v>43606</v>
      </c>
      <c r="Q360" s="339">
        <v>10091349.859999999</v>
      </c>
      <c r="R360" s="339">
        <v>23967187.067103166</v>
      </c>
      <c r="S360" s="334">
        <v>3</v>
      </c>
      <c r="T360" s="336">
        <v>9.5352622096830153E-2</v>
      </c>
      <c r="U360" s="336">
        <v>1.2326419569009484</v>
      </c>
      <c r="V360" s="336">
        <v>-5.9779095768906831E-2</v>
      </c>
      <c r="W360" s="336">
        <v>-0.58603502400759555</v>
      </c>
      <c r="X360" s="336">
        <v>8.0613174378468377E-2</v>
      </c>
      <c r="Y360" s="336">
        <v>0.61130434554551238</v>
      </c>
      <c r="Z360" s="336">
        <v>0.13612122104987368</v>
      </c>
      <c r="AA360" s="336">
        <v>0.77375714934961326</v>
      </c>
      <c r="AB360" s="336">
        <v>0.1931029568866329</v>
      </c>
      <c r="AC360" s="340">
        <v>-0.72582057545514367</v>
      </c>
      <c r="AD360" s="509">
        <v>32239786000190</v>
      </c>
      <c r="AE360" s="337" t="s">
        <v>2411</v>
      </c>
      <c r="AF360" s="337" t="s">
        <v>2143</v>
      </c>
      <c r="AG360" s="341" t="s">
        <v>1437</v>
      </c>
      <c r="AH360" s="341" t="s">
        <v>2138</v>
      </c>
      <c r="AI360" s="341">
        <v>1000</v>
      </c>
      <c r="AJ360" s="341">
        <v>0</v>
      </c>
      <c r="AK360" s="341">
        <v>0</v>
      </c>
      <c r="AL360" s="336">
        <v>0.01</v>
      </c>
      <c r="AM360" s="336" t="s">
        <v>34</v>
      </c>
      <c r="AN360" s="336" t="s">
        <v>666</v>
      </c>
      <c r="AO360" s="334" t="s">
        <v>1324</v>
      </c>
      <c r="AP360" s="337" t="s">
        <v>716</v>
      </c>
      <c r="AQ360" s="343" t="s">
        <v>670</v>
      </c>
      <c r="AR360" s="336">
        <v>2.9333333333333334E-3</v>
      </c>
      <c r="AS360" s="336">
        <v>2.9333333333333334E-3</v>
      </c>
      <c r="AT360" s="336"/>
      <c r="AW360" s="629"/>
      <c r="AX360" s="629"/>
      <c r="AY360" s="630"/>
      <c r="AZ360" s="630"/>
      <c r="BA360" s="630"/>
      <c r="BB360" s="631"/>
      <c r="BC360" s="630"/>
      <c r="BD360" s="630"/>
      <c r="BE360" s="630"/>
      <c r="BF360" s="630"/>
      <c r="BG360" s="631"/>
      <c r="BH360" s="631"/>
      <c r="BI360" s="632"/>
      <c r="BJ360" s="632"/>
      <c r="BK360" s="632"/>
      <c r="BL360" s="212"/>
      <c r="BM360" s="631"/>
      <c r="BN360" s="631"/>
      <c r="BO360" s="631"/>
      <c r="BP360" s="631"/>
      <c r="BQ360" s="631"/>
      <c r="BR360" s="631"/>
      <c r="BS360" s="631"/>
      <c r="BT360" s="634"/>
      <c r="BU360" s="635"/>
      <c r="BV360" s="633"/>
      <c r="BW360" s="636"/>
    </row>
    <row r="361" spans="2:75" ht="15.75" customHeight="1">
      <c r="B361" s="330" t="s">
        <v>1183</v>
      </c>
      <c r="C361" s="331">
        <v>8912569000135</v>
      </c>
      <c r="D361" s="332" t="s">
        <v>14</v>
      </c>
      <c r="E361" s="332" t="s">
        <v>607</v>
      </c>
      <c r="F361" s="332"/>
      <c r="G361" s="333"/>
      <c r="H361" s="333" t="s">
        <v>34</v>
      </c>
      <c r="I361" s="333" t="s">
        <v>34</v>
      </c>
      <c r="J361" s="333" t="s">
        <v>608</v>
      </c>
      <c r="K361" s="334" t="s">
        <v>48</v>
      </c>
      <c r="L361" s="335"/>
      <c r="M361" s="335" t="s">
        <v>34</v>
      </c>
      <c r="N361" s="334">
        <v>191876</v>
      </c>
      <c r="O361" s="334" t="s">
        <v>1324</v>
      </c>
      <c r="P361" s="338">
        <v>39286</v>
      </c>
      <c r="Q361" s="339">
        <v>76218869.700000003</v>
      </c>
      <c r="R361" s="339">
        <v>116569498.18000002</v>
      </c>
      <c r="S361" s="334">
        <v>3</v>
      </c>
      <c r="T361" s="336">
        <v>9.627632876634018E-2</v>
      </c>
      <c r="U361" s="336">
        <v>1.2445828933080358</v>
      </c>
      <c r="V361" s="336">
        <v>-5.3781611018096531E-2</v>
      </c>
      <c r="W361" s="336">
        <v>-0.52723961944822384</v>
      </c>
      <c r="X361" s="336">
        <v>7.8498415337501459E-2</v>
      </c>
      <c r="Y361" s="336">
        <v>0.59526774356957002</v>
      </c>
      <c r="Z361" s="336">
        <v>0.11463986293554096</v>
      </c>
      <c r="AA361" s="336">
        <v>0.65165014582358449</v>
      </c>
      <c r="AB361" s="336">
        <v>0.19721302348009151</v>
      </c>
      <c r="AC361" s="340">
        <v>-0.67440971007268902</v>
      </c>
      <c r="AD361" s="509">
        <v>32318881000180</v>
      </c>
      <c r="AE361" s="337" t="s">
        <v>2416</v>
      </c>
      <c r="AF361" s="337" t="s">
        <v>2143</v>
      </c>
      <c r="AG361" s="341" t="s">
        <v>1437</v>
      </c>
      <c r="AH361" s="341" t="s">
        <v>2138</v>
      </c>
      <c r="AI361" s="341">
        <v>20000</v>
      </c>
      <c r="AJ361" s="341">
        <v>5000</v>
      </c>
      <c r="AK361" s="341">
        <v>5000</v>
      </c>
      <c r="AL361" s="336">
        <v>1.9450000000000002E-2</v>
      </c>
      <c r="AM361" s="336">
        <v>0.2</v>
      </c>
      <c r="AN361" s="336" t="s">
        <v>666</v>
      </c>
      <c r="AO361" s="334" t="s">
        <v>1324</v>
      </c>
      <c r="AP361" s="337" t="s">
        <v>716</v>
      </c>
      <c r="AQ361" s="343" t="s">
        <v>670</v>
      </c>
      <c r="AR361" s="336">
        <v>6.8899999999999994E-3</v>
      </c>
      <c r="AS361" s="336">
        <v>6.8899999999999994E-3</v>
      </c>
      <c r="AT361" s="336"/>
      <c r="AW361" s="629"/>
      <c r="AX361" s="629"/>
      <c r="AY361" s="630"/>
      <c r="AZ361" s="630"/>
      <c r="BA361" s="630"/>
      <c r="BB361" s="631"/>
      <c r="BC361" s="630"/>
      <c r="BD361" s="630"/>
      <c r="BE361" s="630"/>
      <c r="BF361" s="630"/>
      <c r="BG361" s="631"/>
      <c r="BH361" s="631"/>
      <c r="BI361" s="632"/>
      <c r="BJ361" s="632"/>
      <c r="BK361" s="632"/>
      <c r="BL361" s="212"/>
      <c r="BM361" s="631"/>
      <c r="BN361" s="631"/>
      <c r="BO361" s="631"/>
      <c r="BP361" s="631"/>
      <c r="BQ361" s="631"/>
      <c r="BR361" s="631"/>
      <c r="BS361" s="631"/>
      <c r="BT361" s="634"/>
      <c r="BU361" s="635"/>
      <c r="BV361" s="633"/>
      <c r="BW361" s="636"/>
    </row>
    <row r="362" spans="2:75" ht="15.75" customHeight="1">
      <c r="B362" s="330" t="s">
        <v>373</v>
      </c>
      <c r="C362" s="331">
        <v>5969595000101</v>
      </c>
      <c r="D362" s="332" t="s">
        <v>14</v>
      </c>
      <c r="E362" s="332" t="s">
        <v>607</v>
      </c>
      <c r="F362" s="332"/>
      <c r="G362" s="333"/>
      <c r="H362" s="333" t="s">
        <v>34</v>
      </c>
      <c r="I362" s="333" t="s">
        <v>34</v>
      </c>
      <c r="J362" s="333" t="s">
        <v>608</v>
      </c>
      <c r="K362" s="334" t="s">
        <v>48</v>
      </c>
      <c r="L362" s="335"/>
      <c r="M362" s="335" t="s">
        <v>1415</v>
      </c>
      <c r="N362" s="334">
        <v>321265</v>
      </c>
      <c r="O362" s="334" t="s">
        <v>1321</v>
      </c>
      <c r="P362" s="338">
        <v>41225</v>
      </c>
      <c r="Q362" s="339">
        <v>32688895.18</v>
      </c>
      <c r="R362" s="339">
        <v>39064582.683373027</v>
      </c>
      <c r="S362" s="334">
        <v>3</v>
      </c>
      <c r="T362" s="336">
        <v>-0.1074639318529873</v>
      </c>
      <c r="U362" s="336">
        <v>-1.3892072220207985</v>
      </c>
      <c r="V362" s="336">
        <v>-0.20809353580430712</v>
      </c>
      <c r="W362" s="336">
        <v>-2.0400124605821324</v>
      </c>
      <c r="X362" s="336">
        <v>-0.1111081663809953</v>
      </c>
      <c r="Y362" s="336">
        <v>-0.84255340963769043</v>
      </c>
      <c r="Z362" s="336">
        <v>0.12653568362420176</v>
      </c>
      <c r="AA362" s="336">
        <v>0.71926984710337172</v>
      </c>
      <c r="AB362" s="336">
        <v>0.18461991193099805</v>
      </c>
      <c r="AC362" s="340">
        <v>-1.6973615984448336</v>
      </c>
      <c r="AD362" s="509">
        <v>0</v>
      </c>
      <c r="AE362" s="337" t="s">
        <v>2419</v>
      </c>
      <c r="AF362" s="337" t="s">
        <v>2134</v>
      </c>
      <c r="AG362" s="341" t="s">
        <v>1436</v>
      </c>
      <c r="AH362" s="341" t="s">
        <v>2138</v>
      </c>
      <c r="AI362" s="341">
        <v>1000</v>
      </c>
      <c r="AJ362" s="341">
        <v>100</v>
      </c>
      <c r="AK362" s="341">
        <v>1000</v>
      </c>
      <c r="AL362" s="336">
        <v>0.02</v>
      </c>
      <c r="AM362" s="336">
        <v>0.2</v>
      </c>
      <c r="AN362" s="336" t="s">
        <v>34</v>
      </c>
      <c r="AO362" s="334" t="s">
        <v>1324</v>
      </c>
      <c r="AP362" s="337" t="s">
        <v>716</v>
      </c>
      <c r="AQ362" s="343" t="s">
        <v>665</v>
      </c>
      <c r="AR362" s="336">
        <v>2.6666666666666666E-3</v>
      </c>
      <c r="AS362" s="336">
        <v>2.6666666666666666E-3</v>
      </c>
      <c r="AT362" s="336"/>
      <c r="AW362" s="629"/>
      <c r="AX362" s="629"/>
      <c r="AY362" s="630"/>
      <c r="AZ362" s="630"/>
      <c r="BA362" s="630"/>
      <c r="BB362" s="631"/>
      <c r="BC362" s="630"/>
      <c r="BD362" s="630"/>
      <c r="BE362" s="630"/>
      <c r="BF362" s="630"/>
      <c r="BG362" s="631"/>
      <c r="BH362" s="631"/>
      <c r="BI362" s="632"/>
      <c r="BJ362" s="632"/>
      <c r="BK362" s="632"/>
      <c r="BL362" s="212"/>
      <c r="BM362" s="631"/>
      <c r="BN362" s="631"/>
      <c r="BO362" s="631"/>
      <c r="BP362" s="631"/>
      <c r="BQ362" s="631"/>
      <c r="BR362" s="631"/>
      <c r="BS362" s="631"/>
      <c r="BT362" s="634"/>
      <c r="BU362" s="635"/>
      <c r="BV362" s="633"/>
      <c r="BW362" s="636"/>
    </row>
    <row r="363" spans="2:75" ht="15.75" customHeight="1">
      <c r="B363" s="330" t="s">
        <v>1190</v>
      </c>
      <c r="C363" s="331">
        <v>14550994000124</v>
      </c>
      <c r="D363" s="332" t="s">
        <v>14</v>
      </c>
      <c r="E363" s="332" t="s">
        <v>607</v>
      </c>
      <c r="F363" s="332"/>
      <c r="G363" s="333"/>
      <c r="H363" s="333" t="s">
        <v>34</v>
      </c>
      <c r="I363" s="333" t="s">
        <v>34</v>
      </c>
      <c r="J363" s="333" t="s">
        <v>608</v>
      </c>
      <c r="K363" s="334" t="s">
        <v>48</v>
      </c>
      <c r="L363" s="335"/>
      <c r="M363" s="335" t="s">
        <v>34</v>
      </c>
      <c r="N363" s="334">
        <v>292966</v>
      </c>
      <c r="O363" s="334" t="s">
        <v>1321</v>
      </c>
      <c r="P363" s="338">
        <v>40893</v>
      </c>
      <c r="Q363" s="339">
        <v>343553111.38</v>
      </c>
      <c r="R363" s="339">
        <v>342992366.87</v>
      </c>
      <c r="S363" s="334">
        <v>3</v>
      </c>
      <c r="T363" s="336">
        <v>1.3555454574188053E-2</v>
      </c>
      <c r="U363" s="336">
        <v>0.17523400705269687</v>
      </c>
      <c r="V363" s="336">
        <v>-0.11486476674455048</v>
      </c>
      <c r="W363" s="336">
        <v>-1.1260587914710853</v>
      </c>
      <c r="X363" s="336">
        <v>4.6181944000915909E-3</v>
      </c>
      <c r="Y363" s="336">
        <v>3.5020607079628799E-2</v>
      </c>
      <c r="Z363" s="336">
        <v>-8.2731127365343049E-3</v>
      </c>
      <c r="AA363" s="336">
        <v>-4.7027054840503894E-2</v>
      </c>
      <c r="AB363" s="336">
        <v>0.20393382918150199</v>
      </c>
      <c r="AC363" s="340">
        <v>-0.97269262854411587</v>
      </c>
      <c r="AD363" s="509">
        <v>0</v>
      </c>
      <c r="AE363" s="337" t="s">
        <v>2422</v>
      </c>
      <c r="AF363" s="337" t="s">
        <v>2140</v>
      </c>
      <c r="AG363" s="341" t="s">
        <v>719</v>
      </c>
      <c r="AH363" s="341" t="s">
        <v>2138</v>
      </c>
      <c r="AI363" s="341">
        <v>5000</v>
      </c>
      <c r="AJ363" s="341">
        <v>300</v>
      </c>
      <c r="AK363" s="341">
        <v>300</v>
      </c>
      <c r="AL363" s="336">
        <v>0.02</v>
      </c>
      <c r="AM363" s="336">
        <v>0.2</v>
      </c>
      <c r="AN363" s="336" t="s">
        <v>666</v>
      </c>
      <c r="AO363" s="334" t="s">
        <v>1324</v>
      </c>
      <c r="AP363" s="337" t="s">
        <v>716</v>
      </c>
      <c r="AQ363" s="343" t="s">
        <v>670</v>
      </c>
      <c r="AR363" s="336">
        <v>4.0000000000000001E-3</v>
      </c>
      <c r="AS363" s="336">
        <v>4.0000000000000001E-3</v>
      </c>
      <c r="AT363" s="336"/>
      <c r="AW363" s="629"/>
      <c r="AX363" s="629"/>
      <c r="AY363" s="630"/>
      <c r="AZ363" s="630"/>
      <c r="BA363" s="630"/>
      <c r="BB363" s="631"/>
      <c r="BC363" s="630"/>
      <c r="BD363" s="630"/>
      <c r="BE363" s="630"/>
      <c r="BF363" s="630"/>
      <c r="BG363" s="631"/>
      <c r="BH363" s="631"/>
      <c r="BI363" s="632"/>
      <c r="BJ363" s="632"/>
      <c r="BK363" s="632"/>
      <c r="BL363" s="212"/>
      <c r="BM363" s="631"/>
      <c r="BN363" s="631"/>
      <c r="BO363" s="631"/>
      <c r="BP363" s="631"/>
      <c r="BQ363" s="631"/>
      <c r="BR363" s="631"/>
      <c r="BS363" s="631"/>
      <c r="BT363" s="634"/>
      <c r="BU363" s="635"/>
      <c r="BV363" s="633"/>
      <c r="BW363" s="636"/>
    </row>
    <row r="364" spans="2:75" ht="15.75" customHeight="1">
      <c r="B364" s="330" t="s">
        <v>377</v>
      </c>
      <c r="C364" s="331">
        <v>29722466000182</v>
      </c>
      <c r="D364" s="332" t="s">
        <v>14</v>
      </c>
      <c r="E364" s="332" t="s">
        <v>607</v>
      </c>
      <c r="F364" s="332"/>
      <c r="G364" s="333"/>
      <c r="H364" s="333" t="s">
        <v>34</v>
      </c>
      <c r="I364" s="333" t="s">
        <v>34</v>
      </c>
      <c r="J364" s="333" t="s">
        <v>608</v>
      </c>
      <c r="K364" s="334" t="s">
        <v>48</v>
      </c>
      <c r="L364" s="335"/>
      <c r="M364" s="335" t="s">
        <v>34</v>
      </c>
      <c r="N364" s="334">
        <v>466352</v>
      </c>
      <c r="O364" s="334" t="s">
        <v>1321</v>
      </c>
      <c r="P364" s="338">
        <v>43249</v>
      </c>
      <c r="Q364" s="339">
        <v>13558017.65</v>
      </c>
      <c r="R364" s="339">
        <v>13806224.811944446</v>
      </c>
      <c r="S364" s="334">
        <v>3</v>
      </c>
      <c r="T364" s="336">
        <v>7.4355281295230391E-2</v>
      </c>
      <c r="U364" s="336">
        <v>0.96120523406896585</v>
      </c>
      <c r="V364" s="336">
        <v>-4.5209994007946674E-2</v>
      </c>
      <c r="W364" s="336">
        <v>-0.44320911153043996</v>
      </c>
      <c r="X364" s="336">
        <v>5.9895001958977012E-2</v>
      </c>
      <c r="Y364" s="336">
        <v>0.45419468041391475</v>
      </c>
      <c r="Z364" s="336">
        <v>-2.556214057018058E-2</v>
      </c>
      <c r="AA364" s="336">
        <v>-0.14530349394684172</v>
      </c>
      <c r="AB364" s="336">
        <v>0.20573006766140792</v>
      </c>
      <c r="AC364" s="340">
        <v>-0.59423063051985214</v>
      </c>
      <c r="AD364" s="509">
        <v>0</v>
      </c>
      <c r="AE364" s="337" t="s">
        <v>2422</v>
      </c>
      <c r="AF364" s="337" t="s">
        <v>2140</v>
      </c>
      <c r="AG364" s="341" t="s">
        <v>719</v>
      </c>
      <c r="AH364" s="341" t="s">
        <v>2138</v>
      </c>
      <c r="AI364" s="341">
        <v>1000</v>
      </c>
      <c r="AJ364" s="341">
        <v>1000</v>
      </c>
      <c r="AK364" s="341">
        <v>1000</v>
      </c>
      <c r="AL364" s="336">
        <v>1.95E-2</v>
      </c>
      <c r="AM364" s="336">
        <v>0.2</v>
      </c>
      <c r="AN364" s="336" t="s">
        <v>666</v>
      </c>
      <c r="AO364" s="334" t="s">
        <v>1324</v>
      </c>
      <c r="AP364" s="337" t="s">
        <v>716</v>
      </c>
      <c r="AQ364" s="343" t="s">
        <v>670</v>
      </c>
      <c r="AR364" s="336">
        <v>3.8999999999999998E-3</v>
      </c>
      <c r="AS364" s="336">
        <v>3.8999999999999998E-3</v>
      </c>
      <c r="AT364" s="336"/>
      <c r="AW364" s="629"/>
      <c r="AX364" s="629"/>
      <c r="AY364" s="630"/>
      <c r="AZ364" s="630"/>
      <c r="BA364" s="630"/>
      <c r="BB364" s="631"/>
      <c r="BC364" s="630"/>
      <c r="BD364" s="630"/>
      <c r="BE364" s="630"/>
      <c r="BF364" s="630"/>
      <c r="BG364" s="631"/>
      <c r="BH364" s="631"/>
      <c r="BI364" s="632"/>
      <c r="BJ364" s="632"/>
      <c r="BK364" s="632"/>
      <c r="BL364" s="212"/>
      <c r="BM364" s="631"/>
      <c r="BN364" s="631"/>
      <c r="BO364" s="631"/>
      <c r="BP364" s="631"/>
      <c r="BQ364" s="631"/>
      <c r="BR364" s="631"/>
      <c r="BS364" s="631"/>
      <c r="BT364" s="634"/>
      <c r="BU364" s="635"/>
      <c r="BV364" s="633"/>
      <c r="BW364" s="636"/>
    </row>
    <row r="365" spans="2:75" ht="15.75" customHeight="1">
      <c r="B365" s="330" t="s">
        <v>391</v>
      </c>
      <c r="C365" s="331">
        <v>11458144000102</v>
      </c>
      <c r="D365" s="332" t="s">
        <v>14</v>
      </c>
      <c r="E365" s="332" t="s">
        <v>607</v>
      </c>
      <c r="F365" s="332"/>
      <c r="G365" s="333"/>
      <c r="H365" s="333" t="s">
        <v>34</v>
      </c>
      <c r="I365" s="333" t="s">
        <v>34</v>
      </c>
      <c r="J365" s="333" t="s">
        <v>608</v>
      </c>
      <c r="K365" s="334" t="s">
        <v>48</v>
      </c>
      <c r="L365" s="335"/>
      <c r="M365" s="335" t="s">
        <v>34</v>
      </c>
      <c r="N365" s="334">
        <v>255173</v>
      </c>
      <c r="O365" s="334" t="s">
        <v>1321</v>
      </c>
      <c r="P365" s="338">
        <v>40415</v>
      </c>
      <c r="Q365" s="339">
        <v>200598727.78999999</v>
      </c>
      <c r="R365" s="339">
        <v>335982273.00142843</v>
      </c>
      <c r="S365" s="334">
        <v>3</v>
      </c>
      <c r="T365" s="336">
        <v>-2.3236761473670708E-2</v>
      </c>
      <c r="U365" s="336">
        <v>-0.300386150953034</v>
      </c>
      <c r="V365" s="336">
        <v>-0.20750930506090437</v>
      </c>
      <c r="W365" s="336">
        <v>-2.0342850457838293</v>
      </c>
      <c r="X365" s="336">
        <v>-0.18178576348990427</v>
      </c>
      <c r="Y365" s="336">
        <v>-1.3785144678457035</v>
      </c>
      <c r="Z365" s="336">
        <v>-0.20765629592358636</v>
      </c>
      <c r="AA365" s="336">
        <v>-1.1803857057634219</v>
      </c>
      <c r="AB365" s="336">
        <v>0.21530920805332507</v>
      </c>
      <c r="AC365" s="340">
        <v>-1.4231947998668795</v>
      </c>
      <c r="AD365" s="509">
        <v>0</v>
      </c>
      <c r="AE365" s="337" t="s">
        <v>2314</v>
      </c>
      <c r="AF365" s="337" t="s">
        <v>2140</v>
      </c>
      <c r="AG365" s="341" t="s">
        <v>719</v>
      </c>
      <c r="AH365" s="341" t="s">
        <v>2138</v>
      </c>
      <c r="AI365" s="341">
        <v>2500</v>
      </c>
      <c r="AJ365" s="341">
        <v>2500</v>
      </c>
      <c r="AK365" s="341">
        <v>2500</v>
      </c>
      <c r="AL365" s="336">
        <v>1.4999999999999999E-2</v>
      </c>
      <c r="AM365" s="336">
        <v>0.2</v>
      </c>
      <c r="AN365" s="336" t="s">
        <v>666</v>
      </c>
      <c r="AO365" s="334" t="s">
        <v>1324</v>
      </c>
      <c r="AP365" s="337" t="s">
        <v>716</v>
      </c>
      <c r="AQ365" s="343" t="s">
        <v>665</v>
      </c>
      <c r="AR365" s="336">
        <v>5.8500000000000002E-3</v>
      </c>
      <c r="AS365" s="336">
        <v>5.8500000000000002E-3</v>
      </c>
      <c r="AT365" s="336"/>
      <c r="AW365" s="629"/>
      <c r="AX365" s="629"/>
      <c r="AY365" s="630"/>
      <c r="AZ365" s="630"/>
      <c r="BA365" s="630"/>
      <c r="BB365" s="631"/>
      <c r="BC365" s="630"/>
      <c r="BD365" s="630"/>
      <c r="BE365" s="630"/>
      <c r="BF365" s="630"/>
      <c r="BG365" s="631"/>
      <c r="BH365" s="631"/>
      <c r="BI365" s="632"/>
      <c r="BJ365" s="632"/>
      <c r="BK365" s="632"/>
      <c r="BL365" s="212"/>
      <c r="BM365" s="631"/>
      <c r="BN365" s="631"/>
      <c r="BO365" s="631"/>
      <c r="BP365" s="631"/>
      <c r="BQ365" s="631"/>
      <c r="BR365" s="631"/>
      <c r="BS365" s="631"/>
      <c r="BT365" s="634"/>
      <c r="BU365" s="635"/>
      <c r="BV365" s="633"/>
      <c r="BW365" s="636"/>
    </row>
    <row r="366" spans="2:75" ht="15.75" customHeight="1">
      <c r="B366" s="330" t="s">
        <v>551</v>
      </c>
      <c r="C366" s="331">
        <v>13001237000139</v>
      </c>
      <c r="D366" s="332" t="s">
        <v>14</v>
      </c>
      <c r="E366" s="332" t="s">
        <v>607</v>
      </c>
      <c r="F366" s="332"/>
      <c r="G366" s="333"/>
      <c r="H366" s="333" t="s">
        <v>34</v>
      </c>
      <c r="I366" s="333" t="s">
        <v>34</v>
      </c>
      <c r="J366" s="333" t="s">
        <v>608</v>
      </c>
      <c r="K366" s="334" t="s">
        <v>48</v>
      </c>
      <c r="L366" s="335"/>
      <c r="M366" s="335" t="s">
        <v>1415</v>
      </c>
      <c r="N366" s="334">
        <v>372994</v>
      </c>
      <c r="O366" s="334" t="s">
        <v>1321</v>
      </c>
      <c r="P366" s="338">
        <v>40595</v>
      </c>
      <c r="Q366" s="339">
        <v>25376966.190000001</v>
      </c>
      <c r="R366" s="339">
        <v>26815706.384246029</v>
      </c>
      <c r="S366" s="334">
        <v>3</v>
      </c>
      <c r="T366" s="336">
        <v>2.0558805717368456E-2</v>
      </c>
      <c r="U366" s="336">
        <v>0.26576769420424678</v>
      </c>
      <c r="V366" s="336">
        <v>-5.3033302223194689E-2</v>
      </c>
      <c r="W366" s="336">
        <v>-0.51990369111165813</v>
      </c>
      <c r="X366" s="336">
        <v>0.10915874284274318</v>
      </c>
      <c r="Y366" s="336">
        <v>0.82777057681377264</v>
      </c>
      <c r="Z366" s="336">
        <v>0.150151111771061</v>
      </c>
      <c r="AA366" s="336">
        <v>0.85350759653473696</v>
      </c>
      <c r="AB366" s="336">
        <v>0.20302133646540613</v>
      </c>
      <c r="AC366" s="340">
        <v>-0.64553965356288823</v>
      </c>
      <c r="AD366" s="509">
        <v>0</v>
      </c>
      <c r="AE366" s="337" t="s">
        <v>2314</v>
      </c>
      <c r="AF366" s="337" t="s">
        <v>2314</v>
      </c>
      <c r="AG366" s="341" t="s">
        <v>719</v>
      </c>
      <c r="AH366" s="341" t="s">
        <v>2138</v>
      </c>
      <c r="AI366" s="341">
        <v>1000</v>
      </c>
      <c r="AJ366" s="341">
        <v>1000</v>
      </c>
      <c r="AK366" s="341">
        <v>1000</v>
      </c>
      <c r="AL366" s="336">
        <v>0.01</v>
      </c>
      <c r="AM366" s="336" t="s">
        <v>34</v>
      </c>
      <c r="AN366" s="336" t="s">
        <v>666</v>
      </c>
      <c r="AO366" s="334" t="s">
        <v>1324</v>
      </c>
      <c r="AP366" s="337" t="s">
        <v>716</v>
      </c>
      <c r="AQ366" s="343" t="s">
        <v>659</v>
      </c>
      <c r="AR366" s="336">
        <v>3.3333333333333331E-3</v>
      </c>
      <c r="AS366" s="336">
        <v>3.3333333333333331E-3</v>
      </c>
      <c r="AT366" s="336"/>
      <c r="AW366" s="629"/>
      <c r="AX366" s="629"/>
      <c r="AY366" s="630"/>
      <c r="AZ366" s="630"/>
      <c r="BA366" s="630"/>
      <c r="BB366" s="630"/>
      <c r="BC366" s="630"/>
      <c r="BD366" s="630"/>
      <c r="BE366" s="630"/>
      <c r="BF366" s="630"/>
      <c r="BG366" s="631"/>
      <c r="BH366" s="631"/>
      <c r="BI366" s="632"/>
      <c r="BJ366" s="632"/>
      <c r="BK366" s="632"/>
      <c r="BL366" s="212"/>
      <c r="BM366" s="631"/>
      <c r="BN366" s="631"/>
      <c r="BO366" s="631"/>
      <c r="BP366" s="631"/>
      <c r="BQ366" s="631"/>
      <c r="BR366" s="631"/>
      <c r="BS366" s="631"/>
      <c r="BT366" s="631"/>
      <c r="BU366" s="631"/>
      <c r="BV366" s="633"/>
      <c r="BW366" s="630"/>
    </row>
    <row r="367" spans="2:75" ht="15.75" customHeight="1">
      <c r="B367" s="330" t="s">
        <v>1205</v>
      </c>
      <c r="C367" s="331">
        <v>17797426000110</v>
      </c>
      <c r="D367" s="332" t="s">
        <v>14</v>
      </c>
      <c r="E367" s="332" t="s">
        <v>607</v>
      </c>
      <c r="F367" s="332"/>
      <c r="G367" s="333"/>
      <c r="H367" s="333" t="s">
        <v>34</v>
      </c>
      <c r="I367" s="333" t="s">
        <v>34</v>
      </c>
      <c r="J367" s="333" t="s">
        <v>608</v>
      </c>
      <c r="K367" s="334" t="s">
        <v>48</v>
      </c>
      <c r="L367" s="335"/>
      <c r="M367" s="335" t="s">
        <v>1415</v>
      </c>
      <c r="N367" s="334">
        <v>435430</v>
      </c>
      <c r="O367" s="334" t="s">
        <v>1321</v>
      </c>
      <c r="P367" s="338">
        <v>42766</v>
      </c>
      <c r="Q367" s="339">
        <v>14077225.789999999</v>
      </c>
      <c r="R367" s="339">
        <v>14972358.933055563</v>
      </c>
      <c r="S367" s="334">
        <v>3</v>
      </c>
      <c r="T367" s="336">
        <v>4.0975650176909184E-2</v>
      </c>
      <c r="U367" s="336">
        <v>0.52970022752036194</v>
      </c>
      <c r="V367" s="336">
        <v>-1.5075302354760511E-2</v>
      </c>
      <c r="W367" s="336">
        <v>-0.14778837089718988</v>
      </c>
      <c r="X367" s="336">
        <v>4.253479733137544E-2</v>
      </c>
      <c r="Y367" s="336">
        <v>0.32254909505849305</v>
      </c>
      <c r="Z367" s="336">
        <v>0.10456033302721179</v>
      </c>
      <c r="AA367" s="336">
        <v>0.59435483015935453</v>
      </c>
      <c r="AB367" s="336">
        <v>0.18352732540915331</v>
      </c>
      <c r="AC367" s="340">
        <v>-0.52055245527499916</v>
      </c>
      <c r="AD367" s="509">
        <v>0</v>
      </c>
      <c r="AE367" s="337" t="s">
        <v>2314</v>
      </c>
      <c r="AF367" s="337" t="s">
        <v>2314</v>
      </c>
      <c r="AG367" s="341" t="s">
        <v>719</v>
      </c>
      <c r="AH367" s="341" t="s">
        <v>2138</v>
      </c>
      <c r="AI367" s="341">
        <v>100</v>
      </c>
      <c r="AJ367" s="341">
        <v>100</v>
      </c>
      <c r="AK367" s="341">
        <v>100</v>
      </c>
      <c r="AL367" s="336">
        <v>1.2E-2</v>
      </c>
      <c r="AM367" s="336" t="s">
        <v>34</v>
      </c>
      <c r="AN367" s="336" t="s">
        <v>2147</v>
      </c>
      <c r="AO367" s="334" t="s">
        <v>1324</v>
      </c>
      <c r="AP367" s="337" t="s">
        <v>716</v>
      </c>
      <c r="AQ367" s="343" t="s">
        <v>659</v>
      </c>
      <c r="AR367" s="336" t="s">
        <v>34</v>
      </c>
      <c r="AS367" s="336" t="s">
        <v>34</v>
      </c>
      <c r="AT367" s="336"/>
      <c r="AW367" s="629"/>
      <c r="AX367" s="629"/>
      <c r="AY367" s="630"/>
      <c r="AZ367" s="630"/>
      <c r="BA367" s="630"/>
      <c r="BB367" s="630"/>
      <c r="BC367" s="630"/>
      <c r="BD367" s="630"/>
      <c r="BE367" s="630"/>
      <c r="BF367" s="630"/>
      <c r="BG367" s="631"/>
      <c r="BH367" s="631"/>
      <c r="BI367" s="632"/>
      <c r="BJ367" s="632"/>
      <c r="BK367" s="632"/>
      <c r="BL367" s="212"/>
      <c r="BM367" s="631"/>
      <c r="BN367" s="631"/>
      <c r="BO367" s="631"/>
      <c r="BP367" s="631"/>
      <c r="BQ367" s="631"/>
      <c r="BR367" s="631"/>
      <c r="BS367" s="631"/>
      <c r="BT367" s="631"/>
      <c r="BU367" s="631"/>
      <c r="BV367" s="633"/>
      <c r="BW367" s="630"/>
    </row>
    <row r="368" spans="2:75" ht="15.75" customHeight="1">
      <c r="B368" s="330" t="s">
        <v>408</v>
      </c>
      <c r="C368" s="331">
        <v>36492413000188</v>
      </c>
      <c r="D368" s="332" t="s">
        <v>14</v>
      </c>
      <c r="E368" s="332" t="s">
        <v>607</v>
      </c>
      <c r="F368" s="332"/>
      <c r="G368" s="333"/>
      <c r="H368" s="333" t="s">
        <v>34</v>
      </c>
      <c r="I368" s="333" t="s">
        <v>34</v>
      </c>
      <c r="J368" s="333" t="s">
        <v>608</v>
      </c>
      <c r="K368" s="334" t="s">
        <v>48</v>
      </c>
      <c r="L368" s="335"/>
      <c r="M368" s="335" t="s">
        <v>1415</v>
      </c>
      <c r="N368" s="334">
        <v>536830</v>
      </c>
      <c r="O368" s="334" t="s">
        <v>1321</v>
      </c>
      <c r="P368" s="338">
        <v>43938</v>
      </c>
      <c r="Q368" s="339">
        <v>145753010.94999999</v>
      </c>
      <c r="R368" s="339">
        <v>154767078.86511895</v>
      </c>
      <c r="S368" s="334">
        <v>3</v>
      </c>
      <c r="T368" s="336">
        <v>-8.1911802313621496E-2</v>
      </c>
      <c r="U368" s="336">
        <v>-1.0588898561658175</v>
      </c>
      <c r="V368" s="336">
        <v>-0.19253177157154056</v>
      </c>
      <c r="W368" s="336">
        <v>-1.8874551366807331</v>
      </c>
      <c r="X368" s="336">
        <v>-0.1503905644867608</v>
      </c>
      <c r="Y368" s="336">
        <v>-1.1404389705357516</v>
      </c>
      <c r="Z368" s="336" t="s">
        <v>1418</v>
      </c>
      <c r="AA368" s="336" t="s">
        <v>1418</v>
      </c>
      <c r="AB368" s="336">
        <v>0.20547425247186274</v>
      </c>
      <c r="AC368" s="340">
        <v>-1.4106686439403897</v>
      </c>
      <c r="AD368" s="509">
        <v>36247991000159</v>
      </c>
      <c r="AE368" s="337" t="s">
        <v>2440</v>
      </c>
      <c r="AF368" s="337" t="s">
        <v>2134</v>
      </c>
      <c r="AG368" s="341" t="s">
        <v>1436</v>
      </c>
      <c r="AH368" s="341" t="s">
        <v>2138</v>
      </c>
      <c r="AI368" s="341">
        <v>1000</v>
      </c>
      <c r="AJ368" s="341">
        <v>500</v>
      </c>
      <c r="AK368" s="341">
        <v>0</v>
      </c>
      <c r="AL368" s="336">
        <v>1.4999999999999999E-2</v>
      </c>
      <c r="AM368" s="336">
        <v>0.2</v>
      </c>
      <c r="AN368" s="336" t="s">
        <v>34</v>
      </c>
      <c r="AO368" s="334" t="s">
        <v>1324</v>
      </c>
      <c r="AP368" s="337" t="s">
        <v>716</v>
      </c>
      <c r="AQ368" s="343" t="s">
        <v>659</v>
      </c>
      <c r="AR368" s="336">
        <v>2.9999999999999996E-3</v>
      </c>
      <c r="AS368" s="336">
        <v>2.9999999999999996E-3</v>
      </c>
      <c r="AT368" s="336"/>
      <c r="AW368" s="629"/>
      <c r="AX368" s="629"/>
      <c r="AY368" s="630"/>
      <c r="AZ368" s="630"/>
      <c r="BA368" s="630"/>
      <c r="BB368" s="630"/>
      <c r="BC368" s="630"/>
      <c r="BD368" s="630"/>
      <c r="BE368" s="630"/>
      <c r="BF368" s="630"/>
      <c r="BG368" s="631"/>
      <c r="BH368" s="631"/>
      <c r="BI368" s="632"/>
      <c r="BJ368" s="632"/>
      <c r="BK368" s="632"/>
      <c r="BL368" s="212"/>
      <c r="BM368" s="631"/>
      <c r="BN368" s="631"/>
      <c r="BO368" s="631"/>
      <c r="BP368" s="631"/>
      <c r="BQ368" s="631"/>
      <c r="BR368" s="631"/>
      <c r="BS368" s="631"/>
      <c r="BT368" s="631"/>
      <c r="BU368" s="631"/>
      <c r="BV368" s="633"/>
      <c r="BW368" s="630"/>
    </row>
    <row r="369" spans="2:75" ht="15.75" customHeight="1">
      <c r="B369" s="330" t="s">
        <v>410</v>
      </c>
      <c r="C369" s="331">
        <v>31907986000101</v>
      </c>
      <c r="D369" s="332" t="s">
        <v>14</v>
      </c>
      <c r="E369" s="332" t="s">
        <v>607</v>
      </c>
      <c r="F369" s="332"/>
      <c r="G369" s="333"/>
      <c r="H369" s="333" t="s">
        <v>34</v>
      </c>
      <c r="I369" s="333" t="s">
        <v>34</v>
      </c>
      <c r="J369" s="333" t="s">
        <v>608</v>
      </c>
      <c r="K369" s="334" t="s">
        <v>48</v>
      </c>
      <c r="L369" s="335"/>
      <c r="M369" s="335" t="s">
        <v>1415</v>
      </c>
      <c r="N369" s="334">
        <v>483801</v>
      </c>
      <c r="O369" s="334" t="s">
        <v>1321</v>
      </c>
      <c r="P369" s="338">
        <v>43437</v>
      </c>
      <c r="Q369" s="339">
        <v>3380525.36</v>
      </c>
      <c r="R369" s="339">
        <v>3563162.4878174602</v>
      </c>
      <c r="S369" s="334">
        <v>3</v>
      </c>
      <c r="T369" s="336">
        <v>-0.10122891808369849</v>
      </c>
      <c r="U369" s="336">
        <v>-1.3086059820666851</v>
      </c>
      <c r="V369" s="336">
        <v>-0.23363635753065015</v>
      </c>
      <c r="W369" s="336">
        <v>-2.2904175219347844</v>
      </c>
      <c r="X369" s="336">
        <v>-0.13899838162785683</v>
      </c>
      <c r="Y369" s="336">
        <v>-1.0540499784064798</v>
      </c>
      <c r="Z369" s="336">
        <v>-0.13275185406062162</v>
      </c>
      <c r="AA369" s="336">
        <v>-0.75460457507347489</v>
      </c>
      <c r="AB369" s="336">
        <v>0.29455608446101861</v>
      </c>
      <c r="AC369" s="340">
        <v>-1.0855108376103244</v>
      </c>
      <c r="AD369" s="509">
        <v>0</v>
      </c>
      <c r="AE369" s="337" t="s">
        <v>2441</v>
      </c>
      <c r="AF369" s="337" t="s">
        <v>2134</v>
      </c>
      <c r="AG369" s="341" t="s">
        <v>1436</v>
      </c>
      <c r="AH369" s="341" t="s">
        <v>2138</v>
      </c>
      <c r="AI369" s="341">
        <v>1000</v>
      </c>
      <c r="AJ369" s="341">
        <v>1000</v>
      </c>
      <c r="AK369" s="341">
        <v>1000</v>
      </c>
      <c r="AL369" s="336">
        <v>0.02</v>
      </c>
      <c r="AM369" s="336">
        <v>0.2</v>
      </c>
      <c r="AN369" s="336" t="s">
        <v>34</v>
      </c>
      <c r="AO369" s="334" t="s">
        <v>1324</v>
      </c>
      <c r="AP369" s="337" t="s">
        <v>716</v>
      </c>
      <c r="AQ369" s="343" t="s">
        <v>659</v>
      </c>
      <c r="AR369" s="336">
        <v>2.6666666666666666E-3</v>
      </c>
      <c r="AS369" s="336">
        <v>2.6666666666666666E-3</v>
      </c>
      <c r="AT369" s="336"/>
      <c r="AW369" s="629"/>
      <c r="AX369" s="629"/>
      <c r="AY369" s="630"/>
      <c r="AZ369" s="630"/>
      <c r="BA369" s="630"/>
      <c r="BB369" s="630"/>
      <c r="BC369" s="630"/>
      <c r="BD369" s="630"/>
      <c r="BE369" s="630"/>
      <c r="BF369" s="630"/>
      <c r="BG369" s="631"/>
      <c r="BH369" s="631"/>
      <c r="BI369" s="632"/>
      <c r="BJ369" s="632"/>
      <c r="BK369" s="632"/>
      <c r="BL369" s="212"/>
      <c r="BM369" s="631"/>
      <c r="BN369" s="631"/>
      <c r="BO369" s="631"/>
      <c r="BP369" s="631"/>
      <c r="BQ369" s="631"/>
      <c r="BR369" s="631"/>
      <c r="BS369" s="631"/>
      <c r="BT369" s="631"/>
      <c r="BU369" s="631"/>
      <c r="BV369" s="633"/>
      <c r="BW369" s="630"/>
    </row>
    <row r="370" spans="2:75" ht="15.75" customHeight="1">
      <c r="B370" s="330" t="s">
        <v>1250</v>
      </c>
      <c r="C370" s="331">
        <v>37099014000114</v>
      </c>
      <c r="D370" s="332" t="s">
        <v>14</v>
      </c>
      <c r="E370" s="332" t="s">
        <v>607</v>
      </c>
      <c r="F370" s="332"/>
      <c r="G370" s="333"/>
      <c r="H370" s="333" t="s">
        <v>34</v>
      </c>
      <c r="I370" s="333" t="s">
        <v>34</v>
      </c>
      <c r="J370" s="333" t="s">
        <v>608</v>
      </c>
      <c r="K370" s="334" t="s">
        <v>48</v>
      </c>
      <c r="L370" s="335"/>
      <c r="M370" s="335" t="s">
        <v>34</v>
      </c>
      <c r="N370" s="334">
        <v>538108</v>
      </c>
      <c r="O370" s="334" t="s">
        <v>1321</v>
      </c>
      <c r="P370" s="338">
        <v>43978</v>
      </c>
      <c r="Q370" s="339">
        <v>2094731.01</v>
      </c>
      <c r="R370" s="339">
        <v>2487665.1694444446</v>
      </c>
      <c r="S370" s="334">
        <v>3</v>
      </c>
      <c r="T370" s="336">
        <v>5.2375191054474746E-2</v>
      </c>
      <c r="U370" s="336">
        <v>0.67706431742263529</v>
      </c>
      <c r="V370" s="336">
        <v>-8.1653068428957365E-2</v>
      </c>
      <c r="W370" s="336">
        <v>-0.80047309685047319</v>
      </c>
      <c r="X370" s="336">
        <v>-2.6542357214520695E-4</v>
      </c>
      <c r="Y370" s="336">
        <v>-2.0127551645691766E-3</v>
      </c>
      <c r="Z370" s="336" t="s">
        <v>1418</v>
      </c>
      <c r="AA370" s="336" t="s">
        <v>1418</v>
      </c>
      <c r="AB370" s="336">
        <v>0.20740309011264507</v>
      </c>
      <c r="AC370" s="340">
        <v>-0.7754194457668584</v>
      </c>
      <c r="AD370" s="509">
        <v>0</v>
      </c>
      <c r="AE370" s="337" t="s">
        <v>2452</v>
      </c>
      <c r="AF370" s="337" t="s">
        <v>2134</v>
      </c>
      <c r="AG370" s="341" t="s">
        <v>1436</v>
      </c>
      <c r="AH370" s="341" t="s">
        <v>2138</v>
      </c>
      <c r="AI370" s="341">
        <v>5000</v>
      </c>
      <c r="AJ370" s="341">
        <v>1000</v>
      </c>
      <c r="AK370" s="341">
        <v>1000</v>
      </c>
      <c r="AL370" s="336">
        <v>0.02</v>
      </c>
      <c r="AM370" s="336">
        <v>0.2</v>
      </c>
      <c r="AN370" s="336" t="s">
        <v>666</v>
      </c>
      <c r="AO370" s="334" t="s">
        <v>1324</v>
      </c>
      <c r="AP370" s="337" t="s">
        <v>716</v>
      </c>
      <c r="AQ370" s="343" t="s">
        <v>670</v>
      </c>
      <c r="AR370" s="336">
        <v>6.0000000000000001E-3</v>
      </c>
      <c r="AS370" s="336">
        <v>6.0000000000000001E-3</v>
      </c>
      <c r="AT370" s="336"/>
      <c r="AW370" s="629"/>
      <c r="AX370" s="629"/>
      <c r="AY370" s="630"/>
      <c r="AZ370" s="630"/>
      <c r="BA370" s="630"/>
      <c r="BB370" s="630"/>
      <c r="BC370" s="630"/>
      <c r="BD370" s="630"/>
      <c r="BE370" s="630"/>
      <c r="BF370" s="630"/>
      <c r="BG370" s="631"/>
      <c r="BH370" s="631"/>
      <c r="BI370" s="632"/>
      <c r="BJ370" s="632"/>
      <c r="BK370" s="632"/>
      <c r="BL370" s="212"/>
      <c r="BM370" s="631"/>
      <c r="BN370" s="631"/>
      <c r="BO370" s="631"/>
      <c r="BP370" s="631"/>
      <c r="BQ370" s="631"/>
      <c r="BR370" s="631"/>
      <c r="BS370" s="631"/>
      <c r="BT370" s="631"/>
      <c r="BU370" s="631"/>
      <c r="BV370" s="633"/>
      <c r="BW370" s="630"/>
    </row>
    <row r="371" spans="2:75" ht="15.75" customHeight="1">
      <c r="B371" s="330" t="s">
        <v>1276</v>
      </c>
      <c r="C371" s="331">
        <v>9087483000188</v>
      </c>
      <c r="D371" s="332" t="s">
        <v>14</v>
      </c>
      <c r="E371" s="332" t="s">
        <v>607</v>
      </c>
      <c r="F371" s="332"/>
      <c r="G371" s="333"/>
      <c r="H371" s="333" t="s">
        <v>34</v>
      </c>
      <c r="I371" s="333" t="s">
        <v>34</v>
      </c>
      <c r="J371" s="333" t="s">
        <v>608</v>
      </c>
      <c r="K371" s="334" t="s">
        <v>48</v>
      </c>
      <c r="L371" s="335"/>
      <c r="M371" s="335" t="s">
        <v>34</v>
      </c>
      <c r="N371" s="334">
        <v>251127</v>
      </c>
      <c r="O371" s="334" t="s">
        <v>1321</v>
      </c>
      <c r="P371" s="338">
        <v>40361</v>
      </c>
      <c r="Q371" s="339">
        <v>22503597.620000001</v>
      </c>
      <c r="R371" s="339">
        <v>27267896.511190478</v>
      </c>
      <c r="S371" s="334">
        <v>3</v>
      </c>
      <c r="T371" s="336">
        <v>5.5437086536175739E-2</v>
      </c>
      <c r="U371" s="336">
        <v>0.71664603793953285</v>
      </c>
      <c r="V371" s="336">
        <v>-8.0940417918649477E-2</v>
      </c>
      <c r="W371" s="336">
        <v>-0.79348673893479293</v>
      </c>
      <c r="X371" s="336">
        <v>-8.997800167860448E-3</v>
      </c>
      <c r="Y371" s="336">
        <v>-6.8231953218212155E-2</v>
      </c>
      <c r="Z371" s="336">
        <v>-5.0713500302912662E-2</v>
      </c>
      <c r="AA371" s="336">
        <v>-0.28827197644330027</v>
      </c>
      <c r="AB371" s="336">
        <v>0.17823388504786997</v>
      </c>
      <c r="AC371" s="340">
        <v>-0.92957496257878514</v>
      </c>
      <c r="AD371" s="509">
        <v>0</v>
      </c>
      <c r="AE371" s="337" t="s">
        <v>2331</v>
      </c>
      <c r="AF371" s="337" t="s">
        <v>728</v>
      </c>
      <c r="AG371" s="341" t="s">
        <v>728</v>
      </c>
      <c r="AH371" s="341" t="s">
        <v>2138</v>
      </c>
      <c r="AI371" s="341">
        <v>5000</v>
      </c>
      <c r="AJ371" s="341">
        <v>100</v>
      </c>
      <c r="AK371" s="341">
        <v>1000</v>
      </c>
      <c r="AL371" s="336">
        <v>0.02</v>
      </c>
      <c r="AM371" s="336" t="s">
        <v>34</v>
      </c>
      <c r="AN371" s="336" t="s">
        <v>2152</v>
      </c>
      <c r="AO371" s="334" t="s">
        <v>1324</v>
      </c>
      <c r="AP371" s="337" t="s">
        <v>716</v>
      </c>
      <c r="AQ371" s="343" t="s">
        <v>667</v>
      </c>
      <c r="AR371" s="336">
        <v>5.3333333333333332E-3</v>
      </c>
      <c r="AS371" s="336">
        <v>5.3333333333333332E-3</v>
      </c>
      <c r="AT371" s="336"/>
      <c r="AW371" s="629"/>
      <c r="AX371" s="629"/>
      <c r="AY371" s="630"/>
      <c r="AZ371" s="630"/>
      <c r="BA371" s="630"/>
      <c r="BB371" s="630"/>
      <c r="BC371" s="630"/>
      <c r="BD371" s="630"/>
      <c r="BE371" s="630"/>
      <c r="BF371" s="630"/>
      <c r="BG371" s="631"/>
      <c r="BH371" s="631"/>
      <c r="BI371" s="632"/>
      <c r="BJ371" s="632"/>
      <c r="BK371" s="632"/>
      <c r="BL371" s="212"/>
      <c r="BM371" s="631"/>
      <c r="BN371" s="631"/>
      <c r="BO371" s="631"/>
      <c r="BP371" s="631"/>
      <c r="BQ371" s="631"/>
      <c r="BR371" s="631"/>
      <c r="BS371" s="631"/>
      <c r="BT371" s="631"/>
      <c r="BU371" s="631"/>
      <c r="BV371" s="633"/>
      <c r="BW371" s="630"/>
    </row>
    <row r="372" spans="2:75" ht="15.75" customHeight="1">
      <c r="B372" s="330" t="s">
        <v>440</v>
      </c>
      <c r="C372" s="331">
        <v>9087523000191</v>
      </c>
      <c r="D372" s="332" t="s">
        <v>14</v>
      </c>
      <c r="E372" s="332" t="s">
        <v>607</v>
      </c>
      <c r="F372" s="332"/>
      <c r="G372" s="333"/>
      <c r="H372" s="333" t="s">
        <v>34</v>
      </c>
      <c r="I372" s="333" t="s">
        <v>34</v>
      </c>
      <c r="J372" s="333" t="s">
        <v>608</v>
      </c>
      <c r="K372" s="334" t="s">
        <v>48</v>
      </c>
      <c r="L372" s="335"/>
      <c r="M372" s="335" t="s">
        <v>34</v>
      </c>
      <c r="N372" s="334">
        <v>250686</v>
      </c>
      <c r="O372" s="334" t="s">
        <v>1321</v>
      </c>
      <c r="P372" s="338">
        <v>40354</v>
      </c>
      <c r="Q372" s="339">
        <v>79273710.5</v>
      </c>
      <c r="R372" s="339">
        <v>96534581.822698399</v>
      </c>
      <c r="S372" s="334">
        <v>3</v>
      </c>
      <c r="T372" s="336">
        <v>3.4351565795883721E-2</v>
      </c>
      <c r="U372" s="336">
        <v>0.44406939582899446</v>
      </c>
      <c r="V372" s="336">
        <v>-0.18102694009976172</v>
      </c>
      <c r="W372" s="336">
        <v>-1.7746693191462677</v>
      </c>
      <c r="X372" s="336">
        <v>-0.15458156526359934</v>
      </c>
      <c r="Y372" s="336">
        <v>-1.1722200907660238</v>
      </c>
      <c r="Z372" s="336">
        <v>-0.11291896218853059</v>
      </c>
      <c r="AA372" s="336">
        <v>-0.6418679880817546</v>
      </c>
      <c r="AB372" s="336">
        <v>0.21940472509667455</v>
      </c>
      <c r="AC372" s="340">
        <v>-1.2430161946288947</v>
      </c>
      <c r="AD372" s="509">
        <v>0</v>
      </c>
      <c r="AE372" s="337" t="s">
        <v>2331</v>
      </c>
      <c r="AF372" s="337" t="s">
        <v>728</v>
      </c>
      <c r="AG372" s="341" t="s">
        <v>728</v>
      </c>
      <c r="AH372" s="341" t="s">
        <v>2138</v>
      </c>
      <c r="AI372" s="341">
        <v>1000</v>
      </c>
      <c r="AJ372" s="341">
        <v>100</v>
      </c>
      <c r="AK372" s="341">
        <v>500</v>
      </c>
      <c r="AL372" s="336">
        <v>2.5000000000000001E-2</v>
      </c>
      <c r="AM372" s="336" t="s">
        <v>34</v>
      </c>
      <c r="AN372" s="336" t="s">
        <v>34</v>
      </c>
      <c r="AO372" s="334" t="s">
        <v>1324</v>
      </c>
      <c r="AP372" s="337" t="s">
        <v>716</v>
      </c>
      <c r="AQ372" s="343" t="s">
        <v>659</v>
      </c>
      <c r="AR372" s="336">
        <v>6.6666666666666671E-3</v>
      </c>
      <c r="AS372" s="336">
        <v>6.6666666666666671E-3</v>
      </c>
      <c r="AT372" s="336"/>
      <c r="AW372" s="629"/>
      <c r="AX372" s="629"/>
      <c r="AY372" s="630"/>
      <c r="AZ372" s="630"/>
      <c r="BA372" s="630"/>
      <c r="BB372" s="630"/>
      <c r="BC372" s="630"/>
      <c r="BD372" s="630"/>
      <c r="BE372" s="630"/>
      <c r="BF372" s="630"/>
      <c r="BG372" s="631"/>
      <c r="BH372" s="631"/>
      <c r="BI372" s="632"/>
      <c r="BJ372" s="632"/>
      <c r="BK372" s="632"/>
      <c r="BL372" s="212"/>
      <c r="BM372" s="631"/>
      <c r="BN372" s="631"/>
      <c r="BO372" s="631"/>
      <c r="BP372" s="631"/>
      <c r="BQ372" s="631"/>
      <c r="BR372" s="631"/>
      <c r="BS372" s="631"/>
      <c r="BT372" s="631"/>
      <c r="BU372" s="631"/>
      <c r="BV372" s="633"/>
      <c r="BW372" s="630"/>
    </row>
    <row r="373" spans="2:75" ht="15.75" customHeight="1">
      <c r="B373" s="330" t="s">
        <v>1112</v>
      </c>
      <c r="C373" s="331">
        <v>9601190000177</v>
      </c>
      <c r="D373" s="332" t="s">
        <v>14</v>
      </c>
      <c r="E373" s="332" t="s">
        <v>15</v>
      </c>
      <c r="F373" s="332" t="s">
        <v>699</v>
      </c>
      <c r="G373" s="333"/>
      <c r="H373" s="333" t="s">
        <v>34</v>
      </c>
      <c r="I373" s="333" t="s">
        <v>34</v>
      </c>
      <c r="J373" s="333" t="s">
        <v>611</v>
      </c>
      <c r="K373" s="334"/>
      <c r="L373" s="335"/>
      <c r="M373" s="335" t="s">
        <v>1415</v>
      </c>
      <c r="N373" s="334">
        <v>318396</v>
      </c>
      <c r="O373" s="334" t="s">
        <v>1321</v>
      </c>
      <c r="P373" s="338">
        <v>39660</v>
      </c>
      <c r="Q373" s="339">
        <v>124575161.98</v>
      </c>
      <c r="R373" s="339">
        <v>170450805.75535721</v>
      </c>
      <c r="S373" s="334">
        <v>4</v>
      </c>
      <c r="T373" s="336">
        <v>-0.14265145898425236</v>
      </c>
      <c r="U373" s="336">
        <v>-1.8440832531963445</v>
      </c>
      <c r="V373" s="336">
        <v>-6.7936424861587463E-2</v>
      </c>
      <c r="W373" s="336">
        <v>-0.66600412506504991</v>
      </c>
      <c r="X373" s="336">
        <v>-0.20811211663462503</v>
      </c>
      <c r="Y373" s="336">
        <v>-1.5781519862019102</v>
      </c>
      <c r="Z373" s="336">
        <v>0.19766145916078415</v>
      </c>
      <c r="AA373" s="336">
        <v>1.1235718133948909</v>
      </c>
      <c r="AB373" s="336">
        <v>0.16121815708580869</v>
      </c>
      <c r="AC373" s="340">
        <v>-0.95871560799267841</v>
      </c>
      <c r="AD373" s="509">
        <v>0</v>
      </c>
      <c r="AE373" s="337" t="s">
        <v>2374</v>
      </c>
      <c r="AF373" s="337" t="s">
        <v>2134</v>
      </c>
      <c r="AG373" s="341" t="s">
        <v>1436</v>
      </c>
      <c r="AH373" s="341" t="s">
        <v>2138</v>
      </c>
      <c r="AI373" s="341">
        <v>0</v>
      </c>
      <c r="AJ373" s="341">
        <v>0</v>
      </c>
      <c r="AK373" s="341">
        <v>0</v>
      </c>
      <c r="AL373" s="336">
        <v>6.0000000000000001E-3</v>
      </c>
      <c r="AM373" s="336" t="s">
        <v>34</v>
      </c>
      <c r="AN373" s="336" t="s">
        <v>2375</v>
      </c>
      <c r="AO373" s="334" t="s">
        <v>1324</v>
      </c>
      <c r="AP373" s="337" t="s">
        <v>13</v>
      </c>
      <c r="AQ373" s="343" t="s">
        <v>671</v>
      </c>
      <c r="AR373" s="336">
        <v>1.1999999999999999E-3</v>
      </c>
      <c r="AS373" s="336">
        <v>1.1999999999999999E-3</v>
      </c>
      <c r="AT373" s="336"/>
      <c r="AW373" s="629"/>
      <c r="AX373" s="629"/>
      <c r="AY373" s="630"/>
      <c r="AZ373" s="630"/>
      <c r="BA373" s="630"/>
      <c r="BB373" s="630"/>
      <c r="BC373" s="630"/>
      <c r="BD373" s="630"/>
      <c r="BE373" s="630"/>
      <c r="BF373" s="630"/>
      <c r="BG373" s="631"/>
      <c r="BH373" s="631"/>
      <c r="BI373" s="632"/>
      <c r="BJ373" s="632"/>
      <c r="BK373" s="632"/>
      <c r="BL373" s="212"/>
      <c r="BM373" s="631"/>
      <c r="BN373" s="631"/>
      <c r="BO373" s="631"/>
      <c r="BP373" s="631"/>
      <c r="BQ373" s="631"/>
      <c r="BR373" s="631"/>
      <c r="BS373" s="631"/>
      <c r="BT373" s="631"/>
      <c r="BU373" s="631"/>
      <c r="BV373" s="633"/>
      <c r="BW373" s="630"/>
    </row>
    <row r="374" spans="2:75" ht="15.75" customHeight="1">
      <c r="B374" s="330" t="s">
        <v>859</v>
      </c>
      <c r="C374" s="331">
        <v>41771697000181</v>
      </c>
      <c r="D374" s="332" t="s">
        <v>14</v>
      </c>
      <c r="E374" s="332" t="s">
        <v>15</v>
      </c>
      <c r="F374" s="332" t="s">
        <v>701</v>
      </c>
      <c r="G374" s="333"/>
      <c r="H374" s="333" t="s">
        <v>34</v>
      </c>
      <c r="I374" s="333" t="s">
        <v>34</v>
      </c>
      <c r="J374" s="333" t="s">
        <v>611</v>
      </c>
      <c r="K374" s="334" t="s">
        <v>49</v>
      </c>
      <c r="L374" s="335"/>
      <c r="M374" s="335" t="s">
        <v>34</v>
      </c>
      <c r="N374" s="334">
        <v>589421</v>
      </c>
      <c r="O374" s="334" t="s">
        <v>1321</v>
      </c>
      <c r="P374" s="338">
        <v>44329</v>
      </c>
      <c r="Q374" s="339">
        <v>5408156.8799999999</v>
      </c>
      <c r="R374" s="339">
        <v>10004022.569603171</v>
      </c>
      <c r="S374" s="334">
        <v>4</v>
      </c>
      <c r="T374" s="336">
        <v>-0.57917345552029087</v>
      </c>
      <c r="U374" s="336">
        <v>-7.4870883033781688</v>
      </c>
      <c r="V374" s="336">
        <v>-0.56615005870307544</v>
      </c>
      <c r="W374" s="336">
        <v>-5.5501636312225822</v>
      </c>
      <c r="X374" s="336" t="s">
        <v>1418</v>
      </c>
      <c r="Y374" s="336" t="s">
        <v>1418</v>
      </c>
      <c r="Z374" s="336" t="s">
        <v>1418</v>
      </c>
      <c r="AA374" s="336" t="s">
        <v>1418</v>
      </c>
      <c r="AB374" s="336">
        <v>0.58934259046747828</v>
      </c>
      <c r="AC374" s="340">
        <v>-1.2829378853585569</v>
      </c>
      <c r="AD374" s="509">
        <v>41673090000169</v>
      </c>
      <c r="AE374" s="337" t="s">
        <v>2169</v>
      </c>
      <c r="AF374" s="337" t="s">
        <v>2134</v>
      </c>
      <c r="AG374" s="341" t="s">
        <v>1436</v>
      </c>
      <c r="AH374" s="341" t="s">
        <v>2135</v>
      </c>
      <c r="AI374" s="341">
        <v>1000</v>
      </c>
      <c r="AJ374" s="341">
        <v>100</v>
      </c>
      <c r="AK374" s="341">
        <v>100</v>
      </c>
      <c r="AL374" s="336">
        <v>5.0000000000000001E-3</v>
      </c>
      <c r="AM374" s="336" t="s">
        <v>34</v>
      </c>
      <c r="AN374" s="336" t="s">
        <v>34</v>
      </c>
      <c r="AO374" s="334" t="s">
        <v>1324</v>
      </c>
      <c r="AP374" s="337" t="s">
        <v>13</v>
      </c>
      <c r="AQ374" s="343" t="s">
        <v>679</v>
      </c>
      <c r="AR374" s="336">
        <v>5.2499999999999995E-3</v>
      </c>
      <c r="AS374" s="336">
        <v>5.2499999999999995E-3</v>
      </c>
      <c r="AT374" s="336"/>
      <c r="AW374" s="629"/>
      <c r="AX374" s="629"/>
      <c r="AY374" s="630"/>
      <c r="AZ374" s="630"/>
      <c r="BA374" s="630"/>
      <c r="BB374" s="630"/>
      <c r="BC374" s="630"/>
      <c r="BD374" s="630"/>
      <c r="BE374" s="630"/>
      <c r="BF374" s="630"/>
      <c r="BG374" s="631"/>
      <c r="BH374" s="631"/>
      <c r="BI374" s="632"/>
      <c r="BJ374" s="632"/>
      <c r="BK374" s="632"/>
      <c r="BL374" s="212"/>
      <c r="BM374" s="631"/>
      <c r="BN374" s="631"/>
      <c r="BO374" s="631"/>
      <c r="BP374" s="631"/>
      <c r="BQ374" s="631"/>
      <c r="BR374" s="631"/>
      <c r="BS374" s="631"/>
      <c r="BT374" s="631"/>
      <c r="BU374" s="631"/>
      <c r="BV374" s="633"/>
      <c r="BW374" s="630"/>
    </row>
    <row r="375" spans="2:75" ht="15.75" customHeight="1">
      <c r="B375" s="330" t="s">
        <v>1532</v>
      </c>
      <c r="C375" s="331">
        <v>41673090000169</v>
      </c>
      <c r="D375" s="332" t="s">
        <v>14</v>
      </c>
      <c r="E375" s="332" t="s">
        <v>15</v>
      </c>
      <c r="F375" s="332" t="s">
        <v>701</v>
      </c>
      <c r="G375" s="333"/>
      <c r="H375" s="333" t="s">
        <v>34</v>
      </c>
      <c r="I375" s="333" t="s">
        <v>34</v>
      </c>
      <c r="J375" s="333" t="s">
        <v>611</v>
      </c>
      <c r="K375" s="334" t="s">
        <v>49</v>
      </c>
      <c r="L375" s="335"/>
      <c r="M375" s="335"/>
      <c r="N375" s="334">
        <v>589381</v>
      </c>
      <c r="O375" s="334" t="s">
        <v>1321</v>
      </c>
      <c r="P375" s="338">
        <v>44329</v>
      </c>
      <c r="Q375" s="339">
        <v>6374432.4900000002</v>
      </c>
      <c r="R375" s="339">
        <v>10628243.000992067</v>
      </c>
      <c r="S375" s="334">
        <v>4</v>
      </c>
      <c r="T375" s="336">
        <v>-0.5833931028475694</v>
      </c>
      <c r="U375" s="336">
        <v>-6.5619551702061454</v>
      </c>
      <c r="V375" s="336">
        <v>-0.55915631870843563</v>
      </c>
      <c r="W375" s="336">
        <v>-5.1317736499032192</v>
      </c>
      <c r="X375" s="336" t="s">
        <v>1418</v>
      </c>
      <c r="Y375" s="336" t="s">
        <v>1418</v>
      </c>
      <c r="Z375" s="336" t="s">
        <v>1418</v>
      </c>
      <c r="AA375" s="336" t="s">
        <v>1418</v>
      </c>
      <c r="AB375" s="336">
        <v>0.58948110569783685</v>
      </c>
      <c r="AC375" s="340">
        <v>-1.2664473345299925</v>
      </c>
      <c r="AD375" s="509">
        <v>0</v>
      </c>
      <c r="AE375" s="337" t="s">
        <v>2169</v>
      </c>
      <c r="AF375" s="337" t="s">
        <v>2134</v>
      </c>
      <c r="AG375" s="341" t="s">
        <v>1436</v>
      </c>
      <c r="AH375" s="341" t="s">
        <v>2195</v>
      </c>
      <c r="AI375" s="341">
        <v>1000</v>
      </c>
      <c r="AJ375" s="341">
        <v>100</v>
      </c>
      <c r="AK375" s="341">
        <v>100</v>
      </c>
      <c r="AL375" s="336">
        <v>0.01</v>
      </c>
      <c r="AM375" s="336" t="s">
        <v>34</v>
      </c>
      <c r="AN375" s="336" t="s">
        <v>34</v>
      </c>
      <c r="AO375" s="334" t="s">
        <v>1324</v>
      </c>
      <c r="AP375" s="337" t="s">
        <v>13</v>
      </c>
      <c r="AQ375" s="343" t="s">
        <v>679</v>
      </c>
      <c r="AR375" s="336" t="s">
        <v>34</v>
      </c>
      <c r="AS375" s="336" t="s">
        <v>34</v>
      </c>
      <c r="AT375" s="336"/>
      <c r="AW375" s="629"/>
      <c r="AX375" s="629"/>
      <c r="AY375" s="630"/>
      <c r="AZ375" s="630"/>
      <c r="BA375" s="630"/>
      <c r="BB375" s="630"/>
      <c r="BC375" s="630"/>
      <c r="BD375" s="630"/>
      <c r="BE375" s="630"/>
      <c r="BF375" s="630"/>
      <c r="BG375" s="631"/>
      <c r="BH375" s="631"/>
      <c r="BI375" s="632"/>
      <c r="BJ375" s="632"/>
      <c r="BK375" s="632"/>
      <c r="BL375" s="212"/>
      <c r="BM375" s="631"/>
      <c r="BN375" s="631"/>
      <c r="BO375" s="631"/>
      <c r="BP375" s="631"/>
      <c r="BQ375" s="631"/>
      <c r="BR375" s="631"/>
      <c r="BS375" s="631"/>
      <c r="BT375" s="631"/>
      <c r="BU375" s="631"/>
      <c r="BV375" s="633"/>
      <c r="BW375" s="630"/>
    </row>
    <row r="376" spans="2:75" ht="15.75" customHeight="1">
      <c r="B376" s="330" t="s">
        <v>463</v>
      </c>
      <c r="C376" s="331">
        <v>22232929000189</v>
      </c>
      <c r="D376" s="332" t="s">
        <v>13</v>
      </c>
      <c r="E376" s="332" t="s">
        <v>616</v>
      </c>
      <c r="F376" s="332" t="s">
        <v>617</v>
      </c>
      <c r="G376" s="333" t="s">
        <v>34</v>
      </c>
      <c r="H376" s="333" t="s">
        <v>1337</v>
      </c>
      <c r="I376" s="333" t="s">
        <v>34</v>
      </c>
      <c r="J376" s="333" t="s">
        <v>608</v>
      </c>
      <c r="K376" s="334" t="s">
        <v>48</v>
      </c>
      <c r="L376" s="335"/>
      <c r="M376" s="335" t="s">
        <v>1415</v>
      </c>
      <c r="N376" s="334">
        <v>400531</v>
      </c>
      <c r="O376" s="334" t="s">
        <v>1321</v>
      </c>
      <c r="P376" s="338">
        <v>42191</v>
      </c>
      <c r="Q376" s="339">
        <v>101476445.78</v>
      </c>
      <c r="R376" s="339">
        <v>100975083.49694449</v>
      </c>
      <c r="S376" s="334">
        <v>4</v>
      </c>
      <c r="T376" s="336">
        <v>8.9902572050221563E-2</v>
      </c>
      <c r="U376" s="336">
        <v>1.1621880962002153</v>
      </c>
      <c r="V376" s="336">
        <v>0.11621671294090308</v>
      </c>
      <c r="W376" s="336">
        <v>1.139312384745552</v>
      </c>
      <c r="X376" s="336">
        <v>0.16656391404993331</v>
      </c>
      <c r="Y376" s="336">
        <v>1.263084418332864</v>
      </c>
      <c r="Z376" s="336">
        <v>0.33779012818577625</v>
      </c>
      <c r="AA376" s="336">
        <v>1.9201085962026732</v>
      </c>
      <c r="AB376" s="336">
        <v>2.2606600383819335E-2</v>
      </c>
      <c r="AC376" s="340">
        <v>0.57821109393683534</v>
      </c>
      <c r="AD376" s="509">
        <v>0</v>
      </c>
      <c r="AE376" s="337" t="s">
        <v>2136</v>
      </c>
      <c r="AF376" s="337" t="s">
        <v>2137</v>
      </c>
      <c r="AG376" s="341" t="s">
        <v>59</v>
      </c>
      <c r="AH376" s="341" t="s">
        <v>2138</v>
      </c>
      <c r="AI376" s="341">
        <v>5000</v>
      </c>
      <c r="AJ376" s="341">
        <v>0</v>
      </c>
      <c r="AK376" s="341">
        <v>1000</v>
      </c>
      <c r="AL376" s="640">
        <v>1.4999999999999999E-2</v>
      </c>
      <c r="AM376" s="640">
        <v>0.2</v>
      </c>
      <c r="AN376" s="336" t="s">
        <v>64</v>
      </c>
      <c r="AO376" s="334" t="s">
        <v>1324</v>
      </c>
      <c r="AP376" s="337" t="s">
        <v>13</v>
      </c>
      <c r="AQ376" s="343" t="s">
        <v>668</v>
      </c>
      <c r="AR376" s="336">
        <v>2.9999999999999996E-3</v>
      </c>
      <c r="AS376" s="336">
        <v>2.9999999999999996E-3</v>
      </c>
      <c r="AT376" s="336"/>
      <c r="AW376" s="629"/>
      <c r="AX376" s="629"/>
      <c r="AY376" s="630"/>
      <c r="AZ376" s="630"/>
      <c r="BA376" s="630"/>
      <c r="BB376" s="630"/>
      <c r="BC376" s="630"/>
      <c r="BD376" s="630"/>
      <c r="BE376" s="630"/>
      <c r="BF376" s="630"/>
      <c r="BG376" s="631"/>
      <c r="BH376" s="631"/>
      <c r="BI376" s="632"/>
      <c r="BJ376" s="632"/>
      <c r="BK376" s="632"/>
      <c r="BL376" s="212"/>
      <c r="BM376" s="631"/>
      <c r="BN376" s="631"/>
      <c r="BO376" s="631"/>
      <c r="BP376" s="631"/>
      <c r="BQ376" s="631"/>
      <c r="BR376" s="631"/>
      <c r="BS376" s="631"/>
      <c r="BT376" s="631"/>
      <c r="BU376" s="631"/>
      <c r="BV376" s="633"/>
      <c r="BW376" s="630"/>
    </row>
    <row r="377" spans="2:75" ht="15.75" customHeight="1">
      <c r="B377" s="330" t="s">
        <v>903</v>
      </c>
      <c r="C377" s="331">
        <v>5488919000190</v>
      </c>
      <c r="D377" s="332" t="s">
        <v>13</v>
      </c>
      <c r="E377" s="332" t="s">
        <v>616</v>
      </c>
      <c r="F377" s="332" t="s">
        <v>617</v>
      </c>
      <c r="G377" s="333" t="s">
        <v>34</v>
      </c>
      <c r="H377" s="333" t="s">
        <v>1337</v>
      </c>
      <c r="I377" s="333" t="s">
        <v>34</v>
      </c>
      <c r="J377" s="333" t="s">
        <v>608</v>
      </c>
      <c r="K377" s="334" t="s">
        <v>48</v>
      </c>
      <c r="L377" s="335"/>
      <c r="M377" s="335" t="s">
        <v>34</v>
      </c>
      <c r="N377" s="334">
        <v>113190</v>
      </c>
      <c r="O377" s="334" t="s">
        <v>1321</v>
      </c>
      <c r="P377" s="338">
        <v>37649</v>
      </c>
      <c r="Q377" s="339">
        <v>20150380.699999999</v>
      </c>
      <c r="R377" s="339">
        <v>31211416.970873009</v>
      </c>
      <c r="S377" s="334">
        <v>4</v>
      </c>
      <c r="T377" s="336">
        <v>7.2555150127670665E-2</v>
      </c>
      <c r="U377" s="336">
        <v>0.93793458711385735</v>
      </c>
      <c r="V377" s="336">
        <v>7.8863936819528302E-2</v>
      </c>
      <c r="W377" s="336">
        <v>0.77313028096026903</v>
      </c>
      <c r="X377" s="336">
        <v>9.0518712564755521E-2</v>
      </c>
      <c r="Y377" s="336">
        <v>0.68641984105764176</v>
      </c>
      <c r="Z377" s="336">
        <v>0.18950077516041208</v>
      </c>
      <c r="AA377" s="336">
        <v>1.0771838399388096</v>
      </c>
      <c r="AB377" s="336">
        <v>2.3175174292694219E-2</v>
      </c>
      <c r="AC377" s="340">
        <v>-0.90461530887663277</v>
      </c>
      <c r="AD377" s="509">
        <v>12219403000105</v>
      </c>
      <c r="AE377" s="337" t="s">
        <v>2234</v>
      </c>
      <c r="AF377" s="337" t="s">
        <v>2143</v>
      </c>
      <c r="AG377" s="341" t="s">
        <v>1437</v>
      </c>
      <c r="AH377" s="341" t="s">
        <v>2138</v>
      </c>
      <c r="AI377" s="341">
        <v>1000</v>
      </c>
      <c r="AJ377" s="341">
        <v>1</v>
      </c>
      <c r="AK377" s="341">
        <v>1000</v>
      </c>
      <c r="AL377" s="336">
        <v>1.4999999999999999E-2</v>
      </c>
      <c r="AM377" s="336">
        <v>0.2</v>
      </c>
      <c r="AN377" s="336" t="s">
        <v>64</v>
      </c>
      <c r="AO377" s="334" t="s">
        <v>1324</v>
      </c>
      <c r="AP377" s="337" t="s">
        <v>13</v>
      </c>
      <c r="AQ377" s="343" t="s">
        <v>664</v>
      </c>
      <c r="AR377" s="336">
        <v>4.9999999999999992E-3</v>
      </c>
      <c r="AS377" s="336">
        <v>4.9999999999999992E-3</v>
      </c>
      <c r="AT377" s="336"/>
      <c r="AW377" s="629"/>
      <c r="AX377" s="629"/>
      <c r="AY377" s="630"/>
      <c r="AZ377" s="630"/>
      <c r="BA377" s="630"/>
      <c r="BB377" s="630"/>
      <c r="BC377" s="630"/>
      <c r="BD377" s="630"/>
      <c r="BE377" s="630"/>
      <c r="BF377" s="630"/>
      <c r="BG377" s="631"/>
      <c r="BH377" s="631"/>
      <c r="BI377" s="632"/>
      <c r="BJ377" s="632"/>
      <c r="BK377" s="632"/>
      <c r="BL377" s="212"/>
      <c r="BM377" s="631"/>
      <c r="BN377" s="631"/>
      <c r="BO377" s="631"/>
      <c r="BP377" s="631"/>
      <c r="BQ377" s="631"/>
      <c r="BR377" s="631"/>
      <c r="BS377" s="631"/>
      <c r="BT377" s="631"/>
      <c r="BU377" s="631"/>
      <c r="BV377" s="633"/>
      <c r="BW377" s="630"/>
    </row>
    <row r="378" spans="2:75" ht="15.75" customHeight="1">
      <c r="B378" s="330" t="s">
        <v>1697</v>
      </c>
      <c r="C378" s="331">
        <v>22654439000170</v>
      </c>
      <c r="D378" s="332" t="s">
        <v>13</v>
      </c>
      <c r="E378" s="332" t="s">
        <v>616</v>
      </c>
      <c r="F378" s="332" t="s">
        <v>617</v>
      </c>
      <c r="G378" s="333" t="s">
        <v>34</v>
      </c>
      <c r="H378" s="333" t="s">
        <v>1337</v>
      </c>
      <c r="I378" s="333" t="s">
        <v>34</v>
      </c>
      <c r="J378" s="333" t="s">
        <v>608</v>
      </c>
      <c r="K378" s="334" t="s">
        <v>48</v>
      </c>
      <c r="L378" s="335"/>
      <c r="M378" s="335"/>
      <c r="N378" s="334">
        <v>418439</v>
      </c>
      <c r="O378" s="334" t="s">
        <v>1321</v>
      </c>
      <c r="P378" s="338">
        <v>42382</v>
      </c>
      <c r="Q378" s="339">
        <v>18555099.719999999</v>
      </c>
      <c r="R378" s="339">
        <v>29245687.020595253</v>
      </c>
      <c r="S378" s="334">
        <v>4</v>
      </c>
      <c r="T378" s="336">
        <v>0.11155606115163441</v>
      </c>
      <c r="U378" s="336">
        <v>1.2547729286972154</v>
      </c>
      <c r="V378" s="336">
        <v>7.2116910542065593E-2</v>
      </c>
      <c r="W378" s="336">
        <v>0.66186797653837648</v>
      </c>
      <c r="X378" s="336">
        <v>3.7306993412265621E-2</v>
      </c>
      <c r="Y378" s="336">
        <v>0.26233495995014122</v>
      </c>
      <c r="Z378" s="336">
        <v>0.12034507533198946</v>
      </c>
      <c r="AA378" s="336">
        <v>0.65763332879744163</v>
      </c>
      <c r="AB378" s="336">
        <v>4.3199346862699078E-2</v>
      </c>
      <c r="AC378" s="340">
        <v>-0.76089805924767218</v>
      </c>
      <c r="AD378" s="509">
        <v>13608337000128</v>
      </c>
      <c r="AE378" s="337" t="s">
        <v>2343</v>
      </c>
      <c r="AF378" s="337" t="s">
        <v>2343</v>
      </c>
      <c r="AG378" s="341" t="s">
        <v>1440</v>
      </c>
      <c r="AH378" s="341" t="s">
        <v>2344</v>
      </c>
      <c r="AI378" s="341">
        <v>5000</v>
      </c>
      <c r="AJ378" s="341">
        <v>5000</v>
      </c>
      <c r="AK378" s="341">
        <v>0</v>
      </c>
      <c r="AL378" s="336">
        <v>0</v>
      </c>
      <c r="AM378" s="336" t="s">
        <v>34</v>
      </c>
      <c r="AN378" s="336" t="s">
        <v>64</v>
      </c>
      <c r="AO378" s="334" t="s">
        <v>1324</v>
      </c>
      <c r="AP378" s="337" t="s">
        <v>13</v>
      </c>
      <c r="AQ378" s="343" t="s">
        <v>674</v>
      </c>
      <c r="AR378" s="336" t="s">
        <v>34</v>
      </c>
      <c r="AS378" s="336" t="s">
        <v>34</v>
      </c>
      <c r="AT378" s="336"/>
      <c r="AW378" s="629"/>
      <c r="AX378" s="629"/>
      <c r="AY378" s="630"/>
      <c r="AZ378" s="630"/>
      <c r="BA378" s="630"/>
      <c r="BB378" s="630"/>
      <c r="BC378" s="630"/>
      <c r="BD378" s="630"/>
      <c r="BE378" s="630"/>
      <c r="BF378" s="630"/>
      <c r="BG378" s="631"/>
      <c r="BH378" s="631"/>
      <c r="BI378" s="632"/>
      <c r="BJ378" s="632"/>
      <c r="BK378" s="632"/>
      <c r="BL378" s="212"/>
      <c r="BM378" s="631"/>
      <c r="BN378" s="631"/>
      <c r="BO378" s="631"/>
      <c r="BP378" s="631"/>
      <c r="BQ378" s="631"/>
      <c r="BR378" s="631"/>
      <c r="BS378" s="631"/>
      <c r="BT378" s="631"/>
      <c r="BU378" s="631"/>
      <c r="BV378" s="633"/>
      <c r="BW378" s="630"/>
    </row>
    <row r="379" spans="2:75" ht="15.75" customHeight="1">
      <c r="B379" s="330" t="s">
        <v>1388</v>
      </c>
      <c r="C379" s="331">
        <v>33824969000136</v>
      </c>
      <c r="D379" s="332" t="s">
        <v>13</v>
      </c>
      <c r="E379" s="332" t="s">
        <v>615</v>
      </c>
      <c r="F379" s="332" t="s">
        <v>619</v>
      </c>
      <c r="G379" s="333" t="s">
        <v>34</v>
      </c>
      <c r="H379" s="333" t="s">
        <v>1337</v>
      </c>
      <c r="I379" s="333" t="s">
        <v>34</v>
      </c>
      <c r="J379" s="333"/>
      <c r="K379" s="334" t="s">
        <v>48</v>
      </c>
      <c r="L379" s="335"/>
      <c r="M379" s="335" t="s">
        <v>1415</v>
      </c>
      <c r="N379" s="334">
        <v>505234</v>
      </c>
      <c r="O379" s="334" t="s">
        <v>1321</v>
      </c>
      <c r="P379" s="338">
        <v>43699</v>
      </c>
      <c r="Q379" s="339">
        <v>1706605.54</v>
      </c>
      <c r="R379" s="339">
        <v>1603647.2507142865</v>
      </c>
      <c r="S379" s="334">
        <v>4</v>
      </c>
      <c r="T379" s="336">
        <v>8.5750695670646415E-2</v>
      </c>
      <c r="U379" s="336">
        <v>1.1085159798725357</v>
      </c>
      <c r="V379" s="336">
        <v>8.0449292430016417E-2</v>
      </c>
      <c r="W379" s="336">
        <v>0.78867206695255931</v>
      </c>
      <c r="X379" s="336">
        <v>0.11251317601348632</v>
      </c>
      <c r="Y379" s="336">
        <v>0.85320785291569223</v>
      </c>
      <c r="Z379" s="336">
        <v>0.16497217414537357</v>
      </c>
      <c r="AA379" s="336">
        <v>0.93775531988478811</v>
      </c>
      <c r="AB379" s="336">
        <v>3.6336521993351238E-2</v>
      </c>
      <c r="AC379" s="340">
        <v>-0.52579208978987191</v>
      </c>
      <c r="AD379" s="509">
        <v>9605786000145</v>
      </c>
      <c r="AE379" s="337" t="s">
        <v>2194</v>
      </c>
      <c r="AF379" s="337" t="s">
        <v>2194</v>
      </c>
      <c r="AG379" s="341" t="s">
        <v>1439</v>
      </c>
      <c r="AH379" s="341" t="s">
        <v>2138</v>
      </c>
      <c r="AI379" s="341">
        <v>200</v>
      </c>
      <c r="AJ379" s="341">
        <v>100</v>
      </c>
      <c r="AK379" s="341">
        <v>200</v>
      </c>
      <c r="AL379" s="336">
        <v>0.01</v>
      </c>
      <c r="AM379" s="336" t="s">
        <v>34</v>
      </c>
      <c r="AN379" s="336" t="s">
        <v>64</v>
      </c>
      <c r="AO379" s="334" t="s">
        <v>1324</v>
      </c>
      <c r="AP379" s="337" t="s">
        <v>13</v>
      </c>
      <c r="AQ379" s="343" t="s">
        <v>668</v>
      </c>
      <c r="AR379" s="336">
        <v>3.3333333333333331E-3</v>
      </c>
      <c r="AS379" s="336">
        <v>3.3333333333333331E-3</v>
      </c>
      <c r="AT379" s="336"/>
      <c r="AW379" s="629"/>
      <c r="AX379" s="629"/>
      <c r="AY379" s="630"/>
      <c r="AZ379" s="630"/>
      <c r="BA379" s="630"/>
      <c r="BB379" s="630"/>
      <c r="BC379" s="630"/>
      <c r="BD379" s="630"/>
      <c r="BE379" s="630"/>
      <c r="BF379" s="630"/>
      <c r="BG379" s="631"/>
      <c r="BH379" s="631"/>
      <c r="BI379" s="632"/>
      <c r="BJ379" s="632"/>
      <c r="BK379" s="632"/>
      <c r="BL379" s="212"/>
      <c r="BM379" s="631"/>
      <c r="BN379" s="631"/>
      <c r="BO379" s="631"/>
      <c r="BP379" s="631"/>
      <c r="BQ379" s="631"/>
      <c r="BR379" s="631"/>
      <c r="BS379" s="631"/>
      <c r="BT379" s="631"/>
      <c r="BU379" s="631"/>
      <c r="BV379" s="633"/>
      <c r="BW379" s="630"/>
    </row>
    <row r="380" spans="2:75" ht="15.75" customHeight="1">
      <c r="B380" s="330" t="s">
        <v>938</v>
      </c>
      <c r="C380" s="331">
        <v>19038997000105</v>
      </c>
      <c r="D380" s="332" t="s">
        <v>13</v>
      </c>
      <c r="E380" s="332" t="s">
        <v>615</v>
      </c>
      <c r="F380" s="332" t="s">
        <v>619</v>
      </c>
      <c r="G380" s="333" t="s">
        <v>34</v>
      </c>
      <c r="H380" s="333" t="s">
        <v>1337</v>
      </c>
      <c r="I380" s="333" t="s">
        <v>34</v>
      </c>
      <c r="J380" s="333"/>
      <c r="K380" s="334" t="s">
        <v>48</v>
      </c>
      <c r="L380" s="335"/>
      <c r="M380" s="335" t="s">
        <v>1415</v>
      </c>
      <c r="N380" s="334">
        <v>360600</v>
      </c>
      <c r="O380" s="334" t="s">
        <v>1321</v>
      </c>
      <c r="P380" s="338">
        <v>41600</v>
      </c>
      <c r="Q380" s="339">
        <v>58867262.369999997</v>
      </c>
      <c r="R380" s="339">
        <v>58116649.713888898</v>
      </c>
      <c r="S380" s="334">
        <v>4</v>
      </c>
      <c r="T380" s="336">
        <v>5.4730361733146049E-2</v>
      </c>
      <c r="U380" s="336">
        <v>0.70751006847125419</v>
      </c>
      <c r="V380" s="336">
        <v>5.6123809017974313E-2</v>
      </c>
      <c r="W380" s="336">
        <v>0.55020099153714153</v>
      </c>
      <c r="X380" s="336">
        <v>0.10959729281700925</v>
      </c>
      <c r="Y380" s="336">
        <v>0.83109618093586179</v>
      </c>
      <c r="Z380" s="336">
        <v>0.15853570829105879</v>
      </c>
      <c r="AA380" s="336">
        <v>0.90116836134218137</v>
      </c>
      <c r="AB380" s="336">
        <v>4.3369317036012371E-2</v>
      </c>
      <c r="AC380" s="340">
        <v>-0.95931226599073016</v>
      </c>
      <c r="AD380" s="509">
        <v>0</v>
      </c>
      <c r="AE380" s="337" t="s">
        <v>2270</v>
      </c>
      <c r="AF380" s="337" t="s">
        <v>2140</v>
      </c>
      <c r="AG380" s="341" t="s">
        <v>719</v>
      </c>
      <c r="AH380" s="341" t="s">
        <v>2138</v>
      </c>
      <c r="AI380" s="341">
        <v>1000</v>
      </c>
      <c r="AJ380" s="341">
        <v>500</v>
      </c>
      <c r="AK380" s="341">
        <v>500</v>
      </c>
      <c r="AL380" s="336">
        <v>8.5000000000000006E-3</v>
      </c>
      <c r="AM380" s="336">
        <v>0.2</v>
      </c>
      <c r="AN380" s="336" t="s">
        <v>64</v>
      </c>
      <c r="AO380" s="334" t="s">
        <v>1324</v>
      </c>
      <c r="AP380" s="337" t="s">
        <v>13</v>
      </c>
      <c r="AQ380" s="343" t="s">
        <v>686</v>
      </c>
      <c r="AR380" s="336">
        <v>2.6503E-3</v>
      </c>
      <c r="AS380" s="336">
        <v>2.6503E-3</v>
      </c>
      <c r="AT380" s="336"/>
      <c r="AW380" s="629"/>
      <c r="AX380" s="629"/>
      <c r="AY380" s="630"/>
      <c r="AZ380" s="630"/>
      <c r="BA380" s="630"/>
      <c r="BB380" s="630"/>
      <c r="BC380" s="630"/>
      <c r="BD380" s="630"/>
      <c r="BE380" s="630"/>
      <c r="BF380" s="630"/>
      <c r="BG380" s="631"/>
      <c r="BH380" s="631"/>
      <c r="BI380" s="632"/>
      <c r="BJ380" s="632"/>
      <c r="BK380" s="632"/>
      <c r="BL380" s="212"/>
      <c r="BM380" s="631"/>
      <c r="BN380" s="631"/>
      <c r="BO380" s="631"/>
      <c r="BP380" s="631"/>
      <c r="BQ380" s="631"/>
      <c r="BR380" s="631"/>
      <c r="BS380" s="631"/>
      <c r="BT380" s="631"/>
      <c r="BU380" s="631"/>
      <c r="BV380" s="633"/>
      <c r="BW380" s="630"/>
    </row>
    <row r="381" spans="2:75" ht="15.75" customHeight="1">
      <c r="B381" s="330" t="s">
        <v>1613</v>
      </c>
      <c r="C381" s="331">
        <v>37829233000101</v>
      </c>
      <c r="D381" s="332" t="s">
        <v>13</v>
      </c>
      <c r="E381" s="332" t="s">
        <v>615</v>
      </c>
      <c r="F381" s="332" t="s">
        <v>619</v>
      </c>
      <c r="G381" s="333" t="s">
        <v>34</v>
      </c>
      <c r="H381" s="333" t="s">
        <v>1337</v>
      </c>
      <c r="I381" s="333" t="s">
        <v>34</v>
      </c>
      <c r="J381" s="333" t="s">
        <v>611</v>
      </c>
      <c r="K381" s="334" t="s">
        <v>48</v>
      </c>
      <c r="L381" s="335"/>
      <c r="M381" s="335"/>
      <c r="N381" s="334">
        <v>587771</v>
      </c>
      <c r="O381" s="334" t="s">
        <v>1321</v>
      </c>
      <c r="P381" s="338">
        <v>44236</v>
      </c>
      <c r="Q381" s="339">
        <v>186625302.77000001</v>
      </c>
      <c r="R381" s="339">
        <v>86640671.4724603</v>
      </c>
      <c r="S381" s="334">
        <v>4</v>
      </c>
      <c r="T381" s="336">
        <v>0.15806177462763982</v>
      </c>
      <c r="U381" s="336">
        <v>1.7778651721578558</v>
      </c>
      <c r="V381" s="336">
        <v>0.17633834883812494</v>
      </c>
      <c r="W381" s="336">
        <v>1.6183819475118799</v>
      </c>
      <c r="X381" s="336" t="s">
        <v>1418</v>
      </c>
      <c r="Y381" s="336" t="s">
        <v>1418</v>
      </c>
      <c r="Z381" s="336" t="s">
        <v>1418</v>
      </c>
      <c r="AA381" s="336" t="s">
        <v>1418</v>
      </c>
      <c r="AB381" s="336">
        <v>4.1343919390951736E-2</v>
      </c>
      <c r="AC381" s="340">
        <v>1.4479800027451046</v>
      </c>
      <c r="AD381" s="509">
        <v>37368165000120</v>
      </c>
      <c r="AE381" s="337" t="s">
        <v>2330</v>
      </c>
      <c r="AF381" s="337" t="s">
        <v>2143</v>
      </c>
      <c r="AG381" s="341" t="s">
        <v>1437</v>
      </c>
      <c r="AH381" s="341" t="s">
        <v>2144</v>
      </c>
      <c r="AI381" s="341">
        <v>500</v>
      </c>
      <c r="AJ381" s="341">
        <v>100</v>
      </c>
      <c r="AK381" s="341">
        <v>100</v>
      </c>
      <c r="AL381" s="336">
        <v>1.95E-2</v>
      </c>
      <c r="AM381" s="336">
        <v>0.2</v>
      </c>
      <c r="AN381" s="336" t="s">
        <v>34</v>
      </c>
      <c r="AO381" s="334" t="s">
        <v>1321</v>
      </c>
      <c r="AP381" s="337" t="s">
        <v>13</v>
      </c>
      <c r="AQ381" s="343" t="s">
        <v>2202</v>
      </c>
      <c r="AR381" s="336" t="s">
        <v>34</v>
      </c>
      <c r="AS381" s="336" t="s">
        <v>34</v>
      </c>
      <c r="AT381" s="336"/>
      <c r="AW381" s="629"/>
      <c r="AX381" s="629"/>
      <c r="AY381" s="630"/>
      <c r="AZ381" s="630"/>
      <c r="BA381" s="630"/>
      <c r="BB381" s="630"/>
      <c r="BC381" s="630"/>
      <c r="BD381" s="630"/>
      <c r="BE381" s="630"/>
      <c r="BF381" s="630"/>
      <c r="BG381" s="631"/>
      <c r="BH381" s="631"/>
      <c r="BI381" s="632"/>
      <c r="BJ381" s="632"/>
      <c r="BK381" s="632"/>
      <c r="BL381" s="212"/>
      <c r="BM381" s="631"/>
      <c r="BN381" s="631"/>
      <c r="BO381" s="631"/>
      <c r="BP381" s="631"/>
      <c r="BQ381" s="631"/>
      <c r="BR381" s="631"/>
      <c r="BS381" s="631"/>
      <c r="BT381" s="631"/>
      <c r="BU381" s="631"/>
      <c r="BV381" s="633"/>
      <c r="BW381" s="630"/>
    </row>
    <row r="382" spans="2:75" ht="15.75" customHeight="1">
      <c r="B382" s="330" t="s">
        <v>1614</v>
      </c>
      <c r="C382" s="331">
        <v>37367841000141</v>
      </c>
      <c r="D382" s="332" t="s">
        <v>13</v>
      </c>
      <c r="E382" s="332" t="s">
        <v>615</v>
      </c>
      <c r="F382" s="332" t="s">
        <v>619</v>
      </c>
      <c r="G382" s="333" t="s">
        <v>34</v>
      </c>
      <c r="H382" s="333" t="s">
        <v>1337</v>
      </c>
      <c r="I382" s="333" t="s">
        <v>34</v>
      </c>
      <c r="J382" s="333" t="s">
        <v>611</v>
      </c>
      <c r="K382" s="334" t="s">
        <v>48</v>
      </c>
      <c r="L382" s="335"/>
      <c r="M382" s="335"/>
      <c r="N382" s="334">
        <v>562033</v>
      </c>
      <c r="O382" s="334" t="s">
        <v>1321</v>
      </c>
      <c r="P382" s="338">
        <v>44161</v>
      </c>
      <c r="Q382" s="339">
        <v>80069662.159999996</v>
      </c>
      <c r="R382" s="339">
        <v>38431091.079444453</v>
      </c>
      <c r="S382" s="334">
        <v>4</v>
      </c>
      <c r="T382" s="336">
        <v>0.15878443039063583</v>
      </c>
      <c r="U382" s="336">
        <v>1.7859935416862662</v>
      </c>
      <c r="V382" s="336">
        <v>0.17701944636952649</v>
      </c>
      <c r="W382" s="336">
        <v>1.6246328620553014</v>
      </c>
      <c r="X382" s="336" t="s">
        <v>1418</v>
      </c>
      <c r="Y382" s="336" t="s">
        <v>1418</v>
      </c>
      <c r="Z382" s="336" t="s">
        <v>1418</v>
      </c>
      <c r="AA382" s="336" t="s">
        <v>1418</v>
      </c>
      <c r="AB382" s="336">
        <v>4.1891637910041031E-2</v>
      </c>
      <c r="AC382" s="340">
        <v>1.4434155902782912</v>
      </c>
      <c r="AD382" s="509">
        <v>37368165000120</v>
      </c>
      <c r="AE382" s="337" t="s">
        <v>2330</v>
      </c>
      <c r="AF382" s="337" t="s">
        <v>2143</v>
      </c>
      <c r="AG382" s="341" t="s">
        <v>1437</v>
      </c>
      <c r="AH382" s="341" t="s">
        <v>2144</v>
      </c>
      <c r="AI382" s="341">
        <v>500</v>
      </c>
      <c r="AJ382" s="341">
        <v>100</v>
      </c>
      <c r="AK382" s="341">
        <v>100</v>
      </c>
      <c r="AL382" s="336">
        <v>1.95E-2</v>
      </c>
      <c r="AM382" s="336">
        <v>0.2</v>
      </c>
      <c r="AN382" s="336" t="s">
        <v>34</v>
      </c>
      <c r="AO382" s="334" t="s">
        <v>1321</v>
      </c>
      <c r="AP382" s="337" t="s">
        <v>13</v>
      </c>
      <c r="AQ382" s="343" t="s">
        <v>2202</v>
      </c>
      <c r="AR382" s="336" t="s">
        <v>34</v>
      </c>
      <c r="AS382" s="336" t="s">
        <v>34</v>
      </c>
      <c r="AT382" s="336"/>
      <c r="AW382" s="629"/>
      <c r="AX382" s="629"/>
      <c r="AY382" s="630"/>
      <c r="AZ382" s="630"/>
      <c r="BA382" s="630"/>
      <c r="BB382" s="630"/>
      <c r="BC382" s="630"/>
      <c r="BD382" s="630"/>
      <c r="BE382" s="630"/>
      <c r="BF382" s="630"/>
      <c r="BG382" s="631"/>
      <c r="BH382" s="631"/>
      <c r="BI382" s="632"/>
      <c r="BJ382" s="632"/>
      <c r="BK382" s="632"/>
      <c r="BL382" s="212"/>
      <c r="BM382" s="631"/>
      <c r="BN382" s="631"/>
      <c r="BO382" s="631"/>
      <c r="BP382" s="631"/>
      <c r="BQ382" s="631"/>
      <c r="BR382" s="631"/>
      <c r="BS382" s="631"/>
      <c r="BT382" s="631"/>
      <c r="BU382" s="631"/>
      <c r="BV382" s="633"/>
      <c r="BW382" s="630"/>
    </row>
    <row r="383" spans="2:75" ht="15.75" customHeight="1">
      <c r="B383" s="330" t="s">
        <v>311</v>
      </c>
      <c r="C383" s="331">
        <v>35726270000169</v>
      </c>
      <c r="D383" s="332" t="s">
        <v>13</v>
      </c>
      <c r="E383" s="332" t="s">
        <v>615</v>
      </c>
      <c r="F383" s="332" t="s">
        <v>619</v>
      </c>
      <c r="G383" s="333" t="s">
        <v>34</v>
      </c>
      <c r="H383" s="333" t="s">
        <v>1337</v>
      </c>
      <c r="I383" s="333" t="s">
        <v>34</v>
      </c>
      <c r="J383" s="333"/>
      <c r="K383" s="334" t="s">
        <v>48</v>
      </c>
      <c r="L383" s="335"/>
      <c r="M383" s="335" t="s">
        <v>34</v>
      </c>
      <c r="N383" s="334">
        <v>528846</v>
      </c>
      <c r="O383" s="334" t="s">
        <v>1321</v>
      </c>
      <c r="P383" s="338">
        <v>43889</v>
      </c>
      <c r="Q383" s="339">
        <v>18776165.379999999</v>
      </c>
      <c r="R383" s="339">
        <v>17813739.521111116</v>
      </c>
      <c r="S383" s="334">
        <v>4</v>
      </c>
      <c r="T383" s="336">
        <v>7.1648325164728632E-2</v>
      </c>
      <c r="U383" s="336">
        <v>0.92621188382256892</v>
      </c>
      <c r="V383" s="336">
        <v>9.7402436501366374E-2</v>
      </c>
      <c r="W383" s="336">
        <v>0.95486956567794834</v>
      </c>
      <c r="X383" s="336">
        <v>0.11126432662771357</v>
      </c>
      <c r="Y383" s="336">
        <v>0.84373760115671137</v>
      </c>
      <c r="Z383" s="336" t="s">
        <v>1418</v>
      </c>
      <c r="AA383" s="336" t="s">
        <v>1418</v>
      </c>
      <c r="AB383" s="336">
        <v>1.1243088129209487E-2</v>
      </c>
      <c r="AC383" s="340">
        <v>-0.36698432600267383</v>
      </c>
      <c r="AD383" s="509">
        <v>0</v>
      </c>
      <c r="AE383" s="337" t="s">
        <v>2360</v>
      </c>
      <c r="AF383" s="337" t="s">
        <v>2134</v>
      </c>
      <c r="AG383" s="341" t="s">
        <v>1436</v>
      </c>
      <c r="AH383" s="341" t="s">
        <v>2138</v>
      </c>
      <c r="AI383" s="341">
        <v>30</v>
      </c>
      <c r="AJ383" s="341">
        <v>30</v>
      </c>
      <c r="AK383" s="341">
        <v>30</v>
      </c>
      <c r="AL383" s="336">
        <v>1.4999999999999999E-2</v>
      </c>
      <c r="AM383" s="336">
        <v>0.2</v>
      </c>
      <c r="AN383" s="336" t="s">
        <v>34</v>
      </c>
      <c r="AO383" s="334" t="s">
        <v>1324</v>
      </c>
      <c r="AP383" s="337" t="s">
        <v>13</v>
      </c>
      <c r="AQ383" s="343" t="s">
        <v>664</v>
      </c>
      <c r="AR383" s="336">
        <v>5.3333333333333332E-3</v>
      </c>
      <c r="AS383" s="336">
        <v>5.3333333333333332E-3</v>
      </c>
      <c r="AT383" s="336"/>
      <c r="AW383" s="629"/>
      <c r="AX383" s="629"/>
      <c r="AY383" s="630"/>
      <c r="AZ383" s="630"/>
      <c r="BA383" s="630"/>
      <c r="BB383" s="630"/>
      <c r="BC383" s="630"/>
      <c r="BD383" s="630"/>
      <c r="BE383" s="630"/>
      <c r="BF383" s="630"/>
      <c r="BG383" s="631"/>
      <c r="BH383" s="631"/>
      <c r="BI383" s="632"/>
      <c r="BJ383" s="632"/>
      <c r="BK383" s="632"/>
      <c r="BL383" s="212"/>
      <c r="BM383" s="631"/>
      <c r="BN383" s="631"/>
      <c r="BO383" s="631"/>
      <c r="BP383" s="631"/>
      <c r="BQ383" s="631"/>
      <c r="BR383" s="631"/>
      <c r="BS383" s="631"/>
      <c r="BT383" s="631"/>
      <c r="BU383" s="631"/>
      <c r="BV383" s="633"/>
      <c r="BW383" s="630"/>
    </row>
    <row r="384" spans="2:75" ht="15.75" customHeight="1">
      <c r="B384" s="330" t="s">
        <v>352</v>
      </c>
      <c r="C384" s="331">
        <v>17155131000140</v>
      </c>
      <c r="D384" s="332" t="s">
        <v>13</v>
      </c>
      <c r="E384" s="332" t="s">
        <v>615</v>
      </c>
      <c r="F384" s="332" t="s">
        <v>619</v>
      </c>
      <c r="G384" s="333" t="s">
        <v>34</v>
      </c>
      <c r="H384" s="333" t="s">
        <v>1338</v>
      </c>
      <c r="I384" s="333" t="s">
        <v>34</v>
      </c>
      <c r="J384" s="333"/>
      <c r="K384" s="334" t="s">
        <v>48</v>
      </c>
      <c r="L384" s="335"/>
      <c r="M384" s="335" t="s">
        <v>34</v>
      </c>
      <c r="N384" s="334">
        <v>386278</v>
      </c>
      <c r="O384" s="334" t="s">
        <v>1321</v>
      </c>
      <c r="P384" s="338">
        <v>41269</v>
      </c>
      <c r="Q384" s="339">
        <v>61993222.350000001</v>
      </c>
      <c r="R384" s="339">
        <v>92906936.276587233</v>
      </c>
      <c r="S384" s="334">
        <v>4</v>
      </c>
      <c r="T384" s="336">
        <v>6.8097836959517544E-3</v>
      </c>
      <c r="U384" s="336">
        <v>8.8031402980466009E-2</v>
      </c>
      <c r="V384" s="336">
        <v>-3.1830323647685899E-2</v>
      </c>
      <c r="W384" s="336">
        <v>-0.31204360392389152</v>
      </c>
      <c r="X384" s="336">
        <v>3.453717460603456E-2</v>
      </c>
      <c r="Y384" s="336">
        <v>0.26190166907969098</v>
      </c>
      <c r="Z384" s="336">
        <v>0.14284666939234159</v>
      </c>
      <c r="AA384" s="336">
        <v>0.81198677803961306</v>
      </c>
      <c r="AB384" s="336">
        <v>8.8067816560702256E-2</v>
      </c>
      <c r="AC384" s="340">
        <v>-1.4265864358337881</v>
      </c>
      <c r="AD384" s="509">
        <v>0</v>
      </c>
      <c r="AE384" s="337" t="s">
        <v>2402</v>
      </c>
      <c r="AF384" s="337" t="s">
        <v>2140</v>
      </c>
      <c r="AG384" s="341" t="s">
        <v>719</v>
      </c>
      <c r="AH384" s="341" t="s">
        <v>2138</v>
      </c>
      <c r="AI384" s="341">
        <v>10000</v>
      </c>
      <c r="AJ384" s="341">
        <v>1000</v>
      </c>
      <c r="AK384" s="341">
        <v>10000</v>
      </c>
      <c r="AL384" s="336">
        <v>0.02</v>
      </c>
      <c r="AM384" s="336">
        <v>0.2</v>
      </c>
      <c r="AN384" s="336" t="s">
        <v>64</v>
      </c>
      <c r="AO384" s="334" t="s">
        <v>1324</v>
      </c>
      <c r="AP384" s="337" t="s">
        <v>13</v>
      </c>
      <c r="AQ384" s="343" t="s">
        <v>678</v>
      </c>
      <c r="AR384" s="336">
        <v>6.0000000000000001E-3</v>
      </c>
      <c r="AS384" s="336">
        <v>6.0000000000000001E-3</v>
      </c>
      <c r="AT384" s="336"/>
      <c r="AW384" s="629"/>
      <c r="AX384" s="629"/>
      <c r="AY384" s="630"/>
      <c r="AZ384" s="630"/>
      <c r="BA384" s="630"/>
      <c r="BB384" s="630"/>
      <c r="BC384" s="630"/>
      <c r="BD384" s="630"/>
      <c r="BE384" s="630"/>
      <c r="BF384" s="630"/>
      <c r="BG384" s="631"/>
      <c r="BH384" s="631"/>
      <c r="BI384" s="632"/>
      <c r="BJ384" s="632"/>
      <c r="BK384" s="632"/>
      <c r="BL384" s="212"/>
      <c r="BM384" s="631"/>
      <c r="BN384" s="631"/>
      <c r="BO384" s="631"/>
      <c r="BP384" s="631"/>
      <c r="BQ384" s="631"/>
      <c r="BR384" s="631"/>
      <c r="BS384" s="631"/>
      <c r="BT384" s="631"/>
      <c r="BU384" s="631"/>
      <c r="BV384" s="633"/>
      <c r="BW384" s="630"/>
    </row>
    <row r="385" spans="2:75" ht="15.75" customHeight="1">
      <c r="B385" s="330" t="s">
        <v>379</v>
      </c>
      <c r="C385" s="331">
        <v>7552643000197</v>
      </c>
      <c r="D385" s="332" t="s">
        <v>13</v>
      </c>
      <c r="E385" s="332" t="s">
        <v>615</v>
      </c>
      <c r="F385" s="332" t="s">
        <v>619</v>
      </c>
      <c r="G385" s="333" t="s">
        <v>34</v>
      </c>
      <c r="H385" s="333" t="s">
        <v>1338</v>
      </c>
      <c r="I385" s="333" t="s">
        <v>34</v>
      </c>
      <c r="J385" s="333"/>
      <c r="K385" s="334" t="s">
        <v>48</v>
      </c>
      <c r="L385" s="335"/>
      <c r="M385" s="335" t="s">
        <v>34</v>
      </c>
      <c r="N385" s="334">
        <v>160253</v>
      </c>
      <c r="O385" s="334" t="s">
        <v>1321</v>
      </c>
      <c r="P385" s="338">
        <v>38644</v>
      </c>
      <c r="Q385" s="339">
        <v>62476183.460000001</v>
      </c>
      <c r="R385" s="339">
        <v>62884290.630952351</v>
      </c>
      <c r="S385" s="334">
        <v>4</v>
      </c>
      <c r="T385" s="336">
        <v>7.7188445461813915E-2</v>
      </c>
      <c r="U385" s="336">
        <v>0.99783010023124896</v>
      </c>
      <c r="V385" s="336">
        <v>0.13920771019283573</v>
      </c>
      <c r="W385" s="336">
        <v>1.3647010336234253</v>
      </c>
      <c r="X385" s="336">
        <v>0.3607737904204551</v>
      </c>
      <c r="Y385" s="336">
        <v>2.735813191123468</v>
      </c>
      <c r="Z385" s="336">
        <v>0.37326990538937999</v>
      </c>
      <c r="AA385" s="336">
        <v>2.1217871519552798</v>
      </c>
      <c r="AB385" s="336">
        <v>0.1937875536367436</v>
      </c>
      <c r="AC385" s="340">
        <v>0.26796273699240886</v>
      </c>
      <c r="AD385" s="509">
        <v>44836341000177</v>
      </c>
      <c r="AE385" s="337" t="s">
        <v>2423</v>
      </c>
      <c r="AF385" s="337" t="s">
        <v>2143</v>
      </c>
      <c r="AG385" s="341" t="s">
        <v>1437</v>
      </c>
      <c r="AH385" s="341" t="s">
        <v>2138</v>
      </c>
      <c r="AI385" s="341">
        <v>1000</v>
      </c>
      <c r="AJ385" s="341">
        <v>100</v>
      </c>
      <c r="AK385" s="341">
        <v>100</v>
      </c>
      <c r="AL385" s="336">
        <v>0.02</v>
      </c>
      <c r="AM385" s="336">
        <v>0.2</v>
      </c>
      <c r="AN385" s="336" t="s">
        <v>64</v>
      </c>
      <c r="AO385" s="334" t="s">
        <v>1324</v>
      </c>
      <c r="AP385" s="337" t="s">
        <v>13</v>
      </c>
      <c r="AQ385" s="343" t="s">
        <v>664</v>
      </c>
      <c r="AR385" s="336">
        <v>5.0000000000000001E-3</v>
      </c>
      <c r="AS385" s="336">
        <v>5.0000000000000001E-3</v>
      </c>
      <c r="AT385" s="336"/>
      <c r="AW385" s="629"/>
      <c r="AX385" s="629"/>
      <c r="AY385" s="630"/>
      <c r="AZ385" s="630"/>
      <c r="BA385" s="630"/>
      <c r="BB385" s="630"/>
      <c r="BC385" s="630"/>
      <c r="BD385" s="630"/>
      <c r="BE385" s="630"/>
      <c r="BF385" s="630"/>
      <c r="BG385" s="631"/>
      <c r="BH385" s="631"/>
      <c r="BI385" s="632"/>
      <c r="BJ385" s="632"/>
      <c r="BK385" s="632"/>
      <c r="BL385" s="212"/>
      <c r="BM385" s="631"/>
      <c r="BN385" s="631"/>
      <c r="BO385" s="631"/>
      <c r="BP385" s="631"/>
      <c r="BQ385" s="631"/>
      <c r="BR385" s="631"/>
      <c r="BS385" s="631"/>
      <c r="BT385" s="631"/>
      <c r="BU385" s="631"/>
      <c r="BV385" s="633"/>
      <c r="BW385" s="630"/>
    </row>
    <row r="386" spans="2:75" ht="15.75" customHeight="1">
      <c r="B386" s="330" t="s">
        <v>1194</v>
      </c>
      <c r="C386" s="331">
        <v>14180011000105</v>
      </c>
      <c r="D386" s="332" t="s">
        <v>13</v>
      </c>
      <c r="E386" s="332" t="s">
        <v>616</v>
      </c>
      <c r="F386" s="332" t="s">
        <v>619</v>
      </c>
      <c r="G386" s="333" t="s">
        <v>34</v>
      </c>
      <c r="H386" s="333" t="s">
        <v>1337</v>
      </c>
      <c r="I386" s="333" t="s">
        <v>34</v>
      </c>
      <c r="J386" s="333"/>
      <c r="K386" s="334" t="s">
        <v>48</v>
      </c>
      <c r="L386" s="335"/>
      <c r="M386" s="335" t="s">
        <v>1415</v>
      </c>
      <c r="N386" s="334">
        <v>298875</v>
      </c>
      <c r="O386" s="334" t="s">
        <v>1321</v>
      </c>
      <c r="P386" s="338">
        <v>40968</v>
      </c>
      <c r="Q386" s="339">
        <v>87913046.189999998</v>
      </c>
      <c r="R386" s="339">
        <v>93224606.216587335</v>
      </c>
      <c r="S386" s="334">
        <v>4</v>
      </c>
      <c r="T386" s="336">
        <v>8.0008120965840313E-2</v>
      </c>
      <c r="U386" s="336">
        <v>1.0342805958199204</v>
      </c>
      <c r="V386" s="336">
        <v>0.11091972597330613</v>
      </c>
      <c r="W386" s="336">
        <v>1.0873842007408314</v>
      </c>
      <c r="X386" s="336">
        <v>0.14356280447654113</v>
      </c>
      <c r="Y386" s="336">
        <v>1.0886628260436177</v>
      </c>
      <c r="Z386" s="336">
        <v>0.2537524218422591</v>
      </c>
      <c r="AA386" s="336">
        <v>1.4424110293081238</v>
      </c>
      <c r="AB386" s="336">
        <v>6.3581173062287211E-3</v>
      </c>
      <c r="AC386" s="340">
        <v>1.2705436424780994</v>
      </c>
      <c r="AD386" s="509">
        <v>14083541000135</v>
      </c>
      <c r="AE386" s="337" t="s">
        <v>2423</v>
      </c>
      <c r="AF386" s="337" t="s">
        <v>2143</v>
      </c>
      <c r="AG386" s="341" t="s">
        <v>1437</v>
      </c>
      <c r="AH386" s="341" t="s">
        <v>2138</v>
      </c>
      <c r="AI386" s="341">
        <v>5000</v>
      </c>
      <c r="AJ386" s="341">
        <v>3000</v>
      </c>
      <c r="AK386" s="341">
        <v>5000</v>
      </c>
      <c r="AL386" s="336">
        <v>0.02</v>
      </c>
      <c r="AM386" s="336">
        <v>0.2</v>
      </c>
      <c r="AN386" s="336" t="s">
        <v>64</v>
      </c>
      <c r="AO386" s="334" t="s">
        <v>1324</v>
      </c>
      <c r="AP386" s="337" t="s">
        <v>13</v>
      </c>
      <c r="AQ386" s="343" t="s">
        <v>668</v>
      </c>
      <c r="AR386" s="336" t="s">
        <v>34</v>
      </c>
      <c r="AS386" s="336" t="s">
        <v>34</v>
      </c>
      <c r="AT386" s="336"/>
      <c r="AW386" s="629"/>
      <c r="AX386" s="629"/>
      <c r="AY386" s="630"/>
      <c r="AZ386" s="630"/>
      <c r="BA386" s="630"/>
      <c r="BB386" s="630"/>
      <c r="BC386" s="630"/>
      <c r="BD386" s="630"/>
      <c r="BE386" s="630"/>
      <c r="BF386" s="630"/>
      <c r="BG386" s="631"/>
      <c r="BH386" s="631"/>
      <c r="BI386" s="632"/>
      <c r="BJ386" s="632"/>
      <c r="BK386" s="632"/>
      <c r="BL386" s="212"/>
      <c r="BM386" s="631"/>
      <c r="BN386" s="631"/>
      <c r="BO386" s="631"/>
      <c r="BP386" s="631"/>
      <c r="BQ386" s="631"/>
      <c r="BR386" s="631"/>
      <c r="BS386" s="631"/>
      <c r="BT386" s="631"/>
      <c r="BU386" s="631"/>
      <c r="BV386" s="633"/>
      <c r="BW386" s="630"/>
    </row>
    <row r="387" spans="2:75" ht="15.75" customHeight="1">
      <c r="B387" s="330" t="s">
        <v>542</v>
      </c>
      <c r="C387" s="331">
        <v>29562681000163</v>
      </c>
      <c r="D387" s="332" t="s">
        <v>13</v>
      </c>
      <c r="E387" s="332" t="s">
        <v>615</v>
      </c>
      <c r="F387" s="332" t="s">
        <v>619</v>
      </c>
      <c r="G387" s="333" t="s">
        <v>34</v>
      </c>
      <c r="H387" s="333" t="s">
        <v>1338</v>
      </c>
      <c r="I387" s="333" t="s">
        <v>34</v>
      </c>
      <c r="J387" s="333"/>
      <c r="K387" s="334" t="s">
        <v>48</v>
      </c>
      <c r="L387" s="335"/>
      <c r="M387" s="335" t="s">
        <v>1415</v>
      </c>
      <c r="N387" s="334">
        <v>477461</v>
      </c>
      <c r="O387" s="334" t="s">
        <v>1321</v>
      </c>
      <c r="P387" s="338">
        <v>43392</v>
      </c>
      <c r="Q387" s="339">
        <v>10218200.16</v>
      </c>
      <c r="R387" s="339">
        <v>7421501.6461111093</v>
      </c>
      <c r="S387" s="334">
        <v>4</v>
      </c>
      <c r="T387" s="336">
        <v>0.19953596935499207</v>
      </c>
      <c r="U387" s="336">
        <v>2.5794404215554501</v>
      </c>
      <c r="V387" s="336">
        <v>0.22828768556420775</v>
      </c>
      <c r="W387" s="336">
        <v>2.2379826521204236</v>
      </c>
      <c r="X387" s="336">
        <v>0.23671507318728779</v>
      </c>
      <c r="Y387" s="336">
        <v>1.7950534017695681</v>
      </c>
      <c r="Z387" s="336">
        <v>0.25640973620821739</v>
      </c>
      <c r="AA387" s="336">
        <v>1.4575160656343578</v>
      </c>
      <c r="AB387" s="336">
        <v>7.6321849313561105E-2</v>
      </c>
      <c r="AC387" s="340">
        <v>1.4602890455596764</v>
      </c>
      <c r="AD387" s="509">
        <v>0</v>
      </c>
      <c r="AE387" s="337" t="s">
        <v>2444</v>
      </c>
      <c r="AF387" s="337" t="s">
        <v>2134</v>
      </c>
      <c r="AG387" s="341" t="s">
        <v>1436</v>
      </c>
      <c r="AH387" s="341" t="s">
        <v>2138</v>
      </c>
      <c r="AI387" s="341">
        <v>5000</v>
      </c>
      <c r="AJ387" s="341">
        <v>1000</v>
      </c>
      <c r="AK387" s="341">
        <v>5000</v>
      </c>
      <c r="AL387" s="336">
        <v>0.02</v>
      </c>
      <c r="AM387" s="336">
        <v>0.2</v>
      </c>
      <c r="AN387" s="336" t="s">
        <v>34</v>
      </c>
      <c r="AO387" s="334" t="s">
        <v>1324</v>
      </c>
      <c r="AP387" s="337" t="s">
        <v>13</v>
      </c>
      <c r="AQ387" s="343" t="s">
        <v>668</v>
      </c>
      <c r="AR387" s="336">
        <v>2.666E-3</v>
      </c>
      <c r="AS387" s="336">
        <v>2.666E-3</v>
      </c>
      <c r="AT387" s="336"/>
      <c r="AW387" s="629"/>
      <c r="AX387" s="629"/>
      <c r="AY387" s="630"/>
      <c r="AZ387" s="630"/>
      <c r="BA387" s="630"/>
      <c r="BB387" s="630"/>
      <c r="BC387" s="630"/>
      <c r="BD387" s="630"/>
      <c r="BE387" s="630"/>
      <c r="BF387" s="630"/>
      <c r="BG387" s="631"/>
      <c r="BH387" s="631"/>
      <c r="BI387" s="632"/>
      <c r="BJ387" s="632"/>
      <c r="BK387" s="632"/>
      <c r="BL387" s="212"/>
      <c r="BM387" s="631"/>
      <c r="BN387" s="631"/>
      <c r="BO387" s="631"/>
      <c r="BP387" s="631"/>
      <c r="BQ387" s="631"/>
      <c r="BR387" s="631"/>
      <c r="BS387" s="631"/>
      <c r="BT387" s="631"/>
      <c r="BU387" s="631"/>
      <c r="BV387" s="633"/>
      <c r="BW387" s="630"/>
    </row>
    <row r="388" spans="2:75" ht="15.75" customHeight="1">
      <c r="B388" s="330" t="s">
        <v>329</v>
      </c>
      <c r="C388" s="331">
        <v>24140265000153</v>
      </c>
      <c r="D388" s="332" t="s">
        <v>13</v>
      </c>
      <c r="E388" s="332" t="s">
        <v>616</v>
      </c>
      <c r="F388" s="332" t="s">
        <v>610</v>
      </c>
      <c r="G388" s="333" t="s">
        <v>34</v>
      </c>
      <c r="H388" s="333" t="s">
        <v>1337</v>
      </c>
      <c r="I388" s="333" t="s">
        <v>34</v>
      </c>
      <c r="J388" s="333"/>
      <c r="K388" s="334" t="s">
        <v>48</v>
      </c>
      <c r="L388" s="335"/>
      <c r="M388" s="335" t="s">
        <v>34</v>
      </c>
      <c r="N388" s="334">
        <v>418803</v>
      </c>
      <c r="O388" s="334" t="s">
        <v>1321</v>
      </c>
      <c r="P388" s="338">
        <v>42528</v>
      </c>
      <c r="Q388" s="339">
        <v>136220835.22</v>
      </c>
      <c r="R388" s="339">
        <v>193615616.95527789</v>
      </c>
      <c r="S388" s="334">
        <v>4</v>
      </c>
      <c r="T388" s="336">
        <v>3.3693634583066068E-2</v>
      </c>
      <c r="U388" s="336">
        <v>0.43556419062498647</v>
      </c>
      <c r="V388" s="336">
        <v>5.230326101969518E-2</v>
      </c>
      <c r="W388" s="336">
        <v>0.51274684625282552</v>
      </c>
      <c r="X388" s="336">
        <v>7.6119581016614202E-2</v>
      </c>
      <c r="Y388" s="336">
        <v>0.57722861077393106</v>
      </c>
      <c r="Z388" s="336">
        <v>0.16688403753486769</v>
      </c>
      <c r="AA388" s="336">
        <v>0.9486229711943428</v>
      </c>
      <c r="AB388" s="336">
        <v>4.4216449300098992E-2</v>
      </c>
      <c r="AC388" s="340">
        <v>-1.0220803511706851</v>
      </c>
      <c r="AD388" s="509">
        <v>28078762000120</v>
      </c>
      <c r="AE388" s="337" t="s">
        <v>2381</v>
      </c>
      <c r="AF388" s="337" t="s">
        <v>2134</v>
      </c>
      <c r="AG388" s="341" t="s">
        <v>1436</v>
      </c>
      <c r="AH388" s="341" t="s">
        <v>2138</v>
      </c>
      <c r="AI388" s="341">
        <v>500</v>
      </c>
      <c r="AJ388" s="341">
        <v>100</v>
      </c>
      <c r="AK388" s="341">
        <v>500</v>
      </c>
      <c r="AL388" s="336">
        <v>1.3999999999999999E-2</v>
      </c>
      <c r="AM388" s="336">
        <v>0.2</v>
      </c>
      <c r="AN388" s="336" t="s">
        <v>34</v>
      </c>
      <c r="AO388" s="334" t="s">
        <v>1324</v>
      </c>
      <c r="AP388" s="337" t="s">
        <v>13</v>
      </c>
      <c r="AQ388" s="343" t="s">
        <v>664</v>
      </c>
      <c r="AR388" s="336">
        <v>4.6666666666666662E-3</v>
      </c>
      <c r="AS388" s="336">
        <v>4.6666666666666662E-3</v>
      </c>
      <c r="AT388" s="336"/>
      <c r="AW388" s="629"/>
      <c r="AX388" s="629"/>
      <c r="AY388" s="630"/>
      <c r="AZ388" s="630"/>
      <c r="BA388" s="630"/>
      <c r="BB388" s="630"/>
      <c r="BC388" s="630"/>
      <c r="BD388" s="630"/>
      <c r="BE388" s="630"/>
      <c r="BF388" s="630"/>
      <c r="BG388" s="631"/>
      <c r="BH388" s="631"/>
      <c r="BI388" s="632"/>
      <c r="BJ388" s="632"/>
      <c r="BK388" s="632"/>
      <c r="BL388" s="212"/>
      <c r="BM388" s="631"/>
      <c r="BN388" s="631"/>
      <c r="BO388" s="631"/>
      <c r="BP388" s="631"/>
      <c r="BQ388" s="631"/>
      <c r="BR388" s="631"/>
      <c r="BS388" s="631"/>
      <c r="BT388" s="631"/>
      <c r="BU388" s="631"/>
      <c r="BV388" s="633"/>
      <c r="BW388" s="630"/>
    </row>
    <row r="389" spans="2:75" ht="15.75" customHeight="1">
      <c r="B389" s="330" t="s">
        <v>330</v>
      </c>
      <c r="C389" s="331">
        <v>26344639000188</v>
      </c>
      <c r="D389" s="332" t="s">
        <v>13</v>
      </c>
      <c r="E389" s="332" t="s">
        <v>616</v>
      </c>
      <c r="F389" s="332" t="s">
        <v>610</v>
      </c>
      <c r="G389" s="333" t="s">
        <v>34</v>
      </c>
      <c r="H389" s="333" t="s">
        <v>1337</v>
      </c>
      <c r="I389" s="333" t="s">
        <v>34</v>
      </c>
      <c r="J389" s="333"/>
      <c r="K389" s="334" t="s">
        <v>48</v>
      </c>
      <c r="L389" s="335"/>
      <c r="M389" s="335" t="s">
        <v>1415</v>
      </c>
      <c r="N389" s="334">
        <v>438448</v>
      </c>
      <c r="O389" s="334" t="s">
        <v>1324</v>
      </c>
      <c r="P389" s="338">
        <v>42850</v>
      </c>
      <c r="Q389" s="339">
        <v>15702086.9</v>
      </c>
      <c r="R389" s="339">
        <v>31711854.220674604</v>
      </c>
      <c r="S389" s="334">
        <v>4</v>
      </c>
      <c r="T389" s="336">
        <v>3.6538443582393665E-2</v>
      </c>
      <c r="U389" s="336">
        <v>0.47233959181300661</v>
      </c>
      <c r="V389" s="336">
        <v>5.688335343851314E-2</v>
      </c>
      <c r="W389" s="336">
        <v>0.55764706657390772</v>
      </c>
      <c r="X389" s="336">
        <v>8.5651636298475831E-2</v>
      </c>
      <c r="Y389" s="336">
        <v>0.64951191757469195</v>
      </c>
      <c r="Z389" s="336">
        <v>0.18183467192960556</v>
      </c>
      <c r="AA389" s="336">
        <v>1.0336072239142196</v>
      </c>
      <c r="AB389" s="336">
        <v>4.471983124588684E-2</v>
      </c>
      <c r="AC389" s="340">
        <v>-0.91294214787979044</v>
      </c>
      <c r="AD389" s="509">
        <v>28078762000120</v>
      </c>
      <c r="AE389" s="337" t="s">
        <v>2381</v>
      </c>
      <c r="AF389" s="337" t="s">
        <v>2134</v>
      </c>
      <c r="AG389" s="341" t="s">
        <v>1436</v>
      </c>
      <c r="AH389" s="341" t="s">
        <v>2138</v>
      </c>
      <c r="AI389" s="341">
        <v>50000</v>
      </c>
      <c r="AJ389" s="341">
        <v>10000</v>
      </c>
      <c r="AK389" s="341">
        <v>50000</v>
      </c>
      <c r="AL389" s="336">
        <v>9.0000000000000011E-3</v>
      </c>
      <c r="AM389" s="336">
        <v>0.2</v>
      </c>
      <c r="AN389" s="336" t="s">
        <v>34</v>
      </c>
      <c r="AO389" s="334" t="s">
        <v>1324</v>
      </c>
      <c r="AP389" s="337" t="s">
        <v>13</v>
      </c>
      <c r="AQ389" s="343" t="s">
        <v>664</v>
      </c>
      <c r="AR389" s="336" t="s">
        <v>34</v>
      </c>
      <c r="AS389" s="336" t="s">
        <v>34</v>
      </c>
      <c r="AT389" s="336"/>
      <c r="AW389" s="629"/>
      <c r="AX389" s="629"/>
      <c r="AY389" s="630"/>
      <c r="AZ389" s="630"/>
      <c r="BA389" s="630"/>
      <c r="BB389" s="630"/>
      <c r="BC389" s="630"/>
      <c r="BD389" s="630"/>
      <c r="BE389" s="630"/>
      <c r="BF389" s="630"/>
      <c r="BG389" s="631"/>
      <c r="BH389" s="631"/>
      <c r="BI389" s="632"/>
      <c r="BJ389" s="632"/>
      <c r="BK389" s="632"/>
      <c r="BL389" s="212"/>
      <c r="BM389" s="631"/>
      <c r="BN389" s="631"/>
      <c r="BO389" s="631"/>
      <c r="BP389" s="631"/>
      <c r="BQ389" s="631"/>
      <c r="BR389" s="631"/>
      <c r="BS389" s="631"/>
      <c r="BT389" s="631"/>
      <c r="BU389" s="631"/>
      <c r="BV389" s="633"/>
      <c r="BW389" s="630"/>
    </row>
    <row r="390" spans="2:75" ht="15.75" customHeight="1">
      <c r="B390" s="330" t="s">
        <v>722</v>
      </c>
      <c r="C390" s="331">
        <v>36318507000135</v>
      </c>
      <c r="D390" s="332" t="s">
        <v>14</v>
      </c>
      <c r="E390" s="332" t="s">
        <v>607</v>
      </c>
      <c r="F390" s="332" t="s">
        <v>672</v>
      </c>
      <c r="G390" s="333"/>
      <c r="H390" s="333" t="s">
        <v>34</v>
      </c>
      <c r="I390" s="333" t="s">
        <v>34</v>
      </c>
      <c r="J390" s="333" t="s">
        <v>612</v>
      </c>
      <c r="K390" s="334" t="s">
        <v>723</v>
      </c>
      <c r="L390" s="335"/>
      <c r="M390" s="335" t="s">
        <v>1415</v>
      </c>
      <c r="N390" s="334">
        <v>569062</v>
      </c>
      <c r="O390" s="334" t="s">
        <v>1321</v>
      </c>
      <c r="P390" s="338">
        <v>44200</v>
      </c>
      <c r="Q390" s="339">
        <v>10924061.109999999</v>
      </c>
      <c r="R390" s="339">
        <v>18558380.661468245</v>
      </c>
      <c r="S390" s="334">
        <v>4</v>
      </c>
      <c r="T390" s="336">
        <v>-0.28744427051262655</v>
      </c>
      <c r="U390" s="336">
        <v>-3.7158481886826711</v>
      </c>
      <c r="V390" s="336">
        <v>-0.21514534323539525</v>
      </c>
      <c r="W390" s="336">
        <v>-2.109143752784183</v>
      </c>
      <c r="X390" s="336" t="s">
        <v>1418</v>
      </c>
      <c r="Y390" s="336" t="s">
        <v>1418</v>
      </c>
      <c r="Z390" s="336" t="s">
        <v>1418</v>
      </c>
      <c r="AA390" s="336" t="s">
        <v>1418</v>
      </c>
      <c r="AB390" s="336">
        <v>0.22893987308735067</v>
      </c>
      <c r="AC390" s="340">
        <v>-1.36789519565226</v>
      </c>
      <c r="AD390" s="509">
        <v>38032334000110</v>
      </c>
      <c r="AE390" s="337" t="s">
        <v>2151</v>
      </c>
      <c r="AF390" s="337" t="s">
        <v>2143</v>
      </c>
      <c r="AG390" s="341" t="s">
        <v>1437</v>
      </c>
      <c r="AH390" s="341" t="s">
        <v>2135</v>
      </c>
      <c r="AI390" s="341">
        <v>0</v>
      </c>
      <c r="AJ390" s="341">
        <v>0</v>
      </c>
      <c r="AK390" s="341">
        <v>0</v>
      </c>
      <c r="AL390" s="640">
        <v>5.5000000000000005E-3</v>
      </c>
      <c r="AM390" s="640" t="s">
        <v>34</v>
      </c>
      <c r="AN390" s="336" t="s">
        <v>34</v>
      </c>
      <c r="AO390" s="334" t="s">
        <v>1324</v>
      </c>
      <c r="AP390" s="337" t="s">
        <v>716</v>
      </c>
      <c r="AQ390" s="343" t="s">
        <v>687</v>
      </c>
      <c r="AR390" s="336">
        <v>3.6666666666666662E-3</v>
      </c>
      <c r="AS390" s="336">
        <v>3.6666666666666662E-3</v>
      </c>
      <c r="AT390" s="336"/>
      <c r="AW390" s="629"/>
      <c r="AX390" s="629"/>
      <c r="AY390" s="630"/>
      <c r="AZ390" s="630"/>
      <c r="BA390" s="630"/>
      <c r="BB390" s="630"/>
      <c r="BC390" s="630"/>
      <c r="BD390" s="630"/>
      <c r="BE390" s="630"/>
      <c r="BF390" s="630"/>
      <c r="BG390" s="631"/>
      <c r="BH390" s="631"/>
      <c r="BI390" s="632"/>
      <c r="BJ390" s="632"/>
      <c r="BK390" s="632"/>
      <c r="BL390" s="212"/>
      <c r="BM390" s="631"/>
      <c r="BN390" s="631"/>
      <c r="BO390" s="631"/>
      <c r="BP390" s="631"/>
      <c r="BQ390" s="631"/>
      <c r="BR390" s="631"/>
      <c r="BS390" s="631"/>
      <c r="BT390" s="631"/>
      <c r="BU390" s="631"/>
      <c r="BV390" s="633"/>
      <c r="BW390" s="630"/>
    </row>
    <row r="391" spans="2:75" ht="15.75" customHeight="1">
      <c r="B391" s="330" t="s">
        <v>1080</v>
      </c>
      <c r="C391" s="331">
        <v>19620324000150</v>
      </c>
      <c r="D391" s="332" t="s">
        <v>11</v>
      </c>
      <c r="E391" s="332" t="s">
        <v>621</v>
      </c>
      <c r="F391" s="332" t="s">
        <v>672</v>
      </c>
      <c r="G391" s="333" t="s">
        <v>738</v>
      </c>
      <c r="H391" s="333" t="s">
        <v>34</v>
      </c>
      <c r="I391" s="333"/>
      <c r="J391" s="333" t="s">
        <v>608</v>
      </c>
      <c r="K391" s="334" t="s">
        <v>48</v>
      </c>
      <c r="L391" s="335"/>
      <c r="M391" s="335" t="s">
        <v>34</v>
      </c>
      <c r="N391" s="334">
        <v>379018</v>
      </c>
      <c r="O391" s="334" t="s">
        <v>1321</v>
      </c>
      <c r="P391" s="338">
        <v>41716</v>
      </c>
      <c r="Q391" s="339">
        <v>47229547.789999999</v>
      </c>
      <c r="R391" s="339">
        <v>77636211.290674552</v>
      </c>
      <c r="S391" s="334">
        <v>4</v>
      </c>
      <c r="T391" s="336">
        <v>6.8188457600881325E-2</v>
      </c>
      <c r="U391" s="336">
        <v>0.88148550052303054</v>
      </c>
      <c r="V391" s="336">
        <v>9.6582696578902727E-2</v>
      </c>
      <c r="W391" s="336">
        <v>0.9468333734444947</v>
      </c>
      <c r="X391" s="336">
        <v>0.13638424269946414</v>
      </c>
      <c r="Y391" s="336">
        <v>1.034226488026563</v>
      </c>
      <c r="Z391" s="336">
        <v>0.26826920331937298</v>
      </c>
      <c r="AA391" s="336">
        <v>1.5249291213942022</v>
      </c>
      <c r="AB391" s="336">
        <v>4.2601565981920157E-2</v>
      </c>
      <c r="AC391" s="340">
        <v>-9.4691954752388341E-2</v>
      </c>
      <c r="AD391" s="509">
        <v>0</v>
      </c>
      <c r="AE391" s="337" t="s">
        <v>2336</v>
      </c>
      <c r="AF391" s="337" t="s">
        <v>2134</v>
      </c>
      <c r="AG391" s="341" t="s">
        <v>1436</v>
      </c>
      <c r="AH391" s="341" t="s">
        <v>2135</v>
      </c>
      <c r="AI391" s="341">
        <v>5000</v>
      </c>
      <c r="AJ391" s="341">
        <v>0</v>
      </c>
      <c r="AK391" s="341">
        <v>0</v>
      </c>
      <c r="AL391" s="336">
        <v>6.9999999999999993E-3</v>
      </c>
      <c r="AM391" s="336">
        <v>0.2</v>
      </c>
      <c r="AN391" s="336" t="s">
        <v>636</v>
      </c>
      <c r="AO391" s="334" t="s">
        <v>1321</v>
      </c>
      <c r="AP391" s="337" t="s">
        <v>11</v>
      </c>
      <c r="AQ391" s="343" t="s">
        <v>676</v>
      </c>
      <c r="AR391" s="336">
        <v>2.3333333333333331E-3</v>
      </c>
      <c r="AS391" s="336">
        <v>2.3333333333333331E-3</v>
      </c>
      <c r="AT391" s="336"/>
      <c r="AW391" s="629"/>
      <c r="AX391" s="629"/>
      <c r="AY391" s="630"/>
      <c r="AZ391" s="630"/>
      <c r="BA391" s="630"/>
      <c r="BB391" s="630"/>
      <c r="BC391" s="630"/>
      <c r="BD391" s="630"/>
      <c r="BE391" s="630"/>
      <c r="BF391" s="630"/>
      <c r="BG391" s="631"/>
      <c r="BH391" s="631"/>
      <c r="BI391" s="632"/>
      <c r="BJ391" s="632"/>
      <c r="BK391" s="632"/>
      <c r="BL391" s="212"/>
      <c r="BM391" s="631"/>
      <c r="BN391" s="631"/>
      <c r="BO391" s="631"/>
      <c r="BP391" s="631"/>
      <c r="BQ391" s="631"/>
      <c r="BR391" s="631"/>
      <c r="BS391" s="631"/>
      <c r="BT391" s="631"/>
      <c r="BU391" s="631"/>
      <c r="BV391" s="633"/>
      <c r="BW391" s="630"/>
    </row>
    <row r="392" spans="2:75" ht="15.75" customHeight="1">
      <c r="B392" s="330" t="s">
        <v>1171</v>
      </c>
      <c r="C392" s="331">
        <v>19436818000180</v>
      </c>
      <c r="D392" s="332" t="s">
        <v>14</v>
      </c>
      <c r="E392" s="332" t="s">
        <v>607</v>
      </c>
      <c r="F392" s="332" t="s">
        <v>860</v>
      </c>
      <c r="G392" s="333"/>
      <c r="H392" s="333" t="s">
        <v>34</v>
      </c>
      <c r="I392" s="333" t="s">
        <v>34</v>
      </c>
      <c r="J392" s="333" t="s">
        <v>611</v>
      </c>
      <c r="K392" s="334"/>
      <c r="L392" s="335"/>
      <c r="M392" s="335" t="s">
        <v>1415</v>
      </c>
      <c r="N392" s="334">
        <v>359130</v>
      </c>
      <c r="O392" s="334" t="s">
        <v>1321</v>
      </c>
      <c r="P392" s="338">
        <v>41670</v>
      </c>
      <c r="Q392" s="339">
        <v>1277029987.1600001</v>
      </c>
      <c r="R392" s="339">
        <v>2649838477.315475</v>
      </c>
      <c r="S392" s="334">
        <v>4</v>
      </c>
      <c r="T392" s="336">
        <v>-0.28082646923804577</v>
      </c>
      <c r="U392" s="336">
        <v>-3.6302985799346592</v>
      </c>
      <c r="V392" s="336">
        <v>-0.19743965258995377</v>
      </c>
      <c r="W392" s="336">
        <v>-1.9355687813161577</v>
      </c>
      <c r="X392" s="336">
        <v>-4.0600863937092169E-2</v>
      </c>
      <c r="Y392" s="336">
        <v>-0.30788372681023912</v>
      </c>
      <c r="Z392" s="336">
        <v>0.45180769042745106</v>
      </c>
      <c r="AA392" s="336">
        <v>2.5682213831397416</v>
      </c>
      <c r="AB392" s="336">
        <v>0.22935586199498431</v>
      </c>
      <c r="AC392" s="340">
        <v>-1.2678594917507495</v>
      </c>
      <c r="AD392" s="509">
        <v>0</v>
      </c>
      <c r="AE392" s="337" t="s">
        <v>2343</v>
      </c>
      <c r="AF392" s="337" t="s">
        <v>2343</v>
      </c>
      <c r="AG392" s="341" t="s">
        <v>1440</v>
      </c>
      <c r="AH392" s="341" t="s">
        <v>2138</v>
      </c>
      <c r="AI392" s="341">
        <v>50000</v>
      </c>
      <c r="AJ392" s="341">
        <v>1000</v>
      </c>
      <c r="AK392" s="341">
        <v>1000</v>
      </c>
      <c r="AL392" s="336">
        <v>1.4999999999999999E-2</v>
      </c>
      <c r="AM392" s="336" t="s">
        <v>34</v>
      </c>
      <c r="AN392" s="336" t="s">
        <v>2147</v>
      </c>
      <c r="AO392" s="334" t="s">
        <v>1324</v>
      </c>
      <c r="AP392" s="337" t="s">
        <v>716</v>
      </c>
      <c r="AQ392" s="343" t="s">
        <v>659</v>
      </c>
      <c r="AR392" s="336">
        <v>2E-3</v>
      </c>
      <c r="AS392" s="336">
        <v>2E-3</v>
      </c>
      <c r="AT392" s="336"/>
      <c r="AW392" s="629"/>
      <c r="AX392" s="629"/>
      <c r="AY392" s="630"/>
      <c r="AZ392" s="630"/>
      <c r="BA392" s="630"/>
      <c r="BB392" s="631"/>
      <c r="BC392" s="630"/>
      <c r="BD392" s="630"/>
      <c r="BE392" s="630"/>
      <c r="BF392" s="630"/>
      <c r="BG392" s="631"/>
      <c r="BH392" s="631"/>
      <c r="BI392" s="632"/>
      <c r="BJ392" s="632"/>
      <c r="BK392" s="632"/>
      <c r="BL392" s="631"/>
      <c r="BM392" s="631"/>
      <c r="BN392" s="631"/>
      <c r="BO392" s="631"/>
      <c r="BP392" s="631"/>
      <c r="BQ392" s="631"/>
      <c r="BR392" s="631"/>
      <c r="BS392" s="631"/>
      <c r="BT392" s="634"/>
      <c r="BU392" s="635"/>
      <c r="BV392" s="633"/>
      <c r="BW392" s="636"/>
    </row>
    <row r="393" spans="2:75" ht="15.75" customHeight="1">
      <c r="B393" s="330" t="s">
        <v>1172</v>
      </c>
      <c r="C393" s="331">
        <v>19436835000117</v>
      </c>
      <c r="D393" s="332" t="s">
        <v>14</v>
      </c>
      <c r="E393" s="332" t="s">
        <v>607</v>
      </c>
      <c r="F393" s="332" t="s">
        <v>860</v>
      </c>
      <c r="G393" s="333"/>
      <c r="H393" s="333" t="s">
        <v>34</v>
      </c>
      <c r="I393" s="333" t="s">
        <v>34</v>
      </c>
      <c r="J393" s="333" t="s">
        <v>611</v>
      </c>
      <c r="K393" s="334"/>
      <c r="L393" s="335"/>
      <c r="M393" s="335" t="s">
        <v>1415</v>
      </c>
      <c r="N393" s="334">
        <v>359149</v>
      </c>
      <c r="O393" s="334" t="s">
        <v>1321</v>
      </c>
      <c r="P393" s="338">
        <v>41670</v>
      </c>
      <c r="Q393" s="339">
        <v>739098509.38999999</v>
      </c>
      <c r="R393" s="339">
        <v>1657396422.6554742</v>
      </c>
      <c r="S393" s="334">
        <v>4</v>
      </c>
      <c r="T393" s="336">
        <v>-0.28547091615770948</v>
      </c>
      <c r="U393" s="336">
        <v>-3.6903382517746555</v>
      </c>
      <c r="V393" s="336">
        <v>-0.20534785767952102</v>
      </c>
      <c r="W393" s="336">
        <v>-2.0130956341383794</v>
      </c>
      <c r="X393" s="336">
        <v>-5.9878884314048419E-2</v>
      </c>
      <c r="Y393" s="336">
        <v>-0.45407245738448099</v>
      </c>
      <c r="Z393" s="336">
        <v>0.40771547897062232</v>
      </c>
      <c r="AA393" s="336">
        <v>2.3175869590417086</v>
      </c>
      <c r="AB393" s="336">
        <v>0.22891247963794098</v>
      </c>
      <c r="AC393" s="340">
        <v>-1.3139744907119468</v>
      </c>
      <c r="AD393" s="509">
        <v>19436818000180</v>
      </c>
      <c r="AE393" s="337" t="s">
        <v>2343</v>
      </c>
      <c r="AF393" s="337" t="s">
        <v>2343</v>
      </c>
      <c r="AG393" s="341" t="s">
        <v>1440</v>
      </c>
      <c r="AH393" s="341" t="s">
        <v>2138</v>
      </c>
      <c r="AI393" s="341">
        <v>1000</v>
      </c>
      <c r="AJ393" s="341">
        <v>100</v>
      </c>
      <c r="AK393" s="341">
        <v>100</v>
      </c>
      <c r="AL393" s="336">
        <v>0.01</v>
      </c>
      <c r="AM393" s="336" t="s">
        <v>34</v>
      </c>
      <c r="AN393" s="336" t="s">
        <v>2147</v>
      </c>
      <c r="AO393" s="334" t="s">
        <v>1324</v>
      </c>
      <c r="AP393" s="337" t="s">
        <v>716</v>
      </c>
      <c r="AQ393" s="343" t="s">
        <v>659</v>
      </c>
      <c r="AR393" s="336">
        <v>2.9999999999999996E-3</v>
      </c>
      <c r="AS393" s="336">
        <v>2.9999999999999996E-3</v>
      </c>
      <c r="AT393" s="336"/>
      <c r="AW393" s="629"/>
      <c r="AX393" s="629"/>
      <c r="AY393" s="630"/>
      <c r="AZ393" s="630"/>
      <c r="BA393" s="630"/>
      <c r="BB393" s="631"/>
      <c r="BC393" s="630"/>
      <c r="BD393" s="630"/>
      <c r="BE393" s="630"/>
      <c r="BF393" s="630"/>
      <c r="BG393" s="631"/>
      <c r="BH393" s="631"/>
      <c r="BI393" s="632"/>
      <c r="BJ393" s="632"/>
      <c r="BK393" s="632"/>
      <c r="BL393" s="631"/>
      <c r="BM393" s="631"/>
      <c r="BN393" s="631"/>
      <c r="BO393" s="631"/>
      <c r="BP393" s="631"/>
      <c r="BQ393" s="631"/>
      <c r="BR393" s="631"/>
      <c r="BS393" s="631"/>
      <c r="BT393" s="634"/>
      <c r="BU393" s="635"/>
      <c r="BV393" s="633"/>
      <c r="BW393" s="636"/>
    </row>
    <row r="394" spans="2:75" ht="15.75" customHeight="1">
      <c r="B394" s="330" t="s">
        <v>61</v>
      </c>
      <c r="C394" s="331">
        <v>9599346000122</v>
      </c>
      <c r="D394" s="332" t="s">
        <v>14</v>
      </c>
      <c r="E394" s="332" t="s">
        <v>607</v>
      </c>
      <c r="F394" s="332"/>
      <c r="G394" s="333"/>
      <c r="H394" s="333" t="s">
        <v>34</v>
      </c>
      <c r="I394" s="333" t="s">
        <v>34</v>
      </c>
      <c r="J394" s="333" t="s">
        <v>608</v>
      </c>
      <c r="K394" s="334" t="s">
        <v>48</v>
      </c>
      <c r="L394" s="335"/>
      <c r="M394" s="335" t="s">
        <v>1415</v>
      </c>
      <c r="N394" s="334">
        <v>213705</v>
      </c>
      <c r="O394" s="334" t="s">
        <v>1321</v>
      </c>
      <c r="P394" s="338">
        <v>39629</v>
      </c>
      <c r="Q394" s="339">
        <v>197356987.77000001</v>
      </c>
      <c r="R394" s="339">
        <v>217644640.14107138</v>
      </c>
      <c r="S394" s="334">
        <v>4</v>
      </c>
      <c r="T394" s="336">
        <v>7.9195086974791717E-2</v>
      </c>
      <c r="U394" s="336">
        <v>1.0237703467285486</v>
      </c>
      <c r="V394" s="336">
        <v>-1.4266389219254716E-2</v>
      </c>
      <c r="W394" s="336">
        <v>-0.13985831737783291</v>
      </c>
      <c r="X394" s="336">
        <v>0.18828697723049315</v>
      </c>
      <c r="Y394" s="336">
        <v>1.4278143526546521</v>
      </c>
      <c r="Z394" s="336">
        <v>0.18282984477085007</v>
      </c>
      <c r="AA394" s="336">
        <v>1.0392641089672074</v>
      </c>
      <c r="AB394" s="336">
        <v>0.17089280801770934</v>
      </c>
      <c r="AC394" s="340">
        <v>-0.56731288329794505</v>
      </c>
      <c r="AD394" s="509">
        <v>0</v>
      </c>
      <c r="AE394" s="337" t="s">
        <v>2139</v>
      </c>
      <c r="AF394" s="337" t="s">
        <v>2140</v>
      </c>
      <c r="AG394" s="341" t="s">
        <v>719</v>
      </c>
      <c r="AH394" s="341" t="s">
        <v>2138</v>
      </c>
      <c r="AI394" s="341">
        <v>500</v>
      </c>
      <c r="AJ394" s="341">
        <v>100</v>
      </c>
      <c r="AK394" s="341">
        <v>500</v>
      </c>
      <c r="AL394" s="640">
        <v>0.02</v>
      </c>
      <c r="AM394" s="640">
        <v>0.2</v>
      </c>
      <c r="AN394" s="336" t="s">
        <v>666</v>
      </c>
      <c r="AO394" s="334" t="s">
        <v>1324</v>
      </c>
      <c r="AP394" s="337" t="s">
        <v>716</v>
      </c>
      <c r="AQ394" s="343" t="s">
        <v>667</v>
      </c>
      <c r="AR394" s="336">
        <v>3.3333333333333331E-3</v>
      </c>
      <c r="AS394" s="336">
        <v>3.3333333333333331E-3</v>
      </c>
      <c r="AT394" s="336"/>
      <c r="AW394" s="629"/>
      <c r="AX394" s="629"/>
      <c r="AY394" s="630"/>
      <c r="AZ394" s="630"/>
      <c r="BA394" s="630"/>
      <c r="BB394" s="631"/>
      <c r="BC394" s="630"/>
      <c r="BD394" s="630"/>
      <c r="BE394" s="630"/>
      <c r="BF394" s="630"/>
      <c r="BG394" s="631"/>
      <c r="BH394" s="631"/>
      <c r="BI394" s="632"/>
      <c r="BJ394" s="632"/>
      <c r="BK394" s="632"/>
      <c r="BL394" s="631"/>
      <c r="BM394" s="631"/>
      <c r="BN394" s="631"/>
      <c r="BO394" s="631"/>
      <c r="BP394" s="631"/>
      <c r="BQ394" s="631"/>
      <c r="BR394" s="631"/>
      <c r="BS394" s="631"/>
      <c r="BT394" s="634"/>
      <c r="BU394" s="635"/>
      <c r="BV394" s="633"/>
      <c r="BW394" s="636"/>
    </row>
    <row r="395" spans="2:75" ht="15.75" customHeight="1">
      <c r="B395" s="330" t="s">
        <v>797</v>
      </c>
      <c r="C395" s="331">
        <v>43617048000156</v>
      </c>
      <c r="D395" s="332" t="s">
        <v>14</v>
      </c>
      <c r="E395" s="332" t="s">
        <v>607</v>
      </c>
      <c r="F395" s="332"/>
      <c r="G395" s="333"/>
      <c r="H395" s="333" t="s">
        <v>34</v>
      </c>
      <c r="I395" s="333" t="s">
        <v>34</v>
      </c>
      <c r="J395" s="333" t="s">
        <v>608</v>
      </c>
      <c r="K395" s="334" t="s">
        <v>48</v>
      </c>
      <c r="L395" s="335"/>
      <c r="M395" s="335" t="s">
        <v>1415</v>
      </c>
      <c r="N395" s="334">
        <v>621285</v>
      </c>
      <c r="O395" s="334" t="s">
        <v>1321</v>
      </c>
      <c r="P395" s="338">
        <v>44498</v>
      </c>
      <c r="Q395" s="339">
        <v>5010839.71</v>
      </c>
      <c r="R395" s="339" t="s">
        <v>1418</v>
      </c>
      <c r="S395" s="334">
        <v>4</v>
      </c>
      <c r="T395" s="336">
        <v>2.3880516396122653E-2</v>
      </c>
      <c r="U395" s="336">
        <v>0.30870809648453673</v>
      </c>
      <c r="V395" s="336" t="s">
        <v>1418</v>
      </c>
      <c r="W395" s="336" t="s">
        <v>1418</v>
      </c>
      <c r="X395" s="336" t="s">
        <v>1418</v>
      </c>
      <c r="Y395" s="336" t="s">
        <v>1418</v>
      </c>
      <c r="Z395" s="336" t="s">
        <v>1418</v>
      </c>
      <c r="AA395" s="336" t="s">
        <v>1418</v>
      </c>
      <c r="AB395" s="336" t="s">
        <v>1418</v>
      </c>
      <c r="AC395" s="340" t="s">
        <v>1418</v>
      </c>
      <c r="AD395" s="509">
        <v>40054367000102</v>
      </c>
      <c r="AE395" s="337" t="s">
        <v>2194</v>
      </c>
      <c r="AF395" s="337" t="s">
        <v>2194</v>
      </c>
      <c r="AG395" s="341" t="s">
        <v>1439</v>
      </c>
      <c r="AH395" s="341" t="s">
        <v>2138</v>
      </c>
      <c r="AI395" s="341">
        <v>200</v>
      </c>
      <c r="AJ395" s="341">
        <v>200</v>
      </c>
      <c r="AK395" s="341">
        <v>200</v>
      </c>
      <c r="AL395" s="336">
        <v>0.01</v>
      </c>
      <c r="AM395" s="336">
        <v>0.2</v>
      </c>
      <c r="AN395" s="336" t="s">
        <v>2147</v>
      </c>
      <c r="AO395" s="334" t="s">
        <v>1324</v>
      </c>
      <c r="AP395" s="337" t="s">
        <v>716</v>
      </c>
      <c r="AQ395" s="343" t="s">
        <v>659</v>
      </c>
      <c r="AR395" s="336">
        <v>3.3333333333333331E-3</v>
      </c>
      <c r="AS395" s="336">
        <v>3.3333333333333331E-3</v>
      </c>
      <c r="AT395" s="336"/>
      <c r="AW395" s="629"/>
      <c r="AX395" s="629"/>
      <c r="AY395" s="630"/>
      <c r="AZ395" s="630"/>
      <c r="BA395" s="630"/>
      <c r="BB395" s="631"/>
      <c r="BC395" s="630"/>
      <c r="BD395" s="630"/>
      <c r="BE395" s="630"/>
      <c r="BF395" s="630"/>
      <c r="BG395" s="631"/>
      <c r="BH395" s="631"/>
      <c r="BI395" s="632"/>
      <c r="BJ395" s="632"/>
      <c r="BK395" s="632"/>
      <c r="BL395" s="631"/>
      <c r="BM395" s="631"/>
      <c r="BN395" s="631"/>
      <c r="BO395" s="631"/>
      <c r="BP395" s="631"/>
      <c r="BQ395" s="631"/>
      <c r="BR395" s="631"/>
      <c r="BS395" s="631"/>
      <c r="BT395" s="634"/>
      <c r="BU395" s="635"/>
      <c r="BV395" s="633"/>
      <c r="BW395" s="636"/>
    </row>
    <row r="396" spans="2:75" ht="15.75" customHeight="1">
      <c r="B396" s="330" t="s">
        <v>478</v>
      </c>
      <c r="C396" s="331">
        <v>74326471000120</v>
      </c>
      <c r="D396" s="332" t="s">
        <v>11</v>
      </c>
      <c r="E396" s="332" t="s">
        <v>661</v>
      </c>
      <c r="F396" s="332"/>
      <c r="G396" s="333"/>
      <c r="H396" s="333" t="s">
        <v>34</v>
      </c>
      <c r="I396" s="333" t="s">
        <v>34</v>
      </c>
      <c r="J396" s="333" t="s">
        <v>611</v>
      </c>
      <c r="K396" s="334" t="s">
        <v>48</v>
      </c>
      <c r="L396" s="335"/>
      <c r="M396" s="335" t="s">
        <v>1415</v>
      </c>
      <c r="N396" s="334">
        <v>14761</v>
      </c>
      <c r="O396" s="334" t="s">
        <v>1321</v>
      </c>
      <c r="P396" s="338">
        <v>34611</v>
      </c>
      <c r="Q396" s="339">
        <v>14818223.59</v>
      </c>
      <c r="R396" s="339">
        <v>24609498.371388879</v>
      </c>
      <c r="S396" s="334">
        <v>4</v>
      </c>
      <c r="T396" s="336">
        <v>-0.1473521213438046</v>
      </c>
      <c r="U396" s="336">
        <v>-1.9048496329999864</v>
      </c>
      <c r="V396" s="336">
        <v>-9.5815147411615231E-2</v>
      </c>
      <c r="W396" s="336">
        <v>-0.9393088251238374</v>
      </c>
      <c r="X396" s="336">
        <v>-0.12949243023772061</v>
      </c>
      <c r="Y396" s="336">
        <v>-0.98196462215872016</v>
      </c>
      <c r="Z396" s="336">
        <v>0.19554848258388646</v>
      </c>
      <c r="AA396" s="336">
        <v>1.1115609695295994</v>
      </c>
      <c r="AB396" s="336">
        <v>0.13883333428519498</v>
      </c>
      <c r="AC396" s="340">
        <v>-1.3560542348094724</v>
      </c>
      <c r="AD396" s="509">
        <v>0</v>
      </c>
      <c r="AE396" s="337" t="s">
        <v>2204</v>
      </c>
      <c r="AF396" s="337" t="s">
        <v>719</v>
      </c>
      <c r="AG396" s="341" t="s">
        <v>719</v>
      </c>
      <c r="AH396" s="341" t="s">
        <v>2138</v>
      </c>
      <c r="AI396" s="341">
        <v>100</v>
      </c>
      <c r="AJ396" s="341">
        <v>100</v>
      </c>
      <c r="AK396" s="341">
        <v>100</v>
      </c>
      <c r="AL396" s="336">
        <v>5.0000000000000001E-3</v>
      </c>
      <c r="AM396" s="336" t="s">
        <v>34</v>
      </c>
      <c r="AN396" s="336" t="s">
        <v>2147</v>
      </c>
      <c r="AO396" s="334" t="s">
        <v>1324</v>
      </c>
      <c r="AP396" s="337" t="s">
        <v>11</v>
      </c>
      <c r="AQ396" s="343" t="s">
        <v>660</v>
      </c>
      <c r="AR396" s="336">
        <v>1.3333333333333333E-3</v>
      </c>
      <c r="AS396" s="336">
        <v>1.3333333333333333E-3</v>
      </c>
      <c r="AT396" s="336"/>
      <c r="AW396" s="629"/>
      <c r="AX396" s="629"/>
      <c r="AY396" s="630"/>
      <c r="AZ396" s="630"/>
      <c r="BA396" s="630"/>
      <c r="BB396" s="631"/>
      <c r="BC396" s="630"/>
      <c r="BD396" s="630"/>
      <c r="BE396" s="630"/>
      <c r="BF396" s="630"/>
      <c r="BG396" s="631"/>
      <c r="BH396" s="631"/>
      <c r="BI396" s="632"/>
      <c r="BJ396" s="632"/>
      <c r="BK396" s="632"/>
      <c r="BL396" s="631"/>
      <c r="BM396" s="631"/>
      <c r="BN396" s="631"/>
      <c r="BO396" s="631"/>
      <c r="BP396" s="631"/>
      <c r="BQ396" s="631"/>
      <c r="BR396" s="631"/>
      <c r="BS396" s="631"/>
      <c r="BT396" s="634"/>
      <c r="BU396" s="635"/>
      <c r="BV396" s="633"/>
      <c r="BW396" s="636"/>
    </row>
    <row r="397" spans="2:75" ht="15.75" customHeight="1">
      <c r="B397" s="330" t="s">
        <v>579</v>
      </c>
      <c r="C397" s="331">
        <v>37703644000156</v>
      </c>
      <c r="D397" s="332" t="s">
        <v>14</v>
      </c>
      <c r="E397" s="332" t="s">
        <v>607</v>
      </c>
      <c r="F397" s="332"/>
      <c r="G397" s="333"/>
      <c r="H397" s="333" t="s">
        <v>34</v>
      </c>
      <c r="I397" s="333" t="s">
        <v>34</v>
      </c>
      <c r="J397" s="333" t="s">
        <v>611</v>
      </c>
      <c r="K397" s="334" t="s">
        <v>49</v>
      </c>
      <c r="L397" s="335"/>
      <c r="M397" s="335" t="s">
        <v>1415</v>
      </c>
      <c r="N397" s="334">
        <v>557821</v>
      </c>
      <c r="O397" s="334" t="s">
        <v>1321</v>
      </c>
      <c r="P397" s="338">
        <v>44133</v>
      </c>
      <c r="Q397" s="339">
        <v>29130486.140000001</v>
      </c>
      <c r="R397" s="339">
        <v>109762567.85055558</v>
      </c>
      <c r="S397" s="334">
        <v>4</v>
      </c>
      <c r="T397" s="336">
        <v>-0.27404401744539408</v>
      </c>
      <c r="U397" s="336">
        <v>-3.5426205018028316</v>
      </c>
      <c r="V397" s="336">
        <v>-0.19911956983717594</v>
      </c>
      <c r="W397" s="336">
        <v>-1.952037587537524</v>
      </c>
      <c r="X397" s="336" t="s">
        <v>1418</v>
      </c>
      <c r="Y397" s="336" t="s">
        <v>1418</v>
      </c>
      <c r="Z397" s="336" t="s">
        <v>1418</v>
      </c>
      <c r="AA397" s="336" t="s">
        <v>1418</v>
      </c>
      <c r="AB397" s="336">
        <v>0.1909022834003295</v>
      </c>
      <c r="AC397" s="340">
        <v>-1.5762518141483379</v>
      </c>
      <c r="AD397" s="509">
        <v>0</v>
      </c>
      <c r="AE397" s="337" t="s">
        <v>2204</v>
      </c>
      <c r="AF397" s="337" t="s">
        <v>719</v>
      </c>
      <c r="AG397" s="341" t="s">
        <v>719</v>
      </c>
      <c r="AH397" s="341" t="s">
        <v>2138</v>
      </c>
      <c r="AI397" s="341">
        <v>1000</v>
      </c>
      <c r="AJ397" s="341">
        <v>500</v>
      </c>
      <c r="AK397" s="341">
        <v>500</v>
      </c>
      <c r="AL397" s="336">
        <v>5.0000000000000001E-3</v>
      </c>
      <c r="AM397" s="336" t="s">
        <v>34</v>
      </c>
      <c r="AN397" s="336" t="s">
        <v>2147</v>
      </c>
      <c r="AO397" s="334" t="s">
        <v>1324</v>
      </c>
      <c r="AP397" s="337" t="s">
        <v>716</v>
      </c>
      <c r="AQ397" s="343" t="s">
        <v>687</v>
      </c>
      <c r="AR397" s="336" t="s">
        <v>34</v>
      </c>
      <c r="AS397" s="336" t="s">
        <v>34</v>
      </c>
      <c r="AT397" s="336"/>
      <c r="AW397" s="629"/>
      <c r="AX397" s="629"/>
      <c r="AY397" s="630"/>
      <c r="AZ397" s="630"/>
      <c r="BA397" s="630"/>
      <c r="BB397" s="631"/>
      <c r="BC397" s="630"/>
      <c r="BD397" s="630"/>
      <c r="BE397" s="630"/>
      <c r="BF397" s="630"/>
      <c r="BG397" s="631"/>
      <c r="BH397" s="631"/>
      <c r="BI397" s="632"/>
      <c r="BJ397" s="632"/>
      <c r="BK397" s="632"/>
      <c r="BL397" s="631"/>
      <c r="BM397" s="631"/>
      <c r="BN397" s="631"/>
      <c r="BO397" s="631"/>
      <c r="BP397" s="631"/>
      <c r="BQ397" s="631"/>
      <c r="BR397" s="631"/>
      <c r="BS397" s="631"/>
      <c r="BT397" s="634"/>
      <c r="BU397" s="635"/>
      <c r="BV397" s="633"/>
      <c r="BW397" s="636"/>
    </row>
    <row r="398" spans="2:75" ht="15.75" customHeight="1">
      <c r="B398" s="330" t="s">
        <v>135</v>
      </c>
      <c r="C398" s="331">
        <v>38389079000167</v>
      </c>
      <c r="D398" s="332" t="s">
        <v>11</v>
      </c>
      <c r="E398" s="332" t="s">
        <v>661</v>
      </c>
      <c r="F398" s="332"/>
      <c r="G398" s="333"/>
      <c r="H398" s="333" t="s">
        <v>34</v>
      </c>
      <c r="I398" s="333" t="s">
        <v>34</v>
      </c>
      <c r="J398" s="333" t="s">
        <v>611</v>
      </c>
      <c r="K398" s="334" t="s">
        <v>49</v>
      </c>
      <c r="L398" s="335"/>
      <c r="M398" s="335" t="s">
        <v>1415</v>
      </c>
      <c r="N398" s="334">
        <v>557471</v>
      </c>
      <c r="O398" s="334" t="s">
        <v>1321</v>
      </c>
      <c r="P398" s="338">
        <v>44133</v>
      </c>
      <c r="Q398" s="339">
        <v>9998851.1099999994</v>
      </c>
      <c r="R398" s="339">
        <v>45393176.890396841</v>
      </c>
      <c r="S398" s="334">
        <v>4</v>
      </c>
      <c r="T398" s="336">
        <v>-0.16632213838632359</v>
      </c>
      <c r="U398" s="336">
        <v>-2.150078745902507</v>
      </c>
      <c r="V398" s="336">
        <v>-0.11738070748299023</v>
      </c>
      <c r="W398" s="336">
        <v>-1.1507234233476373</v>
      </c>
      <c r="X398" s="336" t="s">
        <v>1418</v>
      </c>
      <c r="Y398" s="336" t="s">
        <v>1418</v>
      </c>
      <c r="Z398" s="336" t="s">
        <v>1418</v>
      </c>
      <c r="AA398" s="336" t="s">
        <v>1418</v>
      </c>
      <c r="AB398" s="336">
        <v>0.15506753556688282</v>
      </c>
      <c r="AC398" s="340">
        <v>-1.3543472753168979</v>
      </c>
      <c r="AD398" s="509">
        <v>0</v>
      </c>
      <c r="AE398" s="337" t="s">
        <v>2204</v>
      </c>
      <c r="AF398" s="337" t="s">
        <v>719</v>
      </c>
      <c r="AG398" s="341" t="s">
        <v>719</v>
      </c>
      <c r="AH398" s="341" t="s">
        <v>2138</v>
      </c>
      <c r="AI398" s="341">
        <v>1000</v>
      </c>
      <c r="AJ398" s="341">
        <v>500</v>
      </c>
      <c r="AK398" s="341">
        <v>500</v>
      </c>
      <c r="AL398" s="336">
        <v>5.0000000000000001E-3</v>
      </c>
      <c r="AM398" s="336" t="s">
        <v>34</v>
      </c>
      <c r="AN398" s="336" t="s">
        <v>2147</v>
      </c>
      <c r="AO398" s="334" t="s">
        <v>1324</v>
      </c>
      <c r="AP398" s="337" t="s">
        <v>13</v>
      </c>
      <c r="AQ398" s="343" t="s">
        <v>679</v>
      </c>
      <c r="AR398" s="336" t="s">
        <v>34</v>
      </c>
      <c r="AS398" s="336" t="s">
        <v>34</v>
      </c>
      <c r="AT398" s="336"/>
      <c r="AW398" s="629"/>
      <c r="AX398" s="629"/>
      <c r="AY398" s="630"/>
      <c r="AZ398" s="630"/>
      <c r="BA398" s="630"/>
      <c r="BB398" s="631"/>
      <c r="BC398" s="630"/>
      <c r="BD398" s="630"/>
      <c r="BE398" s="630"/>
      <c r="BF398" s="630"/>
      <c r="BG398" s="631"/>
      <c r="BH398" s="631"/>
      <c r="BI398" s="632"/>
      <c r="BJ398" s="632"/>
      <c r="BK398" s="632"/>
      <c r="BL398" s="631"/>
      <c r="BM398" s="631"/>
      <c r="BN398" s="631"/>
      <c r="BO398" s="631"/>
      <c r="BP398" s="631"/>
      <c r="BQ398" s="631"/>
      <c r="BR398" s="631"/>
      <c r="BS398" s="631"/>
      <c r="BT398" s="634"/>
      <c r="BU398" s="635"/>
      <c r="BV398" s="633"/>
      <c r="BW398" s="636"/>
    </row>
    <row r="399" spans="2:75" ht="15.75" customHeight="1">
      <c r="B399" s="330" t="s">
        <v>850</v>
      </c>
      <c r="C399" s="331">
        <v>39800632000175</v>
      </c>
      <c r="D399" s="332" t="s">
        <v>14</v>
      </c>
      <c r="E399" s="332" t="s">
        <v>607</v>
      </c>
      <c r="F399" s="332"/>
      <c r="G399" s="333"/>
      <c r="H399" s="333" t="s">
        <v>34</v>
      </c>
      <c r="I399" s="333" t="s">
        <v>34</v>
      </c>
      <c r="J399" s="333" t="s">
        <v>611</v>
      </c>
      <c r="K399" s="334"/>
      <c r="L399" s="335"/>
      <c r="M399" s="335" t="s">
        <v>34</v>
      </c>
      <c r="N399" s="334">
        <v>563242</v>
      </c>
      <c r="O399" s="334" t="s">
        <v>1321</v>
      </c>
      <c r="P399" s="338">
        <v>44165</v>
      </c>
      <c r="Q399" s="339">
        <v>28667748.18</v>
      </c>
      <c r="R399" s="339">
        <v>54481852.701904781</v>
      </c>
      <c r="S399" s="334">
        <v>4</v>
      </c>
      <c r="T399" s="336">
        <v>-0.13301518709609206</v>
      </c>
      <c r="U399" s="336">
        <v>-1.7195132856773667</v>
      </c>
      <c r="V399" s="336">
        <v>-0.10684640891760999</v>
      </c>
      <c r="W399" s="336">
        <v>-1.0474520735010104</v>
      </c>
      <c r="X399" s="336" t="s">
        <v>1418</v>
      </c>
      <c r="Y399" s="336" t="s">
        <v>1418</v>
      </c>
      <c r="Z399" s="336" t="s">
        <v>1418</v>
      </c>
      <c r="AA399" s="336" t="s">
        <v>1418</v>
      </c>
      <c r="AB399" s="336">
        <v>0.19856623500177184</v>
      </c>
      <c r="AC399" s="340">
        <v>-0.95905829516029484</v>
      </c>
      <c r="AD399" s="509">
        <v>0</v>
      </c>
      <c r="AE399" s="337" t="s">
        <v>2148</v>
      </c>
      <c r="AF399" s="337" t="s">
        <v>2134</v>
      </c>
      <c r="AG399" s="341" t="s">
        <v>1436</v>
      </c>
      <c r="AH399" s="341" t="s">
        <v>726</v>
      </c>
      <c r="AI399" s="341">
        <v>1</v>
      </c>
      <c r="AJ399" s="341">
        <v>1</v>
      </c>
      <c r="AK399" s="341">
        <v>1</v>
      </c>
      <c r="AL399" s="336">
        <v>0.01</v>
      </c>
      <c r="AM399" s="336" t="s">
        <v>34</v>
      </c>
      <c r="AN399" s="336" t="s">
        <v>34</v>
      </c>
      <c r="AO399" s="334" t="s">
        <v>1324</v>
      </c>
      <c r="AP399" s="337" t="s">
        <v>716</v>
      </c>
      <c r="AQ399" s="343" t="s">
        <v>659</v>
      </c>
      <c r="AR399" s="336">
        <v>6.6666666666666662E-3</v>
      </c>
      <c r="AS399" s="336">
        <v>6.6666666666666662E-3</v>
      </c>
      <c r="AT399" s="336"/>
      <c r="AW399" s="629"/>
      <c r="AX399" s="629"/>
      <c r="AY399" s="630"/>
      <c r="AZ399" s="630"/>
      <c r="BA399" s="630"/>
      <c r="BB399" s="631"/>
      <c r="BC399" s="630"/>
      <c r="BD399" s="630"/>
      <c r="BE399" s="630"/>
      <c r="BF399" s="630"/>
      <c r="BG399" s="631"/>
      <c r="BH399" s="631"/>
      <c r="BI399" s="632"/>
      <c r="BJ399" s="632"/>
      <c r="BK399" s="632"/>
      <c r="BL399" s="631"/>
      <c r="BM399" s="631"/>
      <c r="BN399" s="631"/>
      <c r="BO399" s="631"/>
      <c r="BP399" s="631"/>
      <c r="BQ399" s="631"/>
      <c r="BR399" s="631"/>
      <c r="BS399" s="631"/>
      <c r="BT399" s="634"/>
      <c r="BU399" s="635"/>
      <c r="BV399" s="633"/>
      <c r="BW399" s="636"/>
    </row>
    <row r="400" spans="2:75" ht="15.75" customHeight="1">
      <c r="B400" s="330" t="s">
        <v>602</v>
      </c>
      <c r="C400" s="331">
        <v>43508596000148</v>
      </c>
      <c r="D400" s="332" t="s">
        <v>14</v>
      </c>
      <c r="E400" s="332" t="s">
        <v>607</v>
      </c>
      <c r="F400" s="332"/>
      <c r="G400" s="333" t="s">
        <v>866</v>
      </c>
      <c r="H400" s="333" t="s">
        <v>34</v>
      </c>
      <c r="I400" s="333" t="s">
        <v>34</v>
      </c>
      <c r="J400" s="333" t="s">
        <v>611</v>
      </c>
      <c r="K400" s="334"/>
      <c r="L400" s="335"/>
      <c r="M400" s="335" t="s">
        <v>1415</v>
      </c>
      <c r="N400" s="334">
        <v>617083</v>
      </c>
      <c r="O400" s="334" t="s">
        <v>1321</v>
      </c>
      <c r="P400" s="338">
        <v>44484</v>
      </c>
      <c r="Q400" s="339">
        <v>3906481.16</v>
      </c>
      <c r="R400" s="339" t="s">
        <v>1418</v>
      </c>
      <c r="S400" s="334">
        <v>4</v>
      </c>
      <c r="T400" s="336">
        <v>-0.25406542629310647</v>
      </c>
      <c r="U400" s="336">
        <v>-3.2843533545284576</v>
      </c>
      <c r="V400" s="336" t="s">
        <v>1418</v>
      </c>
      <c r="W400" s="336" t="s">
        <v>1418</v>
      </c>
      <c r="X400" s="336" t="s">
        <v>1418</v>
      </c>
      <c r="Y400" s="336" t="s">
        <v>1418</v>
      </c>
      <c r="Z400" s="336" t="s">
        <v>1418</v>
      </c>
      <c r="AA400" s="336" t="s">
        <v>1418</v>
      </c>
      <c r="AB400" s="336" t="s">
        <v>1418</v>
      </c>
      <c r="AC400" s="340" t="s">
        <v>1418</v>
      </c>
      <c r="AD400" s="509">
        <v>0</v>
      </c>
      <c r="AE400" s="337" t="s">
        <v>2169</v>
      </c>
      <c r="AF400" s="337" t="s">
        <v>2134</v>
      </c>
      <c r="AG400" s="341" t="s">
        <v>1436</v>
      </c>
      <c r="AH400" s="341" t="s">
        <v>2138</v>
      </c>
      <c r="AI400" s="341">
        <v>0</v>
      </c>
      <c r="AJ400" s="341">
        <v>0</v>
      </c>
      <c r="AK400" s="341">
        <v>0</v>
      </c>
      <c r="AL400" s="336">
        <v>2.5000000000000001E-3</v>
      </c>
      <c r="AM400" s="336" t="s">
        <v>34</v>
      </c>
      <c r="AN400" s="336" t="s">
        <v>2152</v>
      </c>
      <c r="AO400" s="334" t="s">
        <v>1324</v>
      </c>
      <c r="AP400" s="337" t="s">
        <v>13</v>
      </c>
      <c r="AQ400" s="343" t="s">
        <v>671</v>
      </c>
      <c r="AR400" s="336">
        <v>8.3325000000000001E-4</v>
      </c>
      <c r="AS400" s="336">
        <v>8.3325000000000001E-4</v>
      </c>
      <c r="AT400" s="336"/>
      <c r="AW400" s="629"/>
      <c r="AX400" s="629"/>
      <c r="AY400" s="630"/>
      <c r="AZ400" s="630"/>
      <c r="BA400" s="630"/>
      <c r="BB400" s="631"/>
      <c r="BC400" s="630"/>
      <c r="BD400" s="630"/>
      <c r="BE400" s="630"/>
      <c r="BF400" s="630"/>
      <c r="BG400" s="631"/>
      <c r="BH400" s="631"/>
      <c r="BI400" s="632"/>
      <c r="BJ400" s="632"/>
      <c r="BK400" s="632"/>
      <c r="BL400" s="631"/>
      <c r="BM400" s="631"/>
      <c r="BN400" s="631"/>
      <c r="BO400" s="631"/>
      <c r="BP400" s="631"/>
      <c r="BQ400" s="631"/>
      <c r="BR400" s="631"/>
      <c r="BS400" s="631"/>
      <c r="BT400" s="634"/>
      <c r="BU400" s="635"/>
      <c r="BV400" s="633"/>
      <c r="BW400" s="636"/>
    </row>
    <row r="401" spans="2:75" ht="15.75" customHeight="1">
      <c r="B401" s="330" t="s">
        <v>497</v>
      </c>
      <c r="C401" s="331">
        <v>43274439000115</v>
      </c>
      <c r="D401" s="332" t="s">
        <v>14</v>
      </c>
      <c r="E401" s="332" t="s">
        <v>607</v>
      </c>
      <c r="F401" s="332"/>
      <c r="G401" s="333"/>
      <c r="H401" s="333" t="s">
        <v>34</v>
      </c>
      <c r="I401" s="333" t="s">
        <v>34</v>
      </c>
      <c r="J401" s="333" t="s">
        <v>611</v>
      </c>
      <c r="K401" s="334"/>
      <c r="L401" s="335"/>
      <c r="M401" s="335" t="s">
        <v>1415</v>
      </c>
      <c r="N401" s="334">
        <v>611301</v>
      </c>
      <c r="O401" s="334" t="s">
        <v>1321</v>
      </c>
      <c r="P401" s="338">
        <v>44442</v>
      </c>
      <c r="Q401" s="339">
        <v>5341347.12</v>
      </c>
      <c r="R401" s="339" t="s">
        <v>1418</v>
      </c>
      <c r="S401" s="334">
        <v>4</v>
      </c>
      <c r="T401" s="336">
        <v>-0.38398101623803849</v>
      </c>
      <c r="U401" s="336">
        <v>-4.9637975428491661</v>
      </c>
      <c r="V401" s="336" t="s">
        <v>1418</v>
      </c>
      <c r="W401" s="336" t="s">
        <v>1418</v>
      </c>
      <c r="X401" s="336" t="s">
        <v>1418</v>
      </c>
      <c r="Y401" s="336" t="s">
        <v>1418</v>
      </c>
      <c r="Z401" s="336" t="s">
        <v>1418</v>
      </c>
      <c r="AA401" s="336" t="s">
        <v>1418</v>
      </c>
      <c r="AB401" s="336" t="s">
        <v>1418</v>
      </c>
      <c r="AC401" s="340" t="s">
        <v>1418</v>
      </c>
      <c r="AD401" s="509">
        <v>0</v>
      </c>
      <c r="AE401" s="337" t="s">
        <v>2169</v>
      </c>
      <c r="AF401" s="337" t="s">
        <v>2134</v>
      </c>
      <c r="AG401" s="341" t="s">
        <v>1436</v>
      </c>
      <c r="AH401" s="341" t="s">
        <v>2138</v>
      </c>
      <c r="AI401" s="341">
        <v>0</v>
      </c>
      <c r="AJ401" s="341">
        <v>0</v>
      </c>
      <c r="AK401" s="341">
        <v>0</v>
      </c>
      <c r="AL401" s="336">
        <v>2.5000000000000001E-3</v>
      </c>
      <c r="AM401" s="336" t="s">
        <v>34</v>
      </c>
      <c r="AN401" s="336" t="s">
        <v>34</v>
      </c>
      <c r="AO401" s="334" t="s">
        <v>1324</v>
      </c>
      <c r="AP401" s="337" t="s">
        <v>13</v>
      </c>
      <c r="AQ401" s="343" t="s">
        <v>671</v>
      </c>
      <c r="AR401" s="336">
        <v>8.3325000000000001E-4</v>
      </c>
      <c r="AS401" s="336">
        <v>8.3325000000000001E-4</v>
      </c>
      <c r="AT401" s="336"/>
      <c r="AW401" s="629"/>
      <c r="AX401" s="629"/>
      <c r="AY401" s="630"/>
      <c r="AZ401" s="630"/>
      <c r="BA401" s="630"/>
      <c r="BB401" s="631"/>
      <c r="BC401" s="630"/>
      <c r="BD401" s="630"/>
      <c r="BE401" s="630"/>
      <c r="BF401" s="630"/>
      <c r="BG401" s="631"/>
      <c r="BH401" s="631"/>
      <c r="BI401" s="632"/>
      <c r="BJ401" s="632"/>
      <c r="BK401" s="632"/>
      <c r="BL401" s="212"/>
      <c r="BM401" s="631"/>
      <c r="BN401" s="631"/>
      <c r="BO401" s="631"/>
      <c r="BP401" s="631"/>
      <c r="BQ401" s="631"/>
      <c r="BR401" s="631"/>
      <c r="BS401" s="631"/>
      <c r="BT401" s="634"/>
      <c r="BU401" s="635"/>
      <c r="BV401" s="633"/>
      <c r="BW401" s="636"/>
    </row>
    <row r="402" spans="2:75" ht="15.75" customHeight="1">
      <c r="B402" s="330" t="s">
        <v>965</v>
      </c>
      <c r="C402" s="331">
        <v>38318112000168</v>
      </c>
      <c r="D402" s="332" t="s">
        <v>14</v>
      </c>
      <c r="E402" s="332" t="s">
        <v>607</v>
      </c>
      <c r="F402" s="332"/>
      <c r="G402" s="333"/>
      <c r="H402" s="333" t="s">
        <v>34</v>
      </c>
      <c r="I402" s="333" t="s">
        <v>34</v>
      </c>
      <c r="J402" s="333" t="s">
        <v>611</v>
      </c>
      <c r="K402" s="334" t="s">
        <v>49</v>
      </c>
      <c r="L402" s="335"/>
      <c r="M402" s="335" t="s">
        <v>1415</v>
      </c>
      <c r="N402" s="334">
        <v>555959</v>
      </c>
      <c r="O402" s="334" t="s">
        <v>1321</v>
      </c>
      <c r="P402" s="338">
        <v>44123</v>
      </c>
      <c r="Q402" s="339">
        <v>9292934.5700000003</v>
      </c>
      <c r="R402" s="339">
        <v>16038176.545992063</v>
      </c>
      <c r="S402" s="334">
        <v>4</v>
      </c>
      <c r="T402" s="336">
        <v>-0.24508117547014885</v>
      </c>
      <c r="U402" s="336">
        <v>-3.168212190581718</v>
      </c>
      <c r="V402" s="336">
        <v>-0.22253696503611065</v>
      </c>
      <c r="W402" s="336">
        <v>-2.1816063620578818</v>
      </c>
      <c r="X402" s="336" t="s">
        <v>1418</v>
      </c>
      <c r="Y402" s="336" t="s">
        <v>1418</v>
      </c>
      <c r="Z402" s="336" t="s">
        <v>1418</v>
      </c>
      <c r="AA402" s="336" t="s">
        <v>1418</v>
      </c>
      <c r="AB402" s="336">
        <v>0.16961819614311521</v>
      </c>
      <c r="AC402" s="340">
        <v>-1.9714594844426199</v>
      </c>
      <c r="AD402" s="509">
        <v>38418180000107</v>
      </c>
      <c r="AE402" s="337" t="s">
        <v>2148</v>
      </c>
      <c r="AF402" s="337" t="s">
        <v>2134</v>
      </c>
      <c r="AG402" s="341" t="s">
        <v>1436</v>
      </c>
      <c r="AH402" s="341" t="s">
        <v>2135</v>
      </c>
      <c r="AI402" s="341">
        <v>10000</v>
      </c>
      <c r="AJ402" s="341">
        <v>10000</v>
      </c>
      <c r="AK402" s="341">
        <v>10000</v>
      </c>
      <c r="AL402" s="336">
        <v>5.0000000000000001E-3</v>
      </c>
      <c r="AM402" s="336" t="s">
        <v>34</v>
      </c>
      <c r="AN402" s="336" t="s">
        <v>34</v>
      </c>
      <c r="AO402" s="334" t="s">
        <v>1324</v>
      </c>
      <c r="AP402" s="337" t="s">
        <v>716</v>
      </c>
      <c r="AQ402" s="343" t="s">
        <v>687</v>
      </c>
      <c r="AR402" s="336">
        <v>3.3E-3</v>
      </c>
      <c r="AS402" s="336">
        <v>3.3E-3</v>
      </c>
      <c r="AT402" s="336"/>
      <c r="AW402" s="629"/>
      <c r="AX402" s="629"/>
      <c r="AY402" s="630"/>
      <c r="AZ402" s="630"/>
      <c r="BA402" s="630"/>
      <c r="BB402" s="631"/>
      <c r="BC402" s="630"/>
      <c r="BD402" s="630"/>
      <c r="BE402" s="630"/>
      <c r="BF402" s="630"/>
      <c r="BG402" s="631"/>
      <c r="BH402" s="631"/>
      <c r="BI402" s="632"/>
      <c r="BJ402" s="632"/>
      <c r="BK402" s="632"/>
      <c r="BL402" s="631"/>
      <c r="BM402" s="631"/>
      <c r="BN402" s="631"/>
      <c r="BO402" s="631"/>
      <c r="BP402" s="631"/>
      <c r="BQ402" s="631"/>
      <c r="BR402" s="631"/>
      <c r="BS402" s="631"/>
      <c r="BT402" s="634"/>
      <c r="BU402" s="635"/>
      <c r="BV402" s="633"/>
      <c r="BW402" s="636"/>
    </row>
    <row r="403" spans="2:75" ht="15.75" customHeight="1">
      <c r="B403" s="330" t="s">
        <v>983</v>
      </c>
      <c r="C403" s="331">
        <v>8140054000164</v>
      </c>
      <c r="D403" s="332" t="s">
        <v>14</v>
      </c>
      <c r="E403" s="332" t="s">
        <v>607</v>
      </c>
      <c r="F403" s="332"/>
      <c r="G403" s="333"/>
      <c r="H403" s="333" t="s">
        <v>34</v>
      </c>
      <c r="I403" s="333" t="s">
        <v>34</v>
      </c>
      <c r="J403" s="333" t="s">
        <v>608</v>
      </c>
      <c r="K403" s="334" t="s">
        <v>48</v>
      </c>
      <c r="L403" s="335"/>
      <c r="M403" s="335" t="s">
        <v>34</v>
      </c>
      <c r="N403" s="334">
        <v>171751</v>
      </c>
      <c r="O403" s="334" t="s">
        <v>1321</v>
      </c>
      <c r="P403" s="338">
        <v>38989</v>
      </c>
      <c r="Q403" s="339">
        <v>94697227.439999998</v>
      </c>
      <c r="R403" s="339">
        <v>104236003.17710321</v>
      </c>
      <c r="S403" s="334">
        <v>4</v>
      </c>
      <c r="T403" s="336">
        <v>1.5317927777944718E-3</v>
      </c>
      <c r="U403" s="336">
        <v>1.9801784215959028E-2</v>
      </c>
      <c r="V403" s="336">
        <v>-0.15806569529141179</v>
      </c>
      <c r="W403" s="336">
        <v>-1.5495723436998006</v>
      </c>
      <c r="X403" s="336">
        <v>1.2393823807989035E-2</v>
      </c>
      <c r="Y403" s="336">
        <v>9.3984617404829163E-2</v>
      </c>
      <c r="Z403" s="336">
        <v>0.31937775522826883</v>
      </c>
      <c r="AA403" s="336">
        <v>1.8154466992370046</v>
      </c>
      <c r="AB403" s="336">
        <v>0.24350769212291512</v>
      </c>
      <c r="AC403" s="340">
        <v>-0.98367537585425269</v>
      </c>
      <c r="AD403" s="509">
        <v>0</v>
      </c>
      <c r="AE403" s="337" t="s">
        <v>2301</v>
      </c>
      <c r="AF403" s="337" t="s">
        <v>736</v>
      </c>
      <c r="AG403" s="341" t="s">
        <v>736</v>
      </c>
      <c r="AH403" s="341" t="s">
        <v>2138</v>
      </c>
      <c r="AI403" s="341">
        <v>5000</v>
      </c>
      <c r="AJ403" s="341">
        <v>1000</v>
      </c>
      <c r="AK403" s="341">
        <v>1000</v>
      </c>
      <c r="AL403" s="336">
        <v>0.02</v>
      </c>
      <c r="AM403" s="336">
        <v>0.2</v>
      </c>
      <c r="AN403" s="336" t="s">
        <v>666</v>
      </c>
      <c r="AO403" s="334" t="s">
        <v>1324</v>
      </c>
      <c r="AP403" s="337" t="s">
        <v>716</v>
      </c>
      <c r="AQ403" s="343" t="s">
        <v>659</v>
      </c>
      <c r="AR403" s="336">
        <v>4.0000000000000001E-3</v>
      </c>
      <c r="AS403" s="336">
        <v>4.0000000000000001E-3</v>
      </c>
      <c r="AT403" s="336"/>
      <c r="AW403" s="629"/>
      <c r="AX403" s="629"/>
      <c r="AY403" s="630"/>
      <c r="AZ403" s="630"/>
      <c r="BA403" s="630"/>
      <c r="BB403" s="631"/>
      <c r="BC403" s="630"/>
      <c r="BD403" s="630"/>
      <c r="BE403" s="630"/>
      <c r="BF403" s="630"/>
      <c r="BG403" s="631"/>
      <c r="BH403" s="631"/>
      <c r="BI403" s="632"/>
      <c r="BJ403" s="632"/>
      <c r="BK403" s="632"/>
      <c r="BL403" s="631"/>
      <c r="BM403" s="631"/>
      <c r="BN403" s="631"/>
      <c r="BO403" s="631"/>
      <c r="BP403" s="631"/>
      <c r="BQ403" s="631"/>
      <c r="BR403" s="631"/>
      <c r="BS403" s="631"/>
      <c r="BT403" s="634"/>
      <c r="BU403" s="635"/>
      <c r="BV403" s="633"/>
      <c r="BW403" s="636"/>
    </row>
    <row r="404" spans="2:75" ht="15.75" customHeight="1">
      <c r="B404" s="330" t="s">
        <v>558</v>
      </c>
      <c r="C404" s="331">
        <v>41956196000170</v>
      </c>
      <c r="D404" s="332" t="s">
        <v>14</v>
      </c>
      <c r="E404" s="332" t="s">
        <v>607</v>
      </c>
      <c r="F404" s="332"/>
      <c r="G404" s="333"/>
      <c r="H404" s="333" t="s">
        <v>34</v>
      </c>
      <c r="I404" s="333" t="s">
        <v>34</v>
      </c>
      <c r="J404" s="333" t="s">
        <v>608</v>
      </c>
      <c r="K404" s="334" t="s">
        <v>48</v>
      </c>
      <c r="L404" s="335"/>
      <c r="M404" s="335" t="s">
        <v>1415</v>
      </c>
      <c r="N404" s="334">
        <v>624489</v>
      </c>
      <c r="O404" s="334" t="s">
        <v>1321</v>
      </c>
      <c r="P404" s="338">
        <v>44497</v>
      </c>
      <c r="Q404" s="339">
        <v>108864359.34999999</v>
      </c>
      <c r="R404" s="339" t="s">
        <v>1418</v>
      </c>
      <c r="S404" s="334">
        <v>4</v>
      </c>
      <c r="T404" s="336">
        <v>-0.16372640698569108</v>
      </c>
      <c r="U404" s="336">
        <v>-2.1165232194481249</v>
      </c>
      <c r="V404" s="336" t="s">
        <v>1418</v>
      </c>
      <c r="W404" s="336" t="s">
        <v>1418</v>
      </c>
      <c r="X404" s="336" t="s">
        <v>1418</v>
      </c>
      <c r="Y404" s="336" t="s">
        <v>1418</v>
      </c>
      <c r="Z404" s="336" t="s">
        <v>1418</v>
      </c>
      <c r="AA404" s="336" t="s">
        <v>1418</v>
      </c>
      <c r="AB404" s="336" t="s">
        <v>1418</v>
      </c>
      <c r="AC404" s="340" t="s">
        <v>1418</v>
      </c>
      <c r="AD404" s="509">
        <v>42196278000126</v>
      </c>
      <c r="AE404" s="337" t="s">
        <v>2315</v>
      </c>
      <c r="AF404" s="337" t="s">
        <v>928</v>
      </c>
      <c r="AG404" s="341" t="s">
        <v>928</v>
      </c>
      <c r="AH404" s="341" t="s">
        <v>2138</v>
      </c>
      <c r="AI404" s="341">
        <v>0</v>
      </c>
      <c r="AJ404" s="341">
        <v>0</v>
      </c>
      <c r="AK404" s="341">
        <v>0</v>
      </c>
      <c r="AL404" s="336">
        <v>1.3500000000000002E-2</v>
      </c>
      <c r="AM404" s="336">
        <v>0.2</v>
      </c>
      <c r="AN404" s="336" t="s">
        <v>666</v>
      </c>
      <c r="AO404" s="334" t="s">
        <v>1324</v>
      </c>
      <c r="AP404" s="337" t="s">
        <v>716</v>
      </c>
      <c r="AQ404" s="343" t="s">
        <v>659</v>
      </c>
      <c r="AR404" s="336">
        <v>3.1499999999999996E-3</v>
      </c>
      <c r="AS404" s="336">
        <v>3.1499999999999996E-3</v>
      </c>
      <c r="AT404" s="336"/>
      <c r="AW404" s="629"/>
      <c r="AX404" s="629"/>
      <c r="AY404" s="630"/>
      <c r="AZ404" s="630"/>
      <c r="BA404" s="630"/>
      <c r="BB404" s="631"/>
      <c r="BC404" s="630"/>
      <c r="BD404" s="630"/>
      <c r="BE404" s="630"/>
      <c r="BF404" s="630"/>
      <c r="BG404" s="631"/>
      <c r="BH404" s="631"/>
      <c r="BI404" s="632"/>
      <c r="BJ404" s="632"/>
      <c r="BK404" s="632"/>
      <c r="BL404" s="631"/>
      <c r="BM404" s="631"/>
      <c r="BN404" s="631"/>
      <c r="BO404" s="631"/>
      <c r="BP404" s="631"/>
      <c r="BQ404" s="631"/>
      <c r="BR404" s="631"/>
      <c r="BS404" s="631"/>
      <c r="BT404" s="634"/>
      <c r="BU404" s="635"/>
      <c r="BV404" s="633"/>
      <c r="BW404" s="636"/>
    </row>
    <row r="405" spans="2:75" ht="15.75" customHeight="1">
      <c r="B405" s="330" t="s">
        <v>1060</v>
      </c>
      <c r="C405" s="331">
        <v>38001966000116</v>
      </c>
      <c r="D405" s="332" t="s">
        <v>14</v>
      </c>
      <c r="E405" s="332" t="s">
        <v>607</v>
      </c>
      <c r="F405" s="332"/>
      <c r="G405" s="333"/>
      <c r="H405" s="333" t="s">
        <v>34</v>
      </c>
      <c r="I405" s="333" t="s">
        <v>34</v>
      </c>
      <c r="J405" s="333" t="s">
        <v>611</v>
      </c>
      <c r="K405" s="334"/>
      <c r="L405" s="335"/>
      <c r="M405" s="335" t="s">
        <v>1415</v>
      </c>
      <c r="N405" s="334">
        <v>555568</v>
      </c>
      <c r="O405" s="334" t="s">
        <v>1321</v>
      </c>
      <c r="P405" s="338">
        <v>44118</v>
      </c>
      <c r="Q405" s="339">
        <v>66694208.93</v>
      </c>
      <c r="R405" s="339">
        <v>84125032.318412706</v>
      </c>
      <c r="S405" s="334">
        <v>4</v>
      </c>
      <c r="T405" s="336">
        <v>-0.38375040352985879</v>
      </c>
      <c r="U405" s="336">
        <v>-4.9608163673592234</v>
      </c>
      <c r="V405" s="336">
        <v>-0.34339413623672743</v>
      </c>
      <c r="W405" s="336">
        <v>-3.3664107542126871</v>
      </c>
      <c r="X405" s="336" t="s">
        <v>1418</v>
      </c>
      <c r="Y405" s="336" t="s">
        <v>1418</v>
      </c>
      <c r="Z405" s="336" t="s">
        <v>1418</v>
      </c>
      <c r="AA405" s="336" t="s">
        <v>1418</v>
      </c>
      <c r="AB405" s="336">
        <v>0.28289934287283935</v>
      </c>
      <c r="AC405" s="340">
        <v>-1.688249244424501</v>
      </c>
      <c r="AD405" s="509">
        <v>38012975000102</v>
      </c>
      <c r="AE405" s="337" t="s">
        <v>2342</v>
      </c>
      <c r="AF405" s="337" t="s">
        <v>2140</v>
      </c>
      <c r="AG405" s="341" t="s">
        <v>719</v>
      </c>
      <c r="AH405" s="341" t="s">
        <v>2135</v>
      </c>
      <c r="AI405" s="341">
        <v>1000</v>
      </c>
      <c r="AJ405" s="341">
        <v>500</v>
      </c>
      <c r="AK405" s="341">
        <v>500</v>
      </c>
      <c r="AL405" s="336">
        <v>6.9999999999999993E-3</v>
      </c>
      <c r="AM405" s="336" t="s">
        <v>34</v>
      </c>
      <c r="AN405" s="336" t="s">
        <v>2147</v>
      </c>
      <c r="AO405" s="334" t="s">
        <v>1324</v>
      </c>
      <c r="AP405" s="337" t="s">
        <v>13</v>
      </c>
      <c r="AQ405" s="343" t="s">
        <v>679</v>
      </c>
      <c r="AR405" s="336">
        <v>1.8666666666666666E-3</v>
      </c>
      <c r="AS405" s="336">
        <v>1.8666666666666666E-3</v>
      </c>
      <c r="AT405" s="336"/>
      <c r="AW405" s="629"/>
      <c r="AX405" s="629"/>
      <c r="AY405" s="630"/>
      <c r="AZ405" s="630"/>
      <c r="BA405" s="630"/>
      <c r="BB405" s="631"/>
      <c r="BC405" s="630"/>
      <c r="BD405" s="630"/>
      <c r="BE405" s="630"/>
      <c r="BF405" s="630"/>
      <c r="BG405" s="631"/>
      <c r="BH405" s="631"/>
      <c r="BI405" s="632"/>
      <c r="BJ405" s="632"/>
      <c r="BK405" s="632"/>
      <c r="BL405" s="631"/>
      <c r="BM405" s="631"/>
      <c r="BN405" s="631"/>
      <c r="BO405" s="631"/>
      <c r="BP405" s="631"/>
      <c r="BQ405" s="631"/>
      <c r="BR405" s="631"/>
      <c r="BS405" s="631"/>
      <c r="BT405" s="634"/>
      <c r="BU405" s="635"/>
      <c r="BV405" s="633"/>
      <c r="BW405" s="636"/>
    </row>
    <row r="406" spans="2:75" ht="15.75" customHeight="1">
      <c r="B406" s="330" t="s">
        <v>1177</v>
      </c>
      <c r="C406" s="331">
        <v>37308394000150</v>
      </c>
      <c r="D406" s="332" t="s">
        <v>14</v>
      </c>
      <c r="E406" s="332" t="s">
        <v>607</v>
      </c>
      <c r="F406" s="332"/>
      <c r="G406" s="333"/>
      <c r="H406" s="333" t="s">
        <v>34</v>
      </c>
      <c r="I406" s="333" t="s">
        <v>34</v>
      </c>
      <c r="J406" s="333" t="s">
        <v>611</v>
      </c>
      <c r="K406" s="334" t="s">
        <v>48</v>
      </c>
      <c r="L406" s="335"/>
      <c r="M406" s="335" t="s">
        <v>34</v>
      </c>
      <c r="N406" s="334">
        <v>548049</v>
      </c>
      <c r="O406" s="334" t="s">
        <v>1321</v>
      </c>
      <c r="P406" s="338">
        <v>44053</v>
      </c>
      <c r="Q406" s="339">
        <v>280161681.20999998</v>
      </c>
      <c r="R406" s="339">
        <v>297831158.04920614</v>
      </c>
      <c r="S406" s="334">
        <v>4</v>
      </c>
      <c r="T406" s="336">
        <v>-0.24542685930095154</v>
      </c>
      <c r="U406" s="336">
        <v>-3.1726809129335476</v>
      </c>
      <c r="V406" s="336">
        <v>-0.18253869682230917</v>
      </c>
      <c r="W406" s="336">
        <v>-1.7894895899415404</v>
      </c>
      <c r="X406" s="336">
        <v>5.1732423295131724E-2</v>
      </c>
      <c r="Y406" s="336">
        <v>0.39229636358744729</v>
      </c>
      <c r="Z406" s="336" t="s">
        <v>1418</v>
      </c>
      <c r="AA406" s="336" t="s">
        <v>1418</v>
      </c>
      <c r="AB406" s="336">
        <v>0.21381421874313392</v>
      </c>
      <c r="AC406" s="340">
        <v>-1.2899816743565506</v>
      </c>
      <c r="AD406" s="509">
        <v>37308317000108</v>
      </c>
      <c r="AE406" s="337" t="s">
        <v>2411</v>
      </c>
      <c r="AF406" s="337" t="s">
        <v>2140</v>
      </c>
      <c r="AG406" s="341" t="s">
        <v>719</v>
      </c>
      <c r="AH406" s="341" t="s">
        <v>2135</v>
      </c>
      <c r="AI406" s="341">
        <v>5000</v>
      </c>
      <c r="AJ406" s="341">
        <v>500</v>
      </c>
      <c r="AK406" s="341">
        <v>500</v>
      </c>
      <c r="AL406" s="336">
        <v>8.5000000000000006E-3</v>
      </c>
      <c r="AM406" s="336" t="s">
        <v>34</v>
      </c>
      <c r="AN406" s="336" t="s">
        <v>2147</v>
      </c>
      <c r="AO406" s="334" t="s">
        <v>1324</v>
      </c>
      <c r="AP406" s="337" t="s">
        <v>716</v>
      </c>
      <c r="AQ406" s="343" t="s">
        <v>687</v>
      </c>
      <c r="AR406" s="336">
        <v>4.0233333333333328E-3</v>
      </c>
      <c r="AS406" s="336">
        <v>4.0233333333333328E-3</v>
      </c>
      <c r="AT406" s="336"/>
      <c r="AW406" s="629"/>
      <c r="AX406" s="629"/>
      <c r="AY406" s="630"/>
      <c r="AZ406" s="630"/>
      <c r="BA406" s="630"/>
      <c r="BB406" s="631"/>
      <c r="BC406" s="630"/>
      <c r="BD406" s="630"/>
      <c r="BE406" s="630"/>
      <c r="BF406" s="630"/>
      <c r="BG406" s="631"/>
      <c r="BH406" s="631"/>
      <c r="BI406" s="632"/>
      <c r="BJ406" s="632"/>
      <c r="BK406" s="632"/>
      <c r="BL406" s="631"/>
      <c r="BM406" s="631"/>
      <c r="BN406" s="631"/>
      <c r="BO406" s="631"/>
      <c r="BP406" s="631"/>
      <c r="BQ406" s="631"/>
      <c r="BR406" s="631"/>
      <c r="BS406" s="631"/>
      <c r="BT406" s="634"/>
      <c r="BU406" s="635"/>
      <c r="BV406" s="633"/>
      <c r="BW406" s="636"/>
    </row>
    <row r="407" spans="2:75" ht="15.75" customHeight="1">
      <c r="B407" s="330" t="s">
        <v>1698</v>
      </c>
      <c r="C407" s="331">
        <v>37308317000108</v>
      </c>
      <c r="D407" s="332" t="s">
        <v>14</v>
      </c>
      <c r="E407" s="332" t="s">
        <v>607</v>
      </c>
      <c r="F407" s="332"/>
      <c r="G407" s="333"/>
      <c r="H407" s="333" t="s">
        <v>34</v>
      </c>
      <c r="I407" s="333" t="s">
        <v>34</v>
      </c>
      <c r="J407" s="333" t="s">
        <v>611</v>
      </c>
      <c r="K407" s="334" t="s">
        <v>49</v>
      </c>
      <c r="L407" s="335"/>
      <c r="M407" s="335"/>
      <c r="N407" s="334">
        <v>549622</v>
      </c>
      <c r="O407" s="334" t="s">
        <v>1321</v>
      </c>
      <c r="P407" s="338">
        <v>44053</v>
      </c>
      <c r="Q407" s="339">
        <v>310795492.83999997</v>
      </c>
      <c r="R407" s="339">
        <v>359650280.17448407</v>
      </c>
      <c r="S407" s="334">
        <v>4</v>
      </c>
      <c r="T407" s="336">
        <v>-0.2911534088975869</v>
      </c>
      <c r="U407" s="336">
        <v>-3.2748683649382371</v>
      </c>
      <c r="V407" s="336">
        <v>-0.24104858689067288</v>
      </c>
      <c r="W407" s="336">
        <v>-2.212273643637356</v>
      </c>
      <c r="X407" s="336">
        <v>-8.0940674025968828E-3</v>
      </c>
      <c r="Y407" s="336">
        <v>-5.6915785853595198E-2</v>
      </c>
      <c r="Z407" s="336" t="s">
        <v>1418</v>
      </c>
      <c r="AA407" s="336" t="s">
        <v>1418</v>
      </c>
      <c r="AB407" s="336">
        <v>0.21948552444762937</v>
      </c>
      <c r="AC407" s="340">
        <v>-1.6178035698000561</v>
      </c>
      <c r="AD407" s="509">
        <v>0</v>
      </c>
      <c r="AE407" s="337" t="s">
        <v>2411</v>
      </c>
      <c r="AF407" s="337" t="s">
        <v>2140</v>
      </c>
      <c r="AG407" s="341" t="s">
        <v>719</v>
      </c>
      <c r="AH407" s="341" t="s">
        <v>2195</v>
      </c>
      <c r="AI407" s="341">
        <v>5000</v>
      </c>
      <c r="AJ407" s="341">
        <v>500</v>
      </c>
      <c r="AK407" s="341">
        <v>500</v>
      </c>
      <c r="AL407" s="336">
        <v>1.5E-3</v>
      </c>
      <c r="AM407" s="336" t="s">
        <v>34</v>
      </c>
      <c r="AN407" s="336" t="s">
        <v>2147</v>
      </c>
      <c r="AO407" s="334" t="s">
        <v>1324</v>
      </c>
      <c r="AP407" s="337" t="s">
        <v>716</v>
      </c>
      <c r="AQ407" s="343" t="s">
        <v>687</v>
      </c>
      <c r="AR407" s="336" t="s">
        <v>34</v>
      </c>
      <c r="AS407" s="336" t="s">
        <v>34</v>
      </c>
      <c r="AT407" s="336"/>
      <c r="AW407" s="629"/>
      <c r="AX407" s="629"/>
      <c r="AY407" s="630"/>
      <c r="AZ407" s="630"/>
      <c r="BA407" s="630"/>
      <c r="BB407" s="631"/>
      <c r="BC407" s="630"/>
      <c r="BD407" s="630"/>
      <c r="BE407" s="630"/>
      <c r="BF407" s="630"/>
      <c r="BG407" s="631"/>
      <c r="BH407" s="631"/>
      <c r="BI407" s="632"/>
      <c r="BJ407" s="632"/>
      <c r="BK407" s="632"/>
      <c r="BL407" s="631"/>
      <c r="BM407" s="631"/>
      <c r="BN407" s="631"/>
      <c r="BO407" s="631"/>
      <c r="BP407" s="631"/>
      <c r="BQ407" s="631"/>
      <c r="BR407" s="631"/>
      <c r="BS407" s="631"/>
      <c r="BT407" s="634"/>
      <c r="BU407" s="635"/>
      <c r="BV407" s="633"/>
      <c r="BW407" s="636"/>
    </row>
    <row r="408" spans="2:75" ht="15.75" customHeight="1">
      <c r="B408" s="330" t="s">
        <v>1277</v>
      </c>
      <c r="C408" s="331">
        <v>19831126000136</v>
      </c>
      <c r="D408" s="332" t="s">
        <v>14</v>
      </c>
      <c r="E408" s="332" t="s">
        <v>607</v>
      </c>
      <c r="F408" s="332"/>
      <c r="G408" s="333"/>
      <c r="H408" s="333" t="s">
        <v>34</v>
      </c>
      <c r="I408" s="333" t="s">
        <v>34</v>
      </c>
      <c r="J408" s="333" t="s">
        <v>611</v>
      </c>
      <c r="K408" s="334"/>
      <c r="L408" s="335"/>
      <c r="M408" s="335" t="s">
        <v>34</v>
      </c>
      <c r="N408" s="334">
        <v>367222</v>
      </c>
      <c r="O408" s="334" t="s">
        <v>1321</v>
      </c>
      <c r="P408" s="338">
        <v>41765</v>
      </c>
      <c r="Q408" s="339">
        <v>1758618657.0599999</v>
      </c>
      <c r="R408" s="339">
        <v>3061751918.0788121</v>
      </c>
      <c r="S408" s="334">
        <v>4</v>
      </c>
      <c r="T408" s="336">
        <v>-0.33565100725964025</v>
      </c>
      <c r="U408" s="336">
        <v>-4.3390260836681431</v>
      </c>
      <c r="V408" s="336">
        <v>-0.2660256101950047</v>
      </c>
      <c r="W408" s="336">
        <v>-2.6079404991327078</v>
      </c>
      <c r="X408" s="336">
        <v>-0.13821115285353502</v>
      </c>
      <c r="Y408" s="336">
        <v>-1.0480802796023856</v>
      </c>
      <c r="Z408" s="336">
        <v>0.5000011392775725</v>
      </c>
      <c r="AA408" s="336">
        <v>2.8421685701542749</v>
      </c>
      <c r="AB408" s="336">
        <v>0.26239756550321319</v>
      </c>
      <c r="AC408" s="340">
        <v>-1.4175929041082311</v>
      </c>
      <c r="AD408" s="509">
        <v>0</v>
      </c>
      <c r="AE408" s="337" t="s">
        <v>2331</v>
      </c>
      <c r="AF408" s="337" t="s">
        <v>728</v>
      </c>
      <c r="AG408" s="341" t="s">
        <v>728</v>
      </c>
      <c r="AH408" s="341" t="s">
        <v>2138</v>
      </c>
      <c r="AI408" s="341">
        <v>1000</v>
      </c>
      <c r="AJ408" s="341">
        <v>100</v>
      </c>
      <c r="AK408" s="341">
        <v>500</v>
      </c>
      <c r="AL408" s="336">
        <v>1.4999999999999999E-2</v>
      </c>
      <c r="AM408" s="336" t="s">
        <v>34</v>
      </c>
      <c r="AN408" s="336" t="s">
        <v>2147</v>
      </c>
      <c r="AO408" s="334" t="s">
        <v>1324</v>
      </c>
      <c r="AP408" s="337" t="s">
        <v>716</v>
      </c>
      <c r="AQ408" s="343" t="s">
        <v>659</v>
      </c>
      <c r="AR408" s="336">
        <v>4.0000000000000001E-3</v>
      </c>
      <c r="AS408" s="336">
        <v>4.0000000000000001E-3</v>
      </c>
      <c r="AT408" s="336"/>
      <c r="AW408" s="629"/>
      <c r="AX408" s="629"/>
      <c r="AY408" s="630"/>
      <c r="AZ408" s="630"/>
      <c r="BA408" s="630"/>
      <c r="BB408" s="631"/>
      <c r="BC408" s="630"/>
      <c r="BD408" s="630"/>
      <c r="BE408" s="630"/>
      <c r="BF408" s="630"/>
      <c r="BG408" s="631"/>
      <c r="BH408" s="631"/>
      <c r="BI408" s="632"/>
      <c r="BJ408" s="632"/>
      <c r="BK408" s="632"/>
      <c r="BL408" s="631"/>
      <c r="BM408" s="631"/>
      <c r="BN408" s="631"/>
      <c r="BO408" s="631"/>
      <c r="BP408" s="631"/>
      <c r="BQ408" s="631"/>
      <c r="BR408" s="631"/>
      <c r="BS408" s="631"/>
      <c r="BT408" s="634"/>
      <c r="BU408" s="635"/>
      <c r="BV408" s="633"/>
      <c r="BW408" s="636"/>
    </row>
    <row r="409" spans="2:75" ht="15.75" customHeight="1">
      <c r="B409" s="330" t="s">
        <v>858</v>
      </c>
      <c r="C409" s="331">
        <v>34979818000110</v>
      </c>
      <c r="D409" s="332" t="s">
        <v>14</v>
      </c>
      <c r="E409" s="332" t="s">
        <v>15</v>
      </c>
      <c r="F409" s="332" t="s">
        <v>699</v>
      </c>
      <c r="G409" s="333"/>
      <c r="H409" s="333" t="s">
        <v>34</v>
      </c>
      <c r="I409" s="333" t="s">
        <v>34</v>
      </c>
      <c r="J409" s="333" t="s">
        <v>611</v>
      </c>
      <c r="K409" s="334" t="s">
        <v>49</v>
      </c>
      <c r="L409" s="335"/>
      <c r="M409" s="335" t="s">
        <v>1415</v>
      </c>
      <c r="N409" s="334">
        <v>534341</v>
      </c>
      <c r="O409" s="334" t="s">
        <v>1321</v>
      </c>
      <c r="P409" s="338">
        <v>43790</v>
      </c>
      <c r="Q409" s="339">
        <v>81703464.569999993</v>
      </c>
      <c r="R409" s="339">
        <v>107946993.30019853</v>
      </c>
      <c r="S409" s="334">
        <v>5</v>
      </c>
      <c r="T409" s="336">
        <v>-0.13456704515905349</v>
      </c>
      <c r="U409" s="336">
        <v>-1.7395744577510488</v>
      </c>
      <c r="V409" s="336">
        <v>-6.3489372141012135E-2</v>
      </c>
      <c r="W409" s="336">
        <v>-0.62240813863627986</v>
      </c>
      <c r="X409" s="336">
        <v>-0.19663968986569613</v>
      </c>
      <c r="Y409" s="336">
        <v>-1.4911544899257667</v>
      </c>
      <c r="Z409" s="336" t="s">
        <v>1418</v>
      </c>
      <c r="AA409" s="336" t="s">
        <v>1418</v>
      </c>
      <c r="AB409" s="336">
        <v>0.19274729941459146</v>
      </c>
      <c r="AC409" s="340">
        <v>-0.74828198444364991</v>
      </c>
      <c r="AD409" s="509">
        <v>0</v>
      </c>
      <c r="AE409" s="337" t="s">
        <v>2169</v>
      </c>
      <c r="AF409" s="337" t="s">
        <v>2134</v>
      </c>
      <c r="AG409" s="341" t="s">
        <v>1436</v>
      </c>
      <c r="AH409" s="341" t="s">
        <v>2138</v>
      </c>
      <c r="AI409" s="341">
        <v>500</v>
      </c>
      <c r="AJ409" s="341">
        <v>500</v>
      </c>
      <c r="AK409" s="341">
        <v>500</v>
      </c>
      <c r="AL409" s="336">
        <v>1E-3</v>
      </c>
      <c r="AM409" s="336" t="s">
        <v>34</v>
      </c>
      <c r="AN409" s="336" t="s">
        <v>34</v>
      </c>
      <c r="AO409" s="334" t="s">
        <v>1324</v>
      </c>
      <c r="AP409" s="337" t="s">
        <v>13</v>
      </c>
      <c r="AQ409" s="343" t="s">
        <v>671</v>
      </c>
      <c r="AR409" s="336">
        <v>3.5E-4</v>
      </c>
      <c r="AS409" s="336">
        <v>3.5E-4</v>
      </c>
      <c r="AT409" s="336"/>
      <c r="AW409" s="629"/>
      <c r="AX409" s="629"/>
      <c r="AY409" s="630"/>
      <c r="AZ409" s="630"/>
      <c r="BA409" s="630"/>
      <c r="BB409" s="631"/>
      <c r="BC409" s="630"/>
      <c r="BD409" s="630"/>
      <c r="BE409" s="630"/>
      <c r="BF409" s="630"/>
      <c r="BG409" s="631"/>
      <c r="BH409" s="631"/>
      <c r="BI409" s="632"/>
      <c r="BJ409" s="632"/>
      <c r="BK409" s="632"/>
      <c r="BL409" s="631"/>
      <c r="BM409" s="631"/>
      <c r="BN409" s="631"/>
      <c r="BO409" s="631"/>
      <c r="BP409" s="631"/>
      <c r="BQ409" s="631"/>
      <c r="BR409" s="631"/>
      <c r="BS409" s="631"/>
      <c r="BT409" s="634"/>
      <c r="BU409" s="635"/>
      <c r="BV409" s="633"/>
      <c r="BW409" s="636"/>
    </row>
    <row r="410" spans="2:75" ht="15.75" customHeight="1">
      <c r="B410" s="330" t="s">
        <v>1534</v>
      </c>
      <c r="C410" s="331">
        <v>36727910000118</v>
      </c>
      <c r="D410" s="332" t="s">
        <v>14</v>
      </c>
      <c r="E410" s="332" t="s">
        <v>15</v>
      </c>
      <c r="F410" s="332" t="s">
        <v>699</v>
      </c>
      <c r="G410" s="333"/>
      <c r="H410" s="333" t="s">
        <v>34</v>
      </c>
      <c r="I410" s="333" t="s">
        <v>34</v>
      </c>
      <c r="J410" s="333" t="s">
        <v>611</v>
      </c>
      <c r="K410" s="334" t="s">
        <v>49</v>
      </c>
      <c r="L410" s="335"/>
      <c r="M410" s="335"/>
      <c r="N410" s="334">
        <v>534803</v>
      </c>
      <c r="O410" s="334" t="s">
        <v>1321</v>
      </c>
      <c r="P410" s="338">
        <v>43941</v>
      </c>
      <c r="Q410" s="339">
        <v>10651881.77</v>
      </c>
      <c r="R410" s="339">
        <v>15533949.157142855</v>
      </c>
      <c r="S410" s="334">
        <v>5</v>
      </c>
      <c r="T410" s="336">
        <v>-0.13823613010169311</v>
      </c>
      <c r="U410" s="336">
        <v>-1.5548680370105508</v>
      </c>
      <c r="V410" s="336">
        <v>-8.222266671661338E-2</v>
      </c>
      <c r="W410" s="336">
        <v>-0.75461565999240721</v>
      </c>
      <c r="X410" s="336">
        <v>-0.19983620942516767</v>
      </c>
      <c r="Y410" s="336">
        <v>-1.4052063487620436</v>
      </c>
      <c r="Z410" s="336" t="s">
        <v>1418</v>
      </c>
      <c r="AA410" s="336" t="s">
        <v>1418</v>
      </c>
      <c r="AB410" s="336">
        <v>0.18996639070640456</v>
      </c>
      <c r="AC410" s="340">
        <v>-0.90146846247728718</v>
      </c>
      <c r="AD410" s="509">
        <v>34979818000110</v>
      </c>
      <c r="AE410" s="337" t="s">
        <v>2169</v>
      </c>
      <c r="AF410" s="337" t="s">
        <v>2134</v>
      </c>
      <c r="AG410" s="341" t="s">
        <v>1436</v>
      </c>
      <c r="AH410" s="341" t="s">
        <v>2138</v>
      </c>
      <c r="AI410" s="341">
        <v>500</v>
      </c>
      <c r="AJ410" s="341">
        <v>500</v>
      </c>
      <c r="AK410" s="341">
        <v>500</v>
      </c>
      <c r="AL410" s="336">
        <v>2E-3</v>
      </c>
      <c r="AM410" s="336" t="s">
        <v>34</v>
      </c>
      <c r="AN410" s="336" t="s">
        <v>34</v>
      </c>
      <c r="AO410" s="334" t="s">
        <v>1324</v>
      </c>
      <c r="AP410" s="337" t="s">
        <v>13</v>
      </c>
      <c r="AQ410" s="343" t="s">
        <v>671</v>
      </c>
      <c r="AR410" s="336" t="s">
        <v>34</v>
      </c>
      <c r="AS410" s="336" t="s">
        <v>34</v>
      </c>
      <c r="AT410" s="336"/>
      <c r="AW410" s="629"/>
      <c r="AX410" s="629"/>
      <c r="AY410" s="630"/>
      <c r="AZ410" s="630"/>
      <c r="BA410" s="630"/>
      <c r="BB410" s="631"/>
      <c r="BC410" s="630"/>
      <c r="BD410" s="630"/>
      <c r="BE410" s="630"/>
      <c r="BF410" s="630"/>
      <c r="BG410" s="631"/>
      <c r="BH410" s="631"/>
      <c r="BI410" s="632"/>
      <c r="BJ410" s="632"/>
      <c r="BK410" s="632"/>
      <c r="BL410" s="631"/>
      <c r="BM410" s="631"/>
      <c r="BN410" s="631"/>
      <c r="BO410" s="631"/>
      <c r="BP410" s="631"/>
      <c r="BQ410" s="631"/>
      <c r="BR410" s="631"/>
      <c r="BS410" s="631"/>
      <c r="BT410" s="634"/>
      <c r="BU410" s="635"/>
      <c r="BV410" s="633"/>
      <c r="BW410" s="636"/>
    </row>
    <row r="411" spans="2:75" ht="15.75" customHeight="1">
      <c r="B411" s="330" t="s">
        <v>1139</v>
      </c>
      <c r="C411" s="331">
        <v>38120941000131</v>
      </c>
      <c r="D411" s="332" t="s">
        <v>14</v>
      </c>
      <c r="E411" s="332" t="s">
        <v>15</v>
      </c>
      <c r="F411" s="332" t="s">
        <v>699</v>
      </c>
      <c r="G411" s="333"/>
      <c r="H411" s="333" t="s">
        <v>34</v>
      </c>
      <c r="I411" s="333" t="s">
        <v>34</v>
      </c>
      <c r="J411" s="333" t="s">
        <v>611</v>
      </c>
      <c r="K411" s="334"/>
      <c r="L411" s="335"/>
      <c r="M411" s="335" t="s">
        <v>1415</v>
      </c>
      <c r="N411" s="334">
        <v>550752</v>
      </c>
      <c r="O411" s="334" t="s">
        <v>1321</v>
      </c>
      <c r="P411" s="338">
        <v>44074</v>
      </c>
      <c r="Q411" s="339">
        <v>4321907.0999999996</v>
      </c>
      <c r="R411" s="339">
        <v>7034150.4769841302</v>
      </c>
      <c r="S411" s="334">
        <v>5</v>
      </c>
      <c r="T411" s="336">
        <v>-0.18877664935951277</v>
      </c>
      <c r="U411" s="336">
        <v>-2.4403525919550937</v>
      </c>
      <c r="V411" s="336">
        <v>-0.2036292371428623</v>
      </c>
      <c r="W411" s="336">
        <v>-1.9962474062669802</v>
      </c>
      <c r="X411" s="336" t="s">
        <v>1418</v>
      </c>
      <c r="Y411" s="336" t="s">
        <v>1418</v>
      </c>
      <c r="Z411" s="336" t="s">
        <v>1418</v>
      </c>
      <c r="AA411" s="336" t="s">
        <v>1418</v>
      </c>
      <c r="AB411" s="336">
        <v>0.27618292677638162</v>
      </c>
      <c r="AC411" s="340">
        <v>-1.0382383569188014</v>
      </c>
      <c r="AD411" s="509">
        <v>0</v>
      </c>
      <c r="AE411" s="337" t="s">
        <v>2169</v>
      </c>
      <c r="AF411" s="337" t="s">
        <v>2134</v>
      </c>
      <c r="AG411" s="341" t="s">
        <v>1436</v>
      </c>
      <c r="AH411" s="341" t="s">
        <v>2138</v>
      </c>
      <c r="AI411" s="341">
        <v>500</v>
      </c>
      <c r="AJ411" s="341">
        <v>500</v>
      </c>
      <c r="AK411" s="341">
        <v>500</v>
      </c>
      <c r="AL411" s="336">
        <v>1E-3</v>
      </c>
      <c r="AM411" s="336" t="s">
        <v>34</v>
      </c>
      <c r="AN411" s="336" t="s">
        <v>64</v>
      </c>
      <c r="AO411" s="334" t="s">
        <v>1324</v>
      </c>
      <c r="AP411" s="337" t="s">
        <v>13</v>
      </c>
      <c r="AQ411" s="343" t="s">
        <v>671</v>
      </c>
      <c r="AR411" s="336">
        <v>3.5E-4</v>
      </c>
      <c r="AS411" s="336">
        <v>3.5E-4</v>
      </c>
      <c r="AT411" s="336"/>
      <c r="AW411" s="629"/>
      <c r="AX411" s="629"/>
      <c r="AY411" s="630"/>
      <c r="AZ411" s="630"/>
      <c r="BA411" s="630"/>
      <c r="BB411" s="631"/>
      <c r="BC411" s="630"/>
      <c r="BD411" s="630"/>
      <c r="BE411" s="630"/>
      <c r="BF411" s="630"/>
      <c r="BG411" s="631"/>
      <c r="BH411" s="631"/>
      <c r="BI411" s="632"/>
      <c r="BJ411" s="632"/>
      <c r="BK411" s="632"/>
      <c r="BL411" s="631"/>
      <c r="BM411" s="631"/>
      <c r="BN411" s="631"/>
      <c r="BO411" s="631"/>
      <c r="BP411" s="631"/>
      <c r="BQ411" s="631"/>
      <c r="BR411" s="631"/>
      <c r="BS411" s="631"/>
      <c r="BT411" s="634"/>
      <c r="BU411" s="635"/>
      <c r="BV411" s="633"/>
      <c r="BW411" s="636"/>
    </row>
    <row r="412" spans="2:75" ht="15.75" customHeight="1">
      <c r="B412" s="330" t="s">
        <v>114</v>
      </c>
      <c r="C412" s="331">
        <v>19782311000188</v>
      </c>
      <c r="D412" s="332" t="s">
        <v>11</v>
      </c>
      <c r="E412" s="332" t="s">
        <v>620</v>
      </c>
      <c r="F412" s="332" t="s">
        <v>663</v>
      </c>
      <c r="G412" s="333" t="s">
        <v>738</v>
      </c>
      <c r="H412" s="333" t="s">
        <v>34</v>
      </c>
      <c r="I412" s="333"/>
      <c r="J412" s="333" t="s">
        <v>608</v>
      </c>
      <c r="K412" s="334" t="s">
        <v>48</v>
      </c>
      <c r="L412" s="335"/>
      <c r="M412" s="335" t="s">
        <v>34</v>
      </c>
      <c r="N412" s="334">
        <v>369888</v>
      </c>
      <c r="O412" s="334" t="s">
        <v>1321</v>
      </c>
      <c r="P412" s="338">
        <v>41757</v>
      </c>
      <c r="Q412" s="339">
        <v>760786987.98000002</v>
      </c>
      <c r="R412" s="339">
        <v>501577342.89007944</v>
      </c>
      <c r="S412" s="334">
        <v>5</v>
      </c>
      <c r="T412" s="336">
        <v>8.289653371521899E-2</v>
      </c>
      <c r="U412" s="336">
        <v>1.0716196711954904</v>
      </c>
      <c r="V412" s="336">
        <v>0.11195885854814969</v>
      </c>
      <c r="W412" s="336">
        <v>1.097571174558563</v>
      </c>
      <c r="X412" s="336">
        <v>0.17284857200397075</v>
      </c>
      <c r="Y412" s="336">
        <v>1.3107421212727497</v>
      </c>
      <c r="Z412" s="336">
        <v>0.17148970875523406</v>
      </c>
      <c r="AA412" s="336">
        <v>0.97480309951545552</v>
      </c>
      <c r="AB412" s="336">
        <v>3.4425611580745715E-3</v>
      </c>
      <c r="AC412" s="340">
        <v>2.6141522228830016</v>
      </c>
      <c r="AD412" s="509">
        <v>0</v>
      </c>
      <c r="AE412" s="337" t="s">
        <v>2189</v>
      </c>
      <c r="AF412" s="337" t="s">
        <v>2143</v>
      </c>
      <c r="AG412" s="341" t="s">
        <v>1437</v>
      </c>
      <c r="AH412" s="341" t="s">
        <v>2138</v>
      </c>
      <c r="AI412" s="341">
        <v>5000</v>
      </c>
      <c r="AJ412" s="341">
        <v>2500</v>
      </c>
      <c r="AK412" s="341">
        <v>5000</v>
      </c>
      <c r="AL412" s="336">
        <v>0.01</v>
      </c>
      <c r="AM412" s="336" t="s">
        <v>34</v>
      </c>
      <c r="AN412" s="336" t="s">
        <v>2152</v>
      </c>
      <c r="AO412" s="334" t="s">
        <v>1324</v>
      </c>
      <c r="AP412" s="337" t="s">
        <v>11</v>
      </c>
      <c r="AQ412" s="343" t="s">
        <v>669</v>
      </c>
      <c r="AR412" s="336">
        <v>3.0000000000000001E-3</v>
      </c>
      <c r="AS412" s="336">
        <v>3.0000000000000001E-3</v>
      </c>
      <c r="AT412" s="336"/>
      <c r="AW412" s="629"/>
      <c r="AX412" s="629"/>
      <c r="AY412" s="630"/>
      <c r="AZ412" s="630"/>
      <c r="BA412" s="630"/>
      <c r="BB412" s="631"/>
      <c r="BC412" s="630"/>
      <c r="BD412" s="630"/>
      <c r="BE412" s="630"/>
      <c r="BF412" s="630"/>
      <c r="BG412" s="631"/>
      <c r="BH412" s="631"/>
      <c r="BI412" s="632"/>
      <c r="BJ412" s="632"/>
      <c r="BK412" s="632"/>
      <c r="BL412" s="631"/>
      <c r="BM412" s="631"/>
      <c r="BN412" s="631"/>
      <c r="BO412" s="631"/>
      <c r="BP412" s="631"/>
      <c r="BQ412" s="631"/>
      <c r="BR412" s="631"/>
      <c r="BS412" s="631"/>
      <c r="BT412" s="634"/>
      <c r="BU412" s="635"/>
      <c r="BV412" s="633"/>
      <c r="BW412" s="636"/>
    </row>
    <row r="413" spans="2:75" ht="15.75" customHeight="1">
      <c r="B413" s="330" t="s">
        <v>800</v>
      </c>
      <c r="C413" s="331">
        <v>33361798000156</v>
      </c>
      <c r="D413" s="332" t="s">
        <v>11</v>
      </c>
      <c r="E413" s="332" t="s">
        <v>661</v>
      </c>
      <c r="F413" s="332" t="s">
        <v>663</v>
      </c>
      <c r="G413" s="333"/>
      <c r="H413" s="333" t="s">
        <v>34</v>
      </c>
      <c r="I413" s="333"/>
      <c r="J413" s="333" t="s">
        <v>611</v>
      </c>
      <c r="K413" s="334" t="s">
        <v>48</v>
      </c>
      <c r="L413" s="335"/>
      <c r="M413" s="335" t="s">
        <v>34</v>
      </c>
      <c r="N413" s="334">
        <v>501859</v>
      </c>
      <c r="O413" s="334" t="s">
        <v>1321</v>
      </c>
      <c r="P413" s="338">
        <v>43643</v>
      </c>
      <c r="Q413" s="339">
        <v>28564914.18</v>
      </c>
      <c r="R413" s="339">
        <v>47216349.616825424</v>
      </c>
      <c r="S413" s="334">
        <v>5</v>
      </c>
      <c r="T413" s="336">
        <v>-1.6590494031271108E-2</v>
      </c>
      <c r="U413" s="336">
        <v>-0.21446855449756275</v>
      </c>
      <c r="V413" s="336">
        <v>-1.6577260537070093E-2</v>
      </c>
      <c r="W413" s="336">
        <v>-0.16251258323440665</v>
      </c>
      <c r="X413" s="336">
        <v>4.2949298204509212E-2</v>
      </c>
      <c r="Y413" s="336">
        <v>0.32569233047792295</v>
      </c>
      <c r="Z413" s="336">
        <v>5.6719600375438661E-2</v>
      </c>
      <c r="AA413" s="336">
        <v>0.32241259636268449</v>
      </c>
      <c r="AB413" s="336">
        <v>2.7715465201511427E-2</v>
      </c>
      <c r="AC413" s="340">
        <v>-4.0946421844254033</v>
      </c>
      <c r="AD413" s="509">
        <v>33361923000128</v>
      </c>
      <c r="AE413" s="337" t="s">
        <v>2197</v>
      </c>
      <c r="AF413" s="337" t="s">
        <v>728</v>
      </c>
      <c r="AG413" s="341" t="s">
        <v>728</v>
      </c>
      <c r="AH413" s="341" t="s">
        <v>2135</v>
      </c>
      <c r="AI413" s="341">
        <v>10000</v>
      </c>
      <c r="AJ413" s="341">
        <v>5000</v>
      </c>
      <c r="AK413" s="341">
        <v>5000</v>
      </c>
      <c r="AL413" s="336">
        <v>8.0000000000000002E-3</v>
      </c>
      <c r="AM413" s="336" t="s">
        <v>34</v>
      </c>
      <c r="AN413" s="336" t="s">
        <v>34</v>
      </c>
      <c r="AO413" s="334" t="s">
        <v>1324</v>
      </c>
      <c r="AP413" s="337" t="s">
        <v>13</v>
      </c>
      <c r="AQ413" s="343" t="s">
        <v>679</v>
      </c>
      <c r="AR413" s="336">
        <v>4.6666666666666662E-3</v>
      </c>
      <c r="AS413" s="336">
        <v>4.6666666666666662E-3</v>
      </c>
      <c r="AT413" s="336"/>
      <c r="AW413" s="629"/>
      <c r="AX413" s="629"/>
      <c r="AY413" s="630"/>
      <c r="AZ413" s="630"/>
      <c r="BA413" s="630"/>
      <c r="BB413" s="631"/>
      <c r="BC413" s="630"/>
      <c r="BD413" s="630"/>
      <c r="BE413" s="630"/>
      <c r="BF413" s="630"/>
      <c r="BG413" s="631"/>
      <c r="BH413" s="631"/>
      <c r="BI413" s="632"/>
      <c r="BJ413" s="632"/>
      <c r="BK413" s="632"/>
      <c r="BL413" s="212"/>
      <c r="BM413" s="631"/>
      <c r="BN413" s="631"/>
      <c r="BO413" s="631"/>
      <c r="BP413" s="631"/>
      <c r="BQ413" s="631"/>
      <c r="BR413" s="631"/>
      <c r="BS413" s="631"/>
      <c r="BT413" s="634"/>
      <c r="BU413" s="635"/>
      <c r="BV413" s="633"/>
      <c r="BW413" s="636"/>
    </row>
    <row r="414" spans="2:75" ht="15.75" customHeight="1">
      <c r="B414" s="330" t="s">
        <v>869</v>
      </c>
      <c r="C414" s="331">
        <v>32295478000182</v>
      </c>
      <c r="D414" s="332" t="s">
        <v>11</v>
      </c>
      <c r="E414" s="332" t="s">
        <v>620</v>
      </c>
      <c r="F414" s="332" t="s">
        <v>663</v>
      </c>
      <c r="G414" s="333" t="s">
        <v>738</v>
      </c>
      <c r="H414" s="333" t="s">
        <v>34</v>
      </c>
      <c r="I414" s="333"/>
      <c r="J414" s="333" t="s">
        <v>608</v>
      </c>
      <c r="K414" s="334" t="s">
        <v>48</v>
      </c>
      <c r="L414" s="335"/>
      <c r="M414" s="335" t="s">
        <v>34</v>
      </c>
      <c r="N414" s="334">
        <v>491225</v>
      </c>
      <c r="O414" s="334" t="s">
        <v>1321</v>
      </c>
      <c r="P414" s="338">
        <v>43553</v>
      </c>
      <c r="Q414" s="339">
        <v>65618971.259999998</v>
      </c>
      <c r="R414" s="339">
        <v>39205909.48595237</v>
      </c>
      <c r="S414" s="334">
        <v>5</v>
      </c>
      <c r="T414" s="336">
        <v>8.3648963673595089E-2</v>
      </c>
      <c r="U414" s="336">
        <v>1.0813464801277268</v>
      </c>
      <c r="V414" s="336">
        <v>0.11082565876051698</v>
      </c>
      <c r="W414" s="336">
        <v>1.0864620275196384</v>
      </c>
      <c r="X414" s="336">
        <v>0.15252908302782475</v>
      </c>
      <c r="Y414" s="336">
        <v>1.1566557451170936</v>
      </c>
      <c r="Z414" s="336">
        <v>0.16541204165534795</v>
      </c>
      <c r="AA414" s="336">
        <v>0.94025566941136618</v>
      </c>
      <c r="AB414" s="336">
        <v>1.7482439727436905E-3</v>
      </c>
      <c r="AC414" s="340">
        <v>4.5616896217792808</v>
      </c>
      <c r="AD414" s="509">
        <v>0</v>
      </c>
      <c r="AE414" s="337" t="s">
        <v>2169</v>
      </c>
      <c r="AF414" s="337" t="s">
        <v>2134</v>
      </c>
      <c r="AG414" s="341" t="s">
        <v>1436</v>
      </c>
      <c r="AH414" s="341" t="s">
        <v>2138</v>
      </c>
      <c r="AI414" s="341">
        <v>1000</v>
      </c>
      <c r="AJ414" s="341">
        <v>1000</v>
      </c>
      <c r="AK414" s="341">
        <v>1000</v>
      </c>
      <c r="AL414" s="336">
        <v>4.0000000000000001E-3</v>
      </c>
      <c r="AM414" s="336" t="s">
        <v>34</v>
      </c>
      <c r="AN414" s="336" t="s">
        <v>34</v>
      </c>
      <c r="AO414" s="334" t="s">
        <v>1324</v>
      </c>
      <c r="AP414" s="337" t="s">
        <v>11</v>
      </c>
      <c r="AQ414" s="343" t="s">
        <v>669</v>
      </c>
      <c r="AR414" s="336">
        <v>1.7499999999999998E-3</v>
      </c>
      <c r="AS414" s="336">
        <v>1.7499999999999998E-3</v>
      </c>
      <c r="AT414" s="336"/>
      <c r="AW414" s="629"/>
      <c r="AX414" s="629"/>
      <c r="AY414" s="630"/>
      <c r="AZ414" s="630"/>
      <c r="BA414" s="630"/>
      <c r="BB414" s="631"/>
      <c r="BC414" s="630"/>
      <c r="BD414" s="630"/>
      <c r="BE414" s="630"/>
      <c r="BF414" s="630"/>
      <c r="BG414" s="631"/>
      <c r="BH414" s="631"/>
      <c r="BI414" s="632"/>
      <c r="BJ414" s="632"/>
      <c r="BK414" s="632"/>
      <c r="BL414" s="631"/>
      <c r="BM414" s="631"/>
      <c r="BN414" s="631"/>
      <c r="BO414" s="631"/>
      <c r="BP414" s="631"/>
      <c r="BQ414" s="631"/>
      <c r="BR414" s="631"/>
      <c r="BS414" s="631"/>
      <c r="BT414" s="634"/>
      <c r="BU414" s="635"/>
      <c r="BV414" s="633"/>
      <c r="BW414" s="636"/>
    </row>
    <row r="415" spans="2:75" ht="15.75" customHeight="1">
      <c r="B415" s="330" t="s">
        <v>158</v>
      </c>
      <c r="C415" s="331">
        <v>12796232000187</v>
      </c>
      <c r="D415" s="332" t="s">
        <v>11</v>
      </c>
      <c r="E415" s="332" t="s">
        <v>620</v>
      </c>
      <c r="F415" s="332" t="s">
        <v>663</v>
      </c>
      <c r="G415" s="333" t="s">
        <v>738</v>
      </c>
      <c r="H415" s="333" t="s">
        <v>34</v>
      </c>
      <c r="I415" s="333" t="s">
        <v>1304</v>
      </c>
      <c r="J415" s="333" t="s">
        <v>608</v>
      </c>
      <c r="K415" s="334" t="s">
        <v>48</v>
      </c>
      <c r="L415" s="335"/>
      <c r="M415" s="335" t="s">
        <v>1415</v>
      </c>
      <c r="N415" s="334">
        <v>412171</v>
      </c>
      <c r="O415" s="334" t="s">
        <v>1321</v>
      </c>
      <c r="P415" s="338">
        <v>42390</v>
      </c>
      <c r="Q415" s="339">
        <v>1413798622.79</v>
      </c>
      <c r="R415" s="339">
        <v>739604804.45396841</v>
      </c>
      <c r="S415" s="334">
        <v>5</v>
      </c>
      <c r="T415" s="336">
        <v>9.2784528855867521E-2</v>
      </c>
      <c r="U415" s="336">
        <v>1.1994437143310726</v>
      </c>
      <c r="V415" s="336">
        <v>0.13351492020821554</v>
      </c>
      <c r="W415" s="336">
        <v>1.3088926565913601</v>
      </c>
      <c r="X415" s="336">
        <v>0.20492068950091236</v>
      </c>
      <c r="Y415" s="336">
        <v>1.5539508144905589</v>
      </c>
      <c r="Z415" s="336">
        <v>0.1776189800701331</v>
      </c>
      <c r="AA415" s="336">
        <v>1.0096438647071593</v>
      </c>
      <c r="AB415" s="336">
        <v>7.9798189253412477E-3</v>
      </c>
      <c r="AC415" s="340">
        <v>3.5381863156013429</v>
      </c>
      <c r="AD415" s="509">
        <v>0</v>
      </c>
      <c r="AE415" s="337" t="s">
        <v>2220</v>
      </c>
      <c r="AF415" s="337" t="s">
        <v>2220</v>
      </c>
      <c r="AG415" s="341" t="s">
        <v>719</v>
      </c>
      <c r="AH415" s="341" t="s">
        <v>2138</v>
      </c>
      <c r="AI415" s="341">
        <v>1000</v>
      </c>
      <c r="AJ415" s="341">
        <v>1000</v>
      </c>
      <c r="AK415" s="341">
        <v>1000</v>
      </c>
      <c r="AL415" s="336">
        <v>5.0000000000000001E-3</v>
      </c>
      <c r="AM415" s="336" t="s">
        <v>34</v>
      </c>
      <c r="AN415" s="336" t="s">
        <v>64</v>
      </c>
      <c r="AO415" s="334" t="s">
        <v>1324</v>
      </c>
      <c r="AP415" s="337" t="s">
        <v>11</v>
      </c>
      <c r="AQ415" s="343" t="s">
        <v>662</v>
      </c>
      <c r="AR415" s="336">
        <v>1.5E-3</v>
      </c>
      <c r="AS415" s="336">
        <v>1.5E-3</v>
      </c>
      <c r="AT415" s="336"/>
      <c r="AW415" s="629"/>
      <c r="AX415" s="629"/>
      <c r="AY415" s="630"/>
      <c r="AZ415" s="630"/>
      <c r="BA415" s="630"/>
      <c r="BB415" s="631"/>
      <c r="BC415" s="630"/>
      <c r="BD415" s="630"/>
      <c r="BE415" s="630"/>
      <c r="BF415" s="630"/>
      <c r="BG415" s="631"/>
      <c r="BH415" s="631"/>
      <c r="BI415" s="632"/>
      <c r="BJ415" s="632"/>
      <c r="BK415" s="632"/>
      <c r="BL415" s="212"/>
      <c r="BM415" s="631"/>
      <c r="BN415" s="631"/>
      <c r="BO415" s="631"/>
      <c r="BP415" s="631"/>
      <c r="BQ415" s="631"/>
      <c r="BR415" s="631"/>
      <c r="BS415" s="631"/>
      <c r="BT415" s="634"/>
      <c r="BU415" s="635"/>
      <c r="BV415" s="633"/>
      <c r="BW415" s="636"/>
    </row>
    <row r="416" spans="2:75" ht="15.75" customHeight="1">
      <c r="B416" s="330" t="s">
        <v>184</v>
      </c>
      <c r="C416" s="331">
        <v>10783480000168</v>
      </c>
      <c r="D416" s="332" t="s">
        <v>11</v>
      </c>
      <c r="E416" s="332" t="s">
        <v>620</v>
      </c>
      <c r="F416" s="332" t="s">
        <v>663</v>
      </c>
      <c r="G416" s="333" t="s">
        <v>738</v>
      </c>
      <c r="H416" s="333" t="s">
        <v>34</v>
      </c>
      <c r="I416" s="333"/>
      <c r="J416" s="333" t="s">
        <v>608</v>
      </c>
      <c r="K416" s="334" t="s">
        <v>48</v>
      </c>
      <c r="L416" s="335"/>
      <c r="M416" s="335" t="s">
        <v>1415</v>
      </c>
      <c r="N416" s="334">
        <v>259624</v>
      </c>
      <c r="O416" s="334" t="s">
        <v>1321</v>
      </c>
      <c r="P416" s="338">
        <v>39931</v>
      </c>
      <c r="Q416" s="339">
        <v>1521023677.28</v>
      </c>
      <c r="R416" s="339">
        <v>1111161828.3398409</v>
      </c>
      <c r="S416" s="334">
        <v>5</v>
      </c>
      <c r="T416" s="336">
        <v>8.6691409097946703E-2</v>
      </c>
      <c r="U416" s="336">
        <v>1.1206767659569803</v>
      </c>
      <c r="V416" s="336">
        <v>0.11919231576884171</v>
      </c>
      <c r="W416" s="336">
        <v>1.1684832420875444</v>
      </c>
      <c r="X416" s="336">
        <v>0.17320454911417671</v>
      </c>
      <c r="Y416" s="336">
        <v>1.3134415603664391</v>
      </c>
      <c r="Z416" s="336">
        <v>0.19678621082460435</v>
      </c>
      <c r="AA416" s="336">
        <v>1.1185966181068074</v>
      </c>
      <c r="AB416" s="336">
        <v>2.7708619413541304E-3</v>
      </c>
      <c r="AC416" s="340">
        <v>5.5882217377019368</v>
      </c>
      <c r="AD416" s="509">
        <v>0</v>
      </c>
      <c r="AE416" s="337" t="s">
        <v>2249</v>
      </c>
      <c r="AF416" s="337" t="s">
        <v>741</v>
      </c>
      <c r="AG416" s="341" t="s">
        <v>741</v>
      </c>
      <c r="AH416" s="341" t="s">
        <v>2138</v>
      </c>
      <c r="AI416" s="341">
        <v>100</v>
      </c>
      <c r="AJ416" s="341">
        <v>100</v>
      </c>
      <c r="AK416" s="341">
        <v>100</v>
      </c>
      <c r="AL416" s="336">
        <v>3.4999999999999996E-3</v>
      </c>
      <c r="AM416" s="336" t="s">
        <v>34</v>
      </c>
      <c r="AN416" s="336" t="s">
        <v>64</v>
      </c>
      <c r="AO416" s="334" t="s">
        <v>1324</v>
      </c>
      <c r="AP416" s="337" t="s">
        <v>11</v>
      </c>
      <c r="AQ416" s="343" t="s">
        <v>662</v>
      </c>
      <c r="AR416" s="336">
        <v>7.000000000000001E-4</v>
      </c>
      <c r="AS416" s="336">
        <v>7.000000000000001E-4</v>
      </c>
      <c r="AT416" s="336"/>
      <c r="AW416" s="629"/>
      <c r="AX416" s="629"/>
      <c r="AY416" s="630"/>
      <c r="AZ416" s="630"/>
      <c r="BA416" s="630"/>
      <c r="BB416" s="631"/>
      <c r="BC416" s="630"/>
      <c r="BD416" s="630"/>
      <c r="BE416" s="630"/>
      <c r="BF416" s="630"/>
      <c r="BG416" s="631"/>
      <c r="BH416" s="631"/>
      <c r="BI416" s="632"/>
      <c r="BJ416" s="632"/>
      <c r="BK416" s="632"/>
      <c r="BL416" s="631"/>
      <c r="BM416" s="631"/>
      <c r="BN416" s="631"/>
      <c r="BO416" s="631"/>
      <c r="BP416" s="631"/>
      <c r="BQ416" s="631"/>
      <c r="BR416" s="631"/>
      <c r="BS416" s="631"/>
      <c r="BT416" s="634"/>
      <c r="BU416" s="635"/>
      <c r="BV416" s="633"/>
      <c r="BW416" s="636"/>
    </row>
    <row r="417" spans="2:75" ht="15.75" customHeight="1">
      <c r="B417" s="330" t="s">
        <v>1382</v>
      </c>
      <c r="C417" s="331">
        <v>23600995000127</v>
      </c>
      <c r="D417" s="332" t="s">
        <v>11</v>
      </c>
      <c r="E417" s="332" t="s">
        <v>620</v>
      </c>
      <c r="F417" s="332" t="s">
        <v>663</v>
      </c>
      <c r="G417" s="333" t="s">
        <v>738</v>
      </c>
      <c r="H417" s="333" t="s">
        <v>34</v>
      </c>
      <c r="I417" s="333"/>
      <c r="J417" s="333" t="s">
        <v>608</v>
      </c>
      <c r="K417" s="334" t="s">
        <v>48</v>
      </c>
      <c r="L417" s="335"/>
      <c r="M417" s="335" t="s">
        <v>34</v>
      </c>
      <c r="N417" s="334">
        <v>415359</v>
      </c>
      <c r="O417" s="334" t="s">
        <v>1321</v>
      </c>
      <c r="P417" s="338">
        <v>42458</v>
      </c>
      <c r="Q417" s="339">
        <v>73102718.969999999</v>
      </c>
      <c r="R417" s="339">
        <v>57790734.033968262</v>
      </c>
      <c r="S417" s="334">
        <v>5</v>
      </c>
      <c r="T417" s="336">
        <v>8.3759447875848547E-2</v>
      </c>
      <c r="U417" s="336">
        <v>1.0827747309747151</v>
      </c>
      <c r="V417" s="336">
        <v>0.11015277008969493</v>
      </c>
      <c r="W417" s="336">
        <v>1.0798654685839855</v>
      </c>
      <c r="X417" s="336">
        <v>0.15862281409939682</v>
      </c>
      <c r="Y417" s="336">
        <v>1.2028656148233621</v>
      </c>
      <c r="Z417" s="336">
        <v>0.17990053581462839</v>
      </c>
      <c r="AA417" s="336">
        <v>1.0226129672124629</v>
      </c>
      <c r="AB417" s="336">
        <v>4.6916927327580573E-3</v>
      </c>
      <c r="AC417" s="340">
        <v>1.5726080414809989</v>
      </c>
      <c r="AD417" s="509">
        <v>0</v>
      </c>
      <c r="AE417" s="337" t="s">
        <v>2336</v>
      </c>
      <c r="AF417" s="337" t="s">
        <v>2134</v>
      </c>
      <c r="AG417" s="341" t="s">
        <v>1436</v>
      </c>
      <c r="AH417" s="341" t="s">
        <v>2138</v>
      </c>
      <c r="AI417" s="341">
        <v>100</v>
      </c>
      <c r="AJ417" s="341">
        <v>100</v>
      </c>
      <c r="AK417" s="341">
        <v>100</v>
      </c>
      <c r="AL417" s="336">
        <v>8.0000000000000002E-3</v>
      </c>
      <c r="AM417" s="336">
        <v>0.2</v>
      </c>
      <c r="AN417" s="336" t="s">
        <v>34</v>
      </c>
      <c r="AO417" s="334" t="s">
        <v>1324</v>
      </c>
      <c r="AP417" s="337" t="s">
        <v>11</v>
      </c>
      <c r="AQ417" s="343" t="s">
        <v>675</v>
      </c>
      <c r="AR417" s="336">
        <v>2.6663999999999998E-3</v>
      </c>
      <c r="AS417" s="336">
        <v>2.6663999999999998E-3</v>
      </c>
      <c r="AT417" s="336"/>
      <c r="AW417" s="629"/>
      <c r="AX417" s="629"/>
      <c r="AY417" s="630"/>
      <c r="AZ417" s="630"/>
      <c r="BA417" s="630"/>
      <c r="BB417" s="631"/>
      <c r="BC417" s="630"/>
      <c r="BD417" s="630"/>
      <c r="BE417" s="630"/>
      <c r="BF417" s="630"/>
      <c r="BG417" s="631"/>
      <c r="BH417" s="631"/>
      <c r="BI417" s="632"/>
      <c r="BJ417" s="632"/>
      <c r="BK417" s="632"/>
      <c r="BL417" s="631"/>
      <c r="BM417" s="631"/>
      <c r="BN417" s="631"/>
      <c r="BO417" s="631"/>
      <c r="BP417" s="631"/>
      <c r="BQ417" s="631"/>
      <c r="BR417" s="631"/>
      <c r="BS417" s="631"/>
      <c r="BT417" s="634"/>
      <c r="BU417" s="635"/>
      <c r="BV417" s="633"/>
      <c r="BW417" s="636"/>
    </row>
    <row r="418" spans="2:75" ht="15.75" customHeight="1">
      <c r="B418" s="330" t="s">
        <v>1301</v>
      </c>
      <c r="C418" s="331">
        <v>42102422000118</v>
      </c>
      <c r="D418" s="332" t="s">
        <v>11</v>
      </c>
      <c r="E418" s="332" t="s">
        <v>620</v>
      </c>
      <c r="F418" s="332" t="s">
        <v>663</v>
      </c>
      <c r="G418" s="333" t="s">
        <v>738</v>
      </c>
      <c r="H418" s="333" t="s">
        <v>34</v>
      </c>
      <c r="I418" s="333" t="s">
        <v>1304</v>
      </c>
      <c r="J418" s="333" t="s">
        <v>608</v>
      </c>
      <c r="K418" s="334" t="s">
        <v>48</v>
      </c>
      <c r="L418" s="335"/>
      <c r="M418" s="335" t="s">
        <v>1415</v>
      </c>
      <c r="N418" s="334">
        <v>615315</v>
      </c>
      <c r="O418" s="334" t="s">
        <v>1321</v>
      </c>
      <c r="P418" s="338">
        <v>44445</v>
      </c>
      <c r="Q418" s="339">
        <v>48929389.25</v>
      </c>
      <c r="R418" s="339" t="s">
        <v>1418</v>
      </c>
      <c r="S418" s="334">
        <v>5</v>
      </c>
      <c r="T418" s="336">
        <v>8.4390019060108568E-2</v>
      </c>
      <c r="U418" s="336">
        <v>1.0909262477493906</v>
      </c>
      <c r="V418" s="336" t="s">
        <v>1418</v>
      </c>
      <c r="W418" s="336" t="s">
        <v>1418</v>
      </c>
      <c r="X418" s="336" t="s">
        <v>1418</v>
      </c>
      <c r="Y418" s="336" t="s">
        <v>1418</v>
      </c>
      <c r="Z418" s="336" t="s">
        <v>1418</v>
      </c>
      <c r="AA418" s="336" t="s">
        <v>1418</v>
      </c>
      <c r="AB418" s="336" t="s">
        <v>1418</v>
      </c>
      <c r="AC418" s="340" t="s">
        <v>1418</v>
      </c>
      <c r="AD418" s="509">
        <v>0</v>
      </c>
      <c r="AE418" s="337" t="s">
        <v>2361</v>
      </c>
      <c r="AF418" s="337" t="s">
        <v>928</v>
      </c>
      <c r="AG418" s="341" t="s">
        <v>928</v>
      </c>
      <c r="AH418" s="341" t="s">
        <v>726</v>
      </c>
      <c r="AI418" s="341">
        <v>0</v>
      </c>
      <c r="AJ418" s="341">
        <v>0</v>
      </c>
      <c r="AK418" s="341">
        <v>0</v>
      </c>
      <c r="AL418" s="336">
        <v>4.0000000000000001E-3</v>
      </c>
      <c r="AM418" s="336" t="s">
        <v>34</v>
      </c>
      <c r="AN418" s="336" t="s">
        <v>64</v>
      </c>
      <c r="AO418" s="334" t="s">
        <v>1324</v>
      </c>
      <c r="AP418" s="337" t="s">
        <v>11</v>
      </c>
      <c r="AQ418" s="343" t="s">
        <v>677</v>
      </c>
      <c r="AR418" s="336" t="s">
        <v>34</v>
      </c>
      <c r="AS418" s="336" t="s">
        <v>34</v>
      </c>
      <c r="AT418" s="336"/>
      <c r="AW418" s="629"/>
      <c r="AX418" s="629"/>
      <c r="AY418" s="630"/>
      <c r="AZ418" s="630"/>
      <c r="BA418" s="630"/>
      <c r="BB418" s="631"/>
      <c r="BC418" s="630"/>
      <c r="BD418" s="630"/>
      <c r="BE418" s="630"/>
      <c r="BF418" s="630"/>
      <c r="BG418" s="631"/>
      <c r="BH418" s="631"/>
      <c r="BI418" s="632"/>
      <c r="BJ418" s="632"/>
      <c r="BK418" s="632"/>
      <c r="BL418" s="631"/>
      <c r="BM418" s="631"/>
      <c r="BN418" s="631"/>
      <c r="BO418" s="631"/>
      <c r="BP418" s="631"/>
      <c r="BQ418" s="631"/>
      <c r="BR418" s="631"/>
      <c r="BS418" s="631"/>
      <c r="BT418" s="634"/>
      <c r="BU418" s="635"/>
      <c r="BV418" s="633"/>
      <c r="BW418" s="636"/>
    </row>
    <row r="419" spans="2:75" ht="15.75" customHeight="1">
      <c r="B419" s="330" t="s">
        <v>1150</v>
      </c>
      <c r="C419" s="331">
        <v>27717045000138</v>
      </c>
      <c r="D419" s="332" t="s">
        <v>11</v>
      </c>
      <c r="E419" s="332" t="s">
        <v>620</v>
      </c>
      <c r="F419" s="332" t="s">
        <v>692</v>
      </c>
      <c r="G419" s="333" t="s">
        <v>738</v>
      </c>
      <c r="H419" s="333" t="s">
        <v>34</v>
      </c>
      <c r="I419" s="333"/>
      <c r="J419" s="333" t="s">
        <v>608</v>
      </c>
      <c r="K419" s="334" t="s">
        <v>48</v>
      </c>
      <c r="L419" s="335"/>
      <c r="M419" s="335" t="s">
        <v>1415</v>
      </c>
      <c r="N419" s="334">
        <v>447137</v>
      </c>
      <c r="O419" s="334" t="s">
        <v>1321</v>
      </c>
      <c r="P419" s="338">
        <v>42962</v>
      </c>
      <c r="Q419" s="339">
        <v>56166471.100000001</v>
      </c>
      <c r="R419" s="339">
        <v>49928076.76932539</v>
      </c>
      <c r="S419" s="334">
        <v>5</v>
      </c>
      <c r="T419" s="336">
        <v>8.7263017372144702E-2</v>
      </c>
      <c r="U419" s="336">
        <v>1.1280660576848227</v>
      </c>
      <c r="V419" s="336">
        <v>0.11782768806263344</v>
      </c>
      <c r="W419" s="336">
        <v>1.1551053276128802</v>
      </c>
      <c r="X419" s="336">
        <v>0.18262055910708463</v>
      </c>
      <c r="Y419" s="336">
        <v>1.3848448746602131</v>
      </c>
      <c r="Z419" s="336">
        <v>0.14759233760775459</v>
      </c>
      <c r="AA419" s="336">
        <v>0.83896269466595341</v>
      </c>
      <c r="AB419" s="336">
        <v>1.0866143213588074E-2</v>
      </c>
      <c r="AC419" s="340">
        <v>1.3177226618216757</v>
      </c>
      <c r="AD419" s="509">
        <v>26751126000191</v>
      </c>
      <c r="AE419" s="337" t="s">
        <v>2398</v>
      </c>
      <c r="AF419" s="337" t="s">
        <v>2143</v>
      </c>
      <c r="AG419" s="341" t="s">
        <v>1437</v>
      </c>
      <c r="AH419" s="341" t="s">
        <v>2138</v>
      </c>
      <c r="AI419" s="341">
        <v>100</v>
      </c>
      <c r="AJ419" s="341">
        <v>100</v>
      </c>
      <c r="AK419" s="341">
        <v>100</v>
      </c>
      <c r="AL419" s="336">
        <v>2E-3</v>
      </c>
      <c r="AM419" s="336" t="s">
        <v>34</v>
      </c>
      <c r="AN419" s="336" t="s">
        <v>64</v>
      </c>
      <c r="AO419" s="334" t="s">
        <v>1324</v>
      </c>
      <c r="AP419" s="337" t="s">
        <v>11</v>
      </c>
      <c r="AQ419" s="343" t="s">
        <v>675</v>
      </c>
      <c r="AR419" s="336">
        <v>3.9999999999999996E-4</v>
      </c>
      <c r="AS419" s="336">
        <v>3.9999999999999996E-4</v>
      </c>
      <c r="AT419" s="336"/>
      <c r="AW419" s="629"/>
      <c r="AX419" s="629"/>
      <c r="AY419" s="630"/>
      <c r="AZ419" s="630"/>
      <c r="BA419" s="630"/>
      <c r="BB419" s="631"/>
      <c r="BC419" s="630"/>
      <c r="BD419" s="630"/>
      <c r="BE419" s="630"/>
      <c r="BF419" s="630"/>
      <c r="BG419" s="631"/>
      <c r="BH419" s="631"/>
      <c r="BI419" s="632"/>
      <c r="BJ419" s="632"/>
      <c r="BK419" s="632"/>
      <c r="BL419" s="212"/>
      <c r="BM419" s="631"/>
      <c r="BN419" s="631"/>
      <c r="BO419" s="631"/>
      <c r="BP419" s="631"/>
      <c r="BQ419" s="631"/>
      <c r="BR419" s="631"/>
      <c r="BS419" s="631"/>
      <c r="BT419" s="634"/>
      <c r="BU419" s="635"/>
      <c r="BV419" s="633"/>
      <c r="BW419" s="636"/>
    </row>
    <row r="420" spans="2:75" ht="15.75" customHeight="1">
      <c r="B420" s="330" t="s">
        <v>798</v>
      </c>
      <c r="C420" s="331">
        <v>39293607000142</v>
      </c>
      <c r="D420" s="332" t="s">
        <v>13</v>
      </c>
      <c r="E420" s="332" t="s">
        <v>616</v>
      </c>
      <c r="F420" s="332" t="s">
        <v>617</v>
      </c>
      <c r="G420" s="333" t="s">
        <v>34</v>
      </c>
      <c r="H420" s="333" t="s">
        <v>1338</v>
      </c>
      <c r="I420" s="333" t="s">
        <v>34</v>
      </c>
      <c r="J420" s="333" t="s">
        <v>608</v>
      </c>
      <c r="K420" s="334" t="s">
        <v>48</v>
      </c>
      <c r="L420" s="335"/>
      <c r="M420" s="335" t="s">
        <v>1415</v>
      </c>
      <c r="N420" s="334">
        <v>570461</v>
      </c>
      <c r="O420" s="334" t="s">
        <v>1321</v>
      </c>
      <c r="P420" s="338">
        <v>44193</v>
      </c>
      <c r="Q420" s="339">
        <v>8890469.0999999996</v>
      </c>
      <c r="R420" s="339">
        <v>8000072.7381746089</v>
      </c>
      <c r="S420" s="334">
        <v>5</v>
      </c>
      <c r="T420" s="336">
        <v>2.0080565737590206E-3</v>
      </c>
      <c r="U420" s="336">
        <v>2.5958539264211985E-2</v>
      </c>
      <c r="V420" s="336">
        <v>4.6962487153429988E-2</v>
      </c>
      <c r="W420" s="336">
        <v>0.46038940422935781</v>
      </c>
      <c r="X420" s="336" t="s">
        <v>1418</v>
      </c>
      <c r="Y420" s="336" t="s">
        <v>1418</v>
      </c>
      <c r="Z420" s="336" t="s">
        <v>1418</v>
      </c>
      <c r="AA420" s="336" t="s">
        <v>1418</v>
      </c>
      <c r="AB420" s="336">
        <v>9.6185107615107346E-2</v>
      </c>
      <c r="AC420" s="340">
        <v>-0.48498152279108692</v>
      </c>
      <c r="AD420" s="509">
        <v>37243087000138</v>
      </c>
      <c r="AE420" s="337" t="s">
        <v>2194</v>
      </c>
      <c r="AF420" s="337" t="s">
        <v>2194</v>
      </c>
      <c r="AG420" s="341" t="s">
        <v>1439</v>
      </c>
      <c r="AH420" s="341" t="s">
        <v>2135</v>
      </c>
      <c r="AI420" s="341">
        <v>1000</v>
      </c>
      <c r="AJ420" s="341" t="s">
        <v>1428</v>
      </c>
      <c r="AK420" s="341" t="s">
        <v>1428</v>
      </c>
      <c r="AL420" s="336">
        <v>6.0000000000000001E-3</v>
      </c>
      <c r="AM420" s="336" t="s">
        <v>34</v>
      </c>
      <c r="AN420" s="336" t="s">
        <v>64</v>
      </c>
      <c r="AO420" s="334" t="s">
        <v>1324</v>
      </c>
      <c r="AP420" s="337" t="s">
        <v>13</v>
      </c>
      <c r="AQ420" s="343" t="s">
        <v>679</v>
      </c>
      <c r="AR420" s="336">
        <v>1.9997999999999999E-3</v>
      </c>
      <c r="AS420" s="336">
        <v>1.9997999999999999E-3</v>
      </c>
      <c r="AT420" s="336"/>
      <c r="AW420" s="629"/>
      <c r="AX420" s="629"/>
      <c r="AY420" s="630"/>
      <c r="AZ420" s="630"/>
      <c r="BA420" s="630"/>
      <c r="BB420" s="631"/>
      <c r="BC420" s="630"/>
      <c r="BD420" s="630"/>
      <c r="BE420" s="630"/>
      <c r="BF420" s="630"/>
      <c r="BG420" s="631"/>
      <c r="BH420" s="631"/>
      <c r="BI420" s="632"/>
      <c r="BJ420" s="632"/>
      <c r="BK420" s="632"/>
      <c r="BL420" s="631"/>
      <c r="BM420" s="631"/>
      <c r="BN420" s="631"/>
      <c r="BO420" s="631"/>
      <c r="BP420" s="631"/>
      <c r="BQ420" s="631"/>
      <c r="BR420" s="631"/>
      <c r="BS420" s="631"/>
      <c r="BT420" s="634"/>
      <c r="BU420" s="635"/>
      <c r="BV420" s="633"/>
      <c r="BW420" s="636"/>
    </row>
    <row r="421" spans="2:75" ht="15.75" customHeight="1">
      <c r="B421" s="330" t="s">
        <v>92</v>
      </c>
      <c r="C421" s="331">
        <v>6041290000106</v>
      </c>
      <c r="D421" s="332" t="s">
        <v>13</v>
      </c>
      <c r="E421" s="332" t="s">
        <v>615</v>
      </c>
      <c r="F421" s="332" t="s">
        <v>619</v>
      </c>
      <c r="G421" s="333" t="s">
        <v>34</v>
      </c>
      <c r="H421" s="333" t="s">
        <v>1338</v>
      </c>
      <c r="I421" s="333" t="s">
        <v>34</v>
      </c>
      <c r="J421" s="333" t="s">
        <v>611</v>
      </c>
      <c r="K421" s="334" t="s">
        <v>48</v>
      </c>
      <c r="L421" s="335"/>
      <c r="M421" s="335" t="s">
        <v>34</v>
      </c>
      <c r="N421" s="334">
        <v>129925</v>
      </c>
      <c r="O421" s="334" t="s">
        <v>1321</v>
      </c>
      <c r="P421" s="338">
        <v>37978</v>
      </c>
      <c r="Q421" s="339">
        <v>332928355.56</v>
      </c>
      <c r="R421" s="339">
        <v>497741328.2280553</v>
      </c>
      <c r="S421" s="334">
        <v>5</v>
      </c>
      <c r="T421" s="336">
        <v>3.0209691174335029E-2</v>
      </c>
      <c r="U421" s="336">
        <v>0.39052657417947972</v>
      </c>
      <c r="V421" s="336">
        <v>4.8027881976268727E-2</v>
      </c>
      <c r="W421" s="336">
        <v>0.47083383589144762</v>
      </c>
      <c r="X421" s="336">
        <v>0.15521125514350254</v>
      </c>
      <c r="Y421" s="336">
        <v>1.1769951435151396</v>
      </c>
      <c r="Z421" s="336">
        <v>0.32501724685685618</v>
      </c>
      <c r="AA421" s="336">
        <v>1.8475033979108872</v>
      </c>
      <c r="AB421" s="336">
        <v>0.10869833116264545</v>
      </c>
      <c r="AC421" s="340">
        <v>-0.40801654383757613</v>
      </c>
      <c r="AD421" s="509">
        <v>22118342000143</v>
      </c>
      <c r="AE421" s="337" t="s">
        <v>2177</v>
      </c>
      <c r="AF421" s="337" t="s">
        <v>2143</v>
      </c>
      <c r="AG421" s="341" t="s">
        <v>1437</v>
      </c>
      <c r="AH421" s="341" t="s">
        <v>2138</v>
      </c>
      <c r="AI421" s="341">
        <v>1000</v>
      </c>
      <c r="AJ421" s="341">
        <v>1000</v>
      </c>
      <c r="AK421" s="341">
        <v>1000</v>
      </c>
      <c r="AL421" s="640">
        <v>0.02</v>
      </c>
      <c r="AM421" s="640">
        <v>0.2</v>
      </c>
      <c r="AN421" s="336" t="s">
        <v>64</v>
      </c>
      <c r="AO421" s="334" t="s">
        <v>1324</v>
      </c>
      <c r="AP421" s="337" t="s">
        <v>13</v>
      </c>
      <c r="AQ421" s="343" t="s">
        <v>668</v>
      </c>
      <c r="AR421" s="336">
        <v>5.0000000000000001E-3</v>
      </c>
      <c r="AS421" s="336">
        <v>5.0000000000000001E-3</v>
      </c>
      <c r="AT421" s="336"/>
      <c r="AW421" s="629"/>
      <c r="AX421" s="629"/>
      <c r="AY421" s="630"/>
      <c r="AZ421" s="630"/>
      <c r="BA421" s="630"/>
      <c r="BB421" s="631"/>
      <c r="BC421" s="630"/>
      <c r="BD421" s="630"/>
      <c r="BE421" s="630"/>
      <c r="BF421" s="630"/>
      <c r="BG421" s="631"/>
      <c r="BH421" s="631"/>
      <c r="BI421" s="632"/>
      <c r="BJ421" s="632"/>
      <c r="BK421" s="632"/>
      <c r="BL421" s="631"/>
      <c r="BM421" s="631"/>
      <c r="BN421" s="631"/>
      <c r="BO421" s="631"/>
      <c r="BP421" s="631"/>
      <c r="BQ421" s="631"/>
      <c r="BR421" s="631"/>
      <c r="BS421" s="631"/>
      <c r="BT421" s="634"/>
      <c r="BU421" s="635"/>
      <c r="BV421" s="633"/>
      <c r="BW421" s="636"/>
    </row>
    <row r="422" spans="2:75" ht="15.75" customHeight="1">
      <c r="B422" s="330" t="s">
        <v>496</v>
      </c>
      <c r="C422" s="331">
        <v>33361831000148</v>
      </c>
      <c r="D422" s="332" t="s">
        <v>13</v>
      </c>
      <c r="E422" s="332" t="s">
        <v>615</v>
      </c>
      <c r="F422" s="332" t="s">
        <v>619</v>
      </c>
      <c r="G422" s="333" t="s">
        <v>34</v>
      </c>
      <c r="H422" s="333" t="s">
        <v>1338</v>
      </c>
      <c r="I422" s="333" t="s">
        <v>34</v>
      </c>
      <c r="J422" s="333"/>
      <c r="K422" s="334" t="s">
        <v>48</v>
      </c>
      <c r="L422" s="335"/>
      <c r="M422" s="335" t="s">
        <v>34</v>
      </c>
      <c r="N422" s="334">
        <v>501794</v>
      </c>
      <c r="O422" s="334" t="s">
        <v>1321</v>
      </c>
      <c r="P422" s="338">
        <v>43642</v>
      </c>
      <c r="Q422" s="339">
        <v>50529733.439999998</v>
      </c>
      <c r="R422" s="339">
        <v>105104654.4744841</v>
      </c>
      <c r="S422" s="334">
        <v>5</v>
      </c>
      <c r="T422" s="336">
        <v>-0.11119188626024934</v>
      </c>
      <c r="U422" s="336">
        <v>-1.4373992162707161</v>
      </c>
      <c r="V422" s="336">
        <v>-8.9601632226958383E-2</v>
      </c>
      <c r="W422" s="336">
        <v>-0.87839559996418359</v>
      </c>
      <c r="X422" s="336">
        <v>7.7666367614138476E-2</v>
      </c>
      <c r="Y422" s="336">
        <v>0.58895817453306154</v>
      </c>
      <c r="Z422" s="336">
        <v>9.4085493922897445E-2</v>
      </c>
      <c r="AA422" s="336">
        <v>0.53481244887054336</v>
      </c>
      <c r="AB422" s="336">
        <v>0.11397298252817935</v>
      </c>
      <c r="AC422" s="340">
        <v>-1.6189911362629164</v>
      </c>
      <c r="AD422" s="509">
        <v>32222759000105</v>
      </c>
      <c r="AE422" s="337" t="s">
        <v>2197</v>
      </c>
      <c r="AF422" s="337" t="s">
        <v>728</v>
      </c>
      <c r="AG422" s="341" t="s">
        <v>728</v>
      </c>
      <c r="AH422" s="341" t="s">
        <v>2135</v>
      </c>
      <c r="AI422" s="341">
        <v>10000</v>
      </c>
      <c r="AJ422" s="341">
        <v>5000</v>
      </c>
      <c r="AK422" s="341">
        <v>5000</v>
      </c>
      <c r="AL422" s="336">
        <v>9.0000000000000011E-3</v>
      </c>
      <c r="AM422" s="336" t="s">
        <v>34</v>
      </c>
      <c r="AN422" s="336" t="s">
        <v>34</v>
      </c>
      <c r="AO422" s="334" t="s">
        <v>1324</v>
      </c>
      <c r="AP422" s="337" t="s">
        <v>13</v>
      </c>
      <c r="AQ422" s="343" t="s">
        <v>679</v>
      </c>
      <c r="AR422" s="336">
        <v>5.3333999999999994E-3</v>
      </c>
      <c r="AS422" s="336">
        <v>5.3333999999999994E-3</v>
      </c>
      <c r="AT422" s="336"/>
      <c r="AW422" s="629"/>
      <c r="AX422" s="629"/>
      <c r="AY422" s="630"/>
      <c r="AZ422" s="630"/>
      <c r="BA422" s="630"/>
      <c r="BB422" s="631"/>
      <c r="BC422" s="630"/>
      <c r="BD422" s="630"/>
      <c r="BE422" s="630"/>
      <c r="BF422" s="630"/>
      <c r="BG422" s="631"/>
      <c r="BH422" s="631"/>
      <c r="BI422" s="632"/>
      <c r="BJ422" s="632"/>
      <c r="BK422" s="632"/>
      <c r="BL422" s="631"/>
      <c r="BM422" s="631"/>
      <c r="BN422" s="631"/>
      <c r="BO422" s="631"/>
      <c r="BP422" s="631"/>
      <c r="BQ422" s="631"/>
      <c r="BR422" s="631"/>
      <c r="BS422" s="631"/>
      <c r="BT422" s="634"/>
      <c r="BU422" s="635"/>
      <c r="BV422" s="633"/>
      <c r="BW422" s="636"/>
    </row>
    <row r="423" spans="2:75" ht="15.75" customHeight="1">
      <c r="B423" s="330" t="s">
        <v>807</v>
      </c>
      <c r="C423" s="331">
        <v>26845868000186</v>
      </c>
      <c r="D423" s="332" t="s">
        <v>13</v>
      </c>
      <c r="E423" s="332" t="s">
        <v>615</v>
      </c>
      <c r="F423" s="332" t="s">
        <v>619</v>
      </c>
      <c r="G423" s="333" t="s">
        <v>34</v>
      </c>
      <c r="H423" s="333" t="s">
        <v>1338</v>
      </c>
      <c r="I423" s="333" t="s">
        <v>34</v>
      </c>
      <c r="J423" s="333"/>
      <c r="K423" s="334" t="s">
        <v>48</v>
      </c>
      <c r="L423" s="335"/>
      <c r="M423" s="335" t="s">
        <v>34</v>
      </c>
      <c r="N423" s="334">
        <v>459453</v>
      </c>
      <c r="O423" s="334" t="s">
        <v>1321</v>
      </c>
      <c r="P423" s="338">
        <v>43153</v>
      </c>
      <c r="Q423" s="339">
        <v>35382378.710000001</v>
      </c>
      <c r="R423" s="339">
        <v>104408577.59702383</v>
      </c>
      <c r="S423" s="334">
        <v>5</v>
      </c>
      <c r="T423" s="336">
        <v>-9.2823772168551089E-2</v>
      </c>
      <c r="U423" s="336">
        <v>-1.1999510202936965</v>
      </c>
      <c r="V423" s="336">
        <v>-7.4030549366697507E-2</v>
      </c>
      <c r="W423" s="336">
        <v>-0.72574692235431626</v>
      </c>
      <c r="X423" s="336">
        <v>3.6914392377587424E-2</v>
      </c>
      <c r="Y423" s="336">
        <v>0.27992854328806394</v>
      </c>
      <c r="Z423" s="336">
        <v>4.8819613549762497E-2</v>
      </c>
      <c r="AA423" s="336">
        <v>0.27750651016253897</v>
      </c>
      <c r="AB423" s="336">
        <v>7.8978902493760356E-2</v>
      </c>
      <c r="AC423" s="340">
        <v>-2.1643337522034689</v>
      </c>
      <c r="AD423" s="509">
        <v>0</v>
      </c>
      <c r="AE423" s="337" t="s">
        <v>2153</v>
      </c>
      <c r="AF423" s="337" t="s">
        <v>728</v>
      </c>
      <c r="AG423" s="341" t="s">
        <v>728</v>
      </c>
      <c r="AH423" s="341" t="s">
        <v>2135</v>
      </c>
      <c r="AI423" s="341">
        <v>25000</v>
      </c>
      <c r="AJ423" s="341">
        <v>5000</v>
      </c>
      <c r="AK423" s="341">
        <v>5000</v>
      </c>
      <c r="AL423" s="336">
        <v>1.5149999999999999E-2</v>
      </c>
      <c r="AM423" s="336" t="s">
        <v>34</v>
      </c>
      <c r="AN423" s="336" t="s">
        <v>34</v>
      </c>
      <c r="AO423" s="334" t="s">
        <v>1324</v>
      </c>
      <c r="AP423" s="337" t="s">
        <v>13</v>
      </c>
      <c r="AQ423" s="343" t="s">
        <v>679</v>
      </c>
      <c r="AR423" s="336">
        <v>4.0400000000000002E-3</v>
      </c>
      <c r="AS423" s="336">
        <v>4.0400000000000002E-3</v>
      </c>
      <c r="AT423" s="336"/>
      <c r="AW423" s="629"/>
      <c r="AX423" s="629"/>
      <c r="AY423" s="630"/>
      <c r="AZ423" s="630"/>
      <c r="BA423" s="630"/>
      <c r="BB423" s="631"/>
      <c r="BC423" s="630"/>
      <c r="BD423" s="630"/>
      <c r="BE423" s="630"/>
      <c r="BF423" s="630"/>
      <c r="BG423" s="631"/>
      <c r="BH423" s="631"/>
      <c r="BI423" s="632"/>
      <c r="BJ423" s="632"/>
      <c r="BK423" s="632"/>
      <c r="BL423" s="631"/>
      <c r="BM423" s="631"/>
      <c r="BN423" s="631"/>
      <c r="BO423" s="631"/>
      <c r="BP423" s="631"/>
      <c r="BQ423" s="631"/>
      <c r="BR423" s="631"/>
      <c r="BS423" s="631"/>
      <c r="BT423" s="634"/>
      <c r="BU423" s="635"/>
      <c r="BV423" s="633"/>
      <c r="BW423" s="636"/>
    </row>
    <row r="424" spans="2:75" ht="15.75" customHeight="1">
      <c r="B424" s="330" t="s">
        <v>873</v>
      </c>
      <c r="C424" s="331">
        <v>29177909000100</v>
      </c>
      <c r="D424" s="332" t="s">
        <v>13</v>
      </c>
      <c r="E424" s="332" t="s">
        <v>615</v>
      </c>
      <c r="F424" s="332" t="s">
        <v>619</v>
      </c>
      <c r="G424" s="333" t="s">
        <v>34</v>
      </c>
      <c r="H424" s="333" t="s">
        <v>1338</v>
      </c>
      <c r="I424" s="333" t="s">
        <v>34</v>
      </c>
      <c r="J424" s="333" t="s">
        <v>611</v>
      </c>
      <c r="K424" s="334" t="s">
        <v>48</v>
      </c>
      <c r="L424" s="335"/>
      <c r="M424" s="335" t="s">
        <v>34</v>
      </c>
      <c r="N424" s="334">
        <v>483516</v>
      </c>
      <c r="O424" s="334" t="s">
        <v>1321</v>
      </c>
      <c r="P424" s="338">
        <v>43461</v>
      </c>
      <c r="Q424" s="339">
        <v>67472161.900000006</v>
      </c>
      <c r="R424" s="339">
        <v>210755342.80599198</v>
      </c>
      <c r="S424" s="334">
        <v>5</v>
      </c>
      <c r="T424" s="336">
        <v>-7.9559223830031556E-2</v>
      </c>
      <c r="U424" s="336">
        <v>-1.0284776149289636</v>
      </c>
      <c r="V424" s="336">
        <v>-7.2442548837581944E-2</v>
      </c>
      <c r="W424" s="336">
        <v>-0.71017920731556916</v>
      </c>
      <c r="X424" s="336">
        <v>-2.2593670481535821E-2</v>
      </c>
      <c r="Y424" s="336">
        <v>-0.17133190764009004</v>
      </c>
      <c r="Z424" s="336">
        <v>9.9273148546701773E-2</v>
      </c>
      <c r="AA424" s="336">
        <v>0.56430075952898573</v>
      </c>
      <c r="AB424" s="336">
        <v>9.3647347219050728E-2</v>
      </c>
      <c r="AC424" s="340">
        <v>-1.79375731271054</v>
      </c>
      <c r="AD424" s="509">
        <v>31964457000140</v>
      </c>
      <c r="AE424" s="337" t="s">
        <v>2169</v>
      </c>
      <c r="AF424" s="337" t="s">
        <v>2134</v>
      </c>
      <c r="AG424" s="341" t="s">
        <v>1436</v>
      </c>
      <c r="AH424" s="341" t="s">
        <v>2135</v>
      </c>
      <c r="AI424" s="341">
        <v>5000</v>
      </c>
      <c r="AJ424" s="341">
        <v>5000</v>
      </c>
      <c r="AK424" s="341">
        <v>5000</v>
      </c>
      <c r="AL424" s="336">
        <v>0.01</v>
      </c>
      <c r="AM424" s="336" t="s">
        <v>34</v>
      </c>
      <c r="AN424" s="336" t="s">
        <v>34</v>
      </c>
      <c r="AO424" s="334" t="s">
        <v>1324</v>
      </c>
      <c r="AP424" s="337" t="s">
        <v>13</v>
      </c>
      <c r="AQ424" s="343" t="s">
        <v>679</v>
      </c>
      <c r="AR424" s="336">
        <v>8.0000000000000002E-3</v>
      </c>
      <c r="AS424" s="336">
        <v>8.0000000000000002E-3</v>
      </c>
      <c r="AT424" s="336"/>
      <c r="AW424" s="629"/>
      <c r="AX424" s="629"/>
      <c r="AY424" s="630"/>
      <c r="AZ424" s="630"/>
      <c r="BA424" s="630"/>
      <c r="BB424" s="631"/>
      <c r="BC424" s="630"/>
      <c r="BD424" s="630"/>
      <c r="BE424" s="630"/>
      <c r="BF424" s="630"/>
      <c r="BG424" s="631"/>
      <c r="BH424" s="631"/>
      <c r="BI424" s="632"/>
      <c r="BJ424" s="632"/>
      <c r="BK424" s="632"/>
      <c r="BL424" s="631"/>
      <c r="BM424" s="631"/>
      <c r="BN424" s="631"/>
      <c r="BO424" s="631"/>
      <c r="BP424" s="631"/>
      <c r="BQ424" s="631"/>
      <c r="BR424" s="631"/>
      <c r="BS424" s="631"/>
      <c r="BT424" s="634"/>
      <c r="BU424" s="635"/>
      <c r="BV424" s="633"/>
      <c r="BW424" s="636"/>
    </row>
    <row r="425" spans="2:75" ht="15.75" customHeight="1">
      <c r="B425" s="330" t="s">
        <v>188</v>
      </c>
      <c r="C425" s="331">
        <v>27011904000179</v>
      </c>
      <c r="D425" s="332" t="s">
        <v>13</v>
      </c>
      <c r="E425" s="332" t="s">
        <v>615</v>
      </c>
      <c r="F425" s="332" t="s">
        <v>619</v>
      </c>
      <c r="G425" s="333" t="s">
        <v>34</v>
      </c>
      <c r="H425" s="333" t="s">
        <v>1337</v>
      </c>
      <c r="I425" s="333" t="s">
        <v>34</v>
      </c>
      <c r="J425" s="333"/>
      <c r="K425" s="334" t="s">
        <v>48</v>
      </c>
      <c r="L425" s="335"/>
      <c r="M425" s="335" t="s">
        <v>1415</v>
      </c>
      <c r="N425" s="334">
        <v>443328</v>
      </c>
      <c r="O425" s="334" t="s">
        <v>1321</v>
      </c>
      <c r="P425" s="338">
        <v>42893</v>
      </c>
      <c r="Q425" s="339">
        <v>59343565.219999999</v>
      </c>
      <c r="R425" s="339">
        <v>67584561.996706352</v>
      </c>
      <c r="S425" s="334">
        <v>5</v>
      </c>
      <c r="T425" s="336">
        <v>7.6321203846366092E-2</v>
      </c>
      <c r="U425" s="336">
        <v>0.98661909859895003</v>
      </c>
      <c r="V425" s="336">
        <v>0.11363610952324787</v>
      </c>
      <c r="W425" s="336">
        <v>1.1140138423978059</v>
      </c>
      <c r="X425" s="336">
        <v>0.16725124040590833</v>
      </c>
      <c r="Y425" s="336">
        <v>1.2682965389503063</v>
      </c>
      <c r="Z425" s="336">
        <v>0.47918896391430454</v>
      </c>
      <c r="AA425" s="336">
        <v>2.7238654183264916</v>
      </c>
      <c r="AB425" s="336">
        <v>3.7144487905189955E-2</v>
      </c>
      <c r="AC425" s="340">
        <v>0.30120933150205464</v>
      </c>
      <c r="AD425" s="509">
        <v>0</v>
      </c>
      <c r="AE425" s="337" t="s">
        <v>2251</v>
      </c>
      <c r="AF425" s="337" t="s">
        <v>2252</v>
      </c>
      <c r="AG425" s="341" t="s">
        <v>1438</v>
      </c>
      <c r="AH425" s="341" t="s">
        <v>2135</v>
      </c>
      <c r="AI425" s="341">
        <v>50000</v>
      </c>
      <c r="AJ425" s="341">
        <v>1000</v>
      </c>
      <c r="AK425" s="341">
        <v>50000</v>
      </c>
      <c r="AL425" s="336">
        <v>1.4999999999999999E-2</v>
      </c>
      <c r="AM425" s="336">
        <v>0.5</v>
      </c>
      <c r="AN425" s="336" t="s">
        <v>2147</v>
      </c>
      <c r="AO425" s="334" t="s">
        <v>1324</v>
      </c>
      <c r="AP425" s="337" t="s">
        <v>13</v>
      </c>
      <c r="AQ425" s="343" t="s">
        <v>668</v>
      </c>
      <c r="AR425" s="336">
        <v>2.9999999999999996E-3</v>
      </c>
      <c r="AS425" s="336">
        <v>2.9999999999999996E-3</v>
      </c>
      <c r="AT425" s="336"/>
      <c r="AW425" s="629"/>
      <c r="AX425" s="629"/>
      <c r="AY425" s="630"/>
      <c r="AZ425" s="630"/>
      <c r="BA425" s="630"/>
      <c r="BB425" s="631"/>
      <c r="BC425" s="630"/>
      <c r="BD425" s="630"/>
      <c r="BE425" s="630"/>
      <c r="BF425" s="630"/>
      <c r="BG425" s="631"/>
      <c r="BH425" s="631"/>
      <c r="BI425" s="632"/>
      <c r="BJ425" s="632"/>
      <c r="BK425" s="632"/>
      <c r="BL425" s="631"/>
      <c r="BM425" s="631"/>
      <c r="BN425" s="631"/>
      <c r="BO425" s="631"/>
      <c r="BP425" s="631"/>
      <c r="BQ425" s="631"/>
      <c r="BR425" s="631"/>
      <c r="BS425" s="631"/>
      <c r="BT425" s="634"/>
      <c r="BU425" s="635"/>
      <c r="BV425" s="633"/>
      <c r="BW425" s="636"/>
    </row>
    <row r="426" spans="2:75" ht="15.75" customHeight="1">
      <c r="B426" s="330" t="s">
        <v>189</v>
      </c>
      <c r="C426" s="331">
        <v>12813445000170</v>
      </c>
      <c r="D426" s="332" t="s">
        <v>13</v>
      </c>
      <c r="E426" s="332" t="s">
        <v>615</v>
      </c>
      <c r="F426" s="332" t="s">
        <v>619</v>
      </c>
      <c r="G426" s="333" t="s">
        <v>34</v>
      </c>
      <c r="H426" s="333" t="s">
        <v>1337</v>
      </c>
      <c r="I426" s="333" t="s">
        <v>34</v>
      </c>
      <c r="J426" s="333"/>
      <c r="K426" s="334" t="s">
        <v>48</v>
      </c>
      <c r="L426" s="335"/>
      <c r="M426" s="335" t="s">
        <v>1415</v>
      </c>
      <c r="N426" s="334">
        <v>263168</v>
      </c>
      <c r="O426" s="334" t="s">
        <v>1321</v>
      </c>
      <c r="P426" s="338">
        <v>40519</v>
      </c>
      <c r="Q426" s="339">
        <v>28443796.699999999</v>
      </c>
      <c r="R426" s="339">
        <v>27720198.450992063</v>
      </c>
      <c r="S426" s="334">
        <v>5</v>
      </c>
      <c r="T426" s="336">
        <v>6.5232075836155756E-2</v>
      </c>
      <c r="U426" s="336">
        <v>0.8432677764197859</v>
      </c>
      <c r="V426" s="336">
        <v>9.2728359458042142E-2</v>
      </c>
      <c r="W426" s="336">
        <v>0.90904798177699864</v>
      </c>
      <c r="X426" s="336">
        <v>0.118646526425076</v>
      </c>
      <c r="Y426" s="336">
        <v>0.89971816327458531</v>
      </c>
      <c r="Z426" s="336">
        <v>0.16213026729676616</v>
      </c>
      <c r="AA426" s="336">
        <v>0.92160100004446033</v>
      </c>
      <c r="AB426" s="336">
        <v>1.8744639873164142E-2</v>
      </c>
      <c r="AC426" s="340">
        <v>-0.44193792559189954</v>
      </c>
      <c r="AD426" s="509">
        <v>0</v>
      </c>
      <c r="AE426" s="337" t="s">
        <v>2251</v>
      </c>
      <c r="AF426" s="337" t="s">
        <v>2252</v>
      </c>
      <c r="AG426" s="341" t="s">
        <v>1438</v>
      </c>
      <c r="AH426" s="341" t="s">
        <v>2138</v>
      </c>
      <c r="AI426" s="341">
        <v>20000</v>
      </c>
      <c r="AJ426" s="341">
        <v>5000</v>
      </c>
      <c r="AK426" s="341">
        <v>20000</v>
      </c>
      <c r="AL426" s="336">
        <v>6.0000000000000001E-3</v>
      </c>
      <c r="AM426" s="336">
        <v>0.2</v>
      </c>
      <c r="AN426" s="336" t="s">
        <v>2152</v>
      </c>
      <c r="AO426" s="334" t="s">
        <v>1324</v>
      </c>
      <c r="AP426" s="337" t="s">
        <v>13</v>
      </c>
      <c r="AQ426" s="343" t="s">
        <v>668</v>
      </c>
      <c r="AR426" s="336">
        <v>2.3999999999999998E-3</v>
      </c>
      <c r="AS426" s="336">
        <v>2.3999999999999998E-3</v>
      </c>
      <c r="AT426" s="336"/>
      <c r="AW426" s="629"/>
      <c r="AX426" s="629"/>
      <c r="AY426" s="630"/>
      <c r="AZ426" s="630"/>
      <c r="BA426" s="630"/>
      <c r="BB426" s="631"/>
      <c r="BC426" s="630"/>
      <c r="BD426" s="630"/>
      <c r="BE426" s="630"/>
      <c r="BF426" s="630"/>
      <c r="BG426" s="631"/>
      <c r="BH426" s="631"/>
      <c r="BI426" s="632"/>
      <c r="BJ426" s="632"/>
      <c r="BK426" s="632"/>
      <c r="BL426" s="631"/>
      <c r="BM426" s="631"/>
      <c r="BN426" s="631"/>
      <c r="BO426" s="631"/>
      <c r="BP426" s="631"/>
      <c r="BQ426" s="631"/>
      <c r="BR426" s="631"/>
      <c r="BS426" s="631"/>
      <c r="BT426" s="634"/>
      <c r="BU426" s="635"/>
      <c r="BV426" s="633"/>
      <c r="BW426" s="636"/>
    </row>
    <row r="427" spans="2:75" ht="15.75" customHeight="1">
      <c r="B427" s="330" t="s">
        <v>941</v>
      </c>
      <c r="C427" s="331">
        <v>30294047000176</v>
      </c>
      <c r="D427" s="332" t="s">
        <v>13</v>
      </c>
      <c r="E427" s="332" t="s">
        <v>615</v>
      </c>
      <c r="F427" s="332" t="s">
        <v>619</v>
      </c>
      <c r="G427" s="333" t="s">
        <v>34</v>
      </c>
      <c r="H427" s="333" t="s">
        <v>1337</v>
      </c>
      <c r="I427" s="333" t="s">
        <v>34</v>
      </c>
      <c r="J427" s="333"/>
      <c r="K427" s="334" t="s">
        <v>48</v>
      </c>
      <c r="L427" s="335"/>
      <c r="M427" s="335" t="s">
        <v>34</v>
      </c>
      <c r="N427" s="334">
        <v>470627</v>
      </c>
      <c r="O427" s="334" t="s">
        <v>1321</v>
      </c>
      <c r="P427" s="338">
        <v>43292</v>
      </c>
      <c r="Q427" s="339">
        <v>13124726.890000001</v>
      </c>
      <c r="R427" s="339">
        <v>14737894.786309537</v>
      </c>
      <c r="S427" s="334">
        <v>5</v>
      </c>
      <c r="T427" s="336">
        <v>-2.2292890356473305E-2</v>
      </c>
      <c r="U427" s="336">
        <v>-0.2881845447949673</v>
      </c>
      <c r="V427" s="336">
        <v>-1.3877807609739223E-2</v>
      </c>
      <c r="W427" s="336">
        <v>-0.13604891829053911</v>
      </c>
      <c r="X427" s="336">
        <v>7.9882788163218033E-2</v>
      </c>
      <c r="Y427" s="336">
        <v>0.6057656941929076</v>
      </c>
      <c r="Z427" s="336">
        <v>9.4645350394289673E-2</v>
      </c>
      <c r="AA427" s="336">
        <v>0.53799485455283347</v>
      </c>
      <c r="AB427" s="336">
        <v>4.6819792741653647E-2</v>
      </c>
      <c r="AC427" s="340">
        <v>-2.3501696473754565</v>
      </c>
      <c r="AD427" s="509">
        <v>30294098000106</v>
      </c>
      <c r="AE427" s="337" t="s">
        <v>2272</v>
      </c>
      <c r="AF427" s="337" t="s">
        <v>2143</v>
      </c>
      <c r="AG427" s="341" t="s">
        <v>1437</v>
      </c>
      <c r="AH427" s="341" t="s">
        <v>2135</v>
      </c>
      <c r="AI427" s="341">
        <v>5000</v>
      </c>
      <c r="AJ427" s="341">
        <v>0</v>
      </c>
      <c r="AK427" s="341">
        <v>100</v>
      </c>
      <c r="AL427" s="336">
        <v>9.300000000000001E-3</v>
      </c>
      <c r="AM427" s="336" t="s">
        <v>34</v>
      </c>
      <c r="AN427" s="336" t="s">
        <v>34</v>
      </c>
      <c r="AO427" s="334" t="s">
        <v>1324</v>
      </c>
      <c r="AP427" s="337" t="s">
        <v>13</v>
      </c>
      <c r="AQ427" s="343" t="s">
        <v>679</v>
      </c>
      <c r="AR427" s="336">
        <v>4.6499999999999996E-3</v>
      </c>
      <c r="AS427" s="336">
        <v>4.6499999999999996E-3</v>
      </c>
      <c r="AT427" s="336"/>
      <c r="AW427" s="629"/>
      <c r="AX427" s="629"/>
      <c r="AY427" s="630"/>
      <c r="AZ427" s="630"/>
      <c r="BA427" s="630"/>
      <c r="BB427" s="631"/>
      <c r="BC427" s="630"/>
      <c r="BD427" s="630"/>
      <c r="BE427" s="630"/>
      <c r="BF427" s="630"/>
      <c r="BG427" s="631"/>
      <c r="BH427" s="631"/>
      <c r="BI427" s="632"/>
      <c r="BJ427" s="632"/>
      <c r="BK427" s="632"/>
      <c r="BL427" s="631"/>
      <c r="BM427" s="631"/>
      <c r="BN427" s="631"/>
      <c r="BO427" s="631"/>
      <c r="BP427" s="631"/>
      <c r="BQ427" s="631"/>
      <c r="BR427" s="631"/>
      <c r="BS427" s="631"/>
      <c r="BT427" s="634"/>
      <c r="BU427" s="635"/>
      <c r="BV427" s="633"/>
      <c r="BW427" s="636"/>
    </row>
    <row r="428" spans="2:75" ht="15.75" customHeight="1">
      <c r="B428" s="330" t="s">
        <v>957</v>
      </c>
      <c r="C428" s="331">
        <v>10447046000107</v>
      </c>
      <c r="D428" s="332" t="s">
        <v>13</v>
      </c>
      <c r="E428" s="332" t="s">
        <v>615</v>
      </c>
      <c r="F428" s="332" t="s">
        <v>619</v>
      </c>
      <c r="G428" s="333" t="s">
        <v>34</v>
      </c>
      <c r="H428" s="333" t="s">
        <v>1337</v>
      </c>
      <c r="I428" s="333" t="s">
        <v>34</v>
      </c>
      <c r="J428" s="333" t="s">
        <v>608</v>
      </c>
      <c r="K428" s="334" t="s">
        <v>48</v>
      </c>
      <c r="L428" s="335"/>
      <c r="M428" s="335" t="s">
        <v>34</v>
      </c>
      <c r="N428" s="334">
        <v>226025</v>
      </c>
      <c r="O428" s="334" t="s">
        <v>1321</v>
      </c>
      <c r="P428" s="338">
        <v>39923</v>
      </c>
      <c r="Q428" s="339">
        <v>68928854.260000005</v>
      </c>
      <c r="R428" s="339">
        <v>88178523.034960374</v>
      </c>
      <c r="S428" s="334">
        <v>5</v>
      </c>
      <c r="T428" s="336">
        <v>5.8881148698946895E-2</v>
      </c>
      <c r="U428" s="336">
        <v>0.76116810173444005</v>
      </c>
      <c r="V428" s="336">
        <v>6.3684592385137462E-2</v>
      </c>
      <c r="W428" s="336">
        <v>0.62432194979352829</v>
      </c>
      <c r="X428" s="336">
        <v>5.5828863536999451E-2</v>
      </c>
      <c r="Y428" s="336">
        <v>0.4233604141031172</v>
      </c>
      <c r="Z428" s="336">
        <v>0.16993039060246762</v>
      </c>
      <c r="AA428" s="336">
        <v>0.96593942962248858</v>
      </c>
      <c r="AB428" s="336">
        <v>3.7224673662236314E-2</v>
      </c>
      <c r="AC428" s="340">
        <v>-0.93260531149885673</v>
      </c>
      <c r="AD428" s="509">
        <v>0</v>
      </c>
      <c r="AE428" s="337" t="s">
        <v>2278</v>
      </c>
      <c r="AF428" s="337" t="s">
        <v>2134</v>
      </c>
      <c r="AG428" s="341" t="s">
        <v>1436</v>
      </c>
      <c r="AH428" s="341" t="s">
        <v>2138</v>
      </c>
      <c r="AI428" s="341">
        <v>1000</v>
      </c>
      <c r="AJ428" s="341">
        <v>300</v>
      </c>
      <c r="AK428" s="341">
        <v>0</v>
      </c>
      <c r="AL428" s="336">
        <v>1.4999999999999999E-2</v>
      </c>
      <c r="AM428" s="336">
        <v>0.2</v>
      </c>
      <c r="AN428" s="336" t="s">
        <v>34</v>
      </c>
      <c r="AO428" s="334" t="s">
        <v>1324</v>
      </c>
      <c r="AP428" s="337" t="s">
        <v>13</v>
      </c>
      <c r="AQ428" s="343" t="s">
        <v>668</v>
      </c>
      <c r="AR428" s="336">
        <v>4.0000000000000001E-3</v>
      </c>
      <c r="AS428" s="336">
        <v>4.0000000000000001E-3</v>
      </c>
      <c r="AT428" s="336"/>
      <c r="AW428" s="629"/>
      <c r="AX428" s="629"/>
      <c r="AY428" s="630"/>
      <c r="AZ428" s="630"/>
      <c r="BA428" s="630"/>
      <c r="BB428" s="631"/>
      <c r="BC428" s="630"/>
      <c r="BD428" s="630"/>
      <c r="BE428" s="630"/>
      <c r="BF428" s="630"/>
      <c r="BG428" s="631"/>
      <c r="BH428" s="631"/>
      <c r="BI428" s="632"/>
      <c r="BJ428" s="632"/>
      <c r="BK428" s="632"/>
      <c r="BL428" s="631"/>
      <c r="BM428" s="631"/>
      <c r="BN428" s="631"/>
      <c r="BO428" s="631"/>
      <c r="BP428" s="631"/>
      <c r="BQ428" s="631"/>
      <c r="BR428" s="631"/>
      <c r="BS428" s="631"/>
      <c r="BT428" s="634"/>
      <c r="BU428" s="635"/>
      <c r="BV428" s="633"/>
      <c r="BW428" s="636"/>
    </row>
    <row r="429" spans="2:75" ht="15.75" customHeight="1">
      <c r="B429" s="330" t="s">
        <v>968</v>
      </c>
      <c r="C429" s="331">
        <v>42084858000121</v>
      </c>
      <c r="D429" s="332" t="s">
        <v>13</v>
      </c>
      <c r="E429" s="332" t="s">
        <v>616</v>
      </c>
      <c r="F429" s="332" t="s">
        <v>619</v>
      </c>
      <c r="G429" s="333" t="s">
        <v>34</v>
      </c>
      <c r="H429" s="333" t="s">
        <v>865</v>
      </c>
      <c r="I429" s="333" t="s">
        <v>34</v>
      </c>
      <c r="J429" s="333"/>
      <c r="K429" s="334"/>
      <c r="L429" s="335"/>
      <c r="M429" s="335" t="s">
        <v>34</v>
      </c>
      <c r="N429" s="334">
        <v>602701</v>
      </c>
      <c r="O429" s="334" t="s">
        <v>1321</v>
      </c>
      <c r="P429" s="338">
        <v>44399</v>
      </c>
      <c r="Q429" s="339">
        <v>3666758.9</v>
      </c>
      <c r="R429" s="339">
        <v>4291488.8526190501</v>
      </c>
      <c r="S429" s="334">
        <v>5</v>
      </c>
      <c r="T429" s="336">
        <v>-4.9725429464746784E-2</v>
      </c>
      <c r="U429" s="336">
        <v>-0.64281033216812988</v>
      </c>
      <c r="V429" s="336">
        <v>-3.8301410628871602E-2</v>
      </c>
      <c r="W429" s="336">
        <v>-0.37548189394143472</v>
      </c>
      <c r="X429" s="336" t="s">
        <v>1418</v>
      </c>
      <c r="Y429" s="336" t="s">
        <v>1418</v>
      </c>
      <c r="Z429" s="336" t="s">
        <v>1418</v>
      </c>
      <c r="AA429" s="336" t="s">
        <v>1418</v>
      </c>
      <c r="AB429" s="336">
        <v>5.32450577240327E-2</v>
      </c>
      <c r="AC429" s="340">
        <v>-2.5315423291696564</v>
      </c>
      <c r="AD429" s="509">
        <v>42084903000148</v>
      </c>
      <c r="AE429" s="337" t="s">
        <v>2291</v>
      </c>
      <c r="AF429" s="337" t="s">
        <v>2140</v>
      </c>
      <c r="AG429" s="341" t="s">
        <v>719</v>
      </c>
      <c r="AH429" s="341" t="s">
        <v>2138</v>
      </c>
      <c r="AI429" s="341">
        <v>10000</v>
      </c>
      <c r="AJ429" s="341">
        <v>5000</v>
      </c>
      <c r="AK429" s="341">
        <v>5000</v>
      </c>
      <c r="AL429" s="336">
        <v>1.8700000000000001E-2</v>
      </c>
      <c r="AM429" s="336">
        <v>0.2</v>
      </c>
      <c r="AN429" s="336" t="s">
        <v>64</v>
      </c>
      <c r="AO429" s="334" t="s">
        <v>1324</v>
      </c>
      <c r="AP429" s="337" t="s">
        <v>13</v>
      </c>
      <c r="AQ429" s="343" t="s">
        <v>668</v>
      </c>
      <c r="AR429" s="336">
        <v>4.9872900000000001E-3</v>
      </c>
      <c r="AS429" s="336">
        <v>4.9872900000000001E-3</v>
      </c>
      <c r="AT429" s="336"/>
      <c r="AW429" s="629"/>
      <c r="AX429" s="629"/>
      <c r="AY429" s="630"/>
      <c r="AZ429" s="630"/>
      <c r="BA429" s="630"/>
      <c r="BB429" s="631"/>
      <c r="BC429" s="630"/>
      <c r="BD429" s="630"/>
      <c r="BE429" s="630"/>
      <c r="BF429" s="630"/>
      <c r="BG429" s="631"/>
      <c r="BH429" s="631"/>
      <c r="BI429" s="632"/>
      <c r="BJ429" s="632"/>
      <c r="BK429" s="632"/>
      <c r="BL429" s="631"/>
      <c r="BM429" s="631"/>
      <c r="BN429" s="631"/>
      <c r="BO429" s="631"/>
      <c r="BP429" s="631"/>
      <c r="BQ429" s="631"/>
      <c r="BR429" s="631"/>
      <c r="BS429" s="631"/>
      <c r="BT429" s="634"/>
      <c r="BU429" s="635"/>
      <c r="BV429" s="633"/>
      <c r="BW429" s="636"/>
    </row>
    <row r="430" spans="2:75" ht="15.75" customHeight="1">
      <c r="B430" s="330" t="s">
        <v>1019</v>
      </c>
      <c r="C430" s="331">
        <v>24454718000116</v>
      </c>
      <c r="D430" s="332" t="s">
        <v>13</v>
      </c>
      <c r="E430" s="332" t="s">
        <v>615</v>
      </c>
      <c r="F430" s="332" t="s">
        <v>619</v>
      </c>
      <c r="G430" s="333" t="s">
        <v>34</v>
      </c>
      <c r="H430" s="333" t="s">
        <v>1338</v>
      </c>
      <c r="I430" s="333" t="s">
        <v>34</v>
      </c>
      <c r="J430" s="333" t="s">
        <v>611</v>
      </c>
      <c r="K430" s="334" t="s">
        <v>49</v>
      </c>
      <c r="L430" s="335"/>
      <c r="M430" s="335" t="s">
        <v>34</v>
      </c>
      <c r="N430" s="334">
        <v>419761</v>
      </c>
      <c r="O430" s="334" t="s">
        <v>1321</v>
      </c>
      <c r="P430" s="338">
        <v>42507</v>
      </c>
      <c r="Q430" s="339">
        <v>317731322.10000002</v>
      </c>
      <c r="R430" s="339">
        <v>447266059.92456347</v>
      </c>
      <c r="S430" s="334">
        <v>5</v>
      </c>
      <c r="T430" s="336">
        <v>-0.164808158542467</v>
      </c>
      <c r="U430" s="336">
        <v>-2.1305072329603156</v>
      </c>
      <c r="V430" s="336">
        <v>-0.10350709806739378</v>
      </c>
      <c r="W430" s="336">
        <v>-1.0147156613973471</v>
      </c>
      <c r="X430" s="336">
        <v>-5.5920395719560867E-2</v>
      </c>
      <c r="Y430" s="336">
        <v>-0.42405451927126708</v>
      </c>
      <c r="Z430" s="336">
        <v>0.28865549472169461</v>
      </c>
      <c r="AA430" s="336">
        <v>1.6408114107213854</v>
      </c>
      <c r="AB430" s="336">
        <v>0.16533522004868925</v>
      </c>
      <c r="AC430" s="340">
        <v>-1.166097446215469</v>
      </c>
      <c r="AD430" s="509">
        <v>0</v>
      </c>
      <c r="AE430" s="337" t="s">
        <v>2317</v>
      </c>
      <c r="AF430" s="337" t="s">
        <v>2143</v>
      </c>
      <c r="AG430" s="341" t="s">
        <v>1437</v>
      </c>
      <c r="AH430" s="341" t="s">
        <v>2135</v>
      </c>
      <c r="AI430" s="341">
        <v>5000</v>
      </c>
      <c r="AJ430" s="341">
        <v>1000</v>
      </c>
      <c r="AK430" s="341">
        <v>1000</v>
      </c>
      <c r="AL430" s="336">
        <v>1.3999999999999999E-2</v>
      </c>
      <c r="AM430" s="336" t="s">
        <v>34</v>
      </c>
      <c r="AN430" s="336" t="s">
        <v>2147</v>
      </c>
      <c r="AO430" s="334" t="s">
        <v>1324</v>
      </c>
      <c r="AP430" s="337" t="s">
        <v>13</v>
      </c>
      <c r="AQ430" s="343" t="s">
        <v>679</v>
      </c>
      <c r="AR430" s="336">
        <v>7.4666666666666666E-3</v>
      </c>
      <c r="AS430" s="336">
        <v>7.4666666666666666E-3</v>
      </c>
      <c r="AT430" s="336"/>
      <c r="AW430" s="629"/>
      <c r="AX430" s="629"/>
      <c r="AY430" s="630"/>
      <c r="AZ430" s="630"/>
      <c r="BA430" s="630"/>
      <c r="BB430" s="631"/>
      <c r="BC430" s="630"/>
      <c r="BD430" s="630"/>
      <c r="BE430" s="630"/>
      <c r="BF430" s="630"/>
      <c r="BG430" s="631"/>
      <c r="BH430" s="631"/>
      <c r="BI430" s="632"/>
      <c r="BJ430" s="632"/>
      <c r="BK430" s="632"/>
      <c r="BL430" s="631"/>
      <c r="BM430" s="631"/>
      <c r="BN430" s="631"/>
      <c r="BO430" s="631"/>
      <c r="BP430" s="631"/>
      <c r="BQ430" s="631"/>
      <c r="BR430" s="631"/>
      <c r="BS430" s="631"/>
      <c r="BT430" s="634"/>
      <c r="BU430" s="635"/>
      <c r="BV430" s="633"/>
      <c r="BW430" s="636"/>
    </row>
    <row r="431" spans="2:75" ht="15.75" customHeight="1">
      <c r="B431" s="330" t="s">
        <v>1022</v>
      </c>
      <c r="C431" s="331">
        <v>19821469000110</v>
      </c>
      <c r="D431" s="332" t="s">
        <v>13</v>
      </c>
      <c r="E431" s="332" t="s">
        <v>615</v>
      </c>
      <c r="F431" s="332" t="s">
        <v>619</v>
      </c>
      <c r="G431" s="333" t="s">
        <v>34</v>
      </c>
      <c r="H431" s="333" t="s">
        <v>865</v>
      </c>
      <c r="I431" s="333" t="s">
        <v>34</v>
      </c>
      <c r="J431" s="333" t="s">
        <v>611</v>
      </c>
      <c r="K431" s="334" t="s">
        <v>48</v>
      </c>
      <c r="L431" s="335"/>
      <c r="M431" s="335" t="s">
        <v>34</v>
      </c>
      <c r="N431" s="334">
        <v>405396</v>
      </c>
      <c r="O431" s="334" t="s">
        <v>1321</v>
      </c>
      <c r="P431" s="338">
        <v>42278</v>
      </c>
      <c r="Q431" s="339">
        <v>141407282.68000001</v>
      </c>
      <c r="R431" s="339">
        <v>305718147.38376975</v>
      </c>
      <c r="S431" s="334">
        <v>5</v>
      </c>
      <c r="T431" s="336">
        <v>-4.7418961286600392E-2</v>
      </c>
      <c r="U431" s="336">
        <v>-0.61299416784961724</v>
      </c>
      <c r="V431" s="336">
        <v>-3.0633695315779308E-2</v>
      </c>
      <c r="W431" s="336">
        <v>-0.30031264506282085</v>
      </c>
      <c r="X431" s="336">
        <v>7.9819700652395742E-2</v>
      </c>
      <c r="Y431" s="336">
        <v>0.60528729013783023</v>
      </c>
      <c r="Z431" s="336">
        <v>0.15170635879501715</v>
      </c>
      <c r="AA431" s="336">
        <v>0.86234812481173406</v>
      </c>
      <c r="AB431" s="336">
        <v>6.0989216688994832E-2</v>
      </c>
      <c r="AC431" s="340">
        <v>-2.072635455927208</v>
      </c>
      <c r="AD431" s="509">
        <v>26094770000134</v>
      </c>
      <c r="AE431" s="337" t="s">
        <v>2317</v>
      </c>
      <c r="AF431" s="337" t="s">
        <v>2143</v>
      </c>
      <c r="AG431" s="341" t="s">
        <v>1437</v>
      </c>
      <c r="AH431" s="341" t="s">
        <v>2135</v>
      </c>
      <c r="AI431" s="341">
        <v>10000</v>
      </c>
      <c r="AJ431" s="341">
        <v>1000</v>
      </c>
      <c r="AK431" s="341">
        <v>1000</v>
      </c>
      <c r="AL431" s="336">
        <v>1.2500000000000001E-2</v>
      </c>
      <c r="AM431" s="336" t="s">
        <v>34</v>
      </c>
      <c r="AN431" s="336" t="s">
        <v>34</v>
      </c>
      <c r="AO431" s="334" t="s">
        <v>1324</v>
      </c>
      <c r="AP431" s="337" t="s">
        <v>13</v>
      </c>
      <c r="AQ431" s="343" t="s">
        <v>679</v>
      </c>
      <c r="AR431" s="336">
        <v>6.6666666666666671E-3</v>
      </c>
      <c r="AS431" s="336">
        <v>6.6666666666666671E-3</v>
      </c>
      <c r="AT431" s="336"/>
      <c r="AW431" s="629"/>
      <c r="AX431" s="629"/>
      <c r="AY431" s="630"/>
      <c r="AZ431" s="630"/>
      <c r="BA431" s="630"/>
      <c r="BB431" s="631"/>
      <c r="BC431" s="630"/>
      <c r="BD431" s="630"/>
      <c r="BE431" s="630"/>
      <c r="BF431" s="630"/>
      <c r="BG431" s="631"/>
      <c r="BH431" s="631"/>
      <c r="BI431" s="632"/>
      <c r="BJ431" s="632"/>
      <c r="BK431" s="632"/>
      <c r="BL431" s="631"/>
      <c r="BM431" s="631"/>
      <c r="BN431" s="631"/>
      <c r="BO431" s="631"/>
      <c r="BP431" s="631"/>
      <c r="BQ431" s="631"/>
      <c r="BR431" s="631"/>
      <c r="BS431" s="631"/>
      <c r="BT431" s="634"/>
      <c r="BU431" s="635"/>
      <c r="BV431" s="633"/>
      <c r="BW431" s="636"/>
    </row>
    <row r="432" spans="2:75" ht="15.75" customHeight="1">
      <c r="B432" s="330" t="s">
        <v>1036</v>
      </c>
      <c r="C432" s="331">
        <v>13503226000157</v>
      </c>
      <c r="D432" s="332" t="s">
        <v>13</v>
      </c>
      <c r="E432" s="332" t="s">
        <v>615</v>
      </c>
      <c r="F432" s="332" t="s">
        <v>619</v>
      </c>
      <c r="G432" s="333" t="s">
        <v>34</v>
      </c>
      <c r="H432" s="333" t="s">
        <v>1337</v>
      </c>
      <c r="I432" s="333" t="s">
        <v>34</v>
      </c>
      <c r="J432" s="333"/>
      <c r="K432" s="334" t="s">
        <v>48</v>
      </c>
      <c r="L432" s="335"/>
      <c r="M432" s="335" t="s">
        <v>34</v>
      </c>
      <c r="N432" s="334">
        <v>273589</v>
      </c>
      <c r="O432" s="334" t="s">
        <v>1321</v>
      </c>
      <c r="P432" s="338">
        <v>40667</v>
      </c>
      <c r="Q432" s="339">
        <v>39719860.450000003</v>
      </c>
      <c r="R432" s="339">
        <v>38368315.51920636</v>
      </c>
      <c r="S432" s="334">
        <v>5</v>
      </c>
      <c r="T432" s="336">
        <v>7.4864700011950669E-2</v>
      </c>
      <c r="U432" s="336">
        <v>0.96779058924905093</v>
      </c>
      <c r="V432" s="336">
        <v>7.7620000450792315E-2</v>
      </c>
      <c r="W432" s="336">
        <v>0.76093554515271788</v>
      </c>
      <c r="X432" s="336">
        <v>0.12193764459954304</v>
      </c>
      <c r="Y432" s="336">
        <v>0.92467531025790628</v>
      </c>
      <c r="Z432" s="336">
        <v>0.13344291935872277</v>
      </c>
      <c r="AA432" s="336">
        <v>0.75853281426314001</v>
      </c>
      <c r="AB432" s="336">
        <v>2.1940779463558671E-2</v>
      </c>
      <c r="AC432" s="340">
        <v>-1.0093704463084414</v>
      </c>
      <c r="AD432" s="509">
        <v>0</v>
      </c>
      <c r="AE432" s="337" t="s">
        <v>2321</v>
      </c>
      <c r="AF432" s="337" t="s">
        <v>2134</v>
      </c>
      <c r="AG432" s="341" t="s">
        <v>1436</v>
      </c>
      <c r="AH432" s="341" t="s">
        <v>2138</v>
      </c>
      <c r="AI432" s="341">
        <v>5000</v>
      </c>
      <c r="AJ432" s="341">
        <v>1000</v>
      </c>
      <c r="AK432" s="341">
        <v>1000</v>
      </c>
      <c r="AL432" s="336">
        <v>0.02</v>
      </c>
      <c r="AM432" s="336">
        <v>0.2</v>
      </c>
      <c r="AN432" s="336" t="s">
        <v>2152</v>
      </c>
      <c r="AO432" s="334" t="s">
        <v>1324</v>
      </c>
      <c r="AP432" s="337" t="s">
        <v>13</v>
      </c>
      <c r="AQ432" s="343" t="s">
        <v>668</v>
      </c>
      <c r="AR432" s="336">
        <v>4.0000000000000001E-3</v>
      </c>
      <c r="AS432" s="336">
        <v>4.0000000000000001E-3</v>
      </c>
      <c r="AT432" s="336"/>
      <c r="AW432" s="629"/>
      <c r="AX432" s="629"/>
      <c r="AY432" s="630"/>
      <c r="AZ432" s="630"/>
      <c r="BA432" s="630"/>
      <c r="BB432" s="631"/>
      <c r="BC432" s="630"/>
      <c r="BD432" s="630"/>
      <c r="BE432" s="630"/>
      <c r="BF432" s="630"/>
      <c r="BG432" s="631"/>
      <c r="BH432" s="631"/>
      <c r="BI432" s="632"/>
      <c r="BJ432" s="632"/>
      <c r="BK432" s="632"/>
      <c r="BL432" s="631"/>
      <c r="BM432" s="631"/>
      <c r="BN432" s="631"/>
      <c r="BO432" s="631"/>
      <c r="BP432" s="631"/>
      <c r="BQ432" s="631"/>
      <c r="BR432" s="631"/>
      <c r="BS432" s="631"/>
      <c r="BT432" s="634"/>
      <c r="BU432" s="635"/>
      <c r="BV432" s="633"/>
      <c r="BW432" s="636"/>
    </row>
    <row r="433" spans="2:75" ht="15.75" customHeight="1">
      <c r="B433" s="330" t="s">
        <v>1641</v>
      </c>
      <c r="C433" s="331">
        <v>35591389000171</v>
      </c>
      <c r="D433" s="332" t="s">
        <v>13</v>
      </c>
      <c r="E433" s="332" t="s">
        <v>615</v>
      </c>
      <c r="F433" s="332" t="s">
        <v>619</v>
      </c>
      <c r="G433" s="333"/>
      <c r="H433" s="333" t="s">
        <v>865</v>
      </c>
      <c r="I433" s="333"/>
      <c r="J433" s="333" t="s">
        <v>611</v>
      </c>
      <c r="K433" s="334" t="s">
        <v>48</v>
      </c>
      <c r="L433" s="335"/>
      <c r="M433" s="335"/>
      <c r="N433" s="334">
        <v>518433</v>
      </c>
      <c r="O433" s="334" t="s">
        <v>1321</v>
      </c>
      <c r="P433" s="338">
        <v>43826</v>
      </c>
      <c r="Q433" s="339">
        <v>111495892.54000001</v>
      </c>
      <c r="R433" s="339">
        <v>381794077.62511933</v>
      </c>
      <c r="S433" s="334">
        <v>5</v>
      </c>
      <c r="T433" s="336">
        <v>-3.6704706990031255E-2</v>
      </c>
      <c r="U433" s="336">
        <v>-0.41285137007707895</v>
      </c>
      <c r="V433" s="336">
        <v>-1.7972219765854169E-2</v>
      </c>
      <c r="W433" s="336">
        <v>-0.16494379252963778</v>
      </c>
      <c r="X433" s="336">
        <v>9.577763566194708E-2</v>
      </c>
      <c r="Y433" s="336">
        <v>0.67348826365716596</v>
      </c>
      <c r="Z433" s="336" t="s">
        <v>1418</v>
      </c>
      <c r="AA433" s="336" t="s">
        <v>1418</v>
      </c>
      <c r="AB433" s="336">
        <v>6.1213706621777171E-2</v>
      </c>
      <c r="AC433" s="340">
        <v>-1.955629433055375</v>
      </c>
      <c r="AD433" s="509">
        <v>26094770000134</v>
      </c>
      <c r="AE433" s="337" t="s">
        <v>2343</v>
      </c>
      <c r="AF433" s="337" t="s">
        <v>2343</v>
      </c>
      <c r="AG433" s="341" t="s">
        <v>1440</v>
      </c>
      <c r="AH433" s="341" t="s">
        <v>2135</v>
      </c>
      <c r="AI433" s="341">
        <v>10000</v>
      </c>
      <c r="AJ433" s="341">
        <v>1000</v>
      </c>
      <c r="AK433" s="341">
        <v>1000</v>
      </c>
      <c r="AL433" s="336">
        <v>1.2500000000000001E-2</v>
      </c>
      <c r="AM433" s="336" t="s">
        <v>34</v>
      </c>
      <c r="AN433" s="336" t="s">
        <v>64</v>
      </c>
      <c r="AO433" s="334" t="s">
        <v>1324</v>
      </c>
      <c r="AP433" s="337" t="s">
        <v>13</v>
      </c>
      <c r="AQ433" s="343" t="s">
        <v>679</v>
      </c>
      <c r="AR433" s="336" t="s">
        <v>34</v>
      </c>
      <c r="AS433" s="336" t="s">
        <v>34</v>
      </c>
      <c r="AT433" s="336"/>
      <c r="AW433" s="629"/>
      <c r="AX433" s="629"/>
      <c r="AY433" s="630"/>
      <c r="AZ433" s="630"/>
      <c r="BA433" s="630"/>
      <c r="BB433" s="631"/>
      <c r="BC433" s="630"/>
      <c r="BD433" s="630"/>
      <c r="BE433" s="630"/>
      <c r="BF433" s="630"/>
      <c r="BG433" s="631"/>
      <c r="BH433" s="631"/>
      <c r="BI433" s="632"/>
      <c r="BJ433" s="632"/>
      <c r="BK433" s="632"/>
      <c r="BL433" s="631"/>
      <c r="BM433" s="631"/>
      <c r="BN433" s="631"/>
      <c r="BO433" s="631"/>
      <c r="BP433" s="631"/>
      <c r="BQ433" s="631"/>
      <c r="BR433" s="631"/>
      <c r="BS433" s="631"/>
      <c r="BT433" s="634"/>
      <c r="BU433" s="635"/>
      <c r="BV433" s="633"/>
      <c r="BW433" s="636"/>
    </row>
    <row r="434" spans="2:75" ht="15.75" customHeight="1">
      <c r="B434" s="330" t="s">
        <v>1687</v>
      </c>
      <c r="C434" s="331">
        <v>28651543000198</v>
      </c>
      <c r="D434" s="332" t="s">
        <v>13</v>
      </c>
      <c r="E434" s="332" t="s">
        <v>615</v>
      </c>
      <c r="F434" s="332" t="s">
        <v>619</v>
      </c>
      <c r="G434" s="333" t="s">
        <v>34</v>
      </c>
      <c r="H434" s="333" t="s">
        <v>1338</v>
      </c>
      <c r="I434" s="333" t="s">
        <v>34</v>
      </c>
      <c r="J434" s="333"/>
      <c r="K434" s="334" t="s">
        <v>48</v>
      </c>
      <c r="L434" s="335"/>
      <c r="M434" s="335"/>
      <c r="N434" s="334">
        <v>459070</v>
      </c>
      <c r="O434" s="334" t="s">
        <v>1321</v>
      </c>
      <c r="P434" s="338">
        <v>43154</v>
      </c>
      <c r="Q434" s="339">
        <v>7970930.6200000001</v>
      </c>
      <c r="R434" s="339">
        <v>19776802.37376985</v>
      </c>
      <c r="S434" s="334">
        <v>5</v>
      </c>
      <c r="T434" s="336">
        <v>-0.19779917336650266</v>
      </c>
      <c r="U434" s="336">
        <v>-2.2248279967649114</v>
      </c>
      <c r="V434" s="336">
        <v>-0.18722265943290661</v>
      </c>
      <c r="W434" s="336">
        <v>-1.718274976417788</v>
      </c>
      <c r="X434" s="336">
        <v>-0.14147669824226572</v>
      </c>
      <c r="Y434" s="336">
        <v>-0.99483449542896507</v>
      </c>
      <c r="Z434" s="336">
        <v>-9.8354824683212549E-2</v>
      </c>
      <c r="AA434" s="336">
        <v>-0.53746620359226782</v>
      </c>
      <c r="AB434" s="336">
        <v>0.12861188753377359</v>
      </c>
      <c r="AC434" s="340">
        <v>-2.3499602396794312</v>
      </c>
      <c r="AD434" s="509">
        <v>22282992000120</v>
      </c>
      <c r="AE434" s="337" t="s">
        <v>2343</v>
      </c>
      <c r="AF434" s="337" t="s">
        <v>2343</v>
      </c>
      <c r="AG434" s="341" t="s">
        <v>1440</v>
      </c>
      <c r="AH434" s="341" t="s">
        <v>2135</v>
      </c>
      <c r="AI434" s="341">
        <v>1000</v>
      </c>
      <c r="AJ434" s="341">
        <v>1000</v>
      </c>
      <c r="AK434" s="341">
        <v>1000</v>
      </c>
      <c r="AL434" s="336">
        <v>9.4999999999999998E-3</v>
      </c>
      <c r="AM434" s="336" t="s">
        <v>34</v>
      </c>
      <c r="AN434" s="336" t="s">
        <v>64</v>
      </c>
      <c r="AO434" s="334" t="s">
        <v>1324</v>
      </c>
      <c r="AP434" s="337" t="s">
        <v>13</v>
      </c>
      <c r="AQ434" s="343" t="s">
        <v>679</v>
      </c>
      <c r="AR434" s="336" t="s">
        <v>34</v>
      </c>
      <c r="AS434" s="336" t="s">
        <v>34</v>
      </c>
      <c r="AT434" s="336"/>
      <c r="AW434" s="629"/>
      <c r="AX434" s="629"/>
      <c r="AY434" s="630"/>
      <c r="AZ434" s="630"/>
      <c r="BA434" s="630"/>
      <c r="BB434" s="631"/>
      <c r="BC434" s="630"/>
      <c r="BD434" s="630"/>
      <c r="BE434" s="630"/>
      <c r="BF434" s="630"/>
      <c r="BG434" s="631"/>
      <c r="BH434" s="631"/>
      <c r="BI434" s="632"/>
      <c r="BJ434" s="632"/>
      <c r="BK434" s="632"/>
      <c r="BL434" s="631"/>
      <c r="BM434" s="631"/>
      <c r="BN434" s="631"/>
      <c r="BO434" s="631"/>
      <c r="BP434" s="631"/>
      <c r="BQ434" s="631"/>
      <c r="BR434" s="631"/>
      <c r="BS434" s="631"/>
      <c r="BT434" s="634"/>
      <c r="BU434" s="635"/>
      <c r="BV434" s="633"/>
      <c r="BW434" s="636"/>
    </row>
    <row r="435" spans="2:75" ht="15.75" customHeight="1">
      <c r="B435" s="330" t="s">
        <v>1097</v>
      </c>
      <c r="C435" s="331">
        <v>14806166000104</v>
      </c>
      <c r="D435" s="332" t="s">
        <v>13</v>
      </c>
      <c r="E435" s="332" t="s">
        <v>615</v>
      </c>
      <c r="F435" s="332" t="s">
        <v>619</v>
      </c>
      <c r="G435" s="333" t="s">
        <v>34</v>
      </c>
      <c r="H435" s="333" t="s">
        <v>865</v>
      </c>
      <c r="I435" s="333" t="s">
        <v>34</v>
      </c>
      <c r="J435" s="333"/>
      <c r="K435" s="334" t="s">
        <v>48</v>
      </c>
      <c r="L435" s="335"/>
      <c r="M435" s="335" t="s">
        <v>34</v>
      </c>
      <c r="N435" s="334">
        <v>331341</v>
      </c>
      <c r="O435" s="334" t="s">
        <v>1324</v>
      </c>
      <c r="P435" s="338">
        <v>41001</v>
      </c>
      <c r="Q435" s="339">
        <v>26276422.600000001</v>
      </c>
      <c r="R435" s="339">
        <v>28344045.333373006</v>
      </c>
      <c r="S435" s="334">
        <v>5</v>
      </c>
      <c r="T435" s="336">
        <v>0.2092680755632208</v>
      </c>
      <c r="U435" s="336">
        <v>2.7052492580350265</v>
      </c>
      <c r="V435" s="336">
        <v>0.19258819590187404</v>
      </c>
      <c r="W435" s="336">
        <v>1.8880082837860257</v>
      </c>
      <c r="X435" s="336">
        <v>0.17639231383315979</v>
      </c>
      <c r="Y435" s="336">
        <v>1.3376149593215796</v>
      </c>
      <c r="Z435" s="336">
        <v>0.25394424292703976</v>
      </c>
      <c r="AA435" s="336">
        <v>1.4435014025401613</v>
      </c>
      <c r="AB435" s="336">
        <v>6.3267566495169861E-2</v>
      </c>
      <c r="AC435" s="340">
        <v>1.2806571245115701</v>
      </c>
      <c r="AD435" s="509">
        <v>14146709000104</v>
      </c>
      <c r="AE435" s="337" t="s">
        <v>2366</v>
      </c>
      <c r="AF435" s="337" t="s">
        <v>2137</v>
      </c>
      <c r="AG435" s="341" t="s">
        <v>59</v>
      </c>
      <c r="AH435" s="341" t="s">
        <v>2138</v>
      </c>
      <c r="AI435" s="341">
        <v>5000</v>
      </c>
      <c r="AJ435" s="341">
        <v>1000</v>
      </c>
      <c r="AK435" s="341">
        <v>1000</v>
      </c>
      <c r="AL435" s="336">
        <v>1.9E-2</v>
      </c>
      <c r="AM435" s="336">
        <v>0.2</v>
      </c>
      <c r="AN435" s="336" t="s">
        <v>64</v>
      </c>
      <c r="AO435" s="334" t="s">
        <v>1324</v>
      </c>
      <c r="AP435" s="337" t="s">
        <v>13</v>
      </c>
      <c r="AQ435" s="343" t="s">
        <v>664</v>
      </c>
      <c r="AR435" s="336">
        <v>6.6674166666666661E-3</v>
      </c>
      <c r="AS435" s="336">
        <v>6.6674166666666661E-3</v>
      </c>
      <c r="AT435" s="336"/>
      <c r="AW435" s="629"/>
      <c r="AX435" s="629"/>
      <c r="AY435" s="630"/>
      <c r="AZ435" s="630"/>
      <c r="BA435" s="630"/>
      <c r="BB435" s="631"/>
      <c r="BC435" s="630"/>
      <c r="BD435" s="630"/>
      <c r="BE435" s="630"/>
      <c r="BF435" s="630"/>
      <c r="BG435" s="631"/>
      <c r="BH435" s="631"/>
      <c r="BI435" s="632"/>
      <c r="BJ435" s="632"/>
      <c r="BK435" s="632"/>
      <c r="BL435" s="631"/>
      <c r="BM435" s="631"/>
      <c r="BN435" s="631"/>
      <c r="BO435" s="631"/>
      <c r="BP435" s="631"/>
      <c r="BQ435" s="631"/>
      <c r="BR435" s="631"/>
      <c r="BS435" s="631"/>
      <c r="BT435" s="634"/>
      <c r="BU435" s="635"/>
      <c r="BV435" s="633"/>
      <c r="BW435" s="636"/>
    </row>
    <row r="436" spans="2:75" ht="15.75" customHeight="1">
      <c r="B436" s="330" t="s">
        <v>1191</v>
      </c>
      <c r="C436" s="331">
        <v>10462072000104</v>
      </c>
      <c r="D436" s="332" t="s">
        <v>13</v>
      </c>
      <c r="E436" s="332" t="s">
        <v>615</v>
      </c>
      <c r="F436" s="332" t="s">
        <v>619</v>
      </c>
      <c r="G436" s="333" t="s">
        <v>34</v>
      </c>
      <c r="H436" s="333" t="s">
        <v>1337</v>
      </c>
      <c r="I436" s="333" t="s">
        <v>34</v>
      </c>
      <c r="J436" s="333"/>
      <c r="K436" s="334" t="s">
        <v>48</v>
      </c>
      <c r="L436" s="335"/>
      <c r="M436" s="335" t="s">
        <v>1415</v>
      </c>
      <c r="N436" s="334">
        <v>247995</v>
      </c>
      <c r="O436" s="334" t="s">
        <v>1321</v>
      </c>
      <c r="P436" s="338">
        <v>40304</v>
      </c>
      <c r="Q436" s="339">
        <v>33746442.549999997</v>
      </c>
      <c r="R436" s="339">
        <v>24478444.278690472</v>
      </c>
      <c r="S436" s="334">
        <v>5</v>
      </c>
      <c r="T436" s="336">
        <v>9.4115981776665913E-2</v>
      </c>
      <c r="U436" s="336">
        <v>1.2166556661130359</v>
      </c>
      <c r="V436" s="336">
        <v>0.10068458669560409</v>
      </c>
      <c r="W436" s="336">
        <v>0.98704561222291953</v>
      </c>
      <c r="X436" s="336">
        <v>0.16259854773410765</v>
      </c>
      <c r="Y436" s="336">
        <v>1.2330143252093324</v>
      </c>
      <c r="Z436" s="336">
        <v>0.19373843756893994</v>
      </c>
      <c r="AA436" s="336">
        <v>1.1012720868692951</v>
      </c>
      <c r="AB436" s="336">
        <v>3.5042492787998959E-2</v>
      </c>
      <c r="AC436" s="340">
        <v>-1.6842748119390096E-2</v>
      </c>
      <c r="AD436" s="509">
        <v>0</v>
      </c>
      <c r="AE436" s="337" t="s">
        <v>2422</v>
      </c>
      <c r="AF436" s="337" t="s">
        <v>2140</v>
      </c>
      <c r="AG436" s="341" t="s">
        <v>719</v>
      </c>
      <c r="AH436" s="341" t="s">
        <v>2138</v>
      </c>
      <c r="AI436" s="341">
        <v>1000</v>
      </c>
      <c r="AJ436" s="341">
        <v>1000</v>
      </c>
      <c r="AK436" s="341">
        <v>1000</v>
      </c>
      <c r="AL436" s="336">
        <v>8.0000000000000002E-3</v>
      </c>
      <c r="AM436" s="336">
        <v>0.2</v>
      </c>
      <c r="AN436" s="336" t="s">
        <v>64</v>
      </c>
      <c r="AO436" s="334" t="s">
        <v>1324</v>
      </c>
      <c r="AP436" s="337" t="s">
        <v>13</v>
      </c>
      <c r="AQ436" s="343" t="s">
        <v>686</v>
      </c>
      <c r="AR436" s="336">
        <v>2E-3</v>
      </c>
      <c r="AS436" s="336">
        <v>2E-3</v>
      </c>
      <c r="AT436" s="336"/>
      <c r="AW436" s="629"/>
      <c r="AX436" s="629"/>
      <c r="AY436" s="630"/>
      <c r="AZ436" s="630"/>
      <c r="BA436" s="630"/>
      <c r="BB436" s="631"/>
      <c r="BC436" s="630"/>
      <c r="BD436" s="630"/>
      <c r="BE436" s="630"/>
      <c r="BF436" s="630"/>
      <c r="BG436" s="631"/>
      <c r="BH436" s="631"/>
      <c r="BI436" s="632"/>
      <c r="BJ436" s="632"/>
      <c r="BK436" s="632"/>
      <c r="BL436" s="631"/>
      <c r="BM436" s="631"/>
      <c r="BN436" s="631"/>
      <c r="BO436" s="631"/>
      <c r="BP436" s="631"/>
      <c r="BQ436" s="631"/>
      <c r="BR436" s="631"/>
      <c r="BS436" s="631"/>
      <c r="BT436" s="634"/>
      <c r="BU436" s="635"/>
      <c r="BV436" s="633"/>
      <c r="BW436" s="636"/>
    </row>
    <row r="437" spans="2:75" ht="15.75" customHeight="1">
      <c r="B437" s="330" t="s">
        <v>1219</v>
      </c>
      <c r="C437" s="331">
        <v>27528774000146</v>
      </c>
      <c r="D437" s="332" t="s">
        <v>13</v>
      </c>
      <c r="E437" s="332" t="s">
        <v>616</v>
      </c>
      <c r="F437" s="332" t="s">
        <v>619</v>
      </c>
      <c r="G437" s="333" t="s">
        <v>34</v>
      </c>
      <c r="H437" s="333" t="s">
        <v>1338</v>
      </c>
      <c r="I437" s="333" t="s">
        <v>34</v>
      </c>
      <c r="J437" s="333" t="s">
        <v>611</v>
      </c>
      <c r="K437" s="334" t="s">
        <v>48</v>
      </c>
      <c r="L437" s="335"/>
      <c r="M437" s="335" t="s">
        <v>34</v>
      </c>
      <c r="N437" s="334">
        <v>444790</v>
      </c>
      <c r="O437" s="334" t="s">
        <v>1321</v>
      </c>
      <c r="P437" s="338">
        <v>42936</v>
      </c>
      <c r="Q437" s="339">
        <v>718681.62</v>
      </c>
      <c r="R437" s="339">
        <v>1677847.5482936508</v>
      </c>
      <c r="S437" s="334">
        <v>5</v>
      </c>
      <c r="T437" s="336">
        <v>-0.11899908099925527</v>
      </c>
      <c r="U437" s="336">
        <v>-1.5383243464807952</v>
      </c>
      <c r="V437" s="336">
        <v>-0.14266988029997785</v>
      </c>
      <c r="W437" s="336">
        <v>-1.3986418772537959</v>
      </c>
      <c r="X437" s="336">
        <v>-0.1551086487913933</v>
      </c>
      <c r="Y437" s="336">
        <v>-1.1762170609075691</v>
      </c>
      <c r="Z437" s="336">
        <v>-0.1939753946267031</v>
      </c>
      <c r="AA437" s="336">
        <v>-1.1026190276043177</v>
      </c>
      <c r="AB437" s="336">
        <v>9.033504182445623E-2</v>
      </c>
      <c r="AC437" s="340">
        <v>-2.7338379559189474</v>
      </c>
      <c r="AD437" s="509">
        <v>18851134000181</v>
      </c>
      <c r="AE437" s="337" t="s">
        <v>2272</v>
      </c>
      <c r="AF437" s="337" t="s">
        <v>2143</v>
      </c>
      <c r="AG437" s="341" t="s">
        <v>1437</v>
      </c>
      <c r="AH437" s="341" t="s">
        <v>2135</v>
      </c>
      <c r="AI437" s="341">
        <v>5000</v>
      </c>
      <c r="AJ437" s="341">
        <v>0</v>
      </c>
      <c r="AK437" s="341">
        <v>0</v>
      </c>
      <c r="AL437" s="336">
        <v>9.300000000000001E-3</v>
      </c>
      <c r="AM437" s="336" t="s">
        <v>34</v>
      </c>
      <c r="AN437" s="336" t="s">
        <v>34</v>
      </c>
      <c r="AO437" s="334" t="s">
        <v>1324</v>
      </c>
      <c r="AP437" s="337" t="s">
        <v>13</v>
      </c>
      <c r="AQ437" s="343" t="s">
        <v>679</v>
      </c>
      <c r="AR437" s="336">
        <v>4.6499999999999996E-3</v>
      </c>
      <c r="AS437" s="336">
        <v>4.6499999999999996E-3</v>
      </c>
      <c r="AT437" s="336"/>
      <c r="AW437" s="629"/>
      <c r="AX437" s="629"/>
      <c r="AY437" s="630"/>
      <c r="AZ437" s="630"/>
      <c r="BA437" s="630"/>
      <c r="BB437" s="631"/>
      <c r="BC437" s="630"/>
      <c r="BD437" s="630"/>
      <c r="BE437" s="630"/>
      <c r="BF437" s="630"/>
      <c r="BG437" s="631"/>
      <c r="BH437" s="631"/>
      <c r="BI437" s="632"/>
      <c r="BJ437" s="632"/>
      <c r="BK437" s="632"/>
      <c r="BL437" s="631"/>
      <c r="BM437" s="631"/>
      <c r="BN437" s="631"/>
      <c r="BO437" s="631"/>
      <c r="BP437" s="631"/>
      <c r="BQ437" s="631"/>
      <c r="BR437" s="631"/>
      <c r="BS437" s="631"/>
      <c r="BT437" s="634"/>
      <c r="BU437" s="635"/>
      <c r="BV437" s="633"/>
      <c r="BW437" s="636"/>
    </row>
    <row r="438" spans="2:75" ht="15.75" customHeight="1">
      <c r="B438" s="330" t="s">
        <v>1280</v>
      </c>
      <c r="C438" s="331">
        <v>22773406000140</v>
      </c>
      <c r="D438" s="332" t="s">
        <v>13</v>
      </c>
      <c r="E438" s="332" t="s">
        <v>615</v>
      </c>
      <c r="F438" s="332" t="s">
        <v>619</v>
      </c>
      <c r="G438" s="333" t="s">
        <v>34</v>
      </c>
      <c r="H438" s="333" t="s">
        <v>1338</v>
      </c>
      <c r="I438" s="333" t="s">
        <v>34</v>
      </c>
      <c r="J438" s="333"/>
      <c r="K438" s="334" t="s">
        <v>48</v>
      </c>
      <c r="L438" s="335"/>
      <c r="M438" s="335" t="s">
        <v>34</v>
      </c>
      <c r="N438" s="334">
        <v>410373</v>
      </c>
      <c r="O438" s="334" t="s">
        <v>1321</v>
      </c>
      <c r="P438" s="338">
        <v>42332</v>
      </c>
      <c r="Q438" s="339">
        <v>33598761.25</v>
      </c>
      <c r="R438" s="339">
        <v>79319666.568055525</v>
      </c>
      <c r="S438" s="334">
        <v>5</v>
      </c>
      <c r="T438" s="336">
        <v>-0.14725987216704961</v>
      </c>
      <c r="U438" s="336">
        <v>-1.9036571098867541</v>
      </c>
      <c r="V438" s="336">
        <v>-0.14352155883505924</v>
      </c>
      <c r="W438" s="336">
        <v>-1.4069911746851695</v>
      </c>
      <c r="X438" s="336">
        <v>-9.4993729804991101E-2</v>
      </c>
      <c r="Y438" s="336">
        <v>-0.72035470972444082</v>
      </c>
      <c r="Z438" s="336">
        <v>-9.4958567793137494E-3</v>
      </c>
      <c r="AA438" s="336">
        <v>-5.3977528378928871E-2</v>
      </c>
      <c r="AB438" s="336">
        <v>0.12209435856975497</v>
      </c>
      <c r="AC438" s="340">
        <v>-2.0018703008799972</v>
      </c>
      <c r="AD438" s="509">
        <v>22282992000120</v>
      </c>
      <c r="AE438" s="337" t="s">
        <v>2331</v>
      </c>
      <c r="AF438" s="337" t="s">
        <v>728</v>
      </c>
      <c r="AG438" s="341" t="s">
        <v>728</v>
      </c>
      <c r="AH438" s="341" t="s">
        <v>2135</v>
      </c>
      <c r="AI438" s="341">
        <v>1000</v>
      </c>
      <c r="AJ438" s="341">
        <v>100</v>
      </c>
      <c r="AK438" s="341">
        <v>500</v>
      </c>
      <c r="AL438" s="336">
        <v>0.01</v>
      </c>
      <c r="AM438" s="336" t="s">
        <v>34</v>
      </c>
      <c r="AN438" s="336" t="s">
        <v>2152</v>
      </c>
      <c r="AO438" s="334" t="s">
        <v>1324</v>
      </c>
      <c r="AP438" s="337" t="s">
        <v>13</v>
      </c>
      <c r="AQ438" s="343" t="s">
        <v>679</v>
      </c>
      <c r="AR438" s="336">
        <v>5.5000000000000005E-3</v>
      </c>
      <c r="AS438" s="336">
        <v>5.5000000000000005E-3</v>
      </c>
      <c r="AT438" s="336"/>
      <c r="AW438" s="629"/>
      <c r="AX438" s="629"/>
      <c r="AY438" s="630"/>
      <c r="AZ438" s="630"/>
      <c r="BA438" s="630"/>
      <c r="BB438" s="631"/>
      <c r="BC438" s="630"/>
      <c r="BD438" s="630"/>
      <c r="BE438" s="630"/>
      <c r="BF438" s="630"/>
      <c r="BG438" s="631"/>
      <c r="BH438" s="631"/>
      <c r="BI438" s="632"/>
      <c r="BJ438" s="632"/>
      <c r="BK438" s="632"/>
      <c r="BL438" s="631"/>
      <c r="BM438" s="631"/>
      <c r="BN438" s="631"/>
      <c r="BO438" s="631"/>
      <c r="BP438" s="631"/>
      <c r="BQ438" s="631"/>
      <c r="BR438" s="631"/>
      <c r="BS438" s="631"/>
      <c r="BT438" s="634"/>
      <c r="BU438" s="635"/>
      <c r="BV438" s="633"/>
      <c r="BW438" s="636"/>
    </row>
    <row r="439" spans="2:75" ht="15.75" customHeight="1">
      <c r="B439" s="330" t="s">
        <v>1283</v>
      </c>
      <c r="C439" s="331">
        <v>23872712000104</v>
      </c>
      <c r="D439" s="332" t="s">
        <v>13</v>
      </c>
      <c r="E439" s="332" t="s">
        <v>615</v>
      </c>
      <c r="F439" s="332" t="s">
        <v>619</v>
      </c>
      <c r="G439" s="333" t="s">
        <v>34</v>
      </c>
      <c r="H439" s="333" t="s">
        <v>1338</v>
      </c>
      <c r="I439" s="333" t="s">
        <v>34</v>
      </c>
      <c r="J439" s="333"/>
      <c r="K439" s="334" t="s">
        <v>49</v>
      </c>
      <c r="L439" s="335"/>
      <c r="M439" s="335" t="s">
        <v>34</v>
      </c>
      <c r="N439" s="334">
        <v>421693</v>
      </c>
      <c r="O439" s="334" t="s">
        <v>1324</v>
      </c>
      <c r="P439" s="338">
        <v>42587</v>
      </c>
      <c r="Q439" s="339">
        <v>84459058.879999995</v>
      </c>
      <c r="R439" s="339">
        <v>157353061.44099188</v>
      </c>
      <c r="S439" s="334">
        <v>5</v>
      </c>
      <c r="T439" s="336">
        <v>-0.24542186745084893</v>
      </c>
      <c r="U439" s="336">
        <v>-3.1726163823129547</v>
      </c>
      <c r="V439" s="336">
        <v>-0.19708743030634213</v>
      </c>
      <c r="W439" s="336">
        <v>-1.932115825198683</v>
      </c>
      <c r="X439" s="336">
        <v>-0.19345091876125109</v>
      </c>
      <c r="Y439" s="336">
        <v>-1.4669734593668478</v>
      </c>
      <c r="Z439" s="336">
        <v>0.14005278234970886</v>
      </c>
      <c r="AA439" s="336">
        <v>0.79610541834390292</v>
      </c>
      <c r="AB439" s="336">
        <v>0.17643050712372144</v>
      </c>
      <c r="AC439" s="340">
        <v>-1.7050513324609839</v>
      </c>
      <c r="AD439" s="509">
        <v>0</v>
      </c>
      <c r="AE439" s="337" t="s">
        <v>2331</v>
      </c>
      <c r="AF439" s="337" t="s">
        <v>728</v>
      </c>
      <c r="AG439" s="341" t="s">
        <v>728</v>
      </c>
      <c r="AH439" s="341" t="s">
        <v>2135</v>
      </c>
      <c r="AI439" s="341">
        <v>1000</v>
      </c>
      <c r="AJ439" s="341">
        <v>100</v>
      </c>
      <c r="AK439" s="341">
        <v>500</v>
      </c>
      <c r="AL439" s="336">
        <v>0.01</v>
      </c>
      <c r="AM439" s="336" t="s">
        <v>34</v>
      </c>
      <c r="AN439" s="336" t="s">
        <v>2152</v>
      </c>
      <c r="AO439" s="334" t="s">
        <v>1324</v>
      </c>
      <c r="AP439" s="337" t="s">
        <v>13</v>
      </c>
      <c r="AQ439" s="343" t="s">
        <v>679</v>
      </c>
      <c r="AR439" s="336">
        <v>5.3333333333333332E-3</v>
      </c>
      <c r="AS439" s="336">
        <v>5.3333333333333332E-3</v>
      </c>
      <c r="AT439" s="336"/>
      <c r="AW439" s="629"/>
      <c r="AX439" s="629"/>
      <c r="AY439" s="630"/>
      <c r="AZ439" s="630"/>
      <c r="BA439" s="630"/>
      <c r="BB439" s="631"/>
      <c r="BC439" s="630"/>
      <c r="BD439" s="630"/>
      <c r="BE439" s="630"/>
      <c r="BF439" s="630"/>
      <c r="BG439" s="631"/>
      <c r="BH439" s="631"/>
      <c r="BI439" s="632"/>
      <c r="BJ439" s="632"/>
      <c r="BK439" s="632"/>
      <c r="BL439" s="631"/>
      <c r="BM439" s="631"/>
      <c r="BN439" s="631"/>
      <c r="BO439" s="631"/>
      <c r="BP439" s="631"/>
      <c r="BQ439" s="631"/>
      <c r="BR439" s="631"/>
      <c r="BS439" s="631"/>
      <c r="BT439" s="634"/>
      <c r="BU439" s="635"/>
      <c r="BV439" s="633"/>
      <c r="BW439" s="636"/>
    </row>
    <row r="440" spans="2:75" ht="15.75" customHeight="1">
      <c r="B440" s="330" t="s">
        <v>1525</v>
      </c>
      <c r="C440" s="331">
        <v>37681227000150</v>
      </c>
      <c r="D440" s="332" t="s">
        <v>14</v>
      </c>
      <c r="E440" s="332" t="s">
        <v>15</v>
      </c>
      <c r="F440" s="332" t="s">
        <v>1326</v>
      </c>
      <c r="G440" s="333" t="s">
        <v>866</v>
      </c>
      <c r="H440" s="333" t="s">
        <v>34</v>
      </c>
      <c r="I440" s="333" t="s">
        <v>34</v>
      </c>
      <c r="J440" s="333" t="s">
        <v>608</v>
      </c>
      <c r="K440" s="334" t="s">
        <v>48</v>
      </c>
      <c r="L440" s="335"/>
      <c r="M440" s="335"/>
      <c r="N440" s="334">
        <v>555401</v>
      </c>
      <c r="O440" s="334" t="s">
        <v>1321</v>
      </c>
      <c r="P440" s="338">
        <v>44082</v>
      </c>
      <c r="Q440" s="339">
        <v>141668649.75999999</v>
      </c>
      <c r="R440" s="339">
        <v>122229921.08031745</v>
      </c>
      <c r="S440" s="334">
        <v>5</v>
      </c>
      <c r="T440" s="336">
        <v>0.62241365607010013</v>
      </c>
      <c r="U440" s="336">
        <v>7.0008549784368084</v>
      </c>
      <c r="V440" s="336">
        <v>0.62135975986539882</v>
      </c>
      <c r="W440" s="336">
        <v>5.7026586950725981</v>
      </c>
      <c r="X440" s="336">
        <v>0.75616834189623416</v>
      </c>
      <c r="Y440" s="336">
        <v>5.3172173242375065</v>
      </c>
      <c r="Z440" s="336" t="s">
        <v>1418</v>
      </c>
      <c r="AA440" s="336" t="s">
        <v>1418</v>
      </c>
      <c r="AB440" s="336">
        <v>0.64988190068261709</v>
      </c>
      <c r="AC440" s="340">
        <v>0.82410049005062402</v>
      </c>
      <c r="AD440" s="509">
        <v>35640811000131</v>
      </c>
      <c r="AE440" s="337" t="s">
        <v>2148</v>
      </c>
      <c r="AF440" s="337" t="s">
        <v>2134</v>
      </c>
      <c r="AG440" s="341" t="s">
        <v>1436</v>
      </c>
      <c r="AH440" s="341" t="s">
        <v>2135</v>
      </c>
      <c r="AI440" s="341">
        <v>50000</v>
      </c>
      <c r="AJ440" s="341" t="s">
        <v>1428</v>
      </c>
      <c r="AK440" s="341" t="s">
        <v>1428</v>
      </c>
      <c r="AL440" s="336">
        <v>7.4999999999999997E-3</v>
      </c>
      <c r="AM440" s="336" t="s">
        <v>34</v>
      </c>
      <c r="AN440" s="336" t="s">
        <v>34</v>
      </c>
      <c r="AO440" s="334" t="s">
        <v>1324</v>
      </c>
      <c r="AP440" s="337" t="s">
        <v>13</v>
      </c>
      <c r="AQ440" s="343" t="s">
        <v>671</v>
      </c>
      <c r="AR440" s="336" t="s">
        <v>34</v>
      </c>
      <c r="AS440" s="336" t="s">
        <v>34</v>
      </c>
      <c r="AT440" s="336"/>
      <c r="AW440" s="629"/>
      <c r="AX440" s="629"/>
      <c r="AY440" s="630"/>
      <c r="AZ440" s="630"/>
      <c r="BA440" s="630"/>
      <c r="BB440" s="631"/>
      <c r="BC440" s="630"/>
      <c r="BD440" s="630"/>
      <c r="BE440" s="630"/>
      <c r="BF440" s="630"/>
      <c r="BG440" s="631"/>
      <c r="BH440" s="631"/>
      <c r="BI440" s="632"/>
      <c r="BJ440" s="632"/>
      <c r="BK440" s="632"/>
      <c r="BL440" s="631"/>
      <c r="BM440" s="631"/>
      <c r="BN440" s="631"/>
      <c r="BO440" s="631"/>
      <c r="BP440" s="631"/>
      <c r="BQ440" s="631"/>
      <c r="BR440" s="631"/>
      <c r="BS440" s="631"/>
      <c r="BT440" s="634"/>
      <c r="BU440" s="635"/>
      <c r="BV440" s="633"/>
      <c r="BW440" s="636"/>
    </row>
    <row r="441" spans="2:75" ht="15.75" customHeight="1">
      <c r="B441" s="330" t="s">
        <v>1526</v>
      </c>
      <c r="C441" s="331">
        <v>37927641000104</v>
      </c>
      <c r="D441" s="332" t="s">
        <v>14</v>
      </c>
      <c r="E441" s="332" t="s">
        <v>15</v>
      </c>
      <c r="F441" s="332" t="s">
        <v>1326</v>
      </c>
      <c r="G441" s="333" t="s">
        <v>866</v>
      </c>
      <c r="H441" s="333" t="s">
        <v>34</v>
      </c>
      <c r="I441" s="333" t="s">
        <v>34</v>
      </c>
      <c r="J441" s="333" t="s">
        <v>608</v>
      </c>
      <c r="K441" s="334" t="s">
        <v>48</v>
      </c>
      <c r="L441" s="335"/>
      <c r="M441" s="335"/>
      <c r="N441" s="334">
        <v>551252</v>
      </c>
      <c r="O441" s="334" t="s">
        <v>1321</v>
      </c>
      <c r="P441" s="338">
        <v>44082</v>
      </c>
      <c r="Q441" s="339">
        <v>238669542.97</v>
      </c>
      <c r="R441" s="339">
        <v>205734082.86805567</v>
      </c>
      <c r="S441" s="334">
        <v>5</v>
      </c>
      <c r="T441" s="336">
        <v>0.62361556592339862</v>
      </c>
      <c r="U441" s="336">
        <v>7.0143739565280434</v>
      </c>
      <c r="V441" s="336">
        <v>0.62361811467441242</v>
      </c>
      <c r="W441" s="336">
        <v>5.7233852170008452</v>
      </c>
      <c r="X441" s="336">
        <v>0.76275476138057496</v>
      </c>
      <c r="Y441" s="336">
        <v>5.3635316458593421</v>
      </c>
      <c r="Z441" s="336" t="s">
        <v>1418</v>
      </c>
      <c r="AA441" s="336" t="s">
        <v>1418</v>
      </c>
      <c r="AB441" s="336">
        <v>0.6476542442606833</v>
      </c>
      <c r="AC441" s="340">
        <v>0.8276556195553868</v>
      </c>
      <c r="AD441" s="509">
        <v>35640811000131</v>
      </c>
      <c r="AE441" s="337" t="s">
        <v>2148</v>
      </c>
      <c r="AF441" s="337" t="s">
        <v>2134</v>
      </c>
      <c r="AG441" s="341" t="s">
        <v>1436</v>
      </c>
      <c r="AH441" s="341" t="s">
        <v>2156</v>
      </c>
      <c r="AI441" s="341">
        <v>250000</v>
      </c>
      <c r="AJ441" s="341" t="s">
        <v>1428</v>
      </c>
      <c r="AK441" s="341" t="s">
        <v>1428</v>
      </c>
      <c r="AL441" s="336">
        <v>5.0000000000000001E-3</v>
      </c>
      <c r="AM441" s="336" t="s">
        <v>34</v>
      </c>
      <c r="AN441" s="336" t="s">
        <v>34</v>
      </c>
      <c r="AO441" s="334" t="s">
        <v>1324</v>
      </c>
      <c r="AP441" s="337" t="s">
        <v>13</v>
      </c>
      <c r="AQ441" s="343" t="s">
        <v>671</v>
      </c>
      <c r="AR441" s="336" t="s">
        <v>34</v>
      </c>
      <c r="AS441" s="336" t="s">
        <v>34</v>
      </c>
      <c r="AT441" s="336"/>
      <c r="AW441" s="629"/>
      <c r="AX441" s="629"/>
      <c r="AY441" s="630"/>
      <c r="AZ441" s="630"/>
      <c r="BA441" s="630"/>
      <c r="BB441" s="631"/>
      <c r="BC441" s="630"/>
      <c r="BD441" s="630"/>
      <c r="BE441" s="630"/>
      <c r="BF441" s="630"/>
      <c r="BG441" s="631"/>
      <c r="BH441" s="631"/>
      <c r="BI441" s="632"/>
      <c r="BJ441" s="632"/>
      <c r="BK441" s="632"/>
      <c r="BL441" s="631"/>
      <c r="BM441" s="631"/>
      <c r="BN441" s="631"/>
      <c r="BO441" s="631"/>
      <c r="BP441" s="631"/>
      <c r="BQ441" s="631"/>
      <c r="BR441" s="631"/>
      <c r="BS441" s="631"/>
      <c r="BT441" s="634"/>
      <c r="BU441" s="635"/>
      <c r="BV441" s="633"/>
      <c r="BW441" s="636"/>
    </row>
    <row r="442" spans="2:75" ht="15.75" customHeight="1">
      <c r="B442" s="330" t="s">
        <v>795</v>
      </c>
      <c r="C442" s="331">
        <v>39293641000117</v>
      </c>
      <c r="D442" s="332" t="s">
        <v>14</v>
      </c>
      <c r="E442" s="332" t="s">
        <v>607</v>
      </c>
      <c r="F442" s="332" t="s">
        <v>860</v>
      </c>
      <c r="G442" s="333"/>
      <c r="H442" s="333" t="s">
        <v>34</v>
      </c>
      <c r="I442" s="333" t="s">
        <v>34</v>
      </c>
      <c r="J442" s="333" t="s">
        <v>611</v>
      </c>
      <c r="K442" s="334"/>
      <c r="L442" s="335"/>
      <c r="M442" s="335" t="s">
        <v>1415</v>
      </c>
      <c r="N442" s="334">
        <v>570451</v>
      </c>
      <c r="O442" s="334" t="s">
        <v>1321</v>
      </c>
      <c r="P442" s="338">
        <v>44193</v>
      </c>
      <c r="Q442" s="339">
        <v>6533933.4199999999</v>
      </c>
      <c r="R442" s="339">
        <v>6297809.5947222253</v>
      </c>
      <c r="S442" s="334">
        <v>5</v>
      </c>
      <c r="T442" s="336">
        <v>-0.22170274015882241</v>
      </c>
      <c r="U442" s="336">
        <v>-2.8659945942772151</v>
      </c>
      <c r="V442" s="336">
        <v>-0.13631672076377477</v>
      </c>
      <c r="W442" s="336">
        <v>-1.3363596705152423</v>
      </c>
      <c r="X442" s="336" t="s">
        <v>1418</v>
      </c>
      <c r="Y442" s="336" t="s">
        <v>1418</v>
      </c>
      <c r="Z442" s="336" t="s">
        <v>1418</v>
      </c>
      <c r="AA442" s="336" t="s">
        <v>1418</v>
      </c>
      <c r="AB442" s="336">
        <v>0.19932050114807071</v>
      </c>
      <c r="AC442" s="340">
        <v>-1.1229422037456938</v>
      </c>
      <c r="AD442" s="509">
        <v>40910469000182</v>
      </c>
      <c r="AE442" s="337" t="s">
        <v>2194</v>
      </c>
      <c r="AF442" s="337" t="s">
        <v>2194</v>
      </c>
      <c r="AG442" s="341" t="s">
        <v>1439</v>
      </c>
      <c r="AH442" s="341" t="s">
        <v>2135</v>
      </c>
      <c r="AI442" s="341">
        <v>1000</v>
      </c>
      <c r="AJ442" s="341" t="s">
        <v>1428</v>
      </c>
      <c r="AK442" s="341" t="s">
        <v>1428</v>
      </c>
      <c r="AL442" s="336">
        <v>5.0000000000000001E-3</v>
      </c>
      <c r="AM442" s="336" t="s">
        <v>34</v>
      </c>
      <c r="AN442" s="336" t="s">
        <v>2147</v>
      </c>
      <c r="AO442" s="334" t="s">
        <v>1324</v>
      </c>
      <c r="AP442" s="337" t="s">
        <v>716</v>
      </c>
      <c r="AQ442" s="343" t="s">
        <v>687</v>
      </c>
      <c r="AR442" s="336">
        <v>1.6665E-3</v>
      </c>
      <c r="AS442" s="336">
        <v>1.6665E-3</v>
      </c>
      <c r="AT442" s="336"/>
      <c r="AW442" s="629"/>
      <c r="AX442" s="629"/>
      <c r="AY442" s="630"/>
      <c r="AZ442" s="630"/>
      <c r="BA442" s="630"/>
      <c r="BB442" s="631"/>
      <c r="BC442" s="630"/>
      <c r="BD442" s="630"/>
      <c r="BE442" s="630"/>
      <c r="BF442" s="630"/>
      <c r="BG442" s="631"/>
      <c r="BH442" s="631"/>
      <c r="BI442" s="632"/>
      <c r="BJ442" s="632"/>
      <c r="BK442" s="632"/>
      <c r="BL442" s="631"/>
      <c r="BM442" s="631"/>
      <c r="BN442" s="631"/>
      <c r="BO442" s="631"/>
      <c r="BP442" s="631"/>
      <c r="BQ442" s="631"/>
      <c r="BR442" s="631"/>
      <c r="BS442" s="631"/>
      <c r="BT442" s="634"/>
      <c r="BU442" s="635"/>
      <c r="BV442" s="633"/>
      <c r="BW442" s="636"/>
    </row>
    <row r="443" spans="2:75" ht="15.75" customHeight="1">
      <c r="B443" s="330" t="s">
        <v>1126</v>
      </c>
      <c r="C443" s="331">
        <v>33158068000152</v>
      </c>
      <c r="D443" s="332" t="s">
        <v>14</v>
      </c>
      <c r="E443" s="332" t="s">
        <v>607</v>
      </c>
      <c r="F443" s="332" t="s">
        <v>860</v>
      </c>
      <c r="G443" s="333"/>
      <c r="H443" s="333" t="s">
        <v>34</v>
      </c>
      <c r="I443" s="333" t="s">
        <v>34</v>
      </c>
      <c r="J443" s="333" t="s">
        <v>611</v>
      </c>
      <c r="K443" s="334"/>
      <c r="L443" s="335"/>
      <c r="M443" s="335" t="s">
        <v>34</v>
      </c>
      <c r="N443" s="334">
        <v>502243</v>
      </c>
      <c r="O443" s="334" t="s">
        <v>1321</v>
      </c>
      <c r="P443" s="338">
        <v>43668</v>
      </c>
      <c r="Q443" s="339">
        <v>20487240.98</v>
      </c>
      <c r="R443" s="339">
        <v>43816956.103928573</v>
      </c>
      <c r="S443" s="334">
        <v>5</v>
      </c>
      <c r="T443" s="336">
        <v>-0.16666518813954889</v>
      </c>
      <c r="U443" s="336">
        <v>-2.1545134170193707</v>
      </c>
      <c r="V443" s="336">
        <v>-0.14955106081726233</v>
      </c>
      <c r="W443" s="336">
        <v>-1.4661004551693373</v>
      </c>
      <c r="X443" s="336">
        <v>5.8954429513234929E-2</v>
      </c>
      <c r="Y443" s="336">
        <v>0.44706214869294486</v>
      </c>
      <c r="Z443" s="336">
        <v>0.22573617506750487</v>
      </c>
      <c r="AA443" s="336">
        <v>1.2831576001020593</v>
      </c>
      <c r="AB443" s="336">
        <v>0.23242466793422009</v>
      </c>
      <c r="AC443" s="340">
        <v>-0.99863496453259482</v>
      </c>
      <c r="AD443" s="509">
        <v>33600794000183</v>
      </c>
      <c r="AE443" s="337" t="s">
        <v>2169</v>
      </c>
      <c r="AF443" s="337" t="s">
        <v>2134</v>
      </c>
      <c r="AG443" s="341" t="s">
        <v>1436</v>
      </c>
      <c r="AH443" s="341" t="s">
        <v>2135</v>
      </c>
      <c r="AI443" s="341">
        <v>5000</v>
      </c>
      <c r="AJ443" s="341">
        <v>5000</v>
      </c>
      <c r="AK443" s="341">
        <v>5000</v>
      </c>
      <c r="AL443" s="336">
        <v>0.01</v>
      </c>
      <c r="AM443" s="336" t="s">
        <v>34</v>
      </c>
      <c r="AN443" s="336" t="s">
        <v>34</v>
      </c>
      <c r="AO443" s="334" t="s">
        <v>1324</v>
      </c>
      <c r="AP443" s="337" t="s">
        <v>13</v>
      </c>
      <c r="AQ443" s="343" t="s">
        <v>679</v>
      </c>
      <c r="AR443" s="336">
        <v>8.0000000000000002E-3</v>
      </c>
      <c r="AS443" s="336">
        <v>8.0000000000000002E-3</v>
      </c>
      <c r="AT443" s="336"/>
      <c r="AW443" s="629"/>
      <c r="AX443" s="629"/>
      <c r="AY443" s="630"/>
      <c r="AZ443" s="630"/>
      <c r="BA443" s="630"/>
      <c r="BB443" s="631"/>
      <c r="BC443" s="630"/>
      <c r="BD443" s="630"/>
      <c r="BE443" s="630"/>
      <c r="BF443" s="630"/>
      <c r="BG443" s="631"/>
      <c r="BH443" s="631"/>
      <c r="BI443" s="632"/>
      <c r="BJ443" s="632"/>
      <c r="BK443" s="632"/>
      <c r="BL443" s="631"/>
      <c r="BM443" s="631"/>
      <c r="BN443" s="631"/>
      <c r="BO443" s="631"/>
      <c r="BP443" s="631"/>
      <c r="BQ443" s="631"/>
      <c r="BR443" s="631"/>
      <c r="BS443" s="631"/>
      <c r="BT443" s="634"/>
      <c r="BU443" s="635"/>
      <c r="BV443" s="633"/>
      <c r="BW443" s="636"/>
    </row>
    <row r="444" spans="2:75" ht="15.75" customHeight="1">
      <c r="B444" s="330" t="s">
        <v>727</v>
      </c>
      <c r="C444" s="331">
        <v>7657641000162</v>
      </c>
      <c r="D444" s="332" t="s">
        <v>14</v>
      </c>
      <c r="E444" s="332" t="s">
        <v>614</v>
      </c>
      <c r="F444" s="332"/>
      <c r="G444" s="333"/>
      <c r="H444" s="333" t="s">
        <v>865</v>
      </c>
      <c r="I444" s="333" t="s">
        <v>34</v>
      </c>
      <c r="J444" s="333" t="s">
        <v>611</v>
      </c>
      <c r="K444" s="334" t="s">
        <v>48</v>
      </c>
      <c r="L444" s="335"/>
      <c r="M444" s="335" t="s">
        <v>1415</v>
      </c>
      <c r="N444" s="334">
        <v>286664</v>
      </c>
      <c r="O444" s="334" t="s">
        <v>1321</v>
      </c>
      <c r="P444" s="338">
        <v>40805</v>
      </c>
      <c r="Q444" s="339">
        <v>67246431.290000007</v>
      </c>
      <c r="R444" s="339">
        <v>142060934.03519836</v>
      </c>
      <c r="S444" s="334">
        <v>5</v>
      </c>
      <c r="T444" s="336">
        <v>-0.20619799140700967</v>
      </c>
      <c r="U444" s="336">
        <v>-2.6655616809244593</v>
      </c>
      <c r="V444" s="336">
        <v>-0.11424438035944362</v>
      </c>
      <c r="W444" s="336">
        <v>-1.1199769304891869</v>
      </c>
      <c r="X444" s="336">
        <v>3.0953757230462786E-2</v>
      </c>
      <c r="Y444" s="336">
        <v>0.23472796415515923</v>
      </c>
      <c r="Z444" s="336">
        <v>0.35239605143014008</v>
      </c>
      <c r="AA444" s="336">
        <v>2.0031333989925146</v>
      </c>
      <c r="AB444" s="336">
        <v>0.17828385175414457</v>
      </c>
      <c r="AC444" s="340">
        <v>-1.1363136746766949</v>
      </c>
      <c r="AD444" s="509">
        <v>0</v>
      </c>
      <c r="AE444" s="337" t="s">
        <v>2153</v>
      </c>
      <c r="AF444" s="337" t="s">
        <v>728</v>
      </c>
      <c r="AG444" s="341" t="s">
        <v>728</v>
      </c>
      <c r="AH444" s="341" t="s">
        <v>2135</v>
      </c>
      <c r="AI444" s="341">
        <v>25000</v>
      </c>
      <c r="AJ444" s="341">
        <v>5000</v>
      </c>
      <c r="AK444" s="341">
        <v>0</v>
      </c>
      <c r="AL444" s="640">
        <v>6.9999999999999993E-3</v>
      </c>
      <c r="AM444" s="640" t="s">
        <v>34</v>
      </c>
      <c r="AN444" s="336" t="s">
        <v>34</v>
      </c>
      <c r="AO444" s="334" t="s">
        <v>1324</v>
      </c>
      <c r="AP444" s="337" t="s">
        <v>716</v>
      </c>
      <c r="AQ444" s="343" t="s">
        <v>687</v>
      </c>
      <c r="AR444" s="336">
        <v>1.8666666666666666E-3</v>
      </c>
      <c r="AS444" s="336">
        <v>1.8666666666666666E-3</v>
      </c>
      <c r="AT444" s="336"/>
      <c r="AW444" s="629"/>
      <c r="AX444" s="629"/>
      <c r="AY444" s="630"/>
      <c r="AZ444" s="630"/>
      <c r="BA444" s="630"/>
      <c r="BB444" s="631"/>
      <c r="BC444" s="630"/>
      <c r="BD444" s="630"/>
      <c r="BE444" s="630"/>
      <c r="BF444" s="630"/>
      <c r="BG444" s="631"/>
      <c r="BH444" s="631"/>
      <c r="BI444" s="632"/>
      <c r="BJ444" s="632"/>
      <c r="BK444" s="632"/>
      <c r="BL444" s="631"/>
      <c r="BM444" s="631"/>
      <c r="BN444" s="631"/>
      <c r="BO444" s="631"/>
      <c r="BP444" s="631"/>
      <c r="BQ444" s="631"/>
      <c r="BR444" s="631"/>
      <c r="BS444" s="631"/>
      <c r="BT444" s="634"/>
      <c r="BU444" s="635"/>
      <c r="BV444" s="633"/>
      <c r="BW444" s="636"/>
    </row>
    <row r="445" spans="2:75" ht="15.75" customHeight="1">
      <c r="B445" s="330" t="s">
        <v>577</v>
      </c>
      <c r="C445" s="331">
        <v>11147668000182</v>
      </c>
      <c r="D445" s="332" t="s">
        <v>14</v>
      </c>
      <c r="E445" s="332" t="s">
        <v>607</v>
      </c>
      <c r="F445" s="332"/>
      <c r="G445" s="333"/>
      <c r="H445" s="333" t="s">
        <v>34</v>
      </c>
      <c r="I445" s="333" t="s">
        <v>34</v>
      </c>
      <c r="J445" s="333" t="s">
        <v>611</v>
      </c>
      <c r="K445" s="334"/>
      <c r="L445" s="335"/>
      <c r="M445" s="335" t="s">
        <v>1415</v>
      </c>
      <c r="N445" s="334">
        <v>253154</v>
      </c>
      <c r="O445" s="334" t="s">
        <v>1321</v>
      </c>
      <c r="P445" s="338">
        <v>40386</v>
      </c>
      <c r="Q445" s="339">
        <v>180924688.74000001</v>
      </c>
      <c r="R445" s="339">
        <v>360758390.37773812</v>
      </c>
      <c r="S445" s="334">
        <v>5</v>
      </c>
      <c r="T445" s="336">
        <v>-0.30200995276660925</v>
      </c>
      <c r="U445" s="336">
        <v>-3.9041416061296941</v>
      </c>
      <c r="V445" s="336">
        <v>-0.2254778409421746</v>
      </c>
      <c r="W445" s="336">
        <v>-2.2104367794478681</v>
      </c>
      <c r="X445" s="336">
        <v>-3.1542055709047556E-2</v>
      </c>
      <c r="Y445" s="336">
        <v>-0.23918913838889269</v>
      </c>
      <c r="Z445" s="336">
        <v>0.76281636056837199</v>
      </c>
      <c r="AA445" s="336">
        <v>4.3360954895811084</v>
      </c>
      <c r="AB445" s="336">
        <v>0.3033320944995021</v>
      </c>
      <c r="AC445" s="340">
        <v>-1.0115038358816488</v>
      </c>
      <c r="AD445" s="509">
        <v>0</v>
      </c>
      <c r="AE445" s="337" t="s">
        <v>2153</v>
      </c>
      <c r="AF445" s="337" t="s">
        <v>728</v>
      </c>
      <c r="AG445" s="341" t="s">
        <v>728</v>
      </c>
      <c r="AH445" s="341" t="s">
        <v>2135</v>
      </c>
      <c r="AI445" s="341">
        <v>25000</v>
      </c>
      <c r="AJ445" s="341">
        <v>5000</v>
      </c>
      <c r="AK445" s="341">
        <v>0</v>
      </c>
      <c r="AL445" s="640">
        <v>6.9999999999999993E-3</v>
      </c>
      <c r="AM445" s="640" t="s">
        <v>34</v>
      </c>
      <c r="AN445" s="336" t="s">
        <v>34</v>
      </c>
      <c r="AO445" s="334" t="s">
        <v>1324</v>
      </c>
      <c r="AP445" s="337" t="s">
        <v>716</v>
      </c>
      <c r="AQ445" s="343" t="s">
        <v>687</v>
      </c>
      <c r="AR445" s="336">
        <v>3.4666666666666665E-3</v>
      </c>
      <c r="AS445" s="336">
        <v>3.4666666666666665E-3</v>
      </c>
      <c r="AT445" s="336"/>
      <c r="AW445" s="629"/>
      <c r="AX445" s="629"/>
      <c r="AY445" s="630"/>
      <c r="AZ445" s="630"/>
      <c r="BA445" s="630"/>
      <c r="BB445" s="631"/>
      <c r="BC445" s="630"/>
      <c r="BD445" s="630"/>
      <c r="BE445" s="630"/>
      <c r="BF445" s="630"/>
      <c r="BG445" s="631"/>
      <c r="BH445" s="631"/>
      <c r="BI445" s="632"/>
      <c r="BJ445" s="632"/>
      <c r="BK445" s="632"/>
      <c r="BL445" s="631"/>
      <c r="BM445" s="631"/>
      <c r="BN445" s="631"/>
      <c r="BO445" s="631"/>
      <c r="BP445" s="631"/>
      <c r="BQ445" s="631"/>
      <c r="BR445" s="631"/>
      <c r="BS445" s="631"/>
      <c r="BT445" s="634"/>
      <c r="BU445" s="635"/>
      <c r="BV445" s="633"/>
      <c r="BW445" s="636"/>
    </row>
    <row r="446" spans="2:75" ht="15.75" customHeight="1">
      <c r="B446" s="330" t="s">
        <v>779</v>
      </c>
      <c r="C446" s="331">
        <v>20501989000124</v>
      </c>
      <c r="D446" s="332" t="s">
        <v>14</v>
      </c>
      <c r="E446" s="332" t="s">
        <v>614</v>
      </c>
      <c r="F446" s="332"/>
      <c r="G446" s="333"/>
      <c r="H446" s="333" t="s">
        <v>865</v>
      </c>
      <c r="I446" s="333" t="s">
        <v>34</v>
      </c>
      <c r="J446" s="333" t="s">
        <v>608</v>
      </c>
      <c r="K446" s="334" t="s">
        <v>48</v>
      </c>
      <c r="L446" s="335"/>
      <c r="M446" s="335" t="s">
        <v>34</v>
      </c>
      <c r="N446" s="334">
        <v>383651</v>
      </c>
      <c r="O446" s="334" t="s">
        <v>1321</v>
      </c>
      <c r="P446" s="338">
        <v>41920</v>
      </c>
      <c r="Q446" s="339">
        <v>87876891.379999995</v>
      </c>
      <c r="R446" s="339">
        <v>96620579.785555497</v>
      </c>
      <c r="S446" s="334">
        <v>5</v>
      </c>
      <c r="T446" s="336">
        <v>-4.0009543359968758E-2</v>
      </c>
      <c r="U446" s="336">
        <v>-0.51721117613172296</v>
      </c>
      <c r="V446" s="336">
        <v>-0.16076848111291542</v>
      </c>
      <c r="W446" s="336">
        <v>-1.5760686821508769</v>
      </c>
      <c r="X446" s="336">
        <v>-5.2387216054150643E-2</v>
      </c>
      <c r="Y446" s="336">
        <v>-0.3972617760291004</v>
      </c>
      <c r="Z446" s="336">
        <v>-1.4488411381771704E-2</v>
      </c>
      <c r="AA446" s="336">
        <v>-8.2356827266901522E-2</v>
      </c>
      <c r="AB446" s="336">
        <v>0.17253325876920345</v>
      </c>
      <c r="AC446" s="340">
        <v>-1.492624119483303</v>
      </c>
      <c r="AD446" s="509">
        <v>20355747000170</v>
      </c>
      <c r="AE446" s="337" t="s">
        <v>2182</v>
      </c>
      <c r="AF446" s="337" t="s">
        <v>2134</v>
      </c>
      <c r="AG446" s="341" t="s">
        <v>1436</v>
      </c>
      <c r="AH446" s="341" t="s">
        <v>2135</v>
      </c>
      <c r="AI446" s="341">
        <v>1000</v>
      </c>
      <c r="AJ446" s="341">
        <v>1000</v>
      </c>
      <c r="AK446" s="341">
        <v>1000</v>
      </c>
      <c r="AL446" s="640">
        <v>1.6E-2</v>
      </c>
      <c r="AM446" s="640">
        <v>0.15</v>
      </c>
      <c r="AN446" s="336" t="s">
        <v>34</v>
      </c>
      <c r="AO446" s="334" t="s">
        <v>1324</v>
      </c>
      <c r="AP446" s="337" t="s">
        <v>716</v>
      </c>
      <c r="AQ446" s="343" t="s">
        <v>659</v>
      </c>
      <c r="AR446" s="336">
        <v>4.2666666666666669E-3</v>
      </c>
      <c r="AS446" s="336">
        <v>4.2666666666666669E-3</v>
      </c>
      <c r="AT446" s="336"/>
      <c r="AW446" s="629"/>
      <c r="AX446" s="629"/>
      <c r="AY446" s="630"/>
      <c r="AZ446" s="630"/>
      <c r="BA446" s="630"/>
      <c r="BB446" s="631"/>
      <c r="BC446" s="630"/>
      <c r="BD446" s="630"/>
      <c r="BE446" s="630"/>
      <c r="BF446" s="630"/>
      <c r="BG446" s="631"/>
      <c r="BH446" s="631"/>
      <c r="BI446" s="632"/>
      <c r="BJ446" s="632"/>
      <c r="BK446" s="632"/>
      <c r="BL446" s="631"/>
      <c r="BM446" s="631"/>
      <c r="BN446" s="631"/>
      <c r="BO446" s="631"/>
      <c r="BP446" s="631"/>
      <c r="BQ446" s="631"/>
      <c r="BR446" s="631"/>
      <c r="BS446" s="631"/>
      <c r="BT446" s="634"/>
      <c r="BU446" s="635"/>
      <c r="BV446" s="633"/>
      <c r="BW446" s="636"/>
    </row>
    <row r="447" spans="2:75" ht="15.75" customHeight="1">
      <c r="B447" s="330" t="s">
        <v>785</v>
      </c>
      <c r="C447" s="331">
        <v>40102910000108</v>
      </c>
      <c r="D447" s="332" t="s">
        <v>14</v>
      </c>
      <c r="E447" s="332" t="s">
        <v>607</v>
      </c>
      <c r="F447" s="332"/>
      <c r="G447" s="333"/>
      <c r="H447" s="333" t="s">
        <v>34</v>
      </c>
      <c r="I447" s="333" t="s">
        <v>34</v>
      </c>
      <c r="J447" s="333" t="s">
        <v>612</v>
      </c>
      <c r="K447" s="334" t="s">
        <v>49</v>
      </c>
      <c r="L447" s="335"/>
      <c r="M447" s="335" t="s">
        <v>34</v>
      </c>
      <c r="N447" s="334">
        <v>578381</v>
      </c>
      <c r="O447" s="334" t="s">
        <v>1321</v>
      </c>
      <c r="P447" s="338">
        <v>44253</v>
      </c>
      <c r="Q447" s="339">
        <v>8311749.6799999997</v>
      </c>
      <c r="R447" s="339">
        <v>17020240.912579361</v>
      </c>
      <c r="S447" s="334">
        <v>5</v>
      </c>
      <c r="T447" s="336">
        <v>-0.29581713111353636</v>
      </c>
      <c r="U447" s="336">
        <v>-3.8240857918970184</v>
      </c>
      <c r="V447" s="336">
        <v>-0.23973157214441276</v>
      </c>
      <c r="W447" s="336">
        <v>-2.3501710059338805</v>
      </c>
      <c r="X447" s="336" t="s">
        <v>1418</v>
      </c>
      <c r="Y447" s="336" t="s">
        <v>1418</v>
      </c>
      <c r="Z447" s="336" t="s">
        <v>1418</v>
      </c>
      <c r="AA447" s="336" t="s">
        <v>1418</v>
      </c>
      <c r="AB447" s="336">
        <v>0.26470420786686566</v>
      </c>
      <c r="AC447" s="340">
        <v>-1.2703840074756878</v>
      </c>
      <c r="AD447" s="509">
        <v>40103126000106</v>
      </c>
      <c r="AE447" s="337" t="s">
        <v>2189</v>
      </c>
      <c r="AF447" s="337" t="s">
        <v>2140</v>
      </c>
      <c r="AG447" s="341" t="s">
        <v>719</v>
      </c>
      <c r="AH447" s="341" t="s">
        <v>2135</v>
      </c>
      <c r="AI447" s="341">
        <v>0</v>
      </c>
      <c r="AJ447" s="341">
        <v>0</v>
      </c>
      <c r="AK447" s="341">
        <v>0</v>
      </c>
      <c r="AL447" s="640">
        <v>0.01</v>
      </c>
      <c r="AM447" s="640" t="s">
        <v>34</v>
      </c>
      <c r="AN447" s="336" t="s">
        <v>2147</v>
      </c>
      <c r="AO447" s="334" t="s">
        <v>1324</v>
      </c>
      <c r="AP447" s="337" t="s">
        <v>716</v>
      </c>
      <c r="AQ447" s="343" t="s">
        <v>687</v>
      </c>
      <c r="AR447" s="336">
        <v>5.3333333333333332E-3</v>
      </c>
      <c r="AS447" s="336">
        <v>5.3333333333333332E-3</v>
      </c>
      <c r="AT447" s="336"/>
      <c r="AW447" s="629"/>
      <c r="AX447" s="629"/>
      <c r="AY447" s="630"/>
      <c r="AZ447" s="630"/>
      <c r="BA447" s="630"/>
      <c r="BB447" s="631"/>
      <c r="BC447" s="630"/>
      <c r="BD447" s="630"/>
      <c r="BE447" s="630"/>
      <c r="BF447" s="630"/>
      <c r="BG447" s="631"/>
      <c r="BH447" s="631"/>
      <c r="BI447" s="632"/>
      <c r="BJ447" s="632"/>
      <c r="BK447" s="632"/>
      <c r="BL447" s="631"/>
      <c r="BM447" s="631"/>
      <c r="BN447" s="631"/>
      <c r="BO447" s="631"/>
      <c r="BP447" s="631"/>
      <c r="BQ447" s="631"/>
      <c r="BR447" s="631"/>
      <c r="BS447" s="631"/>
      <c r="BT447" s="634"/>
      <c r="BU447" s="635"/>
      <c r="BV447" s="633"/>
      <c r="BW447" s="636"/>
    </row>
    <row r="448" spans="2:75" ht="15.75" customHeight="1">
      <c r="B448" s="330" t="s">
        <v>796</v>
      </c>
      <c r="C448" s="331">
        <v>41755418000196</v>
      </c>
      <c r="D448" s="332" t="s">
        <v>14</v>
      </c>
      <c r="E448" s="332" t="s">
        <v>607</v>
      </c>
      <c r="F448" s="332"/>
      <c r="G448" s="333"/>
      <c r="H448" s="333" t="s">
        <v>34</v>
      </c>
      <c r="I448" s="333" t="s">
        <v>34</v>
      </c>
      <c r="J448" s="333" t="s">
        <v>611</v>
      </c>
      <c r="K448" s="334"/>
      <c r="L448" s="335"/>
      <c r="M448" s="335" t="s">
        <v>1415</v>
      </c>
      <c r="N448" s="334">
        <v>613231</v>
      </c>
      <c r="O448" s="334" t="s">
        <v>1321</v>
      </c>
      <c r="P448" s="338">
        <v>44453</v>
      </c>
      <c r="Q448" s="339">
        <v>2461442.77</v>
      </c>
      <c r="R448" s="339" t="s">
        <v>1418</v>
      </c>
      <c r="S448" s="334">
        <v>5</v>
      </c>
      <c r="T448" s="336">
        <v>-0.33538200427494258</v>
      </c>
      <c r="U448" s="336">
        <v>-4.3355486295805861</v>
      </c>
      <c r="V448" s="336" t="s">
        <v>1418</v>
      </c>
      <c r="W448" s="336" t="s">
        <v>1418</v>
      </c>
      <c r="X448" s="336" t="s">
        <v>1418</v>
      </c>
      <c r="Y448" s="336" t="s">
        <v>1418</v>
      </c>
      <c r="Z448" s="336" t="s">
        <v>1418</v>
      </c>
      <c r="AA448" s="336" t="s">
        <v>1418</v>
      </c>
      <c r="AB448" s="336" t="s">
        <v>1418</v>
      </c>
      <c r="AC448" s="340" t="s">
        <v>1418</v>
      </c>
      <c r="AD448" s="509">
        <v>40904778000140</v>
      </c>
      <c r="AE448" s="337" t="s">
        <v>2194</v>
      </c>
      <c r="AF448" s="337" t="s">
        <v>2194</v>
      </c>
      <c r="AG448" s="341" t="s">
        <v>1439</v>
      </c>
      <c r="AH448" s="341" t="s">
        <v>2135</v>
      </c>
      <c r="AI448" s="341" t="s">
        <v>1428</v>
      </c>
      <c r="AJ448" s="341" t="s">
        <v>1428</v>
      </c>
      <c r="AK448" s="341" t="s">
        <v>1428</v>
      </c>
      <c r="AL448" s="336">
        <v>5.0000000000000001E-3</v>
      </c>
      <c r="AM448" s="336" t="s">
        <v>34</v>
      </c>
      <c r="AN448" s="336" t="s">
        <v>2147</v>
      </c>
      <c r="AO448" s="334" t="s">
        <v>1324</v>
      </c>
      <c r="AP448" s="337" t="s">
        <v>716</v>
      </c>
      <c r="AQ448" s="343" t="s">
        <v>687</v>
      </c>
      <c r="AR448" s="336">
        <v>1.6666666666666666E-3</v>
      </c>
      <c r="AS448" s="336">
        <v>1.6666666666666666E-3</v>
      </c>
      <c r="AT448" s="336"/>
      <c r="AW448" s="629"/>
      <c r="AX448" s="629"/>
      <c r="AY448" s="630"/>
      <c r="AZ448" s="630"/>
      <c r="BA448" s="630"/>
      <c r="BB448" s="631"/>
      <c r="BC448" s="630"/>
      <c r="BD448" s="630"/>
      <c r="BE448" s="630"/>
      <c r="BF448" s="630"/>
      <c r="BG448" s="631"/>
      <c r="BH448" s="631"/>
      <c r="BI448" s="632"/>
      <c r="BJ448" s="632"/>
      <c r="BK448" s="632"/>
      <c r="BL448" s="631"/>
      <c r="BM448" s="631"/>
      <c r="BN448" s="631"/>
      <c r="BO448" s="631"/>
      <c r="BP448" s="631"/>
      <c r="BQ448" s="631"/>
      <c r="BR448" s="631"/>
      <c r="BS448" s="631"/>
      <c r="BT448" s="634"/>
      <c r="BU448" s="635"/>
      <c r="BV448" s="633"/>
      <c r="BW448" s="636"/>
    </row>
    <row r="449" spans="2:75" ht="15.75" customHeight="1">
      <c r="B449" s="330" t="s">
        <v>802</v>
      </c>
      <c r="C449" s="331">
        <v>41673246000101</v>
      </c>
      <c r="D449" s="332" t="s">
        <v>14</v>
      </c>
      <c r="E449" s="332" t="s">
        <v>607</v>
      </c>
      <c r="F449" s="332"/>
      <c r="G449" s="333" t="s">
        <v>866</v>
      </c>
      <c r="H449" s="333" t="s">
        <v>34</v>
      </c>
      <c r="I449" s="333" t="s">
        <v>34</v>
      </c>
      <c r="J449" s="333" t="s">
        <v>611</v>
      </c>
      <c r="K449" s="334" t="s">
        <v>48</v>
      </c>
      <c r="L449" s="335"/>
      <c r="M449" s="335" t="s">
        <v>1415</v>
      </c>
      <c r="N449" s="334">
        <v>600547</v>
      </c>
      <c r="O449" s="334" t="s">
        <v>1321</v>
      </c>
      <c r="P449" s="338">
        <v>44383</v>
      </c>
      <c r="Q449" s="339">
        <v>1209595.25</v>
      </c>
      <c r="R449" s="339">
        <v>1184943.5242460307</v>
      </c>
      <c r="S449" s="334">
        <v>5</v>
      </c>
      <c r="T449" s="336">
        <v>-0.27805868065554551</v>
      </c>
      <c r="U449" s="336">
        <v>-3.5945188367079166</v>
      </c>
      <c r="V449" s="336">
        <v>-0.28350762705645505</v>
      </c>
      <c r="W449" s="336">
        <v>-2.7793227196116943</v>
      </c>
      <c r="X449" s="336" t="s">
        <v>1418</v>
      </c>
      <c r="Y449" s="336" t="s">
        <v>1418</v>
      </c>
      <c r="Z449" s="336" t="s">
        <v>1418</v>
      </c>
      <c r="AA449" s="336" t="s">
        <v>1418</v>
      </c>
      <c r="AB449" s="336">
        <v>0.34106462988470276</v>
      </c>
      <c r="AC449" s="340">
        <v>-1.0911140250371221</v>
      </c>
      <c r="AD449" s="509">
        <v>0</v>
      </c>
      <c r="AE449" s="337" t="s">
        <v>2148</v>
      </c>
      <c r="AF449" s="337" t="s">
        <v>2134</v>
      </c>
      <c r="AG449" s="341" t="s">
        <v>1436</v>
      </c>
      <c r="AH449" s="341" t="s">
        <v>2135</v>
      </c>
      <c r="AI449" s="341">
        <v>100</v>
      </c>
      <c r="AJ449" s="341">
        <v>100</v>
      </c>
      <c r="AK449" s="341">
        <v>100</v>
      </c>
      <c r="AL449" s="336">
        <v>4.0000000000000002E-4</v>
      </c>
      <c r="AM449" s="336" t="s">
        <v>34</v>
      </c>
      <c r="AN449" s="336" t="s">
        <v>34</v>
      </c>
      <c r="AO449" s="334" t="s">
        <v>1324</v>
      </c>
      <c r="AP449" s="337" t="s">
        <v>716</v>
      </c>
      <c r="AQ449" s="343" t="s">
        <v>687</v>
      </c>
      <c r="AR449" s="336" t="s">
        <v>34</v>
      </c>
      <c r="AS449" s="336" t="s">
        <v>34</v>
      </c>
      <c r="AT449" s="336"/>
      <c r="AW449" s="629"/>
      <c r="AX449" s="629"/>
      <c r="AY449" s="630"/>
      <c r="AZ449" s="630"/>
      <c r="BA449" s="630"/>
      <c r="BB449" s="631"/>
      <c r="BC449" s="630"/>
      <c r="BD449" s="630"/>
      <c r="BE449" s="630"/>
      <c r="BF449" s="630"/>
      <c r="BG449" s="631"/>
      <c r="BH449" s="631"/>
      <c r="BI449" s="632"/>
      <c r="BJ449" s="632"/>
      <c r="BK449" s="632"/>
      <c r="BL449" s="631"/>
      <c r="BM449" s="631"/>
      <c r="BN449" s="631"/>
      <c r="BO449" s="631"/>
      <c r="BP449" s="631"/>
      <c r="BQ449" s="631"/>
      <c r="BR449" s="631"/>
      <c r="BS449" s="631"/>
      <c r="BT449" s="634"/>
      <c r="BU449" s="635"/>
      <c r="BV449" s="633"/>
      <c r="BW449" s="636"/>
    </row>
    <row r="450" spans="2:75" ht="15.75" customHeight="1">
      <c r="B450" s="330" t="s">
        <v>806</v>
      </c>
      <c r="C450" s="331">
        <v>12047839000164</v>
      </c>
      <c r="D450" s="332" t="s">
        <v>14</v>
      </c>
      <c r="E450" s="332" t="s">
        <v>607</v>
      </c>
      <c r="F450" s="332"/>
      <c r="G450" s="333"/>
      <c r="H450" s="333" t="s">
        <v>34</v>
      </c>
      <c r="I450" s="333" t="s">
        <v>34</v>
      </c>
      <c r="J450" s="333" t="s">
        <v>611</v>
      </c>
      <c r="K450" s="334"/>
      <c r="L450" s="335"/>
      <c r="M450" s="335" t="s">
        <v>34</v>
      </c>
      <c r="N450" s="334">
        <v>253091</v>
      </c>
      <c r="O450" s="334" t="s">
        <v>1321</v>
      </c>
      <c r="P450" s="338">
        <v>40386</v>
      </c>
      <c r="Q450" s="339">
        <v>3479366.15</v>
      </c>
      <c r="R450" s="339">
        <v>6494276.2323809545</v>
      </c>
      <c r="S450" s="334">
        <v>5</v>
      </c>
      <c r="T450" s="336">
        <v>-0.28847773770429042</v>
      </c>
      <c r="U450" s="336">
        <v>-3.7292080207828504</v>
      </c>
      <c r="V450" s="336">
        <v>-0.2330538854522286</v>
      </c>
      <c r="W450" s="336">
        <v>-2.2847073479338071</v>
      </c>
      <c r="X450" s="336">
        <v>-0.11919756321957031</v>
      </c>
      <c r="Y450" s="336">
        <v>-0.9038967753888828</v>
      </c>
      <c r="Z450" s="336">
        <v>0.22968477859522207</v>
      </c>
      <c r="AA450" s="336">
        <v>1.3056027426445205</v>
      </c>
      <c r="AB450" s="336">
        <v>0.22467802491266095</v>
      </c>
      <c r="AC450" s="340">
        <v>-1.500935527361263</v>
      </c>
      <c r="AD450" s="509">
        <v>0</v>
      </c>
      <c r="AE450" s="337" t="s">
        <v>2153</v>
      </c>
      <c r="AF450" s="337" t="s">
        <v>728</v>
      </c>
      <c r="AG450" s="341" t="s">
        <v>728</v>
      </c>
      <c r="AH450" s="341" t="s">
        <v>2135</v>
      </c>
      <c r="AI450" s="341">
        <v>25000</v>
      </c>
      <c r="AJ450" s="341">
        <v>5000</v>
      </c>
      <c r="AK450" s="341">
        <v>0</v>
      </c>
      <c r="AL450" s="336">
        <v>1.3000000000000001E-2</v>
      </c>
      <c r="AM450" s="336" t="s">
        <v>34</v>
      </c>
      <c r="AN450" s="336" t="s">
        <v>34</v>
      </c>
      <c r="AO450" s="334" t="s">
        <v>1324</v>
      </c>
      <c r="AP450" s="337" t="s">
        <v>716</v>
      </c>
      <c r="AQ450" s="343" t="s">
        <v>687</v>
      </c>
      <c r="AR450" s="336">
        <v>4.5499999999999994E-3</v>
      </c>
      <c r="AS450" s="336">
        <v>4.5499999999999994E-3</v>
      </c>
      <c r="AT450" s="336"/>
      <c r="AW450" s="629"/>
      <c r="AX450" s="629"/>
      <c r="AY450" s="630"/>
      <c r="AZ450" s="630"/>
      <c r="BA450" s="630"/>
      <c r="BB450" s="631"/>
      <c r="BC450" s="630"/>
      <c r="BD450" s="630"/>
      <c r="BE450" s="630"/>
      <c r="BF450" s="630"/>
      <c r="BG450" s="631"/>
      <c r="BH450" s="631"/>
      <c r="BI450" s="632"/>
      <c r="BJ450" s="632"/>
      <c r="BK450" s="632"/>
      <c r="BL450" s="631"/>
      <c r="BM450" s="631"/>
      <c r="BN450" s="631"/>
      <c r="BO450" s="631"/>
      <c r="BP450" s="631"/>
      <c r="BQ450" s="631"/>
      <c r="BR450" s="631"/>
      <c r="BS450" s="631"/>
      <c r="BT450" s="634"/>
      <c r="BU450" s="635"/>
      <c r="BV450" s="633"/>
      <c r="BW450" s="636"/>
    </row>
    <row r="451" spans="2:75" ht="15.75" customHeight="1">
      <c r="B451" s="330" t="s">
        <v>1541</v>
      </c>
      <c r="C451" s="331">
        <v>30877879000115</v>
      </c>
      <c r="D451" s="332" t="s">
        <v>11</v>
      </c>
      <c r="E451" s="332" t="s">
        <v>661</v>
      </c>
      <c r="F451" s="332"/>
      <c r="G451" s="333" t="s">
        <v>738</v>
      </c>
      <c r="H451" s="333" t="s">
        <v>34</v>
      </c>
      <c r="I451" s="333" t="s">
        <v>34</v>
      </c>
      <c r="J451" s="333" t="s">
        <v>611</v>
      </c>
      <c r="K451" s="334" t="s">
        <v>48</v>
      </c>
      <c r="L451" s="335"/>
      <c r="M451" s="335"/>
      <c r="N451" s="334">
        <v>471682</v>
      </c>
      <c r="O451" s="334" t="s">
        <v>1321</v>
      </c>
      <c r="P451" s="338">
        <v>43314</v>
      </c>
      <c r="Q451" s="339">
        <v>915116.3</v>
      </c>
      <c r="R451" s="339">
        <v>1327064.5317857144</v>
      </c>
      <c r="S451" s="334">
        <v>5</v>
      </c>
      <c r="T451" s="336">
        <v>-0.11463338505839238</v>
      </c>
      <c r="U451" s="336">
        <v>-1.2893864018798518</v>
      </c>
      <c r="V451" s="336">
        <v>-0.10102466284700351</v>
      </c>
      <c r="W451" s="336">
        <v>-0.92717489804302911</v>
      </c>
      <c r="X451" s="336">
        <v>-7.3372348682412936E-2</v>
      </c>
      <c r="Y451" s="336">
        <v>-0.51593898067165822</v>
      </c>
      <c r="Z451" s="336">
        <v>1.6676360999006601E-2</v>
      </c>
      <c r="AA451" s="336">
        <v>9.1129036778203526E-2</v>
      </c>
      <c r="AB451" s="336">
        <v>8.4257650163171618E-2</v>
      </c>
      <c r="AC451" s="340">
        <v>-2.4493684111735918</v>
      </c>
      <c r="AD451" s="509">
        <v>29599922000149</v>
      </c>
      <c r="AE451" s="337" t="s">
        <v>2169</v>
      </c>
      <c r="AF451" s="337" t="s">
        <v>2134</v>
      </c>
      <c r="AG451" s="341" t="s">
        <v>1436</v>
      </c>
      <c r="AH451" s="341" t="s">
        <v>2156</v>
      </c>
      <c r="AI451" s="341">
        <v>20000</v>
      </c>
      <c r="AJ451" s="341">
        <v>10000</v>
      </c>
      <c r="AK451" s="341">
        <v>10000</v>
      </c>
      <c r="AL451" s="336">
        <v>2E-3</v>
      </c>
      <c r="AM451" s="336" t="s">
        <v>34</v>
      </c>
      <c r="AN451" s="336" t="s">
        <v>34</v>
      </c>
      <c r="AO451" s="334" t="s">
        <v>1324</v>
      </c>
      <c r="AP451" s="337" t="s">
        <v>13</v>
      </c>
      <c r="AQ451" s="343" t="s">
        <v>679</v>
      </c>
      <c r="AR451" s="336" t="s">
        <v>34</v>
      </c>
      <c r="AS451" s="336" t="s">
        <v>34</v>
      </c>
      <c r="AT451" s="336"/>
      <c r="AW451" s="629"/>
      <c r="AX451" s="629"/>
      <c r="AY451" s="630"/>
      <c r="AZ451" s="630"/>
      <c r="BA451" s="630"/>
      <c r="BB451" s="631"/>
      <c r="BC451" s="630"/>
      <c r="BD451" s="630"/>
      <c r="BE451" s="630"/>
      <c r="BF451" s="630"/>
      <c r="BG451" s="631"/>
      <c r="BH451" s="631"/>
      <c r="BI451" s="632"/>
      <c r="BJ451" s="632"/>
      <c r="BK451" s="632"/>
      <c r="BL451" s="631"/>
      <c r="BM451" s="631"/>
      <c r="BN451" s="631"/>
      <c r="BO451" s="631"/>
      <c r="BP451" s="631"/>
      <c r="BQ451" s="631"/>
      <c r="BR451" s="631"/>
      <c r="BS451" s="631"/>
      <c r="BT451" s="634"/>
      <c r="BU451" s="635"/>
      <c r="BV451" s="633"/>
      <c r="BW451" s="636"/>
    </row>
    <row r="452" spans="2:75" ht="15.75" customHeight="1">
      <c r="B452" s="330" t="s">
        <v>1593</v>
      </c>
      <c r="C452" s="331">
        <v>14485349000175</v>
      </c>
      <c r="D452" s="332" t="s">
        <v>14</v>
      </c>
      <c r="E452" s="332" t="s">
        <v>607</v>
      </c>
      <c r="F452" s="332"/>
      <c r="G452" s="333"/>
      <c r="H452" s="333" t="s">
        <v>34</v>
      </c>
      <c r="I452" s="333" t="s">
        <v>34</v>
      </c>
      <c r="J452" s="333" t="s">
        <v>611</v>
      </c>
      <c r="K452" s="334" t="s">
        <v>48</v>
      </c>
      <c r="L452" s="335"/>
      <c r="M452" s="335"/>
      <c r="N452" s="334">
        <v>308404</v>
      </c>
      <c r="O452" s="334" t="s">
        <v>1321</v>
      </c>
      <c r="P452" s="338">
        <v>41106</v>
      </c>
      <c r="Q452" s="339">
        <v>66870452.469999999</v>
      </c>
      <c r="R452" s="339">
        <v>195367873.95242083</v>
      </c>
      <c r="S452" s="334">
        <v>5</v>
      </c>
      <c r="T452" s="336">
        <v>-0.25375538655737773</v>
      </c>
      <c r="U452" s="336">
        <v>-2.8542186437588279</v>
      </c>
      <c r="V452" s="336">
        <v>-0.20379642204590842</v>
      </c>
      <c r="W452" s="336">
        <v>-1.8703841369716965</v>
      </c>
      <c r="X452" s="336">
        <v>-9.968923411818309E-2</v>
      </c>
      <c r="Y452" s="336">
        <v>-0.70099380432130154</v>
      </c>
      <c r="Z452" s="336">
        <v>0.40664012591437615</v>
      </c>
      <c r="AA452" s="336">
        <v>2.2221108665224949</v>
      </c>
      <c r="AB452" s="336">
        <v>0.21338576449957744</v>
      </c>
      <c r="AC452" s="340">
        <v>-1.4458812997913144</v>
      </c>
      <c r="AD452" s="509">
        <v>25682017000105</v>
      </c>
      <c r="AE452" s="337" t="s">
        <v>2244</v>
      </c>
      <c r="AF452" s="337" t="s">
        <v>2146</v>
      </c>
      <c r="AG452" s="341" t="s">
        <v>59</v>
      </c>
      <c r="AH452" s="341" t="s">
        <v>2135</v>
      </c>
      <c r="AI452" s="341">
        <v>25000</v>
      </c>
      <c r="AJ452" s="341">
        <v>5000</v>
      </c>
      <c r="AK452" s="341">
        <v>25000</v>
      </c>
      <c r="AL452" s="336">
        <v>1.4999999999999999E-2</v>
      </c>
      <c r="AM452" s="336">
        <v>0.1</v>
      </c>
      <c r="AN452" s="336" t="s">
        <v>2147</v>
      </c>
      <c r="AO452" s="334" t="s">
        <v>1324</v>
      </c>
      <c r="AP452" s="337" t="s">
        <v>716</v>
      </c>
      <c r="AQ452" s="343" t="s">
        <v>687</v>
      </c>
      <c r="AR452" s="336" t="s">
        <v>34</v>
      </c>
      <c r="AS452" s="336" t="s">
        <v>34</v>
      </c>
      <c r="AT452" s="336"/>
      <c r="AW452" s="629"/>
      <c r="AX452" s="629"/>
      <c r="AY452" s="630"/>
      <c r="AZ452" s="630"/>
      <c r="BA452" s="630"/>
      <c r="BB452" s="631"/>
      <c r="BC452" s="630"/>
      <c r="BD452" s="630"/>
      <c r="BE452" s="630"/>
      <c r="BF452" s="630"/>
      <c r="BG452" s="631"/>
      <c r="BH452" s="631"/>
      <c r="BI452" s="632"/>
      <c r="BJ452" s="632"/>
      <c r="BK452" s="632"/>
      <c r="BL452" s="631"/>
      <c r="BM452" s="631"/>
      <c r="BN452" s="631"/>
      <c r="BO452" s="631"/>
      <c r="BP452" s="631"/>
      <c r="BQ452" s="631"/>
      <c r="BR452" s="631"/>
      <c r="BS452" s="631"/>
      <c r="BT452" s="634"/>
      <c r="BU452" s="635"/>
      <c r="BV452" s="633"/>
      <c r="BW452" s="636"/>
    </row>
    <row r="453" spans="2:75" ht="15.75" customHeight="1">
      <c r="B453" s="330" t="s">
        <v>920</v>
      </c>
      <c r="C453" s="331">
        <v>7195440000190</v>
      </c>
      <c r="D453" s="332" t="s">
        <v>14</v>
      </c>
      <c r="E453" s="332" t="s">
        <v>607</v>
      </c>
      <c r="F453" s="332"/>
      <c r="G453" s="333"/>
      <c r="H453" s="333" t="s">
        <v>34</v>
      </c>
      <c r="I453" s="333" t="s">
        <v>34</v>
      </c>
      <c r="J453" s="333" t="s">
        <v>608</v>
      </c>
      <c r="K453" s="334" t="s">
        <v>48</v>
      </c>
      <c r="L453" s="335"/>
      <c r="M453" s="335" t="s">
        <v>1415</v>
      </c>
      <c r="N453" s="334">
        <v>287288</v>
      </c>
      <c r="O453" s="334" t="s">
        <v>1321</v>
      </c>
      <c r="P453" s="338">
        <v>40809</v>
      </c>
      <c r="Q453" s="339">
        <v>45554862.869999997</v>
      </c>
      <c r="R453" s="339">
        <v>43759699.914999984</v>
      </c>
      <c r="S453" s="334">
        <v>5</v>
      </c>
      <c r="T453" s="336">
        <v>0.1252916035636038</v>
      </c>
      <c r="U453" s="336">
        <v>1.6196690138532912</v>
      </c>
      <c r="V453" s="336">
        <v>8.0940283882524611E-3</v>
      </c>
      <c r="W453" s="336">
        <v>7.9348542493258803E-2</v>
      </c>
      <c r="X453" s="336">
        <v>0.12854817805480656</v>
      </c>
      <c r="Y453" s="336">
        <v>0.97480418632231214</v>
      </c>
      <c r="Z453" s="336">
        <v>0.22071230480987558</v>
      </c>
      <c r="AA453" s="336">
        <v>1.254600292877925</v>
      </c>
      <c r="AB453" s="336">
        <v>0.16719132574612175</v>
      </c>
      <c r="AC453" s="340">
        <v>-0.44937695858121651</v>
      </c>
      <c r="AD453" s="509">
        <v>0</v>
      </c>
      <c r="AE453" s="337" t="s">
        <v>2251</v>
      </c>
      <c r="AF453" s="337" t="s">
        <v>2252</v>
      </c>
      <c r="AG453" s="341" t="s">
        <v>1438</v>
      </c>
      <c r="AH453" s="341" t="s">
        <v>2138</v>
      </c>
      <c r="AI453" s="341">
        <v>25000</v>
      </c>
      <c r="AJ453" s="341">
        <v>5000</v>
      </c>
      <c r="AK453" s="341">
        <v>5000</v>
      </c>
      <c r="AL453" s="336">
        <v>1.2E-2</v>
      </c>
      <c r="AM453" s="336">
        <v>0.2</v>
      </c>
      <c r="AN453" s="336" t="s">
        <v>666</v>
      </c>
      <c r="AO453" s="334" t="s">
        <v>1324</v>
      </c>
      <c r="AP453" s="337" t="s">
        <v>716</v>
      </c>
      <c r="AQ453" s="343" t="s">
        <v>659</v>
      </c>
      <c r="AR453" s="336">
        <v>2.3999999999999998E-3</v>
      </c>
      <c r="AS453" s="336">
        <v>2.3999999999999998E-3</v>
      </c>
      <c r="AT453" s="336"/>
      <c r="AW453" s="629"/>
      <c r="AX453" s="629"/>
      <c r="AY453" s="630"/>
      <c r="AZ453" s="630"/>
      <c r="BA453" s="630"/>
      <c r="BB453" s="631"/>
      <c r="BC453" s="630"/>
      <c r="BD453" s="630"/>
      <c r="BE453" s="630"/>
      <c r="BF453" s="630"/>
      <c r="BG453" s="631"/>
      <c r="BH453" s="631"/>
      <c r="BI453" s="632"/>
      <c r="BJ453" s="632"/>
      <c r="BK453" s="632"/>
      <c r="BL453" s="631"/>
      <c r="BM453" s="631"/>
      <c r="BN453" s="631"/>
      <c r="BO453" s="631"/>
      <c r="BP453" s="631"/>
      <c r="BQ453" s="631"/>
      <c r="BR453" s="631"/>
      <c r="BS453" s="631"/>
      <c r="BT453" s="634"/>
      <c r="BU453" s="635"/>
      <c r="BV453" s="633"/>
      <c r="BW453" s="636"/>
    </row>
    <row r="454" spans="2:75" ht="15.75" customHeight="1">
      <c r="B454" s="330" t="s">
        <v>934</v>
      </c>
      <c r="C454" s="331">
        <v>43584074000125</v>
      </c>
      <c r="D454" s="332" t="s">
        <v>14</v>
      </c>
      <c r="E454" s="332" t="s">
        <v>607</v>
      </c>
      <c r="F454" s="332"/>
      <c r="G454" s="333"/>
      <c r="H454" s="333" t="s">
        <v>34</v>
      </c>
      <c r="I454" s="333" t="s">
        <v>34</v>
      </c>
      <c r="J454" s="333" t="s">
        <v>608</v>
      </c>
      <c r="K454" s="334" t="s">
        <v>48</v>
      </c>
      <c r="L454" s="335"/>
      <c r="M454" s="335" t="s">
        <v>34</v>
      </c>
      <c r="N454" s="334">
        <v>621692</v>
      </c>
      <c r="O454" s="334" t="s">
        <v>1321</v>
      </c>
      <c r="P454" s="338">
        <v>44508</v>
      </c>
      <c r="Q454" s="339">
        <v>1458836.08</v>
      </c>
      <c r="R454" s="339" t="s">
        <v>1418</v>
      </c>
      <c r="S454" s="334">
        <v>5</v>
      </c>
      <c r="T454" s="336">
        <v>7.2250860548218387E-2</v>
      </c>
      <c r="U454" s="336">
        <v>0.93400097632862145</v>
      </c>
      <c r="V454" s="336" t="s">
        <v>1418</v>
      </c>
      <c r="W454" s="336" t="s">
        <v>1418</v>
      </c>
      <c r="X454" s="336" t="s">
        <v>1418</v>
      </c>
      <c r="Y454" s="336" t="s">
        <v>1418</v>
      </c>
      <c r="Z454" s="336" t="s">
        <v>1418</v>
      </c>
      <c r="AA454" s="336" t="s">
        <v>1418</v>
      </c>
      <c r="AB454" s="336" t="s">
        <v>1418</v>
      </c>
      <c r="AC454" s="340" t="s">
        <v>1418</v>
      </c>
      <c r="AD454" s="509">
        <v>0</v>
      </c>
      <c r="AE454" s="337" t="s">
        <v>2268</v>
      </c>
      <c r="AF454" s="337" t="s">
        <v>2134</v>
      </c>
      <c r="AG454" s="341" t="s">
        <v>1436</v>
      </c>
      <c r="AH454" s="341" t="s">
        <v>2138</v>
      </c>
      <c r="AI454" s="341">
        <v>1000</v>
      </c>
      <c r="AJ454" s="341" t="s">
        <v>1428</v>
      </c>
      <c r="AK454" s="341">
        <v>0</v>
      </c>
      <c r="AL454" s="336">
        <v>2.5000000000000001E-2</v>
      </c>
      <c r="AM454" s="336">
        <v>0.25</v>
      </c>
      <c r="AN454" s="336" t="s">
        <v>2152</v>
      </c>
      <c r="AO454" s="334" t="s">
        <v>1324</v>
      </c>
      <c r="AP454" s="337" t="s">
        <v>716</v>
      </c>
      <c r="AQ454" s="343" t="s">
        <v>659</v>
      </c>
      <c r="AR454" s="336">
        <v>5.3333333333333332E-3</v>
      </c>
      <c r="AS454" s="336">
        <v>5.3333333333333332E-3</v>
      </c>
      <c r="AT454" s="336"/>
      <c r="AW454" s="629"/>
      <c r="AX454" s="629"/>
      <c r="AY454" s="630"/>
      <c r="AZ454" s="630"/>
      <c r="BA454" s="630"/>
      <c r="BB454" s="631"/>
      <c r="BC454" s="630"/>
      <c r="BD454" s="630"/>
      <c r="BE454" s="630"/>
      <c r="BF454" s="630"/>
      <c r="BG454" s="631"/>
      <c r="BH454" s="631"/>
      <c r="BI454" s="632"/>
      <c r="BJ454" s="632"/>
      <c r="BK454" s="632"/>
      <c r="BL454" s="631"/>
      <c r="BM454" s="631"/>
      <c r="BN454" s="631"/>
      <c r="BO454" s="631"/>
      <c r="BP454" s="631"/>
      <c r="BQ454" s="631"/>
      <c r="BR454" s="631"/>
      <c r="BS454" s="631"/>
      <c r="BT454" s="634"/>
      <c r="BU454" s="635"/>
      <c r="BV454" s="633"/>
      <c r="BW454" s="636"/>
    </row>
    <row r="455" spans="2:75" ht="15.75" customHeight="1">
      <c r="B455" s="330" t="s">
        <v>205</v>
      </c>
      <c r="C455" s="331">
        <v>38318005000130</v>
      </c>
      <c r="D455" s="332" t="s">
        <v>14</v>
      </c>
      <c r="E455" s="332" t="s">
        <v>607</v>
      </c>
      <c r="F455" s="332"/>
      <c r="G455" s="333" t="s">
        <v>866</v>
      </c>
      <c r="H455" s="333" t="s">
        <v>34</v>
      </c>
      <c r="I455" s="333" t="s">
        <v>34</v>
      </c>
      <c r="J455" s="333" t="s">
        <v>690</v>
      </c>
      <c r="K455" s="334"/>
      <c r="L455" s="335"/>
      <c r="M455" s="335" t="s">
        <v>34</v>
      </c>
      <c r="N455" s="334">
        <v>553719</v>
      </c>
      <c r="O455" s="334" t="s">
        <v>1321</v>
      </c>
      <c r="P455" s="338">
        <v>44096</v>
      </c>
      <c r="Q455" s="339">
        <v>3000163.08</v>
      </c>
      <c r="R455" s="339">
        <v>5014655.1071031755</v>
      </c>
      <c r="S455" s="334">
        <v>5</v>
      </c>
      <c r="T455" s="336">
        <v>-0.30775586588915704</v>
      </c>
      <c r="U455" s="336">
        <v>-3.9784201465600533</v>
      </c>
      <c r="V455" s="336">
        <v>-0.33466166938391717</v>
      </c>
      <c r="W455" s="336">
        <v>-3.2808033799975354</v>
      </c>
      <c r="X455" s="336" t="s">
        <v>1418</v>
      </c>
      <c r="Y455" s="336" t="s">
        <v>1418</v>
      </c>
      <c r="Z455" s="336" t="s">
        <v>1418</v>
      </c>
      <c r="AA455" s="336" t="s">
        <v>1418</v>
      </c>
      <c r="AB455" s="336">
        <v>0.36442667610430524</v>
      </c>
      <c r="AC455" s="340">
        <v>-1.2015127764004865</v>
      </c>
      <c r="AD455" s="509">
        <v>38120824000178</v>
      </c>
      <c r="AE455" s="337" t="s">
        <v>2272</v>
      </c>
      <c r="AF455" s="337" t="s">
        <v>2134</v>
      </c>
      <c r="AG455" s="341" t="s">
        <v>1436</v>
      </c>
      <c r="AH455" s="341" t="s">
        <v>2135</v>
      </c>
      <c r="AI455" s="341">
        <v>1000</v>
      </c>
      <c r="AJ455" s="341">
        <v>500</v>
      </c>
      <c r="AK455" s="341">
        <v>1000</v>
      </c>
      <c r="AL455" s="336">
        <v>1.3000000000000001E-2</v>
      </c>
      <c r="AM455" s="336" t="s">
        <v>34</v>
      </c>
      <c r="AN455" s="336" t="s">
        <v>34</v>
      </c>
      <c r="AO455" s="334" t="s">
        <v>1324</v>
      </c>
      <c r="AP455" s="337" t="s">
        <v>716</v>
      </c>
      <c r="AQ455" s="343" t="s">
        <v>687</v>
      </c>
      <c r="AR455" s="336">
        <v>7.9993333333333323E-3</v>
      </c>
      <c r="AS455" s="336">
        <v>7.9993333333333323E-3</v>
      </c>
      <c r="AT455" s="336"/>
      <c r="AW455" s="629"/>
      <c r="AX455" s="629"/>
      <c r="AY455" s="630"/>
      <c r="AZ455" s="630"/>
      <c r="BA455" s="630"/>
      <c r="BB455" s="631"/>
      <c r="BC455" s="630"/>
      <c r="BD455" s="630"/>
      <c r="BE455" s="630"/>
      <c r="BF455" s="630"/>
      <c r="BG455" s="631"/>
      <c r="BH455" s="631"/>
      <c r="BI455" s="632"/>
      <c r="BJ455" s="632"/>
      <c r="BK455" s="632"/>
      <c r="BL455" s="631"/>
      <c r="BM455" s="631"/>
      <c r="BN455" s="631"/>
      <c r="BO455" s="631"/>
      <c r="BP455" s="631"/>
      <c r="BQ455" s="631"/>
      <c r="BR455" s="631"/>
      <c r="BS455" s="631"/>
      <c r="BT455" s="634"/>
      <c r="BU455" s="635"/>
      <c r="BV455" s="633"/>
      <c r="BW455" s="636"/>
    </row>
    <row r="456" spans="2:75" ht="15.75" customHeight="1">
      <c r="B456" s="330" t="s">
        <v>47</v>
      </c>
      <c r="C456" s="331">
        <v>41686811000175</v>
      </c>
      <c r="D456" s="332" t="s">
        <v>14</v>
      </c>
      <c r="E456" s="332" t="s">
        <v>607</v>
      </c>
      <c r="F456" s="332"/>
      <c r="G456" s="333"/>
      <c r="H456" s="333" t="s">
        <v>34</v>
      </c>
      <c r="I456" s="333" t="s">
        <v>34</v>
      </c>
      <c r="J456" s="333" t="s">
        <v>611</v>
      </c>
      <c r="K456" s="334" t="s">
        <v>49</v>
      </c>
      <c r="L456" s="335"/>
      <c r="M456" s="335" t="s">
        <v>34</v>
      </c>
      <c r="N456" s="334">
        <v>75686811</v>
      </c>
      <c r="O456" s="334" t="s">
        <v>1321</v>
      </c>
      <c r="P456" s="338">
        <v>44336</v>
      </c>
      <c r="Q456" s="339">
        <v>25610798.600000001</v>
      </c>
      <c r="R456" s="339">
        <v>32009209.723571416</v>
      </c>
      <c r="S456" s="334">
        <v>5</v>
      </c>
      <c r="T456" s="336">
        <v>-0.28570901758841949</v>
      </c>
      <c r="U456" s="336">
        <v>-3.6934162354424069</v>
      </c>
      <c r="V456" s="336">
        <v>-0.22604749821603276</v>
      </c>
      <c r="W456" s="336">
        <v>-2.2160213255148098</v>
      </c>
      <c r="X456" s="336" t="s">
        <v>1418</v>
      </c>
      <c r="Y456" s="336" t="s">
        <v>1418</v>
      </c>
      <c r="Z456" s="336" t="s">
        <v>1418</v>
      </c>
      <c r="AA456" s="336" t="s">
        <v>1418</v>
      </c>
      <c r="AB456" s="336">
        <v>0.23869199924370643</v>
      </c>
      <c r="AC456" s="340">
        <v>-1.360813016990583</v>
      </c>
      <c r="AD456" s="509">
        <v>41544075000110</v>
      </c>
      <c r="AE456" s="337" t="s">
        <v>2148</v>
      </c>
      <c r="AF456" s="337" t="s">
        <v>2134</v>
      </c>
      <c r="AG456" s="341" t="s">
        <v>1436</v>
      </c>
      <c r="AH456" s="341" t="s">
        <v>2135</v>
      </c>
      <c r="AI456" s="341">
        <v>1000</v>
      </c>
      <c r="AJ456" s="341">
        <v>1000</v>
      </c>
      <c r="AK456" s="341">
        <v>1000</v>
      </c>
      <c r="AL456" s="336">
        <v>0.01</v>
      </c>
      <c r="AM456" s="336" t="s">
        <v>34</v>
      </c>
      <c r="AN456" s="336" t="s">
        <v>34</v>
      </c>
      <c r="AO456" s="334" t="s">
        <v>1324</v>
      </c>
      <c r="AP456" s="337" t="s">
        <v>716</v>
      </c>
      <c r="AQ456" s="343" t="s">
        <v>702</v>
      </c>
      <c r="AR456" s="336">
        <v>6.7000000000000002E-3</v>
      </c>
      <c r="AS456" s="336">
        <v>6.7000000000000002E-3</v>
      </c>
      <c r="AT456" s="336"/>
      <c r="AW456" s="629"/>
      <c r="AX456" s="629"/>
      <c r="AY456" s="630"/>
      <c r="AZ456" s="630"/>
      <c r="BA456" s="630"/>
      <c r="BB456" s="630"/>
      <c r="BC456" s="630"/>
      <c r="BD456" s="630"/>
      <c r="BE456" s="630"/>
      <c r="BF456" s="630"/>
      <c r="BG456" s="631"/>
      <c r="BH456" s="631"/>
      <c r="BI456" s="632"/>
      <c r="BJ456" s="632"/>
      <c r="BK456" s="632"/>
      <c r="BL456" s="212"/>
      <c r="BM456" s="631"/>
      <c r="BN456" s="631"/>
      <c r="BO456" s="631"/>
      <c r="BP456" s="631"/>
      <c r="BQ456" s="631"/>
      <c r="BR456" s="631"/>
      <c r="BS456" s="631"/>
      <c r="BT456" s="631"/>
      <c r="BU456" s="631"/>
      <c r="BV456" s="633"/>
      <c r="BW456" s="630"/>
    </row>
    <row r="457" spans="2:75" ht="15.75" customHeight="1">
      <c r="B457" s="330" t="s">
        <v>944</v>
      </c>
      <c r="C457" s="331">
        <v>41373588000106</v>
      </c>
      <c r="D457" s="332" t="s">
        <v>14</v>
      </c>
      <c r="E457" s="332" t="s">
        <v>607</v>
      </c>
      <c r="F457" s="332"/>
      <c r="G457" s="333"/>
      <c r="H457" s="333" t="s">
        <v>34</v>
      </c>
      <c r="I457" s="333" t="s">
        <v>34</v>
      </c>
      <c r="J457" s="333" t="s">
        <v>611</v>
      </c>
      <c r="K457" s="334" t="s">
        <v>48</v>
      </c>
      <c r="L457" s="335"/>
      <c r="M457" s="335" t="s">
        <v>34</v>
      </c>
      <c r="N457" s="334">
        <v>586897</v>
      </c>
      <c r="O457" s="334" t="s">
        <v>1321</v>
      </c>
      <c r="P457" s="338">
        <v>44314</v>
      </c>
      <c r="Q457" s="339">
        <v>17919264.829999998</v>
      </c>
      <c r="R457" s="339">
        <v>36369884.884603128</v>
      </c>
      <c r="S457" s="334">
        <v>5</v>
      </c>
      <c r="T457" s="336">
        <v>-0.19860808660634777</v>
      </c>
      <c r="U457" s="336">
        <v>-2.5674455001583008</v>
      </c>
      <c r="V457" s="336">
        <v>-0.180182583219199</v>
      </c>
      <c r="W457" s="336">
        <v>-1.7663917984108515</v>
      </c>
      <c r="X457" s="336" t="s">
        <v>1418</v>
      </c>
      <c r="Y457" s="336" t="s">
        <v>1418</v>
      </c>
      <c r="Z457" s="336" t="s">
        <v>1418</v>
      </c>
      <c r="AA457" s="336" t="s">
        <v>1418</v>
      </c>
      <c r="AB457" s="336">
        <v>0.20169594283970074</v>
      </c>
      <c r="AC457" s="340">
        <v>-1.3655238694363354</v>
      </c>
      <c r="AD457" s="509">
        <v>41544075000110</v>
      </c>
      <c r="AE457" s="337" t="s">
        <v>2148</v>
      </c>
      <c r="AF457" s="337" t="s">
        <v>2134</v>
      </c>
      <c r="AG457" s="341" t="s">
        <v>1436</v>
      </c>
      <c r="AH457" s="341" t="s">
        <v>2135</v>
      </c>
      <c r="AI457" s="341">
        <v>1000</v>
      </c>
      <c r="AJ457" s="341">
        <v>1000</v>
      </c>
      <c r="AK457" s="341">
        <v>1000</v>
      </c>
      <c r="AL457" s="336">
        <v>0.01</v>
      </c>
      <c r="AM457" s="336" t="s">
        <v>34</v>
      </c>
      <c r="AN457" s="336" t="s">
        <v>34</v>
      </c>
      <c r="AO457" s="334" t="s">
        <v>1324</v>
      </c>
      <c r="AP457" s="337" t="s">
        <v>716</v>
      </c>
      <c r="AQ457" s="343" t="s">
        <v>687</v>
      </c>
      <c r="AR457" s="336">
        <v>6.7000000000000002E-3</v>
      </c>
      <c r="AS457" s="336">
        <v>6.7000000000000002E-3</v>
      </c>
      <c r="AT457" s="336"/>
      <c r="AW457" s="629"/>
      <c r="AX457" s="629"/>
      <c r="AY457" s="630"/>
      <c r="AZ457" s="630"/>
      <c r="BA457" s="630"/>
      <c r="BB457" s="631"/>
      <c r="BC457" s="630"/>
      <c r="BD457" s="630"/>
      <c r="BE457" s="630"/>
      <c r="BF457" s="630"/>
      <c r="BG457" s="631"/>
      <c r="BH457" s="631"/>
      <c r="BI457" s="632"/>
      <c r="BJ457" s="632"/>
      <c r="BK457" s="632"/>
      <c r="BL457" s="631"/>
      <c r="BM457" s="631"/>
      <c r="BN457" s="631"/>
      <c r="BO457" s="631"/>
      <c r="BP457" s="631"/>
      <c r="BQ457" s="631"/>
      <c r="BR457" s="631"/>
      <c r="BS457" s="631"/>
      <c r="BT457" s="634"/>
      <c r="BU457" s="635"/>
      <c r="BV457" s="633"/>
      <c r="BW457" s="636"/>
    </row>
    <row r="458" spans="2:75" ht="15.75" customHeight="1">
      <c r="B458" s="330" t="s">
        <v>1598</v>
      </c>
      <c r="C458" s="331">
        <v>34714223000132</v>
      </c>
      <c r="D458" s="332" t="s">
        <v>13</v>
      </c>
      <c r="E458" s="332"/>
      <c r="F458" s="332"/>
      <c r="G458" s="333"/>
      <c r="H458" s="333" t="s">
        <v>34</v>
      </c>
      <c r="I458" s="333"/>
      <c r="J458" s="333"/>
      <c r="K458" s="334"/>
      <c r="L458" s="335"/>
      <c r="M458" s="335"/>
      <c r="N458" s="334">
        <v>524859</v>
      </c>
      <c r="O458" s="334" t="s">
        <v>1321</v>
      </c>
      <c r="P458" s="338">
        <v>43860</v>
      </c>
      <c r="Q458" s="339">
        <v>161816371.09</v>
      </c>
      <c r="R458" s="339">
        <v>139833860.41499999</v>
      </c>
      <c r="S458" s="334">
        <v>5</v>
      </c>
      <c r="T458" s="336">
        <v>0.14709557783581984</v>
      </c>
      <c r="U458" s="336">
        <v>1.6545183389773768</v>
      </c>
      <c r="V458" s="336">
        <v>0.36196429968068466</v>
      </c>
      <c r="W458" s="336">
        <v>3.3220027980683291</v>
      </c>
      <c r="X458" s="336">
        <v>0.58545830787427877</v>
      </c>
      <c r="Y458" s="336">
        <v>4.1168201374860995</v>
      </c>
      <c r="Z458" s="336" t="s">
        <v>1418</v>
      </c>
      <c r="AA458" s="336" t="s">
        <v>1418</v>
      </c>
      <c r="AB458" s="336">
        <v>0.26819858195815</v>
      </c>
      <c r="AC458" s="340">
        <v>0.89358043373018392</v>
      </c>
      <c r="AD458" s="509">
        <v>0</v>
      </c>
      <c r="AE458" s="337" t="s">
        <v>2275</v>
      </c>
      <c r="AF458" s="337" t="s">
        <v>2134</v>
      </c>
      <c r="AG458" s="341" t="s">
        <v>1436</v>
      </c>
      <c r="AH458" s="341" t="s">
        <v>2156</v>
      </c>
      <c r="AI458" s="341">
        <v>10000</v>
      </c>
      <c r="AJ458" s="341" t="s">
        <v>1428</v>
      </c>
      <c r="AK458" s="341" t="s">
        <v>1428</v>
      </c>
      <c r="AL458" s="336">
        <v>5.7999999999999996E-3</v>
      </c>
      <c r="AM458" s="336" t="s">
        <v>34</v>
      </c>
      <c r="AN458" s="336" t="s">
        <v>34</v>
      </c>
      <c r="AO458" s="334" t="s">
        <v>1324</v>
      </c>
      <c r="AP458" s="337" t="s">
        <v>13</v>
      </c>
      <c r="AQ458" s="343" t="s">
        <v>679</v>
      </c>
      <c r="AR458" s="336" t="s">
        <v>34</v>
      </c>
      <c r="AS458" s="336" t="s">
        <v>34</v>
      </c>
      <c r="AT458" s="336"/>
      <c r="AW458" s="629"/>
      <c r="AX458" s="629"/>
      <c r="AY458" s="630"/>
      <c r="AZ458" s="630"/>
      <c r="BA458" s="630"/>
      <c r="BB458" s="631"/>
      <c r="BC458" s="630"/>
      <c r="BD458" s="630"/>
      <c r="BE458" s="630"/>
      <c r="BF458" s="630"/>
      <c r="BG458" s="631"/>
      <c r="BH458" s="631"/>
      <c r="BI458" s="632"/>
      <c r="BJ458" s="632"/>
      <c r="BK458" s="632"/>
      <c r="BL458" s="631"/>
      <c r="BM458" s="631"/>
      <c r="BN458" s="631"/>
      <c r="BO458" s="631"/>
      <c r="BP458" s="631"/>
      <c r="BQ458" s="631"/>
      <c r="BR458" s="631"/>
      <c r="BS458" s="631"/>
      <c r="BT458" s="634"/>
      <c r="BU458" s="635"/>
      <c r="BV458" s="633"/>
      <c r="BW458" s="636"/>
    </row>
    <row r="459" spans="2:75" ht="15.75" customHeight="1">
      <c r="B459" s="330" t="s">
        <v>989</v>
      </c>
      <c r="C459" s="331">
        <v>24874367000100</v>
      </c>
      <c r="D459" s="332" t="s">
        <v>14</v>
      </c>
      <c r="E459" s="332" t="s">
        <v>607</v>
      </c>
      <c r="F459" s="332"/>
      <c r="G459" s="333"/>
      <c r="H459" s="333" t="s">
        <v>34</v>
      </c>
      <c r="I459" s="333" t="s">
        <v>34</v>
      </c>
      <c r="J459" s="333" t="s">
        <v>608</v>
      </c>
      <c r="K459" s="334" t="s">
        <v>48</v>
      </c>
      <c r="L459" s="335"/>
      <c r="M459" s="335" t="s">
        <v>34</v>
      </c>
      <c r="N459" s="334">
        <v>430595</v>
      </c>
      <c r="O459" s="334" t="s">
        <v>1321</v>
      </c>
      <c r="P459" s="338">
        <v>42587</v>
      </c>
      <c r="Q459" s="339">
        <v>55652344.060000002</v>
      </c>
      <c r="R459" s="339">
        <v>122836327.00376986</v>
      </c>
      <c r="S459" s="334">
        <v>5</v>
      </c>
      <c r="T459" s="336">
        <v>-0.37330869743285633</v>
      </c>
      <c r="U459" s="336">
        <v>-4.8258343946167921</v>
      </c>
      <c r="V459" s="336">
        <v>-0.64755180874070806</v>
      </c>
      <c r="W459" s="336">
        <v>-6.3481729674958975</v>
      </c>
      <c r="X459" s="336">
        <v>-0.53693052030025479</v>
      </c>
      <c r="Y459" s="336">
        <v>-4.0716416745304072</v>
      </c>
      <c r="Z459" s="336">
        <v>-0.11676263955958366</v>
      </c>
      <c r="AA459" s="336">
        <v>-0.66371669633390851</v>
      </c>
      <c r="AB459" s="336">
        <v>0.51435515431246126</v>
      </c>
      <c r="AC459" s="340">
        <v>-1.9555243426319839</v>
      </c>
      <c r="AD459" s="509">
        <v>0</v>
      </c>
      <c r="AE459" s="337" t="s">
        <v>2305</v>
      </c>
      <c r="AF459" s="337" t="s">
        <v>2298</v>
      </c>
      <c r="AG459" s="341" t="s">
        <v>1438</v>
      </c>
      <c r="AH459" s="341" t="s">
        <v>2138</v>
      </c>
      <c r="AI459" s="341">
        <v>10000</v>
      </c>
      <c r="AJ459" s="341">
        <v>0</v>
      </c>
      <c r="AK459" s="341">
        <v>5000</v>
      </c>
      <c r="AL459" s="336">
        <v>2.5150000000000002E-2</v>
      </c>
      <c r="AM459" s="336">
        <v>0.2</v>
      </c>
      <c r="AN459" s="336" t="s">
        <v>666</v>
      </c>
      <c r="AO459" s="334" t="s">
        <v>1324</v>
      </c>
      <c r="AP459" s="337" t="s">
        <v>716</v>
      </c>
      <c r="AQ459" s="343" t="s">
        <v>670</v>
      </c>
      <c r="AR459" s="336">
        <v>6.7200000000000003E-3</v>
      </c>
      <c r="AS459" s="336">
        <v>6.7200000000000003E-3</v>
      </c>
      <c r="AT459" s="336"/>
      <c r="AW459" s="629"/>
      <c r="AX459" s="629"/>
      <c r="AY459" s="630"/>
      <c r="AZ459" s="630"/>
      <c r="BA459" s="630"/>
      <c r="BB459" s="631"/>
      <c r="BC459" s="630"/>
      <c r="BD459" s="630"/>
      <c r="BE459" s="630"/>
      <c r="BF459" s="630"/>
      <c r="BG459" s="631"/>
      <c r="BH459" s="631"/>
      <c r="BI459" s="632"/>
      <c r="BJ459" s="632"/>
      <c r="BK459" s="632"/>
      <c r="BL459" s="631"/>
      <c r="BM459" s="631"/>
      <c r="BN459" s="631"/>
      <c r="BO459" s="631"/>
      <c r="BP459" s="631"/>
      <c r="BQ459" s="631"/>
      <c r="BR459" s="631"/>
      <c r="BS459" s="631"/>
      <c r="BT459" s="634"/>
      <c r="BU459" s="635"/>
      <c r="BV459" s="633"/>
      <c r="BW459" s="636"/>
    </row>
    <row r="460" spans="2:75" ht="15.75" customHeight="1">
      <c r="B460" s="330" t="s">
        <v>996</v>
      </c>
      <c r="C460" s="331">
        <v>41484468000186</v>
      </c>
      <c r="D460" s="332" t="s">
        <v>14</v>
      </c>
      <c r="E460" s="332" t="s">
        <v>607</v>
      </c>
      <c r="F460" s="332"/>
      <c r="G460" s="333"/>
      <c r="H460" s="333" t="s">
        <v>34</v>
      </c>
      <c r="I460" s="333" t="s">
        <v>34</v>
      </c>
      <c r="J460" s="333" t="s">
        <v>696</v>
      </c>
      <c r="K460" s="334"/>
      <c r="L460" s="335"/>
      <c r="M460" s="335" t="s">
        <v>1415</v>
      </c>
      <c r="N460" s="334">
        <v>594326</v>
      </c>
      <c r="O460" s="334" t="s">
        <v>1321</v>
      </c>
      <c r="P460" s="338">
        <v>44343</v>
      </c>
      <c r="Q460" s="339">
        <v>1296211.8999999999</v>
      </c>
      <c r="R460" s="339">
        <v>2441577.487420633</v>
      </c>
      <c r="S460" s="334">
        <v>5</v>
      </c>
      <c r="T460" s="336">
        <v>-0.23409499166021752</v>
      </c>
      <c r="U460" s="336">
        <v>-3.0261916481723503</v>
      </c>
      <c r="V460" s="336">
        <v>-0.20681649592489082</v>
      </c>
      <c r="W460" s="336">
        <v>-2.0274931996805372</v>
      </c>
      <c r="X460" s="336" t="s">
        <v>1418</v>
      </c>
      <c r="Y460" s="336" t="s">
        <v>1418</v>
      </c>
      <c r="Z460" s="336" t="s">
        <v>1418</v>
      </c>
      <c r="AA460" s="336" t="s">
        <v>1418</v>
      </c>
      <c r="AB460" s="336">
        <v>0.20209473364825217</v>
      </c>
      <c r="AC460" s="340">
        <v>-1.526215886020869</v>
      </c>
      <c r="AD460" s="509">
        <v>35412313000131</v>
      </c>
      <c r="AE460" s="337" t="s">
        <v>59</v>
      </c>
      <c r="AF460" s="337" t="s">
        <v>2137</v>
      </c>
      <c r="AG460" s="341" t="s">
        <v>59</v>
      </c>
      <c r="AH460" s="341" t="s">
        <v>2135</v>
      </c>
      <c r="AI460" s="341">
        <v>100</v>
      </c>
      <c r="AJ460" s="341" t="s">
        <v>1428</v>
      </c>
      <c r="AK460" s="341" t="s">
        <v>1428</v>
      </c>
      <c r="AL460" s="336">
        <v>8.0000000000000002E-3</v>
      </c>
      <c r="AM460" s="336" t="s">
        <v>34</v>
      </c>
      <c r="AN460" s="336" t="s">
        <v>2147</v>
      </c>
      <c r="AO460" s="334" t="s">
        <v>1324</v>
      </c>
      <c r="AP460" s="337" t="s">
        <v>716</v>
      </c>
      <c r="AQ460" s="343" t="s">
        <v>687</v>
      </c>
      <c r="AR460" s="336">
        <v>1.8666666666666664E-3</v>
      </c>
      <c r="AS460" s="336">
        <v>1.8666666666666664E-3</v>
      </c>
      <c r="AT460" s="336"/>
      <c r="AW460" s="629"/>
      <c r="AX460" s="629"/>
      <c r="AY460" s="630"/>
      <c r="AZ460" s="630"/>
      <c r="BA460" s="630"/>
      <c r="BB460" s="631"/>
      <c r="BC460" s="630"/>
      <c r="BD460" s="630"/>
      <c r="BE460" s="630"/>
      <c r="BF460" s="630"/>
      <c r="BG460" s="631"/>
      <c r="BH460" s="631"/>
      <c r="BI460" s="632"/>
      <c r="BJ460" s="632"/>
      <c r="BK460" s="632"/>
      <c r="BL460" s="631"/>
      <c r="BM460" s="631"/>
      <c r="BN460" s="631"/>
      <c r="BO460" s="631"/>
      <c r="BP460" s="631"/>
      <c r="BQ460" s="631"/>
      <c r="BR460" s="631"/>
      <c r="BS460" s="631"/>
      <c r="BT460" s="634"/>
      <c r="BU460" s="635"/>
      <c r="BV460" s="633"/>
      <c r="BW460" s="636"/>
    </row>
    <row r="461" spans="2:75" ht="15.75" customHeight="1">
      <c r="B461" s="330" t="s">
        <v>997</v>
      </c>
      <c r="C461" s="331">
        <v>41559595000105</v>
      </c>
      <c r="D461" s="332" t="s">
        <v>14</v>
      </c>
      <c r="E461" s="332" t="s">
        <v>607</v>
      </c>
      <c r="F461" s="332"/>
      <c r="G461" s="333"/>
      <c r="H461" s="333" t="s">
        <v>34</v>
      </c>
      <c r="I461" s="333" t="s">
        <v>34</v>
      </c>
      <c r="J461" s="333" t="s">
        <v>613</v>
      </c>
      <c r="K461" s="334"/>
      <c r="L461" s="335"/>
      <c r="M461" s="335" t="s">
        <v>1415</v>
      </c>
      <c r="N461" s="334">
        <v>595543</v>
      </c>
      <c r="O461" s="334" t="s">
        <v>1321</v>
      </c>
      <c r="P461" s="338">
        <v>44343</v>
      </c>
      <c r="Q461" s="339">
        <v>1098425.4099999999</v>
      </c>
      <c r="R461" s="339">
        <v>3259925.7390079387</v>
      </c>
      <c r="S461" s="334">
        <v>5</v>
      </c>
      <c r="T461" s="336">
        <v>-0.31043040286794543</v>
      </c>
      <c r="U461" s="336">
        <v>-4.0129944081046371</v>
      </c>
      <c r="V461" s="336">
        <v>-0.26391365997221639</v>
      </c>
      <c r="W461" s="336">
        <v>-2.5872363251468853</v>
      </c>
      <c r="X461" s="336" t="s">
        <v>1418</v>
      </c>
      <c r="Y461" s="336" t="s">
        <v>1418</v>
      </c>
      <c r="Z461" s="336" t="s">
        <v>1418</v>
      </c>
      <c r="AA461" s="336" t="s">
        <v>1418</v>
      </c>
      <c r="AB461" s="336">
        <v>0.25403434864407365</v>
      </c>
      <c r="AC461" s="340">
        <v>-1.4615061929309472</v>
      </c>
      <c r="AD461" s="509">
        <v>35416040000101</v>
      </c>
      <c r="AE461" s="337" t="s">
        <v>59</v>
      </c>
      <c r="AF461" s="337" t="s">
        <v>2137</v>
      </c>
      <c r="AG461" s="341" t="s">
        <v>59</v>
      </c>
      <c r="AH461" s="341" t="s">
        <v>2135</v>
      </c>
      <c r="AI461" s="341">
        <v>100</v>
      </c>
      <c r="AJ461" s="341" t="s">
        <v>1428</v>
      </c>
      <c r="AK461" s="341" t="s">
        <v>1428</v>
      </c>
      <c r="AL461" s="336">
        <v>8.0000000000000002E-3</v>
      </c>
      <c r="AM461" s="336" t="s">
        <v>34</v>
      </c>
      <c r="AN461" s="336" t="s">
        <v>666</v>
      </c>
      <c r="AO461" s="334" t="s">
        <v>1324</v>
      </c>
      <c r="AP461" s="337" t="s">
        <v>716</v>
      </c>
      <c r="AQ461" s="343" t="s">
        <v>687</v>
      </c>
      <c r="AR461" s="336">
        <v>1.8666666666666664E-3</v>
      </c>
      <c r="AS461" s="336">
        <v>1.8666666666666664E-3</v>
      </c>
      <c r="AT461" s="336"/>
      <c r="AW461" s="629"/>
      <c r="AX461" s="629"/>
      <c r="AY461" s="630"/>
      <c r="AZ461" s="630"/>
      <c r="BA461" s="630"/>
      <c r="BB461" s="631"/>
      <c r="BC461" s="630"/>
      <c r="BD461" s="630"/>
      <c r="BE461" s="630"/>
      <c r="BF461" s="630"/>
      <c r="BG461" s="631"/>
      <c r="BH461" s="631"/>
      <c r="BI461" s="632"/>
      <c r="BJ461" s="632"/>
      <c r="BK461" s="632"/>
      <c r="BL461" s="631"/>
      <c r="BM461" s="631"/>
      <c r="BN461" s="631"/>
      <c r="BO461" s="631"/>
      <c r="BP461" s="631"/>
      <c r="BQ461" s="631"/>
      <c r="BR461" s="631"/>
      <c r="BS461" s="631"/>
      <c r="BT461" s="634"/>
      <c r="BU461" s="635"/>
      <c r="BV461" s="633"/>
      <c r="BW461" s="636"/>
    </row>
    <row r="462" spans="2:75" ht="15.75" customHeight="1">
      <c r="B462" s="330" t="s">
        <v>241</v>
      </c>
      <c r="C462" s="331">
        <v>38318178000158</v>
      </c>
      <c r="D462" s="332" t="s">
        <v>14</v>
      </c>
      <c r="E462" s="332" t="s">
        <v>607</v>
      </c>
      <c r="F462" s="332"/>
      <c r="G462" s="333" t="s">
        <v>866</v>
      </c>
      <c r="H462" s="333" t="s">
        <v>34</v>
      </c>
      <c r="I462" s="333" t="s">
        <v>34</v>
      </c>
      <c r="J462" s="333" t="s">
        <v>611</v>
      </c>
      <c r="K462" s="334"/>
      <c r="L462" s="335"/>
      <c r="M462" s="335" t="s">
        <v>34</v>
      </c>
      <c r="N462" s="334">
        <v>582883</v>
      </c>
      <c r="O462" s="334" t="s">
        <v>1321</v>
      </c>
      <c r="P462" s="338">
        <v>44293</v>
      </c>
      <c r="Q462" s="339">
        <v>1192581.31</v>
      </c>
      <c r="R462" s="339">
        <v>1886302.8751587293</v>
      </c>
      <c r="S462" s="334">
        <v>5</v>
      </c>
      <c r="T462" s="336">
        <v>-0.32778975093994112</v>
      </c>
      <c r="U462" s="336">
        <v>-4.2374020888526296</v>
      </c>
      <c r="V462" s="336">
        <v>-0.26993298622158857</v>
      </c>
      <c r="W462" s="336">
        <v>-2.646245849424353</v>
      </c>
      <c r="X462" s="336" t="s">
        <v>1418</v>
      </c>
      <c r="Y462" s="336" t="s">
        <v>1418</v>
      </c>
      <c r="Z462" s="336" t="s">
        <v>1418</v>
      </c>
      <c r="AA462" s="336" t="s">
        <v>1418</v>
      </c>
      <c r="AB462" s="336">
        <v>0.26212528444425692</v>
      </c>
      <c r="AC462" s="340">
        <v>-1.4393185467319234</v>
      </c>
      <c r="AD462" s="509">
        <v>38427986000153</v>
      </c>
      <c r="AE462" s="337" t="s">
        <v>2169</v>
      </c>
      <c r="AF462" s="337" t="s">
        <v>2134</v>
      </c>
      <c r="AG462" s="341" t="s">
        <v>1436</v>
      </c>
      <c r="AH462" s="341" t="s">
        <v>2135</v>
      </c>
      <c r="AI462" s="341">
        <v>5000</v>
      </c>
      <c r="AJ462" s="341">
        <v>5000</v>
      </c>
      <c r="AK462" s="341">
        <v>5000</v>
      </c>
      <c r="AL462" s="336">
        <v>0.01</v>
      </c>
      <c r="AM462" s="336" t="s">
        <v>34</v>
      </c>
      <c r="AN462" s="336" t="s">
        <v>34</v>
      </c>
      <c r="AO462" s="334" t="s">
        <v>1324</v>
      </c>
      <c r="AP462" s="337" t="s">
        <v>716</v>
      </c>
      <c r="AQ462" s="343" t="s">
        <v>687</v>
      </c>
      <c r="AR462" s="336">
        <v>6.6669999999999993E-3</v>
      </c>
      <c r="AS462" s="336">
        <v>6.6669999999999993E-3</v>
      </c>
      <c r="AT462" s="336"/>
      <c r="AW462" s="629"/>
      <c r="AX462" s="629"/>
      <c r="AY462" s="630"/>
      <c r="AZ462" s="630"/>
      <c r="BA462" s="630"/>
      <c r="BB462" s="630"/>
      <c r="BC462" s="630"/>
      <c r="BD462" s="630"/>
      <c r="BE462" s="630"/>
      <c r="BF462" s="630"/>
      <c r="BG462" s="631"/>
      <c r="BH462" s="631"/>
      <c r="BI462" s="632"/>
      <c r="BJ462" s="632"/>
      <c r="BK462" s="632"/>
      <c r="BL462" s="212"/>
      <c r="BM462" s="631"/>
      <c r="BN462" s="631"/>
      <c r="BO462" s="631"/>
      <c r="BP462" s="631"/>
      <c r="BQ462" s="631"/>
      <c r="BR462" s="631"/>
      <c r="BS462" s="631"/>
      <c r="BT462" s="631"/>
      <c r="BU462" s="631"/>
      <c r="BV462" s="633"/>
      <c r="BW462" s="630"/>
    </row>
    <row r="463" spans="2:75" ht="15.75" customHeight="1">
      <c r="B463" s="330" t="s">
        <v>1020</v>
      </c>
      <c r="C463" s="331">
        <v>29587389000103</v>
      </c>
      <c r="D463" s="332" t="s">
        <v>11</v>
      </c>
      <c r="E463" s="332" t="s">
        <v>661</v>
      </c>
      <c r="F463" s="332"/>
      <c r="G463" s="333"/>
      <c r="H463" s="333" t="s">
        <v>34</v>
      </c>
      <c r="I463" s="333" t="s">
        <v>34</v>
      </c>
      <c r="J463" s="333" t="s">
        <v>611</v>
      </c>
      <c r="K463" s="334" t="s">
        <v>48</v>
      </c>
      <c r="L463" s="335"/>
      <c r="M463" s="335" t="s">
        <v>34</v>
      </c>
      <c r="N463" s="334">
        <v>465429</v>
      </c>
      <c r="O463" s="334" t="s">
        <v>1321</v>
      </c>
      <c r="P463" s="338">
        <v>43234</v>
      </c>
      <c r="Q463" s="339">
        <v>16633954.960000001</v>
      </c>
      <c r="R463" s="339">
        <v>28201335.272619057</v>
      </c>
      <c r="S463" s="334">
        <v>5</v>
      </c>
      <c r="T463" s="336">
        <v>-1.6902375105175005E-2</v>
      </c>
      <c r="U463" s="336">
        <v>-0.21850030201329307</v>
      </c>
      <c r="V463" s="336">
        <v>-1.0934974650148588E-3</v>
      </c>
      <c r="W463" s="336">
        <v>-1.0719931523212238E-2</v>
      </c>
      <c r="X463" s="336">
        <v>5.8150651679799825E-2</v>
      </c>
      <c r="Y463" s="336">
        <v>0.44096695536728325</v>
      </c>
      <c r="Z463" s="336">
        <v>9.0182895678318387E-2</v>
      </c>
      <c r="AA463" s="336">
        <v>0.51262881527181214</v>
      </c>
      <c r="AB463" s="336">
        <v>3.9172006009712337E-2</v>
      </c>
      <c r="AC463" s="340">
        <v>-2.4885440676063157</v>
      </c>
      <c r="AD463" s="509">
        <v>29574911000104</v>
      </c>
      <c r="AE463" s="337" t="s">
        <v>2317</v>
      </c>
      <c r="AF463" s="337" t="s">
        <v>2143</v>
      </c>
      <c r="AG463" s="341" t="s">
        <v>1437</v>
      </c>
      <c r="AH463" s="341" t="s">
        <v>2135</v>
      </c>
      <c r="AI463" s="341">
        <v>10000</v>
      </c>
      <c r="AJ463" s="341">
        <v>1000</v>
      </c>
      <c r="AK463" s="341">
        <v>1000</v>
      </c>
      <c r="AL463" s="336">
        <v>9.0000000000000011E-3</v>
      </c>
      <c r="AM463" s="336" t="s">
        <v>34</v>
      </c>
      <c r="AN463" s="336" t="s">
        <v>34</v>
      </c>
      <c r="AO463" s="334" t="s">
        <v>1324</v>
      </c>
      <c r="AP463" s="337" t="s">
        <v>13</v>
      </c>
      <c r="AQ463" s="343" t="s">
        <v>679</v>
      </c>
      <c r="AR463" s="336">
        <v>4.7999999999999996E-3</v>
      </c>
      <c r="AS463" s="336">
        <v>4.7999999999999996E-3</v>
      </c>
      <c r="AT463" s="336"/>
      <c r="AW463" s="629"/>
      <c r="AX463" s="629"/>
      <c r="AY463" s="630"/>
      <c r="AZ463" s="630"/>
      <c r="BA463" s="630"/>
      <c r="BB463" s="631"/>
      <c r="BC463" s="630"/>
      <c r="BD463" s="630"/>
      <c r="BE463" s="630"/>
      <c r="BF463" s="630"/>
      <c r="BG463" s="631"/>
      <c r="BH463" s="631"/>
      <c r="BI463" s="632"/>
      <c r="BJ463" s="632"/>
      <c r="BK463" s="632"/>
      <c r="BL463" s="631"/>
      <c r="BM463" s="631"/>
      <c r="BN463" s="631"/>
      <c r="BO463" s="631"/>
      <c r="BP463" s="631"/>
      <c r="BQ463" s="631"/>
      <c r="BR463" s="631"/>
      <c r="BS463" s="631"/>
      <c r="BT463" s="634"/>
      <c r="BU463" s="635"/>
      <c r="BV463" s="633"/>
      <c r="BW463" s="636"/>
    </row>
    <row r="464" spans="2:75" ht="15.75" customHeight="1">
      <c r="B464" s="330" t="s">
        <v>1021</v>
      </c>
      <c r="C464" s="331">
        <v>26112046000196</v>
      </c>
      <c r="D464" s="332" t="s">
        <v>11</v>
      </c>
      <c r="E464" s="332" t="s">
        <v>661</v>
      </c>
      <c r="F464" s="332"/>
      <c r="G464" s="333"/>
      <c r="H464" s="333" t="s">
        <v>34</v>
      </c>
      <c r="I464" s="333" t="s">
        <v>34</v>
      </c>
      <c r="J464" s="333" t="s">
        <v>611</v>
      </c>
      <c r="K464" s="334"/>
      <c r="L464" s="335"/>
      <c r="M464" s="335" t="s">
        <v>34</v>
      </c>
      <c r="N464" s="334">
        <v>454281</v>
      </c>
      <c r="O464" s="334" t="s">
        <v>1321</v>
      </c>
      <c r="P464" s="338">
        <v>43048</v>
      </c>
      <c r="Q464" s="339">
        <v>78392054.930000007</v>
      </c>
      <c r="R464" s="339">
        <v>153638254.18884921</v>
      </c>
      <c r="S464" s="334">
        <v>5</v>
      </c>
      <c r="T464" s="336">
        <v>-5.5262007005642988E-2</v>
      </c>
      <c r="U464" s="336">
        <v>-0.71438275067607371</v>
      </c>
      <c r="V464" s="336">
        <v>-2.3543301698411012E-2</v>
      </c>
      <c r="W464" s="336">
        <v>-0.23080307921323162</v>
      </c>
      <c r="X464" s="336">
        <v>0.13147986208798912</v>
      </c>
      <c r="Y464" s="336">
        <v>0.99703567891726907</v>
      </c>
      <c r="Z464" s="336">
        <v>0.12182705292800966</v>
      </c>
      <c r="AA464" s="336">
        <v>0.69250446374341201</v>
      </c>
      <c r="AB464" s="336">
        <v>7.786138003203999E-2</v>
      </c>
      <c r="AC464" s="340">
        <v>-1.5148444704167596</v>
      </c>
      <c r="AD464" s="509">
        <v>26112022000137</v>
      </c>
      <c r="AE464" s="337" t="s">
        <v>2317</v>
      </c>
      <c r="AF464" s="337" t="s">
        <v>2143</v>
      </c>
      <c r="AG464" s="341" t="s">
        <v>1437</v>
      </c>
      <c r="AH464" s="341" t="s">
        <v>2135</v>
      </c>
      <c r="AI464" s="341">
        <v>10000</v>
      </c>
      <c r="AJ464" s="341">
        <v>1000</v>
      </c>
      <c r="AK464" s="341">
        <v>1000</v>
      </c>
      <c r="AL464" s="336">
        <v>9.0000000000000011E-3</v>
      </c>
      <c r="AM464" s="336" t="s">
        <v>34</v>
      </c>
      <c r="AN464" s="336" t="s">
        <v>34</v>
      </c>
      <c r="AO464" s="334" t="s">
        <v>1324</v>
      </c>
      <c r="AP464" s="337" t="s">
        <v>13</v>
      </c>
      <c r="AQ464" s="343" t="s">
        <v>679</v>
      </c>
      <c r="AR464" s="336">
        <v>4.7999999999999996E-3</v>
      </c>
      <c r="AS464" s="336">
        <v>4.7999999999999996E-3</v>
      </c>
      <c r="AT464" s="336"/>
      <c r="AW464" s="629"/>
      <c r="AX464" s="629"/>
      <c r="AY464" s="630"/>
      <c r="AZ464" s="630"/>
      <c r="BA464" s="630"/>
      <c r="BB464" s="631"/>
      <c r="BC464" s="630"/>
      <c r="BD464" s="630"/>
      <c r="BE464" s="630"/>
      <c r="BF464" s="630"/>
      <c r="BG464" s="631"/>
      <c r="BH464" s="631"/>
      <c r="BI464" s="632"/>
      <c r="BJ464" s="632"/>
      <c r="BK464" s="632"/>
      <c r="BL464" s="631"/>
      <c r="BM464" s="631"/>
      <c r="BN464" s="631"/>
      <c r="BO464" s="631"/>
      <c r="BP464" s="631"/>
      <c r="BQ464" s="631"/>
      <c r="BR464" s="631"/>
      <c r="BS464" s="631"/>
      <c r="BT464" s="634"/>
      <c r="BU464" s="635"/>
      <c r="BV464" s="633"/>
      <c r="BW464" s="636"/>
    </row>
    <row r="465" spans="2:75" ht="15.75" customHeight="1">
      <c r="B465" s="330" t="s">
        <v>1023</v>
      </c>
      <c r="C465" s="331">
        <v>17340392000130</v>
      </c>
      <c r="D465" s="332" t="s">
        <v>14</v>
      </c>
      <c r="E465" s="332" t="s">
        <v>607</v>
      </c>
      <c r="F465" s="332"/>
      <c r="G465" s="333"/>
      <c r="H465" s="333" t="s">
        <v>34</v>
      </c>
      <c r="I465" s="333" t="s">
        <v>34</v>
      </c>
      <c r="J465" s="333" t="s">
        <v>611</v>
      </c>
      <c r="K465" s="334"/>
      <c r="L465" s="335"/>
      <c r="M465" s="335" t="s">
        <v>1415</v>
      </c>
      <c r="N465" s="334">
        <v>363103</v>
      </c>
      <c r="O465" s="334" t="s">
        <v>1321</v>
      </c>
      <c r="P465" s="338">
        <v>41710</v>
      </c>
      <c r="Q465" s="339">
        <v>155551592.44</v>
      </c>
      <c r="R465" s="339">
        <v>262108916.75615093</v>
      </c>
      <c r="S465" s="334">
        <v>5</v>
      </c>
      <c r="T465" s="336">
        <v>-0.22117424444027989</v>
      </c>
      <c r="U465" s="336">
        <v>-2.8591626269710986</v>
      </c>
      <c r="V465" s="336">
        <v>-0.12727297579614227</v>
      </c>
      <c r="W465" s="336">
        <v>-1.2477007299432141</v>
      </c>
      <c r="X465" s="336">
        <v>7.6697900227140625E-2</v>
      </c>
      <c r="Y465" s="336">
        <v>0.58161411040513877</v>
      </c>
      <c r="Z465" s="336">
        <v>0.64787936554309833</v>
      </c>
      <c r="AA465" s="336">
        <v>3.6827563486327475</v>
      </c>
      <c r="AB465" s="336">
        <v>0.20716573346819978</v>
      </c>
      <c r="AC465" s="340">
        <v>-1.0224094944280286</v>
      </c>
      <c r="AD465" s="509">
        <v>0</v>
      </c>
      <c r="AE465" s="337" t="s">
        <v>2317</v>
      </c>
      <c r="AF465" s="337" t="s">
        <v>728</v>
      </c>
      <c r="AG465" s="341" t="s">
        <v>728</v>
      </c>
      <c r="AH465" s="341" t="s">
        <v>2135</v>
      </c>
      <c r="AI465" s="341">
        <v>10000</v>
      </c>
      <c r="AJ465" s="341">
        <v>1000</v>
      </c>
      <c r="AK465" s="341">
        <v>1000</v>
      </c>
      <c r="AL465" s="336">
        <v>3.0000000000000001E-3</v>
      </c>
      <c r="AM465" s="336" t="s">
        <v>34</v>
      </c>
      <c r="AN465" s="336" t="s">
        <v>2147</v>
      </c>
      <c r="AO465" s="334" t="s">
        <v>1324</v>
      </c>
      <c r="AP465" s="337" t="s">
        <v>716</v>
      </c>
      <c r="AQ465" s="343" t="s">
        <v>687</v>
      </c>
      <c r="AR465" s="336" t="s">
        <v>34</v>
      </c>
      <c r="AS465" s="336" t="s">
        <v>34</v>
      </c>
      <c r="AT465" s="336"/>
      <c r="AW465" s="629"/>
      <c r="AX465" s="629"/>
      <c r="AY465" s="630"/>
      <c r="AZ465" s="630"/>
      <c r="BA465" s="630"/>
      <c r="BB465" s="631"/>
      <c r="BC465" s="630"/>
      <c r="BD465" s="630"/>
      <c r="BE465" s="630"/>
      <c r="BF465" s="630"/>
      <c r="BG465" s="631"/>
      <c r="BH465" s="631"/>
      <c r="BI465" s="632"/>
      <c r="BJ465" s="632"/>
      <c r="BK465" s="632"/>
      <c r="BL465" s="631"/>
      <c r="BM465" s="631"/>
      <c r="BN465" s="631"/>
      <c r="BO465" s="631"/>
      <c r="BP465" s="631"/>
      <c r="BQ465" s="631"/>
      <c r="BR465" s="631"/>
      <c r="BS465" s="631"/>
      <c r="BT465" s="634"/>
      <c r="BU465" s="635"/>
      <c r="BV465" s="633"/>
      <c r="BW465" s="636"/>
    </row>
    <row r="466" spans="2:75" ht="15.75" customHeight="1">
      <c r="B466" s="330" t="s">
        <v>1035</v>
      </c>
      <c r="C466" s="331">
        <v>27749572000124</v>
      </c>
      <c r="D466" s="332" t="s">
        <v>14</v>
      </c>
      <c r="E466" s="332" t="s">
        <v>607</v>
      </c>
      <c r="F466" s="332"/>
      <c r="G466" s="333"/>
      <c r="H466" s="333" t="s">
        <v>34</v>
      </c>
      <c r="I466" s="333" t="s">
        <v>34</v>
      </c>
      <c r="J466" s="333" t="s">
        <v>608</v>
      </c>
      <c r="K466" s="334" t="s">
        <v>48</v>
      </c>
      <c r="L466" s="335"/>
      <c r="M466" s="335" t="s">
        <v>34</v>
      </c>
      <c r="N466" s="334">
        <v>493511</v>
      </c>
      <c r="O466" s="334" t="s">
        <v>1321</v>
      </c>
      <c r="P466" s="338">
        <v>43580</v>
      </c>
      <c r="Q466" s="339">
        <v>41302566.189999998</v>
      </c>
      <c r="R466" s="339">
        <v>46697827.399325423</v>
      </c>
      <c r="S466" s="334">
        <v>5</v>
      </c>
      <c r="T466" s="336">
        <v>-4.8641793593289573E-2</v>
      </c>
      <c r="U466" s="336">
        <v>-0.62880195975227071</v>
      </c>
      <c r="V466" s="336">
        <v>-0.22059771763986946</v>
      </c>
      <c r="W466" s="336">
        <v>-2.1625952532447577</v>
      </c>
      <c r="X466" s="336">
        <v>-8.4378542194879502E-3</v>
      </c>
      <c r="Y466" s="336">
        <v>-6.3985781371614606E-2</v>
      </c>
      <c r="Z466" s="336">
        <v>0.1219716993125235</v>
      </c>
      <c r="AA466" s="336">
        <v>0.69332668068564873</v>
      </c>
      <c r="AB466" s="336">
        <v>0.28822551514432931</v>
      </c>
      <c r="AC466" s="340">
        <v>-1.0574218489188238</v>
      </c>
      <c r="AD466" s="509">
        <v>0</v>
      </c>
      <c r="AE466" s="337" t="s">
        <v>2321</v>
      </c>
      <c r="AF466" s="337" t="s">
        <v>2134</v>
      </c>
      <c r="AG466" s="341" t="s">
        <v>1436</v>
      </c>
      <c r="AH466" s="341" t="s">
        <v>2138</v>
      </c>
      <c r="AI466" s="341">
        <v>1000</v>
      </c>
      <c r="AJ466" s="341">
        <v>1000</v>
      </c>
      <c r="AK466" s="341">
        <v>1000</v>
      </c>
      <c r="AL466" s="336">
        <v>0.02</v>
      </c>
      <c r="AM466" s="336">
        <v>0.2</v>
      </c>
      <c r="AN466" s="336" t="s">
        <v>2152</v>
      </c>
      <c r="AO466" s="334" t="s">
        <v>1324</v>
      </c>
      <c r="AP466" s="337" t="s">
        <v>716</v>
      </c>
      <c r="AQ466" s="343" t="s">
        <v>659</v>
      </c>
      <c r="AR466" s="336">
        <v>4.0000000000000001E-3</v>
      </c>
      <c r="AS466" s="336">
        <v>4.0000000000000001E-3</v>
      </c>
      <c r="AT466" s="336"/>
      <c r="AW466" s="629"/>
      <c r="AX466" s="629"/>
      <c r="AY466" s="630"/>
      <c r="AZ466" s="630"/>
      <c r="BA466" s="630"/>
      <c r="BB466" s="631"/>
      <c r="BC466" s="630"/>
      <c r="BD466" s="630"/>
      <c r="BE466" s="630"/>
      <c r="BF466" s="630"/>
      <c r="BG466" s="631"/>
      <c r="BH466" s="631"/>
      <c r="BI466" s="632"/>
      <c r="BJ466" s="632"/>
      <c r="BK466" s="632"/>
      <c r="BL466" s="631"/>
      <c r="BM466" s="631"/>
      <c r="BN466" s="631"/>
      <c r="BO466" s="631"/>
      <c r="BP466" s="631"/>
      <c r="BQ466" s="631"/>
      <c r="BR466" s="631"/>
      <c r="BS466" s="631"/>
      <c r="BT466" s="634"/>
      <c r="BU466" s="635"/>
      <c r="BV466" s="633"/>
      <c r="BW466" s="636"/>
    </row>
    <row r="467" spans="2:75" ht="15.75" customHeight="1">
      <c r="B467" s="330" t="s">
        <v>1041</v>
      </c>
      <c r="C467" s="331">
        <v>26370141000190</v>
      </c>
      <c r="D467" s="332" t="s">
        <v>11</v>
      </c>
      <c r="E467" s="332" t="s">
        <v>661</v>
      </c>
      <c r="F467" s="332"/>
      <c r="G467" s="333"/>
      <c r="H467" s="333" t="s">
        <v>34</v>
      </c>
      <c r="I467" s="333" t="s">
        <v>34</v>
      </c>
      <c r="J467" s="333" t="s">
        <v>611</v>
      </c>
      <c r="K467" s="334" t="s">
        <v>48</v>
      </c>
      <c r="L467" s="335"/>
      <c r="M467" s="335" t="s">
        <v>34</v>
      </c>
      <c r="N467" s="334">
        <v>446467</v>
      </c>
      <c r="O467" s="334" t="s">
        <v>1321</v>
      </c>
      <c r="P467" s="338">
        <v>42958</v>
      </c>
      <c r="Q467" s="339">
        <v>11664673.949999999</v>
      </c>
      <c r="R467" s="339">
        <v>12112342.662857145</v>
      </c>
      <c r="S467" s="334">
        <v>5</v>
      </c>
      <c r="T467" s="336">
        <v>-6.365766869161904E-2</v>
      </c>
      <c r="U467" s="336">
        <v>-0.8229151079674194</v>
      </c>
      <c r="V467" s="336">
        <v>-5.9598849732214187E-2</v>
      </c>
      <c r="W467" s="336">
        <v>-0.58426801015297325</v>
      </c>
      <c r="X467" s="336">
        <v>2.7597576354921216E-2</v>
      </c>
      <c r="Y467" s="336">
        <v>0.2092774348902641</v>
      </c>
      <c r="Z467" s="336">
        <v>-3.7428880286267896E-2</v>
      </c>
      <c r="AA467" s="336">
        <v>-0.21275788955081124</v>
      </c>
      <c r="AB467" s="336">
        <v>4.4929157604724143E-2</v>
      </c>
      <c r="AC467" s="340">
        <v>-3.5074675793128804</v>
      </c>
      <c r="AD467" s="509">
        <v>0</v>
      </c>
      <c r="AE467" s="337" t="s">
        <v>2272</v>
      </c>
      <c r="AF467" s="337" t="s">
        <v>728</v>
      </c>
      <c r="AG467" s="341" t="s">
        <v>728</v>
      </c>
      <c r="AH467" s="341" t="s">
        <v>2135</v>
      </c>
      <c r="AI467" s="341">
        <v>25000</v>
      </c>
      <c r="AJ467" s="341">
        <v>1000</v>
      </c>
      <c r="AK467" s="341">
        <v>1000</v>
      </c>
      <c r="AL467" s="336">
        <v>0.01</v>
      </c>
      <c r="AM467" s="336" t="s">
        <v>34</v>
      </c>
      <c r="AN467" s="336" t="s">
        <v>34</v>
      </c>
      <c r="AO467" s="334" t="s">
        <v>1324</v>
      </c>
      <c r="AP467" s="337" t="s">
        <v>13</v>
      </c>
      <c r="AQ467" s="343" t="s">
        <v>679</v>
      </c>
      <c r="AR467" s="336">
        <v>5.3333333333333332E-3</v>
      </c>
      <c r="AS467" s="336">
        <v>5.3333333333333332E-3</v>
      </c>
      <c r="AT467" s="336"/>
      <c r="AW467" s="629"/>
      <c r="AX467" s="629"/>
      <c r="AY467" s="630"/>
      <c r="AZ467" s="630"/>
      <c r="BA467" s="630"/>
      <c r="BB467" s="631"/>
      <c r="BC467" s="630"/>
      <c r="BD467" s="630"/>
      <c r="BE467" s="630"/>
      <c r="BF467" s="630"/>
      <c r="BG467" s="631"/>
      <c r="BH467" s="631"/>
      <c r="BI467" s="632"/>
      <c r="BJ467" s="632"/>
      <c r="BK467" s="632"/>
      <c r="BL467" s="631"/>
      <c r="BM467" s="631"/>
      <c r="BN467" s="631"/>
      <c r="BO467" s="631"/>
      <c r="BP467" s="631"/>
      <c r="BQ467" s="631"/>
      <c r="BR467" s="631"/>
      <c r="BS467" s="631"/>
      <c r="BT467" s="634"/>
      <c r="BU467" s="635"/>
      <c r="BV467" s="633"/>
      <c r="BW467" s="636"/>
    </row>
    <row r="468" spans="2:75" ht="15.75" customHeight="1">
      <c r="B468" s="330" t="s">
        <v>1042</v>
      </c>
      <c r="C468" s="331">
        <v>28320600000156</v>
      </c>
      <c r="D468" s="332" t="s">
        <v>14</v>
      </c>
      <c r="E468" s="332" t="s">
        <v>607</v>
      </c>
      <c r="F468" s="332"/>
      <c r="G468" s="333" t="s">
        <v>866</v>
      </c>
      <c r="H468" s="333" t="s">
        <v>34</v>
      </c>
      <c r="I468" s="333" t="s">
        <v>34</v>
      </c>
      <c r="J468" s="333" t="s">
        <v>690</v>
      </c>
      <c r="K468" s="334"/>
      <c r="L468" s="335"/>
      <c r="M468" s="335" t="s">
        <v>34</v>
      </c>
      <c r="N468" s="334">
        <v>453935</v>
      </c>
      <c r="O468" s="334" t="s">
        <v>1321</v>
      </c>
      <c r="P468" s="338">
        <v>43063</v>
      </c>
      <c r="Q468" s="339">
        <v>157214605.88999999</v>
      </c>
      <c r="R468" s="339">
        <v>297587420.63297611</v>
      </c>
      <c r="S468" s="334">
        <v>5</v>
      </c>
      <c r="T468" s="336">
        <v>-0.24461219367835896</v>
      </c>
      <c r="U468" s="336">
        <v>-3.1621495714227423</v>
      </c>
      <c r="V468" s="336">
        <v>-0.20383577973214961</v>
      </c>
      <c r="W468" s="336">
        <v>-1.9982722142657412</v>
      </c>
      <c r="X468" s="336">
        <v>-3.4266961271267271E-2</v>
      </c>
      <c r="Y468" s="336">
        <v>-0.25985259227504764</v>
      </c>
      <c r="Z468" s="336">
        <v>0.29353623204271129</v>
      </c>
      <c r="AA468" s="336">
        <v>1.6685551039317956</v>
      </c>
      <c r="AB468" s="336">
        <v>0.27452736538774958</v>
      </c>
      <c r="AC468" s="340">
        <v>-1.0464577105035924</v>
      </c>
      <c r="AD468" s="509">
        <v>0</v>
      </c>
      <c r="AE468" s="337" t="s">
        <v>2331</v>
      </c>
      <c r="AF468" s="337" t="s">
        <v>728</v>
      </c>
      <c r="AG468" s="341" t="s">
        <v>728</v>
      </c>
      <c r="AH468" s="341" t="s">
        <v>2135</v>
      </c>
      <c r="AI468" s="341">
        <v>25000</v>
      </c>
      <c r="AJ468" s="341">
        <v>1000</v>
      </c>
      <c r="AK468" s="341">
        <v>1000</v>
      </c>
      <c r="AL468" s="336">
        <v>0.01</v>
      </c>
      <c r="AM468" s="336" t="s">
        <v>34</v>
      </c>
      <c r="AN468" s="336" t="s">
        <v>2147</v>
      </c>
      <c r="AO468" s="334" t="s">
        <v>1324</v>
      </c>
      <c r="AP468" s="337" t="s">
        <v>716</v>
      </c>
      <c r="AQ468" s="343" t="s">
        <v>687</v>
      </c>
      <c r="AR468" s="336">
        <v>5.3333333333333332E-3</v>
      </c>
      <c r="AS468" s="336">
        <v>5.3333333333333332E-3</v>
      </c>
      <c r="AT468" s="336"/>
      <c r="AW468" s="629"/>
      <c r="AX468" s="629"/>
      <c r="AY468" s="630"/>
      <c r="AZ468" s="630"/>
      <c r="BA468" s="630"/>
      <c r="BB468" s="631"/>
      <c r="BC468" s="630"/>
      <c r="BD468" s="630"/>
      <c r="BE468" s="630"/>
      <c r="BF468" s="630"/>
      <c r="BG468" s="631"/>
      <c r="BH468" s="631"/>
      <c r="BI468" s="632"/>
      <c r="BJ468" s="632"/>
      <c r="BK468" s="632"/>
      <c r="BL468" s="212"/>
      <c r="BM468" s="631"/>
      <c r="BN468" s="631"/>
      <c r="BO468" s="631"/>
      <c r="BP468" s="631"/>
      <c r="BQ468" s="631"/>
      <c r="BR468" s="631"/>
      <c r="BS468" s="631"/>
      <c r="BT468" s="634"/>
      <c r="BU468" s="635"/>
      <c r="BV468" s="633"/>
      <c r="BW468" s="636"/>
    </row>
    <row r="469" spans="2:75" ht="15.75" customHeight="1">
      <c r="B469" s="330" t="s">
        <v>1043</v>
      </c>
      <c r="C469" s="331">
        <v>26369994000101</v>
      </c>
      <c r="D469" s="332" t="s">
        <v>14</v>
      </c>
      <c r="E469" s="332" t="s">
        <v>607</v>
      </c>
      <c r="F469" s="332"/>
      <c r="G469" s="333"/>
      <c r="H469" s="333" t="s">
        <v>34</v>
      </c>
      <c r="I469" s="333" t="s">
        <v>34</v>
      </c>
      <c r="J469" s="333" t="s">
        <v>611</v>
      </c>
      <c r="K469" s="334"/>
      <c r="L469" s="335"/>
      <c r="M469" s="335" t="s">
        <v>34</v>
      </c>
      <c r="N469" s="334">
        <v>453722</v>
      </c>
      <c r="O469" s="334" t="s">
        <v>1321</v>
      </c>
      <c r="P469" s="338">
        <v>43063</v>
      </c>
      <c r="Q469" s="339">
        <v>12259262.130000001</v>
      </c>
      <c r="R469" s="339">
        <v>17213900.56571427</v>
      </c>
      <c r="S469" s="334">
        <v>5</v>
      </c>
      <c r="T469" s="336">
        <v>-0.26257420866564751</v>
      </c>
      <c r="U469" s="336">
        <v>-3.3943480450140791</v>
      </c>
      <c r="V469" s="336">
        <v>-0.22789513861609634</v>
      </c>
      <c r="W469" s="336">
        <v>-2.2341343794558473</v>
      </c>
      <c r="X469" s="336">
        <v>-9.2902802984548893E-2</v>
      </c>
      <c r="Y469" s="336">
        <v>-0.70449883180611161</v>
      </c>
      <c r="Z469" s="336">
        <v>-0.14814314892054525</v>
      </c>
      <c r="AA469" s="336">
        <v>-0.84209368473441792</v>
      </c>
      <c r="AB469" s="336">
        <v>0.26028322467980658</v>
      </c>
      <c r="AC469" s="340">
        <v>-1.2369509753001935</v>
      </c>
      <c r="AD469" s="509">
        <v>0</v>
      </c>
      <c r="AE469" s="337" t="s">
        <v>2331</v>
      </c>
      <c r="AF469" s="337" t="s">
        <v>728</v>
      </c>
      <c r="AG469" s="341" t="s">
        <v>728</v>
      </c>
      <c r="AH469" s="341" t="s">
        <v>2135</v>
      </c>
      <c r="AI469" s="341">
        <v>25000</v>
      </c>
      <c r="AJ469" s="341">
        <v>1000</v>
      </c>
      <c r="AK469" s="341">
        <v>1000</v>
      </c>
      <c r="AL469" s="336">
        <v>0.01</v>
      </c>
      <c r="AM469" s="336" t="s">
        <v>34</v>
      </c>
      <c r="AN469" s="336" t="s">
        <v>34</v>
      </c>
      <c r="AO469" s="334" t="s">
        <v>1324</v>
      </c>
      <c r="AP469" s="337" t="s">
        <v>716</v>
      </c>
      <c r="AQ469" s="343" t="s">
        <v>687</v>
      </c>
      <c r="AR469" s="336">
        <v>5.3333333333333332E-3</v>
      </c>
      <c r="AS469" s="336">
        <v>5.3333333333333332E-3</v>
      </c>
      <c r="AT469" s="336"/>
      <c r="AW469" s="629"/>
      <c r="AX469" s="629"/>
      <c r="AY469" s="630"/>
      <c r="AZ469" s="630"/>
      <c r="BA469" s="630"/>
      <c r="BB469" s="631"/>
      <c r="BC469" s="630"/>
      <c r="BD469" s="630"/>
      <c r="BE469" s="630"/>
      <c r="BF469" s="630"/>
      <c r="BG469" s="631"/>
      <c r="BH469" s="631"/>
      <c r="BI469" s="632"/>
      <c r="BJ469" s="632"/>
      <c r="BK469" s="632"/>
      <c r="BL469" s="212"/>
      <c r="BM469" s="631"/>
      <c r="BN469" s="631"/>
      <c r="BO469" s="631"/>
      <c r="BP469" s="631"/>
      <c r="BQ469" s="631"/>
      <c r="BR469" s="631"/>
      <c r="BS469" s="631"/>
      <c r="BT469" s="634"/>
      <c r="BU469" s="635"/>
      <c r="BV469" s="633"/>
      <c r="BW469" s="636"/>
    </row>
    <row r="470" spans="2:75" ht="15.75" customHeight="1">
      <c r="B470" s="330" t="s">
        <v>1044</v>
      </c>
      <c r="C470" s="331">
        <v>35578945000170</v>
      </c>
      <c r="D470" s="332" t="s">
        <v>14</v>
      </c>
      <c r="E470" s="332" t="s">
        <v>607</v>
      </c>
      <c r="F470" s="332"/>
      <c r="G470" s="333"/>
      <c r="H470" s="333" t="s">
        <v>34</v>
      </c>
      <c r="I470" s="333" t="s">
        <v>34</v>
      </c>
      <c r="J470" s="333" t="s">
        <v>611</v>
      </c>
      <c r="K470" s="334"/>
      <c r="L470" s="335"/>
      <c r="M470" s="335" t="s">
        <v>34</v>
      </c>
      <c r="N470" s="334">
        <v>536636</v>
      </c>
      <c r="O470" s="334" t="s">
        <v>1321</v>
      </c>
      <c r="P470" s="338">
        <v>43964</v>
      </c>
      <c r="Q470" s="339">
        <v>85107870.859999999</v>
      </c>
      <c r="R470" s="339">
        <v>132210005.06206347</v>
      </c>
      <c r="S470" s="334">
        <v>5</v>
      </c>
      <c r="T470" s="336">
        <v>-0.36627370450193242</v>
      </c>
      <c r="U470" s="336">
        <v>-4.7348916678991939</v>
      </c>
      <c r="V470" s="336">
        <v>-0.33583722570641927</v>
      </c>
      <c r="W470" s="336">
        <v>-3.2923277627072203</v>
      </c>
      <c r="X470" s="336">
        <v>-0.20652421129820009</v>
      </c>
      <c r="Y470" s="336">
        <v>-1.5661106115760433</v>
      </c>
      <c r="Z470" s="336" t="s">
        <v>1418</v>
      </c>
      <c r="AA470" s="336" t="s">
        <v>1418</v>
      </c>
      <c r="AB470" s="336">
        <v>0.26796428580311421</v>
      </c>
      <c r="AC470" s="340">
        <v>-1.7551221685876615</v>
      </c>
      <c r="AD470" s="509">
        <v>0</v>
      </c>
      <c r="AE470" s="337" t="s">
        <v>2331</v>
      </c>
      <c r="AF470" s="337" t="s">
        <v>728</v>
      </c>
      <c r="AG470" s="341" t="s">
        <v>728</v>
      </c>
      <c r="AH470" s="341" t="s">
        <v>2135</v>
      </c>
      <c r="AI470" s="341">
        <v>5000</v>
      </c>
      <c r="AJ470" s="341" t="s">
        <v>1428</v>
      </c>
      <c r="AK470" s="341" t="s">
        <v>1428</v>
      </c>
      <c r="AL470" s="336">
        <v>0.01</v>
      </c>
      <c r="AM470" s="336" t="s">
        <v>34</v>
      </c>
      <c r="AN470" s="336" t="s">
        <v>34</v>
      </c>
      <c r="AO470" s="334" t="s">
        <v>1324</v>
      </c>
      <c r="AP470" s="337" t="s">
        <v>716</v>
      </c>
      <c r="AQ470" s="343" t="s">
        <v>687</v>
      </c>
      <c r="AR470" s="336">
        <v>5.3333333333333332E-3</v>
      </c>
      <c r="AS470" s="336">
        <v>5.3333333333333332E-3</v>
      </c>
      <c r="AT470" s="336"/>
      <c r="AW470" s="629"/>
      <c r="AX470" s="629"/>
      <c r="AY470" s="630"/>
      <c r="AZ470" s="630"/>
      <c r="BA470" s="630"/>
      <c r="BB470" s="631"/>
      <c r="BC470" s="630"/>
      <c r="BD470" s="630"/>
      <c r="BE470" s="630"/>
      <c r="BF470" s="630"/>
      <c r="BG470" s="631"/>
      <c r="BH470" s="631"/>
      <c r="BI470" s="632"/>
      <c r="BJ470" s="632"/>
      <c r="BK470" s="632"/>
      <c r="BL470" s="212"/>
      <c r="BM470" s="631"/>
      <c r="BN470" s="631"/>
      <c r="BO470" s="631"/>
      <c r="BP470" s="631"/>
      <c r="BQ470" s="631"/>
      <c r="BR470" s="631"/>
      <c r="BS470" s="631"/>
      <c r="BT470" s="634"/>
      <c r="BU470" s="635"/>
      <c r="BV470" s="633"/>
      <c r="BW470" s="636"/>
    </row>
    <row r="471" spans="2:75" ht="15.75" customHeight="1">
      <c r="B471" s="330" t="s">
        <v>1045</v>
      </c>
      <c r="C471" s="331">
        <v>26370126000141</v>
      </c>
      <c r="D471" s="332" t="s">
        <v>14</v>
      </c>
      <c r="E471" s="332" t="s">
        <v>607</v>
      </c>
      <c r="F471" s="332"/>
      <c r="G471" s="333"/>
      <c r="H471" s="333" t="s">
        <v>34</v>
      </c>
      <c r="I471" s="333" t="s">
        <v>34</v>
      </c>
      <c r="J471" s="333" t="s">
        <v>611</v>
      </c>
      <c r="K471" s="334"/>
      <c r="L471" s="335"/>
      <c r="M471" s="335" t="s">
        <v>34</v>
      </c>
      <c r="N471" s="334">
        <v>446742</v>
      </c>
      <c r="O471" s="334" t="s">
        <v>1321</v>
      </c>
      <c r="P471" s="338">
        <v>42958</v>
      </c>
      <c r="Q471" s="339">
        <v>45320439.649999999</v>
      </c>
      <c r="R471" s="339">
        <v>35662465.601785727</v>
      </c>
      <c r="S471" s="334">
        <v>5</v>
      </c>
      <c r="T471" s="336">
        <v>0.17202824219800972</v>
      </c>
      <c r="U471" s="336">
        <v>2.2238426636013218</v>
      </c>
      <c r="V471" s="336">
        <v>0.28162812532680337</v>
      </c>
      <c r="W471" s="336">
        <v>2.7608973181048415</v>
      </c>
      <c r="X471" s="336">
        <v>0.5532616628117204</v>
      </c>
      <c r="Y471" s="336">
        <v>4.1954836949191803</v>
      </c>
      <c r="Z471" s="336">
        <v>0.49846556570051792</v>
      </c>
      <c r="AA471" s="336">
        <v>2.833439872127367</v>
      </c>
      <c r="AB471" s="336">
        <v>0.1299725119394638</v>
      </c>
      <c r="AC471" s="340">
        <v>1.2274529031665966</v>
      </c>
      <c r="AD471" s="509">
        <v>0</v>
      </c>
      <c r="AE471" s="337" t="s">
        <v>2272</v>
      </c>
      <c r="AF471" s="337" t="s">
        <v>728</v>
      </c>
      <c r="AG471" s="341" t="s">
        <v>728</v>
      </c>
      <c r="AH471" s="341" t="s">
        <v>2135</v>
      </c>
      <c r="AI471" s="341">
        <v>25000</v>
      </c>
      <c r="AJ471" s="341">
        <v>1000</v>
      </c>
      <c r="AK471" s="341">
        <v>1000</v>
      </c>
      <c r="AL471" s="336">
        <v>0.01</v>
      </c>
      <c r="AM471" s="336" t="s">
        <v>34</v>
      </c>
      <c r="AN471" s="336" t="s">
        <v>34</v>
      </c>
      <c r="AO471" s="334" t="s">
        <v>1324</v>
      </c>
      <c r="AP471" s="337" t="s">
        <v>716</v>
      </c>
      <c r="AQ471" s="343" t="s">
        <v>687</v>
      </c>
      <c r="AR471" s="336">
        <v>5.3333333333333332E-3</v>
      </c>
      <c r="AS471" s="336">
        <v>5.3333333333333332E-3</v>
      </c>
      <c r="AT471" s="336"/>
      <c r="AW471" s="629"/>
      <c r="AX471" s="629"/>
      <c r="AY471" s="630"/>
      <c r="AZ471" s="630"/>
      <c r="BA471" s="630"/>
      <c r="BB471" s="631"/>
      <c r="BC471" s="630"/>
      <c r="BD471" s="630"/>
      <c r="BE471" s="630"/>
      <c r="BF471" s="630"/>
      <c r="BG471" s="631"/>
      <c r="BH471" s="631"/>
      <c r="BI471" s="632"/>
      <c r="BJ471" s="632"/>
      <c r="BK471" s="632"/>
      <c r="BL471" s="631"/>
      <c r="BM471" s="631"/>
      <c r="BN471" s="631"/>
      <c r="BO471" s="631"/>
      <c r="BP471" s="631"/>
      <c r="BQ471" s="631"/>
      <c r="BR471" s="631"/>
      <c r="BS471" s="631"/>
      <c r="BT471" s="634"/>
      <c r="BU471" s="635"/>
      <c r="BV471" s="633"/>
      <c r="BW471" s="636"/>
    </row>
    <row r="472" spans="2:75" ht="15.75" customHeight="1">
      <c r="B472" s="330" t="s">
        <v>1046</v>
      </c>
      <c r="C472" s="331">
        <v>28320626000102</v>
      </c>
      <c r="D472" s="332" t="s">
        <v>14</v>
      </c>
      <c r="E472" s="332" t="s">
        <v>607</v>
      </c>
      <c r="F472" s="332"/>
      <c r="G472" s="333" t="s">
        <v>866</v>
      </c>
      <c r="H472" s="333" t="s">
        <v>34</v>
      </c>
      <c r="I472" s="333" t="s">
        <v>34</v>
      </c>
      <c r="J472" s="333" t="s">
        <v>690</v>
      </c>
      <c r="K472" s="334"/>
      <c r="L472" s="335"/>
      <c r="M472" s="335" t="s">
        <v>34</v>
      </c>
      <c r="N472" s="334">
        <v>453951</v>
      </c>
      <c r="O472" s="334" t="s">
        <v>1321</v>
      </c>
      <c r="P472" s="338">
        <v>43063</v>
      </c>
      <c r="Q472" s="339">
        <v>52223121.719999999</v>
      </c>
      <c r="R472" s="339">
        <v>81827452.962142855</v>
      </c>
      <c r="S472" s="334">
        <v>5</v>
      </c>
      <c r="T472" s="336">
        <v>-0.11825101877419231</v>
      </c>
      <c r="U472" s="336">
        <v>-1.5286540000895978</v>
      </c>
      <c r="V472" s="336">
        <v>-8.5267407573218046E-2</v>
      </c>
      <c r="W472" s="336">
        <v>-0.8359057058575855</v>
      </c>
      <c r="X472" s="336">
        <v>0.49303835536489049</v>
      </c>
      <c r="Y472" s="336">
        <v>3.7387994143507215</v>
      </c>
      <c r="Z472" s="336">
        <v>0.56061344413567182</v>
      </c>
      <c r="AA472" s="336">
        <v>3.186708560765505</v>
      </c>
      <c r="AB472" s="336">
        <v>0.25600143002841236</v>
      </c>
      <c r="AC472" s="340">
        <v>-0.59974231308626702</v>
      </c>
      <c r="AD472" s="509">
        <v>0</v>
      </c>
      <c r="AE472" s="337" t="s">
        <v>2331</v>
      </c>
      <c r="AF472" s="337" t="s">
        <v>728</v>
      </c>
      <c r="AG472" s="341" t="s">
        <v>728</v>
      </c>
      <c r="AH472" s="341" t="s">
        <v>2135</v>
      </c>
      <c r="AI472" s="341">
        <v>25000</v>
      </c>
      <c r="AJ472" s="341">
        <v>1000</v>
      </c>
      <c r="AK472" s="341">
        <v>1000</v>
      </c>
      <c r="AL472" s="336">
        <v>0.01</v>
      </c>
      <c r="AM472" s="336" t="s">
        <v>34</v>
      </c>
      <c r="AN472" s="336" t="s">
        <v>34</v>
      </c>
      <c r="AO472" s="334" t="s">
        <v>1324</v>
      </c>
      <c r="AP472" s="337" t="s">
        <v>716</v>
      </c>
      <c r="AQ472" s="343" t="s">
        <v>687</v>
      </c>
      <c r="AR472" s="336">
        <v>5.3333333333333332E-3</v>
      </c>
      <c r="AS472" s="336">
        <v>5.3333333333333332E-3</v>
      </c>
      <c r="AT472" s="336"/>
      <c r="AW472" s="629"/>
      <c r="AX472" s="629"/>
      <c r="AY472" s="630"/>
      <c r="AZ472" s="630"/>
      <c r="BA472" s="630"/>
      <c r="BB472" s="631"/>
      <c r="BC472" s="630"/>
      <c r="BD472" s="630"/>
      <c r="BE472" s="630"/>
      <c r="BF472" s="630"/>
      <c r="BG472" s="631"/>
      <c r="BH472" s="631"/>
      <c r="BI472" s="632"/>
      <c r="BJ472" s="632"/>
      <c r="BK472" s="632"/>
      <c r="BL472" s="631"/>
      <c r="BM472" s="631"/>
      <c r="BN472" s="631"/>
      <c r="BO472" s="631"/>
      <c r="BP472" s="631"/>
      <c r="BQ472" s="631"/>
      <c r="BR472" s="631"/>
      <c r="BS472" s="631"/>
      <c r="BT472" s="634"/>
      <c r="BU472" s="635"/>
      <c r="BV472" s="633"/>
      <c r="BW472" s="636"/>
    </row>
    <row r="473" spans="2:75" ht="15.75" customHeight="1">
      <c r="B473" s="330" t="s">
        <v>1083</v>
      </c>
      <c r="C473" s="331">
        <v>11175798000129</v>
      </c>
      <c r="D473" s="332" t="s">
        <v>14</v>
      </c>
      <c r="E473" s="332" t="s">
        <v>607</v>
      </c>
      <c r="F473" s="332"/>
      <c r="G473" s="333"/>
      <c r="H473" s="333" t="s">
        <v>34</v>
      </c>
      <c r="I473" s="333" t="s">
        <v>34</v>
      </c>
      <c r="J473" s="333" t="s">
        <v>611</v>
      </c>
      <c r="K473" s="334"/>
      <c r="L473" s="335"/>
      <c r="M473" s="335" t="s">
        <v>34</v>
      </c>
      <c r="N473" s="334">
        <v>248401</v>
      </c>
      <c r="O473" s="334" t="s">
        <v>1321</v>
      </c>
      <c r="P473" s="338">
        <v>40317</v>
      </c>
      <c r="Q473" s="339">
        <v>55500024.329999998</v>
      </c>
      <c r="R473" s="339">
        <v>62519443.795793593</v>
      </c>
      <c r="S473" s="334">
        <v>5</v>
      </c>
      <c r="T473" s="336">
        <v>-0.1960380394904041</v>
      </c>
      <c r="U473" s="336">
        <v>-2.5342219994651853</v>
      </c>
      <c r="V473" s="336">
        <v>-0.15191630975315507</v>
      </c>
      <c r="W473" s="336">
        <v>-1.48928780350743</v>
      </c>
      <c r="X473" s="336">
        <v>-5.3844736936993098E-2</v>
      </c>
      <c r="Y473" s="336">
        <v>-0.40831442165773985</v>
      </c>
      <c r="Z473" s="336">
        <v>0.34657983596803144</v>
      </c>
      <c r="AA473" s="336">
        <v>1.9700721447571048</v>
      </c>
      <c r="AB473" s="336">
        <v>0.20423229012927777</v>
      </c>
      <c r="AC473" s="340">
        <v>-1.1804640544071101</v>
      </c>
      <c r="AD473" s="509">
        <v>0</v>
      </c>
      <c r="AE473" s="337" t="s">
        <v>2354</v>
      </c>
      <c r="AF473" s="337" t="s">
        <v>2143</v>
      </c>
      <c r="AG473" s="341" t="s">
        <v>1437</v>
      </c>
      <c r="AH473" s="341" t="s">
        <v>2135</v>
      </c>
      <c r="AI473" s="341">
        <v>5000</v>
      </c>
      <c r="AJ473" s="341">
        <v>5000</v>
      </c>
      <c r="AK473" s="341">
        <v>5000</v>
      </c>
      <c r="AL473" s="336">
        <v>0.02</v>
      </c>
      <c r="AM473" s="336">
        <v>0.2</v>
      </c>
      <c r="AN473" s="336" t="s">
        <v>2152</v>
      </c>
      <c r="AO473" s="334" t="s">
        <v>1324</v>
      </c>
      <c r="AP473" s="337" t="s">
        <v>716</v>
      </c>
      <c r="AQ473" s="343" t="s">
        <v>687</v>
      </c>
      <c r="AR473" s="336">
        <v>5.3333333333333332E-3</v>
      </c>
      <c r="AS473" s="336">
        <v>5.3333333333333332E-3</v>
      </c>
      <c r="AT473" s="336"/>
      <c r="AW473" s="629"/>
      <c r="AX473" s="629"/>
      <c r="AY473" s="630"/>
      <c r="AZ473" s="630"/>
      <c r="BA473" s="630"/>
      <c r="BB473" s="631"/>
      <c r="BC473" s="630"/>
      <c r="BD473" s="630"/>
      <c r="BE473" s="630"/>
      <c r="BF473" s="630"/>
      <c r="BG473" s="631"/>
      <c r="BH473" s="631"/>
      <c r="BI473" s="632"/>
      <c r="BJ473" s="632"/>
      <c r="BK473" s="632"/>
      <c r="BL473" s="631"/>
      <c r="BM473" s="631"/>
      <c r="BN473" s="631"/>
      <c r="BO473" s="631"/>
      <c r="BP473" s="631"/>
      <c r="BQ473" s="631"/>
      <c r="BR473" s="631"/>
      <c r="BS473" s="631"/>
      <c r="BT473" s="634"/>
      <c r="BU473" s="635"/>
      <c r="BV473" s="633"/>
      <c r="BW473" s="636"/>
    </row>
    <row r="474" spans="2:75" ht="15.75" customHeight="1">
      <c r="B474" s="330" t="s">
        <v>1107</v>
      </c>
      <c r="C474" s="331">
        <v>31392506000117</v>
      </c>
      <c r="D474" s="332" t="s">
        <v>14</v>
      </c>
      <c r="E474" s="332" t="s">
        <v>607</v>
      </c>
      <c r="F474" s="332"/>
      <c r="G474" s="333"/>
      <c r="H474" s="333" t="s">
        <v>34</v>
      </c>
      <c r="I474" s="333" t="s">
        <v>34</v>
      </c>
      <c r="J474" s="333" t="s">
        <v>611</v>
      </c>
      <c r="K474" s="334" t="s">
        <v>48</v>
      </c>
      <c r="L474" s="335"/>
      <c r="M474" s="335" t="s">
        <v>34</v>
      </c>
      <c r="N474" s="334">
        <v>480861</v>
      </c>
      <c r="O474" s="334" t="s">
        <v>1321</v>
      </c>
      <c r="P474" s="338">
        <v>43434</v>
      </c>
      <c r="Q474" s="339">
        <v>154574349.5</v>
      </c>
      <c r="R474" s="339">
        <v>211881620.55849206</v>
      </c>
      <c r="S474" s="334">
        <v>5</v>
      </c>
      <c r="T474" s="336">
        <v>-0.2154244569836492</v>
      </c>
      <c r="U474" s="336">
        <v>-2.7848340022678522</v>
      </c>
      <c r="V474" s="336">
        <v>-0.2164921540207877</v>
      </c>
      <c r="W474" s="336">
        <v>-2.1223470018597852</v>
      </c>
      <c r="X474" s="336">
        <v>-6.8453530910327909E-2</v>
      </c>
      <c r="Y474" s="336">
        <v>-0.5190955601990842</v>
      </c>
      <c r="Z474" s="336">
        <v>0.21698704026440141</v>
      </c>
      <c r="AA474" s="336">
        <v>1.2334246815144096</v>
      </c>
      <c r="AB474" s="336">
        <v>0.26033912077576882</v>
      </c>
      <c r="AC474" s="340">
        <v>-1.1794889358813536</v>
      </c>
      <c r="AD474" s="509">
        <v>0</v>
      </c>
      <c r="AE474" s="337" t="s">
        <v>2373</v>
      </c>
      <c r="AF474" s="337" t="s">
        <v>2143</v>
      </c>
      <c r="AG474" s="341" t="s">
        <v>1437</v>
      </c>
      <c r="AH474" s="341" t="s">
        <v>2135</v>
      </c>
      <c r="AI474" s="341">
        <v>50000</v>
      </c>
      <c r="AJ474" s="341">
        <v>5000</v>
      </c>
      <c r="AK474" s="341">
        <v>25000</v>
      </c>
      <c r="AL474" s="336">
        <v>1.4999999999999999E-2</v>
      </c>
      <c r="AM474" s="336">
        <v>0.2</v>
      </c>
      <c r="AN474" s="336" t="s">
        <v>2152</v>
      </c>
      <c r="AO474" s="334" t="s">
        <v>1324</v>
      </c>
      <c r="AP474" s="337" t="s">
        <v>716</v>
      </c>
      <c r="AQ474" s="343" t="s">
        <v>687</v>
      </c>
      <c r="AR474" s="336">
        <v>4.0000000000000001E-3</v>
      </c>
      <c r="AS474" s="336">
        <v>4.0000000000000001E-3</v>
      </c>
      <c r="AT474" s="336"/>
      <c r="AW474" s="629"/>
      <c r="AX474" s="629"/>
      <c r="AY474" s="630"/>
      <c r="AZ474" s="630"/>
      <c r="BA474" s="630"/>
      <c r="BB474" s="631"/>
      <c r="BC474" s="630"/>
      <c r="BD474" s="630"/>
      <c r="BE474" s="630"/>
      <c r="BF474" s="630"/>
      <c r="BG474" s="631"/>
      <c r="BH474" s="631"/>
      <c r="BI474" s="632"/>
      <c r="BJ474" s="632"/>
      <c r="BK474" s="632"/>
      <c r="BL474" s="212"/>
      <c r="BM474" s="631"/>
      <c r="BN474" s="631"/>
      <c r="BO474" s="631"/>
      <c r="BP474" s="631"/>
      <c r="BQ474" s="631"/>
      <c r="BR474" s="631"/>
      <c r="BS474" s="631"/>
      <c r="BT474" s="634"/>
      <c r="BU474" s="635"/>
      <c r="BV474" s="633"/>
      <c r="BW474" s="636"/>
    </row>
    <row r="475" spans="2:75" ht="15.75" customHeight="1">
      <c r="B475" s="330" t="s">
        <v>1108</v>
      </c>
      <c r="C475" s="331">
        <v>23915589000153</v>
      </c>
      <c r="D475" s="332" t="s">
        <v>14</v>
      </c>
      <c r="E475" s="332" t="s">
        <v>614</v>
      </c>
      <c r="F475" s="332"/>
      <c r="G475" s="333"/>
      <c r="H475" s="333" t="s">
        <v>1338</v>
      </c>
      <c r="I475" s="333" t="s">
        <v>34</v>
      </c>
      <c r="J475" s="333" t="s">
        <v>611</v>
      </c>
      <c r="K475" s="334" t="s">
        <v>49</v>
      </c>
      <c r="L475" s="335"/>
      <c r="M475" s="335" t="s">
        <v>34</v>
      </c>
      <c r="N475" s="334">
        <v>416691</v>
      </c>
      <c r="O475" s="334" t="s">
        <v>1321</v>
      </c>
      <c r="P475" s="338">
        <v>42445</v>
      </c>
      <c r="Q475" s="339">
        <v>75282467.209999993</v>
      </c>
      <c r="R475" s="339">
        <v>112341661.57067464</v>
      </c>
      <c r="S475" s="334">
        <v>5</v>
      </c>
      <c r="T475" s="336">
        <v>-0.32197918976888462</v>
      </c>
      <c r="U475" s="336">
        <v>-4.1622878304811044</v>
      </c>
      <c r="V475" s="336">
        <v>-0.28924507041259673</v>
      </c>
      <c r="W475" s="336">
        <v>-2.8355688489937245</v>
      </c>
      <c r="X475" s="336">
        <v>-0.20765516023645381</v>
      </c>
      <c r="Y475" s="336">
        <v>-1.5746868028236272</v>
      </c>
      <c r="Z475" s="336">
        <v>0.39502713328369055</v>
      </c>
      <c r="AA475" s="336">
        <v>2.2454622887444469</v>
      </c>
      <c r="AB475" s="336">
        <v>0.26857801268112252</v>
      </c>
      <c r="AC475" s="340">
        <v>-1.4979742872446491</v>
      </c>
      <c r="AD475" s="509">
        <v>23729562000176</v>
      </c>
      <c r="AE475" s="337" t="s">
        <v>2373</v>
      </c>
      <c r="AF475" s="337" t="s">
        <v>2143</v>
      </c>
      <c r="AG475" s="341" t="s">
        <v>1437</v>
      </c>
      <c r="AH475" s="341" t="s">
        <v>2135</v>
      </c>
      <c r="AI475" s="341">
        <v>50000</v>
      </c>
      <c r="AJ475" s="341">
        <v>5000</v>
      </c>
      <c r="AK475" s="341">
        <v>25000</v>
      </c>
      <c r="AL475" s="336">
        <v>1.4999999999999999E-2</v>
      </c>
      <c r="AM475" s="336">
        <v>0.2</v>
      </c>
      <c r="AN475" s="336" t="s">
        <v>2147</v>
      </c>
      <c r="AO475" s="334" t="s">
        <v>1324</v>
      </c>
      <c r="AP475" s="337" t="s">
        <v>716</v>
      </c>
      <c r="AQ475" s="343" t="s">
        <v>687</v>
      </c>
      <c r="AR475" s="336">
        <v>4.0000000000000001E-3</v>
      </c>
      <c r="AS475" s="336">
        <v>4.0000000000000001E-3</v>
      </c>
      <c r="AT475" s="336"/>
      <c r="AW475" s="629"/>
      <c r="AX475" s="629"/>
      <c r="AY475" s="630"/>
      <c r="AZ475" s="630"/>
      <c r="BA475" s="630"/>
      <c r="BB475" s="631"/>
      <c r="BC475" s="630"/>
      <c r="BD475" s="630"/>
      <c r="BE475" s="630"/>
      <c r="BF475" s="630"/>
      <c r="BG475" s="631"/>
      <c r="BH475" s="631"/>
      <c r="BI475" s="632"/>
      <c r="BJ475" s="632"/>
      <c r="BK475" s="632"/>
      <c r="BL475" s="212"/>
      <c r="BM475" s="631"/>
      <c r="BN475" s="631"/>
      <c r="BO475" s="631"/>
      <c r="BP475" s="631"/>
      <c r="BQ475" s="631"/>
      <c r="BR475" s="631"/>
      <c r="BS475" s="631"/>
      <c r="BT475" s="634"/>
      <c r="BU475" s="635"/>
      <c r="BV475" s="633"/>
      <c r="BW475" s="636"/>
    </row>
    <row r="476" spans="2:75" ht="15.75" customHeight="1">
      <c r="B476" s="330" t="s">
        <v>588</v>
      </c>
      <c r="C476" s="331">
        <v>37322097000169</v>
      </c>
      <c r="D476" s="332" t="s">
        <v>14</v>
      </c>
      <c r="E476" s="332" t="s">
        <v>607</v>
      </c>
      <c r="F476" s="332"/>
      <c r="G476" s="333"/>
      <c r="H476" s="333" t="s">
        <v>34</v>
      </c>
      <c r="I476" s="333" t="s">
        <v>34</v>
      </c>
      <c r="J476" s="333" t="s">
        <v>611</v>
      </c>
      <c r="K476" s="334"/>
      <c r="L476" s="335"/>
      <c r="M476" s="335" t="s">
        <v>1415</v>
      </c>
      <c r="N476" s="334">
        <v>545333</v>
      </c>
      <c r="O476" s="334" t="s">
        <v>1321</v>
      </c>
      <c r="P476" s="338">
        <v>44042</v>
      </c>
      <c r="Q476" s="339">
        <v>27376669.879999999</v>
      </c>
      <c r="R476" s="339">
        <v>26108579.625992056</v>
      </c>
      <c r="S476" s="334">
        <v>5</v>
      </c>
      <c r="T476" s="336">
        <v>-0.25831350359195138</v>
      </c>
      <c r="U476" s="336">
        <v>-3.3392690789161641</v>
      </c>
      <c r="V476" s="336">
        <v>-0.19097360071432035</v>
      </c>
      <c r="W476" s="336">
        <v>-1.8721798521690871</v>
      </c>
      <c r="X476" s="336">
        <v>-2.5598940157808059E-2</v>
      </c>
      <c r="Y476" s="336">
        <v>-0.19412141353420442</v>
      </c>
      <c r="Z476" s="336" t="s">
        <v>1418</v>
      </c>
      <c r="AA476" s="336" t="s">
        <v>1418</v>
      </c>
      <c r="AB476" s="336">
        <v>0.23153946748969745</v>
      </c>
      <c r="AC476" s="340">
        <v>-1.2192080437085788</v>
      </c>
      <c r="AD476" s="509">
        <v>0</v>
      </c>
      <c r="AE476" s="337" t="s">
        <v>2209</v>
      </c>
      <c r="AF476" s="337" t="s">
        <v>2140</v>
      </c>
      <c r="AG476" s="341" t="s">
        <v>719</v>
      </c>
      <c r="AH476" s="341" t="s">
        <v>2138</v>
      </c>
      <c r="AI476" s="341">
        <v>100</v>
      </c>
      <c r="AJ476" s="341">
        <v>100</v>
      </c>
      <c r="AK476" s="341">
        <v>100</v>
      </c>
      <c r="AL476" s="336">
        <v>1.95E-2</v>
      </c>
      <c r="AM476" s="336" t="s">
        <v>34</v>
      </c>
      <c r="AN476" s="336" t="s">
        <v>2147</v>
      </c>
      <c r="AO476" s="334" t="s">
        <v>1324</v>
      </c>
      <c r="AP476" s="337" t="s">
        <v>716</v>
      </c>
      <c r="AQ476" s="343" t="s">
        <v>659</v>
      </c>
      <c r="AR476" s="336" t="s">
        <v>34</v>
      </c>
      <c r="AS476" s="336" t="s">
        <v>34</v>
      </c>
      <c r="AT476" s="336"/>
      <c r="AW476" s="629"/>
      <c r="AX476" s="629"/>
      <c r="AY476" s="630"/>
      <c r="AZ476" s="630"/>
      <c r="BA476" s="630"/>
      <c r="BB476" s="631"/>
      <c r="BC476" s="630"/>
      <c r="BD476" s="630"/>
      <c r="BE476" s="630"/>
      <c r="BF476" s="630"/>
      <c r="BG476" s="631"/>
      <c r="BH476" s="631"/>
      <c r="BI476" s="632"/>
      <c r="BJ476" s="632"/>
      <c r="BK476" s="632"/>
      <c r="BL476" s="631"/>
      <c r="BM476" s="631"/>
      <c r="BN476" s="631"/>
      <c r="BO476" s="631"/>
      <c r="BP476" s="631"/>
      <c r="BQ476" s="631"/>
      <c r="BR476" s="631"/>
      <c r="BS476" s="631"/>
      <c r="BT476" s="634"/>
      <c r="BU476" s="635"/>
      <c r="BV476" s="633"/>
      <c r="BW476" s="636"/>
    </row>
    <row r="477" spans="2:75" ht="15.75" customHeight="1">
      <c r="B477" s="330" t="s">
        <v>1140</v>
      </c>
      <c r="C477" s="331">
        <v>17302010000184</v>
      </c>
      <c r="D477" s="332" t="s">
        <v>11</v>
      </c>
      <c r="E477" s="332" t="s">
        <v>661</v>
      </c>
      <c r="F477" s="332"/>
      <c r="G477" s="333"/>
      <c r="H477" s="333" t="s">
        <v>34</v>
      </c>
      <c r="I477" s="333" t="s">
        <v>34</v>
      </c>
      <c r="J477" s="333" t="s">
        <v>611</v>
      </c>
      <c r="K477" s="334" t="s">
        <v>48</v>
      </c>
      <c r="L477" s="335"/>
      <c r="M477" s="335" t="s">
        <v>34</v>
      </c>
      <c r="N477" s="334">
        <v>331597</v>
      </c>
      <c r="O477" s="334" t="s">
        <v>1321</v>
      </c>
      <c r="P477" s="338">
        <v>41348</v>
      </c>
      <c r="Q477" s="339">
        <v>16687843.039999999</v>
      </c>
      <c r="R477" s="339">
        <v>33827815.034841269</v>
      </c>
      <c r="S477" s="334">
        <v>5</v>
      </c>
      <c r="T477" s="336">
        <v>-5.7065904803179079E-2</v>
      </c>
      <c r="U477" s="336">
        <v>-0.73770208959206263</v>
      </c>
      <c r="V477" s="336">
        <v>-3.4581841600116903E-2</v>
      </c>
      <c r="W477" s="336">
        <v>-0.33901768020540229</v>
      </c>
      <c r="X477" s="336">
        <v>5.7360810895005221E-2</v>
      </c>
      <c r="Y477" s="336">
        <v>0.43497744921327447</v>
      </c>
      <c r="Z477" s="336">
        <v>7.0377904186774254E-2</v>
      </c>
      <c r="AA477" s="336">
        <v>0.40005082308809631</v>
      </c>
      <c r="AB477" s="336">
        <v>5.0416803391687498E-2</v>
      </c>
      <c r="AC477" s="340">
        <v>-2.5998384239385035</v>
      </c>
      <c r="AD477" s="509">
        <v>0</v>
      </c>
      <c r="AE477" s="337" t="s">
        <v>2234</v>
      </c>
      <c r="AF477" s="337" t="s">
        <v>736</v>
      </c>
      <c r="AG477" s="341" t="s">
        <v>736</v>
      </c>
      <c r="AH477" s="341" t="s">
        <v>2135</v>
      </c>
      <c r="AI477" s="341">
        <v>25000</v>
      </c>
      <c r="AJ477" s="341">
        <v>5000</v>
      </c>
      <c r="AK477" s="341">
        <v>25000</v>
      </c>
      <c r="AL477" s="336">
        <v>8.6999999999999994E-3</v>
      </c>
      <c r="AM477" s="336" t="s">
        <v>34</v>
      </c>
      <c r="AN477" s="336" t="s">
        <v>64</v>
      </c>
      <c r="AO477" s="334" t="s">
        <v>1324</v>
      </c>
      <c r="AP477" s="337" t="s">
        <v>13</v>
      </c>
      <c r="AQ477" s="343" t="s">
        <v>679</v>
      </c>
      <c r="AR477" s="336">
        <v>4.1759999999999992E-3</v>
      </c>
      <c r="AS477" s="336">
        <v>4.1759999999999992E-3</v>
      </c>
      <c r="AT477" s="336"/>
      <c r="AW477" s="629"/>
      <c r="AX477" s="629"/>
      <c r="AY477" s="630"/>
      <c r="AZ477" s="630"/>
      <c r="BA477" s="630"/>
      <c r="BB477" s="631"/>
      <c r="BC477" s="630"/>
      <c r="BD477" s="630"/>
      <c r="BE477" s="630"/>
      <c r="BF477" s="630"/>
      <c r="BG477" s="631"/>
      <c r="BH477" s="631"/>
      <c r="BI477" s="632"/>
      <c r="BJ477" s="632"/>
      <c r="BK477" s="632"/>
      <c r="BL477" s="631"/>
      <c r="BM477" s="631"/>
      <c r="BN477" s="631"/>
      <c r="BO477" s="631"/>
      <c r="BP477" s="631"/>
      <c r="BQ477" s="631"/>
      <c r="BR477" s="631"/>
      <c r="BS477" s="631"/>
      <c r="BT477" s="634"/>
      <c r="BU477" s="635"/>
      <c r="BV477" s="633"/>
      <c r="BW477" s="636"/>
    </row>
    <row r="478" spans="2:75" ht="15.75" customHeight="1">
      <c r="B478" s="330" t="s">
        <v>1693</v>
      </c>
      <c r="C478" s="331">
        <v>41544075000110</v>
      </c>
      <c r="D478" s="332" t="s">
        <v>14</v>
      </c>
      <c r="E478" s="332" t="s">
        <v>607</v>
      </c>
      <c r="F478" s="332"/>
      <c r="G478" s="333"/>
      <c r="H478" s="333" t="s">
        <v>34</v>
      </c>
      <c r="I478" s="333" t="s">
        <v>34</v>
      </c>
      <c r="J478" s="333" t="s">
        <v>611</v>
      </c>
      <c r="K478" s="334" t="s">
        <v>48</v>
      </c>
      <c r="L478" s="335"/>
      <c r="M478" s="335"/>
      <c r="N478" s="334">
        <v>591521</v>
      </c>
      <c r="O478" s="334" t="s">
        <v>1321</v>
      </c>
      <c r="P478" s="338">
        <v>44314</v>
      </c>
      <c r="Q478" s="339">
        <v>52103405.380000003</v>
      </c>
      <c r="R478" s="339">
        <v>73547036.065238029</v>
      </c>
      <c r="S478" s="334">
        <v>5</v>
      </c>
      <c r="T478" s="336">
        <v>-0.3269944612393032</v>
      </c>
      <c r="U478" s="336">
        <v>-3.6780054222181291</v>
      </c>
      <c r="V478" s="336">
        <v>-0.26455676641783132</v>
      </c>
      <c r="W478" s="336">
        <v>-2.428024860637501</v>
      </c>
      <c r="X478" s="336" t="s">
        <v>1418</v>
      </c>
      <c r="Y478" s="336" t="s">
        <v>1418</v>
      </c>
      <c r="Z478" s="336" t="s">
        <v>1418</v>
      </c>
      <c r="AA478" s="336" t="s">
        <v>1418</v>
      </c>
      <c r="AB478" s="336">
        <v>0.250538254430968</v>
      </c>
      <c r="AC478" s="340">
        <v>-1.5134515102451453</v>
      </c>
      <c r="AD478" s="509">
        <v>0</v>
      </c>
      <c r="AE478" s="337" t="s">
        <v>2148</v>
      </c>
      <c r="AF478" s="337" t="s">
        <v>2134</v>
      </c>
      <c r="AG478" s="341" t="s">
        <v>1436</v>
      </c>
      <c r="AH478" s="341" t="s">
        <v>2195</v>
      </c>
      <c r="AI478" s="341">
        <v>1000</v>
      </c>
      <c r="AJ478" s="341">
        <v>1000</v>
      </c>
      <c r="AK478" s="341">
        <v>1000</v>
      </c>
      <c r="AL478" s="336">
        <v>1E-3</v>
      </c>
      <c r="AM478" s="336" t="s">
        <v>34</v>
      </c>
      <c r="AN478" s="336" t="s">
        <v>34</v>
      </c>
      <c r="AO478" s="334" t="s">
        <v>1324</v>
      </c>
      <c r="AP478" s="337" t="s">
        <v>716</v>
      </c>
      <c r="AQ478" s="343" t="s">
        <v>687</v>
      </c>
      <c r="AR478" s="336" t="s">
        <v>34</v>
      </c>
      <c r="AS478" s="336" t="s">
        <v>34</v>
      </c>
      <c r="AT478" s="336"/>
      <c r="AW478" s="629"/>
      <c r="AX478" s="629"/>
      <c r="AY478" s="630"/>
      <c r="AZ478" s="630"/>
      <c r="BA478" s="630"/>
      <c r="BB478" s="631"/>
      <c r="BC478" s="630"/>
      <c r="BD478" s="630"/>
      <c r="BE478" s="630"/>
      <c r="BF478" s="630"/>
      <c r="BG478" s="631"/>
      <c r="BH478" s="631"/>
      <c r="BI478" s="632"/>
      <c r="BJ478" s="632"/>
      <c r="BK478" s="632"/>
      <c r="BL478" s="631"/>
      <c r="BM478" s="631"/>
      <c r="BN478" s="631"/>
      <c r="BO478" s="631"/>
      <c r="BP478" s="631"/>
      <c r="BQ478" s="631"/>
      <c r="BR478" s="631"/>
      <c r="BS478" s="631"/>
      <c r="BT478" s="634"/>
      <c r="BU478" s="635"/>
      <c r="BV478" s="633"/>
      <c r="BW478" s="636"/>
    </row>
    <row r="479" spans="2:75" ht="15.75" customHeight="1">
      <c r="B479" s="330" t="s">
        <v>1151</v>
      </c>
      <c r="C479" s="331">
        <v>29178368000126</v>
      </c>
      <c r="D479" s="332" t="s">
        <v>11</v>
      </c>
      <c r="E479" s="332" t="s">
        <v>661</v>
      </c>
      <c r="F479" s="332"/>
      <c r="G479" s="333"/>
      <c r="H479" s="333" t="s">
        <v>34</v>
      </c>
      <c r="I479" s="333" t="s">
        <v>34</v>
      </c>
      <c r="J479" s="333" t="s">
        <v>611</v>
      </c>
      <c r="K479" s="334" t="s">
        <v>48</v>
      </c>
      <c r="L479" s="335"/>
      <c r="M479" s="335" t="s">
        <v>34</v>
      </c>
      <c r="N479" s="334">
        <v>466743</v>
      </c>
      <c r="O479" s="334" t="s">
        <v>1321</v>
      </c>
      <c r="P479" s="338">
        <v>43250</v>
      </c>
      <c r="Q479" s="339">
        <v>23971810.879999999</v>
      </c>
      <c r="R479" s="339">
        <v>44497730.589999989</v>
      </c>
      <c r="S479" s="334">
        <v>5</v>
      </c>
      <c r="T479" s="336">
        <v>-7.7758756259938999E-2</v>
      </c>
      <c r="U479" s="336">
        <v>-1.0052026192326537</v>
      </c>
      <c r="V479" s="336">
        <v>-7.1642711780980806E-2</v>
      </c>
      <c r="W479" s="336">
        <v>-0.70233812971748311</v>
      </c>
      <c r="X479" s="336">
        <v>-3.8133607719089246E-2</v>
      </c>
      <c r="Y479" s="336">
        <v>-0.28917407470600165</v>
      </c>
      <c r="Z479" s="336">
        <v>4.0121677596017147E-2</v>
      </c>
      <c r="AA479" s="336">
        <v>0.22806462243270689</v>
      </c>
      <c r="AB479" s="336">
        <v>8.0706841492984308E-2</v>
      </c>
      <c r="AC479" s="340">
        <v>-2.0844393266231522</v>
      </c>
      <c r="AD479" s="509">
        <v>29599922000149</v>
      </c>
      <c r="AE479" s="337" t="s">
        <v>2169</v>
      </c>
      <c r="AF479" s="337" t="s">
        <v>2134</v>
      </c>
      <c r="AG479" s="341" t="s">
        <v>1436</v>
      </c>
      <c r="AH479" s="341" t="s">
        <v>2135</v>
      </c>
      <c r="AI479" s="341">
        <v>5000</v>
      </c>
      <c r="AJ479" s="341">
        <v>5000</v>
      </c>
      <c r="AK479" s="341">
        <v>5000</v>
      </c>
      <c r="AL479" s="336">
        <v>9.0000000000000011E-3</v>
      </c>
      <c r="AM479" s="336" t="s">
        <v>34</v>
      </c>
      <c r="AN479" s="336" t="s">
        <v>34</v>
      </c>
      <c r="AO479" s="334" t="s">
        <v>1324</v>
      </c>
      <c r="AP479" s="337" t="s">
        <v>13</v>
      </c>
      <c r="AQ479" s="343" t="s">
        <v>679</v>
      </c>
      <c r="AR479" s="336">
        <v>5.3327999999999995E-3</v>
      </c>
      <c r="AS479" s="336">
        <v>5.3327999999999995E-3</v>
      </c>
      <c r="AT479" s="336"/>
      <c r="AW479" s="629"/>
      <c r="AX479" s="629"/>
      <c r="AY479" s="630"/>
      <c r="AZ479" s="630"/>
      <c r="BA479" s="630"/>
      <c r="BB479" s="631"/>
      <c r="BC479" s="630"/>
      <c r="BD479" s="630"/>
      <c r="BE479" s="630"/>
      <c r="BF479" s="630"/>
      <c r="BG479" s="631"/>
      <c r="BH479" s="631"/>
      <c r="BI479" s="632"/>
      <c r="BJ479" s="632"/>
      <c r="BK479" s="632"/>
      <c r="BL479" s="631"/>
      <c r="BM479" s="631"/>
      <c r="BN479" s="631"/>
      <c r="BO479" s="631"/>
      <c r="BP479" s="631"/>
      <c r="BQ479" s="631"/>
      <c r="BR479" s="631"/>
      <c r="BS479" s="631"/>
      <c r="BT479" s="634"/>
      <c r="BU479" s="635"/>
      <c r="BV479" s="633"/>
      <c r="BW479" s="636"/>
    </row>
    <row r="480" spans="2:75" ht="15.75" customHeight="1">
      <c r="B480" s="330" t="s">
        <v>365</v>
      </c>
      <c r="C480" s="331">
        <v>38251735000160</v>
      </c>
      <c r="D480" s="332" t="s">
        <v>11</v>
      </c>
      <c r="E480" s="332" t="s">
        <v>620</v>
      </c>
      <c r="F480" s="332"/>
      <c r="G480" s="333" t="s">
        <v>738</v>
      </c>
      <c r="H480" s="333" t="s">
        <v>34</v>
      </c>
      <c r="I480" s="333" t="s">
        <v>34</v>
      </c>
      <c r="J480" s="333"/>
      <c r="K480" s="334" t="s">
        <v>48</v>
      </c>
      <c r="L480" s="335"/>
      <c r="M480" s="335" t="s">
        <v>34</v>
      </c>
      <c r="N480" s="334">
        <v>572314</v>
      </c>
      <c r="O480" s="334" t="s">
        <v>1321</v>
      </c>
      <c r="P480" s="338">
        <v>44224</v>
      </c>
      <c r="Q480" s="339">
        <v>8316637.7599999998</v>
      </c>
      <c r="R480" s="339">
        <v>4184150.4480555565</v>
      </c>
      <c r="S480" s="334">
        <v>5</v>
      </c>
      <c r="T480" s="336">
        <v>7.0857044506559497E-2</v>
      </c>
      <c r="U480" s="336">
        <v>0.91598284431117516</v>
      </c>
      <c r="V480" s="336">
        <v>0.11786440724738201</v>
      </c>
      <c r="W480" s="336">
        <v>1.1554652984026501</v>
      </c>
      <c r="X480" s="336" t="s">
        <v>1418</v>
      </c>
      <c r="Y480" s="336" t="s">
        <v>1418</v>
      </c>
      <c r="Z480" s="336" t="s">
        <v>1418</v>
      </c>
      <c r="AA480" s="336" t="s">
        <v>1418</v>
      </c>
      <c r="AB480" s="336">
        <v>4.8517481082235803E-2</v>
      </c>
      <c r="AC480" s="340">
        <v>0.31873412000263895</v>
      </c>
      <c r="AD480" s="509">
        <v>0</v>
      </c>
      <c r="AE480" s="337" t="s">
        <v>2409</v>
      </c>
      <c r="AF480" s="337" t="s">
        <v>2134</v>
      </c>
      <c r="AG480" s="341" t="s">
        <v>1436</v>
      </c>
      <c r="AH480" s="341" t="s">
        <v>2138</v>
      </c>
      <c r="AI480" s="341">
        <v>100</v>
      </c>
      <c r="AJ480" s="341">
        <v>100</v>
      </c>
      <c r="AK480" s="341">
        <v>100</v>
      </c>
      <c r="AL480" s="336">
        <v>0.02</v>
      </c>
      <c r="AM480" s="336">
        <v>0.2</v>
      </c>
      <c r="AN480" s="336" t="s">
        <v>34</v>
      </c>
      <c r="AO480" s="334" t="s">
        <v>1324</v>
      </c>
      <c r="AP480" s="337" t="s">
        <v>13</v>
      </c>
      <c r="AQ480" s="343" t="s">
        <v>668</v>
      </c>
      <c r="AR480" s="336">
        <v>3.666666666666667E-3</v>
      </c>
      <c r="AS480" s="336">
        <v>3.666666666666667E-3</v>
      </c>
      <c r="AT480" s="336"/>
      <c r="AW480" s="629"/>
      <c r="AX480" s="629"/>
      <c r="AY480" s="630"/>
      <c r="AZ480" s="630"/>
      <c r="BA480" s="630"/>
      <c r="BB480" s="631"/>
      <c r="BC480" s="630"/>
      <c r="BD480" s="630"/>
      <c r="BE480" s="630"/>
      <c r="BF480" s="630"/>
      <c r="BG480" s="631"/>
      <c r="BH480" s="631"/>
      <c r="BI480" s="632"/>
      <c r="BJ480" s="632"/>
      <c r="BK480" s="632"/>
      <c r="BL480" s="631"/>
      <c r="BM480" s="631"/>
      <c r="BN480" s="631"/>
      <c r="BO480" s="631"/>
      <c r="BP480" s="631"/>
      <c r="BQ480" s="631"/>
      <c r="BR480" s="631"/>
      <c r="BS480" s="631"/>
      <c r="BT480" s="634"/>
      <c r="BU480" s="635"/>
      <c r="BV480" s="633"/>
      <c r="BW480" s="636"/>
    </row>
    <row r="481" spans="2:75" ht="15.75" customHeight="1">
      <c r="B481" s="330" t="s">
        <v>376</v>
      </c>
      <c r="C481" s="331">
        <v>11734024000190</v>
      </c>
      <c r="D481" s="332" t="s">
        <v>14</v>
      </c>
      <c r="E481" s="332" t="s">
        <v>607</v>
      </c>
      <c r="F481" s="332"/>
      <c r="G481" s="333"/>
      <c r="H481" s="333" t="s">
        <v>34</v>
      </c>
      <c r="I481" s="333" t="s">
        <v>34</v>
      </c>
      <c r="J481" s="333" t="s">
        <v>608</v>
      </c>
      <c r="K481" s="334" t="s">
        <v>48</v>
      </c>
      <c r="L481" s="335"/>
      <c r="M481" s="335" t="s">
        <v>34</v>
      </c>
      <c r="N481" s="334">
        <v>251666</v>
      </c>
      <c r="O481" s="334" t="s">
        <v>1321</v>
      </c>
      <c r="P481" s="338">
        <v>40365</v>
      </c>
      <c r="Q481" s="339">
        <v>13783639.550000001</v>
      </c>
      <c r="R481" s="339">
        <v>17755386.396388892</v>
      </c>
      <c r="S481" s="334">
        <v>5</v>
      </c>
      <c r="T481" s="336">
        <v>-0.21143934275700738</v>
      </c>
      <c r="U481" s="336">
        <v>-2.7333176528400065</v>
      </c>
      <c r="V481" s="336">
        <v>-0.39498080904085842</v>
      </c>
      <c r="W481" s="336">
        <v>-3.8721326398716762</v>
      </c>
      <c r="X481" s="336">
        <v>-0.42959482951554395</v>
      </c>
      <c r="Y481" s="336">
        <v>-3.2576956326493334</v>
      </c>
      <c r="Z481" s="336">
        <v>-0.32556675682038294</v>
      </c>
      <c r="AA481" s="336">
        <v>-1.8506269906882535</v>
      </c>
      <c r="AB481" s="336">
        <v>0.31336867004700242</v>
      </c>
      <c r="AC481" s="340">
        <v>-1.755685717259488</v>
      </c>
      <c r="AD481" s="509">
        <v>13003672000100</v>
      </c>
      <c r="AE481" s="337" t="s">
        <v>2421</v>
      </c>
      <c r="AF481" s="337" t="s">
        <v>2134</v>
      </c>
      <c r="AG481" s="341" t="s">
        <v>1436</v>
      </c>
      <c r="AH481" s="341" t="s">
        <v>2138</v>
      </c>
      <c r="AI481" s="341">
        <v>10000</v>
      </c>
      <c r="AJ481" s="341">
        <v>1000</v>
      </c>
      <c r="AK481" s="341">
        <v>1000</v>
      </c>
      <c r="AL481" s="336">
        <v>2.2000000000000002E-2</v>
      </c>
      <c r="AM481" s="336">
        <v>0.2</v>
      </c>
      <c r="AN481" s="336" t="s">
        <v>34</v>
      </c>
      <c r="AO481" s="334" t="s">
        <v>1324</v>
      </c>
      <c r="AP481" s="337" t="s">
        <v>716</v>
      </c>
      <c r="AQ481" s="343" t="s">
        <v>659</v>
      </c>
      <c r="AR481" s="336">
        <v>5.8666666666666659E-3</v>
      </c>
      <c r="AS481" s="336">
        <v>5.8666666666666659E-3</v>
      </c>
      <c r="AT481" s="336"/>
      <c r="AW481" s="629"/>
      <c r="AX481" s="629"/>
      <c r="AY481" s="630"/>
      <c r="AZ481" s="630"/>
      <c r="BA481" s="630"/>
      <c r="BB481" s="631"/>
      <c r="BC481" s="630"/>
      <c r="BD481" s="630"/>
      <c r="BE481" s="630"/>
      <c r="BF481" s="630"/>
      <c r="BG481" s="631"/>
      <c r="BH481" s="631"/>
      <c r="BI481" s="632"/>
      <c r="BJ481" s="632"/>
      <c r="BK481" s="632"/>
      <c r="BL481" s="631"/>
      <c r="BM481" s="631"/>
      <c r="BN481" s="631"/>
      <c r="BO481" s="631"/>
      <c r="BP481" s="631"/>
      <c r="BQ481" s="631"/>
      <c r="BR481" s="631"/>
      <c r="BS481" s="631"/>
      <c r="BT481" s="634"/>
      <c r="BU481" s="635"/>
      <c r="BV481" s="633"/>
      <c r="BW481" s="636"/>
    </row>
    <row r="482" spans="2:75" ht="15.75" customHeight="1">
      <c r="B482" s="330" t="s">
        <v>1278</v>
      </c>
      <c r="C482" s="331">
        <v>29982932000169</v>
      </c>
      <c r="D482" s="332" t="s">
        <v>14</v>
      </c>
      <c r="E482" s="332" t="s">
        <v>607</v>
      </c>
      <c r="F482" s="332"/>
      <c r="G482" s="333"/>
      <c r="H482" s="333" t="s">
        <v>34</v>
      </c>
      <c r="I482" s="333" t="s">
        <v>34</v>
      </c>
      <c r="J482" s="333" t="s">
        <v>611</v>
      </c>
      <c r="K482" s="334"/>
      <c r="L482" s="335"/>
      <c r="M482" s="335" t="s">
        <v>1415</v>
      </c>
      <c r="N482" s="334">
        <v>504467</v>
      </c>
      <c r="O482" s="334" t="s">
        <v>1321</v>
      </c>
      <c r="P482" s="338">
        <v>43685</v>
      </c>
      <c r="Q482" s="339">
        <v>16192053.09</v>
      </c>
      <c r="R482" s="339">
        <v>112073513.23853168</v>
      </c>
      <c r="S482" s="334">
        <v>5</v>
      </c>
      <c r="T482" s="336">
        <v>-0.24914513784339376</v>
      </c>
      <c r="U482" s="336">
        <v>-3.2207478253903905</v>
      </c>
      <c r="V482" s="336">
        <v>-0.17231721787594723</v>
      </c>
      <c r="W482" s="336">
        <v>-1.6892849183472933</v>
      </c>
      <c r="X482" s="336">
        <v>1.1081351187759658E-2</v>
      </c>
      <c r="Y482" s="336">
        <v>8.4031899101131888E-2</v>
      </c>
      <c r="Z482" s="336">
        <v>0.54036946262011121</v>
      </c>
      <c r="AA482" s="336">
        <v>3.0716352069698662</v>
      </c>
      <c r="AB482" s="336">
        <v>0.19551331627656945</v>
      </c>
      <c r="AC482" s="340">
        <v>-1.3664817885560863</v>
      </c>
      <c r="AD482" s="509">
        <v>0</v>
      </c>
      <c r="AE482" s="337" t="s">
        <v>2331</v>
      </c>
      <c r="AF482" s="337" t="s">
        <v>2331</v>
      </c>
      <c r="AG482" s="341" t="s">
        <v>59</v>
      </c>
      <c r="AH482" s="341" t="s">
        <v>2135</v>
      </c>
      <c r="AI482" s="341">
        <v>0</v>
      </c>
      <c r="AJ482" s="341">
        <v>0</v>
      </c>
      <c r="AK482" s="341">
        <v>0</v>
      </c>
      <c r="AL482" s="336">
        <v>6.9999999999999993E-3</v>
      </c>
      <c r="AM482" s="336" t="s">
        <v>34</v>
      </c>
      <c r="AN482" s="336" t="s">
        <v>2147</v>
      </c>
      <c r="AO482" s="334" t="s">
        <v>1324</v>
      </c>
      <c r="AP482" s="337" t="s">
        <v>716</v>
      </c>
      <c r="AQ482" s="343" t="s">
        <v>687</v>
      </c>
      <c r="AR482" s="336">
        <v>1.8666666666666666E-3</v>
      </c>
      <c r="AS482" s="336">
        <v>1.8666666666666666E-3</v>
      </c>
      <c r="AT482" s="336"/>
      <c r="AW482" s="629"/>
      <c r="AX482" s="629"/>
      <c r="AY482" s="630"/>
      <c r="AZ482" s="630"/>
      <c r="BA482" s="630"/>
      <c r="BB482" s="631"/>
      <c r="BC482" s="630"/>
      <c r="BD482" s="630"/>
      <c r="BE482" s="630"/>
      <c r="BF482" s="630"/>
      <c r="BG482" s="631"/>
      <c r="BH482" s="631"/>
      <c r="BI482" s="632"/>
      <c r="BJ482" s="632"/>
      <c r="BK482" s="632"/>
      <c r="BL482" s="212"/>
      <c r="BM482" s="631"/>
      <c r="BN482" s="631"/>
      <c r="BO482" s="631"/>
      <c r="BP482" s="631"/>
      <c r="BQ482" s="631"/>
      <c r="BR482" s="631"/>
      <c r="BS482" s="631"/>
      <c r="BT482" s="634"/>
      <c r="BU482" s="635"/>
      <c r="BV482" s="633"/>
      <c r="BW482" s="636"/>
    </row>
    <row r="483" spans="2:75" ht="15.75" customHeight="1">
      <c r="B483" s="330" t="s">
        <v>758</v>
      </c>
      <c r="C483" s="331">
        <v>43164374000155</v>
      </c>
      <c r="D483" s="332" t="s">
        <v>13</v>
      </c>
      <c r="E483" s="332" t="s">
        <v>616</v>
      </c>
      <c r="F483" s="332" t="s">
        <v>618</v>
      </c>
      <c r="G483" s="333" t="s">
        <v>34</v>
      </c>
      <c r="H483" s="333" t="s">
        <v>1338</v>
      </c>
      <c r="I483" s="333" t="s">
        <v>34</v>
      </c>
      <c r="J483" s="333" t="s">
        <v>611</v>
      </c>
      <c r="K483" s="334"/>
      <c r="L483" s="335"/>
      <c r="M483" s="335" t="s">
        <v>1415</v>
      </c>
      <c r="N483" s="334">
        <v>610933</v>
      </c>
      <c r="O483" s="334" t="s">
        <v>1321</v>
      </c>
      <c r="P483" s="338">
        <v>44441</v>
      </c>
      <c r="Q483" s="339">
        <v>3102170.59</v>
      </c>
      <c r="R483" s="339" t="s">
        <v>1418</v>
      </c>
      <c r="S483" s="334">
        <v>6</v>
      </c>
      <c r="T483" s="336">
        <v>3.7014354502272306E-2</v>
      </c>
      <c r="U483" s="336">
        <v>0.47849178516322216</v>
      </c>
      <c r="V483" s="336" t="s">
        <v>1418</v>
      </c>
      <c r="W483" s="336" t="s">
        <v>1418</v>
      </c>
      <c r="X483" s="336" t="s">
        <v>1418</v>
      </c>
      <c r="Y483" s="336" t="s">
        <v>1418</v>
      </c>
      <c r="Z483" s="336" t="s">
        <v>1418</v>
      </c>
      <c r="AA483" s="336" t="s">
        <v>1418</v>
      </c>
      <c r="AB483" s="336" t="s">
        <v>1418</v>
      </c>
      <c r="AC483" s="340" t="s">
        <v>1418</v>
      </c>
      <c r="AD483" s="509">
        <v>43279666000133</v>
      </c>
      <c r="AE483" s="337" t="s">
        <v>2169</v>
      </c>
      <c r="AF483" s="337" t="s">
        <v>2134</v>
      </c>
      <c r="AG483" s="341" t="s">
        <v>1436</v>
      </c>
      <c r="AH483" s="341" t="s">
        <v>2135</v>
      </c>
      <c r="AI483" s="341">
        <v>5000</v>
      </c>
      <c r="AJ483" s="341">
        <v>5000</v>
      </c>
      <c r="AK483" s="341">
        <v>5000</v>
      </c>
      <c r="AL483" s="640">
        <v>0.01</v>
      </c>
      <c r="AM483" s="640" t="s">
        <v>34</v>
      </c>
      <c r="AN483" s="336" t="s">
        <v>34</v>
      </c>
      <c r="AO483" s="334" t="s">
        <v>1324</v>
      </c>
      <c r="AP483" s="337" t="s">
        <v>13</v>
      </c>
      <c r="AQ483" s="343" t="s">
        <v>679</v>
      </c>
      <c r="AR483" s="336" t="s">
        <v>34</v>
      </c>
      <c r="AS483" s="336" t="s">
        <v>34</v>
      </c>
      <c r="AT483" s="336"/>
      <c r="AW483" s="629"/>
      <c r="AX483" s="629"/>
      <c r="AY483" s="630"/>
      <c r="AZ483" s="630"/>
      <c r="BA483" s="630"/>
      <c r="BB483" s="631"/>
      <c r="BC483" s="630"/>
      <c r="BD483" s="630"/>
      <c r="BE483" s="630"/>
      <c r="BF483" s="630"/>
      <c r="BG483" s="631"/>
      <c r="BH483" s="631"/>
      <c r="BI483" s="632"/>
      <c r="BJ483" s="632"/>
      <c r="BK483" s="632"/>
      <c r="BL483" s="212"/>
      <c r="BM483" s="631"/>
      <c r="BN483" s="631"/>
      <c r="BO483" s="631"/>
      <c r="BP483" s="631"/>
      <c r="BQ483" s="631"/>
      <c r="BR483" s="631"/>
      <c r="BS483" s="631"/>
      <c r="BT483" s="634"/>
      <c r="BU483" s="635"/>
      <c r="BV483" s="633"/>
      <c r="BW483" s="636"/>
    </row>
    <row r="484" spans="2:75" ht="15.75" customHeight="1">
      <c r="B484" s="330" t="s">
        <v>1269</v>
      </c>
      <c r="C484" s="331">
        <v>40936530000160</v>
      </c>
      <c r="D484" s="332" t="s">
        <v>14</v>
      </c>
      <c r="E484" s="332" t="s">
        <v>15</v>
      </c>
      <c r="F484" s="332" t="s">
        <v>699</v>
      </c>
      <c r="G484" s="333"/>
      <c r="H484" s="333" t="s">
        <v>34</v>
      </c>
      <c r="I484" s="333" t="s">
        <v>34</v>
      </c>
      <c r="J484" s="333" t="s">
        <v>611</v>
      </c>
      <c r="K484" s="334" t="s">
        <v>49</v>
      </c>
      <c r="L484" s="335"/>
      <c r="M484" s="335" t="s">
        <v>1415</v>
      </c>
      <c r="N484" s="334">
        <v>579319</v>
      </c>
      <c r="O484" s="334" t="s">
        <v>1321</v>
      </c>
      <c r="P484" s="338">
        <v>44273</v>
      </c>
      <c r="Q484" s="339">
        <v>21379247.989999998</v>
      </c>
      <c r="R484" s="339">
        <v>16086029.53746032</v>
      </c>
      <c r="S484" s="334">
        <v>6</v>
      </c>
      <c r="T484" s="336">
        <v>0.2795905991769807</v>
      </c>
      <c r="U484" s="336">
        <v>3.6143222464364619</v>
      </c>
      <c r="V484" s="336">
        <v>0.52695410760386974</v>
      </c>
      <c r="W484" s="336">
        <v>5.1659122495653316</v>
      </c>
      <c r="X484" s="336" t="s">
        <v>1418</v>
      </c>
      <c r="Y484" s="336" t="s">
        <v>1418</v>
      </c>
      <c r="Z484" s="336" t="s">
        <v>1418</v>
      </c>
      <c r="AA484" s="336" t="s">
        <v>1418</v>
      </c>
      <c r="AB484" s="336">
        <v>0.33366980207855212</v>
      </c>
      <c r="AC484" s="340">
        <v>1.1451678594725152</v>
      </c>
      <c r="AD484" s="509">
        <v>0</v>
      </c>
      <c r="AE484" s="337" t="s">
        <v>2254</v>
      </c>
      <c r="AF484" s="337" t="s">
        <v>2134</v>
      </c>
      <c r="AG484" s="341" t="s">
        <v>1436</v>
      </c>
      <c r="AH484" s="341" t="s">
        <v>2138</v>
      </c>
      <c r="AI484" s="341">
        <v>0</v>
      </c>
      <c r="AJ484" s="341">
        <v>0</v>
      </c>
      <c r="AK484" s="341">
        <v>0</v>
      </c>
      <c r="AL484" s="336">
        <v>9.0000000000000011E-3</v>
      </c>
      <c r="AM484" s="336" t="s">
        <v>34</v>
      </c>
      <c r="AN484" s="336" t="s">
        <v>34</v>
      </c>
      <c r="AO484" s="334" t="s">
        <v>1324</v>
      </c>
      <c r="AP484" s="337" t="s">
        <v>13</v>
      </c>
      <c r="AQ484" s="343" t="s">
        <v>668</v>
      </c>
      <c r="AR484" s="336">
        <v>2.9996999999999997E-3</v>
      </c>
      <c r="AS484" s="336">
        <v>2.9996999999999997E-3</v>
      </c>
      <c r="AT484" s="336"/>
      <c r="AW484" s="629"/>
      <c r="AX484" s="629"/>
      <c r="AY484" s="630"/>
      <c r="AZ484" s="630"/>
      <c r="BA484" s="630"/>
      <c r="BB484" s="631"/>
      <c r="BC484" s="630"/>
      <c r="BD484" s="630"/>
      <c r="BE484" s="630"/>
      <c r="BF484" s="630"/>
      <c r="BG484" s="631"/>
      <c r="BH484" s="631"/>
      <c r="BI484" s="632"/>
      <c r="BJ484" s="632"/>
      <c r="BK484" s="632"/>
      <c r="BL484" s="631"/>
      <c r="BM484" s="631"/>
      <c r="BN484" s="631"/>
      <c r="BO484" s="631"/>
      <c r="BP484" s="631"/>
      <c r="BQ484" s="631"/>
      <c r="BR484" s="631"/>
      <c r="BS484" s="631"/>
      <c r="BT484" s="634"/>
      <c r="BU484" s="635"/>
      <c r="BV484" s="633"/>
      <c r="BW484" s="636"/>
    </row>
    <row r="485" spans="2:75" ht="15.75" customHeight="1">
      <c r="B485" s="330" t="s">
        <v>1505</v>
      </c>
      <c r="C485" s="331">
        <v>26387057000189</v>
      </c>
      <c r="D485" s="332" t="s">
        <v>11</v>
      </c>
      <c r="E485" s="332" t="s">
        <v>620</v>
      </c>
      <c r="F485" s="332" t="s">
        <v>663</v>
      </c>
      <c r="G485" s="333" t="s">
        <v>738</v>
      </c>
      <c r="H485" s="333" t="s">
        <v>34</v>
      </c>
      <c r="I485" s="333"/>
      <c r="J485" s="333" t="s">
        <v>608</v>
      </c>
      <c r="K485" s="334" t="s">
        <v>48</v>
      </c>
      <c r="L485" s="335"/>
      <c r="M485" s="335"/>
      <c r="N485" s="334">
        <v>428515</v>
      </c>
      <c r="O485" s="334" t="s">
        <v>1321</v>
      </c>
      <c r="P485" s="338">
        <v>42691</v>
      </c>
      <c r="Q485" s="339" t="s">
        <v>1393</v>
      </c>
      <c r="R485" s="339" t="s">
        <v>1418</v>
      </c>
      <c r="S485" s="334">
        <v>6</v>
      </c>
      <c r="T485" s="336" t="s">
        <v>1418</v>
      </c>
      <c r="U485" s="336" t="s">
        <v>1418</v>
      </c>
      <c r="V485" s="336" t="s">
        <v>1418</v>
      </c>
      <c r="W485" s="336" t="s">
        <v>1418</v>
      </c>
      <c r="X485" s="336" t="s">
        <v>1418</v>
      </c>
      <c r="Y485" s="336" t="s">
        <v>1418</v>
      </c>
      <c r="Z485" s="336" t="s">
        <v>1418</v>
      </c>
      <c r="AA485" s="336" t="s">
        <v>1418</v>
      </c>
      <c r="AB485" s="336" t="s">
        <v>1418</v>
      </c>
      <c r="AC485" s="340" t="s">
        <v>1418</v>
      </c>
      <c r="AD485" s="509">
        <v>19782311000188</v>
      </c>
      <c r="AE485" s="337" t="s">
        <v>2189</v>
      </c>
      <c r="AF485" s="337" t="s">
        <v>2143</v>
      </c>
      <c r="AG485" s="341" t="s">
        <v>1437</v>
      </c>
      <c r="AH485" s="341" t="s">
        <v>2138</v>
      </c>
      <c r="AI485" s="341">
        <v>1000</v>
      </c>
      <c r="AJ485" s="341">
        <v>500</v>
      </c>
      <c r="AK485" s="341">
        <v>500</v>
      </c>
      <c r="AL485" s="640">
        <v>8.0000000000000002E-3</v>
      </c>
      <c r="AM485" s="640" t="s">
        <v>34</v>
      </c>
      <c r="AN485" s="336" t="s">
        <v>34</v>
      </c>
      <c r="AO485" s="334" t="s">
        <v>1324</v>
      </c>
      <c r="AP485" s="337" t="s">
        <v>11</v>
      </c>
      <c r="AQ485" s="343" t="s">
        <v>669</v>
      </c>
      <c r="AR485" s="336">
        <v>1.6000000000000001E-3</v>
      </c>
      <c r="AS485" s="336">
        <v>1.6000000000000001E-3</v>
      </c>
      <c r="AT485" s="336"/>
      <c r="AW485" s="629"/>
      <c r="AX485" s="629"/>
      <c r="AY485" s="630"/>
      <c r="AZ485" s="630"/>
      <c r="BA485" s="630"/>
      <c r="BB485" s="631"/>
      <c r="BC485" s="630"/>
      <c r="BD485" s="630"/>
      <c r="BE485" s="630"/>
      <c r="BF485" s="630"/>
      <c r="BG485" s="631"/>
      <c r="BH485" s="631"/>
      <c r="BI485" s="632"/>
      <c r="BJ485" s="632"/>
      <c r="BK485" s="632"/>
      <c r="BL485" s="631"/>
      <c r="BM485" s="631"/>
      <c r="BN485" s="631"/>
      <c r="BO485" s="631"/>
      <c r="BP485" s="631"/>
      <c r="BQ485" s="631"/>
      <c r="BR485" s="631"/>
      <c r="BS485" s="631"/>
      <c r="BT485" s="634"/>
      <c r="BU485" s="635"/>
      <c r="BV485" s="633"/>
      <c r="BW485" s="636"/>
    </row>
    <row r="486" spans="2:75" ht="15.75" customHeight="1">
      <c r="B486" s="330" t="s">
        <v>799</v>
      </c>
      <c r="C486" s="331">
        <v>33824820000157</v>
      </c>
      <c r="D486" s="332" t="s">
        <v>11</v>
      </c>
      <c r="E486" s="332" t="s">
        <v>661</v>
      </c>
      <c r="F486" s="332" t="s">
        <v>663</v>
      </c>
      <c r="G486" s="333"/>
      <c r="H486" s="333" t="s">
        <v>34</v>
      </c>
      <c r="I486" s="333"/>
      <c r="J486" s="333" t="s">
        <v>611</v>
      </c>
      <c r="K486" s="334" t="s">
        <v>48</v>
      </c>
      <c r="L486" s="335"/>
      <c r="M486" s="335" t="s">
        <v>1415</v>
      </c>
      <c r="N486" s="334">
        <v>505323</v>
      </c>
      <c r="O486" s="334" t="s">
        <v>1321</v>
      </c>
      <c r="P486" s="338">
        <v>43699</v>
      </c>
      <c r="Q486" s="339">
        <v>3353878.37</v>
      </c>
      <c r="R486" s="339">
        <v>5038694.8292063456</v>
      </c>
      <c r="S486" s="334">
        <v>6</v>
      </c>
      <c r="T486" s="336">
        <v>3.2429926893872807E-2</v>
      </c>
      <c r="U486" s="336">
        <v>0.41922799467458965</v>
      </c>
      <c r="V486" s="336">
        <v>5.0472816644866914E-2</v>
      </c>
      <c r="W486" s="336">
        <v>0.4948023708580504</v>
      </c>
      <c r="X486" s="336">
        <v>9.9707846867016725E-2</v>
      </c>
      <c r="Y486" s="336">
        <v>0.75610271577487898</v>
      </c>
      <c r="Z486" s="336">
        <v>0.17823287155629619</v>
      </c>
      <c r="AA486" s="336">
        <v>1.0131334229309243</v>
      </c>
      <c r="AB486" s="336">
        <v>2.3023975168454124E-2</v>
      </c>
      <c r="AC486" s="340">
        <v>-2.069257987716508</v>
      </c>
      <c r="AD486" s="509">
        <v>32841087000116</v>
      </c>
      <c r="AE486" s="337" t="s">
        <v>2194</v>
      </c>
      <c r="AF486" s="337" t="s">
        <v>2194</v>
      </c>
      <c r="AG486" s="341" t="s">
        <v>1439</v>
      </c>
      <c r="AH486" s="341" t="s">
        <v>2135</v>
      </c>
      <c r="AI486" s="341">
        <v>25000</v>
      </c>
      <c r="AJ486" s="341" t="s">
        <v>1428</v>
      </c>
      <c r="AK486" s="341" t="s">
        <v>1428</v>
      </c>
      <c r="AL486" s="336">
        <v>5.0000000000000001E-3</v>
      </c>
      <c r="AM486" s="336">
        <v>0.2</v>
      </c>
      <c r="AN486" s="336" t="s">
        <v>64</v>
      </c>
      <c r="AO486" s="334" t="s">
        <v>1324</v>
      </c>
      <c r="AP486" s="337" t="s">
        <v>11</v>
      </c>
      <c r="AQ486" s="343" t="s">
        <v>2158</v>
      </c>
      <c r="AR486" s="336">
        <v>1.6665E-3</v>
      </c>
      <c r="AS486" s="336">
        <v>1.6665E-3</v>
      </c>
      <c r="AT486" s="336"/>
      <c r="AW486" s="629"/>
      <c r="AX486" s="629"/>
      <c r="AY486" s="630"/>
      <c r="AZ486" s="630"/>
      <c r="BA486" s="630"/>
      <c r="BB486" s="631"/>
      <c r="BC486" s="630"/>
      <c r="BD486" s="630"/>
      <c r="BE486" s="630"/>
      <c r="BF486" s="630"/>
      <c r="BG486" s="631"/>
      <c r="BH486" s="631"/>
      <c r="BI486" s="632"/>
      <c r="BJ486" s="632"/>
      <c r="BK486" s="632"/>
      <c r="BL486" s="212"/>
      <c r="BM486" s="631"/>
      <c r="BN486" s="631"/>
      <c r="BO486" s="631"/>
      <c r="BP486" s="631"/>
      <c r="BQ486" s="631"/>
      <c r="BR486" s="631"/>
      <c r="BS486" s="631"/>
      <c r="BT486" s="634"/>
      <c r="BU486" s="635"/>
      <c r="BV486" s="633"/>
      <c r="BW486" s="636"/>
    </row>
    <row r="487" spans="2:75" ht="15.75" customHeight="1">
      <c r="B487" s="330" t="s">
        <v>1109</v>
      </c>
      <c r="C487" s="331">
        <v>30606457000105</v>
      </c>
      <c r="D487" s="332" t="s">
        <v>11</v>
      </c>
      <c r="E487" s="332" t="s">
        <v>620</v>
      </c>
      <c r="F487" s="332" t="s">
        <v>663</v>
      </c>
      <c r="G487" s="333" t="s">
        <v>738</v>
      </c>
      <c r="H487" s="333" t="s">
        <v>34</v>
      </c>
      <c r="I487" s="333"/>
      <c r="J487" s="333" t="s">
        <v>608</v>
      </c>
      <c r="K487" s="334" t="s">
        <v>48</v>
      </c>
      <c r="L487" s="335"/>
      <c r="M487" s="335" t="s">
        <v>1415</v>
      </c>
      <c r="N487" s="334">
        <v>488704</v>
      </c>
      <c r="O487" s="334" t="s">
        <v>1321</v>
      </c>
      <c r="P487" s="338">
        <v>43524</v>
      </c>
      <c r="Q487" s="339">
        <v>7331798.9699999997</v>
      </c>
      <c r="R487" s="339">
        <v>6773349.0717857191</v>
      </c>
      <c r="S487" s="334">
        <v>6</v>
      </c>
      <c r="T487" s="336">
        <v>9.1916229638696612E-2</v>
      </c>
      <c r="U487" s="336">
        <v>1.1882190408748752</v>
      </c>
      <c r="V487" s="336">
        <v>0.12350395803272374</v>
      </c>
      <c r="W487" s="336">
        <v>1.2107517532639969</v>
      </c>
      <c r="X487" s="336">
        <v>0.17357162425407835</v>
      </c>
      <c r="Y487" s="336">
        <v>1.316225157835385</v>
      </c>
      <c r="Z487" s="336">
        <v>0.1842390153910094</v>
      </c>
      <c r="AA487" s="336">
        <v>1.0472742916087678</v>
      </c>
      <c r="AB487" s="336">
        <v>9.3258677941891136E-3</v>
      </c>
      <c r="AC487" s="340">
        <v>2.0770654162125228</v>
      </c>
      <c r="AD487" s="509">
        <v>0</v>
      </c>
      <c r="AE487" s="337" t="s">
        <v>2374</v>
      </c>
      <c r="AF487" s="337" t="s">
        <v>2134</v>
      </c>
      <c r="AG487" s="341" t="s">
        <v>1436</v>
      </c>
      <c r="AH487" s="341" t="s">
        <v>2138</v>
      </c>
      <c r="AI487" s="341">
        <v>0</v>
      </c>
      <c r="AJ487" s="341">
        <v>0</v>
      </c>
      <c r="AK487" s="341">
        <v>0</v>
      </c>
      <c r="AL487" s="336">
        <v>5.0000000000000001E-3</v>
      </c>
      <c r="AM487" s="336">
        <v>0.2</v>
      </c>
      <c r="AN487" s="336" t="s">
        <v>64</v>
      </c>
      <c r="AO487" s="334" t="s">
        <v>1324</v>
      </c>
      <c r="AP487" s="337" t="s">
        <v>13</v>
      </c>
      <c r="AQ487" s="343" t="s">
        <v>668</v>
      </c>
      <c r="AR487" s="336">
        <v>1E-3</v>
      </c>
      <c r="AS487" s="336">
        <v>1E-3</v>
      </c>
      <c r="AT487" s="336"/>
      <c r="AW487" s="629"/>
      <c r="AX487" s="629"/>
      <c r="AY487" s="630"/>
      <c r="AZ487" s="630"/>
      <c r="BA487" s="630"/>
      <c r="BB487" s="631"/>
      <c r="BC487" s="630"/>
      <c r="BD487" s="630"/>
      <c r="BE487" s="630"/>
      <c r="BF487" s="630"/>
      <c r="BG487" s="631"/>
      <c r="BH487" s="631"/>
      <c r="BI487" s="632"/>
      <c r="BJ487" s="632"/>
      <c r="BK487" s="632"/>
      <c r="BL487" s="631"/>
      <c r="BM487" s="631"/>
      <c r="BN487" s="631"/>
      <c r="BO487" s="631"/>
      <c r="BP487" s="631"/>
      <c r="BQ487" s="631"/>
      <c r="BR487" s="631"/>
      <c r="BS487" s="631"/>
      <c r="BT487" s="634"/>
      <c r="BU487" s="635"/>
      <c r="BV487" s="633"/>
      <c r="BW487" s="636"/>
    </row>
    <row r="488" spans="2:75" ht="15.75" customHeight="1">
      <c r="B488" s="330" t="s">
        <v>970</v>
      </c>
      <c r="C488" s="331">
        <v>33736873000116</v>
      </c>
      <c r="D488" s="332" t="s">
        <v>14</v>
      </c>
      <c r="E488" s="332" t="s">
        <v>15</v>
      </c>
      <c r="F488" s="332" t="s">
        <v>701</v>
      </c>
      <c r="G488" s="333"/>
      <c r="H488" s="333" t="s">
        <v>34</v>
      </c>
      <c r="I488" s="333" t="s">
        <v>34</v>
      </c>
      <c r="J488" s="333" t="s">
        <v>611</v>
      </c>
      <c r="K488" s="334" t="s">
        <v>49</v>
      </c>
      <c r="L488" s="335"/>
      <c r="M488" s="335" t="s">
        <v>34</v>
      </c>
      <c r="N488" s="334">
        <v>501506</v>
      </c>
      <c r="O488" s="334" t="s">
        <v>1321</v>
      </c>
      <c r="P488" s="338">
        <v>43647</v>
      </c>
      <c r="Q488" s="339">
        <v>259085490.81</v>
      </c>
      <c r="R488" s="339">
        <v>402770981.76206374</v>
      </c>
      <c r="S488" s="334">
        <v>6</v>
      </c>
      <c r="T488" s="336">
        <v>-9.6560033168201054E-2</v>
      </c>
      <c r="U488" s="336">
        <v>-1.2482503954847046</v>
      </c>
      <c r="V488" s="336">
        <v>-6.2100211893604373E-2</v>
      </c>
      <c r="W488" s="336">
        <v>-0.60878972322753688</v>
      </c>
      <c r="X488" s="336">
        <v>0.31651199474834213</v>
      </c>
      <c r="Y488" s="336">
        <v>2.4001679539196941</v>
      </c>
      <c r="Z488" s="336">
        <v>0.53457118376331025</v>
      </c>
      <c r="AA488" s="336">
        <v>3.0386759102138621</v>
      </c>
      <c r="AB488" s="336">
        <v>0.12908899631256865</v>
      </c>
      <c r="AC488" s="340">
        <v>-1.1846865448102082</v>
      </c>
      <c r="AD488" s="509">
        <v>33736782000180</v>
      </c>
      <c r="AE488" s="337" t="s">
        <v>2292</v>
      </c>
      <c r="AF488" s="337" t="s">
        <v>2134</v>
      </c>
      <c r="AG488" s="341" t="s">
        <v>1436</v>
      </c>
      <c r="AH488" s="341" t="s">
        <v>2138</v>
      </c>
      <c r="AI488" s="341">
        <v>500</v>
      </c>
      <c r="AJ488" s="341">
        <v>100</v>
      </c>
      <c r="AK488" s="341">
        <v>100</v>
      </c>
      <c r="AL488" s="336">
        <v>0.01</v>
      </c>
      <c r="AM488" s="336" t="s">
        <v>34</v>
      </c>
      <c r="AN488" s="336" t="s">
        <v>64</v>
      </c>
      <c r="AO488" s="334" t="s">
        <v>1324</v>
      </c>
      <c r="AP488" s="337" t="s">
        <v>13</v>
      </c>
      <c r="AQ488" s="343" t="s">
        <v>671</v>
      </c>
      <c r="AR488" s="336">
        <v>4.5333333333333337E-3</v>
      </c>
      <c r="AS488" s="336">
        <v>4.5333333333333337E-3</v>
      </c>
      <c r="AT488" s="336"/>
      <c r="AW488" s="629"/>
      <c r="AX488" s="629"/>
      <c r="AY488" s="630"/>
      <c r="AZ488" s="630"/>
      <c r="BA488" s="630"/>
      <c r="BB488" s="631"/>
      <c r="BC488" s="630"/>
      <c r="BD488" s="630"/>
      <c r="BE488" s="630"/>
      <c r="BF488" s="630"/>
      <c r="BG488" s="631"/>
      <c r="BH488" s="631"/>
      <c r="BI488" s="632"/>
      <c r="BJ488" s="632"/>
      <c r="BK488" s="632"/>
      <c r="BL488" s="631"/>
      <c r="BM488" s="631"/>
      <c r="BN488" s="631"/>
      <c r="BO488" s="631"/>
      <c r="BP488" s="631"/>
      <c r="BQ488" s="631"/>
      <c r="BR488" s="631"/>
      <c r="BS488" s="631"/>
      <c r="BT488" s="634"/>
      <c r="BU488" s="635"/>
      <c r="BV488" s="633"/>
      <c r="BW488" s="636"/>
    </row>
    <row r="489" spans="2:75" ht="15.75" customHeight="1">
      <c r="B489" s="330" t="s">
        <v>971</v>
      </c>
      <c r="C489" s="331">
        <v>35088108000162</v>
      </c>
      <c r="D489" s="332" t="s">
        <v>14</v>
      </c>
      <c r="E489" s="332" t="s">
        <v>15</v>
      </c>
      <c r="F489" s="332" t="s">
        <v>701</v>
      </c>
      <c r="G489" s="333"/>
      <c r="H489" s="333" t="s">
        <v>34</v>
      </c>
      <c r="I489" s="333" t="s">
        <v>34</v>
      </c>
      <c r="J489" s="333" t="s">
        <v>611</v>
      </c>
      <c r="K489" s="334" t="s">
        <v>49</v>
      </c>
      <c r="L489" s="335"/>
      <c r="M489" s="335" t="s">
        <v>34</v>
      </c>
      <c r="N489" s="334">
        <v>518514</v>
      </c>
      <c r="O489" s="334" t="s">
        <v>1321</v>
      </c>
      <c r="P489" s="338">
        <v>43811</v>
      </c>
      <c r="Q489" s="339">
        <v>206224539.11000001</v>
      </c>
      <c r="R489" s="339">
        <v>336582612.66944426</v>
      </c>
      <c r="S489" s="334">
        <v>6</v>
      </c>
      <c r="T489" s="336">
        <v>-0.25105081611908808</v>
      </c>
      <c r="U489" s="336">
        <v>-3.2453829004131838</v>
      </c>
      <c r="V489" s="336">
        <v>-0.21384128294086346</v>
      </c>
      <c r="W489" s="336">
        <v>-2.0963596014653407</v>
      </c>
      <c r="X489" s="336">
        <v>0.49878728414776008</v>
      </c>
      <c r="Y489" s="336">
        <v>3.7823945856647856</v>
      </c>
      <c r="Z489" s="336" t="s">
        <v>1418</v>
      </c>
      <c r="AA489" s="336" t="s">
        <v>1418</v>
      </c>
      <c r="AB489" s="336">
        <v>0.25660955581053263</v>
      </c>
      <c r="AC489" s="340">
        <v>-1.1871552079913059</v>
      </c>
      <c r="AD489" s="509">
        <v>35001472000143</v>
      </c>
      <c r="AE489" s="337" t="s">
        <v>2292</v>
      </c>
      <c r="AF489" s="337" t="s">
        <v>2134</v>
      </c>
      <c r="AG489" s="341" t="s">
        <v>1436</v>
      </c>
      <c r="AH489" s="341" t="s">
        <v>2138</v>
      </c>
      <c r="AI489" s="341">
        <v>500</v>
      </c>
      <c r="AJ489" s="341">
        <v>100</v>
      </c>
      <c r="AK489" s="341">
        <v>100</v>
      </c>
      <c r="AL489" s="336">
        <v>0.01</v>
      </c>
      <c r="AM489" s="336" t="s">
        <v>34</v>
      </c>
      <c r="AN489" s="336" t="s">
        <v>64</v>
      </c>
      <c r="AO489" s="334" t="s">
        <v>1324</v>
      </c>
      <c r="AP489" s="337" t="s">
        <v>13</v>
      </c>
      <c r="AQ489" s="343" t="s">
        <v>671</v>
      </c>
      <c r="AR489" s="336">
        <v>5.0000000000000001E-3</v>
      </c>
      <c r="AS489" s="336">
        <v>5.0000000000000001E-3</v>
      </c>
      <c r="AT489" s="336"/>
      <c r="AW489" s="629"/>
      <c r="AX489" s="629"/>
      <c r="AY489" s="630"/>
      <c r="AZ489" s="630"/>
      <c r="BA489" s="630"/>
      <c r="BB489" s="631"/>
      <c r="BC489" s="630"/>
      <c r="BD489" s="630"/>
      <c r="BE489" s="630"/>
      <c r="BF489" s="630"/>
      <c r="BG489" s="631"/>
      <c r="BH489" s="631"/>
      <c r="BI489" s="632"/>
      <c r="BJ489" s="632"/>
      <c r="BK489" s="632"/>
      <c r="BL489" s="631"/>
      <c r="BM489" s="631"/>
      <c r="BN489" s="631"/>
      <c r="BO489" s="631"/>
      <c r="BP489" s="631"/>
      <c r="BQ489" s="631"/>
      <c r="BR489" s="631"/>
      <c r="BS489" s="631"/>
      <c r="BT489" s="634"/>
      <c r="BU489" s="635"/>
      <c r="BV489" s="633"/>
      <c r="BW489" s="636"/>
    </row>
    <row r="490" spans="2:75" ht="15.75" customHeight="1">
      <c r="B490" s="330" t="s">
        <v>972</v>
      </c>
      <c r="C490" s="331">
        <v>36986672000165</v>
      </c>
      <c r="D490" s="332" t="s">
        <v>14</v>
      </c>
      <c r="E490" s="332" t="s">
        <v>15</v>
      </c>
      <c r="F490" s="332" t="s">
        <v>701</v>
      </c>
      <c r="G490" s="333"/>
      <c r="H490" s="333" t="s">
        <v>34</v>
      </c>
      <c r="I490" s="333" t="s">
        <v>34</v>
      </c>
      <c r="J490" s="333" t="s">
        <v>611</v>
      </c>
      <c r="K490" s="334" t="s">
        <v>49</v>
      </c>
      <c r="L490" s="335"/>
      <c r="M490" s="335" t="s">
        <v>1415</v>
      </c>
      <c r="N490" s="334">
        <v>555071</v>
      </c>
      <c r="O490" s="334" t="s">
        <v>1321</v>
      </c>
      <c r="P490" s="338">
        <v>44105</v>
      </c>
      <c r="Q490" s="339">
        <v>104287764.14</v>
      </c>
      <c r="R490" s="339">
        <v>232097163.1301586</v>
      </c>
      <c r="S490" s="334">
        <v>6</v>
      </c>
      <c r="T490" s="336">
        <v>-0.60371896255001789</v>
      </c>
      <c r="U490" s="336">
        <v>-7.8043928635770907</v>
      </c>
      <c r="V490" s="336">
        <v>-0.57394441271262897</v>
      </c>
      <c r="W490" s="336">
        <v>-5.6265743627727947</v>
      </c>
      <c r="X490" s="336" t="s">
        <v>1418</v>
      </c>
      <c r="Y490" s="336" t="s">
        <v>1418</v>
      </c>
      <c r="Z490" s="336" t="s">
        <v>1418</v>
      </c>
      <c r="AA490" s="336" t="s">
        <v>1418</v>
      </c>
      <c r="AB490" s="336">
        <v>0.634367092718778</v>
      </c>
      <c r="AC490" s="340">
        <v>-1.1753173727808952</v>
      </c>
      <c r="AD490" s="509">
        <v>38167819000110</v>
      </c>
      <c r="AE490" s="337" t="s">
        <v>2292</v>
      </c>
      <c r="AF490" s="337" t="s">
        <v>2134</v>
      </c>
      <c r="AG490" s="341" t="s">
        <v>1436</v>
      </c>
      <c r="AH490" s="341" t="s">
        <v>2138</v>
      </c>
      <c r="AI490" s="341">
        <v>500</v>
      </c>
      <c r="AJ490" s="341">
        <v>100</v>
      </c>
      <c r="AK490" s="341">
        <v>100</v>
      </c>
      <c r="AL490" s="336">
        <v>6.9999999999999993E-3</v>
      </c>
      <c r="AM490" s="336" t="s">
        <v>34</v>
      </c>
      <c r="AN490" s="336" t="s">
        <v>2147</v>
      </c>
      <c r="AO490" s="334" t="s">
        <v>1324</v>
      </c>
      <c r="AP490" s="337" t="s">
        <v>13</v>
      </c>
      <c r="AQ490" s="343" t="s">
        <v>671</v>
      </c>
      <c r="AR490" s="336">
        <v>3.4999999999999996E-3</v>
      </c>
      <c r="AS490" s="336">
        <v>3.4999999999999996E-3</v>
      </c>
      <c r="AT490" s="336"/>
      <c r="AW490" s="629"/>
      <c r="AX490" s="629"/>
      <c r="AY490" s="630"/>
      <c r="AZ490" s="630"/>
      <c r="BA490" s="630"/>
      <c r="BB490" s="631"/>
      <c r="BC490" s="630"/>
      <c r="BD490" s="630"/>
      <c r="BE490" s="630"/>
      <c r="BF490" s="630"/>
      <c r="BG490" s="631"/>
      <c r="BH490" s="631"/>
      <c r="BI490" s="632"/>
      <c r="BJ490" s="632"/>
      <c r="BK490" s="632"/>
      <c r="BL490" s="631"/>
      <c r="BM490" s="631"/>
      <c r="BN490" s="631"/>
      <c r="BO490" s="631"/>
      <c r="BP490" s="631"/>
      <c r="BQ490" s="631"/>
      <c r="BR490" s="631"/>
      <c r="BS490" s="631"/>
      <c r="BT490" s="634"/>
      <c r="BU490" s="635"/>
      <c r="BV490" s="633"/>
      <c r="BW490" s="636"/>
    </row>
    <row r="491" spans="2:75" ht="15.75" customHeight="1">
      <c r="B491" s="330" t="s">
        <v>222</v>
      </c>
      <c r="C491" s="331">
        <v>39957930000173</v>
      </c>
      <c r="D491" s="332" t="s">
        <v>14</v>
      </c>
      <c r="E491" s="332" t="s">
        <v>15</v>
      </c>
      <c r="F491" s="332" t="s">
        <v>701</v>
      </c>
      <c r="G491" s="333"/>
      <c r="H491" s="333" t="s">
        <v>34</v>
      </c>
      <c r="I491" s="333" t="s">
        <v>34</v>
      </c>
      <c r="J491" s="333" t="s">
        <v>611</v>
      </c>
      <c r="K491" s="334" t="s">
        <v>49</v>
      </c>
      <c r="L491" s="335"/>
      <c r="M491" s="335" t="s">
        <v>1415</v>
      </c>
      <c r="N491" s="334">
        <v>568929</v>
      </c>
      <c r="O491" s="334" t="s">
        <v>1321</v>
      </c>
      <c r="P491" s="338">
        <v>44195</v>
      </c>
      <c r="Q491" s="339">
        <v>2827565.02</v>
      </c>
      <c r="R491" s="339">
        <v>4095331.7281746049</v>
      </c>
      <c r="S491" s="334">
        <v>6</v>
      </c>
      <c r="T491" s="336">
        <v>-0.24673205410150556</v>
      </c>
      <c r="U491" s="336">
        <v>-3.1895534208700158</v>
      </c>
      <c r="V491" s="336">
        <v>-0.17627087546005682</v>
      </c>
      <c r="W491" s="336">
        <v>-1.7280439826559679</v>
      </c>
      <c r="X491" s="336" t="s">
        <v>1418</v>
      </c>
      <c r="Y491" s="336" t="s">
        <v>1418</v>
      </c>
      <c r="Z491" s="336" t="s">
        <v>1418</v>
      </c>
      <c r="AA491" s="336" t="s">
        <v>1418</v>
      </c>
      <c r="AB491" s="336">
        <v>0.18620723277785445</v>
      </c>
      <c r="AC491" s="340">
        <v>-1.4699231115886904</v>
      </c>
      <c r="AD491" s="509">
        <v>0</v>
      </c>
      <c r="AE491" s="337" t="s">
        <v>2292</v>
      </c>
      <c r="AF491" s="337" t="s">
        <v>2134</v>
      </c>
      <c r="AG491" s="341" t="s">
        <v>1436</v>
      </c>
      <c r="AH491" s="341" t="s">
        <v>2138</v>
      </c>
      <c r="AI491" s="341">
        <v>0</v>
      </c>
      <c r="AJ491" s="341">
        <v>0</v>
      </c>
      <c r="AK491" s="341">
        <v>0</v>
      </c>
      <c r="AL491" s="336">
        <v>1.3500000000000002E-2</v>
      </c>
      <c r="AM491" s="336">
        <v>0.2</v>
      </c>
      <c r="AN491" s="336" t="s">
        <v>34</v>
      </c>
      <c r="AO491" s="334" t="s">
        <v>1324</v>
      </c>
      <c r="AP491" s="337" t="s">
        <v>13</v>
      </c>
      <c r="AQ491" s="343" t="s">
        <v>671</v>
      </c>
      <c r="AR491" s="336">
        <v>1.8E-3</v>
      </c>
      <c r="AS491" s="336">
        <v>1.8E-3</v>
      </c>
      <c r="AT491" s="336"/>
      <c r="AW491" s="629"/>
      <c r="AX491" s="629"/>
      <c r="AY491" s="630"/>
      <c r="AZ491" s="630"/>
      <c r="BA491" s="630"/>
      <c r="BB491" s="631"/>
      <c r="BC491" s="630"/>
      <c r="BD491" s="630"/>
      <c r="BE491" s="630"/>
      <c r="BF491" s="630"/>
      <c r="BG491" s="631"/>
      <c r="BH491" s="631"/>
      <c r="BI491" s="632"/>
      <c r="BJ491" s="632"/>
      <c r="BK491" s="632"/>
      <c r="BL491" s="631"/>
      <c r="BM491" s="631"/>
      <c r="BN491" s="631"/>
      <c r="BO491" s="631"/>
      <c r="BP491" s="631"/>
      <c r="BQ491" s="631"/>
      <c r="BR491" s="631"/>
      <c r="BS491" s="631"/>
      <c r="BT491" s="634"/>
      <c r="BU491" s="635"/>
      <c r="BV491" s="633"/>
      <c r="BW491" s="636"/>
    </row>
    <row r="492" spans="2:75" ht="15.75" customHeight="1">
      <c r="B492" s="330" t="s">
        <v>106</v>
      </c>
      <c r="C492" s="331">
        <v>9141893000160</v>
      </c>
      <c r="D492" s="332" t="s">
        <v>13</v>
      </c>
      <c r="E492" s="332" t="s">
        <v>616</v>
      </c>
      <c r="F492" s="332" t="s">
        <v>617</v>
      </c>
      <c r="G492" s="333" t="s">
        <v>34</v>
      </c>
      <c r="H492" s="333" t="s">
        <v>1337</v>
      </c>
      <c r="I492" s="333" t="s">
        <v>34</v>
      </c>
      <c r="J492" s="333" t="s">
        <v>608</v>
      </c>
      <c r="K492" s="334" t="s">
        <v>48</v>
      </c>
      <c r="L492" s="335"/>
      <c r="M492" s="335" t="s">
        <v>34</v>
      </c>
      <c r="N492" s="334">
        <v>198978</v>
      </c>
      <c r="O492" s="334" t="s">
        <v>1321</v>
      </c>
      <c r="P492" s="338">
        <v>39416</v>
      </c>
      <c r="Q492" s="339">
        <v>30552192.59</v>
      </c>
      <c r="R492" s="339">
        <v>41940443.126587331</v>
      </c>
      <c r="S492" s="334">
        <v>6</v>
      </c>
      <c r="T492" s="336">
        <v>5.9660560365399018E-2</v>
      </c>
      <c r="U492" s="336">
        <v>0.77124370847330193</v>
      </c>
      <c r="V492" s="336">
        <v>8.4827618470011412E-2</v>
      </c>
      <c r="W492" s="336">
        <v>0.83159430210781471</v>
      </c>
      <c r="X492" s="336">
        <v>7.7397797267949153E-2</v>
      </c>
      <c r="Y492" s="336">
        <v>0.58692155680927116</v>
      </c>
      <c r="Z492" s="336">
        <v>9.8547713726043096E-2</v>
      </c>
      <c r="AA492" s="336">
        <v>0.56017715283090774</v>
      </c>
      <c r="AB492" s="336">
        <v>2.4581803688000919E-2</v>
      </c>
      <c r="AC492" s="340">
        <v>-0.62716811051878707</v>
      </c>
      <c r="AD492" s="509">
        <v>13812152000130</v>
      </c>
      <c r="AE492" s="337" t="s">
        <v>2189</v>
      </c>
      <c r="AF492" s="337" t="s">
        <v>2143</v>
      </c>
      <c r="AG492" s="341" t="s">
        <v>1437</v>
      </c>
      <c r="AH492" s="341" t="s">
        <v>2138</v>
      </c>
      <c r="AI492" s="341">
        <v>1000</v>
      </c>
      <c r="AJ492" s="341">
        <v>500</v>
      </c>
      <c r="AK492" s="341">
        <v>500</v>
      </c>
      <c r="AL492" s="640">
        <v>1.4999999999999999E-2</v>
      </c>
      <c r="AM492" s="640">
        <v>0.2</v>
      </c>
      <c r="AN492" s="336" t="s">
        <v>64</v>
      </c>
      <c r="AO492" s="334" t="s">
        <v>1324</v>
      </c>
      <c r="AP492" s="337" t="s">
        <v>13</v>
      </c>
      <c r="AQ492" s="343" t="s">
        <v>668</v>
      </c>
      <c r="AR492" s="336">
        <v>4.0000000000000001E-3</v>
      </c>
      <c r="AS492" s="336">
        <v>4.0000000000000001E-3</v>
      </c>
      <c r="AT492" s="336"/>
      <c r="AW492" s="629"/>
      <c r="AX492" s="629"/>
      <c r="AY492" s="630"/>
      <c r="AZ492" s="630"/>
      <c r="BA492" s="630"/>
      <c r="BB492" s="630"/>
      <c r="BC492" s="630"/>
      <c r="BD492" s="630"/>
      <c r="BE492" s="630"/>
      <c r="BF492" s="630"/>
      <c r="BG492" s="631"/>
      <c r="BH492" s="631"/>
      <c r="BI492" s="632"/>
      <c r="BJ492" s="632"/>
      <c r="BK492" s="632"/>
      <c r="BL492" s="212"/>
      <c r="BM492" s="631"/>
      <c r="BN492" s="631"/>
      <c r="BO492" s="631"/>
      <c r="BP492" s="631"/>
      <c r="BQ492" s="631"/>
      <c r="BR492" s="631"/>
      <c r="BS492" s="631"/>
      <c r="BT492" s="631"/>
      <c r="BU492" s="631"/>
      <c r="BV492" s="633"/>
      <c r="BW492" s="630"/>
    </row>
    <row r="493" spans="2:75" ht="15.75" customHeight="1">
      <c r="B493" s="330" t="s">
        <v>399</v>
      </c>
      <c r="C493" s="331">
        <v>40575693000165</v>
      </c>
      <c r="D493" s="332" t="s">
        <v>13</v>
      </c>
      <c r="E493" s="332" t="s">
        <v>616</v>
      </c>
      <c r="F493" s="332" t="s">
        <v>617</v>
      </c>
      <c r="G493" s="333" t="s">
        <v>34</v>
      </c>
      <c r="H493" s="333" t="s">
        <v>1338</v>
      </c>
      <c r="I493" s="333" t="s">
        <v>34</v>
      </c>
      <c r="J493" s="333" t="s">
        <v>608</v>
      </c>
      <c r="K493" s="334" t="s">
        <v>48</v>
      </c>
      <c r="L493" s="335"/>
      <c r="M493" s="335" t="s">
        <v>34</v>
      </c>
      <c r="N493" s="334">
        <v>573019</v>
      </c>
      <c r="O493" s="334" t="s">
        <v>1321</v>
      </c>
      <c r="P493" s="338">
        <v>44232</v>
      </c>
      <c r="Q493" s="339">
        <v>30181279.850000001</v>
      </c>
      <c r="R493" s="339">
        <v>52586115.885515846</v>
      </c>
      <c r="S493" s="334">
        <v>6</v>
      </c>
      <c r="T493" s="336">
        <v>8.841042411036204E-2</v>
      </c>
      <c r="U493" s="336">
        <v>1.142898808542175</v>
      </c>
      <c r="V493" s="336">
        <v>0.10845069717193168</v>
      </c>
      <c r="W493" s="336">
        <v>1.0631794627086191</v>
      </c>
      <c r="X493" s="336" t="s">
        <v>1418</v>
      </c>
      <c r="Y493" s="336" t="s">
        <v>1418</v>
      </c>
      <c r="Z493" s="336" t="s">
        <v>1418</v>
      </c>
      <c r="AA493" s="336" t="s">
        <v>1418</v>
      </c>
      <c r="AB493" s="336">
        <v>0.17061379112804997</v>
      </c>
      <c r="AC493" s="340">
        <v>0.11892806287523149</v>
      </c>
      <c r="AD493" s="509">
        <v>0</v>
      </c>
      <c r="AE493" s="337" t="s">
        <v>2435</v>
      </c>
      <c r="AF493" s="337" t="s">
        <v>2134</v>
      </c>
      <c r="AG493" s="341" t="s">
        <v>1436</v>
      </c>
      <c r="AH493" s="341" t="s">
        <v>2138</v>
      </c>
      <c r="AI493" s="341">
        <v>5000</v>
      </c>
      <c r="AJ493" s="341">
        <v>1000</v>
      </c>
      <c r="AK493" s="341">
        <v>5000</v>
      </c>
      <c r="AL493" s="336">
        <v>0.02</v>
      </c>
      <c r="AM493" s="336">
        <v>0.2</v>
      </c>
      <c r="AN493" s="336" t="s">
        <v>64</v>
      </c>
      <c r="AO493" s="334" t="s">
        <v>1324</v>
      </c>
      <c r="AP493" s="337" t="s">
        <v>13</v>
      </c>
      <c r="AQ493" s="343" t="s">
        <v>674</v>
      </c>
      <c r="AR493" s="336">
        <v>6.6666666666666662E-3</v>
      </c>
      <c r="AS493" s="336">
        <v>6.6666666666666662E-3</v>
      </c>
      <c r="AT493" s="336"/>
      <c r="AW493" s="629"/>
      <c r="AX493" s="629"/>
      <c r="AY493" s="630"/>
      <c r="AZ493" s="630"/>
      <c r="BA493" s="630"/>
      <c r="BB493" s="630"/>
      <c r="BC493" s="630"/>
      <c r="BD493" s="630"/>
      <c r="BE493" s="630"/>
      <c r="BF493" s="630"/>
      <c r="BG493" s="631"/>
      <c r="BH493" s="631"/>
      <c r="BI493" s="632"/>
      <c r="BJ493" s="632"/>
      <c r="BK493" s="632"/>
      <c r="BL493" s="212"/>
      <c r="BM493" s="631"/>
      <c r="BN493" s="631"/>
      <c r="BO493" s="631"/>
      <c r="BP493" s="631"/>
      <c r="BQ493" s="631"/>
      <c r="BR493" s="631"/>
      <c r="BS493" s="631"/>
      <c r="BT493" s="631"/>
      <c r="BU493" s="631"/>
      <c r="BV493" s="633"/>
      <c r="BW493" s="630"/>
    </row>
    <row r="494" spans="2:75" ht="15.75" customHeight="1">
      <c r="B494" s="330" t="s">
        <v>69</v>
      </c>
      <c r="C494" s="331">
        <v>11741292000130</v>
      </c>
      <c r="D494" s="332" t="s">
        <v>13</v>
      </c>
      <c r="E494" s="332" t="s">
        <v>615</v>
      </c>
      <c r="F494" s="332" t="s">
        <v>619</v>
      </c>
      <c r="G494" s="333" t="s">
        <v>34</v>
      </c>
      <c r="H494" s="333" t="s">
        <v>865</v>
      </c>
      <c r="I494" s="333" t="s">
        <v>34</v>
      </c>
      <c r="J494" s="333"/>
      <c r="K494" s="334" t="s">
        <v>48</v>
      </c>
      <c r="L494" s="335"/>
      <c r="M494" s="335" t="s">
        <v>1415</v>
      </c>
      <c r="N494" s="334">
        <v>388041</v>
      </c>
      <c r="O494" s="334" t="s">
        <v>1321</v>
      </c>
      <c r="P494" s="338">
        <v>40452</v>
      </c>
      <c r="Q494" s="339">
        <v>13529270.6</v>
      </c>
      <c r="R494" s="339">
        <v>23810979.520674575</v>
      </c>
      <c r="S494" s="334">
        <v>6</v>
      </c>
      <c r="T494" s="336">
        <v>3.5900088035936584E-2</v>
      </c>
      <c r="U494" s="336">
        <v>0.46408744506884708</v>
      </c>
      <c r="V494" s="336">
        <v>3.8438843235752973E-2</v>
      </c>
      <c r="W494" s="336">
        <v>0.37682919302713019</v>
      </c>
      <c r="X494" s="336">
        <v>7.6705058726375119E-2</v>
      </c>
      <c r="Y494" s="336">
        <v>0.58166839460525077</v>
      </c>
      <c r="Z494" s="336">
        <v>3.9976821035966337E-2</v>
      </c>
      <c r="AA494" s="336">
        <v>0.22724121078458159</v>
      </c>
      <c r="AB494" s="336">
        <v>5.4525421838304874E-2</v>
      </c>
      <c r="AC494" s="340">
        <v>-1.0627851634661334</v>
      </c>
      <c r="AD494" s="509">
        <v>0</v>
      </c>
      <c r="AE494" s="337" t="s">
        <v>2150</v>
      </c>
      <c r="AF494" s="337" t="s">
        <v>2134</v>
      </c>
      <c r="AG494" s="341" t="s">
        <v>1436</v>
      </c>
      <c r="AH494" s="341" t="s">
        <v>2138</v>
      </c>
      <c r="AI494" s="341">
        <v>1000</v>
      </c>
      <c r="AJ494" s="341">
        <v>1000</v>
      </c>
      <c r="AK494" s="341">
        <v>1000</v>
      </c>
      <c r="AL494" s="640">
        <v>1.7500000000000002E-2</v>
      </c>
      <c r="AM494" s="640">
        <v>0.2</v>
      </c>
      <c r="AN494" s="336" t="s">
        <v>34</v>
      </c>
      <c r="AO494" s="334" t="s">
        <v>1324</v>
      </c>
      <c r="AP494" s="337" t="s">
        <v>13</v>
      </c>
      <c r="AQ494" s="343" t="s">
        <v>668</v>
      </c>
      <c r="AR494" s="336" t="s">
        <v>34</v>
      </c>
      <c r="AS494" s="336" t="s">
        <v>34</v>
      </c>
      <c r="AT494" s="336"/>
      <c r="AW494" s="629"/>
      <c r="AX494" s="629"/>
      <c r="AY494" s="630"/>
      <c r="AZ494" s="630"/>
      <c r="BA494" s="630"/>
      <c r="BB494" s="630"/>
      <c r="BC494" s="630"/>
      <c r="BD494" s="630"/>
      <c r="BE494" s="630"/>
      <c r="BF494" s="630"/>
      <c r="BG494" s="631"/>
      <c r="BH494" s="631"/>
      <c r="BI494" s="632"/>
      <c r="BJ494" s="632"/>
      <c r="BK494" s="632"/>
      <c r="BL494" s="212"/>
      <c r="BM494" s="631"/>
      <c r="BN494" s="631"/>
      <c r="BO494" s="631"/>
      <c r="BP494" s="631"/>
      <c r="BQ494" s="631"/>
      <c r="BR494" s="631"/>
      <c r="BS494" s="631"/>
      <c r="BT494" s="631"/>
      <c r="BU494" s="631"/>
      <c r="BV494" s="633"/>
      <c r="BW494" s="630"/>
    </row>
    <row r="495" spans="2:75" ht="15.75" customHeight="1">
      <c r="B495" s="330" t="s">
        <v>122</v>
      </c>
      <c r="C495" s="331">
        <v>39800501000198</v>
      </c>
      <c r="D495" s="332" t="s">
        <v>13</v>
      </c>
      <c r="E495" s="332" t="s">
        <v>615</v>
      </c>
      <c r="F495" s="332" t="s">
        <v>619</v>
      </c>
      <c r="G495" s="333" t="s">
        <v>34</v>
      </c>
      <c r="H495" s="333" t="s">
        <v>1338</v>
      </c>
      <c r="I495" s="333" t="s">
        <v>34</v>
      </c>
      <c r="J495" s="333"/>
      <c r="K495" s="334" t="s">
        <v>48</v>
      </c>
      <c r="L495" s="335"/>
      <c r="M495" s="335" t="s">
        <v>1415</v>
      </c>
      <c r="N495" s="334">
        <v>566039</v>
      </c>
      <c r="O495" s="334" t="s">
        <v>1321</v>
      </c>
      <c r="P495" s="338">
        <v>44180</v>
      </c>
      <c r="Q495" s="339">
        <v>1532959.72</v>
      </c>
      <c r="R495" s="339">
        <v>1341566.530912698</v>
      </c>
      <c r="S495" s="334">
        <v>6</v>
      </c>
      <c r="T495" s="336">
        <v>0.71784909419225107</v>
      </c>
      <c r="U495" s="336">
        <v>9.2797753513914643</v>
      </c>
      <c r="V495" s="336">
        <v>-0.10361993426521077</v>
      </c>
      <c r="W495" s="336">
        <v>-1.0158218334303306</v>
      </c>
      <c r="X495" s="336" t="s">
        <v>1418</v>
      </c>
      <c r="Y495" s="336" t="s">
        <v>1418</v>
      </c>
      <c r="Z495" s="336" t="s">
        <v>1418</v>
      </c>
      <c r="AA495" s="336" t="s">
        <v>1418</v>
      </c>
      <c r="AB495" s="336">
        <v>0.44211027319621415</v>
      </c>
      <c r="AC495" s="340">
        <v>-0.24085836267019256</v>
      </c>
      <c r="AD495" s="509">
        <v>0</v>
      </c>
      <c r="AE495" s="337" t="s">
        <v>2196</v>
      </c>
      <c r="AF495" s="337" t="s">
        <v>2134</v>
      </c>
      <c r="AG495" s="341" t="s">
        <v>1436</v>
      </c>
      <c r="AH495" s="341" t="s">
        <v>2138</v>
      </c>
      <c r="AI495" s="341">
        <v>100</v>
      </c>
      <c r="AJ495" s="341">
        <v>100</v>
      </c>
      <c r="AK495" s="341">
        <v>100</v>
      </c>
      <c r="AL495" s="336">
        <v>2E-3</v>
      </c>
      <c r="AM495" s="336">
        <v>0.4</v>
      </c>
      <c r="AN495" s="336" t="s">
        <v>34</v>
      </c>
      <c r="AO495" s="334" t="s">
        <v>1324</v>
      </c>
      <c r="AP495" s="337" t="s">
        <v>13</v>
      </c>
      <c r="AQ495" s="343" t="s">
        <v>668</v>
      </c>
      <c r="AR495" s="336">
        <v>2.6660000000000003E-4</v>
      </c>
      <c r="AS495" s="336">
        <v>2.6660000000000003E-4</v>
      </c>
      <c r="AT495" s="336"/>
      <c r="AW495" s="629"/>
      <c r="AX495" s="629"/>
      <c r="AY495" s="630"/>
      <c r="AZ495" s="630"/>
      <c r="BA495" s="630"/>
      <c r="BB495" s="631"/>
      <c r="BC495" s="630"/>
      <c r="BD495" s="630"/>
      <c r="BE495" s="630"/>
      <c r="BF495" s="630"/>
      <c r="BG495" s="631"/>
      <c r="BH495" s="631"/>
      <c r="BI495" s="632"/>
      <c r="BJ495" s="632"/>
      <c r="BK495" s="632"/>
      <c r="BL495" s="631"/>
      <c r="BM495" s="631"/>
      <c r="BN495" s="631"/>
      <c r="BO495" s="631"/>
      <c r="BP495" s="631"/>
      <c r="BQ495" s="631"/>
      <c r="BR495" s="631"/>
      <c r="BS495" s="631"/>
      <c r="BT495" s="634"/>
      <c r="BU495" s="635"/>
      <c r="BV495" s="633"/>
      <c r="BW495" s="636"/>
    </row>
    <row r="496" spans="2:75" ht="15.75" customHeight="1">
      <c r="B496" s="330" t="s">
        <v>822</v>
      </c>
      <c r="C496" s="331">
        <v>37310314000109</v>
      </c>
      <c r="D496" s="332" t="s">
        <v>13</v>
      </c>
      <c r="E496" s="332" t="s">
        <v>615</v>
      </c>
      <c r="F496" s="332" t="s">
        <v>619</v>
      </c>
      <c r="G496" s="333" t="s">
        <v>34</v>
      </c>
      <c r="H496" s="333" t="s">
        <v>1337</v>
      </c>
      <c r="I496" s="333" t="s">
        <v>34</v>
      </c>
      <c r="J496" s="333"/>
      <c r="K496" s="334" t="s">
        <v>48</v>
      </c>
      <c r="L496" s="335"/>
      <c r="M496" s="335" t="s">
        <v>1415</v>
      </c>
      <c r="N496" s="334">
        <v>541680</v>
      </c>
      <c r="O496" s="334" t="s">
        <v>1321</v>
      </c>
      <c r="P496" s="338">
        <v>44012</v>
      </c>
      <c r="Q496" s="339">
        <v>77265305.620000005</v>
      </c>
      <c r="R496" s="339">
        <v>101113373.73190472</v>
      </c>
      <c r="S496" s="334">
        <v>6</v>
      </c>
      <c r="T496" s="336">
        <v>3.4068134100006642E-2</v>
      </c>
      <c r="U496" s="336">
        <v>0.44040541897580532</v>
      </c>
      <c r="V496" s="336">
        <v>4.7055436470395673E-2</v>
      </c>
      <c r="W496" s="336">
        <v>0.46130061833353314</v>
      </c>
      <c r="X496" s="336">
        <v>3.0576541392051793E-2</v>
      </c>
      <c r="Y496" s="336">
        <v>0.23186746792725205</v>
      </c>
      <c r="Z496" s="336" t="s">
        <v>1418</v>
      </c>
      <c r="AA496" s="336" t="s">
        <v>1418</v>
      </c>
      <c r="AB496" s="336">
        <v>2.927740268497557E-2</v>
      </c>
      <c r="AC496" s="340">
        <v>-1.7330441385021378</v>
      </c>
      <c r="AD496" s="509">
        <v>29011240000173</v>
      </c>
      <c r="AE496" s="337" t="s">
        <v>2204</v>
      </c>
      <c r="AF496" s="337" t="s">
        <v>719</v>
      </c>
      <c r="AG496" s="341" t="s">
        <v>719</v>
      </c>
      <c r="AH496" s="341" t="s">
        <v>2138</v>
      </c>
      <c r="AI496" s="341">
        <v>100</v>
      </c>
      <c r="AJ496" s="341">
        <v>100</v>
      </c>
      <c r="AK496" s="341">
        <v>100</v>
      </c>
      <c r="AL496" s="336">
        <v>0.01</v>
      </c>
      <c r="AM496" s="336">
        <v>0.3</v>
      </c>
      <c r="AN496" s="336" t="s">
        <v>64</v>
      </c>
      <c r="AO496" s="334" t="s">
        <v>1324</v>
      </c>
      <c r="AP496" s="337" t="s">
        <v>13</v>
      </c>
      <c r="AQ496" s="343" t="s">
        <v>668</v>
      </c>
      <c r="AR496" s="336" t="s">
        <v>34</v>
      </c>
      <c r="AS496" s="336" t="s">
        <v>34</v>
      </c>
      <c r="AT496" s="336"/>
      <c r="AW496" s="629"/>
      <c r="AX496" s="629"/>
      <c r="AY496" s="630"/>
      <c r="AZ496" s="630"/>
      <c r="BA496" s="630"/>
      <c r="BB496" s="631"/>
      <c r="BC496" s="630"/>
      <c r="BD496" s="630"/>
      <c r="BE496" s="630"/>
      <c r="BF496" s="630"/>
      <c r="BG496" s="631"/>
      <c r="BH496" s="631"/>
      <c r="BI496" s="632"/>
      <c r="BJ496" s="632"/>
      <c r="BK496" s="632"/>
      <c r="BL496" s="631"/>
      <c r="BM496" s="631"/>
      <c r="BN496" s="631"/>
      <c r="BO496" s="631"/>
      <c r="BP496" s="631"/>
      <c r="BQ496" s="631"/>
      <c r="BR496" s="631"/>
      <c r="BS496" s="631"/>
      <c r="BT496" s="634"/>
      <c r="BU496" s="635"/>
      <c r="BV496" s="633"/>
      <c r="BW496" s="636"/>
    </row>
    <row r="497" spans="2:75" ht="15.75" customHeight="1">
      <c r="B497" s="330" t="s">
        <v>1032</v>
      </c>
      <c r="C497" s="331">
        <v>21624757000126</v>
      </c>
      <c r="D497" s="332" t="s">
        <v>13</v>
      </c>
      <c r="E497" s="332" t="s">
        <v>615</v>
      </c>
      <c r="F497" s="332" t="s">
        <v>619</v>
      </c>
      <c r="G497" s="333" t="s">
        <v>34</v>
      </c>
      <c r="H497" s="333" t="s">
        <v>1337</v>
      </c>
      <c r="I497" s="333" t="s">
        <v>34</v>
      </c>
      <c r="J497" s="333" t="s">
        <v>611</v>
      </c>
      <c r="K497" s="334" t="s">
        <v>48</v>
      </c>
      <c r="L497" s="335"/>
      <c r="M497" s="335" t="s">
        <v>34</v>
      </c>
      <c r="N497" s="334">
        <v>397679</v>
      </c>
      <c r="O497" s="334" t="s">
        <v>1321</v>
      </c>
      <c r="P497" s="338">
        <v>42160</v>
      </c>
      <c r="Q497" s="339">
        <v>3269532065.27</v>
      </c>
      <c r="R497" s="339">
        <v>3585496367.3814301</v>
      </c>
      <c r="S497" s="334">
        <v>6</v>
      </c>
      <c r="T497" s="336">
        <v>0.10255588784207093</v>
      </c>
      <c r="U497" s="336">
        <v>1.3257599791329382</v>
      </c>
      <c r="V497" s="336">
        <v>0.13078899347230499</v>
      </c>
      <c r="W497" s="336">
        <v>1.2821694598020037</v>
      </c>
      <c r="X497" s="336">
        <v>0.17021293897536904</v>
      </c>
      <c r="Y497" s="336">
        <v>1.2907556372263178</v>
      </c>
      <c r="Z497" s="336">
        <v>0.21319619972305115</v>
      </c>
      <c r="AA497" s="336">
        <v>1.2118763149313665</v>
      </c>
      <c r="AB497" s="336">
        <v>2.1926045032874843E-2</v>
      </c>
      <c r="AC497" s="340">
        <v>1.1873077788821149</v>
      </c>
      <c r="AD497" s="509">
        <v>0</v>
      </c>
      <c r="AE497" s="337" t="s">
        <v>2320</v>
      </c>
      <c r="AF497" s="337" t="s">
        <v>2137</v>
      </c>
      <c r="AG497" s="341" t="s">
        <v>59</v>
      </c>
      <c r="AH497" s="341" t="s">
        <v>2138</v>
      </c>
      <c r="AI497" s="341">
        <v>1</v>
      </c>
      <c r="AJ497" s="341">
        <v>1</v>
      </c>
      <c r="AK497" s="341">
        <v>1</v>
      </c>
      <c r="AL497" s="336">
        <v>0.02</v>
      </c>
      <c r="AM497" s="336">
        <v>0.2</v>
      </c>
      <c r="AN497" s="336" t="s">
        <v>64</v>
      </c>
      <c r="AO497" s="334" t="s">
        <v>1324</v>
      </c>
      <c r="AP497" s="337" t="s">
        <v>13</v>
      </c>
      <c r="AQ497" s="343" t="s">
        <v>664</v>
      </c>
      <c r="AR497" s="336">
        <v>4.6666666666666662E-3</v>
      </c>
      <c r="AS497" s="336">
        <v>4.6666666666666662E-3</v>
      </c>
      <c r="AT497" s="336"/>
      <c r="AW497" s="629"/>
      <c r="AX497" s="629"/>
      <c r="AY497" s="630"/>
      <c r="AZ497" s="630"/>
      <c r="BA497" s="630"/>
      <c r="BB497" s="631"/>
      <c r="BC497" s="630"/>
      <c r="BD497" s="630"/>
      <c r="BE497" s="630"/>
      <c r="BF497" s="630"/>
      <c r="BG497" s="631"/>
      <c r="BH497" s="631"/>
      <c r="BI497" s="632"/>
      <c r="BJ497" s="632"/>
      <c r="BK497" s="632"/>
      <c r="BL497" s="631"/>
      <c r="BM497" s="631"/>
      <c r="BN497" s="631"/>
      <c r="BO497" s="631"/>
      <c r="BP497" s="631"/>
      <c r="BQ497" s="631"/>
      <c r="BR497" s="631"/>
      <c r="BS497" s="631"/>
      <c r="BT497" s="634"/>
      <c r="BU497" s="635"/>
      <c r="BV497" s="633"/>
      <c r="BW497" s="636"/>
    </row>
    <row r="498" spans="2:75" ht="15.75" customHeight="1">
      <c r="B498" s="330" t="s">
        <v>530</v>
      </c>
      <c r="C498" s="331">
        <v>41594603000146</v>
      </c>
      <c r="D498" s="332" t="s">
        <v>13</v>
      </c>
      <c r="E498" s="332" t="s">
        <v>616</v>
      </c>
      <c r="F498" s="332" t="s">
        <v>619</v>
      </c>
      <c r="G498" s="333" t="s">
        <v>34</v>
      </c>
      <c r="H498" s="333" t="s">
        <v>1338</v>
      </c>
      <c r="I498" s="333" t="s">
        <v>34</v>
      </c>
      <c r="J498" s="333" t="s">
        <v>611</v>
      </c>
      <c r="K498" s="334" t="s">
        <v>48</v>
      </c>
      <c r="L498" s="335"/>
      <c r="M498" s="335" t="s">
        <v>1415</v>
      </c>
      <c r="N498" s="334">
        <v>600520</v>
      </c>
      <c r="O498" s="334" t="s">
        <v>1321</v>
      </c>
      <c r="P498" s="338">
        <v>44392</v>
      </c>
      <c r="Q498" s="339">
        <v>10495848.060000001</v>
      </c>
      <c r="R498" s="339">
        <v>15106248.725833343</v>
      </c>
      <c r="S498" s="334">
        <v>6</v>
      </c>
      <c r="T498" s="336">
        <v>-0.10936395614170769</v>
      </c>
      <c r="U498" s="336">
        <v>-1.4137692068504268</v>
      </c>
      <c r="V498" s="336">
        <v>-0.11110837051131306</v>
      </c>
      <c r="W498" s="336">
        <v>-1.0892335479906989</v>
      </c>
      <c r="X498" s="336" t="s">
        <v>1418</v>
      </c>
      <c r="Y498" s="336" t="s">
        <v>1418</v>
      </c>
      <c r="Z498" s="336" t="s">
        <v>1418</v>
      </c>
      <c r="AA498" s="336" t="s">
        <v>1418</v>
      </c>
      <c r="AB498" s="336">
        <v>0.11116913551773647</v>
      </c>
      <c r="AC498" s="340">
        <v>-1.8776553169373618</v>
      </c>
      <c r="AD498" s="509">
        <v>41594622000172</v>
      </c>
      <c r="AE498" s="337" t="s">
        <v>2151</v>
      </c>
      <c r="AF498" s="337" t="s">
        <v>2143</v>
      </c>
      <c r="AG498" s="341" t="s">
        <v>1437</v>
      </c>
      <c r="AH498" s="341" t="s">
        <v>2135</v>
      </c>
      <c r="AI498" s="341">
        <v>500</v>
      </c>
      <c r="AJ498" s="341" t="s">
        <v>1428</v>
      </c>
      <c r="AK498" s="341">
        <v>500</v>
      </c>
      <c r="AL498" s="336">
        <v>5.0000000000000001E-3</v>
      </c>
      <c r="AM498" s="336" t="s">
        <v>34</v>
      </c>
      <c r="AN498" s="336" t="s">
        <v>34</v>
      </c>
      <c r="AO498" s="334" t="s">
        <v>1324</v>
      </c>
      <c r="AP498" s="337" t="s">
        <v>13</v>
      </c>
      <c r="AQ498" s="343" t="s">
        <v>679</v>
      </c>
      <c r="AR498" s="336">
        <v>3.3334999999999997E-3</v>
      </c>
      <c r="AS498" s="336">
        <v>3.3334999999999997E-3</v>
      </c>
      <c r="AT498" s="336"/>
      <c r="AW498" s="629"/>
      <c r="AX498" s="629"/>
      <c r="AY498" s="630"/>
      <c r="AZ498" s="630"/>
      <c r="BA498" s="630"/>
      <c r="BB498" s="631"/>
      <c r="BC498" s="630"/>
      <c r="BD498" s="630"/>
      <c r="BE498" s="630"/>
      <c r="BF498" s="630"/>
      <c r="BG498" s="631"/>
      <c r="BH498" s="631"/>
      <c r="BI498" s="632"/>
      <c r="BJ498" s="632"/>
      <c r="BK498" s="632"/>
      <c r="BL498" s="631"/>
      <c r="BM498" s="631"/>
      <c r="BN498" s="631"/>
      <c r="BO498" s="631"/>
      <c r="BP498" s="631"/>
      <c r="BQ498" s="631"/>
      <c r="BR498" s="631"/>
      <c r="BS498" s="631"/>
      <c r="BT498" s="634"/>
      <c r="BU498" s="635"/>
      <c r="BV498" s="633"/>
      <c r="BW498" s="636"/>
    </row>
    <row r="499" spans="2:75" ht="15.75" customHeight="1">
      <c r="B499" s="330" t="s">
        <v>531</v>
      </c>
      <c r="C499" s="331">
        <v>41594555000196</v>
      </c>
      <c r="D499" s="332" t="s">
        <v>13</v>
      </c>
      <c r="E499" s="332" t="s">
        <v>615</v>
      </c>
      <c r="F499" s="332" t="s">
        <v>619</v>
      </c>
      <c r="G499" s="333" t="s">
        <v>34</v>
      </c>
      <c r="H499" s="333" t="s">
        <v>1338</v>
      </c>
      <c r="I499" s="333" t="s">
        <v>34</v>
      </c>
      <c r="J499" s="333"/>
      <c r="K499" s="334" t="s">
        <v>49</v>
      </c>
      <c r="L499" s="335"/>
      <c r="M499" s="335" t="s">
        <v>1415</v>
      </c>
      <c r="N499" s="334">
        <v>600482</v>
      </c>
      <c r="O499" s="334" t="s">
        <v>1321</v>
      </c>
      <c r="P499" s="338">
        <v>44392</v>
      </c>
      <c r="Q499" s="339">
        <v>6812009.3899999997</v>
      </c>
      <c r="R499" s="339">
        <v>9109512.831587296</v>
      </c>
      <c r="S499" s="334">
        <v>6</v>
      </c>
      <c r="T499" s="336">
        <v>-0.20513732126786222</v>
      </c>
      <c r="U499" s="336">
        <v>-2.6518501910126515</v>
      </c>
      <c r="V499" s="336">
        <v>-0.14975915778959337</v>
      </c>
      <c r="W499" s="336">
        <v>-1.4681405013193722</v>
      </c>
      <c r="X499" s="336" t="s">
        <v>1418</v>
      </c>
      <c r="Y499" s="336" t="s">
        <v>1418</v>
      </c>
      <c r="Z499" s="336" t="s">
        <v>1418</v>
      </c>
      <c r="AA499" s="336" t="s">
        <v>1418</v>
      </c>
      <c r="AB499" s="336">
        <v>0.16648694705224459</v>
      </c>
      <c r="AC499" s="340">
        <v>-1.4747353684621403</v>
      </c>
      <c r="AD499" s="509">
        <v>41594569000100</v>
      </c>
      <c r="AE499" s="337" t="s">
        <v>2151</v>
      </c>
      <c r="AF499" s="337" t="s">
        <v>2143</v>
      </c>
      <c r="AG499" s="341" t="s">
        <v>1437</v>
      </c>
      <c r="AH499" s="341" t="s">
        <v>2135</v>
      </c>
      <c r="AI499" s="341">
        <v>500</v>
      </c>
      <c r="AJ499" s="341" t="s">
        <v>1428</v>
      </c>
      <c r="AK499" s="341">
        <v>500</v>
      </c>
      <c r="AL499" s="336">
        <v>5.0000000000000001E-3</v>
      </c>
      <c r="AM499" s="336" t="s">
        <v>34</v>
      </c>
      <c r="AN499" s="336" t="s">
        <v>34</v>
      </c>
      <c r="AO499" s="334" t="s">
        <v>1324</v>
      </c>
      <c r="AP499" s="337" t="s">
        <v>13</v>
      </c>
      <c r="AQ499" s="343" t="s">
        <v>679</v>
      </c>
      <c r="AR499" s="336">
        <v>3.3334999999999997E-3</v>
      </c>
      <c r="AS499" s="336">
        <v>3.3334999999999997E-3</v>
      </c>
      <c r="AT499" s="336"/>
      <c r="AW499" s="629"/>
      <c r="AX499" s="629"/>
      <c r="AY499" s="630"/>
      <c r="AZ499" s="630"/>
      <c r="BA499" s="630"/>
      <c r="BB499" s="631"/>
      <c r="BC499" s="630"/>
      <c r="BD499" s="630"/>
      <c r="BE499" s="630"/>
      <c r="BF499" s="630"/>
      <c r="BG499" s="631"/>
      <c r="BH499" s="631"/>
      <c r="BI499" s="632"/>
      <c r="BJ499" s="632"/>
      <c r="BK499" s="632"/>
      <c r="BL499" s="631"/>
      <c r="BM499" s="631"/>
      <c r="BN499" s="631"/>
      <c r="BO499" s="631"/>
      <c r="BP499" s="631"/>
      <c r="BQ499" s="631"/>
      <c r="BR499" s="631"/>
      <c r="BS499" s="631"/>
      <c r="BT499" s="634"/>
      <c r="BU499" s="635"/>
      <c r="BV499" s="633"/>
      <c r="BW499" s="636"/>
    </row>
    <row r="500" spans="2:75" ht="15.75" customHeight="1">
      <c r="B500" s="330" t="s">
        <v>342</v>
      </c>
      <c r="C500" s="331">
        <v>400490000113</v>
      </c>
      <c r="D500" s="332" t="s">
        <v>13</v>
      </c>
      <c r="E500" s="332" t="s">
        <v>615</v>
      </c>
      <c r="F500" s="332" t="s">
        <v>619</v>
      </c>
      <c r="G500" s="333" t="s">
        <v>34</v>
      </c>
      <c r="H500" s="333" t="s">
        <v>1337</v>
      </c>
      <c r="I500" s="333" t="s">
        <v>34</v>
      </c>
      <c r="J500" s="333"/>
      <c r="K500" s="334" t="s">
        <v>48</v>
      </c>
      <c r="L500" s="335"/>
      <c r="M500" s="335" t="s">
        <v>34</v>
      </c>
      <c r="N500" s="334">
        <v>242918</v>
      </c>
      <c r="O500" s="334" t="s">
        <v>1321</v>
      </c>
      <c r="P500" s="338">
        <v>34731</v>
      </c>
      <c r="Q500" s="339">
        <v>293438991.47000003</v>
      </c>
      <c r="R500" s="339">
        <v>310734080.4548015</v>
      </c>
      <c r="S500" s="334">
        <v>6</v>
      </c>
      <c r="T500" s="336">
        <v>9.7788228530821808E-2</v>
      </c>
      <c r="U500" s="336">
        <v>1.2641275166581543</v>
      </c>
      <c r="V500" s="336">
        <v>0.12804443025616785</v>
      </c>
      <c r="W500" s="336">
        <v>1.2552635631909699</v>
      </c>
      <c r="X500" s="336">
        <v>0.14081232931408127</v>
      </c>
      <c r="Y500" s="336">
        <v>1.067805473233854</v>
      </c>
      <c r="Z500" s="336">
        <v>0.26642180191159825</v>
      </c>
      <c r="AA500" s="336">
        <v>1.5144278928865584</v>
      </c>
      <c r="AB500" s="336">
        <v>4.2050399796151432E-2</v>
      </c>
      <c r="AC500" s="340">
        <v>0.57650433709546178</v>
      </c>
      <c r="AD500" s="509">
        <v>0</v>
      </c>
      <c r="AE500" s="337" t="s">
        <v>2391</v>
      </c>
      <c r="AF500" s="337" t="s">
        <v>2137</v>
      </c>
      <c r="AG500" s="341" t="s">
        <v>59</v>
      </c>
      <c r="AH500" s="341" t="s">
        <v>2138</v>
      </c>
      <c r="AI500" s="341">
        <v>10000</v>
      </c>
      <c r="AJ500" s="341">
        <v>100</v>
      </c>
      <c r="AK500" s="341">
        <v>10000</v>
      </c>
      <c r="AL500" s="336">
        <v>1.4999999999999999E-2</v>
      </c>
      <c r="AM500" s="336">
        <v>0.2</v>
      </c>
      <c r="AN500" s="336" t="s">
        <v>64</v>
      </c>
      <c r="AO500" s="334" t="s">
        <v>1324</v>
      </c>
      <c r="AP500" s="337" t="s">
        <v>13</v>
      </c>
      <c r="AQ500" s="343" t="s">
        <v>664</v>
      </c>
      <c r="AR500" s="336">
        <v>4.4999999999999997E-3</v>
      </c>
      <c r="AS500" s="336">
        <v>4.4999999999999997E-3</v>
      </c>
      <c r="AT500" s="336"/>
      <c r="AW500" s="629"/>
      <c r="AX500" s="629"/>
      <c r="AY500" s="630"/>
      <c r="AZ500" s="630"/>
      <c r="BA500" s="630"/>
      <c r="BB500" s="631"/>
      <c r="BC500" s="630"/>
      <c r="BD500" s="630"/>
      <c r="BE500" s="630"/>
      <c r="BF500" s="630"/>
      <c r="BG500" s="631"/>
      <c r="BH500" s="631"/>
      <c r="BI500" s="632"/>
      <c r="BJ500" s="632"/>
      <c r="BK500" s="632"/>
      <c r="BL500" s="631"/>
      <c r="BM500" s="631"/>
      <c r="BN500" s="631"/>
      <c r="BO500" s="631"/>
      <c r="BP500" s="631"/>
      <c r="BQ500" s="631"/>
      <c r="BR500" s="631"/>
      <c r="BS500" s="631"/>
      <c r="BT500" s="634"/>
      <c r="BU500" s="635"/>
      <c r="BV500" s="633"/>
      <c r="BW500" s="636"/>
    </row>
    <row r="501" spans="2:75" ht="15.75" customHeight="1">
      <c r="B501" s="330" t="s">
        <v>1231</v>
      </c>
      <c r="C501" s="331">
        <v>37504085000155</v>
      </c>
      <c r="D501" s="332" t="s">
        <v>13</v>
      </c>
      <c r="E501" s="332" t="s">
        <v>616</v>
      </c>
      <c r="F501" s="332" t="s">
        <v>619</v>
      </c>
      <c r="G501" s="333" t="s">
        <v>34</v>
      </c>
      <c r="H501" s="333" t="s">
        <v>1338</v>
      </c>
      <c r="I501" s="333" t="s">
        <v>34</v>
      </c>
      <c r="J501" s="333" t="s">
        <v>611</v>
      </c>
      <c r="K501" s="334" t="s">
        <v>49</v>
      </c>
      <c r="L501" s="335"/>
      <c r="M501" s="335" t="s">
        <v>34</v>
      </c>
      <c r="N501" s="334">
        <v>555878</v>
      </c>
      <c r="O501" s="334" t="s">
        <v>1321</v>
      </c>
      <c r="P501" s="338">
        <v>44046</v>
      </c>
      <c r="Q501" s="339">
        <v>7030275.6699999999</v>
      </c>
      <c r="R501" s="339">
        <v>8399368.6753968205</v>
      </c>
      <c r="S501" s="334">
        <v>6</v>
      </c>
      <c r="T501" s="336">
        <v>-0.19355023352003298</v>
      </c>
      <c r="U501" s="336">
        <v>-2.5020616461128249</v>
      </c>
      <c r="V501" s="336">
        <v>-0.14371936278244501</v>
      </c>
      <c r="W501" s="336">
        <v>-1.4089303147735901</v>
      </c>
      <c r="X501" s="336">
        <v>-5.4765127196836905E-2</v>
      </c>
      <c r="Y501" s="336">
        <v>-0.41529390819673612</v>
      </c>
      <c r="Z501" s="336" t="s">
        <v>1418</v>
      </c>
      <c r="AA501" s="336" t="s">
        <v>1418</v>
      </c>
      <c r="AB501" s="336">
        <v>0.16580341680406205</v>
      </c>
      <c r="AC501" s="340">
        <v>-1.4388283613253476</v>
      </c>
      <c r="AD501" s="509">
        <v>37843206000193</v>
      </c>
      <c r="AE501" s="337" t="s">
        <v>2169</v>
      </c>
      <c r="AF501" s="337" t="s">
        <v>2134</v>
      </c>
      <c r="AG501" s="341" t="s">
        <v>1436</v>
      </c>
      <c r="AH501" s="341" t="s">
        <v>2135</v>
      </c>
      <c r="AI501" s="341">
        <v>5000</v>
      </c>
      <c r="AJ501" s="341">
        <v>5000</v>
      </c>
      <c r="AK501" s="341">
        <v>5000</v>
      </c>
      <c r="AL501" s="336">
        <v>0.01</v>
      </c>
      <c r="AM501" s="336" t="s">
        <v>34</v>
      </c>
      <c r="AN501" s="336" t="s">
        <v>34</v>
      </c>
      <c r="AO501" s="334" t="s">
        <v>1324</v>
      </c>
      <c r="AP501" s="337" t="s">
        <v>13</v>
      </c>
      <c r="AQ501" s="343" t="s">
        <v>679</v>
      </c>
      <c r="AR501" s="336">
        <v>6.6666666666666662E-3</v>
      </c>
      <c r="AS501" s="336">
        <v>6.6666666666666662E-3</v>
      </c>
      <c r="AT501" s="336"/>
      <c r="AW501" s="629"/>
      <c r="AX501" s="629"/>
      <c r="AY501" s="630"/>
      <c r="AZ501" s="630"/>
      <c r="BA501" s="630"/>
      <c r="BB501" s="631"/>
      <c r="BC501" s="630"/>
      <c r="BD501" s="630"/>
      <c r="BE501" s="630"/>
      <c r="BF501" s="630"/>
      <c r="BG501" s="631"/>
      <c r="BH501" s="631"/>
      <c r="BI501" s="632"/>
      <c r="BJ501" s="632"/>
      <c r="BK501" s="632"/>
      <c r="BL501" s="631"/>
      <c r="BM501" s="631"/>
      <c r="BN501" s="631"/>
      <c r="BO501" s="631"/>
      <c r="BP501" s="631"/>
      <c r="BQ501" s="631"/>
      <c r="BR501" s="631"/>
      <c r="BS501" s="631"/>
      <c r="BT501" s="634"/>
      <c r="BU501" s="635"/>
      <c r="BV501" s="633"/>
      <c r="BW501" s="636"/>
    </row>
    <row r="502" spans="2:75" ht="15.75" customHeight="1">
      <c r="B502" s="330" t="s">
        <v>1312</v>
      </c>
      <c r="C502" s="331">
        <v>42014125000110</v>
      </c>
      <c r="D502" s="332" t="s">
        <v>13</v>
      </c>
      <c r="E502" s="332" t="s">
        <v>616</v>
      </c>
      <c r="F502" s="332" t="s">
        <v>619</v>
      </c>
      <c r="G502" s="333" t="s">
        <v>34</v>
      </c>
      <c r="H502" s="333" t="s">
        <v>1338</v>
      </c>
      <c r="I502" s="333" t="s">
        <v>34</v>
      </c>
      <c r="J502" s="333" t="s">
        <v>612</v>
      </c>
      <c r="K502" s="334" t="s">
        <v>48</v>
      </c>
      <c r="L502" s="335"/>
      <c r="M502" s="335" t="s">
        <v>34</v>
      </c>
      <c r="N502" s="334">
        <v>616699</v>
      </c>
      <c r="O502" s="334" t="s">
        <v>1321</v>
      </c>
      <c r="P502" s="338">
        <v>44461</v>
      </c>
      <c r="Q502" s="339">
        <v>159145458.87</v>
      </c>
      <c r="R502" s="339" t="s">
        <v>1418</v>
      </c>
      <c r="S502" s="334">
        <v>6</v>
      </c>
      <c r="T502" s="336">
        <v>2.8896648141836678E-2</v>
      </c>
      <c r="U502" s="336">
        <v>0.3735526106168382</v>
      </c>
      <c r="V502" s="336" t="s">
        <v>1418</v>
      </c>
      <c r="W502" s="336" t="s">
        <v>1418</v>
      </c>
      <c r="X502" s="336" t="s">
        <v>1418</v>
      </c>
      <c r="Y502" s="336" t="s">
        <v>1418</v>
      </c>
      <c r="Z502" s="336" t="s">
        <v>1418</v>
      </c>
      <c r="AA502" s="336" t="s">
        <v>1418</v>
      </c>
      <c r="AB502" s="336" t="s">
        <v>1418</v>
      </c>
      <c r="AC502" s="340" t="s">
        <v>1418</v>
      </c>
      <c r="AD502" s="509">
        <v>42046741000153</v>
      </c>
      <c r="AE502" s="337" t="s">
        <v>2464</v>
      </c>
      <c r="AF502" s="337" t="s">
        <v>2137</v>
      </c>
      <c r="AG502" s="341" t="s">
        <v>59</v>
      </c>
      <c r="AH502" s="341" t="s">
        <v>2135</v>
      </c>
      <c r="AI502" s="341">
        <v>5000</v>
      </c>
      <c r="AJ502" s="341">
        <v>5000</v>
      </c>
      <c r="AK502" s="341">
        <v>5000</v>
      </c>
      <c r="AL502" s="336">
        <v>1.9299999999999998E-2</v>
      </c>
      <c r="AM502" s="336">
        <v>0.2</v>
      </c>
      <c r="AN502" s="336" t="s">
        <v>64</v>
      </c>
      <c r="AO502" s="334" t="s">
        <v>1324</v>
      </c>
      <c r="AP502" s="337" t="s">
        <v>13</v>
      </c>
      <c r="AQ502" s="343" t="s">
        <v>664</v>
      </c>
      <c r="AR502" s="336">
        <v>5.1466666666666666E-3</v>
      </c>
      <c r="AS502" s="336">
        <v>5.1466666666666666E-3</v>
      </c>
      <c r="AT502" s="336"/>
      <c r="AW502" s="629"/>
      <c r="AX502" s="629"/>
      <c r="AY502" s="630"/>
      <c r="AZ502" s="630"/>
      <c r="BA502" s="630"/>
      <c r="BB502" s="631"/>
      <c r="BC502" s="630"/>
      <c r="BD502" s="630"/>
      <c r="BE502" s="630"/>
      <c r="BF502" s="630"/>
      <c r="BG502" s="631"/>
      <c r="BH502" s="631"/>
      <c r="BI502" s="632"/>
      <c r="BJ502" s="632"/>
      <c r="BK502" s="632"/>
      <c r="BL502" s="631"/>
      <c r="BM502" s="631"/>
      <c r="BN502" s="631"/>
      <c r="BO502" s="631"/>
      <c r="BP502" s="631"/>
      <c r="BQ502" s="631"/>
      <c r="BR502" s="631"/>
      <c r="BS502" s="631"/>
      <c r="BT502" s="634"/>
      <c r="BU502" s="635"/>
      <c r="BV502" s="633"/>
      <c r="BW502" s="636"/>
    </row>
    <row r="503" spans="2:75" ht="15.75" customHeight="1">
      <c r="B503" s="330" t="s">
        <v>1315</v>
      </c>
      <c r="C503" s="331">
        <v>41978534000174</v>
      </c>
      <c r="D503" s="332" t="s">
        <v>11</v>
      </c>
      <c r="E503" s="332" t="s">
        <v>620</v>
      </c>
      <c r="F503" s="332" t="s">
        <v>619</v>
      </c>
      <c r="G503" s="333" t="s">
        <v>738</v>
      </c>
      <c r="H503" s="333" t="s">
        <v>34</v>
      </c>
      <c r="I503" s="333"/>
      <c r="J503" s="333" t="s">
        <v>608</v>
      </c>
      <c r="K503" s="334" t="s">
        <v>48</v>
      </c>
      <c r="L503" s="335"/>
      <c r="M503" s="335" t="s">
        <v>34</v>
      </c>
      <c r="N503" s="334">
        <v>610879</v>
      </c>
      <c r="O503" s="334" t="s">
        <v>1321</v>
      </c>
      <c r="P503" s="338">
        <v>44439</v>
      </c>
      <c r="Q503" s="339">
        <v>503566768.29000002</v>
      </c>
      <c r="R503" s="339">
        <v>188020315.19162694</v>
      </c>
      <c r="S503" s="334">
        <v>6</v>
      </c>
      <c r="T503" s="336">
        <v>9.745876799151354E-2</v>
      </c>
      <c r="U503" s="336">
        <v>1.2598685159619576</v>
      </c>
      <c r="V503" s="336">
        <v>0.12621119999999997</v>
      </c>
      <c r="W503" s="336">
        <v>1.2372917768438167</v>
      </c>
      <c r="X503" s="336" t="s">
        <v>1418</v>
      </c>
      <c r="Y503" s="336" t="s">
        <v>1418</v>
      </c>
      <c r="Z503" s="336" t="s">
        <v>1418</v>
      </c>
      <c r="AA503" s="336" t="s">
        <v>1418</v>
      </c>
      <c r="AB503" s="336">
        <v>2.8401466580033206E-2</v>
      </c>
      <c r="AC503" s="340">
        <v>0.77942148464354011</v>
      </c>
      <c r="AD503" s="509">
        <v>41955522000124</v>
      </c>
      <c r="AE503" s="337" t="s">
        <v>2464</v>
      </c>
      <c r="AF503" s="337" t="s">
        <v>2137</v>
      </c>
      <c r="AG503" s="341" t="s">
        <v>59</v>
      </c>
      <c r="AH503" s="341" t="s">
        <v>2135</v>
      </c>
      <c r="AI503" s="341">
        <v>50000</v>
      </c>
      <c r="AJ503" s="341">
        <v>5000</v>
      </c>
      <c r="AK503" s="341">
        <v>50000</v>
      </c>
      <c r="AL503" s="336">
        <v>9.300000000000001E-3</v>
      </c>
      <c r="AM503" s="336">
        <v>0.1</v>
      </c>
      <c r="AN503" s="336" t="s">
        <v>64</v>
      </c>
      <c r="AO503" s="334" t="s">
        <v>1324</v>
      </c>
      <c r="AP503" s="337" t="s">
        <v>13</v>
      </c>
      <c r="AQ503" s="343" t="s">
        <v>688</v>
      </c>
      <c r="AR503" s="336">
        <v>2.4799999999999996E-3</v>
      </c>
      <c r="AS503" s="336">
        <v>2.4799999999999996E-3</v>
      </c>
      <c r="AT503" s="336"/>
      <c r="AW503" s="629"/>
      <c r="AX503" s="629"/>
      <c r="AY503" s="630"/>
      <c r="AZ503" s="630"/>
      <c r="BA503" s="630"/>
      <c r="BB503" s="631"/>
      <c r="BC503" s="630"/>
      <c r="BD503" s="630"/>
      <c r="BE503" s="630"/>
      <c r="BF503" s="630"/>
      <c r="BG503" s="631"/>
      <c r="BH503" s="631"/>
      <c r="BI503" s="632"/>
      <c r="BJ503" s="632"/>
      <c r="BK503" s="632"/>
      <c r="BL503" s="631"/>
      <c r="BM503" s="631"/>
      <c r="BN503" s="631"/>
      <c r="BO503" s="631"/>
      <c r="BP503" s="631"/>
      <c r="BQ503" s="631"/>
      <c r="BR503" s="631"/>
      <c r="BS503" s="631"/>
      <c r="BT503" s="634"/>
      <c r="BU503" s="635"/>
      <c r="BV503" s="633"/>
      <c r="BW503" s="636"/>
    </row>
    <row r="504" spans="2:75" ht="15.75" customHeight="1">
      <c r="B504" s="330" t="s">
        <v>546</v>
      </c>
      <c r="C504" s="331">
        <v>41762791000174</v>
      </c>
      <c r="D504" s="332" t="s">
        <v>13</v>
      </c>
      <c r="E504" s="332" t="s">
        <v>615</v>
      </c>
      <c r="F504" s="332" t="s">
        <v>619</v>
      </c>
      <c r="G504" s="333" t="s">
        <v>34</v>
      </c>
      <c r="H504" s="333" t="s">
        <v>1337</v>
      </c>
      <c r="I504" s="333" t="s">
        <v>34</v>
      </c>
      <c r="J504" s="333"/>
      <c r="K504" s="334" t="s">
        <v>48</v>
      </c>
      <c r="L504" s="335"/>
      <c r="M504" s="335" t="s">
        <v>34</v>
      </c>
      <c r="N504" s="334">
        <v>600563</v>
      </c>
      <c r="O504" s="334" t="s">
        <v>1321</v>
      </c>
      <c r="P504" s="338">
        <v>44385</v>
      </c>
      <c r="Q504" s="339">
        <v>7707496.3300000001</v>
      </c>
      <c r="R504" s="339">
        <v>14547242.867182542</v>
      </c>
      <c r="S504" s="334">
        <v>6</v>
      </c>
      <c r="T504" s="336">
        <v>3.0473506520229288E-2</v>
      </c>
      <c r="U504" s="336">
        <v>0.39393696664769495</v>
      </c>
      <c r="V504" s="336">
        <v>5.0700447231001977E-2</v>
      </c>
      <c r="W504" s="336">
        <v>0.49703391173859868</v>
      </c>
      <c r="X504" s="336" t="s">
        <v>1418</v>
      </c>
      <c r="Y504" s="336" t="s">
        <v>1418</v>
      </c>
      <c r="Z504" s="336" t="s">
        <v>1418</v>
      </c>
      <c r="AA504" s="336" t="s">
        <v>1418</v>
      </c>
      <c r="AB504" s="336">
        <v>2.1540145134938859E-2</v>
      </c>
      <c r="AC504" s="340">
        <v>-2.2032864060832029</v>
      </c>
      <c r="AD504" s="509">
        <v>0</v>
      </c>
      <c r="AE504" s="337" t="s">
        <v>2268</v>
      </c>
      <c r="AF504" s="337" t="s">
        <v>2134</v>
      </c>
      <c r="AG504" s="341" t="s">
        <v>1436</v>
      </c>
      <c r="AH504" s="341" t="s">
        <v>2138</v>
      </c>
      <c r="AI504" s="341">
        <v>1000</v>
      </c>
      <c r="AJ504" s="341">
        <v>0</v>
      </c>
      <c r="AK504" s="341">
        <v>0</v>
      </c>
      <c r="AL504" s="336">
        <v>1.2500000000000001E-2</v>
      </c>
      <c r="AM504" s="336" t="s">
        <v>34</v>
      </c>
      <c r="AN504" s="336" t="s">
        <v>34</v>
      </c>
      <c r="AO504" s="334" t="s">
        <v>1324</v>
      </c>
      <c r="AP504" s="337" t="s">
        <v>13</v>
      </c>
      <c r="AQ504" s="343" t="s">
        <v>668</v>
      </c>
      <c r="AR504" s="336">
        <v>3.7499999999999999E-3</v>
      </c>
      <c r="AS504" s="336">
        <v>3.7499999999999999E-3</v>
      </c>
      <c r="AT504" s="336"/>
      <c r="AW504" s="629"/>
      <c r="AX504" s="629"/>
      <c r="AY504" s="630"/>
      <c r="AZ504" s="630"/>
      <c r="BA504" s="630"/>
      <c r="BB504" s="631"/>
      <c r="BC504" s="630"/>
      <c r="BD504" s="630"/>
      <c r="BE504" s="630"/>
      <c r="BF504" s="630"/>
      <c r="BG504" s="631"/>
      <c r="BH504" s="631"/>
      <c r="BI504" s="632"/>
      <c r="BJ504" s="632"/>
      <c r="BK504" s="632"/>
      <c r="BL504" s="631"/>
      <c r="BM504" s="631"/>
      <c r="BN504" s="631"/>
      <c r="BO504" s="631"/>
      <c r="BP504" s="631"/>
      <c r="BQ504" s="631"/>
      <c r="BR504" s="631"/>
      <c r="BS504" s="631"/>
      <c r="BT504" s="634"/>
      <c r="BU504" s="635"/>
      <c r="BV504" s="633"/>
      <c r="BW504" s="636"/>
    </row>
    <row r="505" spans="2:75" ht="15.75" customHeight="1">
      <c r="B505" s="330" t="s">
        <v>724</v>
      </c>
      <c r="C505" s="331">
        <v>25306476000186</v>
      </c>
      <c r="D505" s="332" t="s">
        <v>14</v>
      </c>
      <c r="E505" s="332" t="s">
        <v>15</v>
      </c>
      <c r="F505" s="332" t="s">
        <v>610</v>
      </c>
      <c r="G505" s="333"/>
      <c r="H505" s="333" t="s">
        <v>34</v>
      </c>
      <c r="I505" s="333" t="s">
        <v>34</v>
      </c>
      <c r="J505" s="333" t="s">
        <v>611</v>
      </c>
      <c r="K505" s="334" t="s">
        <v>48</v>
      </c>
      <c r="L505" s="335"/>
      <c r="M505" s="335" t="s">
        <v>1415</v>
      </c>
      <c r="N505" s="334">
        <v>428582</v>
      </c>
      <c r="O505" s="334" t="s">
        <v>1321</v>
      </c>
      <c r="P505" s="338">
        <v>42698</v>
      </c>
      <c r="Q505" s="339">
        <v>13745781.18</v>
      </c>
      <c r="R505" s="339">
        <v>24228853.419761907</v>
      </c>
      <c r="S505" s="334">
        <v>6</v>
      </c>
      <c r="T505" s="336">
        <v>-0.18469397932086362</v>
      </c>
      <c r="U505" s="336">
        <v>-2.3875751195043526</v>
      </c>
      <c r="V505" s="336">
        <v>-9.2993872187758564E-2</v>
      </c>
      <c r="W505" s="336">
        <v>-0.91165089433250468</v>
      </c>
      <c r="X505" s="336">
        <v>-3.4374598446036408E-3</v>
      </c>
      <c r="Y505" s="336">
        <v>-2.6066882452475036E-2</v>
      </c>
      <c r="Z505" s="336">
        <v>0.28959316612410624</v>
      </c>
      <c r="AA505" s="336">
        <v>1.6461414389547557</v>
      </c>
      <c r="AB505" s="336">
        <v>0.1694386875020289</v>
      </c>
      <c r="AC505" s="340">
        <v>-1.0650036066199464</v>
      </c>
      <c r="AD505" s="509">
        <v>23966345000108</v>
      </c>
      <c r="AE505" s="337" t="s">
        <v>2151</v>
      </c>
      <c r="AF505" s="337" t="s">
        <v>2143</v>
      </c>
      <c r="AG505" s="341" t="s">
        <v>1437</v>
      </c>
      <c r="AH505" s="341" t="s">
        <v>2135</v>
      </c>
      <c r="AI505" s="341">
        <v>5000</v>
      </c>
      <c r="AJ505" s="341">
        <v>1000</v>
      </c>
      <c r="AK505" s="341">
        <v>1000</v>
      </c>
      <c r="AL505" s="640">
        <v>5.5000000000000005E-3</v>
      </c>
      <c r="AM505" s="640" t="s">
        <v>34</v>
      </c>
      <c r="AN505" s="336" t="s">
        <v>34</v>
      </c>
      <c r="AO505" s="334" t="s">
        <v>1324</v>
      </c>
      <c r="AP505" s="337" t="s">
        <v>716</v>
      </c>
      <c r="AQ505" s="343" t="s">
        <v>687</v>
      </c>
      <c r="AR505" s="336">
        <v>3.6666666666666662E-3</v>
      </c>
      <c r="AS505" s="336">
        <v>3.6666666666666662E-3</v>
      </c>
      <c r="AT505" s="336"/>
      <c r="AW505" s="629"/>
      <c r="AX505" s="629"/>
      <c r="AY505" s="630"/>
      <c r="AZ505" s="630"/>
      <c r="BA505" s="630"/>
      <c r="BB505" s="630"/>
      <c r="BC505" s="630"/>
      <c r="BD505" s="630"/>
      <c r="BE505" s="630"/>
      <c r="BF505" s="630"/>
      <c r="BG505" s="631"/>
      <c r="BH505" s="631"/>
      <c r="BI505" s="632"/>
      <c r="BJ505" s="632"/>
      <c r="BK505" s="632"/>
      <c r="BL505" s="212"/>
      <c r="BM505" s="631"/>
      <c r="BN505" s="631"/>
      <c r="BO505" s="631"/>
      <c r="BP505" s="631"/>
      <c r="BQ505" s="631"/>
      <c r="BR505" s="631"/>
      <c r="BS505" s="631"/>
      <c r="BT505" s="631"/>
      <c r="BU505" s="631"/>
      <c r="BV505" s="633"/>
      <c r="BW505" s="630"/>
    </row>
    <row r="506" spans="2:75" ht="15.75" customHeight="1">
      <c r="B506" s="330" t="s">
        <v>1064</v>
      </c>
      <c r="C506" s="331">
        <v>32319558000120</v>
      </c>
      <c r="D506" s="332" t="s">
        <v>13</v>
      </c>
      <c r="E506" s="332" t="s">
        <v>616</v>
      </c>
      <c r="F506" s="332" t="s">
        <v>610</v>
      </c>
      <c r="G506" s="333" t="s">
        <v>34</v>
      </c>
      <c r="H506" s="333" t="s">
        <v>1338</v>
      </c>
      <c r="I506" s="333" t="s">
        <v>34</v>
      </c>
      <c r="J506" s="333"/>
      <c r="K506" s="334" t="s">
        <v>48</v>
      </c>
      <c r="L506" s="335"/>
      <c r="M506" s="335" t="s">
        <v>34</v>
      </c>
      <c r="N506" s="334">
        <v>523917</v>
      </c>
      <c r="O506" s="334" t="s">
        <v>1321</v>
      </c>
      <c r="P506" s="338">
        <v>43861</v>
      </c>
      <c r="Q506" s="339">
        <v>31853902.390000001</v>
      </c>
      <c r="R506" s="339">
        <v>49167005.023571409</v>
      </c>
      <c r="S506" s="334">
        <v>6</v>
      </c>
      <c r="T506" s="336">
        <v>-9.3731722040464649E-2</v>
      </c>
      <c r="U506" s="336">
        <v>-1.2116882655028212</v>
      </c>
      <c r="V506" s="336">
        <v>-8.1010622217774775E-2</v>
      </c>
      <c r="W506" s="336">
        <v>-0.79417497581081364</v>
      </c>
      <c r="X506" s="336">
        <v>6.9991019405606592E-2</v>
      </c>
      <c r="Y506" s="336">
        <v>0.53075461475978802</v>
      </c>
      <c r="Z506" s="336" t="s">
        <v>1418</v>
      </c>
      <c r="AA506" s="336" t="s">
        <v>1418</v>
      </c>
      <c r="AB506" s="336">
        <v>0.10479271948204506</v>
      </c>
      <c r="AC506" s="340">
        <v>-1.6808646278848305</v>
      </c>
      <c r="AD506" s="509">
        <v>34461768000184</v>
      </c>
      <c r="AE506" s="337" t="s">
        <v>2151</v>
      </c>
      <c r="AF506" s="337" t="s">
        <v>2143</v>
      </c>
      <c r="AG506" s="341" t="s">
        <v>1437</v>
      </c>
      <c r="AH506" s="341" t="s">
        <v>2135</v>
      </c>
      <c r="AI506" s="341">
        <v>500</v>
      </c>
      <c r="AJ506" s="341">
        <v>500</v>
      </c>
      <c r="AK506" s="341">
        <v>500</v>
      </c>
      <c r="AL506" s="336">
        <v>0.01</v>
      </c>
      <c r="AM506" s="336" t="s">
        <v>34</v>
      </c>
      <c r="AN506" s="336" t="s">
        <v>34</v>
      </c>
      <c r="AO506" s="334" t="s">
        <v>1324</v>
      </c>
      <c r="AP506" s="337" t="s">
        <v>13</v>
      </c>
      <c r="AQ506" s="343" t="s">
        <v>679</v>
      </c>
      <c r="AR506" s="336">
        <v>6.6666666666666662E-3</v>
      </c>
      <c r="AS506" s="336">
        <v>6.6666666666666662E-3</v>
      </c>
      <c r="AT506" s="336"/>
      <c r="AW506" s="629"/>
      <c r="AX506" s="629"/>
      <c r="AY506" s="630"/>
      <c r="AZ506" s="630"/>
      <c r="BA506" s="630"/>
      <c r="BB506" s="631"/>
      <c r="BC506" s="630"/>
      <c r="BD506" s="630"/>
      <c r="BE506" s="630"/>
      <c r="BF506" s="630"/>
      <c r="BG506" s="631"/>
      <c r="BH506" s="631"/>
      <c r="BI506" s="632"/>
      <c r="BJ506" s="632"/>
      <c r="BK506" s="632"/>
      <c r="BL506" s="631"/>
      <c r="BM506" s="631"/>
      <c r="BN506" s="631"/>
      <c r="BO506" s="631"/>
      <c r="BP506" s="631"/>
      <c r="BQ506" s="631"/>
      <c r="BR506" s="631"/>
      <c r="BS506" s="631"/>
      <c r="BT506" s="634"/>
      <c r="BU506" s="635"/>
      <c r="BV506" s="633"/>
      <c r="BW506" s="636"/>
    </row>
    <row r="507" spans="2:75" ht="15.75" customHeight="1">
      <c r="B507" s="330" t="s">
        <v>1065</v>
      </c>
      <c r="C507" s="331">
        <v>38281316000171</v>
      </c>
      <c r="D507" s="332" t="s">
        <v>13</v>
      </c>
      <c r="E507" s="332" t="s">
        <v>616</v>
      </c>
      <c r="F507" s="332" t="s">
        <v>610</v>
      </c>
      <c r="G507" s="333" t="s">
        <v>34</v>
      </c>
      <c r="H507" s="333" t="s">
        <v>1338</v>
      </c>
      <c r="I507" s="333" t="s">
        <v>34</v>
      </c>
      <c r="J507" s="333"/>
      <c r="K507" s="334" t="s">
        <v>49</v>
      </c>
      <c r="L507" s="335"/>
      <c r="M507" s="335" t="s">
        <v>34</v>
      </c>
      <c r="N507" s="334">
        <v>555096</v>
      </c>
      <c r="O507" s="334" t="s">
        <v>1321</v>
      </c>
      <c r="P507" s="338">
        <v>44119</v>
      </c>
      <c r="Q507" s="339">
        <v>14084323.300000001</v>
      </c>
      <c r="R507" s="339">
        <v>21427326.452420637</v>
      </c>
      <c r="S507" s="334">
        <v>6</v>
      </c>
      <c r="T507" s="336">
        <v>-0.20434964607582162</v>
      </c>
      <c r="U507" s="336">
        <v>-2.6416677600656211</v>
      </c>
      <c r="V507" s="336">
        <v>-0.13626659185733014</v>
      </c>
      <c r="W507" s="336">
        <v>-1.3358682396142911</v>
      </c>
      <c r="X507" s="336" t="s">
        <v>1418</v>
      </c>
      <c r="Y507" s="336" t="s">
        <v>1418</v>
      </c>
      <c r="Z507" s="336" t="s">
        <v>1418</v>
      </c>
      <c r="AA507" s="336" t="s">
        <v>1418</v>
      </c>
      <c r="AB507" s="336">
        <v>0.1549823360399025</v>
      </c>
      <c r="AC507" s="340">
        <v>-1.4946437287077934</v>
      </c>
      <c r="AD507" s="509">
        <v>36352767000127</v>
      </c>
      <c r="AE507" s="337" t="s">
        <v>2151</v>
      </c>
      <c r="AF507" s="337" t="s">
        <v>2143</v>
      </c>
      <c r="AG507" s="341" t="s">
        <v>1437</v>
      </c>
      <c r="AH507" s="341" t="s">
        <v>2135</v>
      </c>
      <c r="AI507" s="341">
        <v>1000</v>
      </c>
      <c r="AJ507" s="341" t="s">
        <v>1428</v>
      </c>
      <c r="AK507" s="341">
        <v>500</v>
      </c>
      <c r="AL507" s="336">
        <v>0.01</v>
      </c>
      <c r="AM507" s="336" t="s">
        <v>34</v>
      </c>
      <c r="AN507" s="336" t="s">
        <v>34</v>
      </c>
      <c r="AO507" s="334" t="s">
        <v>1324</v>
      </c>
      <c r="AP507" s="337" t="s">
        <v>13</v>
      </c>
      <c r="AQ507" s="343" t="s">
        <v>679</v>
      </c>
      <c r="AR507" s="336">
        <v>6.6666666666666662E-3</v>
      </c>
      <c r="AS507" s="336">
        <v>6.6666666666666662E-3</v>
      </c>
      <c r="AT507" s="336"/>
      <c r="AW507" s="629"/>
      <c r="AX507" s="629"/>
      <c r="AY507" s="630"/>
      <c r="AZ507" s="630"/>
      <c r="BA507" s="630"/>
      <c r="BB507" s="631"/>
      <c r="BC507" s="630"/>
      <c r="BD507" s="630"/>
      <c r="BE507" s="630"/>
      <c r="BF507" s="630"/>
      <c r="BG507" s="631"/>
      <c r="BH507" s="631"/>
      <c r="BI507" s="632"/>
      <c r="BJ507" s="632"/>
      <c r="BK507" s="632"/>
      <c r="BL507" s="631"/>
      <c r="BM507" s="631"/>
      <c r="BN507" s="631"/>
      <c r="BO507" s="631"/>
      <c r="BP507" s="631"/>
      <c r="BQ507" s="631"/>
      <c r="BR507" s="631"/>
      <c r="BS507" s="631"/>
      <c r="BT507" s="634"/>
      <c r="BU507" s="635"/>
      <c r="BV507" s="633"/>
      <c r="BW507" s="636"/>
    </row>
    <row r="508" spans="2:75" ht="15.75" customHeight="1">
      <c r="B508" s="330" t="s">
        <v>301</v>
      </c>
      <c r="C508" s="331">
        <v>9586692000176</v>
      </c>
      <c r="D508" s="332" t="s">
        <v>13</v>
      </c>
      <c r="E508" s="332" t="s">
        <v>616</v>
      </c>
      <c r="F508" s="332" t="s">
        <v>610</v>
      </c>
      <c r="G508" s="333" t="s">
        <v>34</v>
      </c>
      <c r="H508" s="333" t="s">
        <v>1338</v>
      </c>
      <c r="I508" s="333" t="s">
        <v>34</v>
      </c>
      <c r="J508" s="333"/>
      <c r="K508" s="334" t="s">
        <v>48</v>
      </c>
      <c r="L508" s="335"/>
      <c r="M508" s="335" t="s">
        <v>34</v>
      </c>
      <c r="N508" s="334">
        <v>211451</v>
      </c>
      <c r="O508" s="334" t="s">
        <v>1321</v>
      </c>
      <c r="P508" s="338">
        <v>39611</v>
      </c>
      <c r="Q508" s="339">
        <v>7823341.6100000003</v>
      </c>
      <c r="R508" s="339">
        <v>11392829.258928575</v>
      </c>
      <c r="S508" s="334">
        <v>6</v>
      </c>
      <c r="T508" s="336">
        <v>9.9416724254447253E-2</v>
      </c>
      <c r="U508" s="336">
        <v>1.2851793987294835</v>
      </c>
      <c r="V508" s="336">
        <v>4.7651579490077811E-3</v>
      </c>
      <c r="W508" s="336">
        <v>4.6714481327087269E-2</v>
      </c>
      <c r="X508" s="336">
        <v>-5.849565898584963E-2</v>
      </c>
      <c r="Y508" s="336">
        <v>-0.44358320844327581</v>
      </c>
      <c r="Z508" s="336">
        <v>-9.2593824831266103E-2</v>
      </c>
      <c r="AA508" s="336">
        <v>-0.52633331817209983</v>
      </c>
      <c r="AB508" s="336">
        <v>7.4571772531567201E-2</v>
      </c>
      <c r="AC508" s="340">
        <v>-1.201906631667917</v>
      </c>
      <c r="AD508" s="509">
        <v>9573796000146</v>
      </c>
      <c r="AE508" s="337" t="s">
        <v>2355</v>
      </c>
      <c r="AF508" s="337" t="s">
        <v>2134</v>
      </c>
      <c r="AG508" s="341" t="s">
        <v>1436</v>
      </c>
      <c r="AH508" s="341" t="s">
        <v>2138</v>
      </c>
      <c r="AI508" s="341">
        <v>1000</v>
      </c>
      <c r="AJ508" s="341">
        <v>500</v>
      </c>
      <c r="AK508" s="341">
        <v>1000</v>
      </c>
      <c r="AL508" s="336">
        <v>0.02</v>
      </c>
      <c r="AM508" s="336">
        <v>0.25</v>
      </c>
      <c r="AN508" s="336" t="s">
        <v>64</v>
      </c>
      <c r="AO508" s="334" t="s">
        <v>1324</v>
      </c>
      <c r="AP508" s="337" t="s">
        <v>13</v>
      </c>
      <c r="AQ508" s="343" t="s">
        <v>668</v>
      </c>
      <c r="AR508" s="336">
        <v>5.3333333333333332E-3</v>
      </c>
      <c r="AS508" s="336">
        <v>5.3333333333333332E-3</v>
      </c>
      <c r="AT508" s="336"/>
      <c r="AW508" s="629"/>
      <c r="AX508" s="629"/>
      <c r="AY508" s="630"/>
      <c r="AZ508" s="630"/>
      <c r="BA508" s="630"/>
      <c r="BB508" s="631"/>
      <c r="BC508" s="630"/>
      <c r="BD508" s="630"/>
      <c r="BE508" s="630"/>
      <c r="BF508" s="630"/>
      <c r="BG508" s="631"/>
      <c r="BH508" s="631"/>
      <c r="BI508" s="632"/>
      <c r="BJ508" s="632"/>
      <c r="BK508" s="632"/>
      <c r="BL508" s="631"/>
      <c r="BM508" s="631"/>
      <c r="BN508" s="631"/>
      <c r="BO508" s="631"/>
      <c r="BP508" s="631"/>
      <c r="BQ508" s="631"/>
      <c r="BR508" s="631"/>
      <c r="BS508" s="631"/>
      <c r="BT508" s="634"/>
      <c r="BU508" s="635"/>
      <c r="BV508" s="633"/>
      <c r="BW508" s="636"/>
    </row>
    <row r="509" spans="2:75" ht="15.75" customHeight="1">
      <c r="B509" s="330" t="s">
        <v>980</v>
      </c>
      <c r="C509" s="331">
        <v>19719727000151</v>
      </c>
      <c r="D509" s="332" t="s">
        <v>11</v>
      </c>
      <c r="E509" s="332" t="s">
        <v>621</v>
      </c>
      <c r="F509" s="332" t="s">
        <v>672</v>
      </c>
      <c r="G509" s="333" t="s">
        <v>738</v>
      </c>
      <c r="H509" s="333" t="s">
        <v>34</v>
      </c>
      <c r="I509" s="333"/>
      <c r="J509" s="333" t="s">
        <v>608</v>
      </c>
      <c r="K509" s="334" t="s">
        <v>48</v>
      </c>
      <c r="L509" s="335"/>
      <c r="M509" s="335" t="s">
        <v>1415</v>
      </c>
      <c r="N509" s="334">
        <v>367354</v>
      </c>
      <c r="O509" s="334" t="s">
        <v>1321</v>
      </c>
      <c r="P509" s="338">
        <v>41754</v>
      </c>
      <c r="Q509" s="339">
        <v>853429348.91999996</v>
      </c>
      <c r="R509" s="339">
        <v>990819277.07980216</v>
      </c>
      <c r="S509" s="334">
        <v>6</v>
      </c>
      <c r="T509" s="336">
        <v>7.4976989183257681E-2</v>
      </c>
      <c r="U509" s="336">
        <v>0.96924217328329076</v>
      </c>
      <c r="V509" s="336">
        <v>0.10153738244470722</v>
      </c>
      <c r="W509" s="336">
        <v>0.99540586208737425</v>
      </c>
      <c r="X509" s="336">
        <v>0.1687089777046582</v>
      </c>
      <c r="Y509" s="336">
        <v>1.2793508257000858</v>
      </c>
      <c r="Z509" s="336">
        <v>0.25742255504842571</v>
      </c>
      <c r="AA509" s="336">
        <v>1.463273256266082</v>
      </c>
      <c r="AB509" s="336">
        <v>3.9453290013497871E-2</v>
      </c>
      <c r="AC509" s="340">
        <v>8.8302815717133214E-3</v>
      </c>
      <c r="AD509" s="509">
        <v>0</v>
      </c>
      <c r="AE509" s="337" t="s">
        <v>2300</v>
      </c>
      <c r="AF509" s="337" t="s">
        <v>2140</v>
      </c>
      <c r="AG509" s="341" t="s">
        <v>719</v>
      </c>
      <c r="AH509" s="341" t="s">
        <v>2138</v>
      </c>
      <c r="AI509" s="341">
        <v>500</v>
      </c>
      <c r="AJ509" s="341">
        <v>500</v>
      </c>
      <c r="AK509" s="341">
        <v>500</v>
      </c>
      <c r="AL509" s="336">
        <v>4.0000000000000001E-3</v>
      </c>
      <c r="AM509" s="336">
        <v>0.2</v>
      </c>
      <c r="AN509" s="336" t="s">
        <v>2147</v>
      </c>
      <c r="AO509" s="334" t="s">
        <v>1324</v>
      </c>
      <c r="AP509" s="337" t="s">
        <v>11</v>
      </c>
      <c r="AQ509" s="343" t="s">
        <v>669</v>
      </c>
      <c r="AR509" s="336">
        <v>6.6666666666666664E-4</v>
      </c>
      <c r="AS509" s="336">
        <v>6.6666666666666664E-4</v>
      </c>
      <c r="AT509" s="336"/>
      <c r="AW509" s="629"/>
      <c r="AX509" s="629"/>
      <c r="AY509" s="630"/>
      <c r="AZ509" s="630"/>
      <c r="BA509" s="630"/>
      <c r="BB509" s="631"/>
      <c r="BC509" s="630"/>
      <c r="BD509" s="630"/>
      <c r="BE509" s="630"/>
      <c r="BF509" s="630"/>
      <c r="BG509" s="631"/>
      <c r="BH509" s="631"/>
      <c r="BI509" s="632"/>
      <c r="BJ509" s="632"/>
      <c r="BK509" s="632"/>
      <c r="BL509" s="631"/>
      <c r="BM509" s="631"/>
      <c r="BN509" s="631"/>
      <c r="BO509" s="631"/>
      <c r="BP509" s="631"/>
      <c r="BQ509" s="631"/>
      <c r="BR509" s="631"/>
      <c r="BS509" s="631"/>
      <c r="BT509" s="634"/>
      <c r="BU509" s="635"/>
      <c r="BV509" s="633"/>
      <c r="BW509" s="636"/>
    </row>
    <row r="510" spans="2:75" ht="15.75" customHeight="1">
      <c r="B510" s="330" t="s">
        <v>1392</v>
      </c>
      <c r="C510" s="331">
        <v>43778868000120</v>
      </c>
      <c r="D510" s="332" t="s">
        <v>11</v>
      </c>
      <c r="E510" s="332" t="s">
        <v>621</v>
      </c>
      <c r="F510" s="332" t="s">
        <v>672</v>
      </c>
      <c r="G510" s="333" t="s">
        <v>866</v>
      </c>
      <c r="H510" s="333" t="s">
        <v>34</v>
      </c>
      <c r="I510" s="333"/>
      <c r="J510" s="333" t="s">
        <v>608</v>
      </c>
      <c r="K510" s="334" t="s">
        <v>48</v>
      </c>
      <c r="L510" s="335"/>
      <c r="M510" s="335" t="s">
        <v>34</v>
      </c>
      <c r="N510" s="334">
        <v>639011</v>
      </c>
      <c r="O510" s="334" t="s">
        <v>1321</v>
      </c>
      <c r="P510" s="338">
        <v>44543</v>
      </c>
      <c r="Q510" s="339">
        <v>60440781.579999998</v>
      </c>
      <c r="R510" s="339" t="s">
        <v>1418</v>
      </c>
      <c r="S510" s="334">
        <v>6</v>
      </c>
      <c r="T510" s="336">
        <v>2.3315395805235894E-2</v>
      </c>
      <c r="U510" s="336">
        <v>0.30140267230513357</v>
      </c>
      <c r="V510" s="336" t="s">
        <v>1418</v>
      </c>
      <c r="W510" s="336" t="s">
        <v>1418</v>
      </c>
      <c r="X510" s="336" t="s">
        <v>1418</v>
      </c>
      <c r="Y510" s="336" t="s">
        <v>1418</v>
      </c>
      <c r="Z510" s="336" t="s">
        <v>1418</v>
      </c>
      <c r="AA510" s="336" t="s">
        <v>1418</v>
      </c>
      <c r="AB510" s="336" t="s">
        <v>1418</v>
      </c>
      <c r="AC510" s="340" t="s">
        <v>1418</v>
      </c>
      <c r="AD510" s="509">
        <v>43774619000166</v>
      </c>
      <c r="AE510" s="337" t="s">
        <v>2318</v>
      </c>
      <c r="AF510" s="337" t="s">
        <v>2143</v>
      </c>
      <c r="AG510" s="341" t="s">
        <v>1437</v>
      </c>
      <c r="AH510" s="341" t="s">
        <v>2138</v>
      </c>
      <c r="AI510" s="341">
        <v>20000</v>
      </c>
      <c r="AJ510" s="341">
        <v>5000</v>
      </c>
      <c r="AK510" s="341">
        <v>20000</v>
      </c>
      <c r="AL510" s="336">
        <v>7.4999999999999997E-3</v>
      </c>
      <c r="AM510" s="336">
        <v>0.2</v>
      </c>
      <c r="AN510" s="336" t="s">
        <v>636</v>
      </c>
      <c r="AO510" s="334" t="s">
        <v>1324</v>
      </c>
      <c r="AP510" s="337" t="s">
        <v>11</v>
      </c>
      <c r="AQ510" s="343" t="s">
        <v>683</v>
      </c>
      <c r="AR510" s="336">
        <v>2.0002499999999999E-3</v>
      </c>
      <c r="AS510" s="336">
        <v>2.0002499999999999E-3</v>
      </c>
      <c r="AT510" s="336"/>
      <c r="AW510" s="629"/>
      <c r="AX510" s="629"/>
      <c r="AY510" s="630"/>
      <c r="AZ510" s="630"/>
      <c r="BA510" s="630"/>
      <c r="BB510" s="631"/>
      <c r="BC510" s="630"/>
      <c r="BD510" s="630"/>
      <c r="BE510" s="630"/>
      <c r="BF510" s="630"/>
      <c r="BG510" s="631"/>
      <c r="BH510" s="631"/>
      <c r="BI510" s="632"/>
      <c r="BJ510" s="632"/>
      <c r="BK510" s="632"/>
      <c r="BL510" s="631"/>
      <c r="BM510" s="631"/>
      <c r="BN510" s="631"/>
      <c r="BO510" s="631"/>
      <c r="BP510" s="631"/>
      <c r="BQ510" s="631"/>
      <c r="BR510" s="631"/>
      <c r="BS510" s="631"/>
      <c r="BT510" s="634"/>
      <c r="BU510" s="635"/>
      <c r="BV510" s="633"/>
      <c r="BW510" s="636"/>
    </row>
    <row r="511" spans="2:75" ht="15.75" customHeight="1">
      <c r="B511" s="330" t="s">
        <v>1104</v>
      </c>
      <c r="C511" s="331">
        <v>27181717000133</v>
      </c>
      <c r="D511" s="332" t="s">
        <v>14</v>
      </c>
      <c r="E511" s="332" t="s">
        <v>607</v>
      </c>
      <c r="F511" s="332" t="s">
        <v>860</v>
      </c>
      <c r="G511" s="333"/>
      <c r="H511" s="333" t="s">
        <v>34</v>
      </c>
      <c r="I511" s="333" t="s">
        <v>34</v>
      </c>
      <c r="J511" s="333" t="s">
        <v>611</v>
      </c>
      <c r="K511" s="334"/>
      <c r="L511" s="335"/>
      <c r="M511" s="335" t="s">
        <v>34</v>
      </c>
      <c r="N511" s="334">
        <v>480673</v>
      </c>
      <c r="O511" s="334" t="s">
        <v>1321</v>
      </c>
      <c r="P511" s="338">
        <v>43418</v>
      </c>
      <c r="Q511" s="339">
        <v>18524217.530000001</v>
      </c>
      <c r="R511" s="339">
        <v>30482038.199246027</v>
      </c>
      <c r="S511" s="334">
        <v>6</v>
      </c>
      <c r="T511" s="336">
        <v>-0.18663470580016561</v>
      </c>
      <c r="U511" s="336">
        <v>-2.4126632694959387</v>
      </c>
      <c r="V511" s="336">
        <v>-0.13031596591600147</v>
      </c>
      <c r="W511" s="336">
        <v>-1.2775322080712945</v>
      </c>
      <c r="X511" s="336">
        <v>1.8115121685086777E-2</v>
      </c>
      <c r="Y511" s="336">
        <v>0.13737025854097984</v>
      </c>
      <c r="Z511" s="336">
        <v>0.4603123170784349</v>
      </c>
      <c r="AA511" s="336">
        <v>2.6165644381240702</v>
      </c>
      <c r="AB511" s="336">
        <v>0.17766792055132186</v>
      </c>
      <c r="AC511" s="340">
        <v>-1.2439506655402839</v>
      </c>
      <c r="AD511" s="509">
        <v>0</v>
      </c>
      <c r="AE511" s="337" t="s">
        <v>2372</v>
      </c>
      <c r="AF511" s="337" t="s">
        <v>2134</v>
      </c>
      <c r="AG511" s="341" t="s">
        <v>1436</v>
      </c>
      <c r="AH511" s="341" t="s">
        <v>2135</v>
      </c>
      <c r="AI511" s="341">
        <v>5000</v>
      </c>
      <c r="AJ511" s="341">
        <v>200</v>
      </c>
      <c r="AK511" s="341">
        <v>200</v>
      </c>
      <c r="AL511" s="336">
        <v>1.7500000000000002E-2</v>
      </c>
      <c r="AM511" s="336" t="s">
        <v>34</v>
      </c>
      <c r="AN511" s="336" t="s">
        <v>2152</v>
      </c>
      <c r="AO511" s="334" t="s">
        <v>1324</v>
      </c>
      <c r="AP511" s="337" t="s">
        <v>716</v>
      </c>
      <c r="AQ511" s="343" t="s">
        <v>687</v>
      </c>
      <c r="AR511" s="336">
        <v>5.8333333333333336E-3</v>
      </c>
      <c r="AS511" s="336">
        <v>5.8333333333333336E-3</v>
      </c>
      <c r="AT511" s="336"/>
      <c r="AW511" s="629"/>
      <c r="AX511" s="629"/>
      <c r="AY511" s="630"/>
      <c r="AZ511" s="630"/>
      <c r="BA511" s="630"/>
      <c r="BB511" s="631"/>
      <c r="BC511" s="630"/>
      <c r="BD511" s="630"/>
      <c r="BE511" s="630"/>
      <c r="BF511" s="630"/>
      <c r="BG511" s="631"/>
      <c r="BH511" s="631"/>
      <c r="BI511" s="632"/>
      <c r="BJ511" s="632"/>
      <c r="BK511" s="632"/>
      <c r="BL511" s="631"/>
      <c r="BM511" s="631"/>
      <c r="BN511" s="631"/>
      <c r="BO511" s="631"/>
      <c r="BP511" s="631"/>
      <c r="BQ511" s="631"/>
      <c r="BR511" s="631"/>
      <c r="BS511" s="631"/>
      <c r="BT511" s="634"/>
      <c r="BU511" s="635"/>
      <c r="BV511" s="633"/>
      <c r="BW511" s="636"/>
    </row>
    <row r="512" spans="2:75" ht="15.75" customHeight="1">
      <c r="B512" s="330" t="s">
        <v>498</v>
      </c>
      <c r="C512" s="331">
        <v>42190534000178</v>
      </c>
      <c r="D512" s="332" t="s">
        <v>14</v>
      </c>
      <c r="E512" s="332" t="s">
        <v>607</v>
      </c>
      <c r="F512" s="332" t="s">
        <v>860</v>
      </c>
      <c r="G512" s="333"/>
      <c r="H512" s="333" t="s">
        <v>34</v>
      </c>
      <c r="I512" s="333" t="s">
        <v>34</v>
      </c>
      <c r="J512" s="333" t="s">
        <v>611</v>
      </c>
      <c r="K512" s="334" t="s">
        <v>48</v>
      </c>
      <c r="L512" s="335"/>
      <c r="M512" s="335" t="s">
        <v>1415</v>
      </c>
      <c r="N512" s="334">
        <v>599476</v>
      </c>
      <c r="O512" s="334" t="s">
        <v>1321</v>
      </c>
      <c r="P512" s="338">
        <v>44377</v>
      </c>
      <c r="Q512" s="339">
        <v>70266129.950000003</v>
      </c>
      <c r="R512" s="339">
        <v>80820155.523293689</v>
      </c>
      <c r="S512" s="334">
        <v>6</v>
      </c>
      <c r="T512" s="336">
        <v>3.9015750570764451E-2</v>
      </c>
      <c r="U512" s="336">
        <v>0.5043642227758427</v>
      </c>
      <c r="V512" s="336">
        <v>0.1441958919877615</v>
      </c>
      <c r="W512" s="336">
        <v>1.4136018943732138</v>
      </c>
      <c r="X512" s="336" t="s">
        <v>1418</v>
      </c>
      <c r="Y512" s="336" t="s">
        <v>1418</v>
      </c>
      <c r="Z512" s="336" t="s">
        <v>1418</v>
      </c>
      <c r="AA512" s="336" t="s">
        <v>1418</v>
      </c>
      <c r="AB512" s="336">
        <v>0.13980221109764768</v>
      </c>
      <c r="AC512" s="340">
        <v>0.33856560682154202</v>
      </c>
      <c r="AD512" s="509">
        <v>0</v>
      </c>
      <c r="AE512" s="337" t="s">
        <v>2254</v>
      </c>
      <c r="AF512" s="337" t="s">
        <v>2134</v>
      </c>
      <c r="AG512" s="341" t="s">
        <v>1436</v>
      </c>
      <c r="AH512" s="341" t="s">
        <v>2138</v>
      </c>
      <c r="AI512" s="341">
        <v>0</v>
      </c>
      <c r="AJ512" s="341">
        <v>0</v>
      </c>
      <c r="AK512" s="341">
        <v>0</v>
      </c>
      <c r="AL512" s="336">
        <v>9.0000000000000011E-3</v>
      </c>
      <c r="AM512" s="336">
        <v>0.1</v>
      </c>
      <c r="AN512" s="336" t="s">
        <v>34</v>
      </c>
      <c r="AO512" s="334" t="s">
        <v>1324</v>
      </c>
      <c r="AP512" s="337" t="s">
        <v>13</v>
      </c>
      <c r="AQ512" s="343" t="s">
        <v>668</v>
      </c>
      <c r="AR512" s="336">
        <v>2.9996999999999997E-3</v>
      </c>
      <c r="AS512" s="336">
        <v>2.9996999999999997E-3</v>
      </c>
      <c r="AT512" s="336"/>
      <c r="AW512" s="629"/>
      <c r="AX512" s="629"/>
      <c r="AY512" s="630"/>
      <c r="AZ512" s="630"/>
      <c r="BA512" s="630"/>
      <c r="BB512" s="631"/>
      <c r="BC512" s="630"/>
      <c r="BD512" s="630"/>
      <c r="BE512" s="630"/>
      <c r="BF512" s="630"/>
      <c r="BG512" s="631"/>
      <c r="BH512" s="631"/>
      <c r="BI512" s="632"/>
      <c r="BJ512" s="632"/>
      <c r="BK512" s="632"/>
      <c r="BL512" s="631"/>
      <c r="BM512" s="631"/>
      <c r="BN512" s="631"/>
      <c r="BO512" s="631"/>
      <c r="BP512" s="631"/>
      <c r="BQ512" s="631"/>
      <c r="BR512" s="631"/>
      <c r="BS512" s="631"/>
      <c r="BT512" s="634"/>
      <c r="BU512" s="635"/>
      <c r="BV512" s="633"/>
      <c r="BW512" s="636"/>
    </row>
    <row r="513" spans="2:75" ht="15.75" customHeight="1">
      <c r="B513" s="330" t="s">
        <v>731</v>
      </c>
      <c r="C513" s="331">
        <v>44209755000176</v>
      </c>
      <c r="D513" s="332" t="s">
        <v>14</v>
      </c>
      <c r="E513" s="332" t="s">
        <v>607</v>
      </c>
      <c r="F513" s="332"/>
      <c r="G513" s="333"/>
      <c r="H513" s="333" t="s">
        <v>34</v>
      </c>
      <c r="I513" s="333" t="s">
        <v>34</v>
      </c>
      <c r="J513" s="333" t="s">
        <v>611</v>
      </c>
      <c r="K513" s="334" t="s">
        <v>49</v>
      </c>
      <c r="L513" s="335"/>
      <c r="M513" s="335" t="s">
        <v>1415</v>
      </c>
      <c r="N513" s="334">
        <v>634697</v>
      </c>
      <c r="O513" s="334" t="s">
        <v>1321</v>
      </c>
      <c r="P513" s="338">
        <v>44578</v>
      </c>
      <c r="Q513" s="339">
        <v>1153459.3999999999</v>
      </c>
      <c r="R513" s="339" t="s">
        <v>1418</v>
      </c>
      <c r="S513" s="334">
        <v>6</v>
      </c>
      <c r="T513" s="336" t="s">
        <v>1418</v>
      </c>
      <c r="U513" s="336" t="s">
        <v>1418</v>
      </c>
      <c r="V513" s="336" t="s">
        <v>1418</v>
      </c>
      <c r="W513" s="336" t="s">
        <v>1418</v>
      </c>
      <c r="X513" s="336" t="s">
        <v>1418</v>
      </c>
      <c r="Y513" s="336" t="s">
        <v>1418</v>
      </c>
      <c r="Z513" s="336" t="s">
        <v>1418</v>
      </c>
      <c r="AA513" s="336" t="s">
        <v>1418</v>
      </c>
      <c r="AB513" s="336" t="s">
        <v>1418</v>
      </c>
      <c r="AC513" s="340" t="s">
        <v>1418</v>
      </c>
      <c r="AD513" s="509">
        <v>43984876000122</v>
      </c>
      <c r="AE513" s="337" t="s">
        <v>2148</v>
      </c>
      <c r="AF513" s="337" t="s">
        <v>2134</v>
      </c>
      <c r="AG513" s="341" t="s">
        <v>1436</v>
      </c>
      <c r="AH513" s="341" t="s">
        <v>2135</v>
      </c>
      <c r="AI513" s="341">
        <v>0</v>
      </c>
      <c r="AJ513" s="341">
        <v>0</v>
      </c>
      <c r="AK513" s="341">
        <v>0</v>
      </c>
      <c r="AL513" s="640">
        <v>4.0000000000000001E-3</v>
      </c>
      <c r="AM513" s="640" t="s">
        <v>34</v>
      </c>
      <c r="AN513" s="336" t="s">
        <v>2152</v>
      </c>
      <c r="AO513" s="334" t="s">
        <v>1324</v>
      </c>
      <c r="AP513" s="337" t="s">
        <v>716</v>
      </c>
      <c r="AQ513" s="343" t="s">
        <v>687</v>
      </c>
      <c r="AR513" s="336">
        <v>2.6666666666666666E-3</v>
      </c>
      <c r="AS513" s="336">
        <v>2.6666666666666666E-3</v>
      </c>
      <c r="AT513" s="336"/>
      <c r="AW513" s="629"/>
      <c r="AX513" s="629"/>
      <c r="AY513" s="630"/>
      <c r="AZ513" s="630"/>
      <c r="BA513" s="630"/>
      <c r="BB513" s="631"/>
      <c r="BC513" s="630"/>
      <c r="BD513" s="630"/>
      <c r="BE513" s="630"/>
      <c r="BF513" s="630"/>
      <c r="BG513" s="631"/>
      <c r="BH513" s="631"/>
      <c r="BI513" s="632"/>
      <c r="BJ513" s="632"/>
      <c r="BK513" s="632"/>
      <c r="BL513" s="631"/>
      <c r="BM513" s="631"/>
      <c r="BN513" s="631"/>
      <c r="BO513" s="631"/>
      <c r="BP513" s="631"/>
      <c r="BQ513" s="631"/>
      <c r="BR513" s="631"/>
      <c r="BS513" s="631"/>
      <c r="BT513" s="634"/>
      <c r="BU513" s="635"/>
      <c r="BV513" s="633"/>
      <c r="BW513" s="636"/>
    </row>
    <row r="514" spans="2:75" ht="15.75" customHeight="1">
      <c r="B514" s="330" t="s">
        <v>153</v>
      </c>
      <c r="C514" s="331">
        <v>41287933000199</v>
      </c>
      <c r="D514" s="332" t="s">
        <v>14</v>
      </c>
      <c r="E514" s="332" t="s">
        <v>607</v>
      </c>
      <c r="F514" s="332"/>
      <c r="G514" s="333"/>
      <c r="H514" s="333" t="s">
        <v>34</v>
      </c>
      <c r="I514" s="333" t="s">
        <v>34</v>
      </c>
      <c r="J514" s="333" t="s">
        <v>611</v>
      </c>
      <c r="K514" s="334" t="s">
        <v>48</v>
      </c>
      <c r="L514" s="335"/>
      <c r="M514" s="335" t="s">
        <v>1415</v>
      </c>
      <c r="N514" s="334">
        <v>585378</v>
      </c>
      <c r="O514" s="334" t="s">
        <v>1321</v>
      </c>
      <c r="P514" s="338">
        <v>44300</v>
      </c>
      <c r="Q514" s="339">
        <v>93136487.060000002</v>
      </c>
      <c r="R514" s="339">
        <v>122132653.60972215</v>
      </c>
      <c r="S514" s="334">
        <v>6</v>
      </c>
      <c r="T514" s="336">
        <v>-0.16166281421489226</v>
      </c>
      <c r="U514" s="336">
        <v>-2.0898467529251485</v>
      </c>
      <c r="V514" s="336">
        <v>-0.13222606884243249</v>
      </c>
      <c r="W514" s="336">
        <v>-1.2962576036288869</v>
      </c>
      <c r="X514" s="336" t="s">
        <v>1418</v>
      </c>
      <c r="Y514" s="336" t="s">
        <v>1418</v>
      </c>
      <c r="Z514" s="336" t="s">
        <v>1418</v>
      </c>
      <c r="AA514" s="336" t="s">
        <v>1418</v>
      </c>
      <c r="AB514" s="336">
        <v>0.16023070771555753</v>
      </c>
      <c r="AC514" s="340">
        <v>-1.4112386277743836</v>
      </c>
      <c r="AD514" s="509">
        <v>0</v>
      </c>
      <c r="AE514" s="337" t="s">
        <v>2148</v>
      </c>
      <c r="AF514" s="337" t="s">
        <v>2134</v>
      </c>
      <c r="AG514" s="341" t="s">
        <v>1436</v>
      </c>
      <c r="AH514" s="341" t="s">
        <v>2135</v>
      </c>
      <c r="AI514" s="341">
        <v>5000</v>
      </c>
      <c r="AJ514" s="341">
        <v>1000</v>
      </c>
      <c r="AK514" s="341">
        <v>5000</v>
      </c>
      <c r="AL514" s="336">
        <v>5.0000000000000001E-3</v>
      </c>
      <c r="AM514" s="336">
        <v>0.2</v>
      </c>
      <c r="AN514" s="336" t="s">
        <v>34</v>
      </c>
      <c r="AO514" s="334" t="s">
        <v>1324</v>
      </c>
      <c r="AP514" s="337" t="s">
        <v>716</v>
      </c>
      <c r="AQ514" s="343" t="s">
        <v>687</v>
      </c>
      <c r="AR514" s="336">
        <v>3.3333333333333331E-3</v>
      </c>
      <c r="AS514" s="336">
        <v>3.3333333333333331E-3</v>
      </c>
      <c r="AT514" s="336"/>
      <c r="AV514" s="510"/>
      <c r="AW514" s="629"/>
      <c r="AX514" s="629"/>
      <c r="AY514" s="630"/>
      <c r="AZ514" s="630"/>
      <c r="BA514" s="630"/>
      <c r="BB514" s="631"/>
      <c r="BC514" s="630"/>
      <c r="BD514" s="630"/>
      <c r="BE514" s="630"/>
      <c r="BF514" s="630"/>
      <c r="BG514" s="631"/>
      <c r="BH514" s="631"/>
      <c r="BI514" s="632"/>
      <c r="BJ514" s="632"/>
      <c r="BK514" s="632"/>
      <c r="BL514" s="631"/>
      <c r="BM514" s="631"/>
      <c r="BN514" s="631"/>
      <c r="BO514" s="631"/>
      <c r="BP514" s="631"/>
      <c r="BQ514" s="631"/>
      <c r="BR514" s="631"/>
      <c r="BS514" s="631"/>
      <c r="BT514" s="634"/>
      <c r="BU514" s="635"/>
      <c r="BV514" s="633"/>
      <c r="BW514" s="636"/>
    </row>
    <row r="515" spans="2:75" ht="15.75" customHeight="1">
      <c r="B515" s="330" t="s">
        <v>580</v>
      </c>
      <c r="C515" s="331">
        <v>40938560000106</v>
      </c>
      <c r="D515" s="332" t="s">
        <v>14</v>
      </c>
      <c r="E515" s="332" t="s">
        <v>607</v>
      </c>
      <c r="F515" s="332"/>
      <c r="G515" s="333"/>
      <c r="H515" s="333" t="s">
        <v>34</v>
      </c>
      <c r="I515" s="333" t="s">
        <v>34</v>
      </c>
      <c r="J515" s="333" t="s">
        <v>611</v>
      </c>
      <c r="K515" s="334"/>
      <c r="L515" s="335"/>
      <c r="M515" s="335" t="s">
        <v>1415</v>
      </c>
      <c r="N515" s="334">
        <v>583472</v>
      </c>
      <c r="O515" s="334" t="s">
        <v>1321</v>
      </c>
      <c r="P515" s="338">
        <v>44295</v>
      </c>
      <c r="Q515" s="339">
        <v>37821580.960000001</v>
      </c>
      <c r="R515" s="339">
        <v>164319591.82630962</v>
      </c>
      <c r="S515" s="334">
        <v>6</v>
      </c>
      <c r="T515" s="336">
        <v>-0.14823903766416369</v>
      </c>
      <c r="U515" s="336">
        <v>-1.9163149733828091</v>
      </c>
      <c r="V515" s="336">
        <v>-0.12349386063934487</v>
      </c>
      <c r="W515" s="336">
        <v>-1.2106527650458734</v>
      </c>
      <c r="X515" s="336" t="s">
        <v>1418</v>
      </c>
      <c r="Y515" s="336" t="s">
        <v>1418</v>
      </c>
      <c r="Z515" s="336" t="s">
        <v>1418</v>
      </c>
      <c r="AA515" s="336" t="s">
        <v>1418</v>
      </c>
      <c r="AB515" s="336">
        <v>0.21444830333449946</v>
      </c>
      <c r="AC515" s="340">
        <v>-0.96063820602920202</v>
      </c>
      <c r="AD515" s="509">
        <v>0</v>
      </c>
      <c r="AE515" s="337" t="s">
        <v>2237</v>
      </c>
      <c r="AF515" s="337" t="s">
        <v>2134</v>
      </c>
      <c r="AG515" s="341" t="s">
        <v>1436</v>
      </c>
      <c r="AH515" s="341" t="s">
        <v>2135</v>
      </c>
      <c r="AI515" s="341">
        <v>0</v>
      </c>
      <c r="AJ515" s="341">
        <v>0</v>
      </c>
      <c r="AK515" s="341">
        <v>0</v>
      </c>
      <c r="AL515" s="336">
        <v>2E-3</v>
      </c>
      <c r="AM515" s="336" t="s">
        <v>34</v>
      </c>
      <c r="AN515" s="336" t="s">
        <v>34</v>
      </c>
      <c r="AO515" s="334" t="s">
        <v>1324</v>
      </c>
      <c r="AP515" s="337" t="s">
        <v>716</v>
      </c>
      <c r="AQ515" s="343" t="s">
        <v>687</v>
      </c>
      <c r="AR515" s="336" t="s">
        <v>34</v>
      </c>
      <c r="AS515" s="336" t="s">
        <v>34</v>
      </c>
      <c r="AT515" s="336"/>
      <c r="AW515" s="629"/>
      <c r="AX515" s="629"/>
      <c r="AY515" s="630"/>
      <c r="AZ515" s="630"/>
      <c r="BA515" s="630"/>
      <c r="BB515" s="631"/>
      <c r="BC515" s="630"/>
      <c r="BD515" s="630"/>
      <c r="BE515" s="630"/>
      <c r="BF515" s="630"/>
      <c r="BG515" s="631"/>
      <c r="BH515" s="631"/>
      <c r="BI515" s="632"/>
      <c r="BJ515" s="632"/>
      <c r="BK515" s="632"/>
      <c r="BL515" s="631"/>
      <c r="BM515" s="631"/>
      <c r="BN515" s="631"/>
      <c r="BO515" s="631"/>
      <c r="BP515" s="631"/>
      <c r="BQ515" s="631"/>
      <c r="BR515" s="631"/>
      <c r="BS515" s="631"/>
      <c r="BT515" s="634"/>
      <c r="BU515" s="635"/>
      <c r="BV515" s="633"/>
      <c r="BW515" s="636"/>
    </row>
    <row r="516" spans="2:75" ht="15.75" customHeight="1">
      <c r="B516" s="330" t="s">
        <v>178</v>
      </c>
      <c r="C516" s="331">
        <v>41088640000182</v>
      </c>
      <c r="D516" s="332" t="s">
        <v>14</v>
      </c>
      <c r="E516" s="332" t="s">
        <v>607</v>
      </c>
      <c r="F516" s="332"/>
      <c r="G516" s="333"/>
      <c r="H516" s="333" t="s">
        <v>34</v>
      </c>
      <c r="I516" s="333" t="s">
        <v>34</v>
      </c>
      <c r="J516" s="333" t="s">
        <v>611</v>
      </c>
      <c r="K516" s="334" t="s">
        <v>48</v>
      </c>
      <c r="L516" s="335"/>
      <c r="M516" s="335" t="s">
        <v>34</v>
      </c>
      <c r="N516" s="334">
        <v>583502</v>
      </c>
      <c r="O516" s="334" t="s">
        <v>1324</v>
      </c>
      <c r="P516" s="338">
        <v>44295</v>
      </c>
      <c r="Q516" s="339">
        <v>5502373.4199999999</v>
      </c>
      <c r="R516" s="339">
        <v>8284613.714563489</v>
      </c>
      <c r="S516" s="334">
        <v>6</v>
      </c>
      <c r="T516" s="336">
        <v>-0.15134708130699115</v>
      </c>
      <c r="U516" s="336">
        <v>-1.9564932601858498</v>
      </c>
      <c r="V516" s="336">
        <v>-0.12946191815299979</v>
      </c>
      <c r="W516" s="336">
        <v>-1.269159684284231</v>
      </c>
      <c r="X516" s="336" t="s">
        <v>1418</v>
      </c>
      <c r="Y516" s="336" t="s">
        <v>1418</v>
      </c>
      <c r="Z516" s="336" t="s">
        <v>1418</v>
      </c>
      <c r="AA516" s="336" t="s">
        <v>1418</v>
      </c>
      <c r="AB516" s="336">
        <v>0.21179660829813415</v>
      </c>
      <c r="AC516" s="340">
        <v>-1.0075610493023903</v>
      </c>
      <c r="AD516" s="509">
        <v>40938560000106</v>
      </c>
      <c r="AE516" s="337" t="s">
        <v>2237</v>
      </c>
      <c r="AF516" s="337" t="s">
        <v>2134</v>
      </c>
      <c r="AG516" s="341" t="s">
        <v>1436</v>
      </c>
      <c r="AH516" s="341" t="s">
        <v>2135</v>
      </c>
      <c r="AI516" s="341">
        <v>1000</v>
      </c>
      <c r="AJ516" s="341">
        <v>1000</v>
      </c>
      <c r="AK516" s="341">
        <v>1000</v>
      </c>
      <c r="AL516" s="336">
        <v>8.0000000000000002E-3</v>
      </c>
      <c r="AM516" s="336" t="s">
        <v>34</v>
      </c>
      <c r="AN516" s="336" t="s">
        <v>34</v>
      </c>
      <c r="AO516" s="334" t="s">
        <v>1324</v>
      </c>
      <c r="AP516" s="337" t="s">
        <v>716</v>
      </c>
      <c r="AQ516" s="343" t="s">
        <v>687</v>
      </c>
      <c r="AR516" s="336">
        <v>5.3333333333333332E-3</v>
      </c>
      <c r="AS516" s="336">
        <v>5.3333333333333332E-3</v>
      </c>
      <c r="AT516" s="336"/>
      <c r="AW516" s="629"/>
      <c r="AX516" s="629"/>
      <c r="AY516" s="630"/>
      <c r="AZ516" s="630"/>
      <c r="BA516" s="630"/>
      <c r="BB516" s="631"/>
      <c r="BC516" s="630"/>
      <c r="BD516" s="630"/>
      <c r="BE516" s="630"/>
      <c r="BF516" s="630"/>
      <c r="BG516" s="631"/>
      <c r="BH516" s="631"/>
      <c r="BI516" s="632"/>
      <c r="BJ516" s="632"/>
      <c r="BK516" s="632"/>
      <c r="BL516" s="631"/>
      <c r="BM516" s="631"/>
      <c r="BN516" s="631"/>
      <c r="BO516" s="631"/>
      <c r="BP516" s="631"/>
      <c r="BQ516" s="631"/>
      <c r="BR516" s="631"/>
      <c r="BS516" s="631"/>
      <c r="BT516" s="634"/>
      <c r="BU516" s="635"/>
      <c r="BV516" s="633"/>
      <c r="BW516" s="636"/>
    </row>
    <row r="517" spans="2:75" ht="15.75" customHeight="1">
      <c r="B517" s="330" t="s">
        <v>907</v>
      </c>
      <c r="C517" s="331">
        <v>37712284000159</v>
      </c>
      <c r="D517" s="332" t="s">
        <v>14</v>
      </c>
      <c r="E517" s="332" t="s">
        <v>607</v>
      </c>
      <c r="F517" s="332"/>
      <c r="G517" s="333"/>
      <c r="H517" s="333" t="s">
        <v>34</v>
      </c>
      <c r="I517" s="333" t="s">
        <v>34</v>
      </c>
      <c r="J517" s="333" t="s">
        <v>611</v>
      </c>
      <c r="K517" s="334"/>
      <c r="L517" s="335"/>
      <c r="M517" s="335" t="s">
        <v>34</v>
      </c>
      <c r="N517" s="334">
        <v>566179</v>
      </c>
      <c r="O517" s="334" t="s">
        <v>1321</v>
      </c>
      <c r="P517" s="338">
        <v>44186</v>
      </c>
      <c r="Q517" s="339">
        <v>7322803.7699999996</v>
      </c>
      <c r="R517" s="339">
        <v>13668892.597380962</v>
      </c>
      <c r="S517" s="334">
        <v>6</v>
      </c>
      <c r="T517" s="336">
        <v>-0.24728509436593604</v>
      </c>
      <c r="U517" s="336">
        <v>-3.1967026803114642</v>
      </c>
      <c r="V517" s="336">
        <v>-0.17555654648732022</v>
      </c>
      <c r="W517" s="336">
        <v>-1.7210411701961523</v>
      </c>
      <c r="X517" s="336" t="s">
        <v>1418</v>
      </c>
      <c r="Y517" s="336" t="s">
        <v>1418</v>
      </c>
      <c r="Z517" s="336" t="s">
        <v>1418</v>
      </c>
      <c r="AA517" s="336" t="s">
        <v>1418</v>
      </c>
      <c r="AB517" s="336">
        <v>0.21828745414411718</v>
      </c>
      <c r="AC517" s="340">
        <v>-1.2205034491152718</v>
      </c>
      <c r="AD517" s="509">
        <v>37927395000182</v>
      </c>
      <c r="AE517" s="337" t="s">
        <v>2237</v>
      </c>
      <c r="AF517" s="337" t="s">
        <v>2134</v>
      </c>
      <c r="AG517" s="341" t="s">
        <v>1436</v>
      </c>
      <c r="AH517" s="341" t="s">
        <v>2135</v>
      </c>
      <c r="AI517" s="341">
        <v>1000</v>
      </c>
      <c r="AJ517" s="341">
        <v>1000</v>
      </c>
      <c r="AK517" s="341">
        <v>1000</v>
      </c>
      <c r="AL517" s="336">
        <v>8.0000000000000002E-3</v>
      </c>
      <c r="AM517" s="336" t="s">
        <v>34</v>
      </c>
      <c r="AN517" s="336" t="s">
        <v>34</v>
      </c>
      <c r="AO517" s="334" t="s">
        <v>1324</v>
      </c>
      <c r="AP517" s="337" t="s">
        <v>716</v>
      </c>
      <c r="AQ517" s="343" t="s">
        <v>687</v>
      </c>
      <c r="AR517" s="336">
        <v>5.3333333333333332E-3</v>
      </c>
      <c r="AS517" s="336">
        <v>5.3333333333333332E-3</v>
      </c>
      <c r="AT517" s="336"/>
      <c r="AW517" s="629"/>
      <c r="AX517" s="629"/>
      <c r="AY517" s="630"/>
      <c r="AZ517" s="630"/>
      <c r="BA517" s="630"/>
      <c r="BB517" s="631"/>
      <c r="BC517" s="630"/>
      <c r="BD517" s="630"/>
      <c r="BE517" s="630"/>
      <c r="BF517" s="630"/>
      <c r="BG517" s="631"/>
      <c r="BH517" s="631"/>
      <c r="BI517" s="632"/>
      <c r="BJ517" s="632"/>
      <c r="BK517" s="632"/>
      <c r="BL517" s="631"/>
      <c r="BM517" s="631"/>
      <c r="BN517" s="631"/>
      <c r="BO517" s="631"/>
      <c r="BP517" s="631"/>
      <c r="BQ517" s="631"/>
      <c r="BR517" s="631"/>
      <c r="BS517" s="631"/>
      <c r="BT517" s="634"/>
      <c r="BU517" s="635"/>
      <c r="BV517" s="633"/>
      <c r="BW517" s="636"/>
    </row>
    <row r="518" spans="2:75" ht="15.75" customHeight="1">
      <c r="B518" s="330" t="s">
        <v>921</v>
      </c>
      <c r="C518" s="331">
        <v>44614202000107</v>
      </c>
      <c r="D518" s="332" t="s">
        <v>11</v>
      </c>
      <c r="E518" s="332" t="s">
        <v>661</v>
      </c>
      <c r="F518" s="332"/>
      <c r="G518" s="333"/>
      <c r="H518" s="333" t="s">
        <v>34</v>
      </c>
      <c r="I518" s="333" t="s">
        <v>34</v>
      </c>
      <c r="J518" s="333" t="s">
        <v>611</v>
      </c>
      <c r="K518" s="334" t="s">
        <v>48</v>
      </c>
      <c r="L518" s="335"/>
      <c r="M518" s="335" t="s">
        <v>1415</v>
      </c>
      <c r="N518" s="334">
        <v>644668</v>
      </c>
      <c r="O518" s="334" t="s">
        <v>1321</v>
      </c>
      <c r="P518" s="338">
        <v>44650</v>
      </c>
      <c r="Q518" s="339">
        <v>3784111.87</v>
      </c>
      <c r="R518" s="339" t="s">
        <v>1418</v>
      </c>
      <c r="S518" s="334">
        <v>6</v>
      </c>
      <c r="T518" s="336" t="s">
        <v>1418</v>
      </c>
      <c r="U518" s="336" t="s">
        <v>1418</v>
      </c>
      <c r="V518" s="336" t="s">
        <v>1418</v>
      </c>
      <c r="W518" s="336" t="s">
        <v>1418</v>
      </c>
      <c r="X518" s="336" t="s">
        <v>1418</v>
      </c>
      <c r="Y518" s="336" t="s">
        <v>1418</v>
      </c>
      <c r="Z518" s="336" t="s">
        <v>1418</v>
      </c>
      <c r="AA518" s="336" t="s">
        <v>1418</v>
      </c>
      <c r="AB518" s="336" t="s">
        <v>1418</v>
      </c>
      <c r="AC518" s="340" t="s">
        <v>1418</v>
      </c>
      <c r="AD518" s="509">
        <v>44585973000105</v>
      </c>
      <c r="AE518" s="337" t="s">
        <v>2169</v>
      </c>
      <c r="AF518" s="337" t="s">
        <v>2134</v>
      </c>
      <c r="AG518" s="341" t="s">
        <v>1436</v>
      </c>
      <c r="AH518" s="341" t="s">
        <v>2144</v>
      </c>
      <c r="AI518" s="341">
        <v>5000</v>
      </c>
      <c r="AJ518" s="341">
        <v>5000</v>
      </c>
      <c r="AK518" s="341">
        <v>5000</v>
      </c>
      <c r="AL518" s="336">
        <v>0.01</v>
      </c>
      <c r="AM518" s="336" t="s">
        <v>34</v>
      </c>
      <c r="AN518" s="336" t="s">
        <v>2152</v>
      </c>
      <c r="AO518" s="334" t="s">
        <v>1321</v>
      </c>
      <c r="AP518" s="337" t="s">
        <v>13</v>
      </c>
      <c r="AQ518" s="343" t="s">
        <v>679</v>
      </c>
      <c r="AR518" s="336" t="s">
        <v>34</v>
      </c>
      <c r="AS518" s="336" t="s">
        <v>34</v>
      </c>
      <c r="AT518" s="336"/>
      <c r="AW518" s="629"/>
      <c r="AX518" s="629"/>
      <c r="AY518" s="630"/>
      <c r="AZ518" s="630"/>
      <c r="BA518" s="630"/>
      <c r="BB518" s="631"/>
      <c r="BC518" s="630"/>
      <c r="BD518" s="630"/>
      <c r="BE518" s="630"/>
      <c r="BF518" s="630"/>
      <c r="BG518" s="631"/>
      <c r="BH518" s="631"/>
      <c r="BI518" s="632"/>
      <c r="BJ518" s="632"/>
      <c r="BK518" s="632"/>
      <c r="BL518" s="631"/>
      <c r="BM518" s="631"/>
      <c r="BN518" s="631"/>
      <c r="BO518" s="631"/>
      <c r="BP518" s="631"/>
      <c r="BQ518" s="631"/>
      <c r="BR518" s="631"/>
      <c r="BS518" s="631"/>
      <c r="BT518" s="634"/>
      <c r="BU518" s="635"/>
      <c r="BV518" s="633"/>
      <c r="BW518" s="636"/>
    </row>
    <row r="519" spans="2:75" ht="15.75" customHeight="1">
      <c r="B519" s="330" t="s">
        <v>208</v>
      </c>
      <c r="C519" s="331">
        <v>36668282000147</v>
      </c>
      <c r="D519" s="332" t="s">
        <v>14</v>
      </c>
      <c r="E519" s="332" t="s">
        <v>614</v>
      </c>
      <c r="F519" s="332"/>
      <c r="G519" s="333"/>
      <c r="H519" s="333" t="s">
        <v>1338</v>
      </c>
      <c r="I519" s="333" t="s">
        <v>34</v>
      </c>
      <c r="J519" s="333" t="s">
        <v>608</v>
      </c>
      <c r="K519" s="334" t="s">
        <v>48</v>
      </c>
      <c r="L519" s="335"/>
      <c r="M519" s="335" t="s">
        <v>34</v>
      </c>
      <c r="N519" s="334">
        <v>539538</v>
      </c>
      <c r="O519" s="334" t="s">
        <v>1321</v>
      </c>
      <c r="P519" s="338">
        <v>43985</v>
      </c>
      <c r="Q519" s="339">
        <v>24930185.079999998</v>
      </c>
      <c r="R519" s="339">
        <v>26561857.679007925</v>
      </c>
      <c r="S519" s="334">
        <v>6</v>
      </c>
      <c r="T519" s="336">
        <v>-5.452065542348028E-2</v>
      </c>
      <c r="U519" s="336">
        <v>-0.70479915407544036</v>
      </c>
      <c r="V519" s="336">
        <v>-0.21770602833247588</v>
      </c>
      <c r="W519" s="336">
        <v>-2.1342470289887068</v>
      </c>
      <c r="X519" s="336">
        <v>-0.22538333218806761</v>
      </c>
      <c r="Y519" s="336">
        <v>-1.70912275124218</v>
      </c>
      <c r="Z519" s="336" t="s">
        <v>1418</v>
      </c>
      <c r="AA519" s="336" t="s">
        <v>1418</v>
      </c>
      <c r="AB519" s="336">
        <v>0.35359869672621097</v>
      </c>
      <c r="AC519" s="340">
        <v>-0.79227699980669364</v>
      </c>
      <c r="AD519" s="509">
        <v>0</v>
      </c>
      <c r="AE519" s="337" t="s">
        <v>2281</v>
      </c>
      <c r="AF519" s="337" t="s">
        <v>741</v>
      </c>
      <c r="AG519" s="341" t="s">
        <v>741</v>
      </c>
      <c r="AH519" s="341" t="s">
        <v>2138</v>
      </c>
      <c r="AI519" s="341">
        <v>1000</v>
      </c>
      <c r="AJ519" s="341">
        <v>100</v>
      </c>
      <c r="AK519" s="341">
        <v>1000</v>
      </c>
      <c r="AL519" s="336">
        <v>2.5000000000000001E-2</v>
      </c>
      <c r="AM519" s="336">
        <v>0.2</v>
      </c>
      <c r="AN519" s="336" t="s">
        <v>64</v>
      </c>
      <c r="AO519" s="334" t="s">
        <v>1324</v>
      </c>
      <c r="AP519" s="337" t="s">
        <v>13</v>
      </c>
      <c r="AQ519" s="343" t="s">
        <v>668</v>
      </c>
      <c r="AR519" s="336">
        <v>8.3333333333333332E-3</v>
      </c>
      <c r="AS519" s="336">
        <v>8.3333333333333332E-3</v>
      </c>
      <c r="AT519" s="336"/>
      <c r="AW519" s="629"/>
      <c r="AX519" s="629"/>
      <c r="AY519" s="630"/>
      <c r="AZ519" s="630"/>
      <c r="BA519" s="630"/>
      <c r="BB519" s="631"/>
      <c r="BC519" s="630"/>
      <c r="BD519" s="630"/>
      <c r="BE519" s="630"/>
      <c r="BF519" s="630"/>
      <c r="BG519" s="631"/>
      <c r="BH519" s="631"/>
      <c r="BI519" s="632"/>
      <c r="BJ519" s="632"/>
      <c r="BK519" s="632"/>
      <c r="BL519" s="631"/>
      <c r="BM519" s="631"/>
      <c r="BN519" s="631"/>
      <c r="BO519" s="631"/>
      <c r="BP519" s="631"/>
      <c r="BQ519" s="631"/>
      <c r="BR519" s="631"/>
      <c r="BS519" s="631"/>
      <c r="BT519" s="634"/>
      <c r="BU519" s="635"/>
      <c r="BV519" s="633"/>
      <c r="BW519" s="636"/>
    </row>
    <row r="520" spans="2:75" ht="15.75" customHeight="1">
      <c r="B520" s="330" t="s">
        <v>581</v>
      </c>
      <c r="C520" s="331">
        <v>36947848000170</v>
      </c>
      <c r="D520" s="332" t="s">
        <v>14</v>
      </c>
      <c r="E520" s="332" t="s">
        <v>607</v>
      </c>
      <c r="F520" s="332"/>
      <c r="G520" s="333"/>
      <c r="H520" s="333" t="s">
        <v>34</v>
      </c>
      <c r="I520" s="333" t="s">
        <v>34</v>
      </c>
      <c r="J520" s="333" t="s">
        <v>611</v>
      </c>
      <c r="K520" s="334"/>
      <c r="L520" s="335"/>
      <c r="M520" s="335" t="s">
        <v>1415</v>
      </c>
      <c r="N520" s="334">
        <v>552291</v>
      </c>
      <c r="O520" s="334" t="s">
        <v>1321</v>
      </c>
      <c r="P520" s="338">
        <v>44075</v>
      </c>
      <c r="Q520" s="339">
        <v>1807896.12</v>
      </c>
      <c r="R520" s="339">
        <v>2063240.4530158739</v>
      </c>
      <c r="S520" s="334">
        <v>6</v>
      </c>
      <c r="T520" s="336">
        <v>-0.27328712212156669</v>
      </c>
      <c r="U520" s="336">
        <v>-3.53283596821985</v>
      </c>
      <c r="V520" s="336">
        <v>-0.19365983795442421</v>
      </c>
      <c r="W520" s="336">
        <v>-1.8985139591883702</v>
      </c>
      <c r="X520" s="336" t="s">
        <v>1418</v>
      </c>
      <c r="Y520" s="336" t="s">
        <v>1418</v>
      </c>
      <c r="Z520" s="336" t="s">
        <v>1418</v>
      </c>
      <c r="AA520" s="336" t="s">
        <v>1418</v>
      </c>
      <c r="AB520" s="336">
        <v>0.19492951887379789</v>
      </c>
      <c r="AC520" s="340">
        <v>-1.50501245471908</v>
      </c>
      <c r="AD520" s="509">
        <v>36262399000126</v>
      </c>
      <c r="AE520" s="337" t="s">
        <v>2289</v>
      </c>
      <c r="AF520" s="337" t="s">
        <v>2137</v>
      </c>
      <c r="AG520" s="341" t="s">
        <v>59</v>
      </c>
      <c r="AH520" s="341" t="s">
        <v>2135</v>
      </c>
      <c r="AI520" s="341">
        <v>10000</v>
      </c>
      <c r="AJ520" s="341">
        <v>5000</v>
      </c>
      <c r="AK520" s="341">
        <v>10000</v>
      </c>
      <c r="AL520" s="336">
        <v>1.1000000000000001E-2</v>
      </c>
      <c r="AM520" s="336" t="s">
        <v>34</v>
      </c>
      <c r="AN520" s="336" t="s">
        <v>64</v>
      </c>
      <c r="AO520" s="334" t="s">
        <v>1324</v>
      </c>
      <c r="AP520" s="337" t="s">
        <v>13</v>
      </c>
      <c r="AQ520" s="343" t="s">
        <v>679</v>
      </c>
      <c r="AR520" s="336">
        <v>2.9333333333333329E-3</v>
      </c>
      <c r="AS520" s="336">
        <v>2.9333333333333329E-3</v>
      </c>
      <c r="AT520" s="336"/>
      <c r="AW520" s="629"/>
      <c r="AX520" s="629"/>
      <c r="AY520" s="630"/>
      <c r="AZ520" s="630"/>
      <c r="BA520" s="630"/>
      <c r="BB520" s="631"/>
      <c r="BC520" s="630"/>
      <c r="BD520" s="630"/>
      <c r="BE520" s="630"/>
      <c r="BF520" s="630"/>
      <c r="BG520" s="631"/>
      <c r="BH520" s="631"/>
      <c r="BI520" s="632"/>
      <c r="BJ520" s="632"/>
      <c r="BK520" s="632"/>
      <c r="BL520" s="631"/>
      <c r="BM520" s="631"/>
      <c r="BN520" s="631"/>
      <c r="BO520" s="631"/>
      <c r="BP520" s="631"/>
      <c r="BQ520" s="631"/>
      <c r="BR520" s="631"/>
      <c r="BS520" s="631"/>
      <c r="BT520" s="634"/>
      <c r="BU520" s="635"/>
      <c r="BV520" s="633"/>
      <c r="BW520" s="636"/>
    </row>
    <row r="521" spans="2:75" ht="15.75" customHeight="1">
      <c r="B521" s="330" t="s">
        <v>1005</v>
      </c>
      <c r="C521" s="331">
        <v>41483966000104</v>
      </c>
      <c r="D521" s="332" t="s">
        <v>14</v>
      </c>
      <c r="E521" s="332" t="s">
        <v>607</v>
      </c>
      <c r="F521" s="332"/>
      <c r="G521" s="333" t="s">
        <v>866</v>
      </c>
      <c r="H521" s="333" t="s">
        <v>34</v>
      </c>
      <c r="I521" s="333" t="s">
        <v>34</v>
      </c>
      <c r="J521" s="333" t="s">
        <v>690</v>
      </c>
      <c r="K521" s="334"/>
      <c r="L521" s="335"/>
      <c r="M521" s="335" t="s">
        <v>1415</v>
      </c>
      <c r="N521" s="334">
        <v>604801</v>
      </c>
      <c r="O521" s="334" t="s">
        <v>1321</v>
      </c>
      <c r="P521" s="338">
        <v>44343</v>
      </c>
      <c r="Q521" s="339">
        <v>11681651.17</v>
      </c>
      <c r="R521" s="339">
        <v>22185001.68511904</v>
      </c>
      <c r="S521" s="334">
        <v>6</v>
      </c>
      <c r="T521" s="336">
        <v>-0.23002359254764659</v>
      </c>
      <c r="U521" s="336">
        <v>-2.9735598771828977</v>
      </c>
      <c r="V521" s="336">
        <v>-0.1994612252827731</v>
      </c>
      <c r="W521" s="336">
        <v>-1.9553869533097477</v>
      </c>
      <c r="X521" s="336" t="s">
        <v>1418</v>
      </c>
      <c r="Y521" s="336" t="s">
        <v>1418</v>
      </c>
      <c r="Z521" s="336" t="s">
        <v>1418</v>
      </c>
      <c r="AA521" s="336" t="s">
        <v>1418</v>
      </c>
      <c r="AB521" s="336">
        <v>0.33448311715696388</v>
      </c>
      <c r="AC521" s="340">
        <v>-0.78841004505260481</v>
      </c>
      <c r="AD521" s="509">
        <v>29152373000160</v>
      </c>
      <c r="AE521" s="337" t="s">
        <v>59</v>
      </c>
      <c r="AF521" s="337" t="s">
        <v>2137</v>
      </c>
      <c r="AG521" s="341" t="s">
        <v>59</v>
      </c>
      <c r="AH521" s="341" t="s">
        <v>2135</v>
      </c>
      <c r="AI521" s="341">
        <v>100</v>
      </c>
      <c r="AJ521" s="341" t="s">
        <v>1428</v>
      </c>
      <c r="AK521" s="341" t="s">
        <v>1428</v>
      </c>
      <c r="AL521" s="336">
        <v>8.0000000000000002E-3</v>
      </c>
      <c r="AM521" s="336" t="s">
        <v>34</v>
      </c>
      <c r="AN521" s="336" t="s">
        <v>666</v>
      </c>
      <c r="AO521" s="334" t="s">
        <v>1324</v>
      </c>
      <c r="AP521" s="337" t="s">
        <v>716</v>
      </c>
      <c r="AQ521" s="343" t="s">
        <v>687</v>
      </c>
      <c r="AR521" s="336" t="s">
        <v>34</v>
      </c>
      <c r="AS521" s="336" t="s">
        <v>34</v>
      </c>
      <c r="AT521" s="336"/>
      <c r="AW521" s="629"/>
      <c r="AX521" s="629"/>
      <c r="AY521" s="630"/>
      <c r="AZ521" s="630"/>
      <c r="BA521" s="630"/>
      <c r="BB521" s="631"/>
      <c r="BC521" s="630"/>
      <c r="BD521" s="630"/>
      <c r="BE521" s="630"/>
      <c r="BF521" s="630"/>
      <c r="BG521" s="631"/>
      <c r="BH521" s="631"/>
      <c r="BI521" s="632"/>
      <c r="BJ521" s="632"/>
      <c r="BK521" s="632"/>
      <c r="BL521" s="631"/>
      <c r="BM521" s="631"/>
      <c r="BN521" s="631"/>
      <c r="BO521" s="631"/>
      <c r="BP521" s="631"/>
      <c r="BQ521" s="631"/>
      <c r="BR521" s="631"/>
      <c r="BS521" s="631"/>
      <c r="BT521" s="634"/>
      <c r="BU521" s="635"/>
      <c r="BV521" s="633"/>
      <c r="BW521" s="636"/>
    </row>
    <row r="522" spans="2:75" ht="15.75" customHeight="1">
      <c r="B522" s="330" t="s">
        <v>277</v>
      </c>
      <c r="C522" s="331">
        <v>38173750000138</v>
      </c>
      <c r="D522" s="332" t="s">
        <v>14</v>
      </c>
      <c r="E522" s="332" t="s">
        <v>607</v>
      </c>
      <c r="F522" s="332"/>
      <c r="G522" s="333"/>
      <c r="H522" s="333" t="s">
        <v>34</v>
      </c>
      <c r="I522" s="333" t="s">
        <v>34</v>
      </c>
      <c r="J522" s="333" t="s">
        <v>608</v>
      </c>
      <c r="K522" s="334" t="s">
        <v>48</v>
      </c>
      <c r="L522" s="335"/>
      <c r="M522" s="335" t="s">
        <v>1415</v>
      </c>
      <c r="N522" s="334">
        <v>553786</v>
      </c>
      <c r="O522" s="334" t="s">
        <v>1324</v>
      </c>
      <c r="P522" s="338">
        <v>44096</v>
      </c>
      <c r="Q522" s="339">
        <v>11658432.359999999</v>
      </c>
      <c r="R522" s="339">
        <v>11833481.103492068</v>
      </c>
      <c r="S522" s="334">
        <v>6</v>
      </c>
      <c r="T522" s="336">
        <v>1.5944576521285114E-2</v>
      </c>
      <c r="U522" s="336">
        <v>0.20611865277491057</v>
      </c>
      <c r="V522" s="336">
        <v>-0.11569906285288223</v>
      </c>
      <c r="W522" s="336">
        <v>-1.1342376829980789</v>
      </c>
      <c r="X522" s="336" t="s">
        <v>1418</v>
      </c>
      <c r="Y522" s="336" t="s">
        <v>1418</v>
      </c>
      <c r="Z522" s="336" t="s">
        <v>1418</v>
      </c>
      <c r="AA522" s="336" t="s">
        <v>1418</v>
      </c>
      <c r="AB522" s="336">
        <v>0.19081123073651518</v>
      </c>
      <c r="AC522" s="340">
        <v>-1.0576977230607734</v>
      </c>
      <c r="AD522" s="509">
        <v>0</v>
      </c>
      <c r="AE522" s="337" t="s">
        <v>2233</v>
      </c>
      <c r="AF522" s="337" t="s">
        <v>2134</v>
      </c>
      <c r="AG522" s="341" t="s">
        <v>1436</v>
      </c>
      <c r="AH522" s="341" t="s">
        <v>2156</v>
      </c>
      <c r="AI522" s="341">
        <v>0</v>
      </c>
      <c r="AJ522" s="341">
        <v>0</v>
      </c>
      <c r="AK522" s="341">
        <v>0</v>
      </c>
      <c r="AL522" s="336">
        <v>6.0000000000000001E-3</v>
      </c>
      <c r="AM522" s="336" t="s">
        <v>34</v>
      </c>
      <c r="AN522" s="336" t="s">
        <v>34</v>
      </c>
      <c r="AO522" s="334" t="s">
        <v>1324</v>
      </c>
      <c r="AP522" s="337" t="s">
        <v>716</v>
      </c>
      <c r="AQ522" s="343" t="s">
        <v>659</v>
      </c>
      <c r="AR522" s="336">
        <v>2E-3</v>
      </c>
      <c r="AS522" s="336">
        <v>2E-3</v>
      </c>
      <c r="AT522" s="336"/>
      <c r="AW522" s="629"/>
      <c r="AX522" s="629"/>
      <c r="AY522" s="630"/>
      <c r="AZ522" s="630"/>
      <c r="BA522" s="630"/>
      <c r="BB522" s="631"/>
      <c r="BC522" s="630"/>
      <c r="BD522" s="630"/>
      <c r="BE522" s="630"/>
      <c r="BF522" s="630"/>
      <c r="BG522" s="631"/>
      <c r="BH522" s="631"/>
      <c r="BI522" s="632"/>
      <c r="BJ522" s="632"/>
      <c r="BK522" s="632"/>
      <c r="BL522" s="212"/>
      <c r="BM522" s="631"/>
      <c r="BN522" s="631"/>
      <c r="BO522" s="631"/>
      <c r="BP522" s="631"/>
      <c r="BQ522" s="631"/>
      <c r="BR522" s="631"/>
      <c r="BS522" s="631"/>
      <c r="BT522" s="634"/>
      <c r="BU522" s="635"/>
      <c r="BV522" s="633"/>
      <c r="BW522" s="636"/>
    </row>
    <row r="523" spans="2:75" ht="15.75" customHeight="1">
      <c r="B523" s="330" t="s">
        <v>1666</v>
      </c>
      <c r="C523" s="331">
        <v>26135690000180</v>
      </c>
      <c r="D523" s="332" t="s">
        <v>11</v>
      </c>
      <c r="E523" s="332" t="s">
        <v>661</v>
      </c>
      <c r="F523" s="332"/>
      <c r="G523" s="333"/>
      <c r="H523" s="333" t="s">
        <v>34</v>
      </c>
      <c r="I523" s="333" t="s">
        <v>34</v>
      </c>
      <c r="J523" s="333" t="s">
        <v>611</v>
      </c>
      <c r="K523" s="334" t="s">
        <v>49</v>
      </c>
      <c r="L523" s="335"/>
      <c r="M523" s="335"/>
      <c r="N523" s="334">
        <v>434930</v>
      </c>
      <c r="O523" s="334" t="s">
        <v>1321</v>
      </c>
      <c r="P523" s="338">
        <v>42781</v>
      </c>
      <c r="Q523" s="339">
        <v>57432857.240000002</v>
      </c>
      <c r="R523" s="339">
        <v>113320647.67563488</v>
      </c>
      <c r="S523" s="334">
        <v>6</v>
      </c>
      <c r="T523" s="336">
        <v>-5.7098833747932343E-2</v>
      </c>
      <c r="U523" s="336">
        <v>-0.6422427442082449</v>
      </c>
      <c r="V523" s="336">
        <v>-4.3820162303345733E-2</v>
      </c>
      <c r="W523" s="336">
        <v>-0.40216867219209596</v>
      </c>
      <c r="X523" s="336">
        <v>4.21168021699041E-2</v>
      </c>
      <c r="Y523" s="336">
        <v>0.29615652723270025</v>
      </c>
      <c r="Z523" s="336">
        <v>8.0918435766242469E-2</v>
      </c>
      <c r="AA523" s="336">
        <v>0.44218394585100873</v>
      </c>
      <c r="AB523" s="336">
        <v>5.6519491566127456E-2</v>
      </c>
      <c r="AC523" s="340">
        <v>-2.5947483444206032</v>
      </c>
      <c r="AD523" s="509">
        <v>23720107000100</v>
      </c>
      <c r="AE523" s="337" t="s">
        <v>2343</v>
      </c>
      <c r="AF523" s="337" t="s">
        <v>2343</v>
      </c>
      <c r="AG523" s="341" t="s">
        <v>1440</v>
      </c>
      <c r="AH523" s="341" t="s">
        <v>2135</v>
      </c>
      <c r="AI523" s="341">
        <v>5000</v>
      </c>
      <c r="AJ523" s="341">
        <v>1000</v>
      </c>
      <c r="AK523" s="341">
        <v>1000</v>
      </c>
      <c r="AL523" s="336">
        <v>9.300000000000001E-3</v>
      </c>
      <c r="AM523" s="336" t="s">
        <v>34</v>
      </c>
      <c r="AN523" s="336" t="s">
        <v>64</v>
      </c>
      <c r="AO523" s="334" t="s">
        <v>1324</v>
      </c>
      <c r="AP523" s="337" t="s">
        <v>13</v>
      </c>
      <c r="AQ523" s="343" t="s">
        <v>679</v>
      </c>
      <c r="AR523" s="336" t="s">
        <v>34</v>
      </c>
      <c r="AS523" s="336" t="s">
        <v>34</v>
      </c>
      <c r="AT523" s="336"/>
      <c r="AW523" s="629"/>
      <c r="AX523" s="629"/>
      <c r="AY523" s="630"/>
      <c r="AZ523" s="630"/>
      <c r="BA523" s="630"/>
      <c r="BB523" s="631"/>
      <c r="BC523" s="630"/>
      <c r="BD523" s="630"/>
      <c r="BE523" s="630"/>
      <c r="BF523" s="630"/>
      <c r="BG523" s="631"/>
      <c r="BH523" s="631"/>
      <c r="BI523" s="632"/>
      <c r="BJ523" s="632"/>
      <c r="BK523" s="632"/>
      <c r="BL523" s="212"/>
      <c r="BM523" s="631"/>
      <c r="BN523" s="631"/>
      <c r="BO523" s="631"/>
      <c r="BP523" s="631"/>
      <c r="BQ523" s="631"/>
      <c r="BR523" s="631"/>
      <c r="BS523" s="631"/>
      <c r="BT523" s="634"/>
      <c r="BU523" s="635"/>
      <c r="BV523" s="633"/>
      <c r="BW523" s="636"/>
    </row>
    <row r="524" spans="2:75" ht="15.75" customHeight="1">
      <c r="B524" s="330" t="s">
        <v>1105</v>
      </c>
      <c r="C524" s="331">
        <v>24597757000172</v>
      </c>
      <c r="D524" s="332" t="s">
        <v>14</v>
      </c>
      <c r="E524" s="332" t="s">
        <v>607</v>
      </c>
      <c r="F524" s="332"/>
      <c r="G524" s="333"/>
      <c r="H524" s="333" t="s">
        <v>34</v>
      </c>
      <c r="I524" s="333" t="s">
        <v>34</v>
      </c>
      <c r="J524" s="333" t="s">
        <v>611</v>
      </c>
      <c r="K524" s="334"/>
      <c r="L524" s="335"/>
      <c r="M524" s="335" t="s">
        <v>34</v>
      </c>
      <c r="N524" s="334">
        <v>480193</v>
      </c>
      <c r="O524" s="334" t="s">
        <v>1321</v>
      </c>
      <c r="P524" s="338">
        <v>43418</v>
      </c>
      <c r="Q524" s="339">
        <v>14125958.82</v>
      </c>
      <c r="R524" s="339">
        <v>17898130.194246024</v>
      </c>
      <c r="S524" s="334">
        <v>6</v>
      </c>
      <c r="T524" s="336">
        <v>-0.14670287157513229</v>
      </c>
      <c r="U524" s="336">
        <v>-1.8964566545189014</v>
      </c>
      <c r="V524" s="336">
        <v>-8.1208585669184208E-2</v>
      </c>
      <c r="W524" s="336">
        <v>-0.79611567957200524</v>
      </c>
      <c r="X524" s="336">
        <v>4.0358636462695108E-2</v>
      </c>
      <c r="Y524" s="336">
        <v>0.30604687186870999</v>
      </c>
      <c r="Z524" s="336">
        <v>0.27367630339893001</v>
      </c>
      <c r="AA524" s="336">
        <v>1.555664831164784</v>
      </c>
      <c r="AB524" s="336">
        <v>0.15802396107636532</v>
      </c>
      <c r="AC524" s="340">
        <v>-1.0719476915218857</v>
      </c>
      <c r="AD524" s="509">
        <v>0</v>
      </c>
      <c r="AE524" s="337" t="s">
        <v>2372</v>
      </c>
      <c r="AF524" s="337" t="s">
        <v>2134</v>
      </c>
      <c r="AG524" s="341" t="s">
        <v>1436</v>
      </c>
      <c r="AH524" s="341" t="s">
        <v>2135</v>
      </c>
      <c r="AI524" s="341">
        <v>5000</v>
      </c>
      <c r="AJ524" s="341">
        <v>200</v>
      </c>
      <c r="AK524" s="341">
        <v>200</v>
      </c>
      <c r="AL524" s="336">
        <v>1.7500000000000002E-2</v>
      </c>
      <c r="AM524" s="336" t="s">
        <v>34</v>
      </c>
      <c r="AN524" s="336" t="s">
        <v>2152</v>
      </c>
      <c r="AO524" s="334" t="s">
        <v>1324</v>
      </c>
      <c r="AP524" s="337" t="s">
        <v>13</v>
      </c>
      <c r="AQ524" s="343" t="s">
        <v>679</v>
      </c>
      <c r="AR524" s="336">
        <v>5.8333333333333336E-3</v>
      </c>
      <c r="AS524" s="336">
        <v>5.8333333333333336E-3</v>
      </c>
      <c r="AT524" s="336"/>
      <c r="AW524" s="629"/>
      <c r="AX524" s="629"/>
      <c r="AY524" s="630"/>
      <c r="AZ524" s="630"/>
      <c r="BA524" s="630"/>
      <c r="BB524" s="631"/>
      <c r="BC524" s="630"/>
      <c r="BD524" s="630"/>
      <c r="BE524" s="630"/>
      <c r="BF524" s="630"/>
      <c r="BG524" s="631"/>
      <c r="BH524" s="631"/>
      <c r="BI524" s="632"/>
      <c r="BJ524" s="632"/>
      <c r="BK524" s="632"/>
      <c r="BL524" s="212"/>
      <c r="BM524" s="631"/>
      <c r="BN524" s="631"/>
      <c r="BO524" s="631"/>
      <c r="BP524" s="631"/>
      <c r="BQ524" s="631"/>
      <c r="BR524" s="631"/>
      <c r="BS524" s="631"/>
      <c r="BT524" s="634"/>
      <c r="BU524" s="635"/>
      <c r="BV524" s="633"/>
      <c r="BW524" s="636"/>
    </row>
    <row r="525" spans="2:75" ht="15.75" customHeight="1">
      <c r="B525" s="330" t="s">
        <v>1106</v>
      </c>
      <c r="C525" s="331">
        <v>27181765000121</v>
      </c>
      <c r="D525" s="332" t="s">
        <v>14</v>
      </c>
      <c r="E525" s="332" t="s">
        <v>607</v>
      </c>
      <c r="F525" s="332"/>
      <c r="G525" s="333"/>
      <c r="H525" s="333" t="s">
        <v>34</v>
      </c>
      <c r="I525" s="333" t="s">
        <v>34</v>
      </c>
      <c r="J525" s="333" t="s">
        <v>611</v>
      </c>
      <c r="K525" s="334"/>
      <c r="L525" s="335"/>
      <c r="M525" s="335" t="s">
        <v>34</v>
      </c>
      <c r="N525" s="334">
        <v>480681</v>
      </c>
      <c r="O525" s="334" t="s">
        <v>1321</v>
      </c>
      <c r="P525" s="338">
        <v>43418</v>
      </c>
      <c r="Q525" s="339">
        <v>18945978.920000002</v>
      </c>
      <c r="R525" s="339">
        <v>37146142.912698433</v>
      </c>
      <c r="S525" s="334">
        <v>6</v>
      </c>
      <c r="T525" s="336">
        <v>-0.37335959226573567</v>
      </c>
      <c r="U525" s="336">
        <v>-4.8264923220551461</v>
      </c>
      <c r="V525" s="336">
        <v>-0.35526113777207957</v>
      </c>
      <c r="W525" s="336">
        <v>-3.4827470493709942</v>
      </c>
      <c r="X525" s="336">
        <v>-0.14930478813745729</v>
      </c>
      <c r="Y525" s="336">
        <v>-1.1322053312362543</v>
      </c>
      <c r="Z525" s="336">
        <v>0.3014931812203272</v>
      </c>
      <c r="AA525" s="336">
        <v>1.7137849826068927</v>
      </c>
      <c r="AB525" s="336">
        <v>0.27868307568475692</v>
      </c>
      <c r="AC525" s="340">
        <v>-1.783401538923979</v>
      </c>
      <c r="AD525" s="509">
        <v>0</v>
      </c>
      <c r="AE525" s="337" t="s">
        <v>2372</v>
      </c>
      <c r="AF525" s="337" t="s">
        <v>2134</v>
      </c>
      <c r="AG525" s="341" t="s">
        <v>1436</v>
      </c>
      <c r="AH525" s="341" t="s">
        <v>2135</v>
      </c>
      <c r="AI525" s="341">
        <v>5000</v>
      </c>
      <c r="AJ525" s="341">
        <v>200</v>
      </c>
      <c r="AK525" s="341">
        <v>200</v>
      </c>
      <c r="AL525" s="336">
        <v>1.7500000000000002E-2</v>
      </c>
      <c r="AM525" s="336" t="s">
        <v>34</v>
      </c>
      <c r="AN525" s="336" t="s">
        <v>2152</v>
      </c>
      <c r="AO525" s="334" t="s">
        <v>1324</v>
      </c>
      <c r="AP525" s="337" t="s">
        <v>716</v>
      </c>
      <c r="AQ525" s="343" t="s">
        <v>687</v>
      </c>
      <c r="AR525" s="336">
        <v>5.8333333333333336E-3</v>
      </c>
      <c r="AS525" s="336">
        <v>5.8333333333333336E-3</v>
      </c>
      <c r="AT525" s="336"/>
      <c r="AW525" s="629"/>
      <c r="AX525" s="629"/>
      <c r="AY525" s="630"/>
      <c r="AZ525" s="630"/>
      <c r="BA525" s="630"/>
      <c r="BB525" s="631"/>
      <c r="BC525" s="630"/>
      <c r="BD525" s="630"/>
      <c r="BE525" s="630"/>
      <c r="BF525" s="630"/>
      <c r="BG525" s="631"/>
      <c r="BH525" s="631"/>
      <c r="BI525" s="632"/>
      <c r="BJ525" s="632"/>
      <c r="BK525" s="632"/>
      <c r="BL525" s="631"/>
      <c r="BM525" s="631"/>
      <c r="BN525" s="631"/>
      <c r="BO525" s="631"/>
      <c r="BP525" s="631"/>
      <c r="BQ525" s="631"/>
      <c r="BR525" s="631"/>
      <c r="BS525" s="631"/>
      <c r="BT525" s="634"/>
      <c r="BU525" s="635"/>
      <c r="BV525" s="633"/>
      <c r="BW525" s="636"/>
    </row>
    <row r="526" spans="2:75" ht="15.75" customHeight="1">
      <c r="B526" s="330" t="s">
        <v>338</v>
      </c>
      <c r="C526" s="331">
        <v>39991941000170</v>
      </c>
      <c r="D526" s="332" t="s">
        <v>14</v>
      </c>
      <c r="E526" s="332" t="s">
        <v>607</v>
      </c>
      <c r="F526" s="332"/>
      <c r="G526" s="333"/>
      <c r="H526" s="333" t="s">
        <v>34</v>
      </c>
      <c r="I526" s="333" t="s">
        <v>34</v>
      </c>
      <c r="J526" s="333" t="s">
        <v>611</v>
      </c>
      <c r="K526" s="334" t="s">
        <v>49</v>
      </c>
      <c r="L526" s="335"/>
      <c r="M526" s="335" t="s">
        <v>34</v>
      </c>
      <c r="N526" s="334">
        <v>585424</v>
      </c>
      <c r="O526" s="334" t="s">
        <v>1321</v>
      </c>
      <c r="P526" s="338">
        <v>44301</v>
      </c>
      <c r="Q526" s="339">
        <v>7937446.6500000004</v>
      </c>
      <c r="R526" s="339">
        <v>16872718.223293658</v>
      </c>
      <c r="S526" s="334">
        <v>6</v>
      </c>
      <c r="T526" s="336">
        <v>-0.28503684251822259</v>
      </c>
      <c r="U526" s="336">
        <v>-3.6847268971139218</v>
      </c>
      <c r="V526" s="336">
        <v>-0.23866902442223004</v>
      </c>
      <c r="W526" s="336">
        <v>-2.3397544853781707</v>
      </c>
      <c r="X526" s="336" t="s">
        <v>1418</v>
      </c>
      <c r="Y526" s="336" t="s">
        <v>1418</v>
      </c>
      <c r="Z526" s="336" t="s">
        <v>1418</v>
      </c>
      <c r="AA526" s="336" t="s">
        <v>1418</v>
      </c>
      <c r="AB526" s="336">
        <v>0.23105005224162328</v>
      </c>
      <c r="AC526" s="340">
        <v>-1.4848515643046354</v>
      </c>
      <c r="AD526" s="509">
        <v>39973671000174</v>
      </c>
      <c r="AE526" s="337" t="s">
        <v>2169</v>
      </c>
      <c r="AF526" s="337" t="s">
        <v>2134</v>
      </c>
      <c r="AG526" s="341" t="s">
        <v>1436</v>
      </c>
      <c r="AH526" s="341" t="s">
        <v>2135</v>
      </c>
      <c r="AI526" s="341">
        <v>5000</v>
      </c>
      <c r="AJ526" s="341">
        <v>5000</v>
      </c>
      <c r="AK526" s="341">
        <v>5000</v>
      </c>
      <c r="AL526" s="336">
        <v>0.01</v>
      </c>
      <c r="AM526" s="336" t="s">
        <v>34</v>
      </c>
      <c r="AN526" s="336" t="s">
        <v>34</v>
      </c>
      <c r="AO526" s="334" t="s">
        <v>1324</v>
      </c>
      <c r="AP526" s="337" t="s">
        <v>13</v>
      </c>
      <c r="AQ526" s="343" t="s">
        <v>679</v>
      </c>
      <c r="AR526" s="336">
        <v>6.6669999999999993E-3</v>
      </c>
      <c r="AS526" s="336">
        <v>6.6669999999999993E-3</v>
      </c>
      <c r="AT526" s="336"/>
      <c r="AW526" s="629"/>
      <c r="AX526" s="629"/>
      <c r="AY526" s="630"/>
      <c r="AZ526" s="630"/>
      <c r="BA526" s="630"/>
      <c r="BB526" s="631"/>
      <c r="BC526" s="630"/>
      <c r="BD526" s="630"/>
      <c r="BE526" s="630"/>
      <c r="BF526" s="630"/>
      <c r="BG526" s="631"/>
      <c r="BH526" s="631"/>
      <c r="BI526" s="632"/>
      <c r="BJ526" s="632"/>
      <c r="BK526" s="632"/>
      <c r="BL526" s="631"/>
      <c r="BM526" s="631"/>
      <c r="BN526" s="631"/>
      <c r="BO526" s="631"/>
      <c r="BP526" s="631"/>
      <c r="BQ526" s="631"/>
      <c r="BR526" s="631"/>
      <c r="BS526" s="631"/>
      <c r="BT526" s="634"/>
      <c r="BU526" s="635"/>
      <c r="BV526" s="633"/>
      <c r="BW526" s="636"/>
    </row>
    <row r="527" spans="2:75" ht="15.75" customHeight="1">
      <c r="B527" s="330" t="s">
        <v>1127</v>
      </c>
      <c r="C527" s="331">
        <v>29066331000106</v>
      </c>
      <c r="D527" s="332" t="s">
        <v>11</v>
      </c>
      <c r="E527" s="332" t="s">
        <v>661</v>
      </c>
      <c r="F527" s="332"/>
      <c r="G527" s="333" t="s">
        <v>738</v>
      </c>
      <c r="H527" s="333" t="s">
        <v>34</v>
      </c>
      <c r="I527" s="333" t="s">
        <v>34</v>
      </c>
      <c r="J527" s="333" t="s">
        <v>611</v>
      </c>
      <c r="K527" s="334" t="s">
        <v>48</v>
      </c>
      <c r="L527" s="335"/>
      <c r="M527" s="335" t="s">
        <v>34</v>
      </c>
      <c r="N527" s="334">
        <v>456330</v>
      </c>
      <c r="O527" s="334" t="s">
        <v>1321</v>
      </c>
      <c r="P527" s="338">
        <v>43097</v>
      </c>
      <c r="Q527" s="339">
        <v>49514168.479999997</v>
      </c>
      <c r="R527" s="339">
        <v>100017510.74944441</v>
      </c>
      <c r="S527" s="334">
        <v>6</v>
      </c>
      <c r="T527" s="336">
        <v>-7.1524548965854917E-2</v>
      </c>
      <c r="U527" s="336">
        <v>-0.92461180474092053</v>
      </c>
      <c r="V527" s="336">
        <v>-5.8886246154802424E-2</v>
      </c>
      <c r="W527" s="336">
        <v>-0.57728211233660631</v>
      </c>
      <c r="X527" s="336">
        <v>6.2249064573402846E-2</v>
      </c>
      <c r="Y527" s="336">
        <v>0.47204596485941491</v>
      </c>
      <c r="Z527" s="336">
        <v>0.11430707472816315</v>
      </c>
      <c r="AA527" s="336">
        <v>0.64975846976681839</v>
      </c>
      <c r="AB527" s="336">
        <v>6.222399620175894E-2</v>
      </c>
      <c r="AC527" s="340">
        <v>-2.5055148265507938</v>
      </c>
      <c r="AD527" s="509">
        <v>29066638000107</v>
      </c>
      <c r="AE527" s="337" t="s">
        <v>2389</v>
      </c>
      <c r="AF527" s="337" t="s">
        <v>2143</v>
      </c>
      <c r="AG527" s="341" t="s">
        <v>1437</v>
      </c>
      <c r="AH527" s="341" t="s">
        <v>2135</v>
      </c>
      <c r="AI527" s="341">
        <v>25000</v>
      </c>
      <c r="AJ527" s="341">
        <v>0</v>
      </c>
      <c r="AK527" s="341">
        <v>10000</v>
      </c>
      <c r="AL527" s="336">
        <v>9.300000000000001E-3</v>
      </c>
      <c r="AM527" s="336" t="s">
        <v>34</v>
      </c>
      <c r="AN527" s="336" t="s">
        <v>34</v>
      </c>
      <c r="AO527" s="334" t="s">
        <v>1324</v>
      </c>
      <c r="AP527" s="337" t="s">
        <v>13</v>
      </c>
      <c r="AQ527" s="343" t="s">
        <v>679</v>
      </c>
      <c r="AR527" s="336">
        <v>5.0697399999999988E-3</v>
      </c>
      <c r="AS527" s="336">
        <v>5.0697399999999988E-3</v>
      </c>
      <c r="AT527" s="336"/>
      <c r="AW527" s="629"/>
      <c r="AX527" s="629"/>
      <c r="AY527" s="630"/>
      <c r="AZ527" s="630"/>
      <c r="BA527" s="630"/>
      <c r="BB527" s="631"/>
      <c r="BC527" s="630"/>
      <c r="BD527" s="630"/>
      <c r="BE527" s="630"/>
      <c r="BF527" s="630"/>
      <c r="BG527" s="631"/>
      <c r="BH527" s="631"/>
      <c r="BI527" s="632"/>
      <c r="BJ527" s="632"/>
      <c r="BK527" s="632"/>
      <c r="BL527" s="631"/>
      <c r="BM527" s="631"/>
      <c r="BN527" s="631"/>
      <c r="BO527" s="631"/>
      <c r="BP527" s="631"/>
      <c r="BQ527" s="631"/>
      <c r="BR527" s="631"/>
      <c r="BS527" s="631"/>
      <c r="BT527" s="634"/>
      <c r="BU527" s="635"/>
      <c r="BV527" s="633"/>
      <c r="BW527" s="636"/>
    </row>
    <row r="528" spans="2:75" ht="15.75" customHeight="1">
      <c r="B528" s="330" t="s">
        <v>1131</v>
      </c>
      <c r="C528" s="331">
        <v>27739565000141</v>
      </c>
      <c r="D528" s="332" t="s">
        <v>11</v>
      </c>
      <c r="E528" s="332" t="s">
        <v>661</v>
      </c>
      <c r="F528" s="332"/>
      <c r="G528" s="333"/>
      <c r="H528" s="333" t="s">
        <v>34</v>
      </c>
      <c r="I528" s="333" t="s">
        <v>34</v>
      </c>
      <c r="J528" s="333" t="s">
        <v>611</v>
      </c>
      <c r="K528" s="334" t="s">
        <v>48</v>
      </c>
      <c r="L528" s="335"/>
      <c r="M528" s="335" t="s">
        <v>34</v>
      </c>
      <c r="N528" s="334">
        <v>444278</v>
      </c>
      <c r="O528" s="334" t="s">
        <v>1321</v>
      </c>
      <c r="P528" s="338">
        <v>42921</v>
      </c>
      <c r="Q528" s="339">
        <v>5884528.2199999997</v>
      </c>
      <c r="R528" s="339">
        <v>12191714.086269844</v>
      </c>
      <c r="S528" s="334">
        <v>6</v>
      </c>
      <c r="T528" s="336">
        <v>-2.615258588210001E-2</v>
      </c>
      <c r="U528" s="336">
        <v>-0.33807958219539652</v>
      </c>
      <c r="V528" s="336">
        <v>-9.3012003671149035E-3</v>
      </c>
      <c r="W528" s="336">
        <v>-9.1182864349661219E-2</v>
      </c>
      <c r="X528" s="336">
        <v>7.1168328116920199E-2</v>
      </c>
      <c r="Y528" s="336">
        <v>0.53968236058822705</v>
      </c>
      <c r="Z528" s="336">
        <v>0.1226413942543938</v>
      </c>
      <c r="AA528" s="336">
        <v>0.69713344384247911</v>
      </c>
      <c r="AB528" s="336">
        <v>5.2045113806223238E-2</v>
      </c>
      <c r="AC528" s="340">
        <v>-2.0202296865313767</v>
      </c>
      <c r="AD528" s="509">
        <v>23729512000199</v>
      </c>
      <c r="AE528" s="337" t="s">
        <v>2148</v>
      </c>
      <c r="AF528" s="337" t="s">
        <v>2134</v>
      </c>
      <c r="AG528" s="341" t="s">
        <v>1436</v>
      </c>
      <c r="AH528" s="341" t="s">
        <v>2135</v>
      </c>
      <c r="AI528" s="341">
        <v>5000</v>
      </c>
      <c r="AJ528" s="341">
        <v>1000</v>
      </c>
      <c r="AK528" s="341">
        <v>1000</v>
      </c>
      <c r="AL528" s="336">
        <v>0</v>
      </c>
      <c r="AM528" s="336" t="s">
        <v>34</v>
      </c>
      <c r="AN528" s="336" t="s">
        <v>34</v>
      </c>
      <c r="AO528" s="334" t="s">
        <v>1324</v>
      </c>
      <c r="AP528" s="337" t="s">
        <v>13</v>
      </c>
      <c r="AQ528" s="343" t="s">
        <v>679</v>
      </c>
      <c r="AR528" s="336">
        <v>4.3499199999999993E-3</v>
      </c>
      <c r="AS528" s="336">
        <v>4.3499199999999993E-3</v>
      </c>
      <c r="AT528" s="336"/>
      <c r="AW528" s="629"/>
      <c r="AX528" s="629"/>
      <c r="AY528" s="630"/>
      <c r="AZ528" s="630"/>
      <c r="BA528" s="630"/>
      <c r="BB528" s="631"/>
      <c r="BC528" s="630"/>
      <c r="BD528" s="630"/>
      <c r="BE528" s="630"/>
      <c r="BF528" s="630"/>
      <c r="BG528" s="631"/>
      <c r="BH528" s="631"/>
      <c r="BI528" s="632"/>
      <c r="BJ528" s="632"/>
      <c r="BK528" s="632"/>
      <c r="BL528" s="631"/>
      <c r="BM528" s="631"/>
      <c r="BN528" s="631"/>
      <c r="BO528" s="631"/>
      <c r="BP528" s="631"/>
      <c r="BQ528" s="631"/>
      <c r="BR528" s="631"/>
      <c r="BS528" s="631"/>
      <c r="BT528" s="634"/>
      <c r="BU528" s="635"/>
      <c r="BV528" s="633"/>
      <c r="BW528" s="636"/>
    </row>
    <row r="529" spans="2:75" ht="15.75" customHeight="1">
      <c r="B529" s="330" t="s">
        <v>1711</v>
      </c>
      <c r="C529" s="331">
        <v>20852221000103</v>
      </c>
      <c r="D529" s="332" t="s">
        <v>14</v>
      </c>
      <c r="E529" s="332" t="s">
        <v>607</v>
      </c>
      <c r="F529" s="332"/>
      <c r="G529" s="333"/>
      <c r="H529" s="333" t="s">
        <v>34</v>
      </c>
      <c r="I529" s="333" t="s">
        <v>34</v>
      </c>
      <c r="J529" s="333" t="s">
        <v>611</v>
      </c>
      <c r="K529" s="334" t="s">
        <v>48</v>
      </c>
      <c r="L529" s="335"/>
      <c r="M529" s="335"/>
      <c r="N529" s="334">
        <v>384021</v>
      </c>
      <c r="O529" s="334" t="s">
        <v>1321</v>
      </c>
      <c r="P529" s="338">
        <v>41961</v>
      </c>
      <c r="Q529" s="339" t="s">
        <v>1393</v>
      </c>
      <c r="R529" s="339" t="s">
        <v>1418</v>
      </c>
      <c r="S529" s="334">
        <v>6</v>
      </c>
      <c r="T529" s="336" t="s">
        <v>1418</v>
      </c>
      <c r="U529" s="336" t="s">
        <v>1418</v>
      </c>
      <c r="V529" s="336" t="s">
        <v>1418</v>
      </c>
      <c r="W529" s="336" t="s">
        <v>1418</v>
      </c>
      <c r="X529" s="336" t="s">
        <v>1418</v>
      </c>
      <c r="Y529" s="336" t="s">
        <v>1418</v>
      </c>
      <c r="Z529" s="336" t="s">
        <v>1418</v>
      </c>
      <c r="AA529" s="336" t="s">
        <v>1418</v>
      </c>
      <c r="AB529" s="336" t="s">
        <v>1418</v>
      </c>
      <c r="AC529" s="340" t="s">
        <v>1418</v>
      </c>
      <c r="AD529" s="509">
        <v>0</v>
      </c>
      <c r="AE529" s="337" t="s">
        <v>2445</v>
      </c>
      <c r="AF529" s="337" t="s">
        <v>2134</v>
      </c>
      <c r="AG529" s="341" t="s">
        <v>1436</v>
      </c>
      <c r="AH529" s="341" t="s">
        <v>726</v>
      </c>
      <c r="AI529" s="341">
        <v>200000</v>
      </c>
      <c r="AJ529" s="341">
        <v>50000</v>
      </c>
      <c r="AK529" s="341">
        <v>200000</v>
      </c>
      <c r="AL529" s="336">
        <v>1.0800000000000001E-2</v>
      </c>
      <c r="AM529" s="336">
        <v>0.1</v>
      </c>
      <c r="AN529" s="336" t="s">
        <v>34</v>
      </c>
      <c r="AO529" s="334" t="s">
        <v>1324</v>
      </c>
      <c r="AP529" s="337" t="s">
        <v>716</v>
      </c>
      <c r="AQ529" s="343" t="s">
        <v>687</v>
      </c>
      <c r="AR529" s="336">
        <v>1.3333333333333334E-4</v>
      </c>
      <c r="AS529" s="336">
        <v>1.3333333333333334E-4</v>
      </c>
      <c r="AT529" s="336"/>
      <c r="AW529" s="629"/>
      <c r="AX529" s="629"/>
      <c r="AY529" s="630"/>
      <c r="AZ529" s="630"/>
      <c r="BA529" s="630"/>
      <c r="BB529" s="631"/>
      <c r="BC529" s="630"/>
      <c r="BD529" s="630"/>
      <c r="BE529" s="630"/>
      <c r="BF529" s="630"/>
      <c r="BG529" s="631"/>
      <c r="BH529" s="631"/>
      <c r="BI529" s="632"/>
      <c r="BJ529" s="632"/>
      <c r="BK529" s="632"/>
      <c r="BL529" s="631"/>
      <c r="BM529" s="631"/>
      <c r="BN529" s="631"/>
      <c r="BO529" s="631"/>
      <c r="BP529" s="631"/>
      <c r="BQ529" s="631"/>
      <c r="BR529" s="631"/>
      <c r="BS529" s="631"/>
      <c r="BT529" s="634"/>
      <c r="BU529" s="635"/>
      <c r="BV529" s="633"/>
      <c r="BW529" s="636"/>
    </row>
    <row r="530" spans="2:75" ht="15.75" customHeight="1">
      <c r="B530" s="330" t="s">
        <v>1313</v>
      </c>
      <c r="C530" s="331">
        <v>41326212000140</v>
      </c>
      <c r="D530" s="332" t="s">
        <v>14</v>
      </c>
      <c r="E530" s="332" t="s">
        <v>607</v>
      </c>
      <c r="F530" s="332"/>
      <c r="G530" s="333"/>
      <c r="H530" s="333" t="s">
        <v>34</v>
      </c>
      <c r="I530" s="333" t="s">
        <v>34</v>
      </c>
      <c r="J530" s="333" t="s">
        <v>611</v>
      </c>
      <c r="K530" s="334" t="s">
        <v>48</v>
      </c>
      <c r="L530" s="335"/>
      <c r="M530" s="335" t="s">
        <v>34</v>
      </c>
      <c r="N530" s="334">
        <v>594210</v>
      </c>
      <c r="O530" s="334" t="s">
        <v>1324</v>
      </c>
      <c r="P530" s="338">
        <v>44329</v>
      </c>
      <c r="Q530" s="339">
        <v>27158525.09</v>
      </c>
      <c r="R530" s="339">
        <v>53793277.054087259</v>
      </c>
      <c r="S530" s="334">
        <v>6</v>
      </c>
      <c r="T530" s="336">
        <v>-0.21278317541405822</v>
      </c>
      <c r="U530" s="336">
        <v>-2.7506896398887992</v>
      </c>
      <c r="V530" s="336">
        <v>-0.22593571603227036</v>
      </c>
      <c r="W530" s="336">
        <v>-2.2149254863439052</v>
      </c>
      <c r="X530" s="336" t="s">
        <v>1418</v>
      </c>
      <c r="Y530" s="336" t="s">
        <v>1418</v>
      </c>
      <c r="Z530" s="336" t="s">
        <v>1418</v>
      </c>
      <c r="AA530" s="336" t="s">
        <v>1418</v>
      </c>
      <c r="AB530" s="336">
        <v>0.34964965918585528</v>
      </c>
      <c r="AC530" s="340">
        <v>-0.83555395265485333</v>
      </c>
      <c r="AD530" s="509">
        <v>41326197000130</v>
      </c>
      <c r="AE530" s="337" t="s">
        <v>2464</v>
      </c>
      <c r="AF530" s="337" t="s">
        <v>2137</v>
      </c>
      <c r="AG530" s="341" t="s">
        <v>59</v>
      </c>
      <c r="AH530" s="341" t="s">
        <v>2135</v>
      </c>
      <c r="AI530" s="341">
        <v>5000</v>
      </c>
      <c r="AJ530" s="341" t="s">
        <v>1428</v>
      </c>
      <c r="AK530" s="341" t="s">
        <v>1428</v>
      </c>
      <c r="AL530" s="336">
        <v>1.95E-2</v>
      </c>
      <c r="AM530" s="336">
        <v>0.2</v>
      </c>
      <c r="AN530" s="336" t="s">
        <v>2147</v>
      </c>
      <c r="AO530" s="334" t="s">
        <v>1324</v>
      </c>
      <c r="AP530" s="337" t="s">
        <v>716</v>
      </c>
      <c r="AQ530" s="343" t="s">
        <v>687</v>
      </c>
      <c r="AR530" s="336">
        <v>5.1999999999999998E-3</v>
      </c>
      <c r="AS530" s="336">
        <v>5.1999999999999998E-3</v>
      </c>
      <c r="AT530" s="336"/>
      <c r="AW530" s="629"/>
      <c r="AX530" s="629"/>
      <c r="AY530" s="630"/>
      <c r="AZ530" s="630"/>
      <c r="BA530" s="630"/>
      <c r="BB530" s="631"/>
      <c r="BC530" s="630"/>
      <c r="BD530" s="630"/>
      <c r="BE530" s="630"/>
      <c r="BF530" s="630"/>
      <c r="BG530" s="631"/>
      <c r="BH530" s="631"/>
      <c r="BI530" s="632"/>
      <c r="BJ530" s="632"/>
      <c r="BK530" s="632"/>
      <c r="BL530" s="631"/>
      <c r="BM530" s="631"/>
      <c r="BN530" s="631"/>
      <c r="BO530" s="631"/>
      <c r="BP530" s="631"/>
      <c r="BQ530" s="631"/>
      <c r="BR530" s="631"/>
      <c r="BS530" s="631"/>
      <c r="BT530" s="634"/>
      <c r="BU530" s="635"/>
      <c r="BV530" s="633"/>
      <c r="BW530" s="636"/>
    </row>
    <row r="531" spans="2:75" ht="15.75" customHeight="1">
      <c r="B531" s="330" t="s">
        <v>1314</v>
      </c>
      <c r="C531" s="331">
        <v>41409952000140</v>
      </c>
      <c r="D531" s="332" t="s">
        <v>14</v>
      </c>
      <c r="E531" s="332" t="s">
        <v>607</v>
      </c>
      <c r="F531" s="332"/>
      <c r="G531" s="333"/>
      <c r="H531" s="333" t="s">
        <v>34</v>
      </c>
      <c r="I531" s="333" t="s">
        <v>34</v>
      </c>
      <c r="J531" s="333" t="s">
        <v>611</v>
      </c>
      <c r="K531" s="334" t="s">
        <v>49</v>
      </c>
      <c r="L531" s="335"/>
      <c r="M531" s="335" t="s">
        <v>34</v>
      </c>
      <c r="N531" s="334">
        <v>594350</v>
      </c>
      <c r="O531" s="334" t="s">
        <v>1321</v>
      </c>
      <c r="P531" s="338">
        <v>44329</v>
      </c>
      <c r="Q531" s="339">
        <v>2543604.0699999998</v>
      </c>
      <c r="R531" s="339">
        <v>39169887.85412696</v>
      </c>
      <c r="S531" s="334">
        <v>6</v>
      </c>
      <c r="T531" s="336">
        <v>-0.31181855052522589</v>
      </c>
      <c r="U531" s="336">
        <v>-4.0309392638108603</v>
      </c>
      <c r="V531" s="336">
        <v>-0.28564462131016688</v>
      </c>
      <c r="W531" s="336">
        <v>-2.8002724088411775</v>
      </c>
      <c r="X531" s="336" t="s">
        <v>1418</v>
      </c>
      <c r="Y531" s="336" t="s">
        <v>1418</v>
      </c>
      <c r="Z531" s="336" t="s">
        <v>1418</v>
      </c>
      <c r="AA531" s="336" t="s">
        <v>1418</v>
      </c>
      <c r="AB531" s="336">
        <v>0.33643501319826868</v>
      </c>
      <c r="AC531" s="340">
        <v>-1.1210615983148033</v>
      </c>
      <c r="AD531" s="509">
        <v>41326197000130</v>
      </c>
      <c r="AE531" s="337" t="s">
        <v>2464</v>
      </c>
      <c r="AF531" s="337" t="s">
        <v>2137</v>
      </c>
      <c r="AG531" s="341" t="s">
        <v>59</v>
      </c>
      <c r="AH531" s="341" t="s">
        <v>2135</v>
      </c>
      <c r="AI531" s="341">
        <v>5000</v>
      </c>
      <c r="AJ531" s="341" t="s">
        <v>1428</v>
      </c>
      <c r="AK531" s="341" t="s">
        <v>1428</v>
      </c>
      <c r="AL531" s="336">
        <v>1.95E-2</v>
      </c>
      <c r="AM531" s="336">
        <v>0.2</v>
      </c>
      <c r="AN531" s="336" t="s">
        <v>2147</v>
      </c>
      <c r="AO531" s="334" t="s">
        <v>1324</v>
      </c>
      <c r="AP531" s="337" t="s">
        <v>716</v>
      </c>
      <c r="AQ531" s="343" t="s">
        <v>687</v>
      </c>
      <c r="AR531" s="336">
        <v>5.1999999999999998E-3</v>
      </c>
      <c r="AS531" s="336">
        <v>5.1999999999999998E-3</v>
      </c>
      <c r="AT531" s="336"/>
      <c r="AW531" s="629"/>
      <c r="AX531" s="629"/>
      <c r="AY531" s="630"/>
      <c r="AZ531" s="630"/>
      <c r="BA531" s="630"/>
      <c r="BB531" s="631"/>
      <c r="BC531" s="630"/>
      <c r="BD531" s="630"/>
      <c r="BE531" s="630"/>
      <c r="BF531" s="630"/>
      <c r="BG531" s="631"/>
      <c r="BH531" s="631"/>
      <c r="BI531" s="632"/>
      <c r="BJ531" s="632"/>
      <c r="BK531" s="632"/>
      <c r="BL531" s="631"/>
      <c r="BM531" s="631"/>
      <c r="BN531" s="631"/>
      <c r="BO531" s="631"/>
      <c r="BP531" s="631"/>
      <c r="BQ531" s="631"/>
      <c r="BR531" s="631"/>
      <c r="BS531" s="631"/>
      <c r="BT531" s="634"/>
      <c r="BU531" s="635"/>
      <c r="BV531" s="633"/>
      <c r="BW531" s="636"/>
    </row>
    <row r="532" spans="2:75" ht="15.75" customHeight="1">
      <c r="B532" s="330" t="s">
        <v>788</v>
      </c>
      <c r="C532" s="331">
        <v>22681798000117</v>
      </c>
      <c r="D532" s="332" t="s">
        <v>11</v>
      </c>
      <c r="E532" s="332" t="s">
        <v>620</v>
      </c>
      <c r="F532" s="332" t="s">
        <v>663</v>
      </c>
      <c r="G532" s="333" t="s">
        <v>738</v>
      </c>
      <c r="H532" s="333" t="s">
        <v>34</v>
      </c>
      <c r="I532" s="333" t="s">
        <v>1304</v>
      </c>
      <c r="J532" s="333" t="s">
        <v>608</v>
      </c>
      <c r="K532" s="334" t="s">
        <v>48</v>
      </c>
      <c r="L532" s="335"/>
      <c r="M532" s="335" t="s">
        <v>1415</v>
      </c>
      <c r="N532" s="334">
        <v>403822</v>
      </c>
      <c r="O532" s="334" t="s">
        <v>1321</v>
      </c>
      <c r="P532" s="338">
        <v>42219</v>
      </c>
      <c r="Q532" s="339">
        <v>507079895.44999999</v>
      </c>
      <c r="R532" s="339">
        <v>546323480.66595256</v>
      </c>
      <c r="S532" s="334">
        <v>7</v>
      </c>
      <c r="T532" s="336">
        <v>7.9789669046282929E-2</v>
      </c>
      <c r="U532" s="336">
        <v>1.0314566252180577</v>
      </c>
      <c r="V532" s="336">
        <v>0.10550274510114988</v>
      </c>
      <c r="W532" s="336">
        <v>1.0342796752435763</v>
      </c>
      <c r="X532" s="336">
        <v>0.13658286272553721</v>
      </c>
      <c r="Y532" s="336">
        <v>1.0357326597656982</v>
      </c>
      <c r="Z532" s="336">
        <v>0.18696109916889769</v>
      </c>
      <c r="AA532" s="336">
        <v>1.0627474982698952</v>
      </c>
      <c r="AB532" s="336">
        <v>1.6754186491688648E-3</v>
      </c>
      <c r="AC532" s="340">
        <v>1.8917619431738006</v>
      </c>
      <c r="AD532" s="509">
        <v>0</v>
      </c>
      <c r="AE532" s="337" t="s">
        <v>2189</v>
      </c>
      <c r="AF532" s="337" t="s">
        <v>2134</v>
      </c>
      <c r="AG532" s="341" t="s">
        <v>1436</v>
      </c>
      <c r="AH532" s="341" t="s">
        <v>2138</v>
      </c>
      <c r="AI532" s="341">
        <v>500</v>
      </c>
      <c r="AJ532" s="341">
        <v>300</v>
      </c>
      <c r="AK532" s="341">
        <v>300</v>
      </c>
      <c r="AL532" s="640">
        <v>4.0000000000000001E-3</v>
      </c>
      <c r="AM532" s="640">
        <v>0.1</v>
      </c>
      <c r="AN532" s="336" t="s">
        <v>34</v>
      </c>
      <c r="AO532" s="334" t="s">
        <v>1324</v>
      </c>
      <c r="AP532" s="337" t="s">
        <v>11</v>
      </c>
      <c r="AQ532" s="343" t="s">
        <v>1373</v>
      </c>
      <c r="AR532" s="336">
        <v>1E-3</v>
      </c>
      <c r="AS532" s="336">
        <v>1E-3</v>
      </c>
      <c r="AT532" s="336"/>
      <c r="AW532" s="629"/>
      <c r="AX532" s="629"/>
      <c r="AY532" s="630"/>
      <c r="AZ532" s="630"/>
      <c r="BA532" s="630"/>
      <c r="BB532" s="631"/>
      <c r="BC532" s="630"/>
      <c r="BD532" s="630"/>
      <c r="BE532" s="630"/>
      <c r="BF532" s="630"/>
      <c r="BG532" s="631"/>
      <c r="BH532" s="631"/>
      <c r="BI532" s="632"/>
      <c r="BJ532" s="632"/>
      <c r="BK532" s="632"/>
      <c r="BL532" s="631"/>
      <c r="BM532" s="631"/>
      <c r="BN532" s="631"/>
      <c r="BO532" s="631"/>
      <c r="BP532" s="631"/>
      <c r="BQ532" s="631"/>
      <c r="BR532" s="631"/>
      <c r="BS532" s="631"/>
      <c r="BT532" s="634"/>
      <c r="BU532" s="635"/>
      <c r="BV532" s="633"/>
      <c r="BW532" s="636"/>
    </row>
    <row r="533" spans="2:75" ht="15.75" customHeight="1">
      <c r="B533" s="330" t="s">
        <v>814</v>
      </c>
      <c r="C533" s="331">
        <v>34109809000178</v>
      </c>
      <c r="D533" s="332" t="s">
        <v>11</v>
      </c>
      <c r="E533" s="332" t="s">
        <v>620</v>
      </c>
      <c r="F533" s="332" t="s">
        <v>663</v>
      </c>
      <c r="G533" s="333" t="s">
        <v>738</v>
      </c>
      <c r="H533" s="333" t="s">
        <v>34</v>
      </c>
      <c r="I533" s="333"/>
      <c r="J533" s="333" t="s">
        <v>608</v>
      </c>
      <c r="K533" s="334" t="s">
        <v>48</v>
      </c>
      <c r="L533" s="335"/>
      <c r="M533" s="335" t="s">
        <v>1415</v>
      </c>
      <c r="N533" s="334">
        <v>527017</v>
      </c>
      <c r="O533" s="334" t="s">
        <v>1321</v>
      </c>
      <c r="P533" s="338">
        <v>43769</v>
      </c>
      <c r="Q533" s="339">
        <v>55262801.140000001</v>
      </c>
      <c r="R533" s="339">
        <v>24703214.021468256</v>
      </c>
      <c r="S533" s="334">
        <v>7</v>
      </c>
      <c r="T533" s="336">
        <v>8.6401537650901972E-2</v>
      </c>
      <c r="U533" s="336">
        <v>1.1169295411835274</v>
      </c>
      <c r="V533" s="336">
        <v>0.11687025034260667</v>
      </c>
      <c r="W533" s="336">
        <v>1.1457192365383226</v>
      </c>
      <c r="X533" s="336">
        <v>0.16338562786645494</v>
      </c>
      <c r="Y533" s="336">
        <v>1.2389828968343317</v>
      </c>
      <c r="Z533" s="336" t="s">
        <v>1418</v>
      </c>
      <c r="AA533" s="336" t="s">
        <v>1418</v>
      </c>
      <c r="AB533" s="336">
        <v>2.9186531457089109E-3</v>
      </c>
      <c r="AC533" s="340">
        <v>4.5934773052394595</v>
      </c>
      <c r="AD533" s="509">
        <v>32388077000177</v>
      </c>
      <c r="AE533" s="337" t="s">
        <v>2204</v>
      </c>
      <c r="AF533" s="337" t="s">
        <v>2140</v>
      </c>
      <c r="AG533" s="341" t="s">
        <v>719</v>
      </c>
      <c r="AH533" s="341" t="s">
        <v>2138</v>
      </c>
      <c r="AI533" s="341">
        <v>1000</v>
      </c>
      <c r="AJ533" s="341">
        <v>500</v>
      </c>
      <c r="AK533" s="341">
        <v>500</v>
      </c>
      <c r="AL533" s="336">
        <v>2.5000000000000001E-3</v>
      </c>
      <c r="AM533" s="336">
        <v>0.2</v>
      </c>
      <c r="AN533" s="336" t="s">
        <v>64</v>
      </c>
      <c r="AO533" s="334" t="s">
        <v>1324</v>
      </c>
      <c r="AP533" s="337" t="s">
        <v>11</v>
      </c>
      <c r="AQ533" s="343" t="s">
        <v>675</v>
      </c>
      <c r="AR533" s="336">
        <v>6.6666666666666664E-4</v>
      </c>
      <c r="AS533" s="336">
        <v>6.6666666666666664E-4</v>
      </c>
      <c r="AT533" s="336"/>
      <c r="AW533" s="629"/>
      <c r="AX533" s="629"/>
      <c r="AY533" s="630"/>
      <c r="AZ533" s="630"/>
      <c r="BA533" s="630"/>
      <c r="BB533" s="631"/>
      <c r="BC533" s="630"/>
      <c r="BD533" s="630"/>
      <c r="BE533" s="630"/>
      <c r="BF533" s="630"/>
      <c r="BG533" s="631"/>
      <c r="BH533" s="631"/>
      <c r="BI533" s="632"/>
      <c r="BJ533" s="632"/>
      <c r="BK533" s="632"/>
      <c r="BL533" s="631"/>
      <c r="BM533" s="631"/>
      <c r="BN533" s="631"/>
      <c r="BO533" s="631"/>
      <c r="BP533" s="631"/>
      <c r="BQ533" s="631"/>
      <c r="BR533" s="631"/>
      <c r="BS533" s="631"/>
      <c r="BT533" s="634"/>
      <c r="BU533" s="635"/>
      <c r="BV533" s="633"/>
      <c r="BW533" s="636"/>
    </row>
    <row r="534" spans="2:75" ht="15.75" customHeight="1">
      <c r="B534" s="330" t="s">
        <v>1521</v>
      </c>
      <c r="C534" s="331">
        <v>43103846000160</v>
      </c>
      <c r="D534" s="332" t="s">
        <v>11</v>
      </c>
      <c r="E534" s="332" t="s">
        <v>620</v>
      </c>
      <c r="F534" s="332" t="s">
        <v>663</v>
      </c>
      <c r="G534" s="333" t="s">
        <v>738</v>
      </c>
      <c r="H534" s="333" t="s">
        <v>34</v>
      </c>
      <c r="I534" s="333"/>
      <c r="J534" s="333" t="s">
        <v>608</v>
      </c>
      <c r="K534" s="334" t="s">
        <v>48</v>
      </c>
      <c r="L534" s="335"/>
      <c r="M534" s="335"/>
      <c r="N534" s="334">
        <v>634824</v>
      </c>
      <c r="O534" s="334" t="s">
        <v>1321</v>
      </c>
      <c r="P534" s="338">
        <v>44578</v>
      </c>
      <c r="Q534" s="339">
        <v>27569466.420000002</v>
      </c>
      <c r="R534" s="339" t="s">
        <v>1418</v>
      </c>
      <c r="S534" s="334">
        <v>7</v>
      </c>
      <c r="T534" s="336" t="s">
        <v>1418</v>
      </c>
      <c r="U534" s="336" t="s">
        <v>1418</v>
      </c>
      <c r="V534" s="336" t="s">
        <v>1418</v>
      </c>
      <c r="W534" s="336" t="s">
        <v>1418</v>
      </c>
      <c r="X534" s="336" t="s">
        <v>1418</v>
      </c>
      <c r="Y534" s="336" t="s">
        <v>1418</v>
      </c>
      <c r="Z534" s="336" t="s">
        <v>1418</v>
      </c>
      <c r="AA534" s="336" t="s">
        <v>1418</v>
      </c>
      <c r="AB534" s="336" t="s">
        <v>1418</v>
      </c>
      <c r="AC534" s="340" t="s">
        <v>1418</v>
      </c>
      <c r="AD534" s="509">
        <v>0</v>
      </c>
      <c r="AE534" s="337" t="s">
        <v>2169</v>
      </c>
      <c r="AF534" s="337" t="s">
        <v>2134</v>
      </c>
      <c r="AG534" s="341" t="s">
        <v>1436</v>
      </c>
      <c r="AH534" s="341" t="s">
        <v>2144</v>
      </c>
      <c r="AI534" s="341">
        <v>1000</v>
      </c>
      <c r="AJ534" s="341" t="s">
        <v>1428</v>
      </c>
      <c r="AK534" s="341" t="s">
        <v>1428</v>
      </c>
      <c r="AL534" s="336">
        <v>8.0000000000000002E-3</v>
      </c>
      <c r="AM534" s="336">
        <v>0.2</v>
      </c>
      <c r="AN534" s="336" t="s">
        <v>2152</v>
      </c>
      <c r="AO534" s="334" t="s">
        <v>1321</v>
      </c>
      <c r="AP534" s="337" t="s">
        <v>11</v>
      </c>
      <c r="AQ534" s="343" t="s">
        <v>2215</v>
      </c>
      <c r="AR534" s="336" t="s">
        <v>34</v>
      </c>
      <c r="AS534" s="336" t="s">
        <v>34</v>
      </c>
      <c r="AT534" s="336"/>
      <c r="AW534" s="629"/>
      <c r="AX534" s="629"/>
      <c r="AY534" s="630"/>
      <c r="AZ534" s="630"/>
      <c r="BA534" s="630"/>
      <c r="BB534" s="631"/>
      <c r="BC534" s="630"/>
      <c r="BD534" s="630"/>
      <c r="BE534" s="630"/>
      <c r="BF534" s="630"/>
      <c r="BG534" s="631"/>
      <c r="BH534" s="631"/>
      <c r="BI534" s="632"/>
      <c r="BJ534" s="632"/>
      <c r="BK534" s="632"/>
      <c r="BL534" s="631"/>
      <c r="BM534" s="631"/>
      <c r="BN534" s="631"/>
      <c r="BO534" s="631"/>
      <c r="BP534" s="631"/>
      <c r="BQ534" s="631"/>
      <c r="BR534" s="631"/>
      <c r="BS534" s="631"/>
      <c r="BT534" s="634"/>
      <c r="BU534" s="635"/>
      <c r="BV534" s="633"/>
      <c r="BW534" s="636"/>
    </row>
    <row r="535" spans="2:75" ht="15.75" customHeight="1">
      <c r="B535" s="330" t="s">
        <v>1522</v>
      </c>
      <c r="C535" s="331">
        <v>21336440000194</v>
      </c>
      <c r="D535" s="332" t="s">
        <v>11</v>
      </c>
      <c r="E535" s="332" t="s">
        <v>620</v>
      </c>
      <c r="F535" s="332" t="s">
        <v>663</v>
      </c>
      <c r="G535" s="333" t="s">
        <v>738</v>
      </c>
      <c r="H535" s="333" t="s">
        <v>34</v>
      </c>
      <c r="I535" s="333"/>
      <c r="J535" s="333" t="s">
        <v>608</v>
      </c>
      <c r="K535" s="334" t="s">
        <v>48</v>
      </c>
      <c r="L535" s="335"/>
      <c r="M535" s="335"/>
      <c r="N535" s="334">
        <v>388491</v>
      </c>
      <c r="O535" s="334" t="s">
        <v>1321</v>
      </c>
      <c r="P535" s="338">
        <v>42011</v>
      </c>
      <c r="Q535" s="339">
        <v>2398469794.1799998</v>
      </c>
      <c r="R535" s="339">
        <v>1343031026.4814286</v>
      </c>
      <c r="S535" s="334">
        <v>7</v>
      </c>
      <c r="T535" s="336">
        <v>0.11064047843386238</v>
      </c>
      <c r="U535" s="336">
        <v>1.2444745334654064</v>
      </c>
      <c r="V535" s="336">
        <v>0.13436236800167833</v>
      </c>
      <c r="W535" s="336">
        <v>1.233138635082029</v>
      </c>
      <c r="X535" s="336">
        <v>0.2172746168757298</v>
      </c>
      <c r="Y535" s="336">
        <v>1.5278295757153422</v>
      </c>
      <c r="Z535" s="336">
        <v>0.2300383490847846</v>
      </c>
      <c r="AA535" s="336">
        <v>1.2570592094638222</v>
      </c>
      <c r="AB535" s="336">
        <v>4.9554769224500871E-3</v>
      </c>
      <c r="AC535" s="340">
        <v>4.5747319139667884</v>
      </c>
      <c r="AD535" s="509">
        <v>0</v>
      </c>
      <c r="AE535" s="337" t="s">
        <v>2169</v>
      </c>
      <c r="AF535" s="337" t="s">
        <v>2134</v>
      </c>
      <c r="AG535" s="341" t="s">
        <v>1436</v>
      </c>
      <c r="AH535" s="341" t="s">
        <v>2144</v>
      </c>
      <c r="AI535" s="341">
        <v>0</v>
      </c>
      <c r="AJ535" s="341">
        <v>0</v>
      </c>
      <c r="AK535" s="341">
        <v>0</v>
      </c>
      <c r="AL535" s="336">
        <v>5.0000000000000001E-3</v>
      </c>
      <c r="AM535" s="336" t="s">
        <v>34</v>
      </c>
      <c r="AN535" s="336" t="s">
        <v>34</v>
      </c>
      <c r="AO535" s="334" t="s">
        <v>1321</v>
      </c>
      <c r="AP535" s="337" t="s">
        <v>13</v>
      </c>
      <c r="AQ535" s="343" t="s">
        <v>2202</v>
      </c>
      <c r="AR535" s="336" t="s">
        <v>34</v>
      </c>
      <c r="AS535" s="336" t="s">
        <v>34</v>
      </c>
      <c r="AT535" s="336"/>
      <c r="AW535" s="629"/>
      <c r="AX535" s="629"/>
      <c r="AY535" s="630"/>
      <c r="AZ535" s="630"/>
      <c r="BA535" s="630"/>
      <c r="BB535" s="631"/>
      <c r="BC535" s="630"/>
      <c r="BD535" s="630"/>
      <c r="BE535" s="630"/>
      <c r="BF535" s="630"/>
      <c r="BG535" s="631"/>
      <c r="BH535" s="631"/>
      <c r="BI535" s="632"/>
      <c r="BJ535" s="632"/>
      <c r="BK535" s="632"/>
      <c r="BL535" s="631"/>
      <c r="BM535" s="631"/>
      <c r="BN535" s="631"/>
      <c r="BO535" s="631"/>
      <c r="BP535" s="631"/>
      <c r="BQ535" s="631"/>
      <c r="BR535" s="631"/>
      <c r="BS535" s="631"/>
      <c r="BT535" s="634"/>
      <c r="BU535" s="635"/>
      <c r="BV535" s="633"/>
      <c r="BW535" s="636"/>
    </row>
    <row r="536" spans="2:75" ht="15.75" customHeight="1">
      <c r="B536" s="330" t="s">
        <v>1523</v>
      </c>
      <c r="C536" s="331">
        <v>33165157000126</v>
      </c>
      <c r="D536" s="332" t="s">
        <v>11</v>
      </c>
      <c r="E536" s="332" t="s">
        <v>620</v>
      </c>
      <c r="F536" s="332" t="s">
        <v>663</v>
      </c>
      <c r="G536" s="333" t="s">
        <v>738</v>
      </c>
      <c r="H536" s="333" t="s">
        <v>34</v>
      </c>
      <c r="I536" s="333"/>
      <c r="J536" s="333" t="s">
        <v>608</v>
      </c>
      <c r="K536" s="334" t="s">
        <v>48</v>
      </c>
      <c r="L536" s="335"/>
      <c r="M536" s="335"/>
      <c r="N536" s="334">
        <v>506893</v>
      </c>
      <c r="O536" s="334" t="s">
        <v>1321</v>
      </c>
      <c r="P536" s="338">
        <v>43711</v>
      </c>
      <c r="Q536" s="339">
        <v>2293297304.5599999</v>
      </c>
      <c r="R536" s="339">
        <v>1246007904.1592853</v>
      </c>
      <c r="S536" s="334">
        <v>7</v>
      </c>
      <c r="T536" s="336">
        <v>0.10631014362822011</v>
      </c>
      <c r="U536" s="336">
        <v>1.1957673020498982</v>
      </c>
      <c r="V536" s="336">
        <v>0.1284766718959458</v>
      </c>
      <c r="W536" s="336">
        <v>1.1791214324212365</v>
      </c>
      <c r="X536" s="336">
        <v>0.20075210893186912</v>
      </c>
      <c r="Y536" s="336">
        <v>1.4116467621653357</v>
      </c>
      <c r="Z536" s="336">
        <v>0.20037788078785046</v>
      </c>
      <c r="AA536" s="336">
        <v>1.0949776914125482</v>
      </c>
      <c r="AB536" s="336">
        <v>4.964649286742377E-3</v>
      </c>
      <c r="AC536" s="340">
        <v>3.5179558641481381</v>
      </c>
      <c r="AD536" s="509">
        <v>21336440000194</v>
      </c>
      <c r="AE536" s="337" t="s">
        <v>2169</v>
      </c>
      <c r="AF536" s="337" t="s">
        <v>2134</v>
      </c>
      <c r="AG536" s="341" t="s">
        <v>1436</v>
      </c>
      <c r="AH536" s="341" t="s">
        <v>2144</v>
      </c>
      <c r="AI536" s="341">
        <v>0</v>
      </c>
      <c r="AJ536" s="341">
        <v>0</v>
      </c>
      <c r="AK536" s="341">
        <v>0</v>
      </c>
      <c r="AL536" s="336">
        <v>5.0000000000000001E-3</v>
      </c>
      <c r="AM536" s="336" t="s">
        <v>34</v>
      </c>
      <c r="AN536" s="336" t="s">
        <v>34</v>
      </c>
      <c r="AO536" s="334" t="s">
        <v>1321</v>
      </c>
      <c r="AP536" s="337" t="s">
        <v>13</v>
      </c>
      <c r="AQ536" s="343" t="s">
        <v>2202</v>
      </c>
      <c r="AR536" s="336" t="s">
        <v>34</v>
      </c>
      <c r="AS536" s="336" t="s">
        <v>34</v>
      </c>
      <c r="AT536" s="336"/>
      <c r="AW536" s="629"/>
      <c r="AX536" s="629"/>
      <c r="AY536" s="630"/>
      <c r="AZ536" s="630"/>
      <c r="BA536" s="630"/>
      <c r="BB536" s="631"/>
      <c r="BC536" s="630"/>
      <c r="BD536" s="630"/>
      <c r="BE536" s="630"/>
      <c r="BF536" s="630"/>
      <c r="BG536" s="631"/>
      <c r="BH536" s="631"/>
      <c r="BI536" s="632"/>
      <c r="BJ536" s="632"/>
      <c r="BK536" s="632"/>
      <c r="BL536" s="631"/>
      <c r="BM536" s="631"/>
      <c r="BN536" s="631"/>
      <c r="BO536" s="631"/>
      <c r="BP536" s="631"/>
      <c r="BQ536" s="631"/>
      <c r="BR536" s="631"/>
      <c r="BS536" s="631"/>
      <c r="BT536" s="634"/>
      <c r="BU536" s="635"/>
      <c r="BV536" s="633"/>
      <c r="BW536" s="636"/>
    </row>
    <row r="537" spans="2:75" ht="15.75" customHeight="1">
      <c r="B537" s="330" t="s">
        <v>871</v>
      </c>
      <c r="C537" s="331">
        <v>45294958000170</v>
      </c>
      <c r="D537" s="332" t="s">
        <v>11</v>
      </c>
      <c r="E537" s="332" t="s">
        <v>661</v>
      </c>
      <c r="F537" s="332" t="s">
        <v>663</v>
      </c>
      <c r="G537" s="333"/>
      <c r="H537" s="333" t="s">
        <v>34</v>
      </c>
      <c r="I537" s="333"/>
      <c r="J537" s="333" t="s">
        <v>611</v>
      </c>
      <c r="K537" s="334" t="s">
        <v>49</v>
      </c>
      <c r="L537" s="335"/>
      <c r="M537" s="335" t="s">
        <v>34</v>
      </c>
      <c r="N537" s="334">
        <v>648582</v>
      </c>
      <c r="O537" s="334" t="s">
        <v>1321</v>
      </c>
      <c r="P537" s="338">
        <v>44678</v>
      </c>
      <c r="Q537" s="339">
        <v>25581319.710000001</v>
      </c>
      <c r="R537" s="339" t="s">
        <v>1418</v>
      </c>
      <c r="S537" s="334">
        <v>7</v>
      </c>
      <c r="T537" s="336" t="s">
        <v>1418</v>
      </c>
      <c r="U537" s="336" t="s">
        <v>1418</v>
      </c>
      <c r="V537" s="336" t="s">
        <v>1418</v>
      </c>
      <c r="W537" s="336" t="s">
        <v>1418</v>
      </c>
      <c r="X537" s="336" t="s">
        <v>1418</v>
      </c>
      <c r="Y537" s="336" t="s">
        <v>1418</v>
      </c>
      <c r="Z537" s="336" t="s">
        <v>1418</v>
      </c>
      <c r="AA537" s="336" t="s">
        <v>1418</v>
      </c>
      <c r="AB537" s="336" t="s">
        <v>1418</v>
      </c>
      <c r="AC537" s="340" t="s">
        <v>1418</v>
      </c>
      <c r="AD537" s="509">
        <v>0</v>
      </c>
      <c r="AE537" s="337" t="s">
        <v>2169</v>
      </c>
      <c r="AF537" s="337" t="s">
        <v>2134</v>
      </c>
      <c r="AG537" s="341" t="s">
        <v>1436</v>
      </c>
      <c r="AH537" s="341" t="s">
        <v>2135</v>
      </c>
      <c r="AI537" s="341">
        <v>0</v>
      </c>
      <c r="AJ537" s="341" t="s">
        <v>1428</v>
      </c>
      <c r="AK537" s="341">
        <v>0</v>
      </c>
      <c r="AL537" s="336">
        <v>8.0000000000000002E-3</v>
      </c>
      <c r="AM537" s="336">
        <v>0.2</v>
      </c>
      <c r="AN537" s="336" t="s">
        <v>2152</v>
      </c>
      <c r="AO537" s="334" t="s">
        <v>1324</v>
      </c>
      <c r="AP537" s="337" t="s">
        <v>13</v>
      </c>
      <c r="AQ537" s="343" t="s">
        <v>679</v>
      </c>
      <c r="AR537" s="336">
        <v>2.6666666666666666E-3</v>
      </c>
      <c r="AS537" s="336">
        <v>2.6666666666666666E-3</v>
      </c>
      <c r="AT537" s="336"/>
      <c r="AW537" s="629"/>
      <c r="AX537" s="629"/>
      <c r="AY537" s="630"/>
      <c r="AZ537" s="630"/>
      <c r="BA537" s="630"/>
      <c r="BB537" s="631"/>
      <c r="BC537" s="630"/>
      <c r="BD537" s="630"/>
      <c r="BE537" s="630"/>
      <c r="BF537" s="630"/>
      <c r="BG537" s="631"/>
      <c r="BH537" s="631"/>
      <c r="BI537" s="632"/>
      <c r="BJ537" s="632"/>
      <c r="BK537" s="632"/>
      <c r="BL537" s="631"/>
      <c r="BM537" s="631"/>
      <c r="BN537" s="631"/>
      <c r="BO537" s="631"/>
      <c r="BP537" s="631"/>
      <c r="BQ537" s="631"/>
      <c r="BR537" s="631"/>
      <c r="BS537" s="631"/>
      <c r="BT537" s="634"/>
      <c r="BU537" s="635"/>
      <c r="BV537" s="633"/>
      <c r="BW537" s="636"/>
    </row>
    <row r="538" spans="2:75" ht="15.75" customHeight="1">
      <c r="B538" s="330" t="s">
        <v>417</v>
      </c>
      <c r="C538" s="331">
        <v>36017289000107</v>
      </c>
      <c r="D538" s="332" t="s">
        <v>11</v>
      </c>
      <c r="E538" s="332" t="s">
        <v>620</v>
      </c>
      <c r="F538" s="332" t="s">
        <v>663</v>
      </c>
      <c r="G538" s="333" t="s">
        <v>738</v>
      </c>
      <c r="H538" s="333" t="s">
        <v>34</v>
      </c>
      <c r="I538" s="333" t="s">
        <v>34</v>
      </c>
      <c r="J538" s="333" t="s">
        <v>608</v>
      </c>
      <c r="K538" s="334" t="s">
        <v>48</v>
      </c>
      <c r="L538" s="335"/>
      <c r="M538" s="335" t="s">
        <v>1415</v>
      </c>
      <c r="N538" s="334">
        <v>546496</v>
      </c>
      <c r="O538" s="334" t="s">
        <v>1321</v>
      </c>
      <c r="P538" s="338">
        <v>44042</v>
      </c>
      <c r="Q538" s="339">
        <v>408060251.61000001</v>
      </c>
      <c r="R538" s="339">
        <v>214570625.15682527</v>
      </c>
      <c r="S538" s="334">
        <v>7</v>
      </c>
      <c r="T538" s="336">
        <v>8.5390796213933529E-2</v>
      </c>
      <c r="U538" s="336">
        <v>1.1038634893499399</v>
      </c>
      <c r="V538" s="336">
        <v>0.11289645783122637</v>
      </c>
      <c r="W538" s="336">
        <v>1.1067627826165281</v>
      </c>
      <c r="X538" s="336">
        <v>0.15189289971567144</v>
      </c>
      <c r="Y538" s="336">
        <v>1.1518314514916246</v>
      </c>
      <c r="Z538" s="336" t="s">
        <v>1418</v>
      </c>
      <c r="AA538" s="336" t="s">
        <v>1418</v>
      </c>
      <c r="AB538" s="336">
        <v>2.81178134408115E-3</v>
      </c>
      <c r="AC538" s="340">
        <v>3.4997762378345425</v>
      </c>
      <c r="AD538" s="509">
        <v>0</v>
      </c>
      <c r="AE538" s="337" t="s">
        <v>2446</v>
      </c>
      <c r="AF538" s="337" t="s">
        <v>736</v>
      </c>
      <c r="AG538" s="341" t="s">
        <v>736</v>
      </c>
      <c r="AH538" s="341" t="s">
        <v>2138</v>
      </c>
      <c r="AI538" s="341">
        <v>100</v>
      </c>
      <c r="AJ538" s="341">
        <v>100</v>
      </c>
      <c r="AK538" s="341">
        <v>100</v>
      </c>
      <c r="AL538" s="336">
        <v>4.0000000000000001E-3</v>
      </c>
      <c r="AM538" s="336" t="s">
        <v>34</v>
      </c>
      <c r="AN538" s="336" t="s">
        <v>64</v>
      </c>
      <c r="AO538" s="334" t="s">
        <v>1324</v>
      </c>
      <c r="AP538" s="337" t="s">
        <v>11</v>
      </c>
      <c r="AQ538" s="343" t="s">
        <v>675</v>
      </c>
      <c r="AR538" s="336">
        <v>7.9999999999999993E-4</v>
      </c>
      <c r="AS538" s="336">
        <v>7.9999999999999993E-4</v>
      </c>
      <c r="AT538" s="336"/>
      <c r="AW538" s="629"/>
      <c r="AX538" s="629"/>
      <c r="AY538" s="630"/>
      <c r="AZ538" s="630"/>
      <c r="BA538" s="630"/>
      <c r="BB538" s="631"/>
      <c r="BC538" s="630"/>
      <c r="BD538" s="630"/>
      <c r="BE538" s="630"/>
      <c r="BF538" s="630"/>
      <c r="BG538" s="631"/>
      <c r="BH538" s="631"/>
      <c r="BI538" s="632"/>
      <c r="BJ538" s="632"/>
      <c r="BK538" s="632"/>
      <c r="BL538" s="631"/>
      <c r="BM538" s="631"/>
      <c r="BN538" s="631"/>
      <c r="BO538" s="631"/>
      <c r="BP538" s="631"/>
      <c r="BQ538" s="631"/>
      <c r="BR538" s="631"/>
      <c r="BS538" s="631"/>
      <c r="BT538" s="634"/>
      <c r="BU538" s="635"/>
      <c r="BV538" s="633"/>
      <c r="BW538" s="636"/>
    </row>
    <row r="539" spans="2:75" ht="15.75" customHeight="1">
      <c r="B539" s="330" t="s">
        <v>1258</v>
      </c>
      <c r="C539" s="331">
        <v>44209582000196</v>
      </c>
      <c r="D539" s="332" t="s">
        <v>14</v>
      </c>
      <c r="E539" s="332" t="s">
        <v>15</v>
      </c>
      <c r="F539" s="332" t="s">
        <v>701</v>
      </c>
      <c r="G539" s="333"/>
      <c r="H539" s="333" t="s">
        <v>34</v>
      </c>
      <c r="I539" s="333" t="s">
        <v>34</v>
      </c>
      <c r="J539" s="333" t="s">
        <v>611</v>
      </c>
      <c r="K539" s="334" t="s">
        <v>49</v>
      </c>
      <c r="L539" s="335"/>
      <c r="M539" s="335" t="s">
        <v>1415</v>
      </c>
      <c r="N539" s="334">
        <v>624985</v>
      </c>
      <c r="O539" s="334" t="s">
        <v>1321</v>
      </c>
      <c r="P539" s="338">
        <v>44523</v>
      </c>
      <c r="Q539" s="339">
        <v>2839068.09</v>
      </c>
      <c r="R539" s="339" t="s">
        <v>1418</v>
      </c>
      <c r="S539" s="334">
        <v>7</v>
      </c>
      <c r="T539" s="336">
        <v>-0.57893674741405854</v>
      </c>
      <c r="U539" s="336">
        <v>-7.4840283314878908</v>
      </c>
      <c r="V539" s="336" t="s">
        <v>1418</v>
      </c>
      <c r="W539" s="336" t="s">
        <v>1418</v>
      </c>
      <c r="X539" s="336" t="s">
        <v>1418</v>
      </c>
      <c r="Y539" s="336" t="s">
        <v>1418</v>
      </c>
      <c r="Z539" s="336" t="s">
        <v>1418</v>
      </c>
      <c r="AA539" s="336" t="s">
        <v>1418</v>
      </c>
      <c r="AB539" s="336" t="s">
        <v>1418</v>
      </c>
      <c r="AC539" s="340" t="s">
        <v>1418</v>
      </c>
      <c r="AD539" s="509">
        <v>0</v>
      </c>
      <c r="AE539" s="337" t="s">
        <v>2254</v>
      </c>
      <c r="AF539" s="337" t="s">
        <v>2134</v>
      </c>
      <c r="AG539" s="341" t="s">
        <v>1436</v>
      </c>
      <c r="AH539" s="341" t="s">
        <v>2138</v>
      </c>
      <c r="AI539" s="341">
        <v>1000</v>
      </c>
      <c r="AJ539" s="341">
        <v>100</v>
      </c>
      <c r="AK539" s="341">
        <v>100</v>
      </c>
      <c r="AL539" s="336">
        <v>3.4000000000000002E-3</v>
      </c>
      <c r="AM539" s="336" t="s">
        <v>34</v>
      </c>
      <c r="AN539" s="336" t="s">
        <v>2152</v>
      </c>
      <c r="AO539" s="334" t="s">
        <v>1324</v>
      </c>
      <c r="AP539" s="337" t="s">
        <v>13</v>
      </c>
      <c r="AQ539" s="343" t="s">
        <v>671</v>
      </c>
      <c r="AR539" s="336">
        <v>1.1332199999999999E-3</v>
      </c>
      <c r="AS539" s="336">
        <v>1.1332199999999999E-3</v>
      </c>
      <c r="AT539" s="336"/>
      <c r="AW539" s="629"/>
      <c r="AX539" s="629"/>
      <c r="AY539" s="630"/>
      <c r="AZ539" s="630"/>
      <c r="BA539" s="630"/>
      <c r="BB539" s="631"/>
      <c r="BC539" s="630"/>
      <c r="BD539" s="630"/>
      <c r="BE539" s="630"/>
      <c r="BF539" s="630"/>
      <c r="BG539" s="631"/>
      <c r="BH539" s="631"/>
      <c r="BI539" s="632"/>
      <c r="BJ539" s="632"/>
      <c r="BK539" s="632"/>
      <c r="BL539" s="631"/>
      <c r="BM539" s="631"/>
      <c r="BN539" s="631"/>
      <c r="BO539" s="631"/>
      <c r="BP539" s="631"/>
      <c r="BQ539" s="631"/>
      <c r="BR539" s="631"/>
      <c r="BS539" s="631"/>
      <c r="BT539" s="634"/>
      <c r="BU539" s="635"/>
      <c r="BV539" s="633"/>
      <c r="BW539" s="636"/>
    </row>
    <row r="540" spans="2:75" ht="15.75" customHeight="1">
      <c r="B540" s="330" t="s">
        <v>1259</v>
      </c>
      <c r="C540" s="331">
        <v>41545885000191</v>
      </c>
      <c r="D540" s="332" t="s">
        <v>14</v>
      </c>
      <c r="E540" s="332" t="s">
        <v>15</v>
      </c>
      <c r="F540" s="332" t="s">
        <v>701</v>
      </c>
      <c r="G540" s="333"/>
      <c r="H540" s="333" t="s">
        <v>34</v>
      </c>
      <c r="I540" s="333" t="s">
        <v>34</v>
      </c>
      <c r="J540" s="333" t="s">
        <v>611</v>
      </c>
      <c r="K540" s="334" t="s">
        <v>49</v>
      </c>
      <c r="L540" s="335"/>
      <c r="M540" s="335" t="s">
        <v>1415</v>
      </c>
      <c r="N540" s="334">
        <v>612618</v>
      </c>
      <c r="O540" s="334" t="s">
        <v>1321</v>
      </c>
      <c r="P540" s="338">
        <v>44306</v>
      </c>
      <c r="Q540" s="339">
        <v>15826624.210000001</v>
      </c>
      <c r="R540" s="339">
        <v>36201364.435357116</v>
      </c>
      <c r="S540" s="334">
        <v>7</v>
      </c>
      <c r="T540" s="336">
        <v>-0.62555273568232628</v>
      </c>
      <c r="U540" s="336">
        <v>-8.0866423104041498</v>
      </c>
      <c r="V540" s="336">
        <v>-0.63444031253798339</v>
      </c>
      <c r="W540" s="336">
        <v>-6.2196364633365988</v>
      </c>
      <c r="X540" s="336" t="s">
        <v>1418</v>
      </c>
      <c r="Y540" s="336" t="s">
        <v>1418</v>
      </c>
      <c r="Z540" s="336" t="s">
        <v>1418</v>
      </c>
      <c r="AA540" s="336" t="s">
        <v>1418</v>
      </c>
      <c r="AB540" s="336">
        <v>0.76584828571467956</v>
      </c>
      <c r="AC540" s="340">
        <v>-1.0537153241735926</v>
      </c>
      <c r="AD540" s="509">
        <v>0</v>
      </c>
      <c r="AE540" s="337" t="s">
        <v>2254</v>
      </c>
      <c r="AF540" s="337" t="s">
        <v>2134</v>
      </c>
      <c r="AG540" s="341" t="s">
        <v>1436</v>
      </c>
      <c r="AH540" s="341" t="s">
        <v>2138</v>
      </c>
      <c r="AI540" s="341">
        <v>0</v>
      </c>
      <c r="AJ540" s="341">
        <v>0</v>
      </c>
      <c r="AK540" s="341">
        <v>0</v>
      </c>
      <c r="AL540" s="336">
        <v>5.0000000000000001E-4</v>
      </c>
      <c r="AM540" s="336" t="s">
        <v>34</v>
      </c>
      <c r="AN540" s="336" t="s">
        <v>34</v>
      </c>
      <c r="AO540" s="334" t="s">
        <v>1324</v>
      </c>
      <c r="AP540" s="337" t="s">
        <v>13</v>
      </c>
      <c r="AQ540" s="343" t="s">
        <v>671</v>
      </c>
      <c r="AR540" s="336">
        <v>1.6664999999999998E-4</v>
      </c>
      <c r="AS540" s="336">
        <v>1.6664999999999998E-4</v>
      </c>
      <c r="AT540" s="336"/>
      <c r="AW540" s="629"/>
      <c r="AX540" s="629"/>
      <c r="AY540" s="630"/>
      <c r="AZ540" s="630"/>
      <c r="BA540" s="630"/>
      <c r="BB540" s="631"/>
      <c r="BC540" s="630"/>
      <c r="BD540" s="630"/>
      <c r="BE540" s="630"/>
      <c r="BF540" s="630"/>
      <c r="BG540" s="631"/>
      <c r="BH540" s="631"/>
      <c r="BI540" s="632"/>
      <c r="BJ540" s="632"/>
      <c r="BK540" s="632"/>
      <c r="BL540" s="631"/>
      <c r="BM540" s="631"/>
      <c r="BN540" s="631"/>
      <c r="BO540" s="631"/>
      <c r="BP540" s="631"/>
      <c r="BQ540" s="631"/>
      <c r="BR540" s="631"/>
      <c r="BS540" s="631"/>
      <c r="BT540" s="634"/>
      <c r="BU540" s="635"/>
      <c r="BV540" s="633"/>
      <c r="BW540" s="636"/>
    </row>
    <row r="541" spans="2:75" ht="15.75" customHeight="1">
      <c r="B541" s="330" t="s">
        <v>1260</v>
      </c>
      <c r="C541" s="331">
        <v>43508446000134</v>
      </c>
      <c r="D541" s="332" t="s">
        <v>14</v>
      </c>
      <c r="E541" s="332" t="s">
        <v>15</v>
      </c>
      <c r="F541" s="332" t="s">
        <v>701</v>
      </c>
      <c r="G541" s="333"/>
      <c r="H541" s="333" t="s">
        <v>34</v>
      </c>
      <c r="I541" s="333" t="s">
        <v>34</v>
      </c>
      <c r="J541" s="333" t="s">
        <v>611</v>
      </c>
      <c r="K541" s="334" t="s">
        <v>49</v>
      </c>
      <c r="L541" s="335"/>
      <c r="M541" s="335" t="s">
        <v>1415</v>
      </c>
      <c r="N541" s="334">
        <v>615986</v>
      </c>
      <c r="O541" s="334" t="s">
        <v>1321</v>
      </c>
      <c r="P541" s="338">
        <v>44469</v>
      </c>
      <c r="Q541" s="339">
        <v>6457112.3899999997</v>
      </c>
      <c r="R541" s="339" t="s">
        <v>1418</v>
      </c>
      <c r="S541" s="334">
        <v>7</v>
      </c>
      <c r="T541" s="336">
        <v>-0.7147110391915118</v>
      </c>
      <c r="U541" s="336">
        <v>-9.2392091019070399</v>
      </c>
      <c r="V541" s="336" t="s">
        <v>1418</v>
      </c>
      <c r="W541" s="336" t="s">
        <v>1418</v>
      </c>
      <c r="X541" s="336" t="s">
        <v>1418</v>
      </c>
      <c r="Y541" s="336" t="s">
        <v>1418</v>
      </c>
      <c r="Z541" s="336" t="s">
        <v>1418</v>
      </c>
      <c r="AA541" s="336" t="s">
        <v>1418</v>
      </c>
      <c r="AB541" s="336" t="s">
        <v>1418</v>
      </c>
      <c r="AC541" s="340" t="s">
        <v>1418</v>
      </c>
      <c r="AD541" s="509">
        <v>0</v>
      </c>
      <c r="AE541" s="337" t="s">
        <v>2254</v>
      </c>
      <c r="AF541" s="337" t="s">
        <v>2134</v>
      </c>
      <c r="AG541" s="341" t="s">
        <v>1436</v>
      </c>
      <c r="AH541" s="341" t="s">
        <v>2138</v>
      </c>
      <c r="AI541" s="341">
        <v>0</v>
      </c>
      <c r="AJ541" s="341">
        <v>0</v>
      </c>
      <c r="AK541" s="341">
        <v>0</v>
      </c>
      <c r="AL541" s="336">
        <v>3.4000000000000002E-3</v>
      </c>
      <c r="AM541" s="336" t="s">
        <v>34</v>
      </c>
      <c r="AN541" s="336" t="s">
        <v>2152</v>
      </c>
      <c r="AO541" s="334" t="s">
        <v>1324</v>
      </c>
      <c r="AP541" s="337" t="s">
        <v>13</v>
      </c>
      <c r="AQ541" s="343" t="s">
        <v>671</v>
      </c>
      <c r="AR541" s="336">
        <v>1.1332199999999999E-3</v>
      </c>
      <c r="AS541" s="336">
        <v>1.1332199999999999E-3</v>
      </c>
      <c r="AT541" s="336"/>
      <c r="AW541" s="629"/>
      <c r="AX541" s="629"/>
      <c r="AY541" s="630"/>
      <c r="AZ541" s="630"/>
      <c r="BA541" s="630"/>
      <c r="BB541" s="631"/>
      <c r="BC541" s="630"/>
      <c r="BD541" s="630"/>
      <c r="BE541" s="630"/>
      <c r="BF541" s="630"/>
      <c r="BG541" s="631"/>
      <c r="BH541" s="631"/>
      <c r="BI541" s="632"/>
      <c r="BJ541" s="632"/>
      <c r="BK541" s="632"/>
      <c r="BL541" s="631"/>
      <c r="BM541" s="631"/>
      <c r="BN541" s="631"/>
      <c r="BO541" s="631"/>
      <c r="BP541" s="631"/>
      <c r="BQ541" s="631"/>
      <c r="BR541" s="631"/>
      <c r="BS541" s="631"/>
      <c r="BT541" s="634"/>
      <c r="BU541" s="635"/>
      <c r="BV541" s="633"/>
      <c r="BW541" s="636"/>
    </row>
    <row r="542" spans="2:75" ht="15.75" customHeight="1">
      <c r="B542" s="330" t="s">
        <v>1261</v>
      </c>
      <c r="C542" s="331">
        <v>44026806000124</v>
      </c>
      <c r="D542" s="332" t="s">
        <v>14</v>
      </c>
      <c r="E542" s="332" t="s">
        <v>15</v>
      </c>
      <c r="F542" s="332" t="s">
        <v>701</v>
      </c>
      <c r="G542" s="333"/>
      <c r="H542" s="333" t="s">
        <v>34</v>
      </c>
      <c r="I542" s="333" t="s">
        <v>34</v>
      </c>
      <c r="J542" s="333" t="s">
        <v>611</v>
      </c>
      <c r="K542" s="334" t="s">
        <v>49</v>
      </c>
      <c r="L542" s="335"/>
      <c r="M542" s="335" t="s">
        <v>1415</v>
      </c>
      <c r="N542" s="334">
        <v>626082</v>
      </c>
      <c r="O542" s="334" t="s">
        <v>1321</v>
      </c>
      <c r="P542" s="338">
        <v>44530</v>
      </c>
      <c r="Q542" s="339">
        <v>4242281.0199999996</v>
      </c>
      <c r="R542" s="339" t="s">
        <v>1418</v>
      </c>
      <c r="S542" s="334">
        <v>7</v>
      </c>
      <c r="T542" s="336">
        <v>-0.62098168035260093</v>
      </c>
      <c r="U542" s="336">
        <v>-8.0275513859719574</v>
      </c>
      <c r="V542" s="336" t="s">
        <v>1418</v>
      </c>
      <c r="W542" s="336" t="s">
        <v>1418</v>
      </c>
      <c r="X542" s="336" t="s">
        <v>1418</v>
      </c>
      <c r="Y542" s="336" t="s">
        <v>1418</v>
      </c>
      <c r="Z542" s="336" t="s">
        <v>1418</v>
      </c>
      <c r="AA542" s="336" t="s">
        <v>1418</v>
      </c>
      <c r="AB542" s="336" t="s">
        <v>1418</v>
      </c>
      <c r="AC542" s="340" t="s">
        <v>1418</v>
      </c>
      <c r="AD542" s="509">
        <v>0</v>
      </c>
      <c r="AE542" s="337" t="s">
        <v>2254</v>
      </c>
      <c r="AF542" s="337" t="s">
        <v>2134</v>
      </c>
      <c r="AG542" s="341" t="s">
        <v>1436</v>
      </c>
      <c r="AH542" s="341" t="s">
        <v>2138</v>
      </c>
      <c r="AI542" s="341">
        <v>1000</v>
      </c>
      <c r="AJ542" s="341">
        <v>100</v>
      </c>
      <c r="AK542" s="341">
        <v>100</v>
      </c>
      <c r="AL542" s="336">
        <v>3.4000000000000002E-3</v>
      </c>
      <c r="AM542" s="336" t="s">
        <v>34</v>
      </c>
      <c r="AN542" s="336" t="s">
        <v>2152</v>
      </c>
      <c r="AO542" s="334" t="s">
        <v>1324</v>
      </c>
      <c r="AP542" s="337" t="s">
        <v>13</v>
      </c>
      <c r="AQ542" s="343" t="s">
        <v>671</v>
      </c>
      <c r="AR542" s="336">
        <v>1.1332199999999999E-3</v>
      </c>
      <c r="AS542" s="336">
        <v>1.1332199999999999E-3</v>
      </c>
      <c r="AT542" s="336"/>
      <c r="AW542" s="629"/>
      <c r="AX542" s="629"/>
      <c r="AY542" s="630"/>
      <c r="AZ542" s="630"/>
      <c r="BA542" s="630"/>
      <c r="BB542" s="631"/>
      <c r="BC542" s="630"/>
      <c r="BD542" s="630"/>
      <c r="BE542" s="630"/>
      <c r="BF542" s="630"/>
      <c r="BG542" s="631"/>
      <c r="BH542" s="631"/>
      <c r="BI542" s="632"/>
      <c r="BJ542" s="632"/>
      <c r="BK542" s="632"/>
      <c r="BL542" s="631"/>
      <c r="BM542" s="631"/>
      <c r="BN542" s="631"/>
      <c r="BO542" s="631"/>
      <c r="BP542" s="631"/>
      <c r="BQ542" s="631"/>
      <c r="BR542" s="631"/>
      <c r="BS542" s="631"/>
      <c r="BT542" s="634"/>
      <c r="BU542" s="635"/>
      <c r="BV542" s="633"/>
      <c r="BW542" s="636"/>
    </row>
    <row r="543" spans="2:75" ht="15.75" customHeight="1">
      <c r="B543" s="330" t="s">
        <v>505</v>
      </c>
      <c r="C543" s="331">
        <v>36380409000128</v>
      </c>
      <c r="D543" s="332" t="s">
        <v>14</v>
      </c>
      <c r="E543" s="332" t="s">
        <v>15</v>
      </c>
      <c r="F543" s="332" t="s">
        <v>701</v>
      </c>
      <c r="G543" s="333"/>
      <c r="H543" s="333" t="s">
        <v>34</v>
      </c>
      <c r="I543" s="333" t="s">
        <v>34</v>
      </c>
      <c r="J543" s="333" t="s">
        <v>611</v>
      </c>
      <c r="K543" s="334" t="s">
        <v>49</v>
      </c>
      <c r="L543" s="335"/>
      <c r="M543" s="335" t="s">
        <v>1415</v>
      </c>
      <c r="N543" s="334">
        <v>530026</v>
      </c>
      <c r="O543" s="334" t="s">
        <v>1321</v>
      </c>
      <c r="P543" s="338">
        <v>43889</v>
      </c>
      <c r="Q543" s="339">
        <v>44579718.979999997</v>
      </c>
      <c r="R543" s="339">
        <v>68740373.194880933</v>
      </c>
      <c r="S543" s="334">
        <v>7</v>
      </c>
      <c r="T543" s="336">
        <v>-0.25004122223342951</v>
      </c>
      <c r="U543" s="336">
        <v>-3.2323316831993596</v>
      </c>
      <c r="V543" s="336">
        <v>-0.1762237845980863</v>
      </c>
      <c r="W543" s="336">
        <v>-1.7275823347492796</v>
      </c>
      <c r="X543" s="336">
        <v>-1.1825893803525389E-3</v>
      </c>
      <c r="Y543" s="336">
        <v>-8.9677901010504421E-3</v>
      </c>
      <c r="Z543" s="336" t="s">
        <v>1418</v>
      </c>
      <c r="AA543" s="336" t="s">
        <v>1418</v>
      </c>
      <c r="AB543" s="336">
        <v>0.16101987075846294</v>
      </c>
      <c r="AC543" s="340">
        <v>-1.7267459813888817</v>
      </c>
      <c r="AD543" s="509">
        <v>0</v>
      </c>
      <c r="AE543" s="337" t="s">
        <v>2254</v>
      </c>
      <c r="AF543" s="337" t="s">
        <v>2134</v>
      </c>
      <c r="AG543" s="341" t="s">
        <v>1436</v>
      </c>
      <c r="AH543" s="341" t="s">
        <v>2138</v>
      </c>
      <c r="AI543" s="341">
        <v>1000</v>
      </c>
      <c r="AJ543" s="341">
        <v>0</v>
      </c>
      <c r="AK543" s="341">
        <v>0</v>
      </c>
      <c r="AL543" s="336">
        <v>5.0000000000000001E-4</v>
      </c>
      <c r="AM543" s="336" t="s">
        <v>34</v>
      </c>
      <c r="AN543" s="336" t="s">
        <v>34</v>
      </c>
      <c r="AO543" s="334" t="s">
        <v>1324</v>
      </c>
      <c r="AP543" s="337" t="s">
        <v>13</v>
      </c>
      <c r="AQ543" s="343" t="s">
        <v>668</v>
      </c>
      <c r="AR543" s="336">
        <v>1.6664999999999998E-4</v>
      </c>
      <c r="AS543" s="336">
        <v>1.6664999999999998E-4</v>
      </c>
      <c r="AT543" s="336"/>
      <c r="AW543" s="629"/>
      <c r="AX543" s="629"/>
      <c r="AY543" s="630"/>
      <c r="AZ543" s="630"/>
      <c r="BA543" s="630"/>
      <c r="BB543" s="631"/>
      <c r="BC543" s="630"/>
      <c r="BD543" s="630"/>
      <c r="BE543" s="630"/>
      <c r="BF543" s="630"/>
      <c r="BG543" s="631"/>
      <c r="BH543" s="631"/>
      <c r="BI543" s="632"/>
      <c r="BJ543" s="632"/>
      <c r="BK543" s="632"/>
      <c r="BL543" s="631"/>
      <c r="BM543" s="631"/>
      <c r="BN543" s="631"/>
      <c r="BO543" s="631"/>
      <c r="BP543" s="631"/>
      <c r="BQ543" s="631"/>
      <c r="BR543" s="631"/>
      <c r="BS543" s="631"/>
      <c r="BT543" s="634"/>
      <c r="BU543" s="635"/>
      <c r="BV543" s="633"/>
      <c r="BW543" s="636"/>
    </row>
    <row r="544" spans="2:75" ht="15.75" customHeight="1">
      <c r="B544" s="330" t="s">
        <v>1500</v>
      </c>
      <c r="C544" s="331">
        <v>38377278000155</v>
      </c>
      <c r="D544" s="332" t="s">
        <v>14</v>
      </c>
      <c r="E544" s="332" t="s">
        <v>616</v>
      </c>
      <c r="F544" s="332" t="s">
        <v>617</v>
      </c>
      <c r="G544" s="333" t="s">
        <v>34</v>
      </c>
      <c r="H544" s="333" t="s">
        <v>34</v>
      </c>
      <c r="I544" s="333" t="s">
        <v>34</v>
      </c>
      <c r="J544" s="333" t="s">
        <v>608</v>
      </c>
      <c r="K544" s="334" t="s">
        <v>48</v>
      </c>
      <c r="L544" s="335"/>
      <c r="M544" s="335"/>
      <c r="N544" s="334">
        <v>576743</v>
      </c>
      <c r="O544" s="334" t="s">
        <v>1321</v>
      </c>
      <c r="P544" s="338">
        <v>44235</v>
      </c>
      <c r="Q544" s="339" t="s">
        <v>1393</v>
      </c>
      <c r="R544" s="339" t="s">
        <v>1418</v>
      </c>
      <c r="S544" s="334">
        <v>7</v>
      </c>
      <c r="T544" s="336" t="s">
        <v>1418</v>
      </c>
      <c r="U544" s="336" t="s">
        <v>1418</v>
      </c>
      <c r="V544" s="336" t="s">
        <v>1418</v>
      </c>
      <c r="W544" s="336" t="s">
        <v>1418</v>
      </c>
      <c r="X544" s="336" t="s">
        <v>1418</v>
      </c>
      <c r="Y544" s="336" t="s">
        <v>1418</v>
      </c>
      <c r="Z544" s="336" t="s">
        <v>1418</v>
      </c>
      <c r="AA544" s="336" t="s">
        <v>1418</v>
      </c>
      <c r="AB544" s="336" t="s">
        <v>1418</v>
      </c>
      <c r="AC544" s="340" t="s">
        <v>1418</v>
      </c>
      <c r="AD544" s="509">
        <v>0</v>
      </c>
      <c r="AE544" s="337" t="s">
        <v>2168</v>
      </c>
      <c r="AF544" s="337" t="s">
        <v>2143</v>
      </c>
      <c r="AG544" s="341" t="s">
        <v>1437</v>
      </c>
      <c r="AH544" s="341" t="s">
        <v>2135</v>
      </c>
      <c r="AI544" s="341">
        <v>500</v>
      </c>
      <c r="AJ544" s="341" t="s">
        <v>1428</v>
      </c>
      <c r="AK544" s="341">
        <v>100</v>
      </c>
      <c r="AL544" s="640">
        <v>0</v>
      </c>
      <c r="AM544" s="640">
        <v>0.2</v>
      </c>
      <c r="AN544" s="336" t="s">
        <v>34</v>
      </c>
      <c r="AO544" s="334" t="s">
        <v>1324</v>
      </c>
      <c r="AP544" s="337" t="s">
        <v>716</v>
      </c>
      <c r="AQ544" s="343" t="s">
        <v>687</v>
      </c>
      <c r="AR544" s="336">
        <v>4.0000000000000001E-3</v>
      </c>
      <c r="AS544" s="336">
        <v>4.0000000000000001E-3</v>
      </c>
      <c r="AT544" s="336"/>
      <c r="AW544" s="629"/>
      <c r="AX544" s="629"/>
      <c r="AY544" s="630"/>
      <c r="AZ544" s="630"/>
      <c r="BA544" s="630"/>
      <c r="BB544" s="631"/>
      <c r="BC544" s="630"/>
      <c r="BD544" s="630"/>
      <c r="BE544" s="630"/>
      <c r="BF544" s="630"/>
      <c r="BG544" s="631"/>
      <c r="BH544" s="631"/>
      <c r="BI544" s="632"/>
      <c r="BJ544" s="632"/>
      <c r="BK544" s="632"/>
      <c r="BL544" s="631"/>
      <c r="BM544" s="631"/>
      <c r="BN544" s="631"/>
      <c r="BO544" s="631"/>
      <c r="BP544" s="631"/>
      <c r="BQ544" s="631"/>
      <c r="BR544" s="631"/>
      <c r="BS544" s="631"/>
      <c r="BT544" s="634"/>
      <c r="BU544" s="635"/>
      <c r="BV544" s="633"/>
      <c r="BW544" s="636"/>
    </row>
    <row r="545" spans="2:75" ht="15.75" customHeight="1">
      <c r="B545" s="330" t="s">
        <v>1610</v>
      </c>
      <c r="C545" s="331">
        <v>34979876000143</v>
      </c>
      <c r="D545" s="332" t="s">
        <v>13</v>
      </c>
      <c r="E545" s="332" t="s">
        <v>616</v>
      </c>
      <c r="F545" s="332" t="s">
        <v>617</v>
      </c>
      <c r="G545" s="333" t="s">
        <v>34</v>
      </c>
      <c r="H545" s="333" t="s">
        <v>1337</v>
      </c>
      <c r="I545" s="333" t="s">
        <v>34</v>
      </c>
      <c r="J545" s="333" t="s">
        <v>608</v>
      </c>
      <c r="K545" s="334" t="s">
        <v>48</v>
      </c>
      <c r="L545" s="335"/>
      <c r="M545" s="335"/>
      <c r="N545" s="334">
        <v>536474</v>
      </c>
      <c r="O545" s="334" t="s">
        <v>1321</v>
      </c>
      <c r="P545" s="338">
        <v>43966</v>
      </c>
      <c r="Q545" s="339">
        <v>100928778.90000001</v>
      </c>
      <c r="R545" s="339">
        <v>114713752.58694442</v>
      </c>
      <c r="S545" s="334">
        <v>7</v>
      </c>
      <c r="T545" s="336">
        <v>4.8418643316860965E-2</v>
      </c>
      <c r="U545" s="336">
        <v>0.54460871288438606</v>
      </c>
      <c r="V545" s="336">
        <v>8.4910650507639351E-2</v>
      </c>
      <c r="W545" s="336">
        <v>0.77928519144296171</v>
      </c>
      <c r="X545" s="336">
        <v>0.20367604327307176</v>
      </c>
      <c r="Y545" s="336">
        <v>1.4322072557387484</v>
      </c>
      <c r="Z545" s="336" t="s">
        <v>1418</v>
      </c>
      <c r="AA545" s="336" t="s">
        <v>1418</v>
      </c>
      <c r="AB545" s="336">
        <v>3.8985298980494659E-2</v>
      </c>
      <c r="AC545" s="340">
        <v>-0.54320756682320437</v>
      </c>
      <c r="AD545" s="509">
        <v>0</v>
      </c>
      <c r="AE545" s="337" t="s">
        <v>2318</v>
      </c>
      <c r="AF545" s="337" t="s">
        <v>2134</v>
      </c>
      <c r="AG545" s="341" t="s">
        <v>1436</v>
      </c>
      <c r="AH545" s="341" t="s">
        <v>2144</v>
      </c>
      <c r="AI545" s="341">
        <v>0</v>
      </c>
      <c r="AJ545" s="341">
        <v>0</v>
      </c>
      <c r="AK545" s="341">
        <v>0</v>
      </c>
      <c r="AL545" s="336">
        <v>0.01</v>
      </c>
      <c r="AM545" s="336">
        <v>0.2</v>
      </c>
      <c r="AN545" s="336" t="s">
        <v>34</v>
      </c>
      <c r="AO545" s="334" t="s">
        <v>1321</v>
      </c>
      <c r="AP545" s="337" t="s">
        <v>13</v>
      </c>
      <c r="AQ545" s="343" t="s">
        <v>2202</v>
      </c>
      <c r="AR545" s="336" t="s">
        <v>34</v>
      </c>
      <c r="AS545" s="336" t="s">
        <v>34</v>
      </c>
      <c r="AT545" s="336"/>
      <c r="AW545" s="629"/>
      <c r="AX545" s="629"/>
      <c r="AY545" s="630"/>
      <c r="AZ545" s="630"/>
      <c r="BA545" s="630"/>
      <c r="BB545" s="631"/>
      <c r="BC545" s="630"/>
      <c r="BD545" s="630"/>
      <c r="BE545" s="630"/>
      <c r="BF545" s="630"/>
      <c r="BG545" s="631"/>
      <c r="BH545" s="631"/>
      <c r="BI545" s="632"/>
      <c r="BJ545" s="632"/>
      <c r="BK545" s="632"/>
      <c r="BL545" s="631"/>
      <c r="BM545" s="631"/>
      <c r="BN545" s="631"/>
      <c r="BO545" s="631"/>
      <c r="BP545" s="631"/>
      <c r="BQ545" s="631"/>
      <c r="BR545" s="631"/>
      <c r="BS545" s="631"/>
      <c r="BT545" s="634"/>
      <c r="BU545" s="635"/>
      <c r="BV545" s="633"/>
      <c r="BW545" s="636"/>
    </row>
    <row r="546" spans="2:75" ht="15.75" customHeight="1">
      <c r="B546" s="330" t="s">
        <v>954</v>
      </c>
      <c r="C546" s="331">
        <v>41969176000133</v>
      </c>
      <c r="D546" s="332" t="s">
        <v>13</v>
      </c>
      <c r="E546" s="332" t="s">
        <v>615</v>
      </c>
      <c r="F546" s="332" t="s">
        <v>619</v>
      </c>
      <c r="G546" s="333" t="s">
        <v>34</v>
      </c>
      <c r="H546" s="333" t="s">
        <v>1338</v>
      </c>
      <c r="I546" s="333" t="s">
        <v>34</v>
      </c>
      <c r="J546" s="333"/>
      <c r="K546" s="334" t="s">
        <v>48</v>
      </c>
      <c r="L546" s="335"/>
      <c r="M546" s="335" t="s">
        <v>34</v>
      </c>
      <c r="N546" s="334">
        <v>611069</v>
      </c>
      <c r="O546" s="334" t="s">
        <v>1321</v>
      </c>
      <c r="P546" s="338">
        <v>44440</v>
      </c>
      <c r="Q546" s="339">
        <v>20390694.559999999</v>
      </c>
      <c r="R546" s="339" t="s">
        <v>1418</v>
      </c>
      <c r="S546" s="334">
        <v>7</v>
      </c>
      <c r="T546" s="336">
        <v>0.10090870322085244</v>
      </c>
      <c r="U546" s="336">
        <v>1.304466502034699</v>
      </c>
      <c r="V546" s="336" t="s">
        <v>1418</v>
      </c>
      <c r="W546" s="336" t="s">
        <v>1418</v>
      </c>
      <c r="X546" s="336" t="s">
        <v>1418</v>
      </c>
      <c r="Y546" s="336" t="s">
        <v>1418</v>
      </c>
      <c r="Z546" s="336" t="s">
        <v>1418</v>
      </c>
      <c r="AA546" s="336" t="s">
        <v>1418</v>
      </c>
      <c r="AB546" s="336" t="s">
        <v>1418</v>
      </c>
      <c r="AC546" s="340" t="s">
        <v>1418</v>
      </c>
      <c r="AD546" s="509">
        <v>41969199000148</v>
      </c>
      <c r="AE546" s="337" t="s">
        <v>2277</v>
      </c>
      <c r="AF546" s="337" t="s">
        <v>2137</v>
      </c>
      <c r="AG546" s="341" t="s">
        <v>59</v>
      </c>
      <c r="AH546" s="341" t="s">
        <v>2138</v>
      </c>
      <c r="AI546" s="341">
        <v>500</v>
      </c>
      <c r="AJ546" s="341">
        <v>100</v>
      </c>
      <c r="AK546" s="341">
        <v>500</v>
      </c>
      <c r="AL546" s="336">
        <v>1.89E-2</v>
      </c>
      <c r="AM546" s="336">
        <v>0.2</v>
      </c>
      <c r="AN546" s="336" t="s">
        <v>64</v>
      </c>
      <c r="AO546" s="334" t="s">
        <v>1324</v>
      </c>
      <c r="AP546" s="337" t="s">
        <v>13</v>
      </c>
      <c r="AQ546" s="343" t="s">
        <v>664</v>
      </c>
      <c r="AR546" s="336">
        <v>3.7800000000000004E-3</v>
      </c>
      <c r="AS546" s="336">
        <v>3.7800000000000004E-3</v>
      </c>
      <c r="AT546" s="336"/>
      <c r="AW546" s="629"/>
      <c r="AX546" s="629"/>
      <c r="AY546" s="630"/>
      <c r="AZ546" s="630"/>
      <c r="BA546" s="630"/>
      <c r="BB546" s="631"/>
      <c r="BC546" s="630"/>
      <c r="BD546" s="630"/>
      <c r="BE546" s="630"/>
      <c r="BF546" s="630"/>
      <c r="BG546" s="631"/>
      <c r="BH546" s="631"/>
      <c r="BI546" s="632"/>
      <c r="BJ546" s="632"/>
      <c r="BK546" s="632"/>
      <c r="BL546" s="631"/>
      <c r="BM546" s="631"/>
      <c r="BN546" s="631"/>
      <c r="BO546" s="631"/>
      <c r="BP546" s="631"/>
      <c r="BQ546" s="631"/>
      <c r="BR546" s="631"/>
      <c r="BS546" s="631"/>
      <c r="BT546" s="634"/>
      <c r="BU546" s="635"/>
      <c r="BV546" s="633"/>
      <c r="BW546" s="636"/>
    </row>
    <row r="547" spans="2:75" ht="15.75" customHeight="1">
      <c r="B547" s="330" t="s">
        <v>266</v>
      </c>
      <c r="C547" s="331">
        <v>26725138000141</v>
      </c>
      <c r="D547" s="332" t="s">
        <v>13</v>
      </c>
      <c r="E547" s="332" t="s">
        <v>615</v>
      </c>
      <c r="F547" s="332" t="s">
        <v>619</v>
      </c>
      <c r="G547" s="333" t="s">
        <v>34</v>
      </c>
      <c r="H547" s="333" t="s">
        <v>1338</v>
      </c>
      <c r="I547" s="333" t="s">
        <v>34</v>
      </c>
      <c r="J547" s="333"/>
      <c r="K547" s="334" t="s">
        <v>48</v>
      </c>
      <c r="L547" s="335"/>
      <c r="M547" s="335" t="s">
        <v>34</v>
      </c>
      <c r="N547" s="334">
        <v>433543</v>
      </c>
      <c r="O547" s="334" t="s">
        <v>1321</v>
      </c>
      <c r="P547" s="338">
        <v>42762</v>
      </c>
      <c r="Q547" s="339">
        <v>16774329.189999999</v>
      </c>
      <c r="R547" s="339">
        <v>43266160.778333344</v>
      </c>
      <c r="S547" s="334">
        <v>7</v>
      </c>
      <c r="T547" s="336">
        <v>7.3832810831820028E-2</v>
      </c>
      <c r="U547" s="336">
        <v>0.95445115641196032</v>
      </c>
      <c r="V547" s="336">
        <v>6.6135216684566123E-2</v>
      </c>
      <c r="W547" s="336">
        <v>0.64834626216688906</v>
      </c>
      <c r="X547" s="336">
        <v>8.3568878466887098E-2</v>
      </c>
      <c r="Y547" s="336">
        <v>0.63371798658282164</v>
      </c>
      <c r="Z547" s="336">
        <v>0.24338742610550268</v>
      </c>
      <c r="AA547" s="336">
        <v>1.3834930333304425</v>
      </c>
      <c r="AB547" s="336">
        <v>7.8415408164918474E-2</v>
      </c>
      <c r="AC547" s="340">
        <v>-0.38317942308261838</v>
      </c>
      <c r="AD547" s="509">
        <v>26725144000107</v>
      </c>
      <c r="AE547" s="337" t="s">
        <v>2325</v>
      </c>
      <c r="AF547" s="337" t="s">
        <v>2140</v>
      </c>
      <c r="AG547" s="341" t="s">
        <v>719</v>
      </c>
      <c r="AH547" s="341" t="s">
        <v>2138</v>
      </c>
      <c r="AI547" s="341">
        <v>5000</v>
      </c>
      <c r="AJ547" s="341">
        <v>1000</v>
      </c>
      <c r="AK547" s="341">
        <v>4000</v>
      </c>
      <c r="AL547" s="336">
        <v>1.4999999999999999E-2</v>
      </c>
      <c r="AM547" s="336">
        <v>0.2</v>
      </c>
      <c r="AN547" s="336" t="s">
        <v>64</v>
      </c>
      <c r="AO547" s="334" t="s">
        <v>1324</v>
      </c>
      <c r="AP547" s="337" t="s">
        <v>13</v>
      </c>
      <c r="AQ547" s="343" t="s">
        <v>668</v>
      </c>
      <c r="AR547" s="336">
        <v>4.9999999999999992E-3</v>
      </c>
      <c r="AS547" s="336">
        <v>4.9999999999999992E-3</v>
      </c>
      <c r="AT547" s="336"/>
      <c r="AW547" s="629"/>
      <c r="AX547" s="629"/>
      <c r="AY547" s="630"/>
      <c r="AZ547" s="630"/>
      <c r="BA547" s="630"/>
      <c r="BB547" s="631"/>
      <c r="BC547" s="630"/>
      <c r="BD547" s="630"/>
      <c r="BE547" s="630"/>
      <c r="BF547" s="630"/>
      <c r="BG547" s="631"/>
      <c r="BH547" s="631"/>
      <c r="BI547" s="632"/>
      <c r="BJ547" s="632"/>
      <c r="BK547" s="632"/>
      <c r="BL547" s="631"/>
      <c r="BM547" s="631"/>
      <c r="BN547" s="631"/>
      <c r="BO547" s="631"/>
      <c r="BP547" s="631"/>
      <c r="BQ547" s="631"/>
      <c r="BR547" s="631"/>
      <c r="BS547" s="631"/>
      <c r="BT547" s="634"/>
      <c r="BU547" s="635"/>
      <c r="BV547" s="633"/>
      <c r="BW547" s="636"/>
    </row>
    <row r="548" spans="2:75" ht="15.75" customHeight="1">
      <c r="B548" s="330" t="s">
        <v>499</v>
      </c>
      <c r="C548" s="331">
        <v>42480017000133</v>
      </c>
      <c r="D548" s="332" t="s">
        <v>14</v>
      </c>
      <c r="E548" s="332" t="s">
        <v>607</v>
      </c>
      <c r="F548" s="332" t="s">
        <v>860</v>
      </c>
      <c r="G548" s="333"/>
      <c r="H548" s="333" t="s">
        <v>34</v>
      </c>
      <c r="I548" s="333" t="s">
        <v>34</v>
      </c>
      <c r="J548" s="333" t="s">
        <v>611</v>
      </c>
      <c r="K548" s="334" t="s">
        <v>48</v>
      </c>
      <c r="L548" s="335"/>
      <c r="M548" s="335" t="s">
        <v>1415</v>
      </c>
      <c r="N548" s="334">
        <v>601551</v>
      </c>
      <c r="O548" s="334" t="s">
        <v>1321</v>
      </c>
      <c r="P548" s="338">
        <v>44397</v>
      </c>
      <c r="Q548" s="339">
        <v>3228511.35</v>
      </c>
      <c r="R548" s="339">
        <v>4625489.7684920644</v>
      </c>
      <c r="S548" s="334">
        <v>7</v>
      </c>
      <c r="T548" s="336">
        <v>-0.26066463309492516</v>
      </c>
      <c r="U548" s="336">
        <v>-3.3696625888977789</v>
      </c>
      <c r="V548" s="336">
        <v>-0.18439594996894182</v>
      </c>
      <c r="W548" s="336">
        <v>-1.8076968809414349</v>
      </c>
      <c r="X548" s="336" t="s">
        <v>1418</v>
      </c>
      <c r="Y548" s="336" t="s">
        <v>1418</v>
      </c>
      <c r="Z548" s="336" t="s">
        <v>1418</v>
      </c>
      <c r="AA548" s="336" t="s">
        <v>1418</v>
      </c>
      <c r="AB548" s="336">
        <v>0.2420026881130426</v>
      </c>
      <c r="AC548" s="340">
        <v>-1.1229306226111371</v>
      </c>
      <c r="AD548" s="509">
        <v>0</v>
      </c>
      <c r="AE548" s="337" t="s">
        <v>2254</v>
      </c>
      <c r="AF548" s="337" t="s">
        <v>2134</v>
      </c>
      <c r="AG548" s="341" t="s">
        <v>1436</v>
      </c>
      <c r="AH548" s="341" t="s">
        <v>2138</v>
      </c>
      <c r="AI548" s="341">
        <v>100</v>
      </c>
      <c r="AJ548" s="341">
        <v>100</v>
      </c>
      <c r="AK548" s="341">
        <v>100</v>
      </c>
      <c r="AL548" s="336">
        <v>9.0000000000000011E-3</v>
      </c>
      <c r="AM548" s="336">
        <v>0.1</v>
      </c>
      <c r="AN548" s="336" t="s">
        <v>34</v>
      </c>
      <c r="AO548" s="334" t="s">
        <v>1324</v>
      </c>
      <c r="AP548" s="337" t="s">
        <v>716</v>
      </c>
      <c r="AQ548" s="343" t="s">
        <v>659</v>
      </c>
      <c r="AR548" s="336">
        <v>2.9996999999999997E-3</v>
      </c>
      <c r="AS548" s="336">
        <v>2.9996999999999997E-3</v>
      </c>
      <c r="AT548" s="336"/>
      <c r="AW548" s="629"/>
      <c r="AX548" s="629"/>
      <c r="AY548" s="630"/>
      <c r="AZ548" s="630"/>
      <c r="BA548" s="630"/>
      <c r="BB548" s="631"/>
      <c r="BC548" s="630"/>
      <c r="BD548" s="630"/>
      <c r="BE548" s="630"/>
      <c r="BF548" s="630"/>
      <c r="BG548" s="631"/>
      <c r="BH548" s="631"/>
      <c r="BI548" s="632"/>
      <c r="BJ548" s="632"/>
      <c r="BK548" s="632"/>
      <c r="BL548" s="631"/>
      <c r="BM548" s="631"/>
      <c r="BN548" s="631"/>
      <c r="BO548" s="631"/>
      <c r="BP548" s="631"/>
      <c r="BQ548" s="631"/>
      <c r="BR548" s="631"/>
      <c r="BS548" s="631"/>
      <c r="BT548" s="634"/>
      <c r="BU548" s="635"/>
      <c r="BV548" s="633"/>
      <c r="BW548" s="636"/>
    </row>
    <row r="549" spans="2:75" ht="15.75" customHeight="1">
      <c r="B549" s="330" t="s">
        <v>1719</v>
      </c>
      <c r="C549" s="331">
        <v>42730540000170</v>
      </c>
      <c r="D549" s="332" t="s">
        <v>14</v>
      </c>
      <c r="E549" s="332" t="s">
        <v>607</v>
      </c>
      <c r="F549" s="332" t="s">
        <v>860</v>
      </c>
      <c r="G549" s="333"/>
      <c r="H549" s="333" t="s">
        <v>34</v>
      </c>
      <c r="I549" s="333" t="s">
        <v>34</v>
      </c>
      <c r="J549" s="333" t="s">
        <v>611</v>
      </c>
      <c r="K549" s="334" t="s">
        <v>48</v>
      </c>
      <c r="L549" s="335"/>
      <c r="M549" s="335"/>
      <c r="N549" s="334">
        <v>606308</v>
      </c>
      <c r="O549" s="334" t="s">
        <v>1321</v>
      </c>
      <c r="P549" s="338">
        <v>44418</v>
      </c>
      <c r="Q549" s="339" t="s">
        <v>1393</v>
      </c>
      <c r="R549" s="339" t="s">
        <v>1418</v>
      </c>
      <c r="S549" s="334">
        <v>7</v>
      </c>
      <c r="T549" s="336" t="s">
        <v>1418</v>
      </c>
      <c r="U549" s="336" t="s">
        <v>1418</v>
      </c>
      <c r="V549" s="336" t="s">
        <v>1418</v>
      </c>
      <c r="W549" s="336" t="s">
        <v>1418</v>
      </c>
      <c r="X549" s="336" t="s">
        <v>1418</v>
      </c>
      <c r="Y549" s="336" t="s">
        <v>1418</v>
      </c>
      <c r="Z549" s="336" t="s">
        <v>1418</v>
      </c>
      <c r="AA549" s="336" t="s">
        <v>1418</v>
      </c>
      <c r="AB549" s="336" t="s">
        <v>1418</v>
      </c>
      <c r="AC549" s="340" t="s">
        <v>1418</v>
      </c>
      <c r="AD549" s="509">
        <v>17036289000100</v>
      </c>
      <c r="AE549" s="337" t="s">
        <v>2254</v>
      </c>
      <c r="AF549" s="337" t="s">
        <v>2134</v>
      </c>
      <c r="AG549" s="341" t="s">
        <v>1436</v>
      </c>
      <c r="AH549" s="341" t="s">
        <v>2138</v>
      </c>
      <c r="AI549" s="341">
        <v>0</v>
      </c>
      <c r="AJ549" s="341">
        <v>0</v>
      </c>
      <c r="AK549" s="341">
        <v>0</v>
      </c>
      <c r="AL549" s="336">
        <v>9.0000000000000011E-3</v>
      </c>
      <c r="AM549" s="336">
        <v>0.1</v>
      </c>
      <c r="AN549" s="336" t="s">
        <v>34</v>
      </c>
      <c r="AO549" s="334" t="s">
        <v>1324</v>
      </c>
      <c r="AP549" s="337" t="s">
        <v>716</v>
      </c>
      <c r="AQ549" s="343" t="s">
        <v>694</v>
      </c>
      <c r="AR549" s="336">
        <v>2.9996999999999997E-3</v>
      </c>
      <c r="AS549" s="336">
        <v>2.9996999999999997E-3</v>
      </c>
      <c r="AT549" s="336"/>
      <c r="AW549" s="629"/>
      <c r="AX549" s="629"/>
      <c r="AY549" s="630"/>
      <c r="AZ549" s="630"/>
      <c r="BA549" s="630"/>
      <c r="BB549" s="631"/>
      <c r="BC549" s="630"/>
      <c r="BD549" s="630"/>
      <c r="BE549" s="630"/>
      <c r="BF549" s="630"/>
      <c r="BG549" s="631"/>
      <c r="BH549" s="631"/>
      <c r="BI549" s="632"/>
      <c r="BJ549" s="632"/>
      <c r="BK549" s="632"/>
      <c r="BL549" s="212"/>
      <c r="BM549" s="631"/>
      <c r="BN549" s="631"/>
      <c r="BO549" s="631"/>
      <c r="BP549" s="631"/>
      <c r="BQ549" s="631"/>
      <c r="BR549" s="631"/>
      <c r="BS549" s="631"/>
      <c r="BT549" s="634"/>
      <c r="BU549" s="635"/>
      <c r="BV549" s="633"/>
      <c r="BW549" s="636"/>
    </row>
    <row r="550" spans="2:75" ht="15.75" customHeight="1">
      <c r="B550" s="330" t="s">
        <v>466</v>
      </c>
      <c r="C550" s="331">
        <v>43214822000188</v>
      </c>
      <c r="D550" s="332" t="s">
        <v>14</v>
      </c>
      <c r="E550" s="332" t="s">
        <v>607</v>
      </c>
      <c r="F550" s="332"/>
      <c r="G550" s="333"/>
      <c r="H550" s="333" t="s">
        <v>34</v>
      </c>
      <c r="I550" s="333" t="s">
        <v>34</v>
      </c>
      <c r="J550" s="333" t="s">
        <v>608</v>
      </c>
      <c r="K550" s="334" t="s">
        <v>48</v>
      </c>
      <c r="L550" s="335"/>
      <c r="M550" s="335" t="s">
        <v>1415</v>
      </c>
      <c r="N550" s="334">
        <v>616338</v>
      </c>
      <c r="O550" s="334" t="s">
        <v>1321</v>
      </c>
      <c r="P550" s="338">
        <v>44470</v>
      </c>
      <c r="Q550" s="339">
        <v>40073131.579999998</v>
      </c>
      <c r="R550" s="339" t="s">
        <v>1418</v>
      </c>
      <c r="S550" s="334">
        <v>7</v>
      </c>
      <c r="T550" s="336">
        <v>-7.7225619365686393E-2</v>
      </c>
      <c r="U550" s="336">
        <v>-0.99831065454226187</v>
      </c>
      <c r="V550" s="336" t="s">
        <v>1418</v>
      </c>
      <c r="W550" s="336" t="s">
        <v>1418</v>
      </c>
      <c r="X550" s="336" t="s">
        <v>1418</v>
      </c>
      <c r="Y550" s="336" t="s">
        <v>1418</v>
      </c>
      <c r="Z550" s="336" t="s">
        <v>1418</v>
      </c>
      <c r="AA550" s="336" t="s">
        <v>1418</v>
      </c>
      <c r="AB550" s="336" t="s">
        <v>1418</v>
      </c>
      <c r="AC550" s="340" t="s">
        <v>1418</v>
      </c>
      <c r="AD550" s="509">
        <v>43214858000161</v>
      </c>
      <c r="AE550" s="337" t="s">
        <v>2182</v>
      </c>
      <c r="AF550" s="337" t="s">
        <v>2134</v>
      </c>
      <c r="AG550" s="341" t="s">
        <v>1436</v>
      </c>
      <c r="AH550" s="341" t="s">
        <v>2135</v>
      </c>
      <c r="AI550" s="341">
        <v>1000</v>
      </c>
      <c r="AJ550" s="341" t="s">
        <v>1428</v>
      </c>
      <c r="AK550" s="341" t="s">
        <v>1428</v>
      </c>
      <c r="AL550" s="640">
        <v>1.6E-2</v>
      </c>
      <c r="AM550" s="640">
        <v>0.15</v>
      </c>
      <c r="AN550" s="336" t="s">
        <v>2152</v>
      </c>
      <c r="AO550" s="334" t="s">
        <v>1324</v>
      </c>
      <c r="AP550" s="337" t="s">
        <v>716</v>
      </c>
      <c r="AQ550" s="343" t="s">
        <v>659</v>
      </c>
      <c r="AR550" s="336" t="s">
        <v>34</v>
      </c>
      <c r="AS550" s="336" t="s">
        <v>34</v>
      </c>
      <c r="AT550" s="336"/>
      <c r="AW550" s="629"/>
      <c r="AX550" s="629"/>
      <c r="AY550" s="630"/>
      <c r="AZ550" s="630"/>
      <c r="BA550" s="630"/>
      <c r="BB550" s="631"/>
      <c r="BC550" s="630"/>
      <c r="BD550" s="630"/>
      <c r="BE550" s="630"/>
      <c r="BF550" s="630"/>
      <c r="BG550" s="631"/>
      <c r="BH550" s="631"/>
      <c r="BI550" s="632"/>
      <c r="BJ550" s="632"/>
      <c r="BK550" s="632"/>
      <c r="BL550" s="631"/>
      <c r="BM550" s="631"/>
      <c r="BN550" s="631"/>
      <c r="BO550" s="631"/>
      <c r="BP550" s="631"/>
      <c r="BQ550" s="631"/>
      <c r="BR550" s="631"/>
      <c r="BS550" s="631"/>
      <c r="BT550" s="634"/>
      <c r="BU550" s="635"/>
      <c r="BV550" s="633"/>
      <c r="BW550" s="636"/>
    </row>
    <row r="551" spans="2:75" ht="15.75" customHeight="1">
      <c r="B551" s="330" t="s">
        <v>129</v>
      </c>
      <c r="C551" s="331">
        <v>11108013000103</v>
      </c>
      <c r="D551" s="332" t="s">
        <v>14</v>
      </c>
      <c r="E551" s="332" t="s">
        <v>607</v>
      </c>
      <c r="F551" s="332"/>
      <c r="G551" s="333"/>
      <c r="H551" s="333" t="s">
        <v>34</v>
      </c>
      <c r="I551" s="333" t="s">
        <v>34</v>
      </c>
      <c r="J551" s="333" t="s">
        <v>608</v>
      </c>
      <c r="K551" s="334" t="s">
        <v>48</v>
      </c>
      <c r="L551" s="335"/>
      <c r="M551" s="335" t="s">
        <v>34</v>
      </c>
      <c r="N551" s="334">
        <v>237191</v>
      </c>
      <c r="O551" s="334" t="s">
        <v>1321</v>
      </c>
      <c r="P551" s="338">
        <v>40115</v>
      </c>
      <c r="Q551" s="339">
        <v>328755442.54000002</v>
      </c>
      <c r="R551" s="339">
        <v>419214439.02190471</v>
      </c>
      <c r="S551" s="334">
        <v>7</v>
      </c>
      <c r="T551" s="336">
        <v>-4.7557062741357292E-2</v>
      </c>
      <c r="U551" s="336">
        <v>-0.61477943231009047</v>
      </c>
      <c r="V551" s="336">
        <v>-0.20575595734711072</v>
      </c>
      <c r="W551" s="336">
        <v>-2.0170963754580202</v>
      </c>
      <c r="X551" s="336">
        <v>-7.2582259416458905E-2</v>
      </c>
      <c r="Y551" s="336">
        <v>-0.55040445848816644</v>
      </c>
      <c r="Z551" s="336">
        <v>-1.1638072633453733E-2</v>
      </c>
      <c r="AA551" s="336">
        <v>-6.6154577775096035E-2</v>
      </c>
      <c r="AB551" s="336">
        <v>0.26726604703806317</v>
      </c>
      <c r="AC551" s="340">
        <v>-1.0914378368958988</v>
      </c>
      <c r="AD551" s="509">
        <v>0</v>
      </c>
      <c r="AE551" s="337" t="s">
        <v>2153</v>
      </c>
      <c r="AF551" s="337" t="s">
        <v>728</v>
      </c>
      <c r="AG551" s="341" t="s">
        <v>728</v>
      </c>
      <c r="AH551" s="341" t="s">
        <v>2138</v>
      </c>
      <c r="AI551" s="341">
        <v>5000</v>
      </c>
      <c r="AJ551" s="341">
        <v>1000</v>
      </c>
      <c r="AK551" s="341">
        <v>1000</v>
      </c>
      <c r="AL551" s="336">
        <v>0.02</v>
      </c>
      <c r="AM551" s="336">
        <v>0.2</v>
      </c>
      <c r="AN551" s="336" t="s">
        <v>2147</v>
      </c>
      <c r="AO551" s="334" t="s">
        <v>1324</v>
      </c>
      <c r="AP551" s="337" t="s">
        <v>716</v>
      </c>
      <c r="AQ551" s="343" t="s">
        <v>681</v>
      </c>
      <c r="AR551" s="336">
        <v>6.6000000000000008E-3</v>
      </c>
      <c r="AS551" s="336">
        <v>6.6000000000000008E-3</v>
      </c>
      <c r="AT551" s="336"/>
      <c r="AW551" s="629"/>
      <c r="AX551" s="629"/>
      <c r="AY551" s="630"/>
      <c r="AZ551" s="630"/>
      <c r="BA551" s="630"/>
      <c r="BB551" s="631"/>
      <c r="BC551" s="630"/>
      <c r="BD551" s="630"/>
      <c r="BE551" s="630"/>
      <c r="BF551" s="630"/>
      <c r="BG551" s="631"/>
      <c r="BH551" s="631"/>
      <c r="BI551" s="632"/>
      <c r="BJ551" s="632"/>
      <c r="BK551" s="632"/>
      <c r="BL551" s="631"/>
      <c r="BM551" s="631"/>
      <c r="BN551" s="631"/>
      <c r="BO551" s="631"/>
      <c r="BP551" s="631"/>
      <c r="BQ551" s="631"/>
      <c r="BR551" s="631"/>
      <c r="BS551" s="631"/>
      <c r="BT551" s="634"/>
      <c r="BU551" s="635"/>
      <c r="BV551" s="633"/>
      <c r="BW551" s="636"/>
    </row>
    <row r="552" spans="2:75" ht="15.75" customHeight="1">
      <c r="B552" s="330" t="s">
        <v>833</v>
      </c>
      <c r="C552" s="331">
        <v>45294999000167</v>
      </c>
      <c r="D552" s="332" t="s">
        <v>11</v>
      </c>
      <c r="E552" s="332" t="s">
        <v>661</v>
      </c>
      <c r="F552" s="332"/>
      <c r="G552" s="333"/>
      <c r="H552" s="333" t="s">
        <v>34</v>
      </c>
      <c r="I552" s="333" t="s">
        <v>34</v>
      </c>
      <c r="J552" s="333" t="s">
        <v>696</v>
      </c>
      <c r="K552" s="334" t="s">
        <v>48</v>
      </c>
      <c r="L552" s="335"/>
      <c r="M552" s="335" t="s">
        <v>1415</v>
      </c>
      <c r="N552" s="334">
        <v>648604</v>
      </c>
      <c r="O552" s="334" t="s">
        <v>1321</v>
      </c>
      <c r="P552" s="338">
        <v>44678</v>
      </c>
      <c r="Q552" s="339">
        <v>77787588.090000004</v>
      </c>
      <c r="R552" s="339" t="s">
        <v>1418</v>
      </c>
      <c r="S552" s="334">
        <v>7</v>
      </c>
      <c r="T552" s="336" t="s">
        <v>1418</v>
      </c>
      <c r="U552" s="336" t="s">
        <v>1418</v>
      </c>
      <c r="V552" s="336" t="s">
        <v>1418</v>
      </c>
      <c r="W552" s="336" t="s">
        <v>1418</v>
      </c>
      <c r="X552" s="336" t="s">
        <v>1418</v>
      </c>
      <c r="Y552" s="336" t="s">
        <v>1418</v>
      </c>
      <c r="Z552" s="336" t="s">
        <v>1418</v>
      </c>
      <c r="AA552" s="336" t="s">
        <v>1418</v>
      </c>
      <c r="AB552" s="336" t="s">
        <v>1418</v>
      </c>
      <c r="AC552" s="340" t="s">
        <v>1418</v>
      </c>
      <c r="AD552" s="509">
        <v>0</v>
      </c>
      <c r="AE552" s="337" t="s">
        <v>2169</v>
      </c>
      <c r="AF552" s="337" t="s">
        <v>2134</v>
      </c>
      <c r="AG552" s="341" t="s">
        <v>1436</v>
      </c>
      <c r="AH552" s="341" t="s">
        <v>2135</v>
      </c>
      <c r="AI552" s="341">
        <v>0</v>
      </c>
      <c r="AJ552" s="341" t="s">
        <v>1428</v>
      </c>
      <c r="AK552" s="341">
        <v>0</v>
      </c>
      <c r="AL552" s="336">
        <v>8.0000000000000002E-3</v>
      </c>
      <c r="AM552" s="336">
        <v>0.2</v>
      </c>
      <c r="AN552" s="336" t="s">
        <v>2152</v>
      </c>
      <c r="AO552" s="334" t="s">
        <v>1324</v>
      </c>
      <c r="AP552" s="337" t="s">
        <v>13</v>
      </c>
      <c r="AQ552" s="343" t="s">
        <v>679</v>
      </c>
      <c r="AR552" s="336" t="s">
        <v>34</v>
      </c>
      <c r="AS552" s="336" t="s">
        <v>34</v>
      </c>
      <c r="AT552" s="336"/>
      <c r="AW552" s="629"/>
      <c r="AX552" s="629"/>
      <c r="AY552" s="630"/>
      <c r="AZ552" s="630"/>
      <c r="BA552" s="630"/>
      <c r="BB552" s="631"/>
      <c r="BC552" s="630"/>
      <c r="BD552" s="630"/>
      <c r="BE552" s="630"/>
      <c r="BF552" s="630"/>
      <c r="BG552" s="631"/>
      <c r="BH552" s="631"/>
      <c r="BI552" s="632"/>
      <c r="BJ552" s="632"/>
      <c r="BK552" s="632"/>
      <c r="BL552" s="212"/>
      <c r="BM552" s="631"/>
      <c r="BN552" s="631"/>
      <c r="BO552" s="631"/>
      <c r="BP552" s="631"/>
      <c r="BQ552" s="631"/>
      <c r="BR552" s="631"/>
      <c r="BS552" s="631"/>
      <c r="BT552" s="634"/>
      <c r="BU552" s="635"/>
      <c r="BV552" s="633"/>
      <c r="BW552" s="636"/>
    </row>
    <row r="553" spans="2:75" ht="15.75" customHeight="1">
      <c r="B553" s="330" t="s">
        <v>855</v>
      </c>
      <c r="C553" s="331">
        <v>44980432000181</v>
      </c>
      <c r="D553" s="332" t="s">
        <v>14</v>
      </c>
      <c r="E553" s="332" t="s">
        <v>607</v>
      </c>
      <c r="F553" s="332"/>
      <c r="G553" s="333"/>
      <c r="H553" s="333" t="s">
        <v>34</v>
      </c>
      <c r="I553" s="333" t="s">
        <v>34</v>
      </c>
      <c r="J553" s="333" t="s">
        <v>611</v>
      </c>
      <c r="K553" s="334"/>
      <c r="L553" s="335"/>
      <c r="M553" s="335" t="s">
        <v>1415</v>
      </c>
      <c r="N553" s="334">
        <v>644781</v>
      </c>
      <c r="O553" s="334" t="s">
        <v>1321</v>
      </c>
      <c r="P553" s="338">
        <v>44651</v>
      </c>
      <c r="Q553" s="339">
        <v>20436254.16</v>
      </c>
      <c r="R553" s="339" t="s">
        <v>1418</v>
      </c>
      <c r="S553" s="334">
        <v>7</v>
      </c>
      <c r="T553" s="336" t="s">
        <v>1418</v>
      </c>
      <c r="U553" s="336" t="s">
        <v>1418</v>
      </c>
      <c r="V553" s="336" t="s">
        <v>1418</v>
      </c>
      <c r="W553" s="336" t="s">
        <v>1418</v>
      </c>
      <c r="X553" s="336" t="s">
        <v>1418</v>
      </c>
      <c r="Y553" s="336" t="s">
        <v>1418</v>
      </c>
      <c r="Z553" s="336" t="s">
        <v>1418</v>
      </c>
      <c r="AA553" s="336" t="s">
        <v>1418</v>
      </c>
      <c r="AB553" s="336" t="s">
        <v>1418</v>
      </c>
      <c r="AC553" s="340" t="s">
        <v>1418</v>
      </c>
      <c r="AD553" s="509">
        <v>0</v>
      </c>
      <c r="AE553" s="337" t="s">
        <v>2169</v>
      </c>
      <c r="AF553" s="337" t="s">
        <v>2134</v>
      </c>
      <c r="AG553" s="341" t="s">
        <v>1436</v>
      </c>
      <c r="AH553" s="341" t="s">
        <v>2135</v>
      </c>
      <c r="AI553" s="341">
        <v>1000</v>
      </c>
      <c r="AJ553" s="341">
        <v>500</v>
      </c>
      <c r="AK553" s="341">
        <v>500</v>
      </c>
      <c r="AL553" s="336">
        <v>1.4999999999999999E-2</v>
      </c>
      <c r="AM553" s="336">
        <v>0.2</v>
      </c>
      <c r="AN553" s="336" t="s">
        <v>2152</v>
      </c>
      <c r="AO553" s="334" t="s">
        <v>1324</v>
      </c>
      <c r="AP553" s="337" t="s">
        <v>716</v>
      </c>
      <c r="AQ553" s="343" t="s">
        <v>687</v>
      </c>
      <c r="AR553" s="336" t="s">
        <v>34</v>
      </c>
      <c r="AS553" s="336" t="s">
        <v>34</v>
      </c>
      <c r="AT553" s="336"/>
      <c r="AW553" s="629"/>
      <c r="AX553" s="629"/>
      <c r="AY553" s="630"/>
      <c r="AZ553" s="630"/>
      <c r="BA553" s="630"/>
      <c r="BB553" s="631"/>
      <c r="BC553" s="630"/>
      <c r="BD553" s="630"/>
      <c r="BE553" s="630"/>
      <c r="BF553" s="630"/>
      <c r="BG553" s="631"/>
      <c r="BH553" s="631"/>
      <c r="BI553" s="632"/>
      <c r="BJ553" s="632"/>
      <c r="BK553" s="632"/>
      <c r="BL553" s="631"/>
      <c r="BM553" s="631"/>
      <c r="BN553" s="631"/>
      <c r="BO553" s="631"/>
      <c r="BP553" s="631"/>
      <c r="BQ553" s="631"/>
      <c r="BR553" s="631"/>
      <c r="BS553" s="631"/>
      <c r="BT553" s="634"/>
      <c r="BU553" s="635"/>
      <c r="BV553" s="633"/>
      <c r="BW553" s="636"/>
    </row>
    <row r="554" spans="2:75" ht="15.75" customHeight="1">
      <c r="B554" s="330" t="s">
        <v>872</v>
      </c>
      <c r="C554" s="331">
        <v>37098846000116</v>
      </c>
      <c r="D554" s="332" t="s">
        <v>11</v>
      </c>
      <c r="E554" s="332" t="s">
        <v>661</v>
      </c>
      <c r="F554" s="332"/>
      <c r="G554" s="333"/>
      <c r="H554" s="333" t="s">
        <v>34</v>
      </c>
      <c r="I554" s="333" t="s">
        <v>34</v>
      </c>
      <c r="J554" s="333" t="s">
        <v>700</v>
      </c>
      <c r="K554" s="334" t="s">
        <v>48</v>
      </c>
      <c r="L554" s="335"/>
      <c r="M554" s="335" t="s">
        <v>34</v>
      </c>
      <c r="N554" s="334">
        <v>537942</v>
      </c>
      <c r="O554" s="334" t="s">
        <v>1321</v>
      </c>
      <c r="P554" s="338">
        <v>43977</v>
      </c>
      <c r="Q554" s="339">
        <v>14293390.699999999</v>
      </c>
      <c r="R554" s="339">
        <v>11454541.70301586</v>
      </c>
      <c r="S554" s="334">
        <v>7</v>
      </c>
      <c r="T554" s="336">
        <v>-0.138939624558159</v>
      </c>
      <c r="U554" s="336">
        <v>-1.7960996450893147</v>
      </c>
      <c r="V554" s="336">
        <v>-0.14697397187208494</v>
      </c>
      <c r="W554" s="336">
        <v>-1.4408363664033395</v>
      </c>
      <c r="X554" s="336">
        <v>-4.8212926145289492E-2</v>
      </c>
      <c r="Y554" s="336">
        <v>-0.36560737734640603</v>
      </c>
      <c r="Z554" s="336" t="s">
        <v>1418</v>
      </c>
      <c r="AA554" s="336" t="s">
        <v>1418</v>
      </c>
      <c r="AB554" s="336">
        <v>7.5725516703819107E-2</v>
      </c>
      <c r="AC554" s="340">
        <v>-3.3434062913104245</v>
      </c>
      <c r="AD554" s="509">
        <v>0</v>
      </c>
      <c r="AE554" s="337" t="s">
        <v>2169</v>
      </c>
      <c r="AF554" s="337" t="s">
        <v>2134</v>
      </c>
      <c r="AG554" s="341" t="s">
        <v>1436</v>
      </c>
      <c r="AH554" s="341" t="s">
        <v>2135</v>
      </c>
      <c r="AI554" s="341">
        <v>20000</v>
      </c>
      <c r="AJ554" s="341">
        <v>10000</v>
      </c>
      <c r="AK554" s="341">
        <v>10000</v>
      </c>
      <c r="AL554" s="336">
        <v>8.0000000000000002E-3</v>
      </c>
      <c r="AM554" s="336">
        <v>0.2</v>
      </c>
      <c r="AN554" s="336" t="s">
        <v>34</v>
      </c>
      <c r="AO554" s="334" t="s">
        <v>1324</v>
      </c>
      <c r="AP554" s="337" t="s">
        <v>13</v>
      </c>
      <c r="AQ554" s="343" t="s">
        <v>679</v>
      </c>
      <c r="AR554" s="336">
        <v>2.6663999999999998E-3</v>
      </c>
      <c r="AS554" s="336">
        <v>2.6663999999999998E-3</v>
      </c>
      <c r="AT554" s="336"/>
      <c r="AW554" s="629"/>
      <c r="AX554" s="629"/>
      <c r="AY554" s="630"/>
      <c r="AZ554" s="630"/>
      <c r="BA554" s="630"/>
      <c r="BB554" s="631"/>
      <c r="BC554" s="630"/>
      <c r="BD554" s="630"/>
      <c r="BE554" s="630"/>
      <c r="BF554" s="630"/>
      <c r="BG554" s="631"/>
      <c r="BH554" s="631"/>
      <c r="BI554" s="632"/>
      <c r="BJ554" s="632"/>
      <c r="BK554" s="632"/>
      <c r="BL554" s="212"/>
      <c r="BM554" s="631"/>
      <c r="BN554" s="631"/>
      <c r="BO554" s="631"/>
      <c r="BP554" s="631"/>
      <c r="BQ554" s="631"/>
      <c r="BR554" s="631"/>
      <c r="BS554" s="631"/>
      <c r="BT554" s="634"/>
      <c r="BU554" s="635"/>
      <c r="BV554" s="633"/>
      <c r="BW554" s="636"/>
    </row>
    <row r="555" spans="2:75" ht="15.75" customHeight="1">
      <c r="B555" s="330" t="s">
        <v>251</v>
      </c>
      <c r="C555" s="331">
        <v>12845796000162</v>
      </c>
      <c r="D555" s="332" t="s">
        <v>14</v>
      </c>
      <c r="E555" s="332" t="s">
        <v>607</v>
      </c>
      <c r="F555" s="332"/>
      <c r="G555" s="333"/>
      <c r="H555" s="333" t="s">
        <v>34</v>
      </c>
      <c r="I555" s="333" t="s">
        <v>34</v>
      </c>
      <c r="J555" s="333" t="s">
        <v>608</v>
      </c>
      <c r="K555" s="334" t="s">
        <v>48</v>
      </c>
      <c r="L555" s="335"/>
      <c r="M555" s="335" t="s">
        <v>34</v>
      </c>
      <c r="N555" s="334">
        <v>263435</v>
      </c>
      <c r="O555" s="334" t="s">
        <v>1321</v>
      </c>
      <c r="P555" s="338">
        <v>40529</v>
      </c>
      <c r="Q555" s="339">
        <v>72126670.840000004</v>
      </c>
      <c r="R555" s="339">
        <v>55473766.686468281</v>
      </c>
      <c r="S555" s="334">
        <v>7</v>
      </c>
      <c r="T555" s="336">
        <v>1.7075515105593242E-2</v>
      </c>
      <c r="U555" s="336">
        <v>0.22073851659240176</v>
      </c>
      <c r="V555" s="336">
        <v>-8.8555633204365658E-2</v>
      </c>
      <c r="W555" s="336">
        <v>-0.86814131199892652</v>
      </c>
      <c r="X555" s="336">
        <v>0.23850726843444181</v>
      </c>
      <c r="Y555" s="336">
        <v>1.8086439438999111</v>
      </c>
      <c r="Z555" s="336">
        <v>0.34753077412538658</v>
      </c>
      <c r="AA555" s="336">
        <v>1.9754775855265003</v>
      </c>
      <c r="AB555" s="336">
        <v>0.16749571958597026</v>
      </c>
      <c r="AC555" s="340">
        <v>-1.0497297650642801</v>
      </c>
      <c r="AD555" s="509">
        <v>12807182000196</v>
      </c>
      <c r="AE555" s="337" t="s">
        <v>2318</v>
      </c>
      <c r="AF555" s="337" t="s">
        <v>2134</v>
      </c>
      <c r="AG555" s="341" t="s">
        <v>1436</v>
      </c>
      <c r="AH555" s="341" t="s">
        <v>2138</v>
      </c>
      <c r="AI555" s="341">
        <v>500</v>
      </c>
      <c r="AJ555" s="341">
        <v>500</v>
      </c>
      <c r="AK555" s="341">
        <v>500</v>
      </c>
      <c r="AL555" s="336">
        <v>1.3500000000000002E-2</v>
      </c>
      <c r="AM555" s="336">
        <v>0.2</v>
      </c>
      <c r="AN555" s="336" t="s">
        <v>666</v>
      </c>
      <c r="AO555" s="334" t="s">
        <v>1324</v>
      </c>
      <c r="AP555" s="337" t="s">
        <v>716</v>
      </c>
      <c r="AQ555" s="343" t="s">
        <v>659</v>
      </c>
      <c r="AR555" s="336">
        <v>5.3333333333333332E-3</v>
      </c>
      <c r="AS555" s="336">
        <v>5.3333333333333332E-3</v>
      </c>
      <c r="AT555" s="336"/>
      <c r="AW555" s="629"/>
      <c r="AX555" s="629"/>
      <c r="AY555" s="630"/>
      <c r="AZ555" s="630"/>
      <c r="BA555" s="630"/>
      <c r="BB555" s="631"/>
      <c r="BC555" s="630"/>
      <c r="BD555" s="630"/>
      <c r="BE555" s="630"/>
      <c r="BF555" s="630"/>
      <c r="BG555" s="631"/>
      <c r="BH555" s="631"/>
      <c r="BI555" s="632"/>
      <c r="BJ555" s="632"/>
      <c r="BK555" s="632"/>
      <c r="BL555" s="631"/>
      <c r="BM555" s="631"/>
      <c r="BN555" s="631"/>
      <c r="BO555" s="631"/>
      <c r="BP555" s="631"/>
      <c r="BQ555" s="631"/>
      <c r="BR555" s="631"/>
      <c r="BS555" s="631"/>
      <c r="BT555" s="634"/>
      <c r="BU555" s="635"/>
      <c r="BV555" s="633"/>
      <c r="BW555" s="636"/>
    </row>
    <row r="556" spans="2:75" ht="15.75" customHeight="1">
      <c r="B556" s="330" t="s">
        <v>507</v>
      </c>
      <c r="C556" s="331">
        <v>43095852000112</v>
      </c>
      <c r="D556" s="332" t="s">
        <v>14</v>
      </c>
      <c r="E556" s="332" t="s">
        <v>607</v>
      </c>
      <c r="F556" s="332"/>
      <c r="G556" s="333"/>
      <c r="H556" s="333" t="s">
        <v>34</v>
      </c>
      <c r="I556" s="333" t="s">
        <v>34</v>
      </c>
      <c r="J556" s="333" t="s">
        <v>611</v>
      </c>
      <c r="K556" s="334" t="s">
        <v>48</v>
      </c>
      <c r="L556" s="335"/>
      <c r="M556" s="335" t="s">
        <v>1415</v>
      </c>
      <c r="N556" s="334">
        <v>607215</v>
      </c>
      <c r="O556" s="334" t="s">
        <v>1321</v>
      </c>
      <c r="P556" s="338">
        <v>44425</v>
      </c>
      <c r="Q556" s="339">
        <v>7779507.9299999997</v>
      </c>
      <c r="R556" s="339">
        <v>4402016.3791666673</v>
      </c>
      <c r="S556" s="334">
        <v>7</v>
      </c>
      <c r="T556" s="336">
        <v>-2.909367049901912E-2</v>
      </c>
      <c r="U556" s="336">
        <v>-0.37609955708322884</v>
      </c>
      <c r="V556" s="336">
        <v>-2.5193840451835481E-2</v>
      </c>
      <c r="W556" s="336">
        <v>-0.24698387796147375</v>
      </c>
      <c r="X556" s="336" t="s">
        <v>1418</v>
      </c>
      <c r="Y556" s="336" t="s">
        <v>1418</v>
      </c>
      <c r="Z556" s="336" t="s">
        <v>1418</v>
      </c>
      <c r="AA556" s="336" t="s">
        <v>1418</v>
      </c>
      <c r="AB556" s="336">
        <v>0.34191419742363688</v>
      </c>
      <c r="AC556" s="340">
        <v>-0.19015995048111095</v>
      </c>
      <c r="AD556" s="509">
        <v>0</v>
      </c>
      <c r="AE556" s="337" t="s">
        <v>2254</v>
      </c>
      <c r="AF556" s="337" t="s">
        <v>2134</v>
      </c>
      <c r="AG556" s="341" t="s">
        <v>1436</v>
      </c>
      <c r="AH556" s="341" t="s">
        <v>2138</v>
      </c>
      <c r="AI556" s="341">
        <v>0</v>
      </c>
      <c r="AJ556" s="341">
        <v>0</v>
      </c>
      <c r="AK556" s="341">
        <v>0</v>
      </c>
      <c r="AL556" s="336">
        <v>9.0000000000000011E-3</v>
      </c>
      <c r="AM556" s="336">
        <v>0.1</v>
      </c>
      <c r="AN556" s="336" t="s">
        <v>34</v>
      </c>
      <c r="AO556" s="334" t="s">
        <v>1324</v>
      </c>
      <c r="AP556" s="337" t="s">
        <v>716</v>
      </c>
      <c r="AQ556" s="343" t="s">
        <v>694</v>
      </c>
      <c r="AR556" s="336">
        <v>2.9996999999999997E-3</v>
      </c>
      <c r="AS556" s="336">
        <v>2.9996999999999997E-3</v>
      </c>
      <c r="AT556" s="336"/>
      <c r="AW556" s="629"/>
      <c r="AX556" s="629"/>
      <c r="AY556" s="630"/>
      <c r="AZ556" s="630"/>
      <c r="BA556" s="630"/>
      <c r="BB556" s="631"/>
      <c r="BC556" s="630"/>
      <c r="BD556" s="630"/>
      <c r="BE556" s="630"/>
      <c r="BF556" s="630"/>
      <c r="BG556" s="631"/>
      <c r="BH556" s="631"/>
      <c r="BI556" s="632"/>
      <c r="BJ556" s="632"/>
      <c r="BK556" s="632"/>
      <c r="BL556" s="631"/>
      <c r="BM556" s="631"/>
      <c r="BN556" s="631"/>
      <c r="BO556" s="631"/>
      <c r="BP556" s="631"/>
      <c r="BQ556" s="631"/>
      <c r="BR556" s="631"/>
      <c r="BS556" s="631"/>
      <c r="BT556" s="634"/>
      <c r="BU556" s="635"/>
      <c r="BV556" s="633"/>
      <c r="BW556" s="636"/>
    </row>
    <row r="557" spans="2:75" ht="15.75" customHeight="1">
      <c r="B557" s="330" t="s">
        <v>50</v>
      </c>
      <c r="C557" s="331">
        <v>33600729000158</v>
      </c>
      <c r="D557" s="332" t="s">
        <v>14</v>
      </c>
      <c r="E557" s="332" t="s">
        <v>15</v>
      </c>
      <c r="F557" s="332" t="s">
        <v>699</v>
      </c>
      <c r="G557" s="333"/>
      <c r="H557" s="333" t="s">
        <v>34</v>
      </c>
      <c r="I557" s="333" t="s">
        <v>34</v>
      </c>
      <c r="J557" s="333" t="s">
        <v>611</v>
      </c>
      <c r="K557" s="334" t="s">
        <v>48</v>
      </c>
      <c r="L557" s="335"/>
      <c r="M557" s="335" t="s">
        <v>1415</v>
      </c>
      <c r="N557" s="334">
        <v>498874</v>
      </c>
      <c r="O557" s="334" t="s">
        <v>1321</v>
      </c>
      <c r="P557" s="338">
        <v>43635</v>
      </c>
      <c r="Q557" s="339">
        <v>80451731.5</v>
      </c>
      <c r="R557" s="339">
        <v>105968985.63916662</v>
      </c>
      <c r="S557" s="334">
        <v>8</v>
      </c>
      <c r="T557" s="336">
        <v>-1.7699160240729483E-2</v>
      </c>
      <c r="U557" s="336">
        <v>-0.22880049897821861</v>
      </c>
      <c r="V557" s="336">
        <v>4.7807249871223423E-3</v>
      </c>
      <c r="W557" s="336">
        <v>4.6867090352664717E-2</v>
      </c>
      <c r="X557" s="336">
        <v>-8.5865963552267277E-2</v>
      </c>
      <c r="Y557" s="336">
        <v>-0.65113720007499931</v>
      </c>
      <c r="Z557" s="336">
        <v>0.16403947572773192</v>
      </c>
      <c r="AA557" s="336">
        <v>0.93245355970903354</v>
      </c>
      <c r="AB557" s="336">
        <v>0.14390704935726353</v>
      </c>
      <c r="AC557" s="340">
        <v>-0.57014115712161606</v>
      </c>
      <c r="AD557" s="509">
        <v>0</v>
      </c>
      <c r="AE557" s="337" t="s">
        <v>2169</v>
      </c>
      <c r="AF557" s="337" t="s">
        <v>2134</v>
      </c>
      <c r="AG557" s="341" t="s">
        <v>1436</v>
      </c>
      <c r="AH557" s="341" t="s">
        <v>2138</v>
      </c>
      <c r="AI557" s="341">
        <v>500</v>
      </c>
      <c r="AJ557" s="341">
        <v>500</v>
      </c>
      <c r="AK557" s="341">
        <v>500</v>
      </c>
      <c r="AL557" s="336">
        <v>1E-3</v>
      </c>
      <c r="AM557" s="336" t="s">
        <v>34</v>
      </c>
      <c r="AN557" s="336" t="s">
        <v>64</v>
      </c>
      <c r="AO557" s="334" t="s">
        <v>1324</v>
      </c>
      <c r="AP557" s="337" t="s">
        <v>13</v>
      </c>
      <c r="AQ557" s="343" t="s">
        <v>671</v>
      </c>
      <c r="AR557" s="336">
        <v>3.5E-4</v>
      </c>
      <c r="AS557" s="336">
        <v>3.5E-4</v>
      </c>
      <c r="AT557" s="336"/>
      <c r="AW557" s="629"/>
      <c r="AX557" s="629"/>
      <c r="AY557" s="630"/>
      <c r="AZ557" s="630"/>
      <c r="BA557" s="630"/>
      <c r="BB557" s="631"/>
      <c r="BC557" s="630"/>
      <c r="BD557" s="630"/>
      <c r="BE557" s="630"/>
      <c r="BF557" s="630"/>
      <c r="BG557" s="631"/>
      <c r="BH557" s="631"/>
      <c r="BI557" s="632"/>
      <c r="BJ557" s="632"/>
      <c r="BK557" s="632"/>
      <c r="BL557" s="631"/>
      <c r="BM557" s="631"/>
      <c r="BN557" s="631"/>
      <c r="BO557" s="631"/>
      <c r="BP557" s="631"/>
      <c r="BQ557" s="631"/>
      <c r="BR557" s="631"/>
      <c r="BS557" s="631"/>
      <c r="BT557" s="634"/>
      <c r="BU557" s="635"/>
      <c r="BV557" s="633"/>
      <c r="BW557" s="636"/>
    </row>
    <row r="558" spans="2:75" ht="15.75" customHeight="1">
      <c r="B558" s="330" t="s">
        <v>1533</v>
      </c>
      <c r="C558" s="331">
        <v>36498594000150</v>
      </c>
      <c r="D558" s="332" t="s">
        <v>14</v>
      </c>
      <c r="E558" s="332" t="s">
        <v>15</v>
      </c>
      <c r="F558" s="332" t="s">
        <v>699</v>
      </c>
      <c r="G558" s="333"/>
      <c r="H558" s="333" t="s">
        <v>34</v>
      </c>
      <c r="I558" s="333" t="s">
        <v>34</v>
      </c>
      <c r="J558" s="333" t="s">
        <v>611</v>
      </c>
      <c r="K558" s="334" t="s">
        <v>48</v>
      </c>
      <c r="L558" s="335"/>
      <c r="M558" s="335"/>
      <c r="N558" s="334">
        <v>535370</v>
      </c>
      <c r="O558" s="334" t="s">
        <v>1321</v>
      </c>
      <c r="P558" s="338">
        <v>43950</v>
      </c>
      <c r="Q558" s="339">
        <v>10276576.33</v>
      </c>
      <c r="R558" s="339">
        <v>13185195.58325397</v>
      </c>
      <c r="S558" s="334">
        <v>8</v>
      </c>
      <c r="T558" s="336">
        <v>-4.4750566366919875E-2</v>
      </c>
      <c r="U558" s="336">
        <v>-0.50335050055912156</v>
      </c>
      <c r="V558" s="336">
        <v>7.8678462598424925E-3</v>
      </c>
      <c r="W558" s="336">
        <v>7.220879880426212E-2</v>
      </c>
      <c r="X558" s="336">
        <v>-7.511549727648259E-2</v>
      </c>
      <c r="Y558" s="336">
        <v>-0.52819643630629165</v>
      </c>
      <c r="Z558" s="336" t="s">
        <v>1418</v>
      </c>
      <c r="AA558" s="336" t="s">
        <v>1418</v>
      </c>
      <c r="AB558" s="336">
        <v>0.14261466933890588</v>
      </c>
      <c r="AC558" s="340">
        <v>-0.59923003373471373</v>
      </c>
      <c r="AD558" s="509">
        <v>33600729000158</v>
      </c>
      <c r="AE558" s="337" t="s">
        <v>2169</v>
      </c>
      <c r="AF558" s="337" t="s">
        <v>2134</v>
      </c>
      <c r="AG558" s="341" t="s">
        <v>1436</v>
      </c>
      <c r="AH558" s="341" t="s">
        <v>2138</v>
      </c>
      <c r="AI558" s="341">
        <v>500</v>
      </c>
      <c r="AJ558" s="341">
        <v>500</v>
      </c>
      <c r="AK558" s="341">
        <v>500</v>
      </c>
      <c r="AL558" s="336">
        <v>2E-3</v>
      </c>
      <c r="AM558" s="336" t="s">
        <v>34</v>
      </c>
      <c r="AN558" s="336" t="s">
        <v>64</v>
      </c>
      <c r="AO558" s="334" t="s">
        <v>1324</v>
      </c>
      <c r="AP558" s="337" t="s">
        <v>13</v>
      </c>
      <c r="AQ558" s="343" t="s">
        <v>671</v>
      </c>
      <c r="AR558" s="336" t="s">
        <v>34</v>
      </c>
      <c r="AS558" s="336" t="s">
        <v>34</v>
      </c>
      <c r="AT558" s="336"/>
      <c r="AW558" s="629"/>
      <c r="AX558" s="629"/>
      <c r="AY558" s="630"/>
      <c r="AZ558" s="630"/>
      <c r="BA558" s="630"/>
      <c r="BB558" s="631"/>
      <c r="BC558" s="630"/>
      <c r="BD558" s="630"/>
      <c r="BE558" s="630"/>
      <c r="BF558" s="630"/>
      <c r="BG558" s="631"/>
      <c r="BH558" s="631"/>
      <c r="BI558" s="632"/>
      <c r="BJ558" s="632"/>
      <c r="BK558" s="632"/>
      <c r="BL558" s="631"/>
      <c r="BM558" s="631"/>
      <c r="BN558" s="631"/>
      <c r="BO558" s="631"/>
      <c r="BP558" s="631"/>
      <c r="BQ558" s="631"/>
      <c r="BR558" s="631"/>
      <c r="BS558" s="631"/>
      <c r="BT558" s="634"/>
      <c r="BU558" s="635"/>
      <c r="BV558" s="633"/>
      <c r="BW558" s="636"/>
    </row>
    <row r="559" spans="2:75" ht="15.75" customHeight="1">
      <c r="B559" s="330" t="s">
        <v>141</v>
      </c>
      <c r="C559" s="331">
        <v>5097427000173</v>
      </c>
      <c r="D559" s="332" t="s">
        <v>13</v>
      </c>
      <c r="E559" s="332" t="s">
        <v>616</v>
      </c>
      <c r="F559" s="332" t="s">
        <v>617</v>
      </c>
      <c r="G559" s="333" t="s">
        <v>34</v>
      </c>
      <c r="H559" s="333" t="s">
        <v>865</v>
      </c>
      <c r="I559" s="333" t="s">
        <v>34</v>
      </c>
      <c r="J559" s="333" t="s">
        <v>608</v>
      </c>
      <c r="K559" s="334" t="s">
        <v>48</v>
      </c>
      <c r="L559" s="335"/>
      <c r="M559" s="335" t="s">
        <v>34</v>
      </c>
      <c r="N559" s="334">
        <v>108741</v>
      </c>
      <c r="O559" s="334" t="s">
        <v>1321</v>
      </c>
      <c r="P559" s="338">
        <v>37431</v>
      </c>
      <c r="Q559" s="339">
        <v>17164055.030000001</v>
      </c>
      <c r="R559" s="339">
        <v>16609985.126071431</v>
      </c>
      <c r="S559" s="334">
        <v>8</v>
      </c>
      <c r="T559" s="336">
        <v>7.8413300383070261E-2</v>
      </c>
      <c r="U559" s="336">
        <v>1.0136640388671889</v>
      </c>
      <c r="V559" s="336">
        <v>8.9480743499110282E-2</v>
      </c>
      <c r="W559" s="336">
        <v>0.87721048621136632</v>
      </c>
      <c r="X559" s="336">
        <v>3.2855102060510344E-2</v>
      </c>
      <c r="Y559" s="336">
        <v>0.24914620740075724</v>
      </c>
      <c r="Z559" s="336">
        <v>0.10528347034222785</v>
      </c>
      <c r="AA559" s="336">
        <v>0.59846537709053538</v>
      </c>
      <c r="AB559" s="336">
        <v>5.3579776563456818E-2</v>
      </c>
      <c r="AC559" s="340">
        <v>-0.18677396760583834</v>
      </c>
      <c r="AD559" s="509">
        <v>0</v>
      </c>
      <c r="AE559" s="337" t="s">
        <v>2213</v>
      </c>
      <c r="AF559" s="337" t="s">
        <v>2143</v>
      </c>
      <c r="AG559" s="341" t="s">
        <v>1437</v>
      </c>
      <c r="AH559" s="341" t="s">
        <v>2138</v>
      </c>
      <c r="AI559" s="341">
        <v>5000</v>
      </c>
      <c r="AJ559" s="341">
        <v>1000</v>
      </c>
      <c r="AK559" s="341">
        <v>1000</v>
      </c>
      <c r="AL559" s="336">
        <v>0.02</v>
      </c>
      <c r="AM559" s="336">
        <v>0.2</v>
      </c>
      <c r="AN559" s="336" t="s">
        <v>64</v>
      </c>
      <c r="AO559" s="334" t="s">
        <v>1324</v>
      </c>
      <c r="AP559" s="337" t="s">
        <v>13</v>
      </c>
      <c r="AQ559" s="343" t="s">
        <v>668</v>
      </c>
      <c r="AR559" s="336">
        <v>4.6666666666666662E-3</v>
      </c>
      <c r="AS559" s="336">
        <v>4.6666666666666662E-3</v>
      </c>
      <c r="AT559" s="336"/>
      <c r="AW559" s="629"/>
      <c r="AX559" s="629"/>
      <c r="AY559" s="630"/>
      <c r="AZ559" s="630"/>
      <c r="BA559" s="630"/>
      <c r="BB559" s="631"/>
      <c r="BC559" s="630"/>
      <c r="BD559" s="630"/>
      <c r="BE559" s="630"/>
      <c r="BF559" s="630"/>
      <c r="BG559" s="631"/>
      <c r="BH559" s="631"/>
      <c r="BI559" s="632"/>
      <c r="BJ559" s="632"/>
      <c r="BK559" s="632"/>
      <c r="BL559" s="631"/>
      <c r="BM559" s="631"/>
      <c r="BN559" s="631"/>
      <c r="BO559" s="631"/>
      <c r="BP559" s="631"/>
      <c r="BQ559" s="631"/>
      <c r="BR559" s="631"/>
      <c r="BS559" s="631"/>
      <c r="BT559" s="634"/>
      <c r="BU559" s="635"/>
      <c r="BV559" s="633"/>
      <c r="BW559" s="636"/>
    </row>
    <row r="560" spans="2:75" ht="15.75" customHeight="1">
      <c r="B560" s="330" t="s">
        <v>1167</v>
      </c>
      <c r="C560" s="331">
        <v>38075003000167</v>
      </c>
      <c r="D560" s="332" t="s">
        <v>13</v>
      </c>
      <c r="E560" s="332" t="s">
        <v>616</v>
      </c>
      <c r="F560" s="332" t="s">
        <v>619</v>
      </c>
      <c r="G560" s="333" t="s">
        <v>34</v>
      </c>
      <c r="H560" s="333" t="s">
        <v>1338</v>
      </c>
      <c r="I560" s="333" t="s">
        <v>34</v>
      </c>
      <c r="J560" s="333" t="s">
        <v>611</v>
      </c>
      <c r="K560" s="334" t="s">
        <v>48</v>
      </c>
      <c r="L560" s="335"/>
      <c r="M560" s="335" t="s">
        <v>34</v>
      </c>
      <c r="N560" s="334">
        <v>632309</v>
      </c>
      <c r="O560" s="334" t="s">
        <v>1321</v>
      </c>
      <c r="P560" s="338">
        <v>44550</v>
      </c>
      <c r="Q560" s="339">
        <v>8047434.0300000003</v>
      </c>
      <c r="R560" s="339" t="s">
        <v>1418</v>
      </c>
      <c r="S560" s="334">
        <v>8</v>
      </c>
      <c r="T560" s="336">
        <v>-6.3622737432984633E-2</v>
      </c>
      <c r="U560" s="336">
        <v>-0.82246354476912165</v>
      </c>
      <c r="V560" s="336" t="s">
        <v>1418</v>
      </c>
      <c r="W560" s="336" t="s">
        <v>1418</v>
      </c>
      <c r="X560" s="336" t="s">
        <v>1418</v>
      </c>
      <c r="Y560" s="336" t="s">
        <v>1418</v>
      </c>
      <c r="Z560" s="336" t="s">
        <v>1418</v>
      </c>
      <c r="AA560" s="336" t="s">
        <v>1418</v>
      </c>
      <c r="AB560" s="336" t="s">
        <v>1418</v>
      </c>
      <c r="AC560" s="340" t="s">
        <v>1418</v>
      </c>
      <c r="AD560" s="509">
        <v>0</v>
      </c>
      <c r="AE560" s="337" t="s">
        <v>2249</v>
      </c>
      <c r="AF560" s="337" t="s">
        <v>741</v>
      </c>
      <c r="AG560" s="341" t="s">
        <v>741</v>
      </c>
      <c r="AH560" s="341" t="s">
        <v>2135</v>
      </c>
      <c r="AI560" s="341">
        <v>1000</v>
      </c>
      <c r="AJ560" s="341">
        <v>1000</v>
      </c>
      <c r="AK560" s="341">
        <v>1000</v>
      </c>
      <c r="AL560" s="336">
        <v>8.6999999999999994E-3</v>
      </c>
      <c r="AM560" s="336" t="s">
        <v>34</v>
      </c>
      <c r="AN560" s="336" t="s">
        <v>2147</v>
      </c>
      <c r="AO560" s="334" t="s">
        <v>1324</v>
      </c>
      <c r="AP560" s="337" t="s">
        <v>13</v>
      </c>
      <c r="AQ560" s="343" t="s">
        <v>679</v>
      </c>
      <c r="AR560" s="336">
        <v>4.6666799999999994E-3</v>
      </c>
      <c r="AS560" s="336">
        <v>4.6666799999999994E-3</v>
      </c>
      <c r="AT560" s="336"/>
      <c r="AW560" s="629"/>
      <c r="AX560" s="629"/>
      <c r="AY560" s="630"/>
      <c r="AZ560" s="630"/>
      <c r="BA560" s="630"/>
      <c r="BB560" s="631"/>
      <c r="BC560" s="630"/>
      <c r="BD560" s="630"/>
      <c r="BE560" s="630"/>
      <c r="BF560" s="630"/>
      <c r="BG560" s="631"/>
      <c r="BH560" s="631"/>
      <c r="BI560" s="632"/>
      <c r="BJ560" s="632"/>
      <c r="BK560" s="632"/>
      <c r="BL560" s="631"/>
      <c r="BM560" s="631"/>
      <c r="BN560" s="631"/>
      <c r="BO560" s="631"/>
      <c r="BP560" s="631"/>
      <c r="BQ560" s="631"/>
      <c r="BR560" s="631"/>
      <c r="BS560" s="631"/>
      <c r="BT560" s="634"/>
      <c r="BU560" s="635"/>
      <c r="BV560" s="633"/>
      <c r="BW560" s="636"/>
    </row>
    <row r="561" spans="2:75" ht="15.75" customHeight="1">
      <c r="B561" s="330" t="s">
        <v>1551</v>
      </c>
      <c r="C561" s="331">
        <v>29550612000130</v>
      </c>
      <c r="D561" s="332" t="s">
        <v>14</v>
      </c>
      <c r="E561" s="332" t="s">
        <v>607</v>
      </c>
      <c r="F561" s="332" t="s">
        <v>1317</v>
      </c>
      <c r="G561" s="333"/>
      <c r="H561" s="333" t="s">
        <v>34</v>
      </c>
      <c r="I561" s="333" t="s">
        <v>34</v>
      </c>
      <c r="J561" s="333" t="s">
        <v>608</v>
      </c>
      <c r="K561" s="334" t="s">
        <v>48</v>
      </c>
      <c r="L561" s="335"/>
      <c r="M561" s="335"/>
      <c r="N561" s="334">
        <v>471569</v>
      </c>
      <c r="O561" s="334" t="s">
        <v>1321</v>
      </c>
      <c r="P561" s="338">
        <v>43313</v>
      </c>
      <c r="Q561" s="339">
        <v>48212805.789999999</v>
      </c>
      <c r="R561" s="339">
        <v>70530539.248690441</v>
      </c>
      <c r="S561" s="334">
        <v>9</v>
      </c>
      <c r="T561" s="336">
        <v>-4.9532035790634588E-2</v>
      </c>
      <c r="U561" s="336">
        <v>-0.55713205514552422</v>
      </c>
      <c r="V561" s="336">
        <v>-0.18384179586897742</v>
      </c>
      <c r="W561" s="336">
        <v>-1.6872463964468685</v>
      </c>
      <c r="X561" s="336">
        <v>-0.17006584574181027</v>
      </c>
      <c r="Y561" s="336">
        <v>-1.1958673897558476</v>
      </c>
      <c r="Z561" s="336">
        <v>-7.9517801170612357E-2</v>
      </c>
      <c r="AA561" s="336">
        <v>-0.43453008889830763</v>
      </c>
      <c r="AB561" s="336">
        <v>0.18445341065872789</v>
      </c>
      <c r="AC561" s="340">
        <v>-1.569723450952363</v>
      </c>
      <c r="AD561" s="509">
        <v>0</v>
      </c>
      <c r="AE561" s="337" t="s">
        <v>2240</v>
      </c>
      <c r="AF561" s="337" t="s">
        <v>2134</v>
      </c>
      <c r="AG561" s="341" t="s">
        <v>1436</v>
      </c>
      <c r="AH561" s="341" t="s">
        <v>2144</v>
      </c>
      <c r="AI561" s="341">
        <v>5000</v>
      </c>
      <c r="AJ561" s="341">
        <v>0</v>
      </c>
      <c r="AK561" s="341">
        <v>1000</v>
      </c>
      <c r="AL561" s="336">
        <v>1.8000000000000002E-2</v>
      </c>
      <c r="AM561" s="336">
        <v>0.2</v>
      </c>
      <c r="AN561" s="336" t="s">
        <v>34</v>
      </c>
      <c r="AO561" s="334" t="s">
        <v>1321</v>
      </c>
      <c r="AP561" s="337" t="s">
        <v>13</v>
      </c>
      <c r="AQ561" s="343" t="s">
        <v>2202</v>
      </c>
      <c r="AR561" s="336" t="s">
        <v>34</v>
      </c>
      <c r="AS561" s="336" t="s">
        <v>34</v>
      </c>
      <c r="AT561" s="336"/>
      <c r="AW561" s="629"/>
      <c r="AX561" s="629"/>
      <c r="AY561" s="630"/>
      <c r="AZ561" s="630"/>
      <c r="BA561" s="630"/>
      <c r="BB561" s="631"/>
      <c r="BC561" s="630"/>
      <c r="BD561" s="630"/>
      <c r="BE561" s="630"/>
      <c r="BF561" s="630"/>
      <c r="BG561" s="631"/>
      <c r="BH561" s="631"/>
      <c r="BI561" s="632"/>
      <c r="BJ561" s="632"/>
      <c r="BK561" s="632"/>
      <c r="BL561" s="631"/>
      <c r="BM561" s="631"/>
      <c r="BN561" s="631"/>
      <c r="BO561" s="631"/>
      <c r="BP561" s="631"/>
      <c r="BQ561" s="631"/>
      <c r="BR561" s="631"/>
      <c r="BS561" s="631"/>
      <c r="BT561" s="634"/>
      <c r="BU561" s="635"/>
      <c r="BV561" s="633"/>
      <c r="BW561" s="636"/>
    </row>
    <row r="562" spans="2:75" ht="15.75" customHeight="1">
      <c r="B562" s="330" t="s">
        <v>1709</v>
      </c>
      <c r="C562" s="331">
        <v>33146130000196</v>
      </c>
      <c r="D562" s="332" t="s">
        <v>14</v>
      </c>
      <c r="E562" s="332" t="s">
        <v>607</v>
      </c>
      <c r="F562" s="332" t="s">
        <v>1317</v>
      </c>
      <c r="G562" s="333"/>
      <c r="H562" s="333" t="s">
        <v>34</v>
      </c>
      <c r="I562" s="333" t="s">
        <v>34</v>
      </c>
      <c r="J562" s="333" t="s">
        <v>608</v>
      </c>
      <c r="K562" s="334" t="s">
        <v>48</v>
      </c>
      <c r="L562" s="335"/>
      <c r="M562" s="335"/>
      <c r="N562" s="334">
        <v>511730</v>
      </c>
      <c r="O562" s="334" t="s">
        <v>1321</v>
      </c>
      <c r="P562" s="338">
        <v>43710</v>
      </c>
      <c r="Q562" s="339">
        <v>259693586.40000001</v>
      </c>
      <c r="R562" s="339">
        <v>287979347.08666658</v>
      </c>
      <c r="S562" s="334">
        <v>9</v>
      </c>
      <c r="T562" s="336">
        <v>0.10582838908571901</v>
      </c>
      <c r="U562" s="336">
        <v>1.1903485686169777</v>
      </c>
      <c r="V562" s="336">
        <v>4.6644227467608657E-2</v>
      </c>
      <c r="W562" s="336">
        <v>0.42808711880654077</v>
      </c>
      <c r="X562" s="336">
        <v>0.50228638087919486</v>
      </c>
      <c r="Y562" s="336">
        <v>3.531972575633048</v>
      </c>
      <c r="Z562" s="336">
        <v>0.6538109173708293</v>
      </c>
      <c r="AA562" s="336">
        <v>3.572791398472754</v>
      </c>
      <c r="AB562" s="336">
        <v>0.1827928118709678</v>
      </c>
      <c r="AC562" s="340">
        <v>-0.22546040304042617</v>
      </c>
      <c r="AD562" s="509">
        <v>33600869000126</v>
      </c>
      <c r="AE562" s="337" t="s">
        <v>2285</v>
      </c>
      <c r="AF562" s="337" t="s">
        <v>2134</v>
      </c>
      <c r="AG562" s="341" t="s">
        <v>1436</v>
      </c>
      <c r="AH562" s="341" t="s">
        <v>2144</v>
      </c>
      <c r="AI562" s="341">
        <v>1000</v>
      </c>
      <c r="AJ562" s="341">
        <v>0</v>
      </c>
      <c r="AK562" s="341">
        <v>1000</v>
      </c>
      <c r="AL562" s="336">
        <v>0.02</v>
      </c>
      <c r="AM562" s="336">
        <v>0.2</v>
      </c>
      <c r="AN562" s="336" t="s">
        <v>34</v>
      </c>
      <c r="AO562" s="334" t="s">
        <v>1321</v>
      </c>
      <c r="AP562" s="337" t="s">
        <v>13</v>
      </c>
      <c r="AQ562" s="343" t="s">
        <v>2202</v>
      </c>
      <c r="AR562" s="336" t="s">
        <v>34</v>
      </c>
      <c r="AS562" s="336" t="s">
        <v>34</v>
      </c>
      <c r="AT562" s="336"/>
      <c r="AW562" s="629"/>
      <c r="AX562" s="629"/>
      <c r="AY562" s="630"/>
      <c r="AZ562" s="630"/>
      <c r="BA562" s="630"/>
      <c r="BB562" s="631"/>
      <c r="BC562" s="630"/>
      <c r="BD562" s="630"/>
      <c r="BE562" s="630"/>
      <c r="BF562" s="630"/>
      <c r="BG562" s="631"/>
      <c r="BH562" s="631"/>
      <c r="BI562" s="632"/>
      <c r="BJ562" s="632"/>
      <c r="BK562" s="632"/>
      <c r="BL562" s="631"/>
      <c r="BM562" s="631"/>
      <c r="BN562" s="631"/>
      <c r="BO562" s="631"/>
      <c r="BP562" s="631"/>
      <c r="BQ562" s="631"/>
      <c r="BR562" s="631"/>
      <c r="BS562" s="631"/>
      <c r="BT562" s="634"/>
      <c r="BU562" s="635"/>
      <c r="BV562" s="633"/>
      <c r="BW562" s="636"/>
    </row>
    <row r="563" spans="2:75" ht="15.75" customHeight="1">
      <c r="B563" s="330" t="s">
        <v>1550</v>
      </c>
      <c r="C563" s="331">
        <v>33768898000100</v>
      </c>
      <c r="D563" s="332" t="s">
        <v>11</v>
      </c>
      <c r="E563" s="332" t="s">
        <v>620</v>
      </c>
      <c r="F563" s="332" t="s">
        <v>663</v>
      </c>
      <c r="G563" s="333" t="s">
        <v>738</v>
      </c>
      <c r="H563" s="333" t="s">
        <v>34</v>
      </c>
      <c r="I563" s="333"/>
      <c r="J563" s="333"/>
      <c r="K563" s="334" t="s">
        <v>48</v>
      </c>
      <c r="L563" s="335"/>
      <c r="M563" s="335"/>
      <c r="N563" s="334">
        <v>539570</v>
      </c>
      <c r="O563" s="334" t="s">
        <v>1321</v>
      </c>
      <c r="P563" s="338">
        <v>43998</v>
      </c>
      <c r="Q563" s="339">
        <v>3251100.25</v>
      </c>
      <c r="R563" s="339">
        <v>6243972.6450396813</v>
      </c>
      <c r="S563" s="334">
        <v>9</v>
      </c>
      <c r="T563" s="336">
        <v>2.2750216332035444E-2</v>
      </c>
      <c r="U563" s="336">
        <v>0.25589246591129844</v>
      </c>
      <c r="V563" s="336">
        <v>4.6885183484485005E-2</v>
      </c>
      <c r="W563" s="336">
        <v>0.43029854286957891</v>
      </c>
      <c r="X563" s="336">
        <v>0.12533580000467004</v>
      </c>
      <c r="Y563" s="336">
        <v>0.8813350813666454</v>
      </c>
      <c r="Z563" s="336" t="s">
        <v>1418</v>
      </c>
      <c r="AA563" s="336" t="s">
        <v>1418</v>
      </c>
      <c r="AB563" s="336">
        <v>7.1582707905544191E-2</v>
      </c>
      <c r="AC563" s="340">
        <v>-0.76933311032911034</v>
      </c>
      <c r="AD563" s="509">
        <v>33768907000154</v>
      </c>
      <c r="AE563" s="337" t="s">
        <v>2238</v>
      </c>
      <c r="AF563" s="337" t="s">
        <v>2140</v>
      </c>
      <c r="AG563" s="341" t="s">
        <v>719</v>
      </c>
      <c r="AH563" s="341" t="s">
        <v>2144</v>
      </c>
      <c r="AI563" s="341">
        <v>0</v>
      </c>
      <c r="AJ563" s="341">
        <v>0</v>
      </c>
      <c r="AK563" s="341">
        <v>0</v>
      </c>
      <c r="AL563" s="336">
        <v>8.0000000000000002E-3</v>
      </c>
      <c r="AM563" s="336" t="s">
        <v>34</v>
      </c>
      <c r="AN563" s="336" t="s">
        <v>64</v>
      </c>
      <c r="AO563" s="334" t="s">
        <v>1321</v>
      </c>
      <c r="AP563" s="337" t="s">
        <v>13</v>
      </c>
      <c r="AQ563" s="343" t="s">
        <v>2202</v>
      </c>
      <c r="AR563" s="336" t="s">
        <v>34</v>
      </c>
      <c r="AS563" s="336" t="s">
        <v>34</v>
      </c>
      <c r="AT563" s="336"/>
      <c r="AW563" s="629"/>
      <c r="AX563" s="629"/>
      <c r="AY563" s="630"/>
      <c r="AZ563" s="630"/>
      <c r="BA563" s="630"/>
      <c r="BB563" s="631"/>
      <c r="BC563" s="630"/>
      <c r="BD563" s="630"/>
      <c r="BE563" s="630"/>
      <c r="BF563" s="630"/>
      <c r="BG563" s="631"/>
      <c r="BH563" s="631"/>
      <c r="BI563" s="632"/>
      <c r="BJ563" s="632"/>
      <c r="BK563" s="632"/>
      <c r="BL563" s="631"/>
      <c r="BM563" s="631"/>
      <c r="BN563" s="631"/>
      <c r="BO563" s="631"/>
      <c r="BP563" s="631"/>
      <c r="BQ563" s="631"/>
      <c r="BR563" s="631"/>
      <c r="BS563" s="631"/>
      <c r="BT563" s="634"/>
      <c r="BU563" s="635"/>
      <c r="BV563" s="633"/>
      <c r="BW563" s="636"/>
    </row>
    <row r="564" spans="2:75" ht="15.75" customHeight="1">
      <c r="B564" s="330" t="s">
        <v>1611</v>
      </c>
      <c r="C564" s="331">
        <v>41498482000139</v>
      </c>
      <c r="D564" s="332" t="s">
        <v>13</v>
      </c>
      <c r="E564" s="332" t="s">
        <v>615</v>
      </c>
      <c r="F564" s="332" t="s">
        <v>619</v>
      </c>
      <c r="G564" s="333" t="s">
        <v>34</v>
      </c>
      <c r="H564" s="333" t="s">
        <v>1338</v>
      </c>
      <c r="I564" s="333" t="s">
        <v>34</v>
      </c>
      <c r="J564" s="333" t="s">
        <v>611</v>
      </c>
      <c r="K564" s="334" t="s">
        <v>48</v>
      </c>
      <c r="L564" s="335"/>
      <c r="M564" s="335"/>
      <c r="N564" s="334">
        <v>622125</v>
      </c>
      <c r="O564" s="334" t="s">
        <v>1321</v>
      </c>
      <c r="P564" s="338">
        <v>44509</v>
      </c>
      <c r="Q564" s="339">
        <v>283315366.29000002</v>
      </c>
      <c r="R564" s="339" t="s">
        <v>1418</v>
      </c>
      <c r="S564" s="334">
        <v>9</v>
      </c>
      <c r="T564" s="336">
        <v>0.19067061195254964</v>
      </c>
      <c r="U564" s="336">
        <v>2.144646554443947</v>
      </c>
      <c r="V564" s="336" t="s">
        <v>1418</v>
      </c>
      <c r="W564" s="336" t="s">
        <v>1418</v>
      </c>
      <c r="X564" s="336" t="s">
        <v>1418</v>
      </c>
      <c r="Y564" s="336" t="s">
        <v>1418</v>
      </c>
      <c r="Z564" s="336" t="s">
        <v>1418</v>
      </c>
      <c r="AA564" s="336" t="s">
        <v>1418</v>
      </c>
      <c r="AB564" s="336" t="s">
        <v>1418</v>
      </c>
      <c r="AC564" s="340" t="s">
        <v>1418</v>
      </c>
      <c r="AD564" s="509">
        <v>41575707000103</v>
      </c>
      <c r="AE564" s="337" t="s">
        <v>2319</v>
      </c>
      <c r="AF564" s="337" t="s">
        <v>2137</v>
      </c>
      <c r="AG564" s="341" t="s">
        <v>59</v>
      </c>
      <c r="AH564" s="341" t="s">
        <v>2144</v>
      </c>
      <c r="AI564" s="341">
        <v>1</v>
      </c>
      <c r="AJ564" s="341" t="s">
        <v>1428</v>
      </c>
      <c r="AK564" s="341" t="s">
        <v>1428</v>
      </c>
      <c r="AL564" s="336">
        <v>7.4999999999999997E-3</v>
      </c>
      <c r="AM564" s="336" t="s">
        <v>34</v>
      </c>
      <c r="AN564" s="336" t="s">
        <v>64</v>
      </c>
      <c r="AO564" s="334" t="s">
        <v>1321</v>
      </c>
      <c r="AP564" s="337" t="s">
        <v>13</v>
      </c>
      <c r="AQ564" s="343" t="s">
        <v>2202</v>
      </c>
      <c r="AR564" s="336" t="s">
        <v>34</v>
      </c>
      <c r="AS564" s="336" t="s">
        <v>34</v>
      </c>
      <c r="AT564" s="336"/>
      <c r="AW564" s="629"/>
      <c r="AX564" s="629"/>
      <c r="AY564" s="630"/>
      <c r="AZ564" s="630"/>
      <c r="BA564" s="630"/>
      <c r="BB564" s="631"/>
      <c r="BC564" s="630"/>
      <c r="BD564" s="630"/>
      <c r="BE564" s="630"/>
      <c r="BF564" s="630"/>
      <c r="BG564" s="631"/>
      <c r="BH564" s="631"/>
      <c r="BI564" s="632"/>
      <c r="BJ564" s="632"/>
      <c r="BK564" s="632"/>
      <c r="BL564" s="631"/>
      <c r="BM564" s="631"/>
      <c r="BN564" s="631"/>
      <c r="BO564" s="631"/>
      <c r="BP564" s="631"/>
      <c r="BQ564" s="631"/>
      <c r="BR564" s="631"/>
      <c r="BS564" s="631"/>
      <c r="BT564" s="634"/>
      <c r="BU564" s="635"/>
      <c r="BV564" s="633"/>
      <c r="BW564" s="636"/>
    </row>
    <row r="565" spans="2:75" ht="15.75" customHeight="1">
      <c r="B565" s="330" t="s">
        <v>578</v>
      </c>
      <c r="C565" s="331">
        <v>39151551000191</v>
      </c>
      <c r="D565" s="332" t="s">
        <v>14</v>
      </c>
      <c r="E565" s="332" t="s">
        <v>607</v>
      </c>
      <c r="F565" s="332"/>
      <c r="G565" s="333"/>
      <c r="H565" s="333" t="s">
        <v>34</v>
      </c>
      <c r="I565" s="333" t="s">
        <v>34</v>
      </c>
      <c r="J565" s="333" t="s">
        <v>612</v>
      </c>
      <c r="K565" s="334" t="s">
        <v>48</v>
      </c>
      <c r="L565" s="335"/>
      <c r="M565" s="335" t="s">
        <v>1415</v>
      </c>
      <c r="N565" s="334">
        <v>567477</v>
      </c>
      <c r="O565" s="334" t="s">
        <v>1324</v>
      </c>
      <c r="P565" s="338">
        <v>44193</v>
      </c>
      <c r="Q565" s="339">
        <v>66546578.280000001</v>
      </c>
      <c r="R565" s="339">
        <v>194177841.3753573</v>
      </c>
      <c r="S565" s="334">
        <v>9</v>
      </c>
      <c r="T565" s="336">
        <v>-0.36238461986141712</v>
      </c>
      <c r="U565" s="336">
        <v>-4.6846167116743924</v>
      </c>
      <c r="V565" s="336">
        <v>-0.25190507018483299</v>
      </c>
      <c r="W565" s="336">
        <v>-2.4695119916850365</v>
      </c>
      <c r="X565" s="336" t="s">
        <v>1418</v>
      </c>
      <c r="Y565" s="336" t="s">
        <v>1418</v>
      </c>
      <c r="Z565" s="336" t="s">
        <v>1418</v>
      </c>
      <c r="AA565" s="336" t="s">
        <v>1418</v>
      </c>
      <c r="AB565" s="336">
        <v>0.24750164365647312</v>
      </c>
      <c r="AC565" s="340">
        <v>-1.4409240331926831</v>
      </c>
      <c r="AD565" s="509">
        <v>0</v>
      </c>
      <c r="AE565" s="337" t="s">
        <v>2204</v>
      </c>
      <c r="AF565" s="337" t="s">
        <v>719</v>
      </c>
      <c r="AG565" s="341" t="s">
        <v>719</v>
      </c>
      <c r="AH565" s="341" t="s">
        <v>2135</v>
      </c>
      <c r="AI565" s="341">
        <v>1000</v>
      </c>
      <c r="AJ565" s="341">
        <v>500</v>
      </c>
      <c r="AK565" s="341">
        <v>500</v>
      </c>
      <c r="AL565" s="336">
        <v>5.0000000000000001E-3</v>
      </c>
      <c r="AM565" s="336" t="s">
        <v>34</v>
      </c>
      <c r="AN565" s="336" t="s">
        <v>2147</v>
      </c>
      <c r="AO565" s="334" t="s">
        <v>1324</v>
      </c>
      <c r="AP565" s="337" t="s">
        <v>716</v>
      </c>
      <c r="AQ565" s="343" t="s">
        <v>687</v>
      </c>
      <c r="AR565" s="336">
        <v>1.3333333333333333E-3</v>
      </c>
      <c r="AS565" s="336">
        <v>1.3333333333333333E-3</v>
      </c>
      <c r="AT565" s="336"/>
      <c r="AW565" s="629"/>
      <c r="AX565" s="629"/>
      <c r="AY565" s="630"/>
      <c r="AZ565" s="630"/>
      <c r="BA565" s="630"/>
      <c r="BB565" s="631"/>
      <c r="BC565" s="630"/>
      <c r="BD565" s="630"/>
      <c r="BE565" s="630"/>
      <c r="BF565" s="630"/>
      <c r="BG565" s="631"/>
      <c r="BH565" s="631"/>
      <c r="BI565" s="632"/>
      <c r="BJ565" s="632"/>
      <c r="BK565" s="632"/>
      <c r="BL565" s="631"/>
      <c r="BM565" s="631"/>
      <c r="BN565" s="631"/>
      <c r="BO565" s="631"/>
      <c r="BP565" s="631"/>
      <c r="BQ565" s="631"/>
      <c r="BR565" s="631"/>
      <c r="BS565" s="631"/>
      <c r="BT565" s="634"/>
      <c r="BU565" s="635"/>
      <c r="BV565" s="633"/>
      <c r="BW565" s="636"/>
    </row>
    <row r="566" spans="2:75" ht="15.75" customHeight="1">
      <c r="B566" s="330" t="s">
        <v>1606</v>
      </c>
      <c r="C566" s="331">
        <v>44347000000138</v>
      </c>
      <c r="D566" s="332" t="s">
        <v>14</v>
      </c>
      <c r="E566" s="332" t="s">
        <v>614</v>
      </c>
      <c r="F566" s="332"/>
      <c r="G566" s="333"/>
      <c r="H566" s="333" t="s">
        <v>1338</v>
      </c>
      <c r="I566" s="333"/>
      <c r="J566" s="333" t="s">
        <v>690</v>
      </c>
      <c r="K566" s="334" t="s">
        <v>48</v>
      </c>
      <c r="L566" s="335"/>
      <c r="M566" s="335"/>
      <c r="N566" s="334">
        <v>627674</v>
      </c>
      <c r="O566" s="334" t="s">
        <v>1321</v>
      </c>
      <c r="P566" s="338">
        <v>44551</v>
      </c>
      <c r="Q566" s="339" t="s">
        <v>1393</v>
      </c>
      <c r="R566" s="339" t="s">
        <v>1418</v>
      </c>
      <c r="S566" s="334">
        <v>9</v>
      </c>
      <c r="T566" s="336" t="s">
        <v>1418</v>
      </c>
      <c r="U566" s="336" t="s">
        <v>1418</v>
      </c>
      <c r="V566" s="336" t="s">
        <v>1418</v>
      </c>
      <c r="W566" s="336" t="s">
        <v>1418</v>
      </c>
      <c r="X566" s="336" t="s">
        <v>1418</v>
      </c>
      <c r="Y566" s="336" t="s">
        <v>1418</v>
      </c>
      <c r="Z566" s="336" t="s">
        <v>1418</v>
      </c>
      <c r="AA566" s="336" t="s">
        <v>1418</v>
      </c>
      <c r="AB566" s="336" t="s">
        <v>1418</v>
      </c>
      <c r="AC566" s="340" t="s">
        <v>1418</v>
      </c>
      <c r="AD566" s="509">
        <v>44347468000122</v>
      </c>
      <c r="AE566" s="337" t="s">
        <v>2305</v>
      </c>
      <c r="AF566" s="337" t="s">
        <v>2134</v>
      </c>
      <c r="AG566" s="341" t="s">
        <v>1436</v>
      </c>
      <c r="AH566" s="341" t="s">
        <v>2138</v>
      </c>
      <c r="AI566" s="341">
        <v>1000</v>
      </c>
      <c r="AJ566" s="341">
        <v>1000</v>
      </c>
      <c r="AK566" s="341">
        <v>1000</v>
      </c>
      <c r="AL566" s="336">
        <v>0.01</v>
      </c>
      <c r="AM566" s="336">
        <v>0.2</v>
      </c>
      <c r="AN566" s="336" t="s">
        <v>2152</v>
      </c>
      <c r="AO566" s="334" t="s">
        <v>1324</v>
      </c>
      <c r="AP566" s="337" t="s">
        <v>716</v>
      </c>
      <c r="AQ566" s="343" t="s">
        <v>659</v>
      </c>
      <c r="AR566" s="336">
        <v>2.6670000000000001E-3</v>
      </c>
      <c r="AS566" s="336">
        <v>2.6670000000000001E-3</v>
      </c>
      <c r="AT566" s="336"/>
      <c r="AW566" s="629"/>
      <c r="AX566" s="629"/>
      <c r="AY566" s="630"/>
      <c r="AZ566" s="630"/>
      <c r="BA566" s="630"/>
      <c r="BB566" s="631"/>
      <c r="BC566" s="630"/>
      <c r="BD566" s="630"/>
      <c r="BE566" s="630"/>
      <c r="BF566" s="630"/>
      <c r="BG566" s="631"/>
      <c r="BH566" s="631"/>
      <c r="BI566" s="632"/>
      <c r="BJ566" s="632"/>
      <c r="BK566" s="632"/>
      <c r="BL566" s="631"/>
      <c r="BM566" s="631"/>
      <c r="BN566" s="631"/>
      <c r="BO566" s="631"/>
      <c r="BP566" s="631"/>
      <c r="BQ566" s="631"/>
      <c r="BR566" s="631"/>
      <c r="BS566" s="631"/>
      <c r="BT566" s="634"/>
      <c r="BU566" s="635"/>
      <c r="BV566" s="633"/>
      <c r="BW566" s="636"/>
    </row>
    <row r="567" spans="2:75" ht="15.75" customHeight="1">
      <c r="B567" s="330" t="s">
        <v>1082</v>
      </c>
      <c r="C567" s="331">
        <v>39345935000145</v>
      </c>
      <c r="D567" s="332" t="s">
        <v>14</v>
      </c>
      <c r="E567" s="332" t="s">
        <v>607</v>
      </c>
      <c r="F567" s="332"/>
      <c r="G567" s="333"/>
      <c r="H567" s="333" t="s">
        <v>34</v>
      </c>
      <c r="I567" s="333" t="s">
        <v>34</v>
      </c>
      <c r="J567" s="333" t="s">
        <v>611</v>
      </c>
      <c r="K567" s="334" t="s">
        <v>49</v>
      </c>
      <c r="L567" s="335"/>
      <c r="M567" s="335" t="s">
        <v>34</v>
      </c>
      <c r="N567" s="334">
        <v>568066</v>
      </c>
      <c r="O567" s="334" t="s">
        <v>1321</v>
      </c>
      <c r="P567" s="338">
        <v>44194</v>
      </c>
      <c r="Q567" s="339">
        <v>10117304.07</v>
      </c>
      <c r="R567" s="339">
        <v>19851082.778373014</v>
      </c>
      <c r="S567" s="334">
        <v>9</v>
      </c>
      <c r="T567" s="336">
        <v>-0.50413371844446409</v>
      </c>
      <c r="U567" s="336">
        <v>-6.5170349758404171</v>
      </c>
      <c r="V567" s="336">
        <v>-0.54964266850317656</v>
      </c>
      <c r="W567" s="336">
        <v>-5.3883360109203657</v>
      </c>
      <c r="X567" s="336" t="s">
        <v>1418</v>
      </c>
      <c r="Y567" s="336" t="s">
        <v>1418</v>
      </c>
      <c r="Z567" s="336" t="s">
        <v>1418</v>
      </c>
      <c r="AA567" s="336" t="s">
        <v>1418</v>
      </c>
      <c r="AB567" s="336">
        <v>0.50857645663784568</v>
      </c>
      <c r="AC567" s="340">
        <v>-1.5049540419640668</v>
      </c>
      <c r="AD567" s="509">
        <v>39330087000109</v>
      </c>
      <c r="AE567" s="337" t="s">
        <v>2169</v>
      </c>
      <c r="AF567" s="337" t="s">
        <v>2134</v>
      </c>
      <c r="AG567" s="341" t="s">
        <v>1436</v>
      </c>
      <c r="AH567" s="341" t="s">
        <v>2135</v>
      </c>
      <c r="AI567" s="341">
        <v>5000</v>
      </c>
      <c r="AJ567" s="341">
        <v>5000</v>
      </c>
      <c r="AK567" s="341">
        <v>5000</v>
      </c>
      <c r="AL567" s="336">
        <v>0.01</v>
      </c>
      <c r="AM567" s="336" t="s">
        <v>34</v>
      </c>
      <c r="AN567" s="336" t="s">
        <v>34</v>
      </c>
      <c r="AO567" s="334" t="s">
        <v>1324</v>
      </c>
      <c r="AP567" s="337" t="s">
        <v>716</v>
      </c>
      <c r="AQ567" s="343" t="s">
        <v>687</v>
      </c>
      <c r="AR567" s="336">
        <v>6.0000000000000001E-3</v>
      </c>
      <c r="AS567" s="336">
        <v>6.0000000000000001E-3</v>
      </c>
      <c r="AT567" s="336"/>
      <c r="AW567" s="629"/>
      <c r="AX567" s="629"/>
      <c r="AY567" s="630"/>
      <c r="AZ567" s="630"/>
      <c r="BA567" s="630"/>
      <c r="BB567" s="631"/>
      <c r="BC567" s="630"/>
      <c r="BD567" s="630"/>
      <c r="BE567" s="630"/>
      <c r="BF567" s="630"/>
      <c r="BG567" s="631"/>
      <c r="BH567" s="631"/>
      <c r="BI567" s="632"/>
      <c r="BJ567" s="632"/>
      <c r="BK567" s="632"/>
      <c r="BL567" s="631"/>
      <c r="BM567" s="631"/>
      <c r="BN567" s="631"/>
      <c r="BO567" s="631"/>
      <c r="BP567" s="631"/>
      <c r="BQ567" s="631"/>
      <c r="BR567" s="631"/>
      <c r="BS567" s="631"/>
      <c r="BT567" s="634"/>
      <c r="BU567" s="635"/>
      <c r="BV567" s="633"/>
      <c r="BW567" s="636"/>
    </row>
    <row r="568" spans="2:75" ht="15.75" customHeight="1">
      <c r="B568" s="330" t="s">
        <v>366</v>
      </c>
      <c r="C568" s="331">
        <v>4621018000161</v>
      </c>
      <c r="D568" s="332" t="s">
        <v>14</v>
      </c>
      <c r="E568" s="332" t="s">
        <v>614</v>
      </c>
      <c r="F568" s="332"/>
      <c r="G568" s="333"/>
      <c r="H568" s="333" t="s">
        <v>865</v>
      </c>
      <c r="I568" s="333" t="s">
        <v>34</v>
      </c>
      <c r="J568" s="333" t="s">
        <v>608</v>
      </c>
      <c r="K568" s="334" t="s">
        <v>48</v>
      </c>
      <c r="L568" s="335"/>
      <c r="M568" s="335" t="s">
        <v>1415</v>
      </c>
      <c r="N568" s="334">
        <v>97101</v>
      </c>
      <c r="O568" s="334" t="s">
        <v>1321</v>
      </c>
      <c r="P568" s="338">
        <v>37138</v>
      </c>
      <c r="Q568" s="339">
        <v>67280421.560000002</v>
      </c>
      <c r="R568" s="339">
        <v>85588892.617777735</v>
      </c>
      <c r="S568" s="334">
        <v>9</v>
      </c>
      <c r="T568" s="336">
        <v>4.8062580764635321E-2</v>
      </c>
      <c r="U568" s="336">
        <v>0.62131436246470495</v>
      </c>
      <c r="V568" s="336">
        <v>-1.8091765920399738E-2</v>
      </c>
      <c r="W568" s="336">
        <v>-0.17735980009613891</v>
      </c>
      <c r="X568" s="336">
        <v>9.680294176264348E-2</v>
      </c>
      <c r="Y568" s="336">
        <v>0.73407429266175794</v>
      </c>
      <c r="Z568" s="336">
        <v>0.25964031112876285</v>
      </c>
      <c r="AA568" s="336">
        <v>1.4758797007972084</v>
      </c>
      <c r="AB568" s="336">
        <v>0.10375412092498716</v>
      </c>
      <c r="AC568" s="340">
        <v>-1.0606462198468176</v>
      </c>
      <c r="AD568" s="509">
        <v>0</v>
      </c>
      <c r="AE568" s="337" t="s">
        <v>2410</v>
      </c>
      <c r="AF568" s="337" t="s">
        <v>2140</v>
      </c>
      <c r="AG568" s="341" t="s">
        <v>719</v>
      </c>
      <c r="AH568" s="341" t="s">
        <v>2138</v>
      </c>
      <c r="AI568" s="341">
        <v>100</v>
      </c>
      <c r="AJ568" s="341">
        <v>100</v>
      </c>
      <c r="AK568" s="341">
        <v>100</v>
      </c>
      <c r="AL568" s="336">
        <v>1.4499999999999999E-2</v>
      </c>
      <c r="AM568" s="336">
        <v>0.2</v>
      </c>
      <c r="AN568" s="336" t="s">
        <v>64</v>
      </c>
      <c r="AO568" s="334" t="s">
        <v>1324</v>
      </c>
      <c r="AP568" s="337" t="s">
        <v>13</v>
      </c>
      <c r="AQ568" s="343" t="s">
        <v>668</v>
      </c>
      <c r="AR568" s="336">
        <v>3.3833333333333332E-3</v>
      </c>
      <c r="AS568" s="336">
        <v>3.3833333333333332E-3</v>
      </c>
      <c r="AT568" s="336"/>
      <c r="AW568" s="629"/>
      <c r="AX568" s="629"/>
      <c r="AY568" s="630"/>
      <c r="AZ568" s="630"/>
      <c r="BA568" s="630"/>
      <c r="BB568" s="631"/>
      <c r="BC568" s="630"/>
      <c r="BD568" s="630"/>
      <c r="BE568" s="630"/>
      <c r="BF568" s="630"/>
      <c r="BG568" s="631"/>
      <c r="BH568" s="631"/>
      <c r="BI568" s="632"/>
      <c r="BJ568" s="632"/>
      <c r="BK568" s="632"/>
      <c r="BL568" s="212"/>
      <c r="BM568" s="631"/>
      <c r="BN568" s="631"/>
      <c r="BO568" s="631"/>
      <c r="BP568" s="631"/>
      <c r="BQ568" s="631"/>
      <c r="BR568" s="631"/>
      <c r="BS568" s="631"/>
      <c r="BT568" s="634"/>
      <c r="BU568" s="635"/>
      <c r="BV568" s="633"/>
      <c r="BW568" s="636"/>
    </row>
    <row r="569" spans="2:75" ht="15.75" customHeight="1">
      <c r="B569" s="330" t="s">
        <v>1175</v>
      </c>
      <c r="C569" s="331">
        <v>34658702000189</v>
      </c>
      <c r="D569" s="332" t="s">
        <v>14</v>
      </c>
      <c r="E569" s="332" t="s">
        <v>607</v>
      </c>
      <c r="F569" s="332"/>
      <c r="G569" s="333"/>
      <c r="H569" s="333" t="s">
        <v>34</v>
      </c>
      <c r="I569" s="333" t="s">
        <v>34</v>
      </c>
      <c r="J569" s="333" t="s">
        <v>608</v>
      </c>
      <c r="K569" s="334" t="s">
        <v>48</v>
      </c>
      <c r="L569" s="335"/>
      <c r="M569" s="335" t="s">
        <v>34</v>
      </c>
      <c r="N569" s="334">
        <v>524042</v>
      </c>
      <c r="O569" s="334" t="s">
        <v>1321</v>
      </c>
      <c r="P569" s="338">
        <v>43850</v>
      </c>
      <c r="Q569" s="339">
        <v>24946191.93</v>
      </c>
      <c r="R569" s="339">
        <v>23461465.222539689</v>
      </c>
      <c r="S569" s="334">
        <v>9</v>
      </c>
      <c r="T569" s="336">
        <v>4.0598192455848725E-2</v>
      </c>
      <c r="U569" s="336">
        <v>0.52482075788749905</v>
      </c>
      <c r="V569" s="336">
        <v>-0.14673390606551451</v>
      </c>
      <c r="W569" s="336">
        <v>-1.4384829187824393</v>
      </c>
      <c r="X569" s="336">
        <v>8.1717654576039633E-2</v>
      </c>
      <c r="Y569" s="336">
        <v>0.61967981952417528</v>
      </c>
      <c r="Z569" s="336" t="s">
        <v>1418</v>
      </c>
      <c r="AA569" s="336" t="s">
        <v>1418</v>
      </c>
      <c r="AB569" s="336">
        <v>0.22817452498976884</v>
      </c>
      <c r="AC569" s="340">
        <v>-1.0070132370658262</v>
      </c>
      <c r="AD569" s="509">
        <v>0</v>
      </c>
      <c r="AE569" s="337" t="s">
        <v>2410</v>
      </c>
      <c r="AF569" s="337" t="s">
        <v>2140</v>
      </c>
      <c r="AG569" s="341" t="s">
        <v>719</v>
      </c>
      <c r="AH569" s="341" t="s">
        <v>2138</v>
      </c>
      <c r="AI569" s="341">
        <v>100</v>
      </c>
      <c r="AJ569" s="341">
        <v>100</v>
      </c>
      <c r="AK569" s="341">
        <v>100</v>
      </c>
      <c r="AL569" s="336">
        <v>1.95E-2</v>
      </c>
      <c r="AM569" s="336">
        <v>0.2</v>
      </c>
      <c r="AN569" s="336" t="s">
        <v>666</v>
      </c>
      <c r="AO569" s="334" t="s">
        <v>1324</v>
      </c>
      <c r="AP569" s="337" t="s">
        <v>716</v>
      </c>
      <c r="AQ569" s="343" t="s">
        <v>659</v>
      </c>
      <c r="AR569" s="336">
        <v>4.5499999999999994E-3</v>
      </c>
      <c r="AS569" s="336">
        <v>4.5499999999999994E-3</v>
      </c>
      <c r="AT569" s="336"/>
      <c r="AX569" s="629"/>
      <c r="AY569" s="630"/>
      <c r="AZ569" s="630"/>
      <c r="BA569" s="630"/>
      <c r="BB569" s="631"/>
      <c r="BC569" s="630"/>
      <c r="BD569" s="630"/>
      <c r="BE569" s="630"/>
      <c r="BF569" s="630"/>
      <c r="BG569" s="631"/>
      <c r="BH569" s="631"/>
      <c r="BI569" s="632"/>
      <c r="BJ569" s="632"/>
      <c r="BK569" s="632"/>
      <c r="BL569" s="631"/>
      <c r="BM569" s="631"/>
      <c r="BN569" s="631"/>
      <c r="BO569" s="631"/>
      <c r="BP569" s="631"/>
      <c r="BQ569" s="631"/>
      <c r="BR569" s="631"/>
      <c r="BS569" s="631"/>
      <c r="BT569" s="634"/>
      <c r="BU569" s="635"/>
      <c r="BV569" s="633"/>
      <c r="BW569" s="636"/>
    </row>
    <row r="570" spans="2:75" ht="15.75" customHeight="1">
      <c r="B570" s="330" t="s">
        <v>1208</v>
      </c>
      <c r="C570" s="331">
        <v>38949124000190</v>
      </c>
      <c r="D570" s="332" t="s">
        <v>14</v>
      </c>
      <c r="E570" s="332" t="s">
        <v>607</v>
      </c>
      <c r="F570" s="332"/>
      <c r="G570" s="333" t="s">
        <v>866</v>
      </c>
      <c r="H570" s="333" t="s">
        <v>34</v>
      </c>
      <c r="I570" s="333" t="s">
        <v>34</v>
      </c>
      <c r="J570" s="333" t="s">
        <v>690</v>
      </c>
      <c r="K570" s="334" t="s">
        <v>48</v>
      </c>
      <c r="L570" s="335"/>
      <c r="M570" s="335" t="s">
        <v>34</v>
      </c>
      <c r="N570" s="334">
        <v>555835</v>
      </c>
      <c r="O570" s="334" t="s">
        <v>1321</v>
      </c>
      <c r="P570" s="338">
        <v>44112</v>
      </c>
      <c r="Q570" s="339">
        <v>16401802.17</v>
      </c>
      <c r="R570" s="339">
        <v>32572580.255158707</v>
      </c>
      <c r="S570" s="334">
        <v>9</v>
      </c>
      <c r="T570" s="336">
        <v>-0.10894441151657253</v>
      </c>
      <c r="U570" s="336">
        <v>-1.4083456715940108</v>
      </c>
      <c r="V570" s="336">
        <v>-8.691496009450228E-2</v>
      </c>
      <c r="W570" s="336">
        <v>-0.85205722954568364</v>
      </c>
      <c r="X570" s="336" t="s">
        <v>1418</v>
      </c>
      <c r="Y570" s="336" t="s">
        <v>1418</v>
      </c>
      <c r="Z570" s="336" t="s">
        <v>1418</v>
      </c>
      <c r="AA570" s="336" t="s">
        <v>1418</v>
      </c>
      <c r="AB570" s="336">
        <v>0.27231564581211598</v>
      </c>
      <c r="AC570" s="340">
        <v>-0.55477241097913343</v>
      </c>
      <c r="AD570" s="509">
        <v>38948616000161</v>
      </c>
      <c r="AE570" s="337" t="s">
        <v>2169</v>
      </c>
      <c r="AF570" s="337" t="s">
        <v>2134</v>
      </c>
      <c r="AG570" s="341" t="s">
        <v>1436</v>
      </c>
      <c r="AH570" s="341" t="s">
        <v>2135</v>
      </c>
      <c r="AI570" s="341">
        <v>5000</v>
      </c>
      <c r="AJ570" s="341">
        <v>5000</v>
      </c>
      <c r="AK570" s="341">
        <v>5000</v>
      </c>
      <c r="AL570" s="336">
        <v>1.2E-2</v>
      </c>
      <c r="AM570" s="336" t="s">
        <v>34</v>
      </c>
      <c r="AN570" s="336" t="s">
        <v>34</v>
      </c>
      <c r="AO570" s="334" t="s">
        <v>1324</v>
      </c>
      <c r="AP570" s="337" t="s">
        <v>716</v>
      </c>
      <c r="AQ570" s="343" t="s">
        <v>687</v>
      </c>
      <c r="AR570" s="336">
        <v>8.0000000000000002E-3</v>
      </c>
      <c r="AS570" s="336">
        <v>8.0000000000000002E-3</v>
      </c>
      <c r="AT570" s="336"/>
      <c r="AW570" s="629"/>
      <c r="AX570" s="629"/>
      <c r="AY570" s="630"/>
      <c r="AZ570" s="630"/>
      <c r="BA570" s="630"/>
      <c r="BB570" s="631"/>
      <c r="BC570" s="630"/>
      <c r="BD570" s="630"/>
      <c r="BE570" s="630"/>
      <c r="BF570" s="630"/>
      <c r="BG570" s="631"/>
      <c r="BH570" s="631"/>
      <c r="BI570" s="632"/>
      <c r="BJ570" s="632"/>
      <c r="BK570" s="632"/>
      <c r="BL570" s="212"/>
      <c r="BM570" s="631"/>
      <c r="BN570" s="631"/>
      <c r="BO570" s="631"/>
      <c r="BP570" s="631"/>
      <c r="BQ570" s="631"/>
      <c r="BR570" s="631"/>
      <c r="BS570" s="631"/>
      <c r="BT570" s="634"/>
      <c r="BU570" s="635"/>
      <c r="BV570" s="633"/>
      <c r="BW570" s="636"/>
    </row>
    <row r="571" spans="2:75" ht="15.75" customHeight="1">
      <c r="B571" s="330" t="s">
        <v>1706</v>
      </c>
      <c r="C571" s="331">
        <v>38948616000161</v>
      </c>
      <c r="D571" s="332" t="s">
        <v>14</v>
      </c>
      <c r="E571" s="332" t="s">
        <v>607</v>
      </c>
      <c r="F571" s="332"/>
      <c r="G571" s="333" t="s">
        <v>866</v>
      </c>
      <c r="H571" s="333" t="s">
        <v>34</v>
      </c>
      <c r="I571" s="333" t="s">
        <v>34</v>
      </c>
      <c r="J571" s="333" t="s">
        <v>690</v>
      </c>
      <c r="K571" s="334" t="s">
        <v>48</v>
      </c>
      <c r="L571" s="335"/>
      <c r="M571" s="335"/>
      <c r="N571" s="334">
        <v>555827</v>
      </c>
      <c r="O571" s="334" t="s">
        <v>1321</v>
      </c>
      <c r="P571" s="338">
        <v>44112</v>
      </c>
      <c r="Q571" s="339">
        <v>13819988.67</v>
      </c>
      <c r="R571" s="339">
        <v>30530137.219920654</v>
      </c>
      <c r="S571" s="334">
        <v>9</v>
      </c>
      <c r="T571" s="336">
        <v>-0.20210487236671926</v>
      </c>
      <c r="U571" s="336">
        <v>-2.2732581267714451</v>
      </c>
      <c r="V571" s="336">
        <v>-0.16593841105332963</v>
      </c>
      <c r="W571" s="336">
        <v>-1.522934351018788</v>
      </c>
      <c r="X571" s="336" t="s">
        <v>1418</v>
      </c>
      <c r="Y571" s="336" t="s">
        <v>1418</v>
      </c>
      <c r="Z571" s="336" t="s">
        <v>1418</v>
      </c>
      <c r="AA571" s="336" t="s">
        <v>1418</v>
      </c>
      <c r="AB571" s="336">
        <v>0.28379883631477842</v>
      </c>
      <c r="AC571" s="340">
        <v>-0.86179527171051862</v>
      </c>
      <c r="AD571" s="509">
        <v>0</v>
      </c>
      <c r="AE571" s="337" t="s">
        <v>2169</v>
      </c>
      <c r="AF571" s="337" t="s">
        <v>2134</v>
      </c>
      <c r="AG571" s="341" t="s">
        <v>1436</v>
      </c>
      <c r="AH571" s="341" t="s">
        <v>2195</v>
      </c>
      <c r="AI571" s="341">
        <v>2000000</v>
      </c>
      <c r="AJ571" s="341">
        <v>1000</v>
      </c>
      <c r="AK571" s="341">
        <v>2000000</v>
      </c>
      <c r="AL571" s="336">
        <v>2E-3</v>
      </c>
      <c r="AM571" s="336" t="s">
        <v>34</v>
      </c>
      <c r="AN571" s="336" t="s">
        <v>34</v>
      </c>
      <c r="AO571" s="334" t="s">
        <v>1324</v>
      </c>
      <c r="AP571" s="337" t="s">
        <v>716</v>
      </c>
      <c r="AQ571" s="343" t="s">
        <v>687</v>
      </c>
      <c r="AR571" s="336" t="s">
        <v>34</v>
      </c>
      <c r="AS571" s="336" t="s">
        <v>34</v>
      </c>
      <c r="AT571" s="336"/>
      <c r="AX571" s="629"/>
      <c r="AY571" s="630"/>
      <c r="AZ571" s="630"/>
      <c r="BA571" s="630"/>
      <c r="BB571" s="631"/>
      <c r="BC571" s="630"/>
      <c r="BD571" s="630"/>
      <c r="BE571" s="630"/>
      <c r="BF571" s="630"/>
      <c r="BG571" s="631"/>
      <c r="BH571" s="631"/>
      <c r="BI571" s="632"/>
      <c r="BJ571" s="632"/>
      <c r="BK571" s="632"/>
      <c r="BL571" s="631"/>
      <c r="BM571" s="631"/>
      <c r="BN571" s="631"/>
      <c r="BO571" s="631"/>
      <c r="BP571" s="631"/>
      <c r="BQ571" s="631"/>
      <c r="BR571" s="631"/>
      <c r="BS571" s="631"/>
      <c r="BT571" s="634"/>
      <c r="BU571" s="635"/>
      <c r="BV571" s="633"/>
      <c r="BW571" s="636"/>
    </row>
    <row r="572" spans="2:75" ht="15.75" customHeight="1">
      <c r="B572" s="330" t="s">
        <v>812</v>
      </c>
      <c r="C572" s="331">
        <v>21185984000100</v>
      </c>
      <c r="D572" s="332" t="s">
        <v>11</v>
      </c>
      <c r="E572" s="332" t="s">
        <v>620</v>
      </c>
      <c r="F572" s="332" t="s">
        <v>663</v>
      </c>
      <c r="G572" s="333" t="s">
        <v>738</v>
      </c>
      <c r="H572" s="333" t="s">
        <v>34</v>
      </c>
      <c r="I572" s="333"/>
      <c r="J572" s="333" t="s">
        <v>608</v>
      </c>
      <c r="K572" s="334" t="s">
        <v>48</v>
      </c>
      <c r="L572" s="335"/>
      <c r="M572" s="335" t="s">
        <v>1415</v>
      </c>
      <c r="N572" s="334">
        <v>385883</v>
      </c>
      <c r="O572" s="334" t="s">
        <v>1321</v>
      </c>
      <c r="P572" s="338">
        <v>42003</v>
      </c>
      <c r="Q572" s="339">
        <v>575579940</v>
      </c>
      <c r="R572" s="339">
        <v>640552171.45900798</v>
      </c>
      <c r="S572" s="334">
        <v>10</v>
      </c>
      <c r="T572" s="336">
        <v>8.6486458670264721E-2</v>
      </c>
      <c r="U572" s="336">
        <v>1.1180273317758305</v>
      </c>
      <c r="V572" s="336">
        <v>0.11951103960933329</v>
      </c>
      <c r="W572" s="336">
        <v>1.171607801452516</v>
      </c>
      <c r="X572" s="336">
        <v>0.17176861230263074</v>
      </c>
      <c r="Y572" s="336">
        <v>1.3025525906714153</v>
      </c>
      <c r="Z572" s="336">
        <v>0.184719028614859</v>
      </c>
      <c r="AA572" s="336">
        <v>1.0500028423877821</v>
      </c>
      <c r="AB572" s="336">
        <v>3.0237420587593275E-3</v>
      </c>
      <c r="AC572" s="340">
        <v>5.2153221428023082</v>
      </c>
      <c r="AD572" s="509">
        <v>17137984000150</v>
      </c>
      <c r="AE572" s="337" t="s">
        <v>2153</v>
      </c>
      <c r="AF572" s="337" t="s">
        <v>728</v>
      </c>
      <c r="AG572" s="341" t="s">
        <v>728</v>
      </c>
      <c r="AH572" s="341" t="s">
        <v>2138</v>
      </c>
      <c r="AI572" s="341">
        <v>5000</v>
      </c>
      <c r="AJ572" s="341">
        <v>5000</v>
      </c>
      <c r="AK572" s="341">
        <v>5000</v>
      </c>
      <c r="AL572" s="336">
        <v>4.0000000000000001E-3</v>
      </c>
      <c r="AM572" s="336" t="s">
        <v>34</v>
      </c>
      <c r="AN572" s="336" t="s">
        <v>34</v>
      </c>
      <c r="AO572" s="334" t="s">
        <v>1324</v>
      </c>
      <c r="AP572" s="337" t="s">
        <v>11</v>
      </c>
      <c r="AQ572" s="343" t="s">
        <v>677</v>
      </c>
      <c r="AR572" s="336">
        <v>1.2800000000000001E-3</v>
      </c>
      <c r="AS572" s="336">
        <v>1.2800000000000001E-3</v>
      </c>
      <c r="AT572" s="336"/>
      <c r="AX572" s="629"/>
      <c r="AY572" s="630"/>
      <c r="AZ572" s="630"/>
      <c r="BA572" s="630"/>
      <c r="BB572" s="631"/>
      <c r="BC572" s="630"/>
      <c r="BD572" s="630"/>
      <c r="BE572" s="630"/>
      <c r="BF572" s="630"/>
      <c r="BG572" s="631"/>
      <c r="BH572" s="631"/>
      <c r="BI572" s="632"/>
      <c r="BJ572" s="632"/>
      <c r="BK572" s="632"/>
      <c r="BL572" s="631"/>
      <c r="BM572" s="631"/>
      <c r="BN572" s="631"/>
      <c r="BO572" s="631"/>
      <c r="BP572" s="631"/>
      <c r="BQ572" s="631"/>
      <c r="BR572" s="631"/>
      <c r="BS572" s="631"/>
      <c r="BT572" s="634"/>
      <c r="BU572" s="635"/>
      <c r="BV572" s="633"/>
      <c r="BW572" s="636"/>
    </row>
    <row r="573" spans="2:75" ht="15.75" customHeight="1">
      <c r="B573" s="330" t="s">
        <v>1178</v>
      </c>
      <c r="C573" s="331">
        <v>35744790000102</v>
      </c>
      <c r="D573" s="332" t="s">
        <v>13</v>
      </c>
      <c r="E573" s="332" t="s">
        <v>616</v>
      </c>
      <c r="F573" s="332" t="s">
        <v>617</v>
      </c>
      <c r="G573" s="333" t="s">
        <v>34</v>
      </c>
      <c r="H573" s="333" t="s">
        <v>1338</v>
      </c>
      <c r="I573" s="333" t="s">
        <v>34</v>
      </c>
      <c r="J573" s="333" t="s">
        <v>608</v>
      </c>
      <c r="K573" s="334"/>
      <c r="L573" s="335"/>
      <c r="M573" s="335" t="s">
        <v>34</v>
      </c>
      <c r="N573" s="334">
        <v>534021</v>
      </c>
      <c r="O573" s="334" t="s">
        <v>1321</v>
      </c>
      <c r="P573" s="338">
        <v>43922</v>
      </c>
      <c r="Q573" s="339">
        <v>45297104.840000004</v>
      </c>
      <c r="R573" s="339">
        <v>125596392.01357147</v>
      </c>
      <c r="S573" s="334">
        <v>10</v>
      </c>
      <c r="T573" s="336">
        <v>-4.9098056427643089E-2</v>
      </c>
      <c r="U573" s="336">
        <v>-0.63470015846596284</v>
      </c>
      <c r="V573" s="336">
        <v>-7.7625874307658549E-2</v>
      </c>
      <c r="W573" s="336">
        <v>-0.76099312859062951</v>
      </c>
      <c r="X573" s="336">
        <v>-3.0984499253442155E-2</v>
      </c>
      <c r="Y573" s="336">
        <v>-0.23496108650002459</v>
      </c>
      <c r="Z573" s="336" t="s">
        <v>1418</v>
      </c>
      <c r="AA573" s="336" t="s">
        <v>1418</v>
      </c>
      <c r="AB573" s="336">
        <v>0.10464112558792027</v>
      </c>
      <c r="AC573" s="340">
        <v>-1.6483169929037162</v>
      </c>
      <c r="AD573" s="509">
        <v>35769107000183</v>
      </c>
      <c r="AE573" s="337" t="s">
        <v>2411</v>
      </c>
      <c r="AF573" s="337" t="s">
        <v>2143</v>
      </c>
      <c r="AG573" s="341" t="s">
        <v>1437</v>
      </c>
      <c r="AH573" s="341" t="s">
        <v>2135</v>
      </c>
      <c r="AI573" s="341">
        <v>5000</v>
      </c>
      <c r="AJ573" s="341">
        <v>0</v>
      </c>
      <c r="AK573" s="341">
        <v>0</v>
      </c>
      <c r="AL573" s="336">
        <v>7.4999999999999997E-3</v>
      </c>
      <c r="AM573" s="336" t="s">
        <v>34</v>
      </c>
      <c r="AN573" s="336" t="s">
        <v>34</v>
      </c>
      <c r="AO573" s="334" t="s">
        <v>1324</v>
      </c>
      <c r="AP573" s="337" t="s">
        <v>13</v>
      </c>
      <c r="AQ573" s="343" t="s">
        <v>679</v>
      </c>
      <c r="AR573" s="336">
        <v>4.3499999999999997E-3</v>
      </c>
      <c r="AS573" s="336">
        <v>4.3499999999999997E-3</v>
      </c>
      <c r="AT573" s="336"/>
      <c r="AX573" s="629"/>
      <c r="AY573" s="630"/>
      <c r="AZ573" s="630"/>
      <c r="BA573" s="630"/>
      <c r="BB573" s="631"/>
      <c r="BC573" s="630"/>
      <c r="BD573" s="630"/>
      <c r="BE573" s="630"/>
      <c r="BF573" s="630"/>
      <c r="BG573" s="631"/>
      <c r="BH573" s="631"/>
      <c r="BI573" s="632"/>
      <c r="BJ573" s="632"/>
      <c r="BK573" s="632"/>
      <c r="BL573" s="631"/>
      <c r="BM573" s="631"/>
      <c r="BN573" s="631"/>
      <c r="BO573" s="631"/>
      <c r="BP573" s="631"/>
      <c r="BQ573" s="631"/>
      <c r="BR573" s="631"/>
      <c r="BS573" s="631"/>
      <c r="BT573" s="634"/>
      <c r="BU573" s="635"/>
      <c r="BV573" s="633"/>
      <c r="BW573" s="636"/>
    </row>
    <row r="574" spans="2:75" ht="15.75" customHeight="1">
      <c r="B574" s="330" t="s">
        <v>1288</v>
      </c>
      <c r="C574" s="331">
        <v>45081757000195</v>
      </c>
      <c r="D574" s="332" t="s">
        <v>11</v>
      </c>
      <c r="E574" s="332" t="s">
        <v>620</v>
      </c>
      <c r="F574" s="332" t="s">
        <v>619</v>
      </c>
      <c r="G574" s="333" t="s">
        <v>738</v>
      </c>
      <c r="H574" s="333" t="s">
        <v>34</v>
      </c>
      <c r="I574" s="333"/>
      <c r="J574" s="333" t="s">
        <v>608</v>
      </c>
      <c r="K574" s="334" t="s">
        <v>48</v>
      </c>
      <c r="L574" s="335"/>
      <c r="M574" s="335" t="s">
        <v>1415</v>
      </c>
      <c r="N574" s="334">
        <v>651222</v>
      </c>
      <c r="O574" s="334" t="s">
        <v>1321</v>
      </c>
      <c r="P574" s="338">
        <v>44694</v>
      </c>
      <c r="Q574" s="339">
        <v>5198365.3600000003</v>
      </c>
      <c r="R574" s="339" t="s">
        <v>1418</v>
      </c>
      <c r="S574" s="334">
        <v>10</v>
      </c>
      <c r="T574" s="336" t="s">
        <v>1418</v>
      </c>
      <c r="U574" s="336" t="s">
        <v>1418</v>
      </c>
      <c r="V574" s="336" t="s">
        <v>1418</v>
      </c>
      <c r="W574" s="336" t="s">
        <v>1418</v>
      </c>
      <c r="X574" s="336" t="s">
        <v>1418</v>
      </c>
      <c r="Y574" s="336" t="s">
        <v>1418</v>
      </c>
      <c r="Z574" s="336" t="s">
        <v>1418</v>
      </c>
      <c r="AA574" s="336" t="s">
        <v>1418</v>
      </c>
      <c r="AB574" s="336" t="s">
        <v>1418</v>
      </c>
      <c r="AC574" s="340" t="s">
        <v>1418</v>
      </c>
      <c r="AD574" s="509">
        <v>18428655000120</v>
      </c>
      <c r="AE574" s="337" t="s">
        <v>2194</v>
      </c>
      <c r="AF574" s="337" t="s">
        <v>2194</v>
      </c>
      <c r="AG574" s="341" t="s">
        <v>1439</v>
      </c>
      <c r="AH574" s="341" t="s">
        <v>2138</v>
      </c>
      <c r="AI574" s="341">
        <v>200</v>
      </c>
      <c r="AJ574" s="341">
        <v>200</v>
      </c>
      <c r="AK574" s="341">
        <v>200</v>
      </c>
      <c r="AL574" s="336">
        <v>5.0000000000000001E-3</v>
      </c>
      <c r="AM574" s="336">
        <v>0.2</v>
      </c>
      <c r="AN574" s="336" t="s">
        <v>64</v>
      </c>
      <c r="AO574" s="334" t="s">
        <v>1324</v>
      </c>
      <c r="AP574" s="337" t="s">
        <v>11</v>
      </c>
      <c r="AQ574" s="343" t="s">
        <v>1374</v>
      </c>
      <c r="AR574" s="336">
        <v>1.6666666666666666E-3</v>
      </c>
      <c r="AS574" s="336">
        <v>1.6666666666666666E-3</v>
      </c>
      <c r="AT574" s="336"/>
      <c r="AX574" s="629"/>
      <c r="AY574" s="630"/>
      <c r="AZ574" s="630"/>
      <c r="BA574" s="630"/>
      <c r="BB574" s="631"/>
      <c r="BC574" s="630"/>
      <c r="BD574" s="630"/>
      <c r="BE574" s="630"/>
      <c r="BF574" s="630"/>
      <c r="BG574" s="631"/>
      <c r="BH574" s="631"/>
      <c r="BI574" s="632"/>
      <c r="BJ574" s="632"/>
      <c r="BK574" s="632"/>
      <c r="BL574" s="631"/>
      <c r="BM574" s="631"/>
      <c r="BN574" s="631"/>
      <c r="BO574" s="631"/>
      <c r="BP574" s="631"/>
      <c r="BQ574" s="631"/>
      <c r="BR574" s="631"/>
      <c r="BS574" s="631"/>
      <c r="BT574" s="634"/>
      <c r="BU574" s="635"/>
      <c r="BV574" s="633"/>
      <c r="BW574" s="636"/>
    </row>
    <row r="575" spans="2:75" ht="15.75" customHeight="1">
      <c r="B575" s="330" t="s">
        <v>144</v>
      </c>
      <c r="C575" s="331">
        <v>41266134000136</v>
      </c>
      <c r="D575" s="332" t="s">
        <v>13</v>
      </c>
      <c r="E575" s="332" t="s">
        <v>615</v>
      </c>
      <c r="F575" s="332" t="s">
        <v>619</v>
      </c>
      <c r="G575" s="333" t="s">
        <v>34</v>
      </c>
      <c r="H575" s="333" t="s">
        <v>1337</v>
      </c>
      <c r="I575" s="333" t="s">
        <v>34</v>
      </c>
      <c r="J575" s="333"/>
      <c r="K575" s="334" t="s">
        <v>48</v>
      </c>
      <c r="L575" s="335"/>
      <c r="M575" s="335" t="s">
        <v>34</v>
      </c>
      <c r="N575" s="334">
        <v>586870</v>
      </c>
      <c r="O575" s="334" t="s">
        <v>1321</v>
      </c>
      <c r="P575" s="338">
        <v>44314</v>
      </c>
      <c r="Q575" s="339">
        <v>7280004.1699999999</v>
      </c>
      <c r="R575" s="339">
        <v>3882553.1922619035</v>
      </c>
      <c r="S575" s="334">
        <v>10</v>
      </c>
      <c r="T575" s="336">
        <v>5.8189868310841053E-2</v>
      </c>
      <c r="U575" s="336">
        <v>0.75223178523234402</v>
      </c>
      <c r="V575" s="336">
        <v>3.9614182820174149E-2</v>
      </c>
      <c r="W575" s="336">
        <v>0.38835145097890744</v>
      </c>
      <c r="X575" s="336" t="s">
        <v>1418</v>
      </c>
      <c r="Y575" s="336" t="s">
        <v>1418</v>
      </c>
      <c r="Z575" s="336" t="s">
        <v>1418</v>
      </c>
      <c r="AA575" s="336" t="s">
        <v>1418</v>
      </c>
      <c r="AB575" s="336">
        <v>4.3275221612904029E-2</v>
      </c>
      <c r="AC575" s="340">
        <v>-1.3256244905377337</v>
      </c>
      <c r="AD575" s="509">
        <v>0</v>
      </c>
      <c r="AE575" s="337" t="s">
        <v>2148</v>
      </c>
      <c r="AF575" s="337" t="s">
        <v>2134</v>
      </c>
      <c r="AG575" s="341" t="s">
        <v>1436</v>
      </c>
      <c r="AH575" s="341" t="s">
        <v>2138</v>
      </c>
      <c r="AI575" s="341">
        <v>0</v>
      </c>
      <c r="AJ575" s="341">
        <v>0</v>
      </c>
      <c r="AK575" s="341">
        <v>0</v>
      </c>
      <c r="AL575" s="336">
        <v>8.0000000000000002E-3</v>
      </c>
      <c r="AM575" s="336" t="s">
        <v>34</v>
      </c>
      <c r="AN575" s="336" t="s">
        <v>34</v>
      </c>
      <c r="AO575" s="334" t="s">
        <v>1324</v>
      </c>
      <c r="AP575" s="337" t="s">
        <v>13</v>
      </c>
      <c r="AQ575" s="343" t="s">
        <v>686</v>
      </c>
      <c r="AR575" s="336">
        <v>5.3333333333333332E-3</v>
      </c>
      <c r="AS575" s="336">
        <v>5.3333333333333332E-3</v>
      </c>
      <c r="AT575" s="336"/>
      <c r="AX575" s="629"/>
      <c r="AY575" s="630"/>
      <c r="AZ575" s="630"/>
      <c r="BA575" s="630"/>
      <c r="BB575" s="631"/>
      <c r="BC575" s="630"/>
      <c r="BD575" s="630"/>
      <c r="BE575" s="630"/>
      <c r="BF575" s="630"/>
      <c r="BG575" s="631"/>
      <c r="BH575" s="631"/>
      <c r="BI575" s="632"/>
      <c r="BJ575" s="632"/>
      <c r="BK575" s="632"/>
      <c r="BL575" s="631"/>
      <c r="BM575" s="631"/>
      <c r="BN575" s="631"/>
      <c r="BO575" s="631"/>
      <c r="BP575" s="631"/>
      <c r="BQ575" s="631"/>
      <c r="BR575" s="631"/>
      <c r="BS575" s="631"/>
      <c r="BT575" s="634"/>
      <c r="BU575" s="635"/>
      <c r="BV575" s="633"/>
      <c r="BW575" s="636"/>
    </row>
    <row r="576" spans="2:75" ht="15.75" customHeight="1">
      <c r="B576" s="330" t="s">
        <v>145</v>
      </c>
      <c r="C576" s="331">
        <v>41266158000195</v>
      </c>
      <c r="D576" s="332" t="s">
        <v>13</v>
      </c>
      <c r="E576" s="332" t="s">
        <v>615</v>
      </c>
      <c r="F576" s="332" t="s">
        <v>619</v>
      </c>
      <c r="G576" s="333" t="s">
        <v>34</v>
      </c>
      <c r="H576" s="333" t="s">
        <v>1338</v>
      </c>
      <c r="I576" s="333" t="s">
        <v>34</v>
      </c>
      <c r="J576" s="333"/>
      <c r="K576" s="334" t="s">
        <v>48</v>
      </c>
      <c r="L576" s="335"/>
      <c r="M576" s="335" t="s">
        <v>34</v>
      </c>
      <c r="N576" s="334">
        <v>586889</v>
      </c>
      <c r="O576" s="334" t="s">
        <v>1321</v>
      </c>
      <c r="P576" s="338">
        <v>44314</v>
      </c>
      <c r="Q576" s="339">
        <v>5886841.8399999999</v>
      </c>
      <c r="R576" s="339">
        <v>3321881.8286904762</v>
      </c>
      <c r="S576" s="334">
        <v>10</v>
      </c>
      <c r="T576" s="336">
        <v>1.03796777131826E-2</v>
      </c>
      <c r="U576" s="336">
        <v>0.13418011971800711</v>
      </c>
      <c r="V576" s="336">
        <v>-4.8277525629483398E-2</v>
      </c>
      <c r="W576" s="336">
        <v>-0.47328117843524531</v>
      </c>
      <c r="X576" s="336" t="s">
        <v>1418</v>
      </c>
      <c r="Y576" s="336" t="s">
        <v>1418</v>
      </c>
      <c r="Z576" s="336" t="s">
        <v>1418</v>
      </c>
      <c r="AA576" s="336" t="s">
        <v>1418</v>
      </c>
      <c r="AB576" s="336">
        <v>8.3042787188664535E-2</v>
      </c>
      <c r="AC576" s="340">
        <v>-1.7243198683653824</v>
      </c>
      <c r="AD576" s="509">
        <v>0</v>
      </c>
      <c r="AE576" s="337" t="s">
        <v>2148</v>
      </c>
      <c r="AF576" s="337" t="s">
        <v>2134</v>
      </c>
      <c r="AG576" s="341" t="s">
        <v>1436</v>
      </c>
      <c r="AH576" s="341" t="s">
        <v>2138</v>
      </c>
      <c r="AI576" s="341">
        <v>0</v>
      </c>
      <c r="AJ576" s="341">
        <v>0</v>
      </c>
      <c r="AK576" s="341">
        <v>0</v>
      </c>
      <c r="AL576" s="336">
        <v>8.0000000000000002E-3</v>
      </c>
      <c r="AM576" s="336" t="s">
        <v>34</v>
      </c>
      <c r="AN576" s="336" t="s">
        <v>34</v>
      </c>
      <c r="AO576" s="334" t="s">
        <v>1324</v>
      </c>
      <c r="AP576" s="337" t="s">
        <v>13</v>
      </c>
      <c r="AQ576" s="343" t="s">
        <v>668</v>
      </c>
      <c r="AR576" s="336">
        <v>5.3333333333333332E-3</v>
      </c>
      <c r="AS576" s="336">
        <v>5.3333333333333332E-3</v>
      </c>
      <c r="AT576" s="336"/>
      <c r="AX576" s="629"/>
      <c r="AY576" s="630"/>
      <c r="AZ576" s="630"/>
      <c r="BA576" s="630"/>
      <c r="BB576" s="631"/>
      <c r="BC576" s="630"/>
      <c r="BD576" s="630"/>
      <c r="BE576" s="630"/>
      <c r="BF576" s="630"/>
      <c r="BG576" s="631"/>
      <c r="BH576" s="631"/>
      <c r="BI576" s="632"/>
      <c r="BJ576" s="632"/>
      <c r="BK576" s="632"/>
      <c r="BL576" s="631"/>
      <c r="BM576" s="631"/>
      <c r="BN576" s="631"/>
      <c r="BO576" s="631"/>
      <c r="BP576" s="631"/>
      <c r="BQ576" s="631"/>
      <c r="BR576" s="631"/>
      <c r="BS576" s="631"/>
      <c r="BT576" s="634"/>
      <c r="BU576" s="635"/>
      <c r="BV576" s="633"/>
      <c r="BW576" s="636"/>
    </row>
    <row r="577" spans="2:75" ht="15.75" customHeight="1">
      <c r="B577" s="330" t="s">
        <v>1254</v>
      </c>
      <c r="C577" s="331">
        <v>35002827000119</v>
      </c>
      <c r="D577" s="332" t="s">
        <v>13</v>
      </c>
      <c r="E577" s="332" t="s">
        <v>615</v>
      </c>
      <c r="F577" s="332" t="s">
        <v>619</v>
      </c>
      <c r="G577" s="333" t="s">
        <v>34</v>
      </c>
      <c r="H577" s="333" t="s">
        <v>1337</v>
      </c>
      <c r="I577" s="333" t="s">
        <v>34</v>
      </c>
      <c r="J577" s="333"/>
      <c r="K577" s="334" t="s">
        <v>48</v>
      </c>
      <c r="L577" s="335"/>
      <c r="M577" s="335" t="s">
        <v>1415</v>
      </c>
      <c r="N577" s="334">
        <v>514993</v>
      </c>
      <c r="O577" s="334" t="s">
        <v>1321</v>
      </c>
      <c r="P577" s="338">
        <v>43782</v>
      </c>
      <c r="Q577" s="339">
        <v>2578039.62</v>
      </c>
      <c r="R577" s="339">
        <v>1917681.6800396824</v>
      </c>
      <c r="S577" s="334">
        <v>10</v>
      </c>
      <c r="T577" s="336">
        <v>0.10674952983370734</v>
      </c>
      <c r="U577" s="336">
        <v>1.3799720076796029</v>
      </c>
      <c r="V577" s="336">
        <v>0.1066564581460101</v>
      </c>
      <c r="W577" s="336">
        <v>1.0455899207942325</v>
      </c>
      <c r="X577" s="336">
        <v>0.14236233777406193</v>
      </c>
      <c r="Y577" s="336">
        <v>1.0795594689612766</v>
      </c>
      <c r="Z577" s="336" t="s">
        <v>1418</v>
      </c>
      <c r="AA577" s="336" t="s">
        <v>1418</v>
      </c>
      <c r="AB577" s="336">
        <v>3.4847037572936813E-2</v>
      </c>
      <c r="AC577" s="340">
        <v>0.13819345644838013</v>
      </c>
      <c r="AD577" s="509">
        <v>35002795000151</v>
      </c>
      <c r="AE577" s="337" t="s">
        <v>2457</v>
      </c>
      <c r="AF577" s="337" t="s">
        <v>2134</v>
      </c>
      <c r="AG577" s="341" t="s">
        <v>1436</v>
      </c>
      <c r="AH577" s="341" t="s">
        <v>2138</v>
      </c>
      <c r="AI577" s="341">
        <v>1000</v>
      </c>
      <c r="AJ577" s="341">
        <v>100</v>
      </c>
      <c r="AK577" s="341">
        <v>1000</v>
      </c>
      <c r="AL577" s="336">
        <v>0.01</v>
      </c>
      <c r="AM577" s="336" t="s">
        <v>34</v>
      </c>
      <c r="AN577" s="336" t="s">
        <v>34</v>
      </c>
      <c r="AO577" s="334" t="s">
        <v>1324</v>
      </c>
      <c r="AP577" s="337" t="s">
        <v>13</v>
      </c>
      <c r="AQ577" s="343" t="s">
        <v>664</v>
      </c>
      <c r="AR577" s="336">
        <v>2E-3</v>
      </c>
      <c r="AS577" s="336">
        <v>2E-3</v>
      </c>
      <c r="AT577" s="336"/>
      <c r="AX577" s="629"/>
      <c r="AY577" s="630"/>
      <c r="AZ577" s="630"/>
      <c r="BA577" s="630"/>
      <c r="BB577" s="631"/>
      <c r="BC577" s="630"/>
      <c r="BD577" s="630"/>
      <c r="BE577" s="630"/>
      <c r="BF577" s="630"/>
      <c r="BG577" s="631"/>
      <c r="BH577" s="631"/>
      <c r="BI577" s="632"/>
      <c r="BJ577" s="632"/>
      <c r="BK577" s="632"/>
      <c r="BL577" s="631"/>
      <c r="BM577" s="631"/>
      <c r="BN577" s="631"/>
      <c r="BO577" s="631"/>
      <c r="BP577" s="631"/>
      <c r="BQ577" s="631"/>
      <c r="BR577" s="631"/>
      <c r="BS577" s="631"/>
      <c r="BT577" s="634"/>
      <c r="BU577" s="635"/>
      <c r="BV577" s="633"/>
      <c r="BW577" s="636"/>
    </row>
    <row r="578" spans="2:75" ht="15.75" customHeight="1">
      <c r="B578" s="330" t="s">
        <v>1715</v>
      </c>
      <c r="C578" s="331">
        <v>35002795000151</v>
      </c>
      <c r="D578" s="332" t="s">
        <v>13</v>
      </c>
      <c r="E578" s="332" t="s">
        <v>615</v>
      </c>
      <c r="F578" s="332" t="s">
        <v>619</v>
      </c>
      <c r="G578" s="333" t="s">
        <v>34</v>
      </c>
      <c r="H578" s="333" t="s">
        <v>1337</v>
      </c>
      <c r="I578" s="333" t="s">
        <v>34</v>
      </c>
      <c r="J578" s="333"/>
      <c r="K578" s="334" t="s">
        <v>48</v>
      </c>
      <c r="L578" s="335"/>
      <c r="M578" s="335"/>
      <c r="N578" s="334">
        <v>514977</v>
      </c>
      <c r="O578" s="334" t="s">
        <v>1321</v>
      </c>
      <c r="P578" s="338">
        <v>43782</v>
      </c>
      <c r="Q578" s="339">
        <v>29790499.699999999</v>
      </c>
      <c r="R578" s="339">
        <v>25123946.512539696</v>
      </c>
      <c r="S578" s="334">
        <v>10</v>
      </c>
      <c r="T578" s="336">
        <v>0.1311463876561485</v>
      </c>
      <c r="U578" s="336">
        <v>1.47512322708926</v>
      </c>
      <c r="V578" s="336">
        <v>0.14283531791801241</v>
      </c>
      <c r="W578" s="336">
        <v>1.3109008988046813</v>
      </c>
      <c r="X578" s="336">
        <v>0.18945266783041204</v>
      </c>
      <c r="Y578" s="336">
        <v>1.3321914601512324</v>
      </c>
      <c r="Z578" s="336" t="s">
        <v>1418</v>
      </c>
      <c r="AA578" s="336" t="s">
        <v>1418</v>
      </c>
      <c r="AB578" s="336">
        <v>3.5761862587742395E-2</v>
      </c>
      <c r="AC578" s="340">
        <v>0.85955285334128295</v>
      </c>
      <c r="AD578" s="509">
        <v>34719487000189</v>
      </c>
      <c r="AE578" s="337" t="s">
        <v>2457</v>
      </c>
      <c r="AF578" s="337" t="s">
        <v>2134</v>
      </c>
      <c r="AG578" s="341" t="s">
        <v>1436</v>
      </c>
      <c r="AH578" s="341" t="s">
        <v>2138</v>
      </c>
      <c r="AI578" s="341">
        <v>1000</v>
      </c>
      <c r="AJ578" s="341">
        <v>100</v>
      </c>
      <c r="AK578" s="341">
        <v>1000</v>
      </c>
      <c r="AL578" s="336">
        <v>1.9E-2</v>
      </c>
      <c r="AM578" s="336">
        <v>0.2</v>
      </c>
      <c r="AN578" s="336" t="s">
        <v>34</v>
      </c>
      <c r="AO578" s="334" t="s">
        <v>1324</v>
      </c>
      <c r="AP578" s="337" t="s">
        <v>13</v>
      </c>
      <c r="AQ578" s="343" t="s">
        <v>664</v>
      </c>
      <c r="AR578" s="336">
        <v>4.0000000000000001E-3</v>
      </c>
      <c r="AS578" s="336">
        <v>4.0000000000000001E-3</v>
      </c>
      <c r="AT578" s="336"/>
      <c r="AX578" s="629"/>
      <c r="AY578" s="630"/>
      <c r="AZ578" s="630"/>
      <c r="BA578" s="630"/>
      <c r="BB578" s="631"/>
      <c r="BC578" s="630"/>
      <c r="BD578" s="630"/>
      <c r="BE578" s="630"/>
      <c r="BF578" s="630"/>
      <c r="BG578" s="631"/>
      <c r="BH578" s="631"/>
      <c r="BI578" s="632"/>
      <c r="BJ578" s="632"/>
      <c r="BK578" s="632"/>
      <c r="BL578" s="631"/>
      <c r="BM578" s="631"/>
      <c r="BN578" s="631"/>
      <c r="BO578" s="631"/>
      <c r="BP578" s="631"/>
      <c r="BQ578" s="631"/>
      <c r="BR578" s="631"/>
      <c r="BS578" s="631"/>
      <c r="BT578" s="634"/>
      <c r="BU578" s="635"/>
      <c r="BV578" s="633"/>
      <c r="BW578" s="636"/>
    </row>
    <row r="579" spans="2:75" ht="15.75" customHeight="1">
      <c r="B579" s="330" t="s">
        <v>1310</v>
      </c>
      <c r="C579" s="331">
        <v>37405108000174</v>
      </c>
      <c r="D579" s="332" t="s">
        <v>13</v>
      </c>
      <c r="E579" s="332" t="s">
        <v>616</v>
      </c>
      <c r="F579" s="332" t="s">
        <v>619</v>
      </c>
      <c r="G579" s="333" t="s">
        <v>34</v>
      </c>
      <c r="H579" s="333" t="s">
        <v>1337</v>
      </c>
      <c r="I579" s="333" t="s">
        <v>34</v>
      </c>
      <c r="J579" s="333" t="s">
        <v>611</v>
      </c>
      <c r="K579" s="334" t="s">
        <v>48</v>
      </c>
      <c r="L579" s="335"/>
      <c r="M579" s="335" t="s">
        <v>1415</v>
      </c>
      <c r="N579" s="334">
        <v>547816</v>
      </c>
      <c r="O579" s="334" t="s">
        <v>1321</v>
      </c>
      <c r="P579" s="338">
        <v>44055</v>
      </c>
      <c r="Q579" s="339">
        <v>46839717.200000003</v>
      </c>
      <c r="R579" s="339">
        <v>49475425.509563468</v>
      </c>
      <c r="S579" s="334">
        <v>10</v>
      </c>
      <c r="T579" s="336">
        <v>8.8620887982138408E-2</v>
      </c>
      <c r="U579" s="336">
        <v>1.1456195160912546</v>
      </c>
      <c r="V579" s="336">
        <v>0.12851172642663511</v>
      </c>
      <c r="W579" s="336">
        <v>1.2598446281762465</v>
      </c>
      <c r="X579" s="336">
        <v>0.21140257915271854</v>
      </c>
      <c r="Y579" s="336">
        <v>1.6031041612238437</v>
      </c>
      <c r="Z579" s="336" t="s">
        <v>1418</v>
      </c>
      <c r="AA579" s="336" t="s">
        <v>1418</v>
      </c>
      <c r="AB579" s="336">
        <v>3.5430944455046881E-2</v>
      </c>
      <c r="AC579" s="340">
        <v>0.68871381210724691</v>
      </c>
      <c r="AD579" s="509">
        <v>37405165000153</v>
      </c>
      <c r="AE579" s="337" t="s">
        <v>2411</v>
      </c>
      <c r="AF579" s="337" t="s">
        <v>2143</v>
      </c>
      <c r="AG579" s="341" t="s">
        <v>1437</v>
      </c>
      <c r="AH579" s="341" t="s">
        <v>2135</v>
      </c>
      <c r="AI579" s="341">
        <v>1000</v>
      </c>
      <c r="AJ579" s="341">
        <v>500</v>
      </c>
      <c r="AK579" s="341">
        <v>0</v>
      </c>
      <c r="AL579" s="336">
        <v>6.5000000000000006E-3</v>
      </c>
      <c r="AM579" s="336" t="s">
        <v>34</v>
      </c>
      <c r="AN579" s="336" t="s">
        <v>34</v>
      </c>
      <c r="AO579" s="334" t="s">
        <v>1324</v>
      </c>
      <c r="AP579" s="337" t="s">
        <v>13</v>
      </c>
      <c r="AQ579" s="343" t="s">
        <v>679</v>
      </c>
      <c r="AR579" s="336">
        <v>3.6833333333333332E-3</v>
      </c>
      <c r="AS579" s="336">
        <v>3.6833333333333332E-3</v>
      </c>
      <c r="AT579" s="336"/>
      <c r="AX579" s="629"/>
      <c r="AY579" s="630"/>
      <c r="AZ579" s="630"/>
      <c r="BA579" s="630"/>
      <c r="BB579" s="631"/>
      <c r="BC579" s="630"/>
      <c r="BD579" s="630"/>
      <c r="BE579" s="630"/>
      <c r="BF579" s="630"/>
      <c r="BG579" s="631"/>
      <c r="BH579" s="631"/>
      <c r="BI579" s="632"/>
      <c r="BJ579" s="632"/>
      <c r="BK579" s="632"/>
      <c r="BL579" s="631"/>
      <c r="BM579" s="631"/>
      <c r="BN579" s="631"/>
      <c r="BO579" s="631"/>
      <c r="BP579" s="631"/>
      <c r="BQ579" s="631"/>
      <c r="BR579" s="631"/>
      <c r="BS579" s="631"/>
      <c r="BT579" s="634"/>
      <c r="BU579" s="635"/>
      <c r="BV579" s="633"/>
      <c r="BW579" s="636"/>
    </row>
    <row r="580" spans="2:75" ht="15.75" customHeight="1">
      <c r="B580" s="330" t="s">
        <v>1311</v>
      </c>
      <c r="C580" s="331">
        <v>38032741000127</v>
      </c>
      <c r="D580" s="332" t="s">
        <v>13</v>
      </c>
      <c r="E580" s="332" t="s">
        <v>616</v>
      </c>
      <c r="F580" s="332" t="s">
        <v>619</v>
      </c>
      <c r="G580" s="333" t="s">
        <v>34</v>
      </c>
      <c r="H580" s="333" t="s">
        <v>1338</v>
      </c>
      <c r="I580" s="333" t="s">
        <v>34</v>
      </c>
      <c r="J580" s="333" t="s">
        <v>611</v>
      </c>
      <c r="K580" s="334" t="s">
        <v>49</v>
      </c>
      <c r="L580" s="335"/>
      <c r="M580" s="335" t="s">
        <v>34</v>
      </c>
      <c r="N580" s="334">
        <v>558508</v>
      </c>
      <c r="O580" s="334" t="s">
        <v>1321</v>
      </c>
      <c r="P580" s="338">
        <v>44139</v>
      </c>
      <c r="Q580" s="339">
        <v>17823527.109999999</v>
      </c>
      <c r="R580" s="339">
        <v>19159397.576388877</v>
      </c>
      <c r="S580" s="334">
        <v>10</v>
      </c>
      <c r="T580" s="336">
        <v>-5.7517932292594831E-2</v>
      </c>
      <c r="U580" s="336">
        <v>-0.74354553717508387</v>
      </c>
      <c r="V580" s="336">
        <v>2.9707107344308925E-2</v>
      </c>
      <c r="W580" s="336">
        <v>0.2912289846775088</v>
      </c>
      <c r="X580" s="336" t="s">
        <v>1418</v>
      </c>
      <c r="Y580" s="336" t="s">
        <v>1418</v>
      </c>
      <c r="Z580" s="336" t="s">
        <v>1418</v>
      </c>
      <c r="AA580" s="336" t="s">
        <v>1418</v>
      </c>
      <c r="AB580" s="336">
        <v>0.15432059754987443</v>
      </c>
      <c r="AC580" s="340">
        <v>-0.36307765982586521</v>
      </c>
      <c r="AD580" s="509">
        <v>0</v>
      </c>
      <c r="AE580" s="337" t="s">
        <v>2411</v>
      </c>
      <c r="AF580" s="337" t="s">
        <v>2143</v>
      </c>
      <c r="AG580" s="341" t="s">
        <v>1437</v>
      </c>
      <c r="AH580" s="341" t="s">
        <v>2135</v>
      </c>
      <c r="AI580" s="341">
        <v>1000</v>
      </c>
      <c r="AJ580" s="341">
        <v>500</v>
      </c>
      <c r="AK580" s="341">
        <v>0</v>
      </c>
      <c r="AL580" s="336">
        <v>7.4999999999999997E-3</v>
      </c>
      <c r="AM580" s="336" t="s">
        <v>34</v>
      </c>
      <c r="AN580" s="336" t="s">
        <v>34</v>
      </c>
      <c r="AO580" s="334" t="s">
        <v>1324</v>
      </c>
      <c r="AP580" s="337" t="s">
        <v>13</v>
      </c>
      <c r="AQ580" s="343" t="s">
        <v>679</v>
      </c>
      <c r="AR580" s="336">
        <v>4.2499999999999994E-3</v>
      </c>
      <c r="AS580" s="336">
        <v>4.2499999999999994E-3</v>
      </c>
      <c r="AT580" s="336"/>
      <c r="AX580" s="629"/>
      <c r="AY580" s="630"/>
      <c r="AZ580" s="630"/>
      <c r="BA580" s="630"/>
      <c r="BB580" s="631"/>
      <c r="BC580" s="630"/>
      <c r="BD580" s="630"/>
      <c r="BE580" s="630"/>
      <c r="BF580" s="630"/>
      <c r="BG580" s="631"/>
      <c r="BH580" s="631"/>
      <c r="BI580" s="632"/>
      <c r="BJ580" s="632"/>
      <c r="BK580" s="632"/>
      <c r="BL580" s="631"/>
      <c r="BM580" s="631"/>
      <c r="BN580" s="631"/>
      <c r="BO580" s="631"/>
      <c r="BP580" s="631"/>
      <c r="BQ580" s="631"/>
      <c r="BR580" s="631"/>
      <c r="BS580" s="631"/>
      <c r="BT580" s="634"/>
      <c r="BU580" s="635"/>
      <c r="BV580" s="633"/>
      <c r="BW580" s="636"/>
    </row>
    <row r="581" spans="2:75" ht="15.75" customHeight="1">
      <c r="B581" s="330" t="s">
        <v>1601</v>
      </c>
      <c r="C581" s="331">
        <v>38134833000118</v>
      </c>
      <c r="D581" s="332" t="s">
        <v>14</v>
      </c>
      <c r="E581" s="332" t="s">
        <v>614</v>
      </c>
      <c r="F581" s="332" t="s">
        <v>689</v>
      </c>
      <c r="G581" s="333"/>
      <c r="H581" s="333" t="s">
        <v>865</v>
      </c>
      <c r="I581" s="333" t="s">
        <v>34</v>
      </c>
      <c r="J581" s="333" t="s">
        <v>608</v>
      </c>
      <c r="K581" s="334" t="s">
        <v>48</v>
      </c>
      <c r="L581" s="335"/>
      <c r="M581" s="335"/>
      <c r="N581" s="334">
        <v>553344</v>
      </c>
      <c r="O581" s="334" t="s">
        <v>1321</v>
      </c>
      <c r="P581" s="338">
        <v>44103</v>
      </c>
      <c r="Q581" s="339">
        <v>16112511.24</v>
      </c>
      <c r="R581" s="339">
        <v>22844443.151111096</v>
      </c>
      <c r="S581" s="334">
        <v>10</v>
      </c>
      <c r="T581" s="336">
        <v>4.3687323340679818E-4</v>
      </c>
      <c r="U581" s="336">
        <v>4.91391234947021E-3</v>
      </c>
      <c r="V581" s="336">
        <v>-2.0050865446246791E-2</v>
      </c>
      <c r="W581" s="336">
        <v>-0.1840209964764043</v>
      </c>
      <c r="X581" s="336">
        <v>0.16606469999999995</v>
      </c>
      <c r="Y581" s="336">
        <v>1.1677321713442939</v>
      </c>
      <c r="Z581" s="336" t="s">
        <v>1418</v>
      </c>
      <c r="AA581" s="336" t="s">
        <v>1418</v>
      </c>
      <c r="AB581" s="336">
        <v>0.14937693647898248</v>
      </c>
      <c r="AC581" s="340">
        <v>-0.7535309882158463</v>
      </c>
      <c r="AD581" s="509">
        <v>28470590000135</v>
      </c>
      <c r="AE581" s="337" t="s">
        <v>2204</v>
      </c>
      <c r="AF581" s="337" t="s">
        <v>719</v>
      </c>
      <c r="AG581" s="341" t="s">
        <v>719</v>
      </c>
      <c r="AH581" s="341" t="s">
        <v>2138</v>
      </c>
      <c r="AI581" s="341">
        <v>1000</v>
      </c>
      <c r="AJ581" s="341">
        <v>300</v>
      </c>
      <c r="AK581" s="341">
        <v>1000</v>
      </c>
      <c r="AL581" s="336">
        <v>0</v>
      </c>
      <c r="AM581" s="336" t="s">
        <v>34</v>
      </c>
      <c r="AN581" s="336" t="s">
        <v>2147</v>
      </c>
      <c r="AO581" s="334" t="s">
        <v>1324</v>
      </c>
      <c r="AP581" s="337" t="s">
        <v>13</v>
      </c>
      <c r="AQ581" s="343" t="s">
        <v>668</v>
      </c>
      <c r="AR581" s="336" t="s">
        <v>34</v>
      </c>
      <c r="AS581" s="336" t="s">
        <v>34</v>
      </c>
      <c r="AT581" s="336"/>
      <c r="AX581" s="629"/>
      <c r="AY581" s="630"/>
      <c r="AZ581" s="630"/>
      <c r="BA581" s="630"/>
      <c r="BB581" s="631"/>
      <c r="BC581" s="630"/>
      <c r="BD581" s="630"/>
      <c r="BE581" s="630"/>
      <c r="BF581" s="630"/>
      <c r="BG581" s="631"/>
      <c r="BH581" s="631"/>
      <c r="BI581" s="632"/>
      <c r="BJ581" s="632"/>
      <c r="BK581" s="632"/>
      <c r="BL581" s="631"/>
      <c r="BM581" s="631"/>
      <c r="BN581" s="631"/>
      <c r="BO581" s="631"/>
      <c r="BP581" s="631"/>
      <c r="BQ581" s="631"/>
      <c r="BR581" s="631"/>
      <c r="BS581" s="631"/>
      <c r="BT581" s="634"/>
      <c r="BU581" s="635"/>
      <c r="BV581" s="633"/>
      <c r="BW581" s="636"/>
    </row>
    <row r="582" spans="2:75" ht="15.75" customHeight="1">
      <c r="B582" s="330" t="s">
        <v>1299</v>
      </c>
      <c r="C582" s="331">
        <v>35535700000165</v>
      </c>
      <c r="D582" s="332" t="s">
        <v>14</v>
      </c>
      <c r="E582" s="332" t="s">
        <v>607</v>
      </c>
      <c r="F582" s="332"/>
      <c r="G582" s="333"/>
      <c r="H582" s="333" t="s">
        <v>34</v>
      </c>
      <c r="I582" s="333" t="s">
        <v>34</v>
      </c>
      <c r="J582" s="333" t="s">
        <v>611</v>
      </c>
      <c r="K582" s="334" t="s">
        <v>48</v>
      </c>
      <c r="L582" s="335"/>
      <c r="M582" s="335" t="s">
        <v>1415</v>
      </c>
      <c r="N582" s="334">
        <v>535427</v>
      </c>
      <c r="O582" s="334" t="s">
        <v>1321</v>
      </c>
      <c r="P582" s="338">
        <v>43944</v>
      </c>
      <c r="Q582" s="339">
        <v>726586304.26999998</v>
      </c>
      <c r="R582" s="339">
        <v>2192666935.9036517</v>
      </c>
      <c r="S582" s="334">
        <v>10</v>
      </c>
      <c r="T582" s="336">
        <v>-0.21854926219084081</v>
      </c>
      <c r="U582" s="336">
        <v>-2.8252289690849728</v>
      </c>
      <c r="V582" s="336">
        <v>-0.24506618661618584</v>
      </c>
      <c r="W582" s="336">
        <v>-2.4024680652959409</v>
      </c>
      <c r="X582" s="336">
        <v>-2.9541434910819842E-2</v>
      </c>
      <c r="Y582" s="336">
        <v>-0.22401806744205757</v>
      </c>
      <c r="Z582" s="336" t="s">
        <v>1418</v>
      </c>
      <c r="AA582" s="336" t="s">
        <v>1418</v>
      </c>
      <c r="AB582" s="336">
        <v>0.22588003649669472</v>
      </c>
      <c r="AC582" s="340">
        <v>-1.5605019821661819</v>
      </c>
      <c r="AD582" s="509">
        <v>0</v>
      </c>
      <c r="AE582" s="337" t="s">
        <v>2343</v>
      </c>
      <c r="AF582" s="337" t="s">
        <v>2343</v>
      </c>
      <c r="AG582" s="341" t="s">
        <v>1440</v>
      </c>
      <c r="AH582" s="341" t="s">
        <v>2135</v>
      </c>
      <c r="AI582" s="341" t="s">
        <v>1428</v>
      </c>
      <c r="AJ582" s="341" t="s">
        <v>1428</v>
      </c>
      <c r="AK582" s="341" t="s">
        <v>1428</v>
      </c>
      <c r="AL582" s="336">
        <v>7.4999999999999997E-3</v>
      </c>
      <c r="AM582" s="336" t="s">
        <v>34</v>
      </c>
      <c r="AN582" s="336" t="s">
        <v>64</v>
      </c>
      <c r="AO582" s="334" t="s">
        <v>1324</v>
      </c>
      <c r="AP582" s="337" t="s">
        <v>13</v>
      </c>
      <c r="AQ582" s="343" t="s">
        <v>679</v>
      </c>
      <c r="AR582" s="336">
        <v>3.4999999999999996E-3</v>
      </c>
      <c r="AS582" s="336">
        <v>3.4999999999999996E-3</v>
      </c>
      <c r="AT582" s="336"/>
      <c r="AX582" s="629"/>
      <c r="AY582" s="630"/>
      <c r="AZ582" s="630"/>
      <c r="BA582" s="630"/>
      <c r="BB582" s="631"/>
      <c r="BC582" s="630"/>
      <c r="BD582" s="630"/>
      <c r="BE582" s="630"/>
      <c r="BF582" s="630"/>
      <c r="BG582" s="631"/>
      <c r="BH582" s="631"/>
      <c r="BI582" s="632"/>
      <c r="BJ582" s="632"/>
      <c r="BK582" s="632"/>
      <c r="BL582" s="631"/>
      <c r="BM582" s="631"/>
      <c r="BN582" s="631"/>
      <c r="BO582" s="631"/>
      <c r="BP582" s="631"/>
      <c r="BQ582" s="631"/>
      <c r="BR582" s="631"/>
      <c r="BS582" s="631"/>
      <c r="BT582" s="634"/>
      <c r="BU582" s="635"/>
      <c r="BV582" s="633"/>
      <c r="BW582" s="636"/>
    </row>
    <row r="583" spans="2:75" ht="15.75" customHeight="1">
      <c r="B583" s="330" t="s">
        <v>1300</v>
      </c>
      <c r="C583" s="331">
        <v>36400318000107</v>
      </c>
      <c r="D583" s="332" t="s">
        <v>14</v>
      </c>
      <c r="E583" s="332" t="s">
        <v>607</v>
      </c>
      <c r="F583" s="332"/>
      <c r="G583" s="333"/>
      <c r="H583" s="333" t="s">
        <v>34</v>
      </c>
      <c r="I583" s="333" t="s">
        <v>34</v>
      </c>
      <c r="J583" s="333" t="s">
        <v>611</v>
      </c>
      <c r="K583" s="334" t="s">
        <v>49</v>
      </c>
      <c r="L583" s="335"/>
      <c r="M583" s="335" t="s">
        <v>1415</v>
      </c>
      <c r="N583" s="334">
        <v>572063</v>
      </c>
      <c r="O583" s="334" t="s">
        <v>1321</v>
      </c>
      <c r="P583" s="338">
        <v>44195</v>
      </c>
      <c r="Q583" s="339">
        <v>16995232.469999999</v>
      </c>
      <c r="R583" s="339">
        <v>32049976.029603172</v>
      </c>
      <c r="S583" s="334">
        <v>10</v>
      </c>
      <c r="T583" s="336">
        <v>-0.30263600510839073</v>
      </c>
      <c r="U583" s="336">
        <v>-3.9122347069456556</v>
      </c>
      <c r="V583" s="336">
        <v>-0.28020765761056554</v>
      </c>
      <c r="W583" s="336">
        <v>-2.7469719848176752</v>
      </c>
      <c r="X583" s="336" t="s">
        <v>1418</v>
      </c>
      <c r="Y583" s="336" t="s">
        <v>1418</v>
      </c>
      <c r="Z583" s="336" t="s">
        <v>1418</v>
      </c>
      <c r="AA583" s="336" t="s">
        <v>1418</v>
      </c>
      <c r="AB583" s="336">
        <v>0.22864346083331089</v>
      </c>
      <c r="AC583" s="340">
        <v>-1.7479558591359807</v>
      </c>
      <c r="AD583" s="509">
        <v>0</v>
      </c>
      <c r="AE583" s="337" t="s">
        <v>2343</v>
      </c>
      <c r="AF583" s="337" t="s">
        <v>2343</v>
      </c>
      <c r="AG583" s="341" t="s">
        <v>1440</v>
      </c>
      <c r="AH583" s="341" t="s">
        <v>2135</v>
      </c>
      <c r="AI583" s="341" t="s">
        <v>1428</v>
      </c>
      <c r="AJ583" s="341" t="s">
        <v>1428</v>
      </c>
      <c r="AK583" s="341" t="s">
        <v>1428</v>
      </c>
      <c r="AL583" s="336">
        <v>7.4999999999999997E-3</v>
      </c>
      <c r="AM583" s="336" t="s">
        <v>34</v>
      </c>
      <c r="AN583" s="336" t="s">
        <v>64</v>
      </c>
      <c r="AO583" s="334" t="s">
        <v>1324</v>
      </c>
      <c r="AP583" s="337" t="s">
        <v>13</v>
      </c>
      <c r="AQ583" s="343" t="s">
        <v>679</v>
      </c>
      <c r="AR583" s="336">
        <v>3.4999999999999996E-3</v>
      </c>
      <c r="AS583" s="336">
        <v>3.4999999999999996E-3</v>
      </c>
      <c r="AT583" s="336"/>
      <c r="AX583" s="629"/>
      <c r="AY583" s="630"/>
      <c r="AZ583" s="630"/>
      <c r="BA583" s="630"/>
      <c r="BB583" s="631"/>
      <c r="BC583" s="630"/>
      <c r="BD583" s="630"/>
      <c r="BE583" s="630"/>
      <c r="BF583" s="630"/>
      <c r="BG583" s="631"/>
      <c r="BH583" s="631"/>
      <c r="BI583" s="632"/>
      <c r="BJ583" s="632"/>
      <c r="BK583" s="632"/>
      <c r="BL583" s="631"/>
      <c r="BM583" s="631"/>
      <c r="BN583" s="631"/>
      <c r="BO583" s="631"/>
      <c r="BP583" s="631"/>
      <c r="BQ583" s="631"/>
      <c r="BR583" s="631"/>
      <c r="BS583" s="631"/>
      <c r="BT583" s="634"/>
      <c r="BU583" s="635"/>
      <c r="BV583" s="633"/>
      <c r="BW583" s="636"/>
    </row>
    <row r="584" spans="2:75" ht="15.75" customHeight="1">
      <c r="B584" s="330" t="s">
        <v>356</v>
      </c>
      <c r="C584" s="331">
        <v>10265295000181</v>
      </c>
      <c r="D584" s="332" t="s">
        <v>14</v>
      </c>
      <c r="E584" s="332" t="s">
        <v>607</v>
      </c>
      <c r="F584" s="332"/>
      <c r="G584" s="333"/>
      <c r="H584" s="333" t="s">
        <v>34</v>
      </c>
      <c r="I584" s="333" t="s">
        <v>34</v>
      </c>
      <c r="J584" s="333" t="s">
        <v>608</v>
      </c>
      <c r="K584" s="334" t="s">
        <v>48</v>
      </c>
      <c r="L584" s="335"/>
      <c r="M584" s="335" t="s">
        <v>34</v>
      </c>
      <c r="N584" s="334">
        <v>220681</v>
      </c>
      <c r="O584" s="334" t="s">
        <v>1321</v>
      </c>
      <c r="P584" s="338">
        <v>39780</v>
      </c>
      <c r="Q584" s="339">
        <v>4897569.12</v>
      </c>
      <c r="R584" s="339">
        <v>5146841.9315476203</v>
      </c>
      <c r="S584" s="334">
        <v>10</v>
      </c>
      <c r="T584" s="336">
        <v>3.0262807530350155E-3</v>
      </c>
      <c r="U584" s="336">
        <v>3.912132196810103E-2</v>
      </c>
      <c r="V584" s="336">
        <v>-0.16776126970282434</v>
      </c>
      <c r="W584" s="336">
        <v>-1.6446213923659894</v>
      </c>
      <c r="X584" s="336">
        <v>-0.26256258208389049</v>
      </c>
      <c r="Y584" s="336">
        <v>-1.991059757205186</v>
      </c>
      <c r="Z584" s="336">
        <v>-0.11895567621036662</v>
      </c>
      <c r="AA584" s="336">
        <v>-0.67618262761370007</v>
      </c>
      <c r="AB584" s="336">
        <v>0.29302121029138323</v>
      </c>
      <c r="AC584" s="340">
        <v>-0.81174868587716165</v>
      </c>
      <c r="AD584" s="509">
        <v>0</v>
      </c>
      <c r="AE584" s="337" t="s">
        <v>2404</v>
      </c>
      <c r="AF584" s="337" t="s">
        <v>2140</v>
      </c>
      <c r="AG584" s="341" t="s">
        <v>719</v>
      </c>
      <c r="AH584" s="341" t="s">
        <v>2135</v>
      </c>
      <c r="AI584" s="341">
        <v>5000</v>
      </c>
      <c r="AJ584" s="341">
        <v>5000</v>
      </c>
      <c r="AK584" s="341">
        <v>5000</v>
      </c>
      <c r="AL584" s="336">
        <v>0.02</v>
      </c>
      <c r="AM584" s="336">
        <v>0.2</v>
      </c>
      <c r="AN584" s="336" t="s">
        <v>2147</v>
      </c>
      <c r="AO584" s="334" t="s">
        <v>1324</v>
      </c>
      <c r="AP584" s="337" t="s">
        <v>716</v>
      </c>
      <c r="AQ584" s="343" t="s">
        <v>659</v>
      </c>
      <c r="AR584" s="336">
        <v>6.0000000000000001E-3</v>
      </c>
      <c r="AS584" s="336">
        <v>6.0000000000000001E-3</v>
      </c>
      <c r="AT584" s="336"/>
      <c r="AX584" s="629"/>
      <c r="AY584" s="630"/>
      <c r="AZ584" s="630"/>
      <c r="BA584" s="630"/>
      <c r="BB584" s="631"/>
      <c r="BC584" s="630"/>
      <c r="BD584" s="630"/>
      <c r="BE584" s="630"/>
      <c r="BF584" s="630"/>
      <c r="BG584" s="631"/>
      <c r="BH584" s="631"/>
      <c r="BI584" s="632"/>
      <c r="BJ584" s="632"/>
      <c r="BK584" s="632"/>
      <c r="BL584" s="631"/>
      <c r="BM584" s="631"/>
      <c r="BN584" s="631"/>
      <c r="BO584" s="631"/>
      <c r="BP584" s="631"/>
      <c r="BQ584" s="631"/>
      <c r="BR584" s="631"/>
      <c r="BS584" s="631"/>
      <c r="BT584" s="634"/>
      <c r="BU584" s="635"/>
      <c r="BV584" s="633"/>
      <c r="BW584" s="636"/>
    </row>
    <row r="585" spans="2:75" ht="15.75" customHeight="1">
      <c r="B585" s="330" t="s">
        <v>1248</v>
      </c>
      <c r="C585" s="331">
        <v>37013129000144</v>
      </c>
      <c r="D585" s="332" t="s">
        <v>14</v>
      </c>
      <c r="E585" s="332" t="s">
        <v>607</v>
      </c>
      <c r="F585" s="332"/>
      <c r="G585" s="333"/>
      <c r="H585" s="333" t="s">
        <v>34</v>
      </c>
      <c r="I585" s="333" t="s">
        <v>34</v>
      </c>
      <c r="J585" s="333" t="s">
        <v>611</v>
      </c>
      <c r="K585" s="334" t="s">
        <v>48</v>
      </c>
      <c r="L585" s="335"/>
      <c r="M585" s="335" t="s">
        <v>1415</v>
      </c>
      <c r="N585" s="334">
        <v>541400</v>
      </c>
      <c r="O585" s="334" t="s">
        <v>1321</v>
      </c>
      <c r="P585" s="338">
        <v>44011</v>
      </c>
      <c r="Q585" s="339">
        <v>118399256.09999999</v>
      </c>
      <c r="R585" s="339">
        <v>212163348.29162708</v>
      </c>
      <c r="S585" s="334">
        <v>10</v>
      </c>
      <c r="T585" s="336">
        <v>-0.10184128583702823</v>
      </c>
      <c r="U585" s="336">
        <v>-1.3165221795367543</v>
      </c>
      <c r="V585" s="336">
        <v>-9.9875476653421003E-2</v>
      </c>
      <c r="W585" s="336">
        <v>-0.97911362835972116</v>
      </c>
      <c r="X585" s="336">
        <v>0.11020646786966193</v>
      </c>
      <c r="Y585" s="336">
        <v>0.83571566602320202</v>
      </c>
      <c r="Z585" s="336" t="s">
        <v>1418</v>
      </c>
      <c r="AA585" s="336" t="s">
        <v>1418</v>
      </c>
      <c r="AB585" s="336">
        <v>0.19526058787374742</v>
      </c>
      <c r="AC585" s="340">
        <v>-0.93880293458751018</v>
      </c>
      <c r="AD585" s="509">
        <v>36428288000147</v>
      </c>
      <c r="AE585" s="337" t="s">
        <v>2244</v>
      </c>
      <c r="AF585" s="337" t="s">
        <v>2137</v>
      </c>
      <c r="AG585" s="341" t="s">
        <v>59</v>
      </c>
      <c r="AH585" s="341" t="s">
        <v>2135</v>
      </c>
      <c r="AI585" s="341">
        <v>10000</v>
      </c>
      <c r="AJ585" s="341">
        <v>5000</v>
      </c>
      <c r="AK585" s="341">
        <v>10000</v>
      </c>
      <c r="AL585" s="336">
        <v>1.4999999999999999E-2</v>
      </c>
      <c r="AM585" s="336">
        <v>0.1</v>
      </c>
      <c r="AN585" s="336" t="s">
        <v>2147</v>
      </c>
      <c r="AO585" s="334" t="s">
        <v>1324</v>
      </c>
      <c r="AP585" s="337" t="s">
        <v>716</v>
      </c>
      <c r="AQ585" s="343" t="s">
        <v>687</v>
      </c>
      <c r="AR585" s="336">
        <v>2E-3</v>
      </c>
      <c r="AS585" s="336">
        <v>2E-3</v>
      </c>
      <c r="AT585" s="336"/>
      <c r="AX585" s="629"/>
      <c r="AY585" s="630"/>
      <c r="AZ585" s="630"/>
      <c r="BA585" s="630"/>
      <c r="BB585" s="631"/>
      <c r="BC585" s="630"/>
      <c r="BD585" s="630"/>
      <c r="BE585" s="630"/>
      <c r="BF585" s="630"/>
      <c r="BG585" s="631"/>
      <c r="BH585" s="631"/>
      <c r="BI585" s="632"/>
      <c r="BJ585" s="632"/>
      <c r="BK585" s="632"/>
      <c r="BL585" s="631"/>
      <c r="BM585" s="631"/>
      <c r="BN585" s="631"/>
      <c r="BO585" s="631"/>
      <c r="BP585" s="631"/>
      <c r="BQ585" s="631"/>
      <c r="BR585" s="631"/>
      <c r="BS585" s="631"/>
      <c r="BT585" s="634"/>
      <c r="BU585" s="635"/>
      <c r="BV585" s="633"/>
      <c r="BW585" s="636"/>
    </row>
    <row r="586" spans="2:75" ht="15.75" customHeight="1">
      <c r="B586" s="330" t="s">
        <v>1249</v>
      </c>
      <c r="C586" s="331">
        <v>34831155000191</v>
      </c>
      <c r="D586" s="332" t="s">
        <v>14</v>
      </c>
      <c r="E586" s="332" t="s">
        <v>607</v>
      </c>
      <c r="F586" s="332"/>
      <c r="G586" s="333"/>
      <c r="H586" s="333" t="s">
        <v>34</v>
      </c>
      <c r="I586" s="333" t="s">
        <v>34</v>
      </c>
      <c r="J586" s="333" t="s">
        <v>611</v>
      </c>
      <c r="K586" s="334" t="s">
        <v>48</v>
      </c>
      <c r="L586" s="335"/>
      <c r="M586" s="335" t="s">
        <v>1415</v>
      </c>
      <c r="N586" s="334">
        <v>525081</v>
      </c>
      <c r="O586" s="334" t="s">
        <v>1321</v>
      </c>
      <c r="P586" s="338">
        <v>43846</v>
      </c>
      <c r="Q586" s="339">
        <v>167598385.40000001</v>
      </c>
      <c r="R586" s="339">
        <v>269613345.76182538</v>
      </c>
      <c r="S586" s="334">
        <v>10</v>
      </c>
      <c r="T586" s="336">
        <v>-0.2028016229060734</v>
      </c>
      <c r="U586" s="336">
        <v>-2.6216561624050061</v>
      </c>
      <c r="V586" s="336">
        <v>-0.16947705594230333</v>
      </c>
      <c r="W586" s="336">
        <v>-1.6614418346478876</v>
      </c>
      <c r="X586" s="336">
        <v>-4.4433968996294593E-2</v>
      </c>
      <c r="Y586" s="336">
        <v>-0.33695085879814396</v>
      </c>
      <c r="Z586" s="336" t="s">
        <v>1418</v>
      </c>
      <c r="AA586" s="336" t="s">
        <v>1418</v>
      </c>
      <c r="AB586" s="336">
        <v>0.20886308877679746</v>
      </c>
      <c r="AC586" s="340">
        <v>-1.2497466350488065</v>
      </c>
      <c r="AD586" s="509">
        <v>25682017000105</v>
      </c>
      <c r="AE586" s="337" t="s">
        <v>2244</v>
      </c>
      <c r="AF586" s="337" t="s">
        <v>2137</v>
      </c>
      <c r="AG586" s="341" t="s">
        <v>59</v>
      </c>
      <c r="AH586" s="341" t="s">
        <v>2135</v>
      </c>
      <c r="AI586" s="341">
        <v>10000</v>
      </c>
      <c r="AJ586" s="341">
        <v>5000</v>
      </c>
      <c r="AK586" s="341">
        <v>10000</v>
      </c>
      <c r="AL586" s="336">
        <v>1.4999999999999999E-2</v>
      </c>
      <c r="AM586" s="336">
        <v>0.1</v>
      </c>
      <c r="AN586" s="336" t="s">
        <v>2147</v>
      </c>
      <c r="AO586" s="334" t="s">
        <v>1324</v>
      </c>
      <c r="AP586" s="337" t="s">
        <v>716</v>
      </c>
      <c r="AQ586" s="343" t="s">
        <v>687</v>
      </c>
      <c r="AR586" s="336">
        <v>2E-3</v>
      </c>
      <c r="AS586" s="336">
        <v>2E-3</v>
      </c>
      <c r="AT586" s="336"/>
      <c r="AX586" s="629"/>
      <c r="AY586" s="630"/>
      <c r="AZ586" s="630"/>
      <c r="BA586" s="630"/>
      <c r="BB586" s="631"/>
      <c r="BC586" s="630"/>
      <c r="BD586" s="630"/>
      <c r="BE586" s="630"/>
      <c r="BF586" s="630"/>
      <c r="BG586" s="631"/>
      <c r="BH586" s="631"/>
      <c r="BI586" s="632"/>
      <c r="BJ586" s="632"/>
      <c r="BK586" s="632"/>
      <c r="BL586" s="631"/>
      <c r="BM586" s="631"/>
      <c r="BN586" s="631"/>
      <c r="BO586" s="631"/>
      <c r="BP586" s="631"/>
      <c r="BQ586" s="631"/>
      <c r="BR586" s="631"/>
      <c r="BS586" s="631"/>
      <c r="BT586" s="634"/>
      <c r="BU586" s="635"/>
      <c r="BV586" s="633"/>
      <c r="BW586" s="636"/>
    </row>
    <row r="587" spans="2:75" ht="15.75" customHeight="1">
      <c r="B587" s="330" t="s">
        <v>428</v>
      </c>
      <c r="C587" s="331">
        <v>29574952000109</v>
      </c>
      <c r="D587" s="332" t="s">
        <v>14</v>
      </c>
      <c r="E587" s="332" t="s">
        <v>614</v>
      </c>
      <c r="F587" s="332"/>
      <c r="G587" s="333"/>
      <c r="H587" s="333" t="s">
        <v>1338</v>
      </c>
      <c r="I587" s="333" t="s">
        <v>34</v>
      </c>
      <c r="J587" s="333" t="s">
        <v>608</v>
      </c>
      <c r="K587" s="334" t="s">
        <v>48</v>
      </c>
      <c r="L587" s="335"/>
      <c r="M587" s="335" t="s">
        <v>1415</v>
      </c>
      <c r="N587" s="334">
        <v>469173</v>
      </c>
      <c r="O587" s="334" t="s">
        <v>1321</v>
      </c>
      <c r="P587" s="338">
        <v>43165</v>
      </c>
      <c r="Q587" s="339">
        <v>103722441.23999999</v>
      </c>
      <c r="R587" s="339">
        <v>122322467.43718259</v>
      </c>
      <c r="S587" s="334">
        <v>10</v>
      </c>
      <c r="T587" s="336">
        <v>1.6425262417874897E-2</v>
      </c>
      <c r="U587" s="336">
        <v>0.21233257318105758</v>
      </c>
      <c r="V587" s="336">
        <v>-0.13672025013792</v>
      </c>
      <c r="W587" s="336">
        <v>-1.3403156076772755</v>
      </c>
      <c r="X587" s="336">
        <v>-1.3056296139483115E-2</v>
      </c>
      <c r="Y587" s="336">
        <v>-9.9008265439636797E-2</v>
      </c>
      <c r="Z587" s="336">
        <v>0.73794388507815967</v>
      </c>
      <c r="AA587" s="336">
        <v>4.1947122755301303</v>
      </c>
      <c r="AB587" s="336">
        <v>0.36702268621482986</v>
      </c>
      <c r="AC587" s="340">
        <v>-0.48277912664117634</v>
      </c>
      <c r="AD587" s="509">
        <v>0</v>
      </c>
      <c r="AE587" s="337" t="s">
        <v>2453</v>
      </c>
      <c r="AF587" s="337" t="s">
        <v>2143</v>
      </c>
      <c r="AG587" s="341" t="s">
        <v>1437</v>
      </c>
      <c r="AH587" s="341" t="s">
        <v>2138</v>
      </c>
      <c r="AI587" s="341">
        <v>500</v>
      </c>
      <c r="AJ587" s="341">
        <v>100</v>
      </c>
      <c r="AK587" s="341">
        <v>500</v>
      </c>
      <c r="AL587" s="336">
        <v>0.02</v>
      </c>
      <c r="AM587" s="336">
        <v>0.2</v>
      </c>
      <c r="AN587" s="336" t="s">
        <v>2152</v>
      </c>
      <c r="AO587" s="334" t="s">
        <v>1324</v>
      </c>
      <c r="AP587" s="337" t="s">
        <v>13</v>
      </c>
      <c r="AQ587" s="343" t="s">
        <v>674</v>
      </c>
      <c r="AR587" s="336">
        <v>3.3333333333333331E-3</v>
      </c>
      <c r="AS587" s="336">
        <v>3.3333333333333331E-3</v>
      </c>
      <c r="AT587" s="336"/>
      <c r="AX587" s="629"/>
      <c r="AY587" s="630"/>
      <c r="AZ587" s="630"/>
      <c r="BA587" s="630"/>
      <c r="BB587" s="631"/>
      <c r="BC587" s="630"/>
      <c r="BD587" s="630"/>
      <c r="BE587" s="630"/>
      <c r="BF587" s="630"/>
      <c r="BG587" s="631"/>
      <c r="BH587" s="631"/>
      <c r="BI587" s="632"/>
      <c r="BJ587" s="632"/>
      <c r="BK587" s="632"/>
      <c r="BL587" s="631"/>
      <c r="BM587" s="631"/>
      <c r="BN587" s="631"/>
      <c r="BO587" s="631"/>
      <c r="BP587" s="631"/>
      <c r="BQ587" s="631"/>
      <c r="BR587" s="631"/>
      <c r="BS587" s="631"/>
      <c r="BT587" s="634"/>
      <c r="BU587" s="635"/>
      <c r="BV587" s="633"/>
      <c r="BW587" s="636"/>
    </row>
    <row r="588" spans="2:75" ht="15.75" customHeight="1">
      <c r="B588" s="330" t="s">
        <v>1285</v>
      </c>
      <c r="C588" s="331">
        <v>35001522000192</v>
      </c>
      <c r="D588" s="332" t="s">
        <v>14</v>
      </c>
      <c r="E588" s="332" t="s">
        <v>607</v>
      </c>
      <c r="F588" s="332"/>
      <c r="G588" s="333"/>
      <c r="H588" s="333" t="s">
        <v>34</v>
      </c>
      <c r="I588" s="333" t="s">
        <v>34</v>
      </c>
      <c r="J588" s="333" t="s">
        <v>608</v>
      </c>
      <c r="K588" s="334" t="s">
        <v>48</v>
      </c>
      <c r="L588" s="335"/>
      <c r="M588" s="335" t="s">
        <v>34</v>
      </c>
      <c r="N588" s="334">
        <v>519431</v>
      </c>
      <c r="O588" s="334" t="s">
        <v>1321</v>
      </c>
      <c r="P588" s="338">
        <v>43819</v>
      </c>
      <c r="Q588" s="339">
        <v>6307754.2400000002</v>
      </c>
      <c r="R588" s="339">
        <v>6415771.1314285733</v>
      </c>
      <c r="S588" s="334">
        <v>10</v>
      </c>
      <c r="T588" s="336">
        <v>3.7884198283854476E-2</v>
      </c>
      <c r="U588" s="336">
        <v>0.48973642550503416</v>
      </c>
      <c r="V588" s="336">
        <v>9.5850675391369045E-3</v>
      </c>
      <c r="W588" s="336">
        <v>9.3965711812158459E-2</v>
      </c>
      <c r="X588" s="336">
        <v>9.7200607818237028E-2</v>
      </c>
      <c r="Y588" s="336">
        <v>0.73708986660155817</v>
      </c>
      <c r="Z588" s="336" t="s">
        <v>1418</v>
      </c>
      <c r="AA588" s="336" t="s">
        <v>1418</v>
      </c>
      <c r="AB588" s="336">
        <v>0.16148477932330774</v>
      </c>
      <c r="AC588" s="340">
        <v>-0.46216510900622476</v>
      </c>
      <c r="AD588" s="509">
        <v>0</v>
      </c>
      <c r="AE588" s="337" t="s">
        <v>2467</v>
      </c>
      <c r="AF588" s="337" t="s">
        <v>2134</v>
      </c>
      <c r="AG588" s="341" t="s">
        <v>1436</v>
      </c>
      <c r="AH588" s="341" t="s">
        <v>2138</v>
      </c>
      <c r="AI588" s="341">
        <v>5000</v>
      </c>
      <c r="AJ588" s="341">
        <v>1000</v>
      </c>
      <c r="AK588" s="341">
        <v>1000</v>
      </c>
      <c r="AL588" s="336">
        <v>0.02</v>
      </c>
      <c r="AM588" s="336">
        <v>0.2</v>
      </c>
      <c r="AN588" s="336" t="s">
        <v>34</v>
      </c>
      <c r="AO588" s="334" t="s">
        <v>1324</v>
      </c>
      <c r="AP588" s="337" t="s">
        <v>716</v>
      </c>
      <c r="AQ588" s="343" t="s">
        <v>659</v>
      </c>
      <c r="AR588" s="336">
        <v>8.0000000000000002E-3</v>
      </c>
      <c r="AS588" s="336">
        <v>8.0000000000000002E-3</v>
      </c>
      <c r="AT588" s="336"/>
      <c r="AX588" s="629"/>
      <c r="AY588" s="630"/>
      <c r="AZ588" s="630"/>
      <c r="BA588" s="630"/>
      <c r="BB588" s="631"/>
      <c r="BC588" s="630"/>
      <c r="BD588" s="630"/>
      <c r="BE588" s="630"/>
      <c r="BF588" s="630"/>
      <c r="BG588" s="631"/>
      <c r="BH588" s="631"/>
      <c r="BI588" s="632"/>
      <c r="BJ588" s="632"/>
      <c r="BK588" s="632"/>
      <c r="BL588" s="631"/>
      <c r="BM588" s="631"/>
      <c r="BN588" s="631"/>
      <c r="BO588" s="631"/>
      <c r="BP588" s="631"/>
      <c r="BQ588" s="631"/>
      <c r="BR588" s="631"/>
      <c r="BS588" s="631"/>
      <c r="BT588" s="634"/>
      <c r="BU588" s="635"/>
      <c r="BV588" s="633"/>
      <c r="BW588" s="636"/>
    </row>
    <row r="589" spans="2:75" ht="15.75" customHeight="1">
      <c r="B589" s="330" t="s">
        <v>442</v>
      </c>
      <c r="C589" s="331">
        <v>17094929000120</v>
      </c>
      <c r="D589" s="332" t="s">
        <v>14</v>
      </c>
      <c r="E589" s="332" t="s">
        <v>607</v>
      </c>
      <c r="F589" s="332"/>
      <c r="G589" s="333"/>
      <c r="H589" s="333" t="s">
        <v>34</v>
      </c>
      <c r="I589" s="333" t="s">
        <v>34</v>
      </c>
      <c r="J589" s="333" t="s">
        <v>608</v>
      </c>
      <c r="K589" s="334" t="s">
        <v>48</v>
      </c>
      <c r="L589" s="335"/>
      <c r="M589" s="335" t="s">
        <v>1415</v>
      </c>
      <c r="N589" s="334">
        <v>385875</v>
      </c>
      <c r="O589" s="334" t="s">
        <v>1321</v>
      </c>
      <c r="P589" s="338">
        <v>41243</v>
      </c>
      <c r="Q589" s="339">
        <v>21393540.010000002</v>
      </c>
      <c r="R589" s="339">
        <v>20131479.810833331</v>
      </c>
      <c r="S589" s="334">
        <v>10</v>
      </c>
      <c r="T589" s="336">
        <v>0.15227557829129723</v>
      </c>
      <c r="U589" s="336">
        <v>1.9684961219272861</v>
      </c>
      <c r="V589" s="336">
        <v>7.8192693368246635E-2</v>
      </c>
      <c r="W589" s="336">
        <v>0.76654985067729042</v>
      </c>
      <c r="X589" s="336">
        <v>0.1467181878541759</v>
      </c>
      <c r="Y589" s="336">
        <v>1.1125906714049016</v>
      </c>
      <c r="Z589" s="336">
        <v>0.32136828193921407</v>
      </c>
      <c r="AA589" s="336">
        <v>1.8267614983674132</v>
      </c>
      <c r="AB589" s="336">
        <v>0.15713212624911824</v>
      </c>
      <c r="AC589" s="340">
        <v>-6.0852395886522519E-2</v>
      </c>
      <c r="AD589" s="509">
        <v>0</v>
      </c>
      <c r="AE589" s="337" t="s">
        <v>2467</v>
      </c>
      <c r="AF589" s="337" t="s">
        <v>2134</v>
      </c>
      <c r="AG589" s="341" t="s">
        <v>1436</v>
      </c>
      <c r="AH589" s="341" t="s">
        <v>2138</v>
      </c>
      <c r="AI589" s="341">
        <v>10000</v>
      </c>
      <c r="AJ589" s="341">
        <v>5000</v>
      </c>
      <c r="AK589" s="341">
        <v>10000</v>
      </c>
      <c r="AL589" s="336">
        <v>0.02</v>
      </c>
      <c r="AM589" s="336" t="s">
        <v>34</v>
      </c>
      <c r="AN589" s="336" t="s">
        <v>34</v>
      </c>
      <c r="AO589" s="334" t="s">
        <v>1324</v>
      </c>
      <c r="AP589" s="337" t="s">
        <v>716</v>
      </c>
      <c r="AQ589" s="343" t="s">
        <v>659</v>
      </c>
      <c r="AR589" s="336" t="s">
        <v>34</v>
      </c>
      <c r="AS589" s="336" t="s">
        <v>34</v>
      </c>
      <c r="AT589" s="336"/>
      <c r="AX589" s="629"/>
      <c r="AY589" s="630"/>
      <c r="AZ589" s="630"/>
      <c r="BA589" s="630"/>
      <c r="BB589" s="631"/>
      <c r="BC589" s="630"/>
      <c r="BD589" s="630"/>
      <c r="BE589" s="630"/>
      <c r="BF589" s="630"/>
      <c r="BG589" s="631"/>
      <c r="BH589" s="631"/>
      <c r="BI589" s="632"/>
      <c r="BJ589" s="632"/>
      <c r="BK589" s="632"/>
      <c r="BL589" s="631"/>
      <c r="BM589" s="631"/>
      <c r="BN589" s="631"/>
      <c r="BO589" s="631"/>
      <c r="BP589" s="631"/>
      <c r="BQ589" s="631"/>
      <c r="BR589" s="631"/>
      <c r="BS589" s="631"/>
      <c r="BT589" s="634"/>
      <c r="BU589" s="635"/>
      <c r="BV589" s="633"/>
      <c r="BW589" s="636"/>
    </row>
    <row r="590" spans="2:75" ht="15.75" customHeight="1">
      <c r="B590" s="330" t="s">
        <v>142</v>
      </c>
      <c r="C590" s="331">
        <v>8739850000118</v>
      </c>
      <c r="D590" s="332" t="s">
        <v>13</v>
      </c>
      <c r="E590" s="332" t="s">
        <v>616</v>
      </c>
      <c r="F590" s="332" t="s">
        <v>617</v>
      </c>
      <c r="G590" s="333" t="s">
        <v>34</v>
      </c>
      <c r="H590" s="333" t="s">
        <v>1338</v>
      </c>
      <c r="I590" s="333" t="s">
        <v>34</v>
      </c>
      <c r="J590" s="333" t="s">
        <v>608</v>
      </c>
      <c r="K590" s="334" t="s">
        <v>48</v>
      </c>
      <c r="L590" s="335"/>
      <c r="M590" s="335" t="s">
        <v>34</v>
      </c>
      <c r="N590" s="334">
        <v>181722</v>
      </c>
      <c r="O590" s="334" t="s">
        <v>1321</v>
      </c>
      <c r="P590" s="338">
        <v>39184</v>
      </c>
      <c r="Q590" s="339">
        <v>26201703.09</v>
      </c>
      <c r="R590" s="339">
        <v>27382295.648730174</v>
      </c>
      <c r="S590" s="334">
        <v>11</v>
      </c>
      <c r="T590" s="336">
        <v>0.1015305812536067</v>
      </c>
      <c r="U590" s="336">
        <v>1.3125056407431186</v>
      </c>
      <c r="V590" s="336">
        <v>0.1073868904129287</v>
      </c>
      <c r="W590" s="336">
        <v>1.0527505993821851</v>
      </c>
      <c r="X590" s="336">
        <v>7.5640236467953148E-3</v>
      </c>
      <c r="Y590" s="336">
        <v>5.7359365398343999E-2</v>
      </c>
      <c r="Z590" s="336">
        <v>0.11216094327953496</v>
      </c>
      <c r="AA590" s="336">
        <v>0.6375591628621905</v>
      </c>
      <c r="AB590" s="336">
        <v>0.10035872285974505</v>
      </c>
      <c r="AC590" s="340">
        <v>9.8494753725882705E-2</v>
      </c>
      <c r="AD590" s="509">
        <v>0</v>
      </c>
      <c r="AE590" s="337" t="s">
        <v>2213</v>
      </c>
      <c r="AF590" s="337" t="s">
        <v>2143</v>
      </c>
      <c r="AG590" s="341" t="s">
        <v>1437</v>
      </c>
      <c r="AH590" s="341" t="s">
        <v>2138</v>
      </c>
      <c r="AI590" s="341">
        <v>5000</v>
      </c>
      <c r="AJ590" s="341">
        <v>1000</v>
      </c>
      <c r="AK590" s="341">
        <v>1000</v>
      </c>
      <c r="AL590" s="336">
        <v>0.02</v>
      </c>
      <c r="AM590" s="336">
        <v>0.2</v>
      </c>
      <c r="AN590" s="336" t="s">
        <v>64</v>
      </c>
      <c r="AO590" s="334" t="s">
        <v>1324</v>
      </c>
      <c r="AP590" s="337" t="s">
        <v>13</v>
      </c>
      <c r="AQ590" s="343" t="s">
        <v>664</v>
      </c>
      <c r="AR590" s="336">
        <v>4.6666666666666662E-3</v>
      </c>
      <c r="AS590" s="336">
        <v>4.6666666666666662E-3</v>
      </c>
      <c r="AT590" s="336"/>
      <c r="AX590" s="629"/>
      <c r="AY590" s="630"/>
      <c r="AZ590" s="630"/>
      <c r="BA590" s="630"/>
      <c r="BB590" s="631"/>
      <c r="BC590" s="630"/>
      <c r="BD590" s="630"/>
      <c r="BE590" s="630"/>
      <c r="BF590" s="630"/>
      <c r="BG590" s="631"/>
      <c r="BH590" s="631"/>
      <c r="BI590" s="632"/>
      <c r="BJ590" s="632"/>
      <c r="BK590" s="632"/>
      <c r="BL590" s="631"/>
      <c r="BM590" s="631"/>
      <c r="BN590" s="631"/>
      <c r="BO590" s="631"/>
      <c r="BP590" s="631"/>
      <c r="BQ590" s="631"/>
      <c r="BR590" s="631"/>
      <c r="BS590" s="631"/>
      <c r="BT590" s="634"/>
      <c r="BU590" s="635"/>
      <c r="BV590" s="633"/>
      <c r="BW590" s="636"/>
    </row>
    <row r="591" spans="2:75" ht="15.75" customHeight="1">
      <c r="B591" s="330" t="s">
        <v>884</v>
      </c>
      <c r="C591" s="331">
        <v>9083868000177</v>
      </c>
      <c r="D591" s="332" t="s">
        <v>13</v>
      </c>
      <c r="E591" s="332" t="s">
        <v>616</v>
      </c>
      <c r="F591" s="332" t="s">
        <v>617</v>
      </c>
      <c r="G591" s="333" t="s">
        <v>34</v>
      </c>
      <c r="H591" s="333" t="s">
        <v>1337</v>
      </c>
      <c r="I591" s="333" t="s">
        <v>34</v>
      </c>
      <c r="J591" s="333" t="s">
        <v>608</v>
      </c>
      <c r="K591" s="334" t="s">
        <v>48</v>
      </c>
      <c r="L591" s="335"/>
      <c r="M591" s="335" t="s">
        <v>34</v>
      </c>
      <c r="N591" s="334">
        <v>200565</v>
      </c>
      <c r="O591" s="334" t="s">
        <v>1324</v>
      </c>
      <c r="P591" s="338">
        <v>39415</v>
      </c>
      <c r="Q591" s="339">
        <v>6073778.6799999997</v>
      </c>
      <c r="R591" s="339">
        <v>8887415.23781747</v>
      </c>
      <c r="S591" s="334">
        <v>11</v>
      </c>
      <c r="T591" s="336">
        <v>1.1869938563819016E-2</v>
      </c>
      <c r="U591" s="336">
        <v>0.15344501260533561</v>
      </c>
      <c r="V591" s="336">
        <v>1.6645339026268857E-2</v>
      </c>
      <c r="W591" s="336">
        <v>0.16317998006500156</v>
      </c>
      <c r="X591" s="336">
        <v>4.390443185988846E-2</v>
      </c>
      <c r="Y591" s="336">
        <v>0.33293528249676885</v>
      </c>
      <c r="Z591" s="336">
        <v>5.2336418925230443E-2</v>
      </c>
      <c r="AA591" s="336">
        <v>0.29749717202372278</v>
      </c>
      <c r="AB591" s="336">
        <v>4.6927092310396851E-2</v>
      </c>
      <c r="AC591" s="340">
        <v>-1.6951296161348635</v>
      </c>
      <c r="AD591" s="509">
        <v>0</v>
      </c>
      <c r="AE591" s="337" t="s">
        <v>469</v>
      </c>
      <c r="AF591" s="337" t="s">
        <v>469</v>
      </c>
      <c r="AG591" s="341" t="s">
        <v>469</v>
      </c>
      <c r="AH591" s="341" t="s">
        <v>2138</v>
      </c>
      <c r="AI591" s="341">
        <v>100</v>
      </c>
      <c r="AJ591" s="341">
        <v>100</v>
      </c>
      <c r="AK591" s="341">
        <v>100</v>
      </c>
      <c r="AL591" s="336">
        <v>1.4999999999999999E-2</v>
      </c>
      <c r="AM591" s="336">
        <v>0.2</v>
      </c>
      <c r="AN591" s="336" t="s">
        <v>2147</v>
      </c>
      <c r="AO591" s="334" t="s">
        <v>1324</v>
      </c>
      <c r="AP591" s="337" t="s">
        <v>13</v>
      </c>
      <c r="AQ591" s="343" t="s">
        <v>674</v>
      </c>
      <c r="AR591" s="336">
        <v>4.4999999999999997E-3</v>
      </c>
      <c r="AS591" s="336">
        <v>4.4999999999999997E-3</v>
      </c>
      <c r="AT591" s="336"/>
      <c r="AX591" s="629"/>
      <c r="AY591" s="630"/>
      <c r="AZ591" s="630"/>
      <c r="BA591" s="630"/>
      <c r="BB591" s="631"/>
      <c r="BC591" s="630"/>
      <c r="BD591" s="630"/>
      <c r="BE591" s="630"/>
      <c r="BF591" s="630"/>
      <c r="BG591" s="631"/>
      <c r="BH591" s="631"/>
      <c r="BI591" s="632"/>
      <c r="BJ591" s="632"/>
      <c r="BK591" s="632"/>
      <c r="BL591" s="631"/>
      <c r="BM591" s="631"/>
      <c r="BN591" s="631"/>
      <c r="BO591" s="631"/>
      <c r="BP591" s="631"/>
      <c r="BQ591" s="631"/>
      <c r="BR591" s="631"/>
      <c r="BS591" s="631"/>
      <c r="BT591" s="634"/>
      <c r="BU591" s="635"/>
      <c r="BV591" s="633"/>
      <c r="BW591" s="636"/>
    </row>
    <row r="592" spans="2:75" ht="15.75" customHeight="1">
      <c r="B592" s="330" t="s">
        <v>831</v>
      </c>
      <c r="C592" s="331">
        <v>36484248000112</v>
      </c>
      <c r="D592" s="332" t="s">
        <v>13</v>
      </c>
      <c r="E592" s="332" t="s">
        <v>616</v>
      </c>
      <c r="F592" s="332" t="s">
        <v>610</v>
      </c>
      <c r="G592" s="333" t="s">
        <v>34</v>
      </c>
      <c r="H592" s="333" t="s">
        <v>1338</v>
      </c>
      <c r="I592" s="333" t="s">
        <v>34</v>
      </c>
      <c r="J592" s="333"/>
      <c r="K592" s="334" t="s">
        <v>48</v>
      </c>
      <c r="L592" s="335"/>
      <c r="M592" s="335" t="s">
        <v>34</v>
      </c>
      <c r="N592" s="334">
        <v>535451</v>
      </c>
      <c r="O592" s="334" t="s">
        <v>1321</v>
      </c>
      <c r="P592" s="338">
        <v>43943</v>
      </c>
      <c r="Q592" s="339">
        <v>11578116.109999999</v>
      </c>
      <c r="R592" s="339">
        <v>18994533.808174595</v>
      </c>
      <c r="S592" s="334">
        <v>11</v>
      </c>
      <c r="T592" s="336">
        <v>3.5328039998167693E-2</v>
      </c>
      <c r="U592" s="336">
        <v>0.45669246843149003</v>
      </c>
      <c r="V592" s="336">
        <v>6.0457396566755861E-2</v>
      </c>
      <c r="W592" s="336">
        <v>0.59268463988483311</v>
      </c>
      <c r="X592" s="336">
        <v>5.9371931722614235E-2</v>
      </c>
      <c r="Y592" s="336">
        <v>0.45022814379034903</v>
      </c>
      <c r="Z592" s="336" t="s">
        <v>1418</v>
      </c>
      <c r="AA592" s="336" t="s">
        <v>1418</v>
      </c>
      <c r="AB592" s="336">
        <v>7.9958016413448088E-2</v>
      </c>
      <c r="AC592" s="340">
        <v>-0.44081092586173637</v>
      </c>
      <c r="AD592" s="509">
        <v>0</v>
      </c>
      <c r="AE592" s="337" t="s">
        <v>2211</v>
      </c>
      <c r="AF592" s="337" t="s">
        <v>2212</v>
      </c>
      <c r="AG592" s="341" t="s">
        <v>1438</v>
      </c>
      <c r="AH592" s="341" t="s">
        <v>2138</v>
      </c>
      <c r="AI592" s="341">
        <v>0</v>
      </c>
      <c r="AJ592" s="341">
        <v>0</v>
      </c>
      <c r="AK592" s="341">
        <v>0</v>
      </c>
      <c r="AL592" s="336">
        <v>1.8500000000000003E-2</v>
      </c>
      <c r="AM592" s="336">
        <v>0.2</v>
      </c>
      <c r="AN592" s="336" t="s">
        <v>64</v>
      </c>
      <c r="AO592" s="334" t="s">
        <v>1324</v>
      </c>
      <c r="AP592" s="337" t="s">
        <v>13</v>
      </c>
      <c r="AQ592" s="343" t="s">
        <v>664</v>
      </c>
      <c r="AR592" s="336">
        <v>6.1666666666666658E-3</v>
      </c>
      <c r="AS592" s="336">
        <v>6.1666666666666658E-3</v>
      </c>
      <c r="AT592" s="336"/>
      <c r="AX592" s="629"/>
      <c r="AY592" s="630"/>
      <c r="AZ592" s="630"/>
      <c r="BA592" s="630"/>
      <c r="BB592" s="631"/>
      <c r="BC592" s="630"/>
      <c r="BD592" s="630"/>
      <c r="BE592" s="630"/>
      <c r="BF592" s="630"/>
      <c r="BG592" s="631"/>
      <c r="BH592" s="631"/>
      <c r="BI592" s="632"/>
      <c r="BJ592" s="632"/>
      <c r="BK592" s="632"/>
      <c r="BL592" s="631"/>
      <c r="BM592" s="631"/>
      <c r="BN592" s="631"/>
      <c r="BO592" s="631"/>
      <c r="BP592" s="631"/>
      <c r="BQ592" s="631"/>
      <c r="BR592" s="631"/>
      <c r="BS592" s="631"/>
      <c r="BT592" s="634"/>
      <c r="BU592" s="635"/>
      <c r="BV592" s="633"/>
      <c r="BW592" s="636"/>
    </row>
    <row r="593" spans="2:75" ht="15.75" customHeight="1">
      <c r="B593" s="330" t="s">
        <v>1025</v>
      </c>
      <c r="C593" s="331">
        <v>14146496000110</v>
      </c>
      <c r="D593" s="332" t="s">
        <v>13</v>
      </c>
      <c r="E593" s="332" t="s">
        <v>616</v>
      </c>
      <c r="F593" s="332" t="s">
        <v>610</v>
      </c>
      <c r="G593" s="333" t="s">
        <v>34</v>
      </c>
      <c r="H593" s="333" t="s">
        <v>865</v>
      </c>
      <c r="I593" s="333" t="s">
        <v>34</v>
      </c>
      <c r="J593" s="333"/>
      <c r="K593" s="334" t="s">
        <v>48</v>
      </c>
      <c r="L593" s="335"/>
      <c r="M593" s="335" t="s">
        <v>34</v>
      </c>
      <c r="N593" s="334">
        <v>299677</v>
      </c>
      <c r="O593" s="334" t="s">
        <v>1321</v>
      </c>
      <c r="P593" s="338">
        <v>40991</v>
      </c>
      <c r="Q593" s="339">
        <v>1056528380</v>
      </c>
      <c r="R593" s="339">
        <v>1322599544.0523806</v>
      </c>
      <c r="S593" s="334">
        <v>11</v>
      </c>
      <c r="T593" s="336">
        <v>1.9259853718576858E-2</v>
      </c>
      <c r="U593" s="336">
        <v>0.24897588818463967</v>
      </c>
      <c r="V593" s="336">
        <v>3.5043262733119862E-2</v>
      </c>
      <c r="W593" s="336">
        <v>0.3435411501789587</v>
      </c>
      <c r="X593" s="336">
        <v>5.4795436755154192E-2</v>
      </c>
      <c r="Y593" s="336">
        <v>0.41552375108350714</v>
      </c>
      <c r="Z593" s="336">
        <v>0.16981433422685055</v>
      </c>
      <c r="AA593" s="336">
        <v>0.96527972755936642</v>
      </c>
      <c r="AB593" s="336">
        <v>6.5805260894973544E-2</v>
      </c>
      <c r="AC593" s="340">
        <v>-0.92021564546215495</v>
      </c>
      <c r="AD593" s="509">
        <v>43761843000113</v>
      </c>
      <c r="AE593" s="337" t="s">
        <v>2318</v>
      </c>
      <c r="AF593" s="337" t="s">
        <v>2143</v>
      </c>
      <c r="AG593" s="341" t="s">
        <v>1437</v>
      </c>
      <c r="AH593" s="341" t="s">
        <v>2135</v>
      </c>
      <c r="AI593" s="341">
        <v>100000</v>
      </c>
      <c r="AJ593" s="341">
        <v>50000</v>
      </c>
      <c r="AK593" s="341">
        <v>100000</v>
      </c>
      <c r="AL593" s="336">
        <v>0.02</v>
      </c>
      <c r="AM593" s="336">
        <v>0.2</v>
      </c>
      <c r="AN593" s="336" t="s">
        <v>2152</v>
      </c>
      <c r="AO593" s="334" t="s">
        <v>1324</v>
      </c>
      <c r="AP593" s="337" t="s">
        <v>13</v>
      </c>
      <c r="AQ593" s="343" t="s">
        <v>668</v>
      </c>
      <c r="AR593" s="336">
        <v>5.3333333333333332E-3</v>
      </c>
      <c r="AS593" s="336">
        <v>5.3333333333333332E-3</v>
      </c>
      <c r="AT593" s="336"/>
      <c r="AW593" s="629"/>
      <c r="AX593" s="629"/>
      <c r="AY593" s="630"/>
      <c r="AZ593" s="630"/>
      <c r="BA593" s="630"/>
      <c r="BB593" s="631"/>
      <c r="BC593" s="630"/>
      <c r="BD593" s="630"/>
      <c r="BE593" s="630"/>
      <c r="BF593" s="630"/>
      <c r="BG593" s="631"/>
      <c r="BH593" s="631"/>
      <c r="BI593" s="632"/>
      <c r="BJ593" s="632"/>
      <c r="BK593" s="632"/>
      <c r="BL593" s="212"/>
      <c r="BM593" s="631"/>
      <c r="BN593" s="631"/>
      <c r="BO593" s="631"/>
      <c r="BP593" s="631"/>
      <c r="BQ593" s="631"/>
      <c r="BR593" s="631"/>
      <c r="BS593" s="631"/>
      <c r="BT593" s="634"/>
      <c r="BU593" s="635"/>
      <c r="BV593" s="633"/>
      <c r="BW593" s="636"/>
    </row>
    <row r="594" spans="2:75" ht="15.75" customHeight="1">
      <c r="B594" s="330" t="s">
        <v>252</v>
      </c>
      <c r="C594" s="331">
        <v>9441308000147</v>
      </c>
      <c r="D594" s="332" t="s">
        <v>13</v>
      </c>
      <c r="E594" s="332" t="s">
        <v>616</v>
      </c>
      <c r="F594" s="332" t="s">
        <v>610</v>
      </c>
      <c r="G594" s="333" t="s">
        <v>34</v>
      </c>
      <c r="H594" s="333" t="s">
        <v>1337</v>
      </c>
      <c r="I594" s="333" t="s">
        <v>34</v>
      </c>
      <c r="J594" s="333"/>
      <c r="K594" s="334" t="s">
        <v>48</v>
      </c>
      <c r="L594" s="335"/>
      <c r="M594" s="335" t="s">
        <v>34</v>
      </c>
      <c r="N594" s="334">
        <v>208809</v>
      </c>
      <c r="O594" s="334" t="s">
        <v>1321</v>
      </c>
      <c r="P594" s="338">
        <v>39568</v>
      </c>
      <c r="Q594" s="339">
        <v>422127651.25</v>
      </c>
      <c r="R594" s="339">
        <v>526045439.29523808</v>
      </c>
      <c r="S594" s="334">
        <v>11</v>
      </c>
      <c r="T594" s="336">
        <v>3.8478302527927166E-2</v>
      </c>
      <c r="U594" s="336">
        <v>0.4974165270262409</v>
      </c>
      <c r="V594" s="336">
        <v>6.1045472361618724E-2</v>
      </c>
      <c r="W594" s="336">
        <v>0.59844974904427939</v>
      </c>
      <c r="X594" s="336">
        <v>8.2253343278160695E-2</v>
      </c>
      <c r="Y594" s="336">
        <v>0.62374204426586355</v>
      </c>
      <c r="Z594" s="336">
        <v>0.16896003682773331</v>
      </c>
      <c r="AA594" s="336">
        <v>0.96042362418959459</v>
      </c>
      <c r="AB594" s="336">
        <v>3.4262004912184126E-2</v>
      </c>
      <c r="AC594" s="340">
        <v>-1.088866192674067</v>
      </c>
      <c r="AD594" s="509">
        <v>9412694000149</v>
      </c>
      <c r="AE594" s="337" t="s">
        <v>2318</v>
      </c>
      <c r="AF594" s="337" t="s">
        <v>2143</v>
      </c>
      <c r="AG594" s="341" t="s">
        <v>1437</v>
      </c>
      <c r="AH594" s="341" t="s">
        <v>2138</v>
      </c>
      <c r="AI594" s="341">
        <v>20000</v>
      </c>
      <c r="AJ594" s="341">
        <v>1000</v>
      </c>
      <c r="AK594" s="341">
        <v>20000</v>
      </c>
      <c r="AL594" s="336">
        <v>0.02</v>
      </c>
      <c r="AM594" s="336">
        <v>0.2</v>
      </c>
      <c r="AN594" s="336" t="s">
        <v>64</v>
      </c>
      <c r="AO594" s="334" t="s">
        <v>1324</v>
      </c>
      <c r="AP594" s="337" t="s">
        <v>13</v>
      </c>
      <c r="AQ594" s="343" t="s">
        <v>668</v>
      </c>
      <c r="AR594" s="336">
        <v>5.3333333333333332E-3</v>
      </c>
      <c r="AS594" s="336">
        <v>5.3333333333333332E-3</v>
      </c>
      <c r="AT594" s="336"/>
      <c r="AX594" s="629"/>
      <c r="AY594" s="630"/>
      <c r="AZ594" s="630"/>
      <c r="BA594" s="630"/>
      <c r="BB594" s="631"/>
      <c r="BC594" s="630"/>
      <c r="BD594" s="630"/>
      <c r="BE594" s="630"/>
      <c r="BF594" s="630"/>
      <c r="BG594" s="631"/>
      <c r="BH594" s="631"/>
      <c r="BI594" s="632"/>
      <c r="BJ594" s="632"/>
      <c r="BK594" s="632"/>
      <c r="BL594" s="631"/>
      <c r="BM594" s="631"/>
      <c r="BN594" s="631"/>
      <c r="BO594" s="631"/>
      <c r="BP594" s="631"/>
      <c r="BQ594" s="631"/>
      <c r="BR594" s="631"/>
      <c r="BS594" s="631"/>
      <c r="BT594" s="634"/>
      <c r="BU594" s="635"/>
      <c r="BV594" s="633"/>
      <c r="BW594" s="636"/>
    </row>
    <row r="595" spans="2:75" ht="15.75" customHeight="1">
      <c r="B595" s="330" t="s">
        <v>253</v>
      </c>
      <c r="C595" s="331">
        <v>31923761000149</v>
      </c>
      <c r="D595" s="332" t="s">
        <v>13</v>
      </c>
      <c r="E595" s="332" t="s">
        <v>616</v>
      </c>
      <c r="F595" s="332" t="s">
        <v>610</v>
      </c>
      <c r="G595" s="333"/>
      <c r="H595" s="333" t="s">
        <v>1338</v>
      </c>
      <c r="I595" s="333" t="s">
        <v>34</v>
      </c>
      <c r="J595" s="333" t="s">
        <v>608</v>
      </c>
      <c r="K595" s="334" t="s">
        <v>48</v>
      </c>
      <c r="L595" s="335"/>
      <c r="M595" s="335" t="s">
        <v>34</v>
      </c>
      <c r="N595" s="334">
        <v>484032</v>
      </c>
      <c r="O595" s="334" t="s">
        <v>1321</v>
      </c>
      <c r="P595" s="338">
        <v>43467</v>
      </c>
      <c r="Q595" s="339">
        <v>47207298.670000002</v>
      </c>
      <c r="R595" s="339">
        <v>39355776.027460314</v>
      </c>
      <c r="S595" s="334">
        <v>11</v>
      </c>
      <c r="T595" s="336">
        <v>3.4510110392894422E-2</v>
      </c>
      <c r="U595" s="336">
        <v>0.44611893277950315</v>
      </c>
      <c r="V595" s="336">
        <v>0.12414345595700937</v>
      </c>
      <c r="W595" s="336">
        <v>1.2170209712337754</v>
      </c>
      <c r="X595" s="336">
        <v>0.1372573879948249</v>
      </c>
      <c r="Y595" s="336">
        <v>1.0408477074173381</v>
      </c>
      <c r="Z595" s="336">
        <v>0.21667591277490961</v>
      </c>
      <c r="AA595" s="336">
        <v>1.2316561320002581</v>
      </c>
      <c r="AB595" s="336">
        <v>7.8557925511239746E-2</v>
      </c>
      <c r="AC595" s="340">
        <v>0.29227955131829036</v>
      </c>
      <c r="AD595" s="509">
        <v>0</v>
      </c>
      <c r="AE595" s="337" t="s">
        <v>2318</v>
      </c>
      <c r="AF595" s="337" t="s">
        <v>2143</v>
      </c>
      <c r="AG595" s="341" t="s">
        <v>1437</v>
      </c>
      <c r="AH595" s="341" t="s">
        <v>2138</v>
      </c>
      <c r="AI595" s="341">
        <v>5000</v>
      </c>
      <c r="AJ595" s="341">
        <v>1000</v>
      </c>
      <c r="AK595" s="341">
        <v>5000</v>
      </c>
      <c r="AL595" s="336">
        <v>0.02</v>
      </c>
      <c r="AM595" s="336">
        <v>0.2</v>
      </c>
      <c r="AN595" s="336" t="s">
        <v>64</v>
      </c>
      <c r="AO595" s="334" t="s">
        <v>1324</v>
      </c>
      <c r="AP595" s="337" t="s">
        <v>13</v>
      </c>
      <c r="AQ595" s="343" t="s">
        <v>668</v>
      </c>
      <c r="AR595" s="336">
        <v>6.6666666666666662E-3</v>
      </c>
      <c r="AS595" s="336">
        <v>6.6666666666666662E-3</v>
      </c>
      <c r="AT595" s="336"/>
      <c r="AX595" s="629"/>
      <c r="AY595" s="630"/>
      <c r="AZ595" s="630"/>
      <c r="BA595" s="630"/>
      <c r="BB595" s="631"/>
      <c r="BC595" s="630"/>
      <c r="BD595" s="630"/>
      <c r="BE595" s="630"/>
      <c r="BF595" s="630"/>
      <c r="BG595" s="631"/>
      <c r="BH595" s="631"/>
      <c r="BI595" s="632"/>
      <c r="BJ595" s="632"/>
      <c r="BK595" s="632"/>
      <c r="BL595" s="631"/>
      <c r="BM595" s="631"/>
      <c r="BN595" s="631"/>
      <c r="BO595" s="631"/>
      <c r="BP595" s="631"/>
      <c r="BQ595" s="631"/>
      <c r="BR595" s="631"/>
      <c r="BS595" s="631"/>
      <c r="BT595" s="634"/>
      <c r="BU595" s="635"/>
      <c r="BV595" s="633"/>
      <c r="BW595" s="636"/>
    </row>
    <row r="596" spans="2:75" ht="15.75" customHeight="1">
      <c r="B596" s="330" t="s">
        <v>508</v>
      </c>
      <c r="C596" s="331">
        <v>42081209000177</v>
      </c>
      <c r="D596" s="332" t="s">
        <v>14</v>
      </c>
      <c r="E596" s="332" t="s">
        <v>607</v>
      </c>
      <c r="F596" s="332" t="s">
        <v>860</v>
      </c>
      <c r="G596" s="333"/>
      <c r="H596" s="333" t="s">
        <v>34</v>
      </c>
      <c r="I596" s="333" t="s">
        <v>34</v>
      </c>
      <c r="J596" s="333" t="s">
        <v>611</v>
      </c>
      <c r="K596" s="334" t="s">
        <v>48</v>
      </c>
      <c r="L596" s="335"/>
      <c r="M596" s="335" t="s">
        <v>1415</v>
      </c>
      <c r="N596" s="334">
        <v>599484</v>
      </c>
      <c r="O596" s="334" t="s">
        <v>1321</v>
      </c>
      <c r="P596" s="338">
        <v>44377</v>
      </c>
      <c r="Q596" s="339">
        <v>15705296.300000001</v>
      </c>
      <c r="R596" s="339">
        <v>15315517.764603185</v>
      </c>
      <c r="S596" s="334">
        <v>11</v>
      </c>
      <c r="T596" s="336">
        <v>3.8191103631369128E-2</v>
      </c>
      <c r="U596" s="336">
        <v>0.49370385083456164</v>
      </c>
      <c r="V596" s="336">
        <v>0.17403867377650273</v>
      </c>
      <c r="W596" s="336">
        <v>1.7061609422655872</v>
      </c>
      <c r="X596" s="336" t="s">
        <v>1418</v>
      </c>
      <c r="Y596" s="336" t="s">
        <v>1418</v>
      </c>
      <c r="Z596" s="336" t="s">
        <v>1418</v>
      </c>
      <c r="AA596" s="336" t="s">
        <v>1418</v>
      </c>
      <c r="AB596" s="336">
        <v>0.17606906374988723</v>
      </c>
      <c r="AC596" s="340">
        <v>0.44758231032946771</v>
      </c>
      <c r="AD596" s="509">
        <v>0</v>
      </c>
      <c r="AE596" s="337" t="s">
        <v>2254</v>
      </c>
      <c r="AF596" s="337" t="s">
        <v>2134</v>
      </c>
      <c r="AG596" s="341" t="s">
        <v>1436</v>
      </c>
      <c r="AH596" s="341" t="s">
        <v>2138</v>
      </c>
      <c r="AI596" s="341">
        <v>0</v>
      </c>
      <c r="AJ596" s="341">
        <v>0</v>
      </c>
      <c r="AK596" s="341">
        <v>0</v>
      </c>
      <c r="AL596" s="336">
        <v>5.0000000000000001E-4</v>
      </c>
      <c r="AM596" s="336" t="s">
        <v>34</v>
      </c>
      <c r="AN596" s="336" t="s">
        <v>34</v>
      </c>
      <c r="AO596" s="334" t="s">
        <v>1324</v>
      </c>
      <c r="AP596" s="337" t="s">
        <v>13</v>
      </c>
      <c r="AQ596" s="343" t="s">
        <v>668</v>
      </c>
      <c r="AR596" s="336">
        <v>1.6664999999999998E-4</v>
      </c>
      <c r="AS596" s="336">
        <v>1.6664999999999998E-4</v>
      </c>
      <c r="AT596" s="336"/>
      <c r="AX596" s="629"/>
      <c r="AY596" s="630"/>
      <c r="AZ596" s="630"/>
      <c r="BA596" s="630"/>
      <c r="BB596" s="631"/>
      <c r="BC596" s="630"/>
      <c r="BD596" s="630"/>
      <c r="BE596" s="630"/>
      <c r="BF596" s="630"/>
      <c r="BG596" s="631"/>
      <c r="BH596" s="631"/>
      <c r="BI596" s="632"/>
      <c r="BJ596" s="632"/>
      <c r="BK596" s="632"/>
      <c r="BL596" s="631"/>
      <c r="BM596" s="631"/>
      <c r="BN596" s="631"/>
      <c r="BO596" s="631"/>
      <c r="BP596" s="631"/>
      <c r="BQ596" s="631"/>
      <c r="BR596" s="631"/>
      <c r="BS596" s="631"/>
      <c r="BT596" s="634"/>
      <c r="BU596" s="635"/>
      <c r="BV596" s="633"/>
      <c r="BW596" s="636"/>
    </row>
    <row r="597" spans="2:75" ht="15.75" customHeight="1">
      <c r="B597" s="330" t="s">
        <v>763</v>
      </c>
      <c r="C597" s="331">
        <v>21689246000192</v>
      </c>
      <c r="D597" s="332" t="s">
        <v>14</v>
      </c>
      <c r="E597" s="332" t="s">
        <v>607</v>
      </c>
      <c r="F597" s="332" t="s">
        <v>1317</v>
      </c>
      <c r="G597" s="333"/>
      <c r="H597" s="333" t="s">
        <v>34</v>
      </c>
      <c r="I597" s="333" t="s">
        <v>34</v>
      </c>
      <c r="J597" s="333" t="s">
        <v>611</v>
      </c>
      <c r="K597" s="334" t="s">
        <v>48</v>
      </c>
      <c r="L597" s="335"/>
      <c r="M597" s="335" t="s">
        <v>34</v>
      </c>
      <c r="N597" s="334">
        <v>393959</v>
      </c>
      <c r="O597" s="334" t="s">
        <v>1321</v>
      </c>
      <c r="P597" s="338">
        <v>42086</v>
      </c>
      <c r="Q597" s="339">
        <v>129646583.42</v>
      </c>
      <c r="R597" s="339">
        <v>244100756.29658735</v>
      </c>
      <c r="S597" s="334">
        <v>12</v>
      </c>
      <c r="T597" s="336">
        <v>-0.2647879920666083</v>
      </c>
      <c r="U597" s="336">
        <v>-3.422966055127572</v>
      </c>
      <c r="V597" s="336">
        <v>-0.33140546547983907</v>
      </c>
      <c r="W597" s="336">
        <v>-3.2488816938536544</v>
      </c>
      <c r="X597" s="336">
        <v>-3.9399622077738172E-2</v>
      </c>
      <c r="Y597" s="336">
        <v>-0.29877449157250102</v>
      </c>
      <c r="Z597" s="336">
        <v>1.0940013880367023</v>
      </c>
      <c r="AA597" s="336">
        <v>6.2186585520096944</v>
      </c>
      <c r="AB597" s="336">
        <v>0.29760929866981961</v>
      </c>
      <c r="AC597" s="340">
        <v>-1.5292556290626005</v>
      </c>
      <c r="AD597" s="509">
        <v>39466384000178</v>
      </c>
      <c r="AE597" s="337" t="s">
        <v>2171</v>
      </c>
      <c r="AF597" s="337" t="s">
        <v>2134</v>
      </c>
      <c r="AG597" s="341" t="s">
        <v>1436</v>
      </c>
      <c r="AH597" s="341" t="s">
        <v>2135</v>
      </c>
      <c r="AI597" s="341">
        <v>1000</v>
      </c>
      <c r="AJ597" s="341">
        <v>100</v>
      </c>
      <c r="AK597" s="341">
        <v>1000</v>
      </c>
      <c r="AL597" s="640">
        <v>1.8700000000000001E-2</v>
      </c>
      <c r="AM597" s="640">
        <v>0.2</v>
      </c>
      <c r="AN597" s="336" t="s">
        <v>34</v>
      </c>
      <c r="AO597" s="334" t="s">
        <v>1324</v>
      </c>
      <c r="AP597" s="337" t="s">
        <v>716</v>
      </c>
      <c r="AQ597" s="343" t="s">
        <v>659</v>
      </c>
      <c r="AR597" s="336">
        <v>6.6666666666666662E-3</v>
      </c>
      <c r="AS597" s="336">
        <v>6.6666666666666662E-3</v>
      </c>
      <c r="AT597" s="336"/>
      <c r="AX597" s="629"/>
      <c r="AY597" s="630"/>
      <c r="AZ597" s="630"/>
      <c r="BA597" s="630"/>
      <c r="BB597" s="631"/>
      <c r="BC597" s="630"/>
      <c r="BD597" s="630"/>
      <c r="BE597" s="630"/>
      <c r="BF597" s="630"/>
      <c r="BG597" s="631"/>
      <c r="BH597" s="631"/>
      <c r="BI597" s="632"/>
      <c r="BJ597" s="632"/>
      <c r="BK597" s="632"/>
      <c r="BL597" s="631"/>
      <c r="BM597" s="631"/>
      <c r="BN597" s="631"/>
      <c r="BO597" s="631"/>
      <c r="BP597" s="631"/>
      <c r="BQ597" s="631"/>
      <c r="BR597" s="631"/>
      <c r="BS597" s="631"/>
      <c r="BT597" s="634"/>
      <c r="BU597" s="635"/>
      <c r="BV597" s="633"/>
      <c r="BW597" s="636"/>
    </row>
    <row r="598" spans="2:75" ht="15.75" customHeight="1">
      <c r="B598" s="330" t="s">
        <v>87</v>
      </c>
      <c r="C598" s="331">
        <v>41373625000186</v>
      </c>
      <c r="D598" s="332" t="s">
        <v>14</v>
      </c>
      <c r="E598" s="332" t="s">
        <v>607</v>
      </c>
      <c r="F598" s="332" t="s">
        <v>1317</v>
      </c>
      <c r="G598" s="333"/>
      <c r="H598" s="333" t="s">
        <v>34</v>
      </c>
      <c r="I598" s="333" t="s">
        <v>34</v>
      </c>
      <c r="J598" s="333" t="s">
        <v>611</v>
      </c>
      <c r="K598" s="334" t="s">
        <v>49</v>
      </c>
      <c r="L598" s="335"/>
      <c r="M598" s="335" t="s">
        <v>34</v>
      </c>
      <c r="N598" s="334">
        <v>593151</v>
      </c>
      <c r="O598" s="334" t="s">
        <v>1321</v>
      </c>
      <c r="P598" s="338">
        <v>44316</v>
      </c>
      <c r="Q598" s="339">
        <v>8945533.2899999991</v>
      </c>
      <c r="R598" s="339">
        <v>11657944.6590873</v>
      </c>
      <c r="S598" s="334">
        <v>12</v>
      </c>
      <c r="T598" s="336">
        <v>-0.32832226308292667</v>
      </c>
      <c r="U598" s="336">
        <v>-4.2442859772614527</v>
      </c>
      <c r="V598" s="336">
        <v>-0.35851442966165714</v>
      </c>
      <c r="W598" s="336">
        <v>-3.5146401880357643</v>
      </c>
      <c r="X598" s="336" t="s">
        <v>1418</v>
      </c>
      <c r="Y598" s="336" t="s">
        <v>1418</v>
      </c>
      <c r="Z598" s="336" t="s">
        <v>1418</v>
      </c>
      <c r="AA598" s="336" t="s">
        <v>1418</v>
      </c>
      <c r="AB598" s="336">
        <v>0.29008398563060966</v>
      </c>
      <c r="AC598" s="340">
        <v>-1.7192906112881619</v>
      </c>
      <c r="AD598" s="509">
        <v>0</v>
      </c>
      <c r="AE598" s="337" t="s">
        <v>2171</v>
      </c>
      <c r="AF598" s="337" t="s">
        <v>2134</v>
      </c>
      <c r="AG598" s="341" t="s">
        <v>1436</v>
      </c>
      <c r="AH598" s="341" t="s">
        <v>2135</v>
      </c>
      <c r="AI598" s="341">
        <v>1000</v>
      </c>
      <c r="AJ598" s="341">
        <v>1000</v>
      </c>
      <c r="AK598" s="341">
        <v>1000</v>
      </c>
      <c r="AL598" s="640">
        <v>0.02</v>
      </c>
      <c r="AM598" s="640">
        <v>0.2</v>
      </c>
      <c r="AN598" s="336" t="s">
        <v>34</v>
      </c>
      <c r="AO598" s="334" t="s">
        <v>1324</v>
      </c>
      <c r="AP598" s="337" t="s">
        <v>716</v>
      </c>
      <c r="AQ598" s="343" t="s">
        <v>687</v>
      </c>
      <c r="AR598" s="336">
        <v>6.6666666666666662E-3</v>
      </c>
      <c r="AS598" s="336">
        <v>6.6666666666666662E-3</v>
      </c>
      <c r="AT598" s="336"/>
      <c r="AX598" s="629"/>
      <c r="AY598" s="630"/>
      <c r="AZ598" s="630"/>
      <c r="BA598" s="630"/>
      <c r="BB598" s="631"/>
      <c r="BC598" s="630"/>
      <c r="BD598" s="630"/>
      <c r="BE598" s="630"/>
      <c r="BF598" s="630"/>
      <c r="BG598" s="631"/>
      <c r="BH598" s="631"/>
      <c r="BI598" s="632"/>
      <c r="BJ598" s="632"/>
      <c r="BK598" s="632"/>
      <c r="BL598" s="631"/>
      <c r="BM598" s="631"/>
      <c r="BN598" s="631"/>
      <c r="BO598" s="631"/>
      <c r="BP598" s="631"/>
      <c r="BQ598" s="631"/>
      <c r="BR598" s="631"/>
      <c r="BS598" s="631"/>
      <c r="BT598" s="634"/>
      <c r="BU598" s="635"/>
      <c r="BV598" s="633"/>
      <c r="BW598" s="636"/>
    </row>
    <row r="599" spans="2:75" ht="15.75" customHeight="1">
      <c r="B599" s="330" t="s">
        <v>1595</v>
      </c>
      <c r="C599" s="331">
        <v>37128109000119</v>
      </c>
      <c r="D599" s="332" t="s">
        <v>14</v>
      </c>
      <c r="E599" s="332" t="s">
        <v>614</v>
      </c>
      <c r="F599" s="332" t="s">
        <v>1317</v>
      </c>
      <c r="G599" s="333"/>
      <c r="H599" s="333" t="s">
        <v>865</v>
      </c>
      <c r="I599" s="333" t="s">
        <v>34</v>
      </c>
      <c r="J599" s="333" t="s">
        <v>608</v>
      </c>
      <c r="K599" s="334" t="s">
        <v>48</v>
      </c>
      <c r="L599" s="335"/>
      <c r="M599" s="335"/>
      <c r="N599" s="334">
        <v>553794</v>
      </c>
      <c r="O599" s="334" t="s">
        <v>1321</v>
      </c>
      <c r="P599" s="338">
        <v>44109</v>
      </c>
      <c r="Q599" s="339">
        <v>31673948.789999999</v>
      </c>
      <c r="R599" s="339">
        <v>45363107.936547622</v>
      </c>
      <c r="S599" s="334">
        <v>12</v>
      </c>
      <c r="T599" s="336">
        <v>5.9698158052556849E-2</v>
      </c>
      <c r="U599" s="336">
        <v>0.67147971920249649</v>
      </c>
      <c r="V599" s="336">
        <v>-9.4300198766301802E-2</v>
      </c>
      <c r="W599" s="336">
        <v>-0.86545972748254107</v>
      </c>
      <c r="X599" s="336" t="s">
        <v>1418</v>
      </c>
      <c r="Y599" s="336" t="s">
        <v>1418</v>
      </c>
      <c r="Z599" s="336" t="s">
        <v>1418</v>
      </c>
      <c r="AA599" s="336" t="s">
        <v>1418</v>
      </c>
      <c r="AB599" s="336">
        <v>0.21390980235453769</v>
      </c>
      <c r="AC599" s="340">
        <v>-0.83965436615065336</v>
      </c>
      <c r="AD599" s="509">
        <v>31963459000114</v>
      </c>
      <c r="AE599" s="337" t="s">
        <v>2247</v>
      </c>
      <c r="AF599" s="337" t="s">
        <v>2143</v>
      </c>
      <c r="AG599" s="341" t="s">
        <v>1437</v>
      </c>
      <c r="AH599" s="341" t="s">
        <v>2144</v>
      </c>
      <c r="AI599" s="341">
        <v>200</v>
      </c>
      <c r="AJ599" s="341" t="s">
        <v>1428</v>
      </c>
      <c r="AK599" s="341">
        <v>200</v>
      </c>
      <c r="AL599" s="336">
        <v>1.8500000000000003E-2</v>
      </c>
      <c r="AM599" s="336">
        <v>0.2</v>
      </c>
      <c r="AN599" s="336" t="s">
        <v>34</v>
      </c>
      <c r="AO599" s="334" t="s">
        <v>1321</v>
      </c>
      <c r="AP599" s="337" t="s">
        <v>13</v>
      </c>
      <c r="AQ599" s="343" t="s">
        <v>2202</v>
      </c>
      <c r="AR599" s="336" t="s">
        <v>34</v>
      </c>
      <c r="AS599" s="336" t="s">
        <v>34</v>
      </c>
      <c r="AT599" s="336"/>
      <c r="AX599" s="629"/>
      <c r="AY599" s="630"/>
      <c r="AZ599" s="630"/>
      <c r="BA599" s="630"/>
      <c r="BB599" s="631"/>
      <c r="BC599" s="630"/>
      <c r="BD599" s="630"/>
      <c r="BE599" s="630"/>
      <c r="BF599" s="630"/>
      <c r="BG599" s="631"/>
      <c r="BH599" s="631"/>
      <c r="BI599" s="632"/>
      <c r="BJ599" s="632"/>
      <c r="BK599" s="632"/>
      <c r="BL599" s="631"/>
      <c r="BM599" s="631"/>
      <c r="BN599" s="631"/>
      <c r="BO599" s="631"/>
      <c r="BP599" s="631"/>
      <c r="BQ599" s="631"/>
      <c r="BR599" s="631"/>
      <c r="BS599" s="631"/>
      <c r="BT599" s="634"/>
      <c r="BU599" s="635"/>
      <c r="BV599" s="633"/>
      <c r="BW599" s="636"/>
    </row>
    <row r="600" spans="2:75" ht="15.75" customHeight="1">
      <c r="B600" s="330" t="s">
        <v>1026</v>
      </c>
      <c r="C600" s="331">
        <v>31455960000170</v>
      </c>
      <c r="D600" s="332" t="s">
        <v>13</v>
      </c>
      <c r="E600" s="332" t="s">
        <v>616</v>
      </c>
      <c r="F600" s="332" t="s">
        <v>617</v>
      </c>
      <c r="G600" s="333" t="s">
        <v>34</v>
      </c>
      <c r="H600" s="333" t="s">
        <v>1337</v>
      </c>
      <c r="I600" s="333" t="s">
        <v>34</v>
      </c>
      <c r="J600" s="333" t="s">
        <v>608</v>
      </c>
      <c r="K600" s="334" t="s">
        <v>48</v>
      </c>
      <c r="L600" s="335"/>
      <c r="M600" s="335" t="s">
        <v>34</v>
      </c>
      <c r="N600" s="334">
        <v>482986</v>
      </c>
      <c r="O600" s="334" t="s">
        <v>1321</v>
      </c>
      <c r="P600" s="338">
        <v>43410</v>
      </c>
      <c r="Q600" s="339">
        <v>196532702.44</v>
      </c>
      <c r="R600" s="339">
        <v>174958483.54134923</v>
      </c>
      <c r="S600" s="334">
        <v>12</v>
      </c>
      <c r="T600" s="336">
        <v>5.2700110434273917E-2</v>
      </c>
      <c r="U600" s="336">
        <v>0.68126461366350821</v>
      </c>
      <c r="V600" s="336">
        <v>7.1013409990320575E-2</v>
      </c>
      <c r="W600" s="336">
        <v>0.69616886795040545</v>
      </c>
      <c r="X600" s="336">
        <v>0.1490802578976218</v>
      </c>
      <c r="Y600" s="336">
        <v>1.130502677639295</v>
      </c>
      <c r="Z600" s="336">
        <v>0.28835957699149994</v>
      </c>
      <c r="AA600" s="336">
        <v>1.6391293184099043</v>
      </c>
      <c r="AB600" s="336">
        <v>4.9635227693667502E-2</v>
      </c>
      <c r="AC600" s="340">
        <v>-0.55023792290035178</v>
      </c>
      <c r="AD600" s="509">
        <v>43761784000183</v>
      </c>
      <c r="AE600" s="337" t="s">
        <v>2318</v>
      </c>
      <c r="AF600" s="337" t="s">
        <v>2143</v>
      </c>
      <c r="AG600" s="341" t="s">
        <v>1437</v>
      </c>
      <c r="AH600" s="341" t="s">
        <v>2135</v>
      </c>
      <c r="AI600" s="341">
        <v>100000</v>
      </c>
      <c r="AJ600" s="341">
        <v>500</v>
      </c>
      <c r="AK600" s="341">
        <v>100000</v>
      </c>
      <c r="AL600" s="336">
        <v>0.02</v>
      </c>
      <c r="AM600" s="336">
        <v>0.2</v>
      </c>
      <c r="AN600" s="336" t="s">
        <v>2152</v>
      </c>
      <c r="AO600" s="334" t="s">
        <v>1324</v>
      </c>
      <c r="AP600" s="337" t="s">
        <v>716</v>
      </c>
      <c r="AQ600" s="343" t="s">
        <v>659</v>
      </c>
      <c r="AR600" s="336">
        <v>5.3333333333333332E-3</v>
      </c>
      <c r="AS600" s="336">
        <v>5.3333333333333332E-3</v>
      </c>
      <c r="AT600" s="336"/>
      <c r="AX600" s="629"/>
      <c r="AY600" s="630"/>
      <c r="AZ600" s="630"/>
      <c r="BA600" s="630"/>
      <c r="BB600" s="631"/>
      <c r="BC600" s="630"/>
      <c r="BD600" s="630"/>
      <c r="BE600" s="630"/>
      <c r="BF600" s="630"/>
      <c r="BG600" s="631"/>
      <c r="BH600" s="631"/>
      <c r="BI600" s="632"/>
      <c r="BJ600" s="632"/>
      <c r="BK600" s="632"/>
      <c r="BL600" s="631"/>
      <c r="BM600" s="631"/>
      <c r="BN600" s="631"/>
      <c r="BO600" s="631"/>
      <c r="BP600" s="631"/>
      <c r="BQ600" s="631"/>
      <c r="BR600" s="631"/>
      <c r="BS600" s="631"/>
      <c r="BT600" s="634"/>
      <c r="BU600" s="635"/>
      <c r="BV600" s="633"/>
      <c r="BW600" s="636"/>
    </row>
    <row r="601" spans="2:75" ht="15.75" customHeight="1">
      <c r="B601" s="330" t="s">
        <v>500</v>
      </c>
      <c r="C601" s="331">
        <v>42730566000119</v>
      </c>
      <c r="D601" s="332" t="s">
        <v>14</v>
      </c>
      <c r="E601" s="332" t="s">
        <v>607</v>
      </c>
      <c r="F601" s="332" t="s">
        <v>860</v>
      </c>
      <c r="G601" s="333"/>
      <c r="H601" s="333" t="s">
        <v>34</v>
      </c>
      <c r="I601" s="333" t="s">
        <v>34</v>
      </c>
      <c r="J601" s="333" t="s">
        <v>611</v>
      </c>
      <c r="K601" s="334" t="s">
        <v>48</v>
      </c>
      <c r="L601" s="335"/>
      <c r="M601" s="335" t="s">
        <v>1415</v>
      </c>
      <c r="N601" s="334">
        <v>612421</v>
      </c>
      <c r="O601" s="334" t="s">
        <v>1321</v>
      </c>
      <c r="P601" s="338">
        <v>44407</v>
      </c>
      <c r="Q601" s="339">
        <v>2755183.64</v>
      </c>
      <c r="R601" s="339">
        <v>4224525.779722224</v>
      </c>
      <c r="S601" s="334">
        <v>12</v>
      </c>
      <c r="T601" s="336">
        <v>-0.41975965467749798</v>
      </c>
      <c r="U601" s="336">
        <v>-5.4263149852796557</v>
      </c>
      <c r="V601" s="336">
        <v>-0.37593467750940002</v>
      </c>
      <c r="W601" s="336">
        <v>-3.6854168656411863</v>
      </c>
      <c r="X601" s="336" t="s">
        <v>1418</v>
      </c>
      <c r="Y601" s="336" t="s">
        <v>1418</v>
      </c>
      <c r="Z601" s="336" t="s">
        <v>1418</v>
      </c>
      <c r="AA601" s="336" t="s">
        <v>1418</v>
      </c>
      <c r="AB601" s="336">
        <v>0.39362730451698785</v>
      </c>
      <c r="AC601" s="340">
        <v>-1.2469777413957199</v>
      </c>
      <c r="AD601" s="509">
        <v>0</v>
      </c>
      <c r="AE601" s="337" t="s">
        <v>2254</v>
      </c>
      <c r="AF601" s="337" t="s">
        <v>2134</v>
      </c>
      <c r="AG601" s="341" t="s">
        <v>1436</v>
      </c>
      <c r="AH601" s="341" t="s">
        <v>2138</v>
      </c>
      <c r="AI601" s="341">
        <v>100</v>
      </c>
      <c r="AJ601" s="341">
        <v>100</v>
      </c>
      <c r="AK601" s="341">
        <v>100</v>
      </c>
      <c r="AL601" s="336">
        <v>9.0000000000000011E-3</v>
      </c>
      <c r="AM601" s="336">
        <v>0.1</v>
      </c>
      <c r="AN601" s="336" t="s">
        <v>2152</v>
      </c>
      <c r="AO601" s="334" t="s">
        <v>1324</v>
      </c>
      <c r="AP601" s="337" t="s">
        <v>716</v>
      </c>
      <c r="AQ601" s="343" t="s">
        <v>694</v>
      </c>
      <c r="AR601" s="336">
        <v>2.9996999999999997E-3</v>
      </c>
      <c r="AS601" s="336">
        <v>2.9996999999999997E-3</v>
      </c>
      <c r="AT601" s="336"/>
      <c r="AX601" s="629"/>
      <c r="AY601" s="630"/>
      <c r="AZ601" s="630"/>
      <c r="BA601" s="630"/>
      <c r="BB601" s="631"/>
      <c r="BC601" s="630"/>
      <c r="BD601" s="630"/>
      <c r="BE601" s="630"/>
      <c r="BF601" s="630"/>
      <c r="BG601" s="631"/>
      <c r="BH601" s="631"/>
      <c r="BI601" s="632"/>
      <c r="BJ601" s="632"/>
      <c r="BK601" s="632"/>
      <c r="BL601" s="631"/>
      <c r="BM601" s="631"/>
      <c r="BN601" s="631"/>
      <c r="BO601" s="631"/>
      <c r="BP601" s="631"/>
      <c r="BQ601" s="631"/>
      <c r="BR601" s="631"/>
      <c r="BS601" s="631"/>
      <c r="BT601" s="634"/>
      <c r="BU601" s="635"/>
      <c r="BV601" s="633"/>
      <c r="BW601" s="636"/>
    </row>
    <row r="602" spans="2:75" ht="15.75" customHeight="1">
      <c r="B602" s="330" t="s">
        <v>502</v>
      </c>
      <c r="C602" s="331">
        <v>34218748000187</v>
      </c>
      <c r="D602" s="332" t="s">
        <v>14</v>
      </c>
      <c r="E602" s="332" t="s">
        <v>607</v>
      </c>
      <c r="F602" s="332" t="s">
        <v>860</v>
      </c>
      <c r="G602" s="333"/>
      <c r="H602" s="333" t="s">
        <v>34</v>
      </c>
      <c r="I602" s="333" t="s">
        <v>34</v>
      </c>
      <c r="J602" s="333" t="s">
        <v>611</v>
      </c>
      <c r="K602" s="334" t="s">
        <v>48</v>
      </c>
      <c r="L602" s="335"/>
      <c r="M602" s="335" t="s">
        <v>1415</v>
      </c>
      <c r="N602" s="334">
        <v>518719</v>
      </c>
      <c r="O602" s="334" t="s">
        <v>1321</v>
      </c>
      <c r="P602" s="338">
        <v>43788</v>
      </c>
      <c r="Q602" s="339">
        <v>18269505.289999999</v>
      </c>
      <c r="R602" s="339">
        <v>36017573.316785738</v>
      </c>
      <c r="S602" s="334">
        <v>12</v>
      </c>
      <c r="T602" s="336">
        <v>-0.54072695643947899</v>
      </c>
      <c r="U602" s="336">
        <v>-6.9900829057202269</v>
      </c>
      <c r="V602" s="336">
        <v>-0.63332747749578322</v>
      </c>
      <c r="W602" s="336">
        <v>-6.2087269588972314</v>
      </c>
      <c r="X602" s="336">
        <v>-0.65249790945016173</v>
      </c>
      <c r="Y602" s="336">
        <v>-4.9480101804896153</v>
      </c>
      <c r="Z602" s="336" t="s">
        <v>1418</v>
      </c>
      <c r="AA602" s="336" t="s">
        <v>1418</v>
      </c>
      <c r="AB602" s="336">
        <v>0.423822732351533</v>
      </c>
      <c r="AC602" s="340">
        <v>-2.3814289673176314</v>
      </c>
      <c r="AD602" s="509">
        <v>0</v>
      </c>
      <c r="AE602" s="337" t="s">
        <v>2254</v>
      </c>
      <c r="AF602" s="337" t="s">
        <v>2134</v>
      </c>
      <c r="AG602" s="341" t="s">
        <v>1436</v>
      </c>
      <c r="AH602" s="341" t="s">
        <v>2138</v>
      </c>
      <c r="AI602" s="341">
        <v>1000</v>
      </c>
      <c r="AJ602" s="341">
        <v>100</v>
      </c>
      <c r="AK602" s="341">
        <v>0</v>
      </c>
      <c r="AL602" s="336">
        <v>7.1999999999999998E-3</v>
      </c>
      <c r="AM602" s="336" t="s">
        <v>34</v>
      </c>
      <c r="AN602" s="336" t="s">
        <v>2152</v>
      </c>
      <c r="AO602" s="334" t="s">
        <v>1324</v>
      </c>
      <c r="AP602" s="337" t="s">
        <v>13</v>
      </c>
      <c r="AQ602" s="343" t="s">
        <v>668</v>
      </c>
      <c r="AR602" s="336">
        <v>2.3997599999999999E-3</v>
      </c>
      <c r="AS602" s="336">
        <v>2.3997599999999999E-3</v>
      </c>
      <c r="AT602" s="336"/>
      <c r="AX602" s="629"/>
      <c r="AY602" s="630"/>
      <c r="AZ602" s="630"/>
      <c r="BA602" s="630"/>
      <c r="BB602" s="631"/>
      <c r="BC602" s="630"/>
      <c r="BD602" s="630"/>
      <c r="BE602" s="630"/>
      <c r="BF602" s="630"/>
      <c r="BG602" s="631"/>
      <c r="BH602" s="631"/>
      <c r="BI602" s="632"/>
      <c r="BJ602" s="632"/>
      <c r="BK602" s="632"/>
      <c r="BL602" s="631"/>
      <c r="BM602" s="631"/>
      <c r="BN602" s="631"/>
      <c r="BO602" s="631"/>
      <c r="BP602" s="631"/>
      <c r="BQ602" s="631"/>
      <c r="BR602" s="631"/>
      <c r="BS602" s="631"/>
      <c r="BT602" s="634"/>
      <c r="BU602" s="635"/>
      <c r="BV602" s="633"/>
      <c r="BW602" s="636"/>
    </row>
    <row r="603" spans="2:75" ht="15.75" customHeight="1">
      <c r="B603" s="330" t="s">
        <v>1267</v>
      </c>
      <c r="C603" s="331">
        <v>44209661000105</v>
      </c>
      <c r="D603" s="332" t="s">
        <v>14</v>
      </c>
      <c r="E603" s="332" t="s">
        <v>607</v>
      </c>
      <c r="F603" s="332" t="s">
        <v>860</v>
      </c>
      <c r="G603" s="333"/>
      <c r="H603" s="333" t="s">
        <v>34</v>
      </c>
      <c r="I603" s="333" t="s">
        <v>34</v>
      </c>
      <c r="J603" s="333" t="s">
        <v>611</v>
      </c>
      <c r="K603" s="334" t="s">
        <v>48</v>
      </c>
      <c r="L603" s="335"/>
      <c r="M603" s="335" t="s">
        <v>1415</v>
      </c>
      <c r="N603" s="334">
        <v>626112</v>
      </c>
      <c r="O603" s="334" t="s">
        <v>1321</v>
      </c>
      <c r="P603" s="338">
        <v>44530</v>
      </c>
      <c r="Q603" s="339">
        <v>30442052.780000001</v>
      </c>
      <c r="R603" s="339" t="s">
        <v>1418</v>
      </c>
      <c r="S603" s="334">
        <v>12</v>
      </c>
      <c r="T603" s="336">
        <v>-0.52169925357127445</v>
      </c>
      <c r="U603" s="336">
        <v>-6.7441080768898711</v>
      </c>
      <c r="V603" s="336" t="s">
        <v>1418</v>
      </c>
      <c r="W603" s="336" t="s">
        <v>1418</v>
      </c>
      <c r="X603" s="336" t="s">
        <v>1418</v>
      </c>
      <c r="Y603" s="336" t="s">
        <v>1418</v>
      </c>
      <c r="Z603" s="336" t="s">
        <v>1418</v>
      </c>
      <c r="AA603" s="336" t="s">
        <v>1418</v>
      </c>
      <c r="AB603" s="336" t="s">
        <v>1418</v>
      </c>
      <c r="AC603" s="340" t="s">
        <v>1418</v>
      </c>
      <c r="AD603" s="509">
        <v>0</v>
      </c>
      <c r="AE603" s="337" t="s">
        <v>2254</v>
      </c>
      <c r="AF603" s="337" t="s">
        <v>2134</v>
      </c>
      <c r="AG603" s="341" t="s">
        <v>1436</v>
      </c>
      <c r="AH603" s="341" t="s">
        <v>2138</v>
      </c>
      <c r="AI603" s="341">
        <v>1000</v>
      </c>
      <c r="AJ603" s="341">
        <v>100</v>
      </c>
      <c r="AK603" s="341">
        <v>100</v>
      </c>
      <c r="AL603" s="336">
        <v>9.0000000000000011E-3</v>
      </c>
      <c r="AM603" s="336">
        <v>0.1</v>
      </c>
      <c r="AN603" s="336" t="s">
        <v>2152</v>
      </c>
      <c r="AO603" s="334" t="s">
        <v>1324</v>
      </c>
      <c r="AP603" s="337" t="s">
        <v>716</v>
      </c>
      <c r="AQ603" s="343" t="s">
        <v>659</v>
      </c>
      <c r="AR603" s="336">
        <v>2.9996999999999997E-3</v>
      </c>
      <c r="AS603" s="336">
        <v>2.9996999999999997E-3</v>
      </c>
      <c r="AT603" s="336"/>
      <c r="AW603" s="629"/>
      <c r="AX603" s="629"/>
      <c r="AY603" s="630"/>
      <c r="AZ603" s="630"/>
      <c r="BA603" s="630"/>
      <c r="BB603" s="631"/>
      <c r="BC603" s="630"/>
      <c r="BD603" s="630"/>
      <c r="BE603" s="630"/>
      <c r="BF603" s="630"/>
      <c r="BG603" s="631"/>
      <c r="BH603" s="631"/>
      <c r="BI603" s="632"/>
      <c r="BJ603" s="632"/>
      <c r="BK603" s="632"/>
      <c r="BL603" s="212"/>
      <c r="BM603" s="631"/>
      <c r="BN603" s="631"/>
      <c r="BO603" s="631"/>
      <c r="BP603" s="631"/>
      <c r="BQ603" s="631"/>
      <c r="BR603" s="631"/>
      <c r="BS603" s="631"/>
      <c r="BT603" s="634"/>
      <c r="BU603" s="635"/>
      <c r="BV603" s="633"/>
      <c r="BW603" s="636"/>
    </row>
    <row r="604" spans="2:75" ht="15.75" customHeight="1">
      <c r="B604" s="330" t="s">
        <v>509</v>
      </c>
      <c r="C604" s="331">
        <v>39456513000147</v>
      </c>
      <c r="D604" s="332" t="s">
        <v>14</v>
      </c>
      <c r="E604" s="332" t="s">
        <v>607</v>
      </c>
      <c r="F604" s="332" t="s">
        <v>860</v>
      </c>
      <c r="G604" s="333" t="s">
        <v>866</v>
      </c>
      <c r="H604" s="333" t="s">
        <v>34</v>
      </c>
      <c r="I604" s="333" t="s">
        <v>34</v>
      </c>
      <c r="J604" s="333" t="s">
        <v>611</v>
      </c>
      <c r="K604" s="334"/>
      <c r="L604" s="335"/>
      <c r="M604" s="335" t="s">
        <v>1415</v>
      </c>
      <c r="N604" s="334">
        <v>560189</v>
      </c>
      <c r="O604" s="334" t="s">
        <v>1321</v>
      </c>
      <c r="P604" s="338">
        <v>44146</v>
      </c>
      <c r="Q604" s="339">
        <v>9222899.1300000008</v>
      </c>
      <c r="R604" s="339">
        <v>16379094.668888895</v>
      </c>
      <c r="S604" s="334">
        <v>12</v>
      </c>
      <c r="T604" s="336">
        <v>-0.36568136277648333</v>
      </c>
      <c r="U604" s="336">
        <v>-4.7272343508002459</v>
      </c>
      <c r="V604" s="336">
        <v>-0.40412148209259469</v>
      </c>
      <c r="W604" s="336">
        <v>-3.961741799769777</v>
      </c>
      <c r="X604" s="336" t="s">
        <v>1418</v>
      </c>
      <c r="Y604" s="336" t="s">
        <v>1418</v>
      </c>
      <c r="Z604" s="336" t="s">
        <v>1418</v>
      </c>
      <c r="AA604" s="336" t="s">
        <v>1418</v>
      </c>
      <c r="AB604" s="336">
        <v>0.31465595547993408</v>
      </c>
      <c r="AC604" s="340">
        <v>-1.796044667720027</v>
      </c>
      <c r="AD604" s="509">
        <v>0</v>
      </c>
      <c r="AE604" s="337" t="s">
        <v>2254</v>
      </c>
      <c r="AF604" s="337" t="s">
        <v>2134</v>
      </c>
      <c r="AG604" s="341" t="s">
        <v>1436</v>
      </c>
      <c r="AH604" s="341" t="s">
        <v>2138</v>
      </c>
      <c r="AI604" s="341">
        <v>0</v>
      </c>
      <c r="AJ604" s="341">
        <v>0</v>
      </c>
      <c r="AK604" s="341">
        <v>0</v>
      </c>
      <c r="AL604" s="336">
        <v>9.0000000000000011E-3</v>
      </c>
      <c r="AM604" s="336" t="s">
        <v>34</v>
      </c>
      <c r="AN604" s="336" t="s">
        <v>34</v>
      </c>
      <c r="AO604" s="334" t="s">
        <v>1324</v>
      </c>
      <c r="AP604" s="337" t="s">
        <v>716</v>
      </c>
      <c r="AQ604" s="343" t="s">
        <v>659</v>
      </c>
      <c r="AR604" s="336">
        <v>2.9996999999999997E-3</v>
      </c>
      <c r="AS604" s="336">
        <v>2.9996999999999997E-3</v>
      </c>
      <c r="AT604" s="336"/>
      <c r="AX604" s="629"/>
      <c r="AY604" s="630"/>
      <c r="AZ604" s="630"/>
      <c r="BA604" s="630"/>
      <c r="BB604" s="631"/>
      <c r="BC604" s="630"/>
      <c r="BD604" s="630"/>
      <c r="BE604" s="630"/>
      <c r="BF604" s="630"/>
      <c r="BG604" s="631"/>
      <c r="BH604" s="631"/>
      <c r="BI604" s="632"/>
      <c r="BJ604" s="632"/>
      <c r="BK604" s="632"/>
      <c r="BL604" s="631"/>
      <c r="BM604" s="631"/>
      <c r="BN604" s="631"/>
      <c r="BO604" s="631"/>
      <c r="BP604" s="631"/>
      <c r="BQ604" s="631"/>
      <c r="BR604" s="631"/>
      <c r="BS604" s="631"/>
      <c r="BT604" s="634"/>
      <c r="BU604" s="635"/>
      <c r="BV604" s="633"/>
      <c r="BW604" s="636"/>
    </row>
    <row r="605" spans="2:75" ht="15.75" customHeight="1">
      <c r="B605" s="330" t="s">
        <v>739</v>
      </c>
      <c r="C605" s="331">
        <v>11209172000196</v>
      </c>
      <c r="D605" s="332" t="s">
        <v>14</v>
      </c>
      <c r="E605" s="332" t="s">
        <v>607</v>
      </c>
      <c r="F605" s="332"/>
      <c r="G605" s="333"/>
      <c r="H605" s="333" t="s">
        <v>34</v>
      </c>
      <c r="I605" s="333" t="s">
        <v>34</v>
      </c>
      <c r="J605" s="333" t="s">
        <v>608</v>
      </c>
      <c r="K605" s="334" t="s">
        <v>48</v>
      </c>
      <c r="L605" s="335"/>
      <c r="M605" s="335" t="s">
        <v>34</v>
      </c>
      <c r="N605" s="334">
        <v>242322</v>
      </c>
      <c r="O605" s="334" t="s">
        <v>1321</v>
      </c>
      <c r="P605" s="338">
        <v>40210</v>
      </c>
      <c r="Q605" s="339">
        <v>76261011.790000007</v>
      </c>
      <c r="R605" s="339">
        <v>96437208.480436519</v>
      </c>
      <c r="S605" s="334">
        <v>12</v>
      </c>
      <c r="T605" s="336">
        <v>6.6962439476543567E-2</v>
      </c>
      <c r="U605" s="336">
        <v>0.86563652493382159</v>
      </c>
      <c r="V605" s="336">
        <v>-1.4365829060956403E-2</v>
      </c>
      <c r="W605" s="336">
        <v>-0.14083316032701768</v>
      </c>
      <c r="X605" s="336">
        <v>0.17821371800797303</v>
      </c>
      <c r="Y605" s="336">
        <v>1.3514269980564724</v>
      </c>
      <c r="Z605" s="336">
        <v>0.23976551585514994</v>
      </c>
      <c r="AA605" s="336">
        <v>1.3629049212866469</v>
      </c>
      <c r="AB605" s="336">
        <v>0.22724563714951851</v>
      </c>
      <c r="AC605" s="340">
        <v>-0.37789275689979374</v>
      </c>
      <c r="AD605" s="509">
        <v>0</v>
      </c>
      <c r="AE605" s="337" t="s">
        <v>2157</v>
      </c>
      <c r="AF605" s="337" t="s">
        <v>2134</v>
      </c>
      <c r="AG605" s="341" t="s">
        <v>1436</v>
      </c>
      <c r="AH605" s="341" t="s">
        <v>2138</v>
      </c>
      <c r="AI605" s="341">
        <v>1000</v>
      </c>
      <c r="AJ605" s="341">
        <v>1000</v>
      </c>
      <c r="AK605" s="341">
        <v>1000</v>
      </c>
      <c r="AL605" s="640">
        <v>0.02</v>
      </c>
      <c r="AM605" s="640">
        <v>0.15</v>
      </c>
      <c r="AN605" s="336" t="s">
        <v>34</v>
      </c>
      <c r="AO605" s="334" t="s">
        <v>1324</v>
      </c>
      <c r="AP605" s="337" t="s">
        <v>716</v>
      </c>
      <c r="AQ605" s="343" t="s">
        <v>659</v>
      </c>
      <c r="AR605" s="336">
        <v>5.3333333333333332E-3</v>
      </c>
      <c r="AS605" s="336">
        <v>5.3333333333333332E-3</v>
      </c>
      <c r="AT605" s="336"/>
      <c r="AX605" s="629"/>
      <c r="AY605" s="630"/>
      <c r="AZ605" s="630"/>
      <c r="BA605" s="630"/>
      <c r="BB605" s="631"/>
      <c r="BC605" s="630"/>
      <c r="BD605" s="630"/>
      <c r="BE605" s="630"/>
      <c r="BF605" s="630"/>
      <c r="BG605" s="631"/>
      <c r="BH605" s="631"/>
      <c r="BI605" s="632"/>
      <c r="BJ605" s="632"/>
      <c r="BK605" s="632"/>
      <c r="BL605" s="631"/>
      <c r="BM605" s="631"/>
      <c r="BN605" s="631"/>
      <c r="BO605" s="631"/>
      <c r="BP605" s="631"/>
      <c r="BQ605" s="631"/>
      <c r="BR605" s="631"/>
      <c r="BS605" s="631"/>
      <c r="BT605" s="634"/>
      <c r="BU605" s="635"/>
      <c r="BV605" s="633"/>
      <c r="BW605" s="636"/>
    </row>
    <row r="606" spans="2:75" ht="15.75" customHeight="1">
      <c r="B606" s="330" t="s">
        <v>759</v>
      </c>
      <c r="C606" s="331">
        <v>35002927000145</v>
      </c>
      <c r="D606" s="332" t="s">
        <v>14</v>
      </c>
      <c r="E606" s="332" t="s">
        <v>614</v>
      </c>
      <c r="F606" s="332"/>
      <c r="G606" s="333"/>
      <c r="H606" s="333" t="s">
        <v>865</v>
      </c>
      <c r="I606" s="333" t="s">
        <v>34</v>
      </c>
      <c r="J606" s="333" t="s">
        <v>611</v>
      </c>
      <c r="K606" s="334" t="s">
        <v>48</v>
      </c>
      <c r="L606" s="335"/>
      <c r="M606" s="335" t="s">
        <v>34</v>
      </c>
      <c r="N606" s="334">
        <v>527882</v>
      </c>
      <c r="O606" s="334" t="s">
        <v>1321</v>
      </c>
      <c r="P606" s="338">
        <v>43881</v>
      </c>
      <c r="Q606" s="339">
        <v>9985111.5600000005</v>
      </c>
      <c r="R606" s="339">
        <v>18888344.317063492</v>
      </c>
      <c r="S606" s="334">
        <v>12</v>
      </c>
      <c r="T606" s="336">
        <v>-2.9161704621655793E-2</v>
      </c>
      <c r="U606" s="336">
        <v>-0.37697904746554622</v>
      </c>
      <c r="V606" s="336">
        <v>6.2891518732216767E-2</v>
      </c>
      <c r="W606" s="336">
        <v>0.6165471761665422</v>
      </c>
      <c r="X606" s="336">
        <v>0.20794845182069555</v>
      </c>
      <c r="Y606" s="336">
        <v>1.5769108861864427</v>
      </c>
      <c r="Z606" s="336" t="s">
        <v>1418</v>
      </c>
      <c r="AA606" s="336" t="s">
        <v>1418</v>
      </c>
      <c r="AB606" s="336">
        <v>0.14739426522801771</v>
      </c>
      <c r="AC606" s="340">
        <v>-0.17167963591047689</v>
      </c>
      <c r="AD606" s="509">
        <v>34979903000188</v>
      </c>
      <c r="AE606" s="337" t="s">
        <v>2169</v>
      </c>
      <c r="AF606" s="337" t="s">
        <v>2134</v>
      </c>
      <c r="AG606" s="341" t="s">
        <v>1436</v>
      </c>
      <c r="AH606" s="341" t="s">
        <v>2135</v>
      </c>
      <c r="AI606" s="341">
        <v>5000</v>
      </c>
      <c r="AJ606" s="341">
        <v>5000</v>
      </c>
      <c r="AK606" s="341">
        <v>5000</v>
      </c>
      <c r="AL606" s="640">
        <v>8.0000000000000002E-3</v>
      </c>
      <c r="AM606" s="640" t="s">
        <v>34</v>
      </c>
      <c r="AN606" s="336" t="s">
        <v>34</v>
      </c>
      <c r="AO606" s="334" t="s">
        <v>1324</v>
      </c>
      <c r="AP606" s="337" t="s">
        <v>13</v>
      </c>
      <c r="AQ606" s="343" t="s">
        <v>679</v>
      </c>
      <c r="AR606" s="336">
        <v>6.4000000000000003E-3</v>
      </c>
      <c r="AS606" s="336">
        <v>6.4000000000000003E-3</v>
      </c>
      <c r="AT606" s="336"/>
      <c r="AX606" s="629"/>
      <c r="AY606" s="630"/>
      <c r="AZ606" s="630"/>
      <c r="BA606" s="630"/>
      <c r="BB606" s="631"/>
      <c r="BC606" s="630"/>
      <c r="BD606" s="630"/>
      <c r="BE606" s="630"/>
      <c r="BF606" s="630"/>
      <c r="BG606" s="631"/>
      <c r="BH606" s="631"/>
      <c r="BI606" s="632"/>
      <c r="BJ606" s="632"/>
      <c r="BK606" s="632"/>
      <c r="BL606" s="631"/>
      <c r="BM606" s="631"/>
      <c r="BN606" s="631"/>
      <c r="BO606" s="631"/>
      <c r="BP606" s="631"/>
      <c r="BQ606" s="631"/>
      <c r="BR606" s="631"/>
      <c r="BS606" s="631"/>
      <c r="BT606" s="634"/>
      <c r="BU606" s="635"/>
      <c r="BV606" s="633"/>
      <c r="BW606" s="636"/>
    </row>
    <row r="607" spans="2:75" ht="15.75" customHeight="1">
      <c r="B607" s="330" t="s">
        <v>1503</v>
      </c>
      <c r="C607" s="331">
        <v>31848081000108</v>
      </c>
      <c r="D607" s="332" t="s">
        <v>14</v>
      </c>
      <c r="E607" s="332" t="s">
        <v>607</v>
      </c>
      <c r="F607" s="332"/>
      <c r="G607" s="333"/>
      <c r="H607" s="333" t="s">
        <v>34</v>
      </c>
      <c r="I607" s="333" t="s">
        <v>34</v>
      </c>
      <c r="J607" s="333" t="s">
        <v>608</v>
      </c>
      <c r="K607" s="334" t="s">
        <v>48</v>
      </c>
      <c r="L607" s="335"/>
      <c r="M607" s="335"/>
      <c r="N607" s="334">
        <v>484156</v>
      </c>
      <c r="O607" s="334" t="s">
        <v>1324</v>
      </c>
      <c r="P607" s="338">
        <v>43447</v>
      </c>
      <c r="Q607" s="339" t="s">
        <v>1393</v>
      </c>
      <c r="R607" s="339" t="s">
        <v>1418</v>
      </c>
      <c r="S607" s="334">
        <v>12</v>
      </c>
      <c r="T607" s="336" t="s">
        <v>1418</v>
      </c>
      <c r="U607" s="336" t="s">
        <v>1418</v>
      </c>
      <c r="V607" s="336" t="s">
        <v>1418</v>
      </c>
      <c r="W607" s="336" t="s">
        <v>1418</v>
      </c>
      <c r="X607" s="336" t="s">
        <v>1418</v>
      </c>
      <c r="Y607" s="336" t="s">
        <v>1418</v>
      </c>
      <c r="Z607" s="336" t="s">
        <v>1418</v>
      </c>
      <c r="AA607" s="336" t="s">
        <v>1418</v>
      </c>
      <c r="AB607" s="336" t="s">
        <v>1418</v>
      </c>
      <c r="AC607" s="340" t="s">
        <v>1418</v>
      </c>
      <c r="AD607" s="509">
        <v>0</v>
      </c>
      <c r="AE607" s="337" t="s">
        <v>2180</v>
      </c>
      <c r="AF607" s="337" t="s">
        <v>761</v>
      </c>
      <c r="AG607" s="341" t="s">
        <v>761</v>
      </c>
      <c r="AH607" s="341" t="s">
        <v>2138</v>
      </c>
      <c r="AI607" s="341">
        <v>100</v>
      </c>
      <c r="AJ607" s="341">
        <v>100</v>
      </c>
      <c r="AK607" s="341">
        <v>100</v>
      </c>
      <c r="AL607" s="640">
        <v>0.02</v>
      </c>
      <c r="AM607" s="640">
        <v>0.2</v>
      </c>
      <c r="AN607" s="336" t="s">
        <v>666</v>
      </c>
      <c r="AO607" s="334" t="s">
        <v>1324</v>
      </c>
      <c r="AP607" s="337" t="s">
        <v>716</v>
      </c>
      <c r="AQ607" s="343" t="s">
        <v>659</v>
      </c>
      <c r="AR607" s="336">
        <v>5.3333333333333332E-3</v>
      </c>
      <c r="AS607" s="336">
        <v>5.3333333333333332E-3</v>
      </c>
      <c r="AT607" s="336"/>
      <c r="AX607" s="629"/>
      <c r="AY607" s="630"/>
      <c r="AZ607" s="630"/>
      <c r="BA607" s="630"/>
      <c r="BB607" s="631"/>
      <c r="BC607" s="630"/>
      <c r="BD607" s="630"/>
      <c r="BE607" s="630"/>
      <c r="BF607" s="630"/>
      <c r="BG607" s="631"/>
      <c r="BH607" s="631"/>
      <c r="BI607" s="632"/>
      <c r="BJ607" s="632"/>
      <c r="BK607" s="632"/>
      <c r="BL607" s="631"/>
      <c r="BM607" s="631"/>
      <c r="BN607" s="631"/>
      <c r="BO607" s="631"/>
      <c r="BP607" s="631"/>
      <c r="BQ607" s="631"/>
      <c r="BR607" s="631"/>
      <c r="BS607" s="631"/>
      <c r="BT607" s="634"/>
      <c r="BU607" s="635"/>
      <c r="BV607" s="633"/>
      <c r="BW607" s="636"/>
    </row>
    <row r="608" spans="2:75" ht="15.75" customHeight="1">
      <c r="B608" s="330" t="s">
        <v>104</v>
      </c>
      <c r="C608" s="331">
        <v>32065814000109</v>
      </c>
      <c r="D608" s="332" t="s">
        <v>14</v>
      </c>
      <c r="E608" s="332" t="s">
        <v>607</v>
      </c>
      <c r="F608" s="332"/>
      <c r="G608" s="333"/>
      <c r="H608" s="333" t="s">
        <v>34</v>
      </c>
      <c r="I608" s="333" t="s">
        <v>34</v>
      </c>
      <c r="J608" s="333" t="s">
        <v>608</v>
      </c>
      <c r="K608" s="334" t="s">
        <v>48</v>
      </c>
      <c r="L608" s="335"/>
      <c r="M608" s="335" t="s">
        <v>34</v>
      </c>
      <c r="N608" s="334">
        <v>506060</v>
      </c>
      <c r="O608" s="334" t="s">
        <v>1321</v>
      </c>
      <c r="P608" s="338">
        <v>43682</v>
      </c>
      <c r="Q608" s="339">
        <v>72848305.730000004</v>
      </c>
      <c r="R608" s="339">
        <v>55482109.938134894</v>
      </c>
      <c r="S608" s="334">
        <v>12</v>
      </c>
      <c r="T608" s="336">
        <v>3.1940331513662379E-2</v>
      </c>
      <c r="U608" s="336">
        <v>0.41289889963471338</v>
      </c>
      <c r="V608" s="336">
        <v>-7.5376734947476876E-2</v>
      </c>
      <c r="W608" s="336">
        <v>-0.73894404233419142</v>
      </c>
      <c r="X608" s="336">
        <v>0.2919410227047996</v>
      </c>
      <c r="Y608" s="336">
        <v>2.2138418093372181</v>
      </c>
      <c r="Z608" s="336">
        <v>0.65004972815509254</v>
      </c>
      <c r="AA608" s="336">
        <v>3.6950933933254064</v>
      </c>
      <c r="AB608" s="336">
        <v>0.17770152823192234</v>
      </c>
      <c r="AC608" s="340">
        <v>-0.89875380426957141</v>
      </c>
      <c r="AD608" s="509">
        <v>0</v>
      </c>
      <c r="AE608" s="337" t="s">
        <v>2188</v>
      </c>
      <c r="AF608" s="337" t="s">
        <v>2134</v>
      </c>
      <c r="AG608" s="341" t="s">
        <v>1436</v>
      </c>
      <c r="AH608" s="341" t="s">
        <v>2138</v>
      </c>
      <c r="AI608" s="341">
        <v>1000</v>
      </c>
      <c r="AJ608" s="341">
        <v>1000</v>
      </c>
      <c r="AK608" s="341">
        <v>1000</v>
      </c>
      <c r="AL608" s="640">
        <v>0.02</v>
      </c>
      <c r="AM608" s="640">
        <v>0.2</v>
      </c>
      <c r="AN608" s="336" t="s">
        <v>2152</v>
      </c>
      <c r="AO608" s="334" t="s">
        <v>1324</v>
      </c>
      <c r="AP608" s="337" t="s">
        <v>716</v>
      </c>
      <c r="AQ608" s="343" t="s">
        <v>659</v>
      </c>
      <c r="AR608" s="336">
        <v>6.6666666666666662E-3</v>
      </c>
      <c r="AS608" s="336">
        <v>6.6666666666666662E-3</v>
      </c>
      <c r="AT608" s="336"/>
      <c r="AX608" s="629"/>
      <c r="AY608" s="630"/>
      <c r="AZ608" s="630"/>
      <c r="BA608" s="630"/>
      <c r="BB608" s="631"/>
      <c r="BC608" s="630"/>
      <c r="BD608" s="630"/>
      <c r="BE608" s="630"/>
      <c r="BF608" s="630"/>
      <c r="BG608" s="631"/>
      <c r="BH608" s="631"/>
      <c r="BI608" s="632"/>
      <c r="BJ608" s="632"/>
      <c r="BK608" s="632"/>
      <c r="BL608" s="631"/>
      <c r="BM608" s="631"/>
      <c r="BN608" s="631"/>
      <c r="BO608" s="631"/>
      <c r="BP608" s="631"/>
      <c r="BQ608" s="631"/>
      <c r="BR608" s="631"/>
      <c r="BS608" s="631"/>
      <c r="BT608" s="634"/>
      <c r="BU608" s="635"/>
      <c r="BV608" s="633"/>
      <c r="BW608" s="636"/>
    </row>
    <row r="609" spans="2:75" ht="15.75" customHeight="1">
      <c r="B609" s="330" t="s">
        <v>818</v>
      </c>
      <c r="C609" s="331">
        <v>34054867000141</v>
      </c>
      <c r="D609" s="332" t="s">
        <v>14</v>
      </c>
      <c r="E609" s="332" t="s">
        <v>607</v>
      </c>
      <c r="F609" s="332"/>
      <c r="G609" s="333"/>
      <c r="H609" s="333" t="s">
        <v>34</v>
      </c>
      <c r="I609" s="333" t="s">
        <v>34</v>
      </c>
      <c r="J609" s="333" t="s">
        <v>608</v>
      </c>
      <c r="K609" s="334" t="s">
        <v>48</v>
      </c>
      <c r="L609" s="335"/>
      <c r="M609" s="335" t="s">
        <v>34</v>
      </c>
      <c r="N609" s="334">
        <v>508608</v>
      </c>
      <c r="O609" s="334" t="s">
        <v>1321</v>
      </c>
      <c r="P609" s="338">
        <v>43738</v>
      </c>
      <c r="Q609" s="339">
        <v>11049965.82</v>
      </c>
      <c r="R609" s="339">
        <v>11654609.607539693</v>
      </c>
      <c r="S609" s="334">
        <v>12</v>
      </c>
      <c r="T609" s="336">
        <v>-3.7863767956039518E-2</v>
      </c>
      <c r="U609" s="336">
        <v>-0.48947231866975083</v>
      </c>
      <c r="V609" s="336">
        <v>-0.16072277280671388</v>
      </c>
      <c r="W609" s="336">
        <v>-1.5756205879136251</v>
      </c>
      <c r="X609" s="336">
        <v>2.0478210927953544E-2</v>
      </c>
      <c r="Y609" s="336">
        <v>0.15528999354972986</v>
      </c>
      <c r="Z609" s="336" t="s">
        <v>1418</v>
      </c>
      <c r="AA609" s="336" t="s">
        <v>1418</v>
      </c>
      <c r="AB609" s="336">
        <v>0.25713827188006133</v>
      </c>
      <c r="AC609" s="340">
        <v>-0.93051412012709223</v>
      </c>
      <c r="AD609" s="509">
        <v>16880814000106</v>
      </c>
      <c r="AE609" s="337" t="s">
        <v>2204</v>
      </c>
      <c r="AF609" s="337" t="s">
        <v>2140</v>
      </c>
      <c r="AG609" s="341" t="s">
        <v>719</v>
      </c>
      <c r="AH609" s="341" t="s">
        <v>2138</v>
      </c>
      <c r="AI609" s="341">
        <v>100</v>
      </c>
      <c r="AJ609" s="341">
        <v>100</v>
      </c>
      <c r="AK609" s="341">
        <v>100</v>
      </c>
      <c r="AL609" s="336">
        <v>1.4999999999999999E-2</v>
      </c>
      <c r="AM609" s="336">
        <v>0.2</v>
      </c>
      <c r="AN609" s="336" t="s">
        <v>2147</v>
      </c>
      <c r="AO609" s="334" t="s">
        <v>1324</v>
      </c>
      <c r="AP609" s="337" t="s">
        <v>716</v>
      </c>
      <c r="AQ609" s="343" t="s">
        <v>681</v>
      </c>
      <c r="AR609" s="336">
        <v>4.0000000000000001E-3</v>
      </c>
      <c r="AS609" s="336">
        <v>4.0000000000000001E-3</v>
      </c>
      <c r="AT609" s="336"/>
      <c r="AX609" s="629"/>
      <c r="AY609" s="630"/>
      <c r="AZ609" s="630"/>
      <c r="BA609" s="630"/>
      <c r="BB609" s="631"/>
      <c r="BC609" s="630"/>
      <c r="BD609" s="630"/>
      <c r="BE609" s="630"/>
      <c r="BF609" s="630"/>
      <c r="BG609" s="631"/>
      <c r="BH609" s="631"/>
      <c r="BI609" s="632"/>
      <c r="BJ609" s="632"/>
      <c r="BK609" s="632"/>
      <c r="BL609" s="631"/>
      <c r="BM609" s="631"/>
      <c r="BN609" s="631"/>
      <c r="BO609" s="631"/>
      <c r="BP609" s="631"/>
      <c r="BQ609" s="631"/>
      <c r="BR609" s="631"/>
      <c r="BS609" s="631"/>
      <c r="BT609" s="634"/>
      <c r="BU609" s="635"/>
      <c r="BV609" s="633"/>
      <c r="BW609" s="636"/>
    </row>
    <row r="610" spans="2:75" ht="15.75" customHeight="1">
      <c r="B610" s="330" t="s">
        <v>1564</v>
      </c>
      <c r="C610" s="331">
        <v>31525297000132</v>
      </c>
      <c r="D610" s="332" t="s">
        <v>14</v>
      </c>
      <c r="E610" s="332" t="s">
        <v>614</v>
      </c>
      <c r="F610" s="332"/>
      <c r="G610" s="333"/>
      <c r="H610" s="333" t="s">
        <v>865</v>
      </c>
      <c r="I610" s="333" t="s">
        <v>34</v>
      </c>
      <c r="J610" s="333" t="s">
        <v>608</v>
      </c>
      <c r="K610" s="334" t="s">
        <v>48</v>
      </c>
      <c r="L610" s="335"/>
      <c r="M610" s="335"/>
      <c r="N610" s="334">
        <v>520136</v>
      </c>
      <c r="O610" s="334" t="s">
        <v>1321</v>
      </c>
      <c r="P610" s="338">
        <v>43829</v>
      </c>
      <c r="Q610" s="339">
        <v>22207034.550000001</v>
      </c>
      <c r="R610" s="339">
        <v>24971312.951309524</v>
      </c>
      <c r="S610" s="334">
        <v>12</v>
      </c>
      <c r="T610" s="336">
        <v>6.8490850976097084E-2</v>
      </c>
      <c r="U610" s="336">
        <v>0.77037916883266322</v>
      </c>
      <c r="V610" s="336">
        <v>2.9078452489504469E-2</v>
      </c>
      <c r="W610" s="336">
        <v>0.2668735580245003</v>
      </c>
      <c r="X610" s="336">
        <v>0.14038253354330421</v>
      </c>
      <c r="Y610" s="336">
        <v>0.98714055854938376</v>
      </c>
      <c r="Z610" s="336" t="s">
        <v>1418</v>
      </c>
      <c r="AA610" s="336" t="s">
        <v>1418</v>
      </c>
      <c r="AB610" s="336">
        <v>0.16683837231233903</v>
      </c>
      <c r="AC610" s="340">
        <v>-0.36507826587520492</v>
      </c>
      <c r="AD610" s="509">
        <v>35625272000161</v>
      </c>
      <c r="AE610" s="337" t="s">
        <v>1554</v>
      </c>
      <c r="AF610" s="337" t="s">
        <v>2146</v>
      </c>
      <c r="AG610" s="341" t="s">
        <v>59</v>
      </c>
      <c r="AH610" s="341" t="s">
        <v>2156</v>
      </c>
      <c r="AI610" s="341">
        <v>100000</v>
      </c>
      <c r="AJ610" s="341">
        <v>50000</v>
      </c>
      <c r="AK610" s="341">
        <v>100000</v>
      </c>
      <c r="AL610" s="336">
        <v>0</v>
      </c>
      <c r="AM610" s="336" t="s">
        <v>34</v>
      </c>
      <c r="AN610" s="336" t="s">
        <v>2166</v>
      </c>
      <c r="AO610" s="334" t="s">
        <v>1324</v>
      </c>
      <c r="AP610" s="337" t="s">
        <v>716</v>
      </c>
      <c r="AQ610" s="343" t="s">
        <v>659</v>
      </c>
      <c r="AR610" s="336" t="s">
        <v>34</v>
      </c>
      <c r="AS610" s="336" t="s">
        <v>34</v>
      </c>
      <c r="AT610" s="336"/>
      <c r="AX610" s="629"/>
      <c r="AY610" s="630"/>
      <c r="AZ610" s="630"/>
      <c r="BA610" s="630"/>
      <c r="BB610" s="631"/>
      <c r="BC610" s="630"/>
      <c r="BD610" s="630"/>
      <c r="BE610" s="630"/>
      <c r="BF610" s="630"/>
      <c r="BG610" s="631"/>
      <c r="BH610" s="631"/>
      <c r="BI610" s="632"/>
      <c r="BJ610" s="632"/>
      <c r="BK610" s="632"/>
      <c r="BL610" s="631"/>
      <c r="BM610" s="631"/>
      <c r="BN610" s="631"/>
      <c r="BO610" s="631"/>
      <c r="BP610" s="631"/>
      <c r="BQ610" s="631"/>
      <c r="BR610" s="631"/>
      <c r="BS610" s="631"/>
      <c r="BT610" s="634"/>
      <c r="BU610" s="635"/>
      <c r="BV610" s="633"/>
      <c r="BW610" s="636"/>
    </row>
    <row r="611" spans="2:75" ht="15.75" customHeight="1">
      <c r="B611" s="330" t="s">
        <v>567</v>
      </c>
      <c r="C611" s="331">
        <v>33378392000186</v>
      </c>
      <c r="D611" s="332" t="s">
        <v>14</v>
      </c>
      <c r="E611" s="332" t="s">
        <v>614</v>
      </c>
      <c r="F611" s="332"/>
      <c r="G611" s="333"/>
      <c r="H611" s="333" t="s">
        <v>865</v>
      </c>
      <c r="I611" s="333" t="s">
        <v>34</v>
      </c>
      <c r="J611" s="333" t="s">
        <v>608</v>
      </c>
      <c r="K611" s="334" t="s">
        <v>48</v>
      </c>
      <c r="L611" s="335"/>
      <c r="M611" s="335" t="s">
        <v>34</v>
      </c>
      <c r="N611" s="334">
        <v>505307</v>
      </c>
      <c r="O611" s="334" t="s">
        <v>1321</v>
      </c>
      <c r="P611" s="338">
        <v>43703</v>
      </c>
      <c r="Q611" s="339">
        <v>37030660.82</v>
      </c>
      <c r="R611" s="339">
        <v>42439117.729285702</v>
      </c>
      <c r="S611" s="334">
        <v>12</v>
      </c>
      <c r="T611" s="336">
        <v>4.1567395529460427E-3</v>
      </c>
      <c r="U611" s="336">
        <v>5.3734983519045931E-2</v>
      </c>
      <c r="V611" s="336">
        <v>-3.0704270361027852E-2</v>
      </c>
      <c r="W611" s="336">
        <v>-0.30100451649052617</v>
      </c>
      <c r="X611" s="336">
        <v>0.24430167356173538</v>
      </c>
      <c r="Y611" s="336">
        <v>1.852583970595</v>
      </c>
      <c r="Z611" s="336">
        <v>0.40507186285480445</v>
      </c>
      <c r="AA611" s="336">
        <v>2.3025597880100848</v>
      </c>
      <c r="AB611" s="336">
        <v>0.13129046541406419</v>
      </c>
      <c r="AC611" s="340">
        <v>-0.91189855070935333</v>
      </c>
      <c r="AD611" s="509">
        <v>0</v>
      </c>
      <c r="AE611" s="337" t="s">
        <v>2318</v>
      </c>
      <c r="AF611" s="337" t="s">
        <v>2143</v>
      </c>
      <c r="AG611" s="341" t="s">
        <v>1437</v>
      </c>
      <c r="AH611" s="341" t="s">
        <v>2138</v>
      </c>
      <c r="AI611" s="341">
        <v>20000</v>
      </c>
      <c r="AJ611" s="341">
        <v>5000</v>
      </c>
      <c r="AK611" s="341">
        <v>20000</v>
      </c>
      <c r="AL611" s="336">
        <v>1.7500000000000002E-2</v>
      </c>
      <c r="AM611" s="336">
        <v>0.2</v>
      </c>
      <c r="AN611" s="336" t="s">
        <v>64</v>
      </c>
      <c r="AO611" s="334" t="s">
        <v>1324</v>
      </c>
      <c r="AP611" s="337" t="s">
        <v>13</v>
      </c>
      <c r="AQ611" s="343" t="s">
        <v>668</v>
      </c>
      <c r="AR611" s="336">
        <v>4.6666666666666671E-3</v>
      </c>
      <c r="AS611" s="336">
        <v>4.6666666666666671E-3</v>
      </c>
      <c r="AT611" s="336"/>
      <c r="AX611" s="629"/>
      <c r="AY611" s="630"/>
      <c r="AZ611" s="630"/>
      <c r="BA611" s="630"/>
      <c r="BB611" s="631"/>
      <c r="BC611" s="630"/>
      <c r="BD611" s="630"/>
      <c r="BE611" s="630"/>
      <c r="BF611" s="630"/>
      <c r="BG611" s="631"/>
      <c r="BH611" s="631"/>
      <c r="BI611" s="632"/>
      <c r="BJ611" s="632"/>
      <c r="BK611" s="632"/>
      <c r="BL611" s="631"/>
      <c r="BM611" s="631"/>
      <c r="BN611" s="631"/>
      <c r="BO611" s="631"/>
      <c r="BP611" s="631"/>
      <c r="BQ611" s="631"/>
      <c r="BR611" s="631"/>
      <c r="BS611" s="631"/>
      <c r="BT611" s="634"/>
      <c r="BU611" s="635"/>
      <c r="BV611" s="633"/>
      <c r="BW611" s="636"/>
    </row>
    <row r="612" spans="2:75" ht="15.75" customHeight="1">
      <c r="B612" s="330" t="s">
        <v>1298</v>
      </c>
      <c r="C612" s="331">
        <v>31848144000126</v>
      </c>
      <c r="D612" s="332" t="s">
        <v>14</v>
      </c>
      <c r="E612" s="332" t="s">
        <v>607</v>
      </c>
      <c r="F612" s="332"/>
      <c r="G612" s="333"/>
      <c r="H612" s="333" t="s">
        <v>34</v>
      </c>
      <c r="I612" s="333" t="s">
        <v>34</v>
      </c>
      <c r="J612" s="333" t="s">
        <v>608</v>
      </c>
      <c r="K612" s="334" t="s">
        <v>48</v>
      </c>
      <c r="L612" s="335"/>
      <c r="M612" s="335" t="s">
        <v>34</v>
      </c>
      <c r="N612" s="334">
        <v>490067</v>
      </c>
      <c r="O612" s="334" t="s">
        <v>1321</v>
      </c>
      <c r="P612" s="338">
        <v>43524</v>
      </c>
      <c r="Q612" s="339">
        <v>38400825.039999999</v>
      </c>
      <c r="R612" s="339">
        <v>33868305.694246024</v>
      </c>
      <c r="S612" s="334">
        <v>12</v>
      </c>
      <c r="T612" s="336">
        <v>0.1615775800810435</v>
      </c>
      <c r="U612" s="336">
        <v>2.0887449146407708</v>
      </c>
      <c r="V612" s="336">
        <v>0.31785968655734287</v>
      </c>
      <c r="W612" s="336">
        <v>3.1160877669141369</v>
      </c>
      <c r="X612" s="336">
        <v>0.41400612399407133</v>
      </c>
      <c r="Y612" s="336">
        <v>3.1394836468271894</v>
      </c>
      <c r="Z612" s="336">
        <v>0.47279218557528657</v>
      </c>
      <c r="AA612" s="336">
        <v>2.6875040564870587</v>
      </c>
      <c r="AB612" s="336">
        <v>0.15787420349533279</v>
      </c>
      <c r="AC612" s="340">
        <v>1.2121419153488917</v>
      </c>
      <c r="AD612" s="509">
        <v>0</v>
      </c>
      <c r="AE612" s="337" t="s">
        <v>2324</v>
      </c>
      <c r="AF612" s="337" t="s">
        <v>761</v>
      </c>
      <c r="AG612" s="341" t="s">
        <v>719</v>
      </c>
      <c r="AH612" s="341" t="s">
        <v>2135</v>
      </c>
      <c r="AI612" s="341">
        <v>10000</v>
      </c>
      <c r="AJ612" s="341">
        <v>5000</v>
      </c>
      <c r="AK612" s="341">
        <v>5000</v>
      </c>
      <c r="AL612" s="336">
        <v>0.02</v>
      </c>
      <c r="AM612" s="336">
        <v>0.2</v>
      </c>
      <c r="AN612" s="336" t="s">
        <v>666</v>
      </c>
      <c r="AO612" s="334" t="s">
        <v>1324</v>
      </c>
      <c r="AP612" s="337" t="s">
        <v>716</v>
      </c>
      <c r="AQ612" s="343" t="s">
        <v>659</v>
      </c>
      <c r="AR612" s="336">
        <v>6.6666666666666662E-3</v>
      </c>
      <c r="AS612" s="336">
        <v>6.6666666666666662E-3</v>
      </c>
      <c r="AT612" s="336"/>
      <c r="AX612" s="629"/>
      <c r="AY612" s="630"/>
      <c r="AZ612" s="630"/>
      <c r="BA612" s="630"/>
      <c r="BB612" s="631"/>
      <c r="BC612" s="630"/>
      <c r="BD612" s="630"/>
      <c r="BE612" s="630"/>
      <c r="BF612" s="630"/>
      <c r="BG612" s="631"/>
      <c r="BH612" s="631"/>
      <c r="BI612" s="632"/>
      <c r="BJ612" s="632"/>
      <c r="BK612" s="632"/>
      <c r="BL612" s="631"/>
      <c r="BM612" s="631"/>
      <c r="BN612" s="631"/>
      <c r="BO612" s="631"/>
      <c r="BP612" s="631"/>
      <c r="BQ612" s="631"/>
      <c r="BR612" s="631"/>
      <c r="BS612" s="631"/>
      <c r="BT612" s="634"/>
      <c r="BU612" s="635"/>
      <c r="BV612" s="633"/>
      <c r="BW612" s="636"/>
    </row>
    <row r="613" spans="2:75" ht="15.75" customHeight="1">
      <c r="B613" s="330" t="s">
        <v>560</v>
      </c>
      <c r="C613" s="331">
        <v>41044877000161</v>
      </c>
      <c r="D613" s="332" t="s">
        <v>14</v>
      </c>
      <c r="E613" s="332" t="s">
        <v>607</v>
      </c>
      <c r="F613" s="332"/>
      <c r="G613" s="333"/>
      <c r="H613" s="333" t="s">
        <v>34</v>
      </c>
      <c r="I613" s="333" t="s">
        <v>34</v>
      </c>
      <c r="J613" s="333" t="s">
        <v>608</v>
      </c>
      <c r="K613" s="334" t="s">
        <v>48</v>
      </c>
      <c r="L613" s="335"/>
      <c r="M613" s="335" t="s">
        <v>34</v>
      </c>
      <c r="N613" s="334">
        <v>579971</v>
      </c>
      <c r="O613" s="334" t="s">
        <v>1321</v>
      </c>
      <c r="P613" s="338">
        <v>44277</v>
      </c>
      <c r="Q613" s="339">
        <v>10450338.33</v>
      </c>
      <c r="R613" s="339">
        <v>10542982.106984129</v>
      </c>
      <c r="S613" s="334">
        <v>12</v>
      </c>
      <c r="T613" s="336">
        <v>-1.4359252901287811E-2</v>
      </c>
      <c r="U613" s="336">
        <v>-0.18562486491357252</v>
      </c>
      <c r="V613" s="336">
        <v>-0.13273757950805865</v>
      </c>
      <c r="W613" s="336">
        <v>-1.3012721185082887</v>
      </c>
      <c r="X613" s="336" t="s">
        <v>1418</v>
      </c>
      <c r="Y613" s="336" t="s">
        <v>1418</v>
      </c>
      <c r="Z613" s="336" t="s">
        <v>1418</v>
      </c>
      <c r="AA613" s="336" t="s">
        <v>1418</v>
      </c>
      <c r="AB613" s="336">
        <v>0.14412941911230534</v>
      </c>
      <c r="AC613" s="340">
        <v>-1.5897794547700832</v>
      </c>
      <c r="AD613" s="509">
        <v>40936273000167</v>
      </c>
      <c r="AE613" s="337" t="s">
        <v>2332</v>
      </c>
      <c r="AF613" s="337" t="s">
        <v>2134</v>
      </c>
      <c r="AG613" s="341" t="s">
        <v>1436</v>
      </c>
      <c r="AH613" s="341" t="s">
        <v>2138</v>
      </c>
      <c r="AI613" s="341">
        <v>500</v>
      </c>
      <c r="AJ613" s="341">
        <v>100</v>
      </c>
      <c r="AK613" s="341">
        <v>100</v>
      </c>
      <c r="AL613" s="336">
        <v>1.9E-2</v>
      </c>
      <c r="AM613" s="336">
        <v>0.2</v>
      </c>
      <c r="AN613" s="336" t="s">
        <v>666</v>
      </c>
      <c r="AO613" s="334" t="s">
        <v>1324</v>
      </c>
      <c r="AP613" s="337" t="s">
        <v>716</v>
      </c>
      <c r="AQ613" s="343" t="s">
        <v>659</v>
      </c>
      <c r="AR613" s="336">
        <v>6.3326999999999993E-3</v>
      </c>
      <c r="AS613" s="336">
        <v>6.3326999999999993E-3</v>
      </c>
      <c r="AT613" s="336"/>
      <c r="AW613" s="629"/>
      <c r="AX613" s="629"/>
      <c r="AY613" s="630"/>
      <c r="AZ613" s="630"/>
      <c r="BA613" s="630"/>
      <c r="BB613" s="631"/>
      <c r="BC613" s="630"/>
      <c r="BD613" s="630"/>
      <c r="BE613" s="630"/>
      <c r="BF613" s="630"/>
      <c r="BG613" s="631"/>
      <c r="BH613" s="631"/>
      <c r="BI613" s="632"/>
      <c r="BJ613" s="632"/>
      <c r="BK613" s="632"/>
      <c r="BL613" s="212"/>
      <c r="BM613" s="631"/>
      <c r="BN613" s="631"/>
      <c r="BO613" s="631"/>
      <c r="BP613" s="631"/>
      <c r="BQ613" s="631"/>
      <c r="BR613" s="631"/>
      <c r="BS613" s="631"/>
      <c r="BT613" s="634"/>
      <c r="BU613" s="635"/>
      <c r="BV613" s="633"/>
      <c r="BW613" s="636"/>
    </row>
    <row r="614" spans="2:75" ht="15.75" customHeight="1">
      <c r="B614" s="330" t="s">
        <v>1660</v>
      </c>
      <c r="C614" s="331">
        <v>32666342000131</v>
      </c>
      <c r="D614" s="332" t="s">
        <v>11</v>
      </c>
      <c r="E614" s="332" t="s">
        <v>661</v>
      </c>
      <c r="F614" s="332"/>
      <c r="G614" s="333" t="s">
        <v>738</v>
      </c>
      <c r="H614" s="333" t="s">
        <v>34</v>
      </c>
      <c r="I614" s="333" t="s">
        <v>34</v>
      </c>
      <c r="J614" s="333" t="s">
        <v>611</v>
      </c>
      <c r="K614" s="334" t="s">
        <v>48</v>
      </c>
      <c r="L614" s="335"/>
      <c r="M614" s="335"/>
      <c r="N614" s="334">
        <v>492876</v>
      </c>
      <c r="O614" s="334" t="s">
        <v>1321</v>
      </c>
      <c r="P614" s="338">
        <v>43570</v>
      </c>
      <c r="Q614" s="339">
        <v>29218031.82</v>
      </c>
      <c r="R614" s="339">
        <v>52649416.551865093</v>
      </c>
      <c r="S614" s="334">
        <v>12</v>
      </c>
      <c r="T614" s="336">
        <v>-4.4830479407123369E-2</v>
      </c>
      <c r="U614" s="336">
        <v>-0.5042493555246168</v>
      </c>
      <c r="V614" s="336">
        <v>-2.9331923211314503E-2</v>
      </c>
      <c r="W614" s="336">
        <v>-0.26919983840028366</v>
      </c>
      <c r="X614" s="336">
        <v>5.9730213457510617E-2</v>
      </c>
      <c r="Y614" s="336">
        <v>0.42001034449583241</v>
      </c>
      <c r="Z614" s="336">
        <v>7.3957679230857609E-2</v>
      </c>
      <c r="AA614" s="336">
        <v>0.40414644844045294</v>
      </c>
      <c r="AB614" s="336">
        <v>0.2038733191974624</v>
      </c>
      <c r="AC614" s="340">
        <v>-0.55279579159152792</v>
      </c>
      <c r="AD614" s="509">
        <v>29363886000110</v>
      </c>
      <c r="AE614" s="337" t="s">
        <v>2343</v>
      </c>
      <c r="AF614" s="337" t="s">
        <v>2343</v>
      </c>
      <c r="AG614" s="341" t="s">
        <v>1440</v>
      </c>
      <c r="AH614" s="341" t="s">
        <v>2135</v>
      </c>
      <c r="AI614" s="341">
        <v>1000</v>
      </c>
      <c r="AJ614" s="341">
        <v>1000</v>
      </c>
      <c r="AK614" s="341">
        <v>1000</v>
      </c>
      <c r="AL614" s="336">
        <v>8.5000000000000006E-3</v>
      </c>
      <c r="AM614" s="336" t="s">
        <v>34</v>
      </c>
      <c r="AN614" s="336" t="s">
        <v>64</v>
      </c>
      <c r="AO614" s="334" t="s">
        <v>1324</v>
      </c>
      <c r="AP614" s="337" t="s">
        <v>13</v>
      </c>
      <c r="AQ614" s="343" t="s">
        <v>679</v>
      </c>
      <c r="AR614" s="336" t="s">
        <v>34</v>
      </c>
      <c r="AS614" s="336" t="s">
        <v>34</v>
      </c>
      <c r="AT614" s="336"/>
      <c r="AW614" s="629"/>
      <c r="AX614" s="629"/>
      <c r="AY614" s="630"/>
      <c r="AZ614" s="630"/>
      <c r="BA614" s="630"/>
      <c r="BB614" s="631"/>
      <c r="BC614" s="630"/>
      <c r="BD614" s="630"/>
      <c r="BE614" s="630"/>
      <c r="BF614" s="630"/>
      <c r="BG614" s="631"/>
      <c r="BH614" s="631"/>
      <c r="BI614" s="632"/>
      <c r="BJ614" s="632"/>
      <c r="BK614" s="632"/>
      <c r="BL614" s="212"/>
      <c r="BM614" s="631"/>
      <c r="BN614" s="631"/>
      <c r="BO614" s="631"/>
      <c r="BP614" s="631"/>
      <c r="BQ614" s="631"/>
      <c r="BR614" s="631"/>
      <c r="BS614" s="631"/>
      <c r="BT614" s="634"/>
      <c r="BU614" s="635"/>
      <c r="BV614" s="633"/>
      <c r="BW614" s="636"/>
    </row>
    <row r="615" spans="2:75" ht="15.75" customHeight="1">
      <c r="B615" s="330" t="s">
        <v>1071</v>
      </c>
      <c r="C615" s="331">
        <v>44479850000190</v>
      </c>
      <c r="D615" s="332" t="s">
        <v>14</v>
      </c>
      <c r="E615" s="332" t="s">
        <v>607</v>
      </c>
      <c r="F615" s="332"/>
      <c r="G615" s="333"/>
      <c r="H615" s="333" t="s">
        <v>34</v>
      </c>
      <c r="I615" s="333" t="s">
        <v>34</v>
      </c>
      <c r="J615" s="333" t="s">
        <v>611</v>
      </c>
      <c r="K615" s="334"/>
      <c r="L615" s="335"/>
      <c r="M615" s="335" t="s">
        <v>34</v>
      </c>
      <c r="N615" s="334">
        <v>640931</v>
      </c>
      <c r="O615" s="334" t="s">
        <v>1321</v>
      </c>
      <c r="P615" s="338">
        <v>44634</v>
      </c>
      <c r="Q615" s="339">
        <v>1006625.22</v>
      </c>
      <c r="R615" s="339" t="s">
        <v>1418</v>
      </c>
      <c r="S615" s="334">
        <v>12</v>
      </c>
      <c r="T615" s="336" t="s">
        <v>1418</v>
      </c>
      <c r="U615" s="336" t="s">
        <v>1418</v>
      </c>
      <c r="V615" s="336" t="s">
        <v>1418</v>
      </c>
      <c r="W615" s="336" t="s">
        <v>1418</v>
      </c>
      <c r="X615" s="336" t="s">
        <v>1418</v>
      </c>
      <c r="Y615" s="336" t="s">
        <v>1418</v>
      </c>
      <c r="Z615" s="336" t="s">
        <v>1418</v>
      </c>
      <c r="AA615" s="336" t="s">
        <v>1418</v>
      </c>
      <c r="AB615" s="336" t="s">
        <v>1418</v>
      </c>
      <c r="AC615" s="340" t="s">
        <v>1418</v>
      </c>
      <c r="AD615" s="509">
        <v>44839365000180</v>
      </c>
      <c r="AE615" s="337" t="s">
        <v>2169</v>
      </c>
      <c r="AF615" s="337" t="s">
        <v>2134</v>
      </c>
      <c r="AG615" s="341" t="s">
        <v>1436</v>
      </c>
      <c r="AH615" s="341" t="s">
        <v>2135</v>
      </c>
      <c r="AI615" s="341">
        <v>5000</v>
      </c>
      <c r="AJ615" s="341">
        <v>5000</v>
      </c>
      <c r="AK615" s="341">
        <v>5000</v>
      </c>
      <c r="AL615" s="336">
        <v>0.01</v>
      </c>
      <c r="AM615" s="336" t="s">
        <v>34</v>
      </c>
      <c r="AN615" s="336" t="s">
        <v>2152</v>
      </c>
      <c r="AO615" s="334" t="s">
        <v>1324</v>
      </c>
      <c r="AP615" s="337" t="s">
        <v>716</v>
      </c>
      <c r="AQ615" s="343" t="s">
        <v>687</v>
      </c>
      <c r="AR615" s="336">
        <v>6.6666666666666662E-3</v>
      </c>
      <c r="AS615" s="336">
        <v>6.6666666666666662E-3</v>
      </c>
      <c r="AT615" s="336"/>
      <c r="AW615" s="629"/>
      <c r="AX615" s="629"/>
      <c r="AY615" s="630"/>
      <c r="AZ615" s="630"/>
      <c r="BA615" s="630"/>
      <c r="BB615" s="631"/>
      <c r="BC615" s="630"/>
      <c r="BD615" s="630"/>
      <c r="BE615" s="630"/>
      <c r="BF615" s="630"/>
      <c r="BG615" s="631"/>
      <c r="BH615" s="631"/>
      <c r="BI615" s="632"/>
      <c r="BJ615" s="632"/>
      <c r="BK615" s="632"/>
      <c r="BL615" s="212"/>
      <c r="BM615" s="631"/>
      <c r="BN615" s="631"/>
      <c r="BO615" s="631"/>
      <c r="BP615" s="631"/>
      <c r="BQ615" s="631"/>
      <c r="BR615" s="631"/>
      <c r="BS615" s="631"/>
      <c r="BT615" s="634"/>
      <c r="BU615" s="635"/>
      <c r="BV615" s="633"/>
      <c r="BW615" s="636"/>
    </row>
    <row r="616" spans="2:75" ht="15.75" customHeight="1">
      <c r="B616" s="330" t="s">
        <v>495</v>
      </c>
      <c r="C616" s="331">
        <v>29853005000149</v>
      </c>
      <c r="D616" s="332" t="s">
        <v>11</v>
      </c>
      <c r="E616" s="332" t="s">
        <v>661</v>
      </c>
      <c r="F616" s="332"/>
      <c r="G616" s="333" t="s">
        <v>738</v>
      </c>
      <c r="H616" s="333" t="s">
        <v>34</v>
      </c>
      <c r="I616" s="333" t="s">
        <v>34</v>
      </c>
      <c r="J616" s="333" t="s">
        <v>611</v>
      </c>
      <c r="K616" s="334" t="s">
        <v>48</v>
      </c>
      <c r="L616" s="335"/>
      <c r="M616" s="335" t="s">
        <v>34</v>
      </c>
      <c r="N616" s="334">
        <v>468584</v>
      </c>
      <c r="O616" s="334" t="s">
        <v>1321</v>
      </c>
      <c r="P616" s="338">
        <v>43276</v>
      </c>
      <c r="Q616" s="339">
        <v>289427583.36000001</v>
      </c>
      <c r="R616" s="339">
        <v>513240800.04194432</v>
      </c>
      <c r="S616" s="334">
        <v>12</v>
      </c>
      <c r="T616" s="336">
        <v>-1.3800829773554901E-2</v>
      </c>
      <c r="U616" s="336">
        <v>-0.1784060201475792</v>
      </c>
      <c r="V616" s="336">
        <v>6.3757504152963662E-3</v>
      </c>
      <c r="W616" s="336">
        <v>6.2503672891587633E-2</v>
      </c>
      <c r="X616" s="336">
        <v>9.1516665458549529E-2</v>
      </c>
      <c r="Y616" s="336">
        <v>0.69398749913995328</v>
      </c>
      <c r="Z616" s="336">
        <v>0.12040631208340913</v>
      </c>
      <c r="AA616" s="336">
        <v>0.68442851219519685</v>
      </c>
      <c r="AB616" s="336">
        <v>3.9782284180971024E-2</v>
      </c>
      <c r="AC616" s="340">
        <v>-2.2624912736453635</v>
      </c>
      <c r="AD616" s="509">
        <v>29363886000110</v>
      </c>
      <c r="AE616" s="337" t="s">
        <v>2151</v>
      </c>
      <c r="AF616" s="337" t="s">
        <v>2143</v>
      </c>
      <c r="AG616" s="341" t="s">
        <v>1437</v>
      </c>
      <c r="AH616" s="341" t="s">
        <v>2135</v>
      </c>
      <c r="AI616" s="341">
        <v>0</v>
      </c>
      <c r="AJ616" s="341">
        <v>1000</v>
      </c>
      <c r="AK616" s="341">
        <v>1000</v>
      </c>
      <c r="AL616" s="336">
        <v>8.5000000000000006E-3</v>
      </c>
      <c r="AM616" s="336" t="s">
        <v>34</v>
      </c>
      <c r="AN616" s="336" t="s">
        <v>34</v>
      </c>
      <c r="AO616" s="334" t="s">
        <v>1324</v>
      </c>
      <c r="AP616" s="337" t="s">
        <v>13</v>
      </c>
      <c r="AQ616" s="343" t="s">
        <v>679</v>
      </c>
      <c r="AR616" s="336">
        <v>5.6666666666666671E-3</v>
      </c>
      <c r="AS616" s="336">
        <v>5.6666666666666671E-3</v>
      </c>
      <c r="AT616" s="336"/>
      <c r="AW616" s="629"/>
      <c r="AX616" s="629"/>
      <c r="AY616" s="630"/>
      <c r="AZ616" s="630"/>
      <c r="BA616" s="630"/>
      <c r="BB616" s="631"/>
      <c r="BC616" s="630"/>
      <c r="BD616" s="630"/>
      <c r="BE616" s="630"/>
      <c r="BF616" s="630"/>
      <c r="BG616" s="631"/>
      <c r="BH616" s="631"/>
      <c r="BI616" s="632"/>
      <c r="BJ616" s="632"/>
      <c r="BK616" s="632"/>
      <c r="BL616" s="212"/>
      <c r="BM616" s="631"/>
      <c r="BN616" s="631"/>
      <c r="BO616" s="631"/>
      <c r="BP616" s="631"/>
      <c r="BQ616" s="631"/>
      <c r="BR616" s="631"/>
      <c r="BS616" s="631"/>
      <c r="BT616" s="634"/>
      <c r="BU616" s="635"/>
      <c r="BV616" s="633"/>
      <c r="BW616" s="636"/>
    </row>
    <row r="617" spans="2:75" ht="15.75" customHeight="1">
      <c r="B617" s="330" t="s">
        <v>315</v>
      </c>
      <c r="C617" s="331">
        <v>40660810000199</v>
      </c>
      <c r="D617" s="332" t="s">
        <v>11</v>
      </c>
      <c r="E617" s="332" t="s">
        <v>661</v>
      </c>
      <c r="F617" s="332"/>
      <c r="G617" s="333" t="s">
        <v>738</v>
      </c>
      <c r="H617" s="333" t="s">
        <v>34</v>
      </c>
      <c r="I617" s="333" t="s">
        <v>34</v>
      </c>
      <c r="J617" s="333" t="s">
        <v>611</v>
      </c>
      <c r="K617" s="334" t="s">
        <v>49</v>
      </c>
      <c r="L617" s="335"/>
      <c r="M617" s="335" t="s">
        <v>34</v>
      </c>
      <c r="N617" s="334">
        <v>585211</v>
      </c>
      <c r="O617" s="334" t="s">
        <v>1321</v>
      </c>
      <c r="P617" s="338">
        <v>44285</v>
      </c>
      <c r="Q617" s="339">
        <v>16210224.57</v>
      </c>
      <c r="R617" s="339">
        <v>11944706.510873014</v>
      </c>
      <c r="S617" s="334">
        <v>12</v>
      </c>
      <c r="T617" s="336">
        <v>-0.13667483922631551</v>
      </c>
      <c r="U617" s="336">
        <v>-1.7668223230606745</v>
      </c>
      <c r="V617" s="336">
        <v>-7.176842161252861E-2</v>
      </c>
      <c r="W617" s="336">
        <v>-0.7035705064070521</v>
      </c>
      <c r="X617" s="336" t="s">
        <v>1418</v>
      </c>
      <c r="Y617" s="336" t="s">
        <v>1418</v>
      </c>
      <c r="Z617" s="336" t="s">
        <v>1418</v>
      </c>
      <c r="AA617" s="336" t="s">
        <v>1418</v>
      </c>
      <c r="AB617" s="336">
        <v>0.15060094417618719</v>
      </c>
      <c r="AC617" s="340">
        <v>-1.0647042258793868</v>
      </c>
      <c r="AD617" s="509">
        <v>38281496000191</v>
      </c>
      <c r="AE617" s="337" t="s">
        <v>2151</v>
      </c>
      <c r="AF617" s="337" t="s">
        <v>2143</v>
      </c>
      <c r="AG617" s="341" t="s">
        <v>1437</v>
      </c>
      <c r="AH617" s="341" t="s">
        <v>2135</v>
      </c>
      <c r="AI617" s="341">
        <v>500</v>
      </c>
      <c r="AJ617" s="341" t="s">
        <v>1428</v>
      </c>
      <c r="AK617" s="341">
        <v>500</v>
      </c>
      <c r="AL617" s="336">
        <v>8.5000000000000006E-3</v>
      </c>
      <c r="AM617" s="336" t="s">
        <v>34</v>
      </c>
      <c r="AN617" s="336" t="s">
        <v>34</v>
      </c>
      <c r="AO617" s="334" t="s">
        <v>1324</v>
      </c>
      <c r="AP617" s="337" t="s">
        <v>13</v>
      </c>
      <c r="AQ617" s="343" t="s">
        <v>679</v>
      </c>
      <c r="AR617" s="336">
        <v>5.6666666666666671E-3</v>
      </c>
      <c r="AS617" s="336">
        <v>5.6666666666666671E-3</v>
      </c>
      <c r="AT617" s="336"/>
      <c r="AX617" s="629"/>
      <c r="AY617" s="630"/>
      <c r="AZ617" s="630"/>
      <c r="BA617" s="630"/>
      <c r="BB617" s="631"/>
      <c r="BC617" s="630"/>
      <c r="BD617" s="630"/>
      <c r="BE617" s="630"/>
      <c r="BF617" s="630"/>
      <c r="BG617" s="631"/>
      <c r="BH617" s="631"/>
      <c r="BI617" s="632"/>
      <c r="BJ617" s="632"/>
      <c r="BK617" s="632"/>
      <c r="BL617" s="631"/>
      <c r="BM617" s="631"/>
      <c r="BN617" s="631"/>
      <c r="BO617" s="631"/>
      <c r="BP617" s="631"/>
      <c r="BQ617" s="631"/>
      <c r="BR617" s="631"/>
      <c r="BS617" s="631"/>
      <c r="BT617" s="634"/>
      <c r="BU617" s="635"/>
      <c r="BV617" s="633"/>
      <c r="BW617" s="636"/>
    </row>
    <row r="618" spans="2:75" ht="15.75" customHeight="1">
      <c r="B618" s="330" t="s">
        <v>1186</v>
      </c>
      <c r="C618" s="331">
        <v>33270025000164</v>
      </c>
      <c r="D618" s="332" t="s">
        <v>14</v>
      </c>
      <c r="E618" s="332" t="s">
        <v>607</v>
      </c>
      <c r="F618" s="332"/>
      <c r="G618" s="333"/>
      <c r="H618" s="333" t="s">
        <v>34</v>
      </c>
      <c r="I618" s="333" t="s">
        <v>34</v>
      </c>
      <c r="J618" s="333" t="s">
        <v>611</v>
      </c>
      <c r="K618" s="334" t="s">
        <v>48</v>
      </c>
      <c r="L618" s="335"/>
      <c r="M618" s="335" t="s">
        <v>34</v>
      </c>
      <c r="N618" s="334">
        <v>509396</v>
      </c>
      <c r="O618" s="334" t="s">
        <v>1321</v>
      </c>
      <c r="P618" s="338">
        <v>43685</v>
      </c>
      <c r="Q618" s="339">
        <v>14701797.77</v>
      </c>
      <c r="R618" s="339">
        <v>18607338.097976208</v>
      </c>
      <c r="S618" s="334">
        <v>12</v>
      </c>
      <c r="T618" s="336">
        <v>-0.10790643699827052</v>
      </c>
      <c r="U618" s="336">
        <v>-1.3949275724026342</v>
      </c>
      <c r="V618" s="336">
        <v>-0.32039338600514244</v>
      </c>
      <c r="W618" s="336">
        <v>-3.1409264935228385</v>
      </c>
      <c r="X618" s="336">
        <v>0.11922602330992005</v>
      </c>
      <c r="Y618" s="336">
        <v>0.90411259342408057</v>
      </c>
      <c r="Z618" s="336">
        <v>5.5335804351248408E-2</v>
      </c>
      <c r="AA618" s="336">
        <v>0.31454665115075847</v>
      </c>
      <c r="AB618" s="336">
        <v>0.21491053693861267</v>
      </c>
      <c r="AC618" s="340">
        <v>-2.1402441576709155</v>
      </c>
      <c r="AD618" s="509">
        <v>0</v>
      </c>
      <c r="AE618" s="337" t="s">
        <v>2417</v>
      </c>
      <c r="AF618" s="337" t="s">
        <v>761</v>
      </c>
      <c r="AG618" s="341" t="s">
        <v>761</v>
      </c>
      <c r="AH618" s="341" t="s">
        <v>2138</v>
      </c>
      <c r="AI618" s="341">
        <v>10000</v>
      </c>
      <c r="AJ618" s="341">
        <v>5000</v>
      </c>
      <c r="AK618" s="341">
        <v>10000</v>
      </c>
      <c r="AL618" s="336">
        <v>0.02</v>
      </c>
      <c r="AM618" s="336">
        <v>0.2</v>
      </c>
      <c r="AN618" s="336" t="s">
        <v>34</v>
      </c>
      <c r="AO618" s="334" t="s">
        <v>1324</v>
      </c>
      <c r="AP618" s="337" t="s">
        <v>716</v>
      </c>
      <c r="AQ618" s="343" t="s">
        <v>659</v>
      </c>
      <c r="AR618" s="336">
        <v>5.3333333333333332E-3</v>
      </c>
      <c r="AS618" s="336">
        <v>5.3333333333333332E-3</v>
      </c>
      <c r="AT618" s="336"/>
      <c r="AX618" s="629"/>
      <c r="AY618" s="630"/>
      <c r="AZ618" s="630"/>
      <c r="BA618" s="630"/>
      <c r="BB618" s="631"/>
      <c r="BC618" s="630"/>
      <c r="BD618" s="630"/>
      <c r="BE618" s="630"/>
      <c r="BF618" s="630"/>
      <c r="BG618" s="631"/>
      <c r="BH618" s="631"/>
      <c r="BI618" s="632"/>
      <c r="BJ618" s="632"/>
      <c r="BK618" s="632"/>
      <c r="BL618" s="631"/>
      <c r="BM618" s="631"/>
      <c r="BN618" s="631"/>
      <c r="BO618" s="631"/>
      <c r="BP618" s="631"/>
      <c r="BQ618" s="631"/>
      <c r="BR618" s="631"/>
      <c r="BS618" s="631"/>
      <c r="BT618" s="634"/>
      <c r="BU618" s="635"/>
      <c r="BV618" s="633"/>
      <c r="BW618" s="636"/>
    </row>
    <row r="619" spans="2:75" ht="15.75" customHeight="1">
      <c r="B619" s="330" t="s">
        <v>603</v>
      </c>
      <c r="C619" s="331">
        <v>43140576000167</v>
      </c>
      <c r="D619" s="332" t="s">
        <v>14</v>
      </c>
      <c r="E619" s="332" t="s">
        <v>607</v>
      </c>
      <c r="F619" s="332"/>
      <c r="G619" s="333" t="s">
        <v>866</v>
      </c>
      <c r="H619" s="333" t="s">
        <v>34</v>
      </c>
      <c r="I619" s="333" t="s">
        <v>34</v>
      </c>
      <c r="J619" s="333" t="s">
        <v>611</v>
      </c>
      <c r="K619" s="334"/>
      <c r="L619" s="335"/>
      <c r="M619" s="335" t="s">
        <v>1415</v>
      </c>
      <c r="N619" s="334">
        <v>609481</v>
      </c>
      <c r="O619" s="334" t="s">
        <v>1321</v>
      </c>
      <c r="P619" s="338">
        <v>44439</v>
      </c>
      <c r="Q619" s="339">
        <v>1941946.19</v>
      </c>
      <c r="R619" s="339">
        <v>2379221.3038095231</v>
      </c>
      <c r="S619" s="334">
        <v>12</v>
      </c>
      <c r="T619" s="336">
        <v>-0.22146539636422213</v>
      </c>
      <c r="U619" s="336">
        <v>-2.8629264047193308</v>
      </c>
      <c r="V619" s="336">
        <v>-0.1802532</v>
      </c>
      <c r="W619" s="336">
        <v>-1.7670840789865236</v>
      </c>
      <c r="X619" s="336" t="s">
        <v>1418</v>
      </c>
      <c r="Y619" s="336" t="s">
        <v>1418</v>
      </c>
      <c r="Z619" s="336" t="s">
        <v>1418</v>
      </c>
      <c r="AA619" s="336" t="s">
        <v>1418</v>
      </c>
      <c r="AB619" s="336">
        <v>0.22668326954560053</v>
      </c>
      <c r="AC619" s="340">
        <v>-1.1923245194497731</v>
      </c>
      <c r="AD619" s="509">
        <v>0</v>
      </c>
      <c r="AE619" s="337" t="s">
        <v>2254</v>
      </c>
      <c r="AF619" s="337" t="s">
        <v>2134</v>
      </c>
      <c r="AG619" s="341" t="s">
        <v>1436</v>
      </c>
      <c r="AH619" s="341" t="s">
        <v>2138</v>
      </c>
      <c r="AI619" s="341">
        <v>100</v>
      </c>
      <c r="AJ619" s="341">
        <v>100</v>
      </c>
      <c r="AK619" s="341">
        <v>100</v>
      </c>
      <c r="AL619" s="336">
        <v>9.0000000000000011E-3</v>
      </c>
      <c r="AM619" s="336">
        <v>0.1</v>
      </c>
      <c r="AN619" s="336" t="s">
        <v>34</v>
      </c>
      <c r="AO619" s="334" t="s">
        <v>1324</v>
      </c>
      <c r="AP619" s="337" t="s">
        <v>716</v>
      </c>
      <c r="AQ619" s="343" t="s">
        <v>694</v>
      </c>
      <c r="AR619" s="336">
        <v>2.9996999999999997E-3</v>
      </c>
      <c r="AS619" s="336">
        <v>2.9996999999999997E-3</v>
      </c>
      <c r="AT619" s="336"/>
      <c r="AW619" s="629"/>
      <c r="AX619" s="629"/>
      <c r="AY619" s="630"/>
      <c r="AZ619" s="630"/>
      <c r="BA619" s="630"/>
      <c r="BB619" s="630"/>
      <c r="BC619" s="630"/>
      <c r="BD619" s="630"/>
      <c r="BE619" s="630"/>
      <c r="BF619" s="630"/>
      <c r="BG619" s="631"/>
      <c r="BH619" s="631"/>
      <c r="BI619" s="632"/>
      <c r="BJ619" s="632"/>
      <c r="BK619" s="632"/>
      <c r="BL619" s="212"/>
      <c r="BM619" s="631"/>
      <c r="BN619" s="631"/>
      <c r="BO619" s="631"/>
      <c r="BP619" s="631"/>
      <c r="BQ619" s="631"/>
      <c r="BR619" s="631"/>
      <c r="BS619" s="631"/>
      <c r="BT619" s="631"/>
      <c r="BU619" s="631"/>
      <c r="BV619" s="633"/>
      <c r="BW619" s="630"/>
    </row>
    <row r="620" spans="2:75" ht="15.75" customHeight="1">
      <c r="B620" s="330" t="s">
        <v>1266</v>
      </c>
      <c r="C620" s="331">
        <v>38173769000184</v>
      </c>
      <c r="D620" s="332" t="s">
        <v>14</v>
      </c>
      <c r="E620" s="332" t="s">
        <v>607</v>
      </c>
      <c r="F620" s="332"/>
      <c r="G620" s="333"/>
      <c r="H620" s="333" t="s">
        <v>34</v>
      </c>
      <c r="I620" s="333" t="s">
        <v>34</v>
      </c>
      <c r="J620" s="333" t="s">
        <v>611</v>
      </c>
      <c r="K620" s="334"/>
      <c r="L620" s="335"/>
      <c r="M620" s="335" t="s">
        <v>1415</v>
      </c>
      <c r="N620" s="334">
        <v>552852</v>
      </c>
      <c r="O620" s="334" t="s">
        <v>1321</v>
      </c>
      <c r="P620" s="338">
        <v>44076</v>
      </c>
      <c r="Q620" s="339">
        <v>10211750.41</v>
      </c>
      <c r="R620" s="339">
        <v>15294038.641904756</v>
      </c>
      <c r="S620" s="334">
        <v>12</v>
      </c>
      <c r="T620" s="336">
        <v>-0.25416732177344215</v>
      </c>
      <c r="U620" s="336">
        <v>-3.2856705772908561</v>
      </c>
      <c r="V620" s="336">
        <v>-0.15911473778680396</v>
      </c>
      <c r="W620" s="336">
        <v>-1.5598564678750595</v>
      </c>
      <c r="X620" s="336" t="s">
        <v>1418</v>
      </c>
      <c r="Y620" s="336" t="s">
        <v>1418</v>
      </c>
      <c r="Z620" s="336" t="s">
        <v>1418</v>
      </c>
      <c r="AA620" s="336" t="s">
        <v>1418</v>
      </c>
      <c r="AB620" s="336">
        <v>0.2037000276397693</v>
      </c>
      <c r="AC620" s="340">
        <v>-1.225961981328219</v>
      </c>
      <c r="AD620" s="509">
        <v>0</v>
      </c>
      <c r="AE620" s="337" t="s">
        <v>2254</v>
      </c>
      <c r="AF620" s="337" t="s">
        <v>2134</v>
      </c>
      <c r="AG620" s="341" t="s">
        <v>1436</v>
      </c>
      <c r="AH620" s="341" t="s">
        <v>2138</v>
      </c>
      <c r="AI620" s="341">
        <v>0</v>
      </c>
      <c r="AJ620" s="341">
        <v>0</v>
      </c>
      <c r="AK620" s="341">
        <v>0</v>
      </c>
      <c r="AL620" s="336">
        <v>9.0000000000000011E-3</v>
      </c>
      <c r="AM620" s="336" t="s">
        <v>34</v>
      </c>
      <c r="AN620" s="336" t="s">
        <v>2147</v>
      </c>
      <c r="AO620" s="334" t="s">
        <v>1324</v>
      </c>
      <c r="AP620" s="337" t="s">
        <v>716</v>
      </c>
      <c r="AQ620" s="343" t="s">
        <v>659</v>
      </c>
      <c r="AR620" s="336">
        <v>2.9996999999999997E-3</v>
      </c>
      <c r="AS620" s="336">
        <v>2.9996999999999997E-3</v>
      </c>
      <c r="AT620" s="336"/>
      <c r="AW620" s="629"/>
      <c r="AX620" s="629"/>
      <c r="AY620" s="630"/>
      <c r="AZ620" s="630"/>
      <c r="BA620" s="630"/>
      <c r="BB620" s="630"/>
      <c r="BC620" s="630"/>
      <c r="BD620" s="630"/>
      <c r="BE620" s="630"/>
      <c r="BF620" s="630"/>
      <c r="BG620" s="631"/>
      <c r="BH620" s="631"/>
      <c r="BI620" s="632"/>
      <c r="BJ620" s="632"/>
      <c r="BK620" s="632"/>
      <c r="BL620" s="212"/>
      <c r="BM620" s="631"/>
      <c r="BN620" s="631"/>
      <c r="BO620" s="631"/>
      <c r="BP620" s="631"/>
      <c r="BQ620" s="631"/>
      <c r="BR620" s="631"/>
      <c r="BS620" s="631"/>
      <c r="BT620" s="631"/>
      <c r="BU620" s="631"/>
      <c r="BV620" s="633"/>
      <c r="BW620" s="630"/>
    </row>
    <row r="621" spans="2:75" ht="15.75" customHeight="1">
      <c r="B621" s="330" t="s">
        <v>586</v>
      </c>
      <c r="C621" s="331">
        <v>38440156000166</v>
      </c>
      <c r="D621" s="332" t="s">
        <v>14</v>
      </c>
      <c r="E621" s="332" t="s">
        <v>607</v>
      </c>
      <c r="F621" s="332"/>
      <c r="G621" s="333" t="s">
        <v>866</v>
      </c>
      <c r="H621" s="333" t="s">
        <v>34</v>
      </c>
      <c r="I621" s="333" t="s">
        <v>34</v>
      </c>
      <c r="J621" s="333" t="s">
        <v>1270</v>
      </c>
      <c r="K621" s="334" t="s">
        <v>48</v>
      </c>
      <c r="L621" s="335"/>
      <c r="M621" s="335" t="s">
        <v>1415</v>
      </c>
      <c r="N621" s="334">
        <v>554995</v>
      </c>
      <c r="O621" s="334" t="s">
        <v>1321</v>
      </c>
      <c r="P621" s="338">
        <v>44104</v>
      </c>
      <c r="Q621" s="339">
        <v>104505654.34999999</v>
      </c>
      <c r="R621" s="339">
        <v>159068324.58825409</v>
      </c>
      <c r="S621" s="334">
        <v>12</v>
      </c>
      <c r="T621" s="336">
        <v>-0.29173221105494351</v>
      </c>
      <c r="U621" s="336">
        <v>-3.7712792329993037</v>
      </c>
      <c r="V621" s="336">
        <v>-0.27207762009624425</v>
      </c>
      <c r="W621" s="336">
        <v>-2.667270432483956</v>
      </c>
      <c r="X621" s="336" t="s">
        <v>1418</v>
      </c>
      <c r="Y621" s="336" t="s">
        <v>1418</v>
      </c>
      <c r="Z621" s="336" t="s">
        <v>1418</v>
      </c>
      <c r="AA621" s="336" t="s">
        <v>1418</v>
      </c>
      <c r="AB621" s="336">
        <v>0.40670849889892269</v>
      </c>
      <c r="AC621" s="340">
        <v>-0.82251748937787472</v>
      </c>
      <c r="AD621" s="509">
        <v>0</v>
      </c>
      <c r="AE621" s="337" t="s">
        <v>2254</v>
      </c>
      <c r="AF621" s="337" t="s">
        <v>2134</v>
      </c>
      <c r="AG621" s="341" t="s">
        <v>1436</v>
      </c>
      <c r="AH621" s="341" t="s">
        <v>2138</v>
      </c>
      <c r="AI621" s="341">
        <v>1000</v>
      </c>
      <c r="AJ621" s="341">
        <v>100</v>
      </c>
      <c r="AK621" s="341">
        <v>100</v>
      </c>
      <c r="AL621" s="336">
        <v>9.0000000000000011E-3</v>
      </c>
      <c r="AM621" s="336" t="s">
        <v>34</v>
      </c>
      <c r="AN621" s="336" t="s">
        <v>34</v>
      </c>
      <c r="AO621" s="334" t="s">
        <v>1324</v>
      </c>
      <c r="AP621" s="337" t="s">
        <v>716</v>
      </c>
      <c r="AQ621" s="343" t="s">
        <v>659</v>
      </c>
      <c r="AR621" s="336">
        <v>2.9996999999999997E-3</v>
      </c>
      <c r="AS621" s="336">
        <v>2.9996999999999997E-3</v>
      </c>
      <c r="AT621" s="336"/>
      <c r="AW621" s="629"/>
      <c r="AX621" s="629"/>
      <c r="AY621" s="630"/>
      <c r="AZ621" s="630"/>
      <c r="BA621" s="630"/>
      <c r="BB621" s="630"/>
      <c r="BC621" s="630"/>
      <c r="BD621" s="630"/>
      <c r="BE621" s="630"/>
      <c r="BF621" s="630"/>
      <c r="BG621" s="631"/>
      <c r="BH621" s="631"/>
      <c r="BI621" s="632"/>
      <c r="BJ621" s="632"/>
      <c r="BK621" s="632"/>
      <c r="BL621" s="212"/>
      <c r="BM621" s="631"/>
      <c r="BN621" s="631"/>
      <c r="BO621" s="631"/>
      <c r="BP621" s="631"/>
      <c r="BQ621" s="631"/>
      <c r="BR621" s="631"/>
      <c r="BS621" s="631"/>
      <c r="BT621" s="631"/>
      <c r="BU621" s="631"/>
      <c r="BV621" s="633"/>
      <c r="BW621" s="630"/>
    </row>
    <row r="622" spans="2:75" ht="15.75" customHeight="1">
      <c r="B622" s="330" t="s">
        <v>587</v>
      </c>
      <c r="C622" s="331">
        <v>36017669000133</v>
      </c>
      <c r="D622" s="332" t="s">
        <v>14</v>
      </c>
      <c r="E622" s="332" t="s">
        <v>607</v>
      </c>
      <c r="F622" s="332"/>
      <c r="G622" s="333" t="s">
        <v>866</v>
      </c>
      <c r="H622" s="333" t="s">
        <v>34</v>
      </c>
      <c r="I622" s="333" t="s">
        <v>34</v>
      </c>
      <c r="J622" s="333" t="s">
        <v>611</v>
      </c>
      <c r="K622" s="334"/>
      <c r="L622" s="335"/>
      <c r="M622" s="335" t="s">
        <v>1415</v>
      </c>
      <c r="N622" s="334">
        <v>538663</v>
      </c>
      <c r="O622" s="334" t="s">
        <v>1321</v>
      </c>
      <c r="P622" s="338">
        <v>43991</v>
      </c>
      <c r="Q622" s="339">
        <v>157578277.81</v>
      </c>
      <c r="R622" s="339">
        <v>259118843.974841</v>
      </c>
      <c r="S622" s="334">
        <v>12</v>
      </c>
      <c r="T622" s="336">
        <v>-0.34741150720281233</v>
      </c>
      <c r="U622" s="336">
        <v>-4.491056361863996</v>
      </c>
      <c r="V622" s="336">
        <v>-0.27494755837481311</v>
      </c>
      <c r="W622" s="336">
        <v>-2.6954054239278418</v>
      </c>
      <c r="X622" s="336">
        <v>-0.10876089083190732</v>
      </c>
      <c r="Y622" s="336">
        <v>-0.82475359274158921</v>
      </c>
      <c r="Z622" s="336" t="s">
        <v>1418</v>
      </c>
      <c r="AA622" s="336" t="s">
        <v>1418</v>
      </c>
      <c r="AB622" s="336">
        <v>0.32254647656126845</v>
      </c>
      <c r="AC622" s="340">
        <v>-1.1365595854414465</v>
      </c>
      <c r="AD622" s="509">
        <v>0</v>
      </c>
      <c r="AE622" s="337" t="s">
        <v>2254</v>
      </c>
      <c r="AF622" s="337" t="s">
        <v>2134</v>
      </c>
      <c r="AG622" s="341" t="s">
        <v>1436</v>
      </c>
      <c r="AH622" s="341" t="s">
        <v>2138</v>
      </c>
      <c r="AI622" s="341">
        <v>0</v>
      </c>
      <c r="AJ622" s="341">
        <v>100</v>
      </c>
      <c r="AK622" s="341">
        <v>0</v>
      </c>
      <c r="AL622" s="336">
        <v>0</v>
      </c>
      <c r="AM622" s="336" t="s">
        <v>34</v>
      </c>
      <c r="AN622" s="336" t="s">
        <v>2152</v>
      </c>
      <c r="AO622" s="334" t="s">
        <v>1324</v>
      </c>
      <c r="AP622" s="337" t="s">
        <v>716</v>
      </c>
      <c r="AQ622" s="343" t="s">
        <v>659</v>
      </c>
      <c r="AR622" s="336">
        <v>2.9996999999999997E-3</v>
      </c>
      <c r="AS622" s="336">
        <v>2.9996999999999997E-3</v>
      </c>
      <c r="AT622" s="336"/>
      <c r="AW622" s="629"/>
      <c r="AX622" s="629"/>
      <c r="AY622" s="630"/>
      <c r="AZ622" s="630"/>
      <c r="BA622" s="630"/>
      <c r="BB622" s="630"/>
      <c r="BC622" s="630"/>
      <c r="BD622" s="630"/>
      <c r="BE622" s="630"/>
      <c r="BF622" s="630"/>
      <c r="BG622" s="631"/>
      <c r="BH622" s="631"/>
      <c r="BI622" s="632"/>
      <c r="BJ622" s="632"/>
      <c r="BK622" s="632"/>
      <c r="BL622" s="212"/>
      <c r="BM622" s="631"/>
      <c r="BN622" s="631"/>
      <c r="BO622" s="631"/>
      <c r="BP622" s="631"/>
      <c r="BQ622" s="631"/>
      <c r="BR622" s="631"/>
      <c r="BS622" s="631"/>
      <c r="BT622" s="631"/>
      <c r="BU622" s="631"/>
      <c r="BV622" s="633"/>
      <c r="BW622" s="630"/>
    </row>
    <row r="623" spans="2:75" ht="15.75" customHeight="1">
      <c r="B623" s="330" t="s">
        <v>504</v>
      </c>
      <c r="C623" s="331">
        <v>41033759000158</v>
      </c>
      <c r="D623" s="332" t="s">
        <v>14</v>
      </c>
      <c r="E623" s="332" t="s">
        <v>15</v>
      </c>
      <c r="F623" s="332" t="s">
        <v>701</v>
      </c>
      <c r="G623" s="333"/>
      <c r="H623" s="333" t="s">
        <v>34</v>
      </c>
      <c r="I623" s="333" t="s">
        <v>34</v>
      </c>
      <c r="J623" s="333" t="s">
        <v>611</v>
      </c>
      <c r="K623" s="334" t="s">
        <v>49</v>
      </c>
      <c r="L623" s="335"/>
      <c r="M623" s="335" t="s">
        <v>1415</v>
      </c>
      <c r="N623" s="334">
        <v>582220</v>
      </c>
      <c r="O623" s="334" t="s">
        <v>1321</v>
      </c>
      <c r="P623" s="338">
        <v>44286</v>
      </c>
      <c r="Q623" s="339">
        <v>13910600.789999999</v>
      </c>
      <c r="R623" s="339">
        <v>31247184.779047657</v>
      </c>
      <c r="S623" s="334">
        <v>13</v>
      </c>
      <c r="T623" s="336">
        <v>-0.67852922984666231</v>
      </c>
      <c r="U623" s="336">
        <v>-8.7714797904911261</v>
      </c>
      <c r="V623" s="336">
        <v>-0.7629229022466294</v>
      </c>
      <c r="W623" s="336">
        <v>-7.4791954542510792</v>
      </c>
      <c r="X623" s="336" t="s">
        <v>1418</v>
      </c>
      <c r="Y623" s="336" t="s">
        <v>1418</v>
      </c>
      <c r="Z623" s="336" t="s">
        <v>1418</v>
      </c>
      <c r="AA623" s="336" t="s">
        <v>1418</v>
      </c>
      <c r="AB623" s="336">
        <v>0.73810565027833686</v>
      </c>
      <c r="AC623" s="340">
        <v>-1.7001171527966417</v>
      </c>
      <c r="AD623" s="509">
        <v>41395280000161</v>
      </c>
      <c r="AE623" s="337" t="s">
        <v>2254</v>
      </c>
      <c r="AF623" s="337" t="s">
        <v>2134</v>
      </c>
      <c r="AG623" s="341" t="s">
        <v>1436</v>
      </c>
      <c r="AH623" s="341" t="s">
        <v>2135</v>
      </c>
      <c r="AI623" s="341">
        <v>0</v>
      </c>
      <c r="AJ623" s="341">
        <v>0</v>
      </c>
      <c r="AK623" s="341">
        <v>0</v>
      </c>
      <c r="AL623" s="336">
        <v>5.0000000000000001E-4</v>
      </c>
      <c r="AM623" s="336" t="s">
        <v>34</v>
      </c>
      <c r="AN623" s="336" t="s">
        <v>34</v>
      </c>
      <c r="AO623" s="334" t="s">
        <v>1324</v>
      </c>
      <c r="AP623" s="337" t="s">
        <v>13</v>
      </c>
      <c r="AQ623" s="343" t="s">
        <v>679</v>
      </c>
      <c r="AR623" s="336">
        <v>1.6664999999999998E-4</v>
      </c>
      <c r="AS623" s="336">
        <v>1.6664999999999998E-4</v>
      </c>
      <c r="AT623" s="336"/>
      <c r="AX623" s="629"/>
      <c r="AY623" s="630"/>
      <c r="AZ623" s="630"/>
      <c r="BA623" s="630"/>
      <c r="BB623" s="631"/>
      <c r="BC623" s="630"/>
      <c r="BD623" s="630"/>
      <c r="BE623" s="630"/>
      <c r="BF623" s="630"/>
      <c r="BG623" s="631"/>
      <c r="BH623" s="631"/>
      <c r="BI623" s="632"/>
      <c r="BJ623" s="632"/>
      <c r="BK623" s="632"/>
      <c r="BL623" s="631"/>
      <c r="BM623" s="631"/>
      <c r="BN623" s="631"/>
      <c r="BO623" s="631"/>
      <c r="BP623" s="631"/>
      <c r="BQ623" s="631"/>
      <c r="BR623" s="631"/>
      <c r="BS623" s="631"/>
      <c r="BT623" s="634"/>
      <c r="BU623" s="635"/>
      <c r="BV623" s="633"/>
      <c r="BW623" s="636"/>
    </row>
    <row r="624" spans="2:75" ht="15.75" customHeight="1">
      <c r="B624" s="330" t="s">
        <v>604</v>
      </c>
      <c r="C624" s="331">
        <v>43508005000132</v>
      </c>
      <c r="D624" s="332" t="s">
        <v>14</v>
      </c>
      <c r="E624" s="332" t="s">
        <v>15</v>
      </c>
      <c r="F624" s="332" t="s">
        <v>701</v>
      </c>
      <c r="G624" s="333"/>
      <c r="H624" s="333" t="s">
        <v>34</v>
      </c>
      <c r="I624" s="333" t="s">
        <v>34</v>
      </c>
      <c r="J624" s="333" t="s">
        <v>611</v>
      </c>
      <c r="K624" s="334" t="s">
        <v>49</v>
      </c>
      <c r="L624" s="335"/>
      <c r="M624" s="335" t="s">
        <v>34</v>
      </c>
      <c r="N624" s="334">
        <v>616052</v>
      </c>
      <c r="O624" s="334" t="s">
        <v>1321</v>
      </c>
      <c r="P624" s="338">
        <v>44469</v>
      </c>
      <c r="Q624" s="339">
        <v>9410341.4000000004</v>
      </c>
      <c r="R624" s="339" t="s">
        <v>1418</v>
      </c>
      <c r="S624" s="334">
        <v>13</v>
      </c>
      <c r="T624" s="336">
        <v>-0.78726785015839951</v>
      </c>
      <c r="U624" s="336">
        <v>-10.177165159013621</v>
      </c>
      <c r="V624" s="336" t="s">
        <v>1418</v>
      </c>
      <c r="W624" s="336" t="s">
        <v>1418</v>
      </c>
      <c r="X624" s="336" t="s">
        <v>1418</v>
      </c>
      <c r="Y624" s="336" t="s">
        <v>1418</v>
      </c>
      <c r="Z624" s="336" t="s">
        <v>1418</v>
      </c>
      <c r="AA624" s="336" t="s">
        <v>1418</v>
      </c>
      <c r="AB624" s="336" t="s">
        <v>1418</v>
      </c>
      <c r="AC624" s="340" t="s">
        <v>1418</v>
      </c>
      <c r="AD624" s="509">
        <v>42682760000176</v>
      </c>
      <c r="AE624" s="337" t="s">
        <v>2254</v>
      </c>
      <c r="AF624" s="337" t="s">
        <v>2134</v>
      </c>
      <c r="AG624" s="341" t="s">
        <v>1436</v>
      </c>
      <c r="AH624" s="341" t="s">
        <v>2135</v>
      </c>
      <c r="AI624" s="341">
        <v>0</v>
      </c>
      <c r="AJ624" s="341">
        <v>0</v>
      </c>
      <c r="AK624" s="341">
        <v>0</v>
      </c>
      <c r="AL624" s="336">
        <v>1.3999999999999999E-2</v>
      </c>
      <c r="AM624" s="336">
        <v>0.2</v>
      </c>
      <c r="AN624" s="336" t="s">
        <v>2152</v>
      </c>
      <c r="AO624" s="334" t="s">
        <v>1324</v>
      </c>
      <c r="AP624" s="337" t="s">
        <v>13</v>
      </c>
      <c r="AQ624" s="343" t="s">
        <v>679</v>
      </c>
      <c r="AR624" s="336">
        <v>4.6661999999999997E-3</v>
      </c>
      <c r="AS624" s="336">
        <v>4.6661999999999997E-3</v>
      </c>
      <c r="AT624" s="336"/>
      <c r="AX624" s="629"/>
      <c r="AY624" s="630"/>
      <c r="AZ624" s="630"/>
      <c r="BA624" s="630"/>
      <c r="BB624" s="631"/>
      <c r="BC624" s="630"/>
      <c r="BD624" s="630"/>
      <c r="BE624" s="630"/>
      <c r="BF624" s="630"/>
      <c r="BG624" s="631"/>
      <c r="BH624" s="631"/>
      <c r="BI624" s="632"/>
      <c r="BJ624" s="632"/>
      <c r="BK624" s="632"/>
      <c r="BL624" s="631"/>
      <c r="BM624" s="631"/>
      <c r="BN624" s="631"/>
      <c r="BO624" s="631"/>
      <c r="BP624" s="631"/>
      <c r="BQ624" s="631"/>
      <c r="BR624" s="631"/>
      <c r="BS624" s="631"/>
      <c r="BT624" s="634"/>
      <c r="BU624" s="635"/>
      <c r="BV624" s="633"/>
      <c r="BW624" s="636"/>
    </row>
    <row r="625" spans="2:75" ht="15.75" customHeight="1">
      <c r="B625" s="330" t="s">
        <v>1262</v>
      </c>
      <c r="C625" s="331">
        <v>43984912000158</v>
      </c>
      <c r="D625" s="332" t="s">
        <v>14</v>
      </c>
      <c r="E625" s="332" t="s">
        <v>15</v>
      </c>
      <c r="F625" s="332" t="s">
        <v>701</v>
      </c>
      <c r="G625" s="333"/>
      <c r="H625" s="333" t="s">
        <v>34</v>
      </c>
      <c r="I625" s="333" t="s">
        <v>34</v>
      </c>
      <c r="J625" s="333" t="s">
        <v>611</v>
      </c>
      <c r="K625" s="334" t="s">
        <v>49</v>
      </c>
      <c r="L625" s="335"/>
      <c r="M625" s="335" t="s">
        <v>34</v>
      </c>
      <c r="N625" s="334">
        <v>626090</v>
      </c>
      <c r="O625" s="334" t="s">
        <v>1321</v>
      </c>
      <c r="P625" s="338">
        <v>44530</v>
      </c>
      <c r="Q625" s="339">
        <v>6729998.2199999997</v>
      </c>
      <c r="R625" s="339" t="s">
        <v>1418</v>
      </c>
      <c r="S625" s="334">
        <v>13</v>
      </c>
      <c r="T625" s="336">
        <v>-0.74418394206754956</v>
      </c>
      <c r="U625" s="336">
        <v>-9.620211069947084</v>
      </c>
      <c r="V625" s="336" t="s">
        <v>1418</v>
      </c>
      <c r="W625" s="336" t="s">
        <v>1418</v>
      </c>
      <c r="X625" s="336" t="s">
        <v>1418</v>
      </c>
      <c r="Y625" s="336" t="s">
        <v>1418</v>
      </c>
      <c r="Z625" s="336" t="s">
        <v>1418</v>
      </c>
      <c r="AA625" s="336" t="s">
        <v>1418</v>
      </c>
      <c r="AB625" s="336" t="s">
        <v>1418</v>
      </c>
      <c r="AC625" s="340" t="s">
        <v>1418</v>
      </c>
      <c r="AD625" s="509">
        <v>40226808000106</v>
      </c>
      <c r="AE625" s="337" t="s">
        <v>2254</v>
      </c>
      <c r="AF625" s="337" t="s">
        <v>2134</v>
      </c>
      <c r="AG625" s="341" t="s">
        <v>1436</v>
      </c>
      <c r="AH625" s="341" t="s">
        <v>2135</v>
      </c>
      <c r="AI625" s="341">
        <v>5000</v>
      </c>
      <c r="AJ625" s="341">
        <v>100</v>
      </c>
      <c r="AK625" s="341">
        <v>100</v>
      </c>
      <c r="AL625" s="336">
        <v>1.3999999999999999E-2</v>
      </c>
      <c r="AM625" s="336">
        <v>0.2</v>
      </c>
      <c r="AN625" s="336" t="s">
        <v>2152</v>
      </c>
      <c r="AO625" s="334" t="s">
        <v>1324</v>
      </c>
      <c r="AP625" s="337" t="s">
        <v>13</v>
      </c>
      <c r="AQ625" s="343" t="s">
        <v>679</v>
      </c>
      <c r="AR625" s="336">
        <v>4.6661999999999997E-3</v>
      </c>
      <c r="AS625" s="336">
        <v>4.6661999999999997E-3</v>
      </c>
      <c r="AT625" s="336"/>
      <c r="AX625" s="629"/>
      <c r="AY625" s="630"/>
      <c r="AZ625" s="630"/>
      <c r="BA625" s="630"/>
      <c r="BB625" s="631"/>
      <c r="BC625" s="630"/>
      <c r="BD625" s="630"/>
      <c r="BE625" s="630"/>
      <c r="BF625" s="630"/>
      <c r="BG625" s="631"/>
      <c r="BH625" s="631"/>
      <c r="BI625" s="632"/>
      <c r="BJ625" s="632"/>
      <c r="BK625" s="632"/>
      <c r="BL625" s="631"/>
      <c r="BM625" s="631"/>
      <c r="BN625" s="631"/>
      <c r="BO625" s="631"/>
      <c r="BP625" s="631"/>
      <c r="BQ625" s="631"/>
      <c r="BR625" s="631"/>
      <c r="BS625" s="631"/>
      <c r="BT625" s="634"/>
      <c r="BU625" s="635"/>
      <c r="BV625" s="633"/>
      <c r="BW625" s="636"/>
    </row>
    <row r="626" spans="2:75" ht="15.75" customHeight="1">
      <c r="B626" s="330" t="s">
        <v>506</v>
      </c>
      <c r="C626" s="331">
        <v>43507873000106</v>
      </c>
      <c r="D626" s="332" t="s">
        <v>14</v>
      </c>
      <c r="E626" s="332" t="s">
        <v>15</v>
      </c>
      <c r="F626" s="332" t="s">
        <v>701</v>
      </c>
      <c r="G626" s="333"/>
      <c r="H626" s="333" t="s">
        <v>34</v>
      </c>
      <c r="I626" s="333" t="s">
        <v>34</v>
      </c>
      <c r="J626" s="333" t="s">
        <v>611</v>
      </c>
      <c r="K626" s="334" t="s">
        <v>49</v>
      </c>
      <c r="L626" s="335"/>
      <c r="M626" s="335" t="s">
        <v>1415</v>
      </c>
      <c r="N626" s="334">
        <v>619711</v>
      </c>
      <c r="O626" s="334" t="s">
        <v>1321</v>
      </c>
      <c r="P626" s="338">
        <v>44494</v>
      </c>
      <c r="Q626" s="339">
        <v>631568.18999999994</v>
      </c>
      <c r="R626" s="339" t="s">
        <v>1418</v>
      </c>
      <c r="S626" s="334">
        <v>13</v>
      </c>
      <c r="T626" s="336">
        <v>-0.61293726959215333</v>
      </c>
      <c r="U626" s="336">
        <v>-7.9235597179525543</v>
      </c>
      <c r="V626" s="336" t="s">
        <v>1418</v>
      </c>
      <c r="W626" s="336" t="s">
        <v>1418</v>
      </c>
      <c r="X626" s="336" t="s">
        <v>1418</v>
      </c>
      <c r="Y626" s="336" t="s">
        <v>1418</v>
      </c>
      <c r="Z626" s="336" t="s">
        <v>1418</v>
      </c>
      <c r="AA626" s="336" t="s">
        <v>1418</v>
      </c>
      <c r="AB626" s="336" t="s">
        <v>1418</v>
      </c>
      <c r="AC626" s="340" t="s">
        <v>1418</v>
      </c>
      <c r="AD626" s="509">
        <v>35435027000191</v>
      </c>
      <c r="AE626" s="337" t="s">
        <v>2254</v>
      </c>
      <c r="AF626" s="337" t="s">
        <v>2134</v>
      </c>
      <c r="AG626" s="341" t="s">
        <v>1436</v>
      </c>
      <c r="AH626" s="341" t="s">
        <v>2135</v>
      </c>
      <c r="AI626" s="341">
        <v>500</v>
      </c>
      <c r="AJ626" s="341">
        <v>500</v>
      </c>
      <c r="AK626" s="341">
        <v>500</v>
      </c>
      <c r="AL626" s="336">
        <v>5.0000000000000001E-4</v>
      </c>
      <c r="AM626" s="336" t="s">
        <v>34</v>
      </c>
      <c r="AN626" s="336" t="s">
        <v>2152</v>
      </c>
      <c r="AO626" s="334" t="s">
        <v>1324</v>
      </c>
      <c r="AP626" s="337" t="s">
        <v>13</v>
      </c>
      <c r="AQ626" s="343" t="s">
        <v>679</v>
      </c>
      <c r="AR626" s="336">
        <v>1.6664999999999998E-4</v>
      </c>
      <c r="AS626" s="336">
        <v>1.6664999999999998E-4</v>
      </c>
      <c r="AT626" s="336"/>
      <c r="AX626" s="629"/>
      <c r="AY626" s="630"/>
      <c r="AZ626" s="630"/>
      <c r="BA626" s="630"/>
      <c r="BB626" s="631"/>
      <c r="BC626" s="630"/>
      <c r="BD626" s="630"/>
      <c r="BE626" s="630"/>
      <c r="BF626" s="630"/>
      <c r="BG626" s="631"/>
      <c r="BH626" s="631"/>
      <c r="BI626" s="632"/>
      <c r="BJ626" s="632"/>
      <c r="BK626" s="632"/>
      <c r="BL626" s="631"/>
      <c r="BM626" s="631"/>
      <c r="BN626" s="631"/>
      <c r="BO626" s="631"/>
      <c r="BP626" s="631"/>
      <c r="BQ626" s="631"/>
      <c r="BR626" s="631"/>
      <c r="BS626" s="631"/>
      <c r="BT626" s="634"/>
      <c r="BU626" s="635"/>
      <c r="BV626" s="633"/>
      <c r="BW626" s="636"/>
    </row>
    <row r="627" spans="2:75" ht="15.75" customHeight="1">
      <c r="B627" s="330" t="s">
        <v>209</v>
      </c>
      <c r="C627" s="331">
        <v>27324405000131</v>
      </c>
      <c r="D627" s="332" t="s">
        <v>13</v>
      </c>
      <c r="E627" s="332" t="s">
        <v>615</v>
      </c>
      <c r="F627" s="332" t="s">
        <v>619</v>
      </c>
      <c r="G627" s="333" t="s">
        <v>34</v>
      </c>
      <c r="H627" s="333" t="s">
        <v>1337</v>
      </c>
      <c r="I627" s="333" t="s">
        <v>34</v>
      </c>
      <c r="J627" s="333" t="s">
        <v>611</v>
      </c>
      <c r="K627" s="334" t="s">
        <v>48</v>
      </c>
      <c r="L627" s="335"/>
      <c r="M627" s="335" t="s">
        <v>1415</v>
      </c>
      <c r="N627" s="334">
        <v>441996</v>
      </c>
      <c r="O627" s="334" t="s">
        <v>1321</v>
      </c>
      <c r="P627" s="338">
        <v>42877</v>
      </c>
      <c r="Q627" s="339">
        <v>58067890.469999999</v>
      </c>
      <c r="R627" s="339">
        <v>74265138.602063477</v>
      </c>
      <c r="S627" s="334">
        <v>13</v>
      </c>
      <c r="T627" s="336">
        <v>4.2272682563059494E-2</v>
      </c>
      <c r="U627" s="336">
        <v>0.54646721833268252</v>
      </c>
      <c r="V627" s="336">
        <v>5.4754052662313812E-2</v>
      </c>
      <c r="W627" s="336">
        <v>0.53677279914899934</v>
      </c>
      <c r="X627" s="336">
        <v>9.1780808383400858E-2</v>
      </c>
      <c r="Y627" s="336">
        <v>0.69599054292344986</v>
      </c>
      <c r="Z627" s="336">
        <v>0.18258804378308646</v>
      </c>
      <c r="AA627" s="336">
        <v>1.0378896337637171</v>
      </c>
      <c r="AB627" s="336">
        <v>3.9114029565807014E-2</v>
      </c>
      <c r="AC627" s="340">
        <v>-1.1013187219327158</v>
      </c>
      <c r="AD627" s="509">
        <v>0</v>
      </c>
      <c r="AE627" s="337" t="s">
        <v>2284</v>
      </c>
      <c r="AF627" s="337" t="s">
        <v>2143</v>
      </c>
      <c r="AG627" s="341" t="s">
        <v>1437</v>
      </c>
      <c r="AH627" s="341" t="s">
        <v>2138</v>
      </c>
      <c r="AI627" s="341">
        <v>25000</v>
      </c>
      <c r="AJ627" s="341">
        <v>10000</v>
      </c>
      <c r="AK627" s="341">
        <v>20000</v>
      </c>
      <c r="AL627" s="336">
        <v>5.5000000000000005E-3</v>
      </c>
      <c r="AM627" s="336">
        <v>0.1</v>
      </c>
      <c r="AN627" s="336" t="s">
        <v>64</v>
      </c>
      <c r="AO627" s="334" t="s">
        <v>1324</v>
      </c>
      <c r="AP627" s="337" t="s">
        <v>13</v>
      </c>
      <c r="AQ627" s="343" t="s">
        <v>668</v>
      </c>
      <c r="AR627" s="336">
        <v>1.2833333333333332E-3</v>
      </c>
      <c r="AS627" s="336">
        <v>1.2833333333333332E-3</v>
      </c>
      <c r="AT627" s="336"/>
      <c r="AX627" s="629"/>
      <c r="AY627" s="630"/>
      <c r="AZ627" s="630"/>
      <c r="BA627" s="630"/>
      <c r="BB627" s="631"/>
      <c r="BC627" s="630"/>
      <c r="BD627" s="630"/>
      <c r="BE627" s="630"/>
      <c r="BF627" s="630"/>
      <c r="BG627" s="631"/>
      <c r="BH627" s="631"/>
      <c r="BI627" s="632"/>
      <c r="BJ627" s="632"/>
      <c r="BK627" s="632"/>
      <c r="BL627" s="631"/>
      <c r="BM627" s="631"/>
      <c r="BN627" s="631"/>
      <c r="BO627" s="631"/>
      <c r="BP627" s="631"/>
      <c r="BQ627" s="631"/>
      <c r="BR627" s="631"/>
      <c r="BS627" s="631"/>
      <c r="BT627" s="634"/>
      <c r="BU627" s="635"/>
      <c r="BV627" s="633"/>
      <c r="BW627" s="636"/>
    </row>
    <row r="628" spans="2:75" ht="15.75" customHeight="1">
      <c r="B628" s="330" t="s">
        <v>740</v>
      </c>
      <c r="C628" s="331">
        <v>31848238000103</v>
      </c>
      <c r="D628" s="332" t="s">
        <v>14</v>
      </c>
      <c r="E628" s="332" t="s">
        <v>607</v>
      </c>
      <c r="F628" s="332"/>
      <c r="G628" s="333"/>
      <c r="H628" s="333" t="s">
        <v>34</v>
      </c>
      <c r="I628" s="333" t="s">
        <v>34</v>
      </c>
      <c r="J628" s="333" t="s">
        <v>608</v>
      </c>
      <c r="K628" s="334" t="s">
        <v>48</v>
      </c>
      <c r="L628" s="335"/>
      <c r="M628" s="335" t="s">
        <v>1415</v>
      </c>
      <c r="N628" s="334">
        <v>509892</v>
      </c>
      <c r="O628" s="334" t="s">
        <v>1321</v>
      </c>
      <c r="P628" s="338">
        <v>43658</v>
      </c>
      <c r="Q628" s="339">
        <v>2262268.5499999998</v>
      </c>
      <c r="R628" s="339">
        <v>3482117.4941666676</v>
      </c>
      <c r="S628" s="334">
        <v>13</v>
      </c>
      <c r="T628" s="336">
        <v>-5.3367427989555849E-2</v>
      </c>
      <c r="U628" s="336">
        <v>-0.68989115794859113</v>
      </c>
      <c r="V628" s="336">
        <v>-0.17308578445774614</v>
      </c>
      <c r="W628" s="336">
        <v>-1.6968194407321273</v>
      </c>
      <c r="X628" s="336">
        <v>-7.3739058769766053E-2</v>
      </c>
      <c r="Y628" s="336">
        <v>-0.5591766781291011</v>
      </c>
      <c r="Z628" s="336">
        <v>3.7952160272171964E-2</v>
      </c>
      <c r="AA628" s="336">
        <v>0.21573238263191935</v>
      </c>
      <c r="AB628" s="336">
        <v>0.17331498170270546</v>
      </c>
      <c r="AC628" s="340">
        <v>-1.5700749830704859</v>
      </c>
      <c r="AD628" s="509">
        <v>0</v>
      </c>
      <c r="AE628" s="337" t="s">
        <v>2159</v>
      </c>
      <c r="AF628" s="337" t="s">
        <v>741</v>
      </c>
      <c r="AG628" s="341" t="s">
        <v>741</v>
      </c>
      <c r="AH628" s="341" t="s">
        <v>2138</v>
      </c>
      <c r="AI628" s="341">
        <v>5000</v>
      </c>
      <c r="AJ628" s="341">
        <v>500</v>
      </c>
      <c r="AK628" s="341">
        <v>5000</v>
      </c>
      <c r="AL628" s="640">
        <v>1.9650000000000001E-2</v>
      </c>
      <c r="AM628" s="640">
        <v>0.2</v>
      </c>
      <c r="AN628" s="336" t="s">
        <v>666</v>
      </c>
      <c r="AO628" s="334" t="s">
        <v>1324</v>
      </c>
      <c r="AP628" s="337" t="s">
        <v>716</v>
      </c>
      <c r="AQ628" s="343" t="s">
        <v>665</v>
      </c>
      <c r="AR628" s="336">
        <v>1.3333333333333333E-3</v>
      </c>
      <c r="AS628" s="336">
        <v>1.3333333333333333E-3</v>
      </c>
      <c r="AT628" s="336"/>
      <c r="AX628" s="629"/>
      <c r="AY628" s="630"/>
      <c r="AZ628" s="630"/>
      <c r="BA628" s="630"/>
      <c r="BB628" s="631"/>
      <c r="BC628" s="630"/>
      <c r="BD628" s="630"/>
      <c r="BE628" s="630"/>
      <c r="BF628" s="630"/>
      <c r="BG628" s="631"/>
      <c r="BH628" s="631"/>
      <c r="BI628" s="632"/>
      <c r="BJ628" s="632"/>
      <c r="BK628" s="632"/>
      <c r="BL628" s="631"/>
      <c r="BM628" s="631"/>
      <c r="BN628" s="631"/>
      <c r="BO628" s="631"/>
      <c r="BP628" s="631"/>
      <c r="BQ628" s="631"/>
      <c r="BR628" s="631"/>
      <c r="BS628" s="631"/>
      <c r="BT628" s="634"/>
      <c r="BU628" s="635"/>
      <c r="BV628" s="633"/>
      <c r="BW628" s="636"/>
    </row>
    <row r="629" spans="2:75" ht="15.75" customHeight="1">
      <c r="B629" s="330" t="s">
        <v>1574</v>
      </c>
      <c r="C629" s="331">
        <v>4147027000162</v>
      </c>
      <c r="D629" s="332" t="s">
        <v>13</v>
      </c>
      <c r="E629" s="332" t="s">
        <v>615</v>
      </c>
      <c r="F629" s="332" t="s">
        <v>619</v>
      </c>
      <c r="G629" s="333" t="s">
        <v>34</v>
      </c>
      <c r="H629" s="333" t="s">
        <v>1338</v>
      </c>
      <c r="I629" s="333" t="s">
        <v>34</v>
      </c>
      <c r="J629" s="333" t="s">
        <v>611</v>
      </c>
      <c r="K629" s="334" t="s">
        <v>48</v>
      </c>
      <c r="L629" s="335"/>
      <c r="M629" s="335"/>
      <c r="N629" s="334">
        <v>97081</v>
      </c>
      <c r="O629" s="334" t="s">
        <v>1324</v>
      </c>
      <c r="P629" s="338">
        <v>37196</v>
      </c>
      <c r="Q629" s="339">
        <v>108876576.58</v>
      </c>
      <c r="R629" s="339">
        <v>112160911.68960318</v>
      </c>
      <c r="S629" s="334">
        <v>14</v>
      </c>
      <c r="T629" s="336">
        <v>0.1115687428004597</v>
      </c>
      <c r="U629" s="336">
        <v>1.2549155707865194</v>
      </c>
      <c r="V629" s="336">
        <v>8.3201869758038338E-2</v>
      </c>
      <c r="W629" s="336">
        <v>0.76360249998287133</v>
      </c>
      <c r="X629" s="336">
        <v>0.16135690642763389</v>
      </c>
      <c r="Y629" s="336">
        <v>1.134627953467167</v>
      </c>
      <c r="Z629" s="336">
        <v>0.17423001460220999</v>
      </c>
      <c r="AA629" s="336">
        <v>0.95209101131221241</v>
      </c>
      <c r="AB629" s="336">
        <v>8.1788575528471921E-2</v>
      </c>
      <c r="AC629" s="340">
        <v>-0.24674708923460983</v>
      </c>
      <c r="AD629" s="509">
        <v>22188046000119</v>
      </c>
      <c r="AE629" s="337" t="s">
        <v>1554</v>
      </c>
      <c r="AF629" s="337" t="s">
        <v>2146</v>
      </c>
      <c r="AG629" s="341" t="s">
        <v>1554</v>
      </c>
      <c r="AH629" s="341" t="s">
        <v>2138</v>
      </c>
      <c r="AI629" s="341">
        <v>100000</v>
      </c>
      <c r="AJ629" s="341">
        <v>50000</v>
      </c>
      <c r="AK629" s="341">
        <v>100000</v>
      </c>
      <c r="AL629" s="336">
        <v>0</v>
      </c>
      <c r="AM629" s="336" t="s">
        <v>34</v>
      </c>
      <c r="AN629" s="336" t="s">
        <v>64</v>
      </c>
      <c r="AO629" s="334" t="s">
        <v>1324</v>
      </c>
      <c r="AP629" s="337" t="s">
        <v>13</v>
      </c>
      <c r="AQ629" s="343" t="s">
        <v>664</v>
      </c>
      <c r="AR629" s="336" t="s">
        <v>34</v>
      </c>
      <c r="AS629" s="336" t="s">
        <v>34</v>
      </c>
      <c r="AT629" s="336"/>
      <c r="AX629" s="629"/>
      <c r="AY629" s="630"/>
      <c r="AZ629" s="630"/>
      <c r="BA629" s="630"/>
      <c r="BB629" s="631"/>
      <c r="BC629" s="630"/>
      <c r="BD629" s="630"/>
      <c r="BE629" s="630"/>
      <c r="BF629" s="630"/>
      <c r="BG629" s="631"/>
      <c r="BH629" s="631"/>
      <c r="BI629" s="632"/>
      <c r="BJ629" s="632"/>
      <c r="BK629" s="632"/>
      <c r="BL629" s="631"/>
      <c r="BM629" s="631"/>
      <c r="BN629" s="631"/>
      <c r="BO629" s="631"/>
      <c r="BP629" s="631"/>
      <c r="BQ629" s="631"/>
      <c r="BR629" s="631"/>
      <c r="BS629" s="631"/>
      <c r="BT629" s="634"/>
      <c r="BU629" s="635"/>
      <c r="BV629" s="633"/>
      <c r="BW629" s="636"/>
    </row>
    <row r="630" spans="2:75" ht="15.75" customHeight="1">
      <c r="B630" s="330" t="s">
        <v>185</v>
      </c>
      <c r="C630" s="331">
        <v>13155995000101</v>
      </c>
      <c r="D630" s="332" t="s">
        <v>14</v>
      </c>
      <c r="E630" s="332" t="s">
        <v>607</v>
      </c>
      <c r="F630" s="332"/>
      <c r="G630" s="333"/>
      <c r="H630" s="333" t="s">
        <v>34</v>
      </c>
      <c r="I630" s="333" t="s">
        <v>34</v>
      </c>
      <c r="J630" s="333" t="s">
        <v>608</v>
      </c>
      <c r="K630" s="334" t="s">
        <v>48</v>
      </c>
      <c r="L630" s="335"/>
      <c r="M630" s="335" t="s">
        <v>1415</v>
      </c>
      <c r="N630" s="334">
        <v>289140</v>
      </c>
      <c r="O630" s="334" t="s">
        <v>1321</v>
      </c>
      <c r="P630" s="338">
        <v>40802</v>
      </c>
      <c r="Q630" s="339">
        <v>140563845.65000001</v>
      </c>
      <c r="R630" s="339">
        <v>151542825.07503977</v>
      </c>
      <c r="S630" s="334">
        <v>14</v>
      </c>
      <c r="T630" s="336">
        <v>5.6849573694760291E-2</v>
      </c>
      <c r="U630" s="336">
        <v>0.73490553512973134</v>
      </c>
      <c r="V630" s="336">
        <v>-0.11648045801563067</v>
      </c>
      <c r="W630" s="336">
        <v>-1.1418979683715971</v>
      </c>
      <c r="X630" s="336">
        <v>-2.1059589757095099E-2</v>
      </c>
      <c r="Y630" s="336">
        <v>-0.15969869482470805</v>
      </c>
      <c r="Z630" s="336">
        <v>3.0372141104899608E-3</v>
      </c>
      <c r="AA630" s="336">
        <v>1.7264509633190029E-2</v>
      </c>
      <c r="AB630" s="336">
        <v>0.21599854298955165</v>
      </c>
      <c r="AC630" s="340">
        <v>-0.91498889122752702</v>
      </c>
      <c r="AD630" s="509">
        <v>0</v>
      </c>
      <c r="AE630" s="337" t="s">
        <v>2249</v>
      </c>
      <c r="AF630" s="337" t="s">
        <v>741</v>
      </c>
      <c r="AG630" s="341" t="s">
        <v>741</v>
      </c>
      <c r="AH630" s="341" t="s">
        <v>2138</v>
      </c>
      <c r="AI630" s="341">
        <v>500</v>
      </c>
      <c r="AJ630" s="341">
        <v>500</v>
      </c>
      <c r="AK630" s="341">
        <v>500</v>
      </c>
      <c r="AL630" s="336">
        <v>0.02</v>
      </c>
      <c r="AM630" s="336">
        <v>0.2</v>
      </c>
      <c r="AN630" s="336" t="s">
        <v>666</v>
      </c>
      <c r="AO630" s="334" t="s">
        <v>1324</v>
      </c>
      <c r="AP630" s="337" t="s">
        <v>716</v>
      </c>
      <c r="AQ630" s="343" t="s">
        <v>670</v>
      </c>
      <c r="AR630" s="336">
        <v>3.3333333333333335E-3</v>
      </c>
      <c r="AS630" s="336">
        <v>3.3333333333333335E-3</v>
      </c>
      <c r="AT630" s="336"/>
      <c r="AX630" s="629"/>
      <c r="AY630" s="630"/>
      <c r="AZ630" s="630"/>
      <c r="BA630" s="630"/>
      <c r="BB630" s="631"/>
      <c r="BC630" s="630"/>
      <c r="BD630" s="630"/>
      <c r="BE630" s="630"/>
      <c r="BF630" s="630"/>
      <c r="BG630" s="631"/>
      <c r="BH630" s="631"/>
      <c r="BI630" s="632"/>
      <c r="BJ630" s="632"/>
      <c r="BK630" s="632"/>
      <c r="BL630" s="631"/>
      <c r="BM630" s="631"/>
      <c r="BN630" s="631"/>
      <c r="BO630" s="631"/>
      <c r="BP630" s="631"/>
      <c r="BQ630" s="631"/>
      <c r="BR630" s="631"/>
      <c r="BS630" s="631"/>
      <c r="BT630" s="634"/>
      <c r="BU630" s="635"/>
      <c r="BV630" s="633"/>
      <c r="BW630" s="636"/>
    </row>
    <row r="631" spans="2:75" ht="15.75" customHeight="1">
      <c r="B631" s="330" t="s">
        <v>220</v>
      </c>
      <c r="C631" s="331">
        <v>24623392000103</v>
      </c>
      <c r="D631" s="332" t="s">
        <v>14</v>
      </c>
      <c r="E631" s="332" t="s">
        <v>614</v>
      </c>
      <c r="F631" s="332"/>
      <c r="G631" s="333"/>
      <c r="H631" s="333" t="s">
        <v>1338</v>
      </c>
      <c r="I631" s="333" t="s">
        <v>34</v>
      </c>
      <c r="J631" s="333" t="s">
        <v>608</v>
      </c>
      <c r="K631" s="334" t="s">
        <v>48</v>
      </c>
      <c r="L631" s="335"/>
      <c r="M631" s="335" t="s">
        <v>34</v>
      </c>
      <c r="N631" s="334">
        <v>420591</v>
      </c>
      <c r="O631" s="334" t="s">
        <v>1321</v>
      </c>
      <c r="P631" s="338">
        <v>42562</v>
      </c>
      <c r="Q631" s="339">
        <v>19076564.600000001</v>
      </c>
      <c r="R631" s="339">
        <v>17893028.365158737</v>
      </c>
      <c r="S631" s="334">
        <v>14</v>
      </c>
      <c r="T631" s="336">
        <v>0.11064787588552383</v>
      </c>
      <c r="U631" s="336">
        <v>1.4303666879759502</v>
      </c>
      <c r="V631" s="336">
        <v>0.10320206366794404</v>
      </c>
      <c r="W631" s="336">
        <v>1.0117253043284529</v>
      </c>
      <c r="X631" s="336">
        <v>0.33024121327579081</v>
      </c>
      <c r="Y631" s="336">
        <v>2.5042791120707246</v>
      </c>
      <c r="Z631" s="336">
        <v>0.76101644732156104</v>
      </c>
      <c r="AA631" s="336">
        <v>4.3258641991754869</v>
      </c>
      <c r="AB631" s="336">
        <v>0.24738513363878367</v>
      </c>
      <c r="AC631" s="340">
        <v>0.12774169300612562</v>
      </c>
      <c r="AD631" s="509">
        <v>0</v>
      </c>
      <c r="AE631" s="337" t="s">
        <v>2290</v>
      </c>
      <c r="AF631" s="337" t="s">
        <v>2134</v>
      </c>
      <c r="AG631" s="341" t="s">
        <v>1436</v>
      </c>
      <c r="AH631" s="341" t="s">
        <v>2138</v>
      </c>
      <c r="AI631" s="341">
        <v>5000</v>
      </c>
      <c r="AJ631" s="341">
        <v>1000</v>
      </c>
      <c r="AK631" s="341">
        <v>1000</v>
      </c>
      <c r="AL631" s="336">
        <v>0.02</v>
      </c>
      <c r="AM631" s="336">
        <v>0.2</v>
      </c>
      <c r="AN631" s="336" t="s">
        <v>64</v>
      </c>
      <c r="AO631" s="334" t="s">
        <v>1324</v>
      </c>
      <c r="AP631" s="337" t="s">
        <v>13</v>
      </c>
      <c r="AQ631" s="343" t="s">
        <v>668</v>
      </c>
      <c r="AR631" s="336">
        <v>4.6666666666666662E-3</v>
      </c>
      <c r="AS631" s="336">
        <v>4.6666666666666662E-3</v>
      </c>
      <c r="AT631" s="336"/>
      <c r="AX631" s="629"/>
      <c r="AY631" s="630"/>
      <c r="AZ631" s="630"/>
      <c r="BA631" s="630"/>
      <c r="BB631" s="631"/>
      <c r="BC631" s="630"/>
      <c r="BD631" s="630"/>
      <c r="BE631" s="630"/>
      <c r="BF631" s="630"/>
      <c r="BG631" s="631"/>
      <c r="BH631" s="631"/>
      <c r="BI631" s="632"/>
      <c r="BJ631" s="632"/>
      <c r="BK631" s="632"/>
      <c r="BL631" s="631"/>
      <c r="BM631" s="631"/>
      <c r="BN631" s="631"/>
      <c r="BO631" s="631"/>
      <c r="BP631" s="631"/>
      <c r="BQ631" s="631"/>
      <c r="BR631" s="631"/>
      <c r="BS631" s="631"/>
      <c r="BT631" s="634"/>
      <c r="BU631" s="635"/>
      <c r="BV631" s="633"/>
      <c r="BW631" s="636"/>
    </row>
    <row r="632" spans="2:75" ht="15.75" customHeight="1">
      <c r="B632" s="330" t="s">
        <v>242</v>
      </c>
      <c r="C632" s="331">
        <v>7266253000150</v>
      </c>
      <c r="D632" s="332" t="s">
        <v>14</v>
      </c>
      <c r="E632" s="332" t="s">
        <v>607</v>
      </c>
      <c r="F632" s="332"/>
      <c r="G632" s="333"/>
      <c r="H632" s="333" t="s">
        <v>34</v>
      </c>
      <c r="I632" s="333" t="s">
        <v>34</v>
      </c>
      <c r="J632" s="333" t="s">
        <v>608</v>
      </c>
      <c r="K632" s="334" t="s">
        <v>48</v>
      </c>
      <c r="L632" s="335"/>
      <c r="M632" s="335" t="s">
        <v>34</v>
      </c>
      <c r="N632" s="334">
        <v>156981</v>
      </c>
      <c r="O632" s="334" t="s">
        <v>1321</v>
      </c>
      <c r="P632" s="338">
        <v>38611</v>
      </c>
      <c r="Q632" s="339">
        <v>21827155.710000001</v>
      </c>
      <c r="R632" s="339">
        <v>24975840.935515858</v>
      </c>
      <c r="S632" s="334">
        <v>14</v>
      </c>
      <c r="T632" s="336">
        <v>-8.8241307723799345E-2</v>
      </c>
      <c r="U632" s="336">
        <v>-1.1407126080047114</v>
      </c>
      <c r="V632" s="336">
        <v>-0.22467290518009486</v>
      </c>
      <c r="W632" s="336">
        <v>-2.2025457174873706</v>
      </c>
      <c r="X632" s="336">
        <v>-0.17010072424250267</v>
      </c>
      <c r="Y632" s="336">
        <v>-1.2899046925220019</v>
      </c>
      <c r="Z632" s="336">
        <v>-0.1060948538230293</v>
      </c>
      <c r="AA632" s="336">
        <v>-0.60307754383641166</v>
      </c>
      <c r="AB632" s="336">
        <v>0.23873749317710669</v>
      </c>
      <c r="AC632" s="340">
        <v>-1.353033837981648</v>
      </c>
      <c r="AD632" s="509">
        <v>11361527000168</v>
      </c>
      <c r="AE632" s="337" t="s">
        <v>2312</v>
      </c>
      <c r="AF632" s="337" t="s">
        <v>2134</v>
      </c>
      <c r="AG632" s="341" t="s">
        <v>1436</v>
      </c>
      <c r="AH632" s="341" t="s">
        <v>2138</v>
      </c>
      <c r="AI632" s="341">
        <v>1000</v>
      </c>
      <c r="AJ632" s="341">
        <v>1000</v>
      </c>
      <c r="AK632" s="341">
        <v>1000</v>
      </c>
      <c r="AL632" s="336">
        <v>0.02</v>
      </c>
      <c r="AM632" s="336">
        <v>0.2</v>
      </c>
      <c r="AN632" s="336" t="s">
        <v>34</v>
      </c>
      <c r="AO632" s="334" t="s">
        <v>1324</v>
      </c>
      <c r="AP632" s="337" t="s">
        <v>716</v>
      </c>
      <c r="AQ632" s="343" t="s">
        <v>659</v>
      </c>
      <c r="AR632" s="336">
        <v>4.6666666666666662E-3</v>
      </c>
      <c r="AS632" s="336">
        <v>4.6666666666666662E-3</v>
      </c>
      <c r="AT632" s="336"/>
      <c r="AX632" s="629"/>
      <c r="AY632" s="630"/>
      <c r="AZ632" s="630"/>
      <c r="BA632" s="630"/>
      <c r="BB632" s="631"/>
      <c r="BC632" s="630"/>
      <c r="BD632" s="630"/>
      <c r="BE632" s="630"/>
      <c r="BF632" s="630"/>
      <c r="BG632" s="631"/>
      <c r="BH632" s="631"/>
      <c r="BI632" s="632"/>
      <c r="BJ632" s="632"/>
      <c r="BK632" s="632"/>
      <c r="BL632" s="631"/>
      <c r="BM632" s="631"/>
      <c r="BN632" s="631"/>
      <c r="BO632" s="631"/>
      <c r="BP632" s="631"/>
      <c r="BQ632" s="631"/>
      <c r="BR632" s="631"/>
      <c r="BS632" s="631"/>
      <c r="BT632" s="634"/>
      <c r="BU632" s="635"/>
      <c r="BV632" s="633"/>
      <c r="BW632" s="636"/>
    </row>
    <row r="633" spans="2:75" ht="15.75" customHeight="1">
      <c r="B633" s="330" t="s">
        <v>1636</v>
      </c>
      <c r="C633" s="331">
        <v>35591542000160</v>
      </c>
      <c r="D633" s="332" t="s">
        <v>14</v>
      </c>
      <c r="E633" s="332"/>
      <c r="F633" s="332"/>
      <c r="G633" s="333"/>
      <c r="H633" s="333" t="s">
        <v>34</v>
      </c>
      <c r="I633" s="333"/>
      <c r="J633" s="333"/>
      <c r="K633" s="334"/>
      <c r="L633" s="335"/>
      <c r="M633" s="335"/>
      <c r="N633" s="334">
        <v>530956</v>
      </c>
      <c r="O633" s="334" t="s">
        <v>1321</v>
      </c>
      <c r="P633" s="338">
        <v>43909</v>
      </c>
      <c r="Q633" s="339">
        <v>113042604.72</v>
      </c>
      <c r="R633" s="339">
        <v>117031758.33912708</v>
      </c>
      <c r="S633" s="334">
        <v>14</v>
      </c>
      <c r="T633" s="336">
        <v>-0.10348795682248502</v>
      </c>
      <c r="U633" s="336">
        <v>-1.1640235889158408</v>
      </c>
      <c r="V633" s="336">
        <v>-0.22486053435874276</v>
      </c>
      <c r="W633" s="336">
        <v>-2.0637044177391406</v>
      </c>
      <c r="X633" s="336">
        <v>-9.854901855330922E-2</v>
      </c>
      <c r="Y633" s="336">
        <v>-0.6929760474026383</v>
      </c>
      <c r="Z633" s="336" t="s">
        <v>1418</v>
      </c>
      <c r="AA633" s="336" t="s">
        <v>1418</v>
      </c>
      <c r="AB633" s="336">
        <v>0.2490969006952253</v>
      </c>
      <c r="AC633" s="340">
        <v>-1.3133614934422204</v>
      </c>
      <c r="AD633" s="509">
        <v>73232530000139</v>
      </c>
      <c r="AE633" s="337" t="s">
        <v>2343</v>
      </c>
      <c r="AF633" s="337" t="s">
        <v>2343</v>
      </c>
      <c r="AG633" s="341" t="s">
        <v>1440</v>
      </c>
      <c r="AH633" s="341" t="s">
        <v>2135</v>
      </c>
      <c r="AI633" s="341" t="s">
        <v>1428</v>
      </c>
      <c r="AJ633" s="341" t="s">
        <v>1428</v>
      </c>
      <c r="AK633" s="341" t="s">
        <v>1428</v>
      </c>
      <c r="AL633" s="336">
        <v>0</v>
      </c>
      <c r="AM633" s="336" t="s">
        <v>34</v>
      </c>
      <c r="AN633" s="336" t="s">
        <v>666</v>
      </c>
      <c r="AO633" s="334" t="s">
        <v>1324</v>
      </c>
      <c r="AP633" s="337" t="s">
        <v>716</v>
      </c>
      <c r="AQ633" s="343" t="s">
        <v>659</v>
      </c>
      <c r="AR633" s="336" t="s">
        <v>34</v>
      </c>
      <c r="AS633" s="336" t="s">
        <v>34</v>
      </c>
      <c r="AT633" s="336"/>
      <c r="AX633" s="629"/>
      <c r="AY633" s="630"/>
      <c r="AZ633" s="630"/>
      <c r="BA633" s="630"/>
      <c r="BB633" s="631"/>
      <c r="BC633" s="630"/>
      <c r="BD633" s="630"/>
      <c r="BE633" s="630"/>
      <c r="BF633" s="630"/>
      <c r="BG633" s="631"/>
      <c r="BH633" s="631"/>
      <c r="BI633" s="632"/>
      <c r="BJ633" s="632"/>
      <c r="BK633" s="632"/>
      <c r="BL633" s="631"/>
      <c r="BM633" s="631"/>
      <c r="BN633" s="631"/>
      <c r="BO633" s="631"/>
      <c r="BP633" s="631"/>
      <c r="BQ633" s="631"/>
      <c r="BR633" s="631"/>
      <c r="BS633" s="631"/>
      <c r="BT633" s="634"/>
      <c r="BU633" s="635"/>
      <c r="BV633" s="633"/>
      <c r="BW633" s="636"/>
    </row>
    <row r="634" spans="2:75" ht="15.75" customHeight="1">
      <c r="B634" s="330" t="s">
        <v>590</v>
      </c>
      <c r="C634" s="331">
        <v>6940782000125</v>
      </c>
      <c r="D634" s="332" t="s">
        <v>14</v>
      </c>
      <c r="E634" s="332" t="s">
        <v>614</v>
      </c>
      <c r="F634" s="332"/>
      <c r="G634" s="333"/>
      <c r="H634" s="333" t="s">
        <v>1338</v>
      </c>
      <c r="I634" s="333" t="s">
        <v>34</v>
      </c>
      <c r="J634" s="333" t="s">
        <v>608</v>
      </c>
      <c r="K634" s="334" t="s">
        <v>48</v>
      </c>
      <c r="L634" s="335"/>
      <c r="M634" s="335" t="s">
        <v>34</v>
      </c>
      <c r="N634" s="334">
        <v>141690</v>
      </c>
      <c r="O634" s="334" t="s">
        <v>1321</v>
      </c>
      <c r="P634" s="338">
        <v>38238</v>
      </c>
      <c r="Q634" s="339">
        <v>10595223.32</v>
      </c>
      <c r="R634" s="339">
        <v>5752900.9848412704</v>
      </c>
      <c r="S634" s="334">
        <v>14</v>
      </c>
      <c r="T634" s="336">
        <v>-3.5858440678693593E-2</v>
      </c>
      <c r="U634" s="336">
        <v>-0.46354906155297876</v>
      </c>
      <c r="V634" s="336">
        <v>-0.15421133934012887</v>
      </c>
      <c r="W634" s="336">
        <v>-1.5117867674312018</v>
      </c>
      <c r="X634" s="336">
        <v>-5.2190999820325046E-2</v>
      </c>
      <c r="Y634" s="336">
        <v>-0.395773832683252</v>
      </c>
      <c r="Z634" s="336">
        <v>6.9863928696820787E-2</v>
      </c>
      <c r="AA634" s="336">
        <v>0.39712921977837978</v>
      </c>
      <c r="AB634" s="336">
        <v>0.20510978539164365</v>
      </c>
      <c r="AC634" s="340">
        <v>-1.1877745874036709</v>
      </c>
      <c r="AD634" s="509">
        <v>0</v>
      </c>
      <c r="AE634" s="337" t="s">
        <v>2403</v>
      </c>
      <c r="AF634" s="337" t="s">
        <v>2140</v>
      </c>
      <c r="AG634" s="341" t="s">
        <v>719</v>
      </c>
      <c r="AH634" s="341" t="s">
        <v>2138</v>
      </c>
      <c r="AI634" s="341">
        <v>1000</v>
      </c>
      <c r="AJ634" s="341">
        <v>1000</v>
      </c>
      <c r="AK634" s="341">
        <v>1000</v>
      </c>
      <c r="AL634" s="336">
        <v>5.0000000000000001E-3</v>
      </c>
      <c r="AM634" s="336">
        <v>0.2</v>
      </c>
      <c r="AN634" s="336" t="s">
        <v>666</v>
      </c>
      <c r="AO634" s="334" t="s">
        <v>1324</v>
      </c>
      <c r="AP634" s="337" t="s">
        <v>716</v>
      </c>
      <c r="AQ634" s="343" t="s">
        <v>659</v>
      </c>
      <c r="AR634" s="336">
        <v>8.0000000000000002E-3</v>
      </c>
      <c r="AS634" s="336">
        <v>8.0000000000000002E-3</v>
      </c>
      <c r="AT634" s="336"/>
      <c r="AX634" s="629"/>
      <c r="AY634" s="630"/>
      <c r="AZ634" s="630"/>
      <c r="BA634" s="630"/>
      <c r="BB634" s="631"/>
      <c r="BC634" s="630"/>
      <c r="BD634" s="630"/>
      <c r="BE634" s="630"/>
      <c r="BF634" s="630"/>
      <c r="BG634" s="631"/>
      <c r="BH634" s="631"/>
      <c r="BI634" s="632"/>
      <c r="BJ634" s="632"/>
      <c r="BK634" s="632"/>
      <c r="BL634" s="631"/>
      <c r="BM634" s="631"/>
      <c r="BN634" s="631"/>
      <c r="BO634" s="631"/>
      <c r="BP634" s="631"/>
      <c r="BQ634" s="631"/>
      <c r="BR634" s="631"/>
      <c r="BS634" s="631"/>
      <c r="BT634" s="634"/>
      <c r="BU634" s="635"/>
      <c r="BV634" s="633"/>
      <c r="BW634" s="636"/>
    </row>
    <row r="635" spans="2:75" ht="15.75" customHeight="1">
      <c r="B635" s="330" t="s">
        <v>426</v>
      </c>
      <c r="C635" s="331">
        <v>11447072000106</v>
      </c>
      <c r="D635" s="332" t="s">
        <v>14</v>
      </c>
      <c r="E635" s="332" t="s">
        <v>607</v>
      </c>
      <c r="F635" s="332"/>
      <c r="G635" s="333"/>
      <c r="H635" s="333" t="s">
        <v>34</v>
      </c>
      <c r="I635" s="333" t="s">
        <v>34</v>
      </c>
      <c r="J635" s="333" t="s">
        <v>608</v>
      </c>
      <c r="K635" s="334" t="s">
        <v>48</v>
      </c>
      <c r="L635" s="335"/>
      <c r="M635" s="335" t="s">
        <v>34</v>
      </c>
      <c r="N635" s="334">
        <v>242950</v>
      </c>
      <c r="O635" s="334" t="s">
        <v>1321</v>
      </c>
      <c r="P635" s="338">
        <v>40228</v>
      </c>
      <c r="Q635" s="339">
        <v>36915603.270000003</v>
      </c>
      <c r="R635" s="339">
        <v>42854850.396785691</v>
      </c>
      <c r="S635" s="334">
        <v>14</v>
      </c>
      <c r="T635" s="336">
        <v>-9.2761420943561879E-2</v>
      </c>
      <c r="U635" s="336">
        <v>-1.1991449938384635</v>
      </c>
      <c r="V635" s="336">
        <v>-0.1638477860375992</v>
      </c>
      <c r="W635" s="336">
        <v>-1.6062561667933328</v>
      </c>
      <c r="X635" s="336">
        <v>0.18090256072631261</v>
      </c>
      <c r="Y635" s="336">
        <v>1.3718169808462883</v>
      </c>
      <c r="Z635" s="336">
        <v>0.1793390364867109</v>
      </c>
      <c r="AA635" s="336">
        <v>1.0194212230010884</v>
      </c>
      <c r="AB635" s="336">
        <v>0.21657426102317745</v>
      </c>
      <c r="AC635" s="340">
        <v>-1.1664453798039796</v>
      </c>
      <c r="AD635" s="509">
        <v>0</v>
      </c>
      <c r="AE635" s="337" t="s">
        <v>2451</v>
      </c>
      <c r="AF635" s="337" t="s">
        <v>2134</v>
      </c>
      <c r="AG635" s="341" t="s">
        <v>1436</v>
      </c>
      <c r="AH635" s="341" t="s">
        <v>2138</v>
      </c>
      <c r="AI635" s="341">
        <v>500</v>
      </c>
      <c r="AJ635" s="341">
        <v>500</v>
      </c>
      <c r="AK635" s="341">
        <v>500</v>
      </c>
      <c r="AL635" s="336">
        <v>0.02</v>
      </c>
      <c r="AM635" s="336">
        <v>0.2</v>
      </c>
      <c r="AN635" s="336" t="s">
        <v>2152</v>
      </c>
      <c r="AO635" s="334" t="s">
        <v>1324</v>
      </c>
      <c r="AP635" s="337" t="s">
        <v>716</v>
      </c>
      <c r="AQ635" s="343" t="s">
        <v>659</v>
      </c>
      <c r="AR635" s="336">
        <v>6.6666666666666662E-3</v>
      </c>
      <c r="AS635" s="336">
        <v>6.6666666666666662E-3</v>
      </c>
      <c r="AT635" s="336"/>
      <c r="AX635" s="629"/>
      <c r="AY635" s="630"/>
      <c r="AZ635" s="630"/>
      <c r="BA635" s="630"/>
      <c r="BB635" s="631"/>
      <c r="BC635" s="630"/>
      <c r="BD635" s="630"/>
      <c r="BE635" s="630"/>
      <c r="BF635" s="630"/>
      <c r="BG635" s="631"/>
      <c r="BH635" s="631"/>
      <c r="BI635" s="632"/>
      <c r="BJ635" s="632"/>
      <c r="BK635" s="632"/>
      <c r="BL635" s="631"/>
      <c r="BM635" s="631"/>
      <c r="BN635" s="631"/>
      <c r="BO635" s="631"/>
      <c r="BP635" s="631"/>
      <c r="BQ635" s="631"/>
      <c r="BR635" s="631"/>
      <c r="BS635" s="631"/>
      <c r="BT635" s="634"/>
      <c r="BU635" s="635"/>
      <c r="BV635" s="633"/>
      <c r="BW635" s="636"/>
    </row>
    <row r="636" spans="2:75" ht="15.75" customHeight="1">
      <c r="B636" s="330" t="s">
        <v>1253</v>
      </c>
      <c r="C636" s="331">
        <v>31132367000192</v>
      </c>
      <c r="D636" s="332" t="s">
        <v>14</v>
      </c>
      <c r="E636" s="332" t="s">
        <v>607</v>
      </c>
      <c r="F636" s="332"/>
      <c r="G636" s="333"/>
      <c r="H636" s="333" t="s">
        <v>34</v>
      </c>
      <c r="I636" s="333" t="s">
        <v>34</v>
      </c>
      <c r="J636" s="333" t="s">
        <v>608</v>
      </c>
      <c r="K636" s="334" t="s">
        <v>48</v>
      </c>
      <c r="L636" s="335"/>
      <c r="M636" s="335" t="s">
        <v>1415</v>
      </c>
      <c r="N636" s="334">
        <v>484687</v>
      </c>
      <c r="O636" s="334" t="s">
        <v>1321</v>
      </c>
      <c r="P636" s="338">
        <v>43479</v>
      </c>
      <c r="Q636" s="339">
        <v>28277210.120000001</v>
      </c>
      <c r="R636" s="339">
        <v>29075101.641666666</v>
      </c>
      <c r="S636" s="334">
        <v>14</v>
      </c>
      <c r="T636" s="336">
        <v>-1.1478949183141296E-3</v>
      </c>
      <c r="U636" s="336">
        <v>-1.4839061656747251E-2</v>
      </c>
      <c r="V636" s="336">
        <v>-0.13215342480825942</v>
      </c>
      <c r="W636" s="336">
        <v>-1.2955454491915699</v>
      </c>
      <c r="X636" s="336">
        <v>2.3501823433483615E-2</v>
      </c>
      <c r="Y636" s="336">
        <v>0.17821859645027482</v>
      </c>
      <c r="Z636" s="336">
        <v>0.2239478362031877</v>
      </c>
      <c r="AA636" s="336">
        <v>1.2729921022388115</v>
      </c>
      <c r="AB636" s="336">
        <v>0.29803853238788891</v>
      </c>
      <c r="AC636" s="340">
        <v>-0.65295200624859306</v>
      </c>
      <c r="AD636" s="509">
        <v>0</v>
      </c>
      <c r="AE636" s="337" t="s">
        <v>2453</v>
      </c>
      <c r="AF636" s="337" t="s">
        <v>2143</v>
      </c>
      <c r="AG636" s="341" t="s">
        <v>1437</v>
      </c>
      <c r="AH636" s="341" t="s">
        <v>2138</v>
      </c>
      <c r="AI636" s="341">
        <v>500</v>
      </c>
      <c r="AJ636" s="341">
        <v>100</v>
      </c>
      <c r="AK636" s="341">
        <v>100</v>
      </c>
      <c r="AL636" s="336">
        <v>0.02</v>
      </c>
      <c r="AM636" s="336">
        <v>0.2</v>
      </c>
      <c r="AN636" s="336" t="s">
        <v>2152</v>
      </c>
      <c r="AO636" s="334" t="s">
        <v>1324</v>
      </c>
      <c r="AP636" s="337" t="s">
        <v>716</v>
      </c>
      <c r="AQ636" s="343" t="s">
        <v>659</v>
      </c>
      <c r="AR636" s="336">
        <v>3.3333333333333331E-3</v>
      </c>
      <c r="AS636" s="336">
        <v>3.3333333333333331E-3</v>
      </c>
      <c r="AT636" s="336"/>
      <c r="AW636" s="629"/>
      <c r="AX636" s="629"/>
      <c r="AY636" s="630"/>
      <c r="AZ636" s="630"/>
      <c r="BA636" s="630"/>
      <c r="BB636" s="631"/>
      <c r="BC636" s="630"/>
      <c r="BD636" s="630"/>
      <c r="BE636" s="630"/>
      <c r="BF636" s="630"/>
      <c r="BG636" s="631"/>
      <c r="BH636" s="631"/>
      <c r="BI636" s="632"/>
      <c r="BJ636" s="632"/>
      <c r="BK636" s="632"/>
      <c r="BL636" s="212"/>
      <c r="BM636" s="631"/>
      <c r="BN636" s="631"/>
      <c r="BO636" s="631"/>
      <c r="BP636" s="631"/>
      <c r="BQ636" s="631"/>
      <c r="BR636" s="631"/>
      <c r="BS636" s="631"/>
      <c r="BT636" s="634"/>
      <c r="BU636" s="635"/>
      <c r="BV636" s="633"/>
      <c r="BW636" s="636"/>
    </row>
    <row r="637" spans="2:75" ht="15.75" customHeight="1">
      <c r="B637" s="330" t="s">
        <v>1256</v>
      </c>
      <c r="C637" s="331">
        <v>12287682000144</v>
      </c>
      <c r="D637" s="332" t="s">
        <v>14</v>
      </c>
      <c r="E637" s="332" t="s">
        <v>607</v>
      </c>
      <c r="F637" s="332"/>
      <c r="G637" s="333"/>
      <c r="H637" s="333" t="s">
        <v>34</v>
      </c>
      <c r="I637" s="333" t="s">
        <v>34</v>
      </c>
      <c r="J637" s="333" t="s">
        <v>608</v>
      </c>
      <c r="K637" s="334" t="s">
        <v>48</v>
      </c>
      <c r="L637" s="335"/>
      <c r="M637" s="335" t="s">
        <v>34</v>
      </c>
      <c r="N637" s="334">
        <v>270466</v>
      </c>
      <c r="O637" s="334" t="s">
        <v>1321</v>
      </c>
      <c r="P637" s="338">
        <v>40633</v>
      </c>
      <c r="Q637" s="339">
        <v>84099400.650000006</v>
      </c>
      <c r="R637" s="339">
        <v>102948050.51456352</v>
      </c>
      <c r="S637" s="334">
        <v>14</v>
      </c>
      <c r="T637" s="336">
        <v>8.2179540244822435E-2</v>
      </c>
      <c r="U637" s="336">
        <v>1.0623509566599076</v>
      </c>
      <c r="V637" s="336">
        <v>-2.8131654420626706E-2</v>
      </c>
      <c r="W637" s="336">
        <v>-0.27578427812787959</v>
      </c>
      <c r="X637" s="336">
        <v>0.1108331880266622</v>
      </c>
      <c r="Y637" s="336">
        <v>0.84046819882406343</v>
      </c>
      <c r="Z637" s="336">
        <v>0.14207911380618055</v>
      </c>
      <c r="AA637" s="336">
        <v>0.8076237432553619</v>
      </c>
      <c r="AB637" s="336">
        <v>0.18560476022236241</v>
      </c>
      <c r="AC637" s="340">
        <v>-0.58447822827100115</v>
      </c>
      <c r="AD637" s="509">
        <v>0</v>
      </c>
      <c r="AE637" s="337" t="s">
        <v>2457</v>
      </c>
      <c r="AF637" s="337" t="s">
        <v>2140</v>
      </c>
      <c r="AG637" s="341" t="s">
        <v>719</v>
      </c>
      <c r="AH637" s="341" t="s">
        <v>2138</v>
      </c>
      <c r="AI637" s="341">
        <v>500</v>
      </c>
      <c r="AJ637" s="341">
        <v>500</v>
      </c>
      <c r="AK637" s="341">
        <v>500</v>
      </c>
      <c r="AL637" s="336">
        <v>2.9670000000000002E-2</v>
      </c>
      <c r="AM637" s="336" t="s">
        <v>34</v>
      </c>
      <c r="AN637" s="336" t="s">
        <v>2147</v>
      </c>
      <c r="AO637" s="334" t="s">
        <v>1324</v>
      </c>
      <c r="AP637" s="337" t="s">
        <v>716</v>
      </c>
      <c r="AQ637" s="343" t="s">
        <v>667</v>
      </c>
      <c r="AR637" s="336">
        <v>7.4174999999999996E-3</v>
      </c>
      <c r="AS637" s="336">
        <v>7.4174999999999996E-3</v>
      </c>
      <c r="AT637" s="336"/>
      <c r="AW637" s="629"/>
      <c r="AX637" s="629"/>
      <c r="AY637" s="630"/>
      <c r="AZ637" s="630"/>
      <c r="BA637" s="630"/>
      <c r="BB637" s="631"/>
      <c r="BC637" s="630"/>
      <c r="BD637" s="630"/>
      <c r="BE637" s="630"/>
      <c r="BF637" s="630"/>
      <c r="BG637" s="631"/>
      <c r="BH637" s="631"/>
      <c r="BI637" s="632"/>
      <c r="BJ637" s="632"/>
      <c r="BK637" s="632"/>
      <c r="BL637" s="212"/>
      <c r="BM637" s="631"/>
      <c r="BN637" s="631"/>
      <c r="BO637" s="631"/>
      <c r="BP637" s="631"/>
      <c r="BQ637" s="631"/>
      <c r="BR637" s="631"/>
      <c r="BS637" s="631"/>
      <c r="BT637" s="634"/>
      <c r="BU637" s="635"/>
      <c r="BV637" s="633"/>
      <c r="BW637" s="636"/>
    </row>
    <row r="638" spans="2:75" ht="15.75" customHeight="1">
      <c r="B638" s="330" t="s">
        <v>1588</v>
      </c>
      <c r="C638" s="331">
        <v>31611455000177</v>
      </c>
      <c r="D638" s="332" t="s">
        <v>11</v>
      </c>
      <c r="E638" s="332" t="s">
        <v>620</v>
      </c>
      <c r="F638" s="332" t="s">
        <v>663</v>
      </c>
      <c r="G638" s="333"/>
      <c r="H638" s="333" t="s">
        <v>34</v>
      </c>
      <c r="I638" s="333"/>
      <c r="J638" s="333" t="s">
        <v>608</v>
      </c>
      <c r="K638" s="334" t="s">
        <v>48</v>
      </c>
      <c r="L638" s="335"/>
      <c r="M638" s="335"/>
      <c r="N638" s="334">
        <v>493228</v>
      </c>
      <c r="O638" s="334" t="s">
        <v>1321</v>
      </c>
      <c r="P638" s="338">
        <v>43579</v>
      </c>
      <c r="Q638" s="339">
        <v>187959478.58000001</v>
      </c>
      <c r="R638" s="339">
        <v>132306279.84055555</v>
      </c>
      <c r="S638" s="334">
        <v>15</v>
      </c>
      <c r="T638" s="336">
        <v>9.7170916581435396E-2</v>
      </c>
      <c r="U638" s="336">
        <v>1.0929700665690287</v>
      </c>
      <c r="V638" s="336">
        <v>0.11977415581514195</v>
      </c>
      <c r="W638" s="336">
        <v>1.0992522773797906</v>
      </c>
      <c r="X638" s="336">
        <v>0.18236562575800019</v>
      </c>
      <c r="Y638" s="336">
        <v>1.282356865396141</v>
      </c>
      <c r="Z638" s="336">
        <v>0.19259790604503957</v>
      </c>
      <c r="AA638" s="336">
        <v>1.0524635239324043</v>
      </c>
      <c r="AB638" s="336">
        <v>1.9376423700449002E-3</v>
      </c>
      <c r="AC638" s="340">
        <v>5.01113872601438</v>
      </c>
      <c r="AD638" s="509">
        <v>31611340000182</v>
      </c>
      <c r="AE638" s="337" t="s">
        <v>1554</v>
      </c>
      <c r="AF638" s="337" t="s">
        <v>2146</v>
      </c>
      <c r="AG638" s="341" t="s">
        <v>59</v>
      </c>
      <c r="AH638" s="341" t="s">
        <v>2135</v>
      </c>
      <c r="AI638" s="341">
        <v>50000</v>
      </c>
      <c r="AJ638" s="341">
        <v>50000</v>
      </c>
      <c r="AK638" s="341">
        <v>50000</v>
      </c>
      <c r="AL638" s="336">
        <v>5.0000000000000001E-3</v>
      </c>
      <c r="AM638" s="336">
        <v>0.1</v>
      </c>
      <c r="AN638" s="336" t="s">
        <v>64</v>
      </c>
      <c r="AO638" s="334" t="s">
        <v>1324</v>
      </c>
      <c r="AP638" s="337" t="s">
        <v>13</v>
      </c>
      <c r="AQ638" s="343" t="s">
        <v>668</v>
      </c>
      <c r="AR638" s="336" t="s">
        <v>34</v>
      </c>
      <c r="AS638" s="336" t="s">
        <v>34</v>
      </c>
      <c r="AT638" s="336"/>
      <c r="AW638" s="629"/>
      <c r="AX638" s="629"/>
      <c r="AY638" s="630"/>
      <c r="AZ638" s="630"/>
      <c r="BA638" s="630"/>
      <c r="BB638" s="631"/>
      <c r="BC638" s="630"/>
      <c r="BD638" s="630"/>
      <c r="BE638" s="630"/>
      <c r="BF638" s="630"/>
      <c r="BG638" s="631"/>
      <c r="BH638" s="631"/>
      <c r="BI638" s="632"/>
      <c r="BJ638" s="632"/>
      <c r="BK638" s="632"/>
      <c r="BL638" s="212"/>
      <c r="BM638" s="631"/>
      <c r="BN638" s="631"/>
      <c r="BO638" s="631"/>
      <c r="BP638" s="631"/>
      <c r="BQ638" s="631"/>
      <c r="BR638" s="631"/>
      <c r="BS638" s="631"/>
      <c r="BT638" s="634"/>
      <c r="BU638" s="635"/>
      <c r="BV638" s="633"/>
      <c r="BW638" s="636"/>
    </row>
    <row r="639" spans="2:75" ht="15.75" customHeight="1">
      <c r="B639" s="330" t="s">
        <v>987</v>
      </c>
      <c r="C639" s="331">
        <v>27826059000190</v>
      </c>
      <c r="D639" s="332" t="s">
        <v>11</v>
      </c>
      <c r="E639" s="332" t="s">
        <v>620</v>
      </c>
      <c r="F639" s="332" t="s">
        <v>663</v>
      </c>
      <c r="G639" s="333" t="s">
        <v>738</v>
      </c>
      <c r="H639" s="333" t="s">
        <v>34</v>
      </c>
      <c r="I639" s="333"/>
      <c r="J639" s="333" t="s">
        <v>608</v>
      </c>
      <c r="K639" s="334" t="s">
        <v>48</v>
      </c>
      <c r="L639" s="335"/>
      <c r="M639" s="335" t="s">
        <v>34</v>
      </c>
      <c r="N639" s="334">
        <v>451703</v>
      </c>
      <c r="O639" s="334" t="s">
        <v>1321</v>
      </c>
      <c r="P639" s="338">
        <v>43039</v>
      </c>
      <c r="Q639" s="339">
        <v>285870599.62</v>
      </c>
      <c r="R639" s="339">
        <v>201595926.65801588</v>
      </c>
      <c r="S639" s="334">
        <v>15</v>
      </c>
      <c r="T639" s="336">
        <v>8.9148642531748923E-2</v>
      </c>
      <c r="U639" s="336">
        <v>1.1524419021619248</v>
      </c>
      <c r="V639" s="336">
        <v>0.13203273930126125</v>
      </c>
      <c r="W639" s="336">
        <v>1.2943623276825988</v>
      </c>
      <c r="X639" s="336">
        <v>0.18617651980953265</v>
      </c>
      <c r="Y639" s="336">
        <v>1.411810370644653</v>
      </c>
      <c r="Z639" s="336">
        <v>0.16208718692553248</v>
      </c>
      <c r="AA639" s="336">
        <v>0.92135611724821731</v>
      </c>
      <c r="AB639" s="336">
        <v>7.2841136790539147E-3</v>
      </c>
      <c r="AC639" s="340">
        <v>3.6956690339351201</v>
      </c>
      <c r="AD639" s="509">
        <v>0</v>
      </c>
      <c r="AE639" s="337" t="s">
        <v>2304</v>
      </c>
      <c r="AF639" s="337" t="s">
        <v>2134</v>
      </c>
      <c r="AG639" s="341" t="s">
        <v>1436</v>
      </c>
      <c r="AH639" s="341" t="s">
        <v>2138</v>
      </c>
      <c r="AI639" s="341">
        <v>500</v>
      </c>
      <c r="AJ639" s="341">
        <v>100</v>
      </c>
      <c r="AK639" s="341">
        <v>500</v>
      </c>
      <c r="AL639" s="336">
        <v>6.0000000000000001E-3</v>
      </c>
      <c r="AM639" s="336">
        <v>0.2</v>
      </c>
      <c r="AN639" s="336" t="s">
        <v>64</v>
      </c>
      <c r="AO639" s="334" t="s">
        <v>1324</v>
      </c>
      <c r="AP639" s="337" t="s">
        <v>11</v>
      </c>
      <c r="AQ639" s="343" t="s">
        <v>675</v>
      </c>
      <c r="AR639" s="336">
        <v>1.8E-3</v>
      </c>
      <c r="AS639" s="336">
        <v>1.8E-3</v>
      </c>
      <c r="AT639" s="336"/>
      <c r="AW639" s="629"/>
      <c r="AX639" s="629"/>
      <c r="AY639" s="630"/>
      <c r="AZ639" s="630"/>
      <c r="BA639" s="630"/>
      <c r="BB639" s="631"/>
      <c r="BC639" s="630"/>
      <c r="BD639" s="630"/>
      <c r="BE639" s="630"/>
      <c r="BF639" s="630"/>
      <c r="BG639" s="631"/>
      <c r="BH639" s="631"/>
      <c r="BI639" s="632"/>
      <c r="BJ639" s="632"/>
      <c r="BK639" s="632"/>
      <c r="BL639" s="212"/>
      <c r="BM639" s="631"/>
      <c r="BN639" s="631"/>
      <c r="BO639" s="631"/>
      <c r="BP639" s="631"/>
      <c r="BQ639" s="631"/>
      <c r="BR639" s="631"/>
      <c r="BS639" s="631"/>
      <c r="BT639" s="634"/>
      <c r="BU639" s="635"/>
      <c r="BV639" s="633"/>
      <c r="BW639" s="636"/>
    </row>
    <row r="640" spans="2:75" ht="15.75" customHeight="1">
      <c r="B640" s="330" t="s">
        <v>1209</v>
      </c>
      <c r="C640" s="331">
        <v>16599959000125</v>
      </c>
      <c r="D640" s="332" t="s">
        <v>11</v>
      </c>
      <c r="E640" s="332" t="s">
        <v>620</v>
      </c>
      <c r="F640" s="332" t="s">
        <v>663</v>
      </c>
      <c r="G640" s="333" t="s">
        <v>738</v>
      </c>
      <c r="H640" s="333" t="s">
        <v>34</v>
      </c>
      <c r="I640" s="333" t="s">
        <v>34</v>
      </c>
      <c r="J640" s="333" t="s">
        <v>608</v>
      </c>
      <c r="K640" s="334" t="s">
        <v>48</v>
      </c>
      <c r="L640" s="335"/>
      <c r="M640" s="335" t="s">
        <v>34</v>
      </c>
      <c r="N640" s="334">
        <v>317748</v>
      </c>
      <c r="O640" s="334" t="s">
        <v>1321</v>
      </c>
      <c r="P640" s="338">
        <v>41180</v>
      </c>
      <c r="Q640" s="339">
        <v>87814007.599999994</v>
      </c>
      <c r="R640" s="339">
        <v>74322143.130476162</v>
      </c>
      <c r="S640" s="334">
        <v>15</v>
      </c>
      <c r="T640" s="336">
        <v>9.3172615300869843E-2</v>
      </c>
      <c r="U640" s="336">
        <v>1.2044605835528608</v>
      </c>
      <c r="V640" s="336">
        <v>0.12469217077395278</v>
      </c>
      <c r="W640" s="336">
        <v>1.2224002111969201</v>
      </c>
      <c r="X640" s="336">
        <v>0.19305127384239351</v>
      </c>
      <c r="Y640" s="336">
        <v>1.4639428793474349</v>
      </c>
      <c r="Z640" s="336">
        <v>0.17643997609896767</v>
      </c>
      <c r="AA640" s="336">
        <v>1.002942023915806</v>
      </c>
      <c r="AB640" s="336">
        <v>3.7241690389012367E-3</v>
      </c>
      <c r="AC640" s="340">
        <v>5.4754786073483599</v>
      </c>
      <c r="AD640" s="509">
        <v>0</v>
      </c>
      <c r="AE640" s="337" t="s">
        <v>2432</v>
      </c>
      <c r="AF640" s="337" t="s">
        <v>2134</v>
      </c>
      <c r="AG640" s="341" t="s">
        <v>1436</v>
      </c>
      <c r="AH640" s="341" t="s">
        <v>2138</v>
      </c>
      <c r="AI640" s="341">
        <v>500</v>
      </c>
      <c r="AJ640" s="341">
        <v>0</v>
      </c>
      <c r="AK640" s="341">
        <v>0</v>
      </c>
      <c r="AL640" s="336">
        <v>7.4999999999999997E-3</v>
      </c>
      <c r="AM640" s="336" t="s">
        <v>34</v>
      </c>
      <c r="AN640" s="336" t="s">
        <v>64</v>
      </c>
      <c r="AO640" s="334" t="s">
        <v>1324</v>
      </c>
      <c r="AP640" s="337" t="s">
        <v>11</v>
      </c>
      <c r="AQ640" s="343" t="s">
        <v>675</v>
      </c>
      <c r="AR640" s="336">
        <v>1.4999999999999998E-3</v>
      </c>
      <c r="AS640" s="336">
        <v>1.4999999999999998E-3</v>
      </c>
      <c r="AT640" s="336"/>
      <c r="AW640" s="629"/>
      <c r="AX640" s="629"/>
      <c r="AY640" s="630"/>
      <c r="AZ640" s="630"/>
      <c r="BA640" s="630"/>
      <c r="BB640" s="631"/>
      <c r="BC640" s="630"/>
      <c r="BD640" s="630"/>
      <c r="BE640" s="630"/>
      <c r="BF640" s="630"/>
      <c r="BG640" s="631"/>
      <c r="BH640" s="631"/>
      <c r="BI640" s="632"/>
      <c r="BJ640" s="632"/>
      <c r="BK640" s="632"/>
      <c r="BL640" s="212"/>
      <c r="BM640" s="631"/>
      <c r="BN640" s="631"/>
      <c r="BO640" s="631"/>
      <c r="BP640" s="631"/>
      <c r="BQ640" s="631"/>
      <c r="BR640" s="631"/>
      <c r="BS640" s="631"/>
      <c r="BT640" s="634"/>
      <c r="BU640" s="635"/>
      <c r="BV640" s="633"/>
      <c r="BW640" s="636"/>
    </row>
    <row r="641" spans="2:75" ht="15.75" customHeight="1">
      <c r="B641" s="330" t="s">
        <v>969</v>
      </c>
      <c r="C641" s="331">
        <v>33736845000107</v>
      </c>
      <c r="D641" s="332" t="s">
        <v>14</v>
      </c>
      <c r="E641" s="332" t="s">
        <v>15</v>
      </c>
      <c r="F641" s="332" t="s">
        <v>701</v>
      </c>
      <c r="G641" s="333"/>
      <c r="H641" s="333" t="s">
        <v>34</v>
      </c>
      <c r="I641" s="333" t="s">
        <v>34</v>
      </c>
      <c r="J641" s="333" t="s">
        <v>611</v>
      </c>
      <c r="K641" s="334" t="s">
        <v>49</v>
      </c>
      <c r="L641" s="335"/>
      <c r="M641" s="335" t="s">
        <v>34</v>
      </c>
      <c r="N641" s="334">
        <v>504505</v>
      </c>
      <c r="O641" s="334" t="s">
        <v>1321</v>
      </c>
      <c r="P641" s="338">
        <v>43677</v>
      </c>
      <c r="Q641" s="339">
        <v>97388405.969999999</v>
      </c>
      <c r="R641" s="339">
        <v>257174199.54821435</v>
      </c>
      <c r="S641" s="334">
        <v>15</v>
      </c>
      <c r="T641" s="336">
        <v>-0.60332921813063189</v>
      </c>
      <c r="U641" s="336">
        <v>-7.7993545613968385</v>
      </c>
      <c r="V641" s="336">
        <v>-0.5809579796010983</v>
      </c>
      <c r="W641" s="336">
        <v>-5.695330769790929</v>
      </c>
      <c r="X641" s="336">
        <v>0.68811617780681189</v>
      </c>
      <c r="Y641" s="336">
        <v>5.2181099798723096</v>
      </c>
      <c r="Z641" s="336">
        <v>1.670794180091888</v>
      </c>
      <c r="AA641" s="336">
        <v>9.4973357715044049</v>
      </c>
      <c r="AB641" s="336">
        <v>0.64738171929304544</v>
      </c>
      <c r="AC641" s="340">
        <v>-1.1638697482365963</v>
      </c>
      <c r="AD641" s="509">
        <v>0</v>
      </c>
      <c r="AE641" s="337" t="s">
        <v>2292</v>
      </c>
      <c r="AF641" s="337" t="s">
        <v>2134</v>
      </c>
      <c r="AG641" s="341" t="s">
        <v>1436</v>
      </c>
      <c r="AH641" s="341" t="s">
        <v>726</v>
      </c>
      <c r="AI641" s="341">
        <v>500</v>
      </c>
      <c r="AJ641" s="341">
        <v>100</v>
      </c>
      <c r="AK641" s="341">
        <v>100</v>
      </c>
      <c r="AL641" s="336">
        <v>0.01</v>
      </c>
      <c r="AM641" s="336" t="s">
        <v>34</v>
      </c>
      <c r="AN641" s="336" t="s">
        <v>34</v>
      </c>
      <c r="AO641" s="334" t="s">
        <v>1324</v>
      </c>
      <c r="AP641" s="337" t="s">
        <v>13</v>
      </c>
      <c r="AQ641" s="343" t="s">
        <v>671</v>
      </c>
      <c r="AR641" s="336">
        <v>6.6666666666666662E-3</v>
      </c>
      <c r="AS641" s="336">
        <v>6.6666666666666662E-3</v>
      </c>
      <c r="AT641" s="336"/>
      <c r="AX641" s="629"/>
      <c r="AY641" s="630"/>
      <c r="AZ641" s="630"/>
      <c r="BA641" s="630"/>
      <c r="BB641" s="631"/>
      <c r="BC641" s="630"/>
      <c r="BD641" s="630"/>
      <c r="BE641" s="630"/>
      <c r="BF641" s="630"/>
      <c r="BG641" s="631"/>
      <c r="BH641" s="631"/>
      <c r="BI641" s="632"/>
      <c r="BJ641" s="632"/>
      <c r="BK641" s="632"/>
      <c r="BL641" s="631"/>
      <c r="BM641" s="631"/>
      <c r="BN641" s="631"/>
      <c r="BO641" s="631"/>
      <c r="BP641" s="631"/>
      <c r="BQ641" s="631"/>
      <c r="BR641" s="631"/>
      <c r="BS641" s="631"/>
      <c r="BT641" s="634"/>
      <c r="BU641" s="635"/>
      <c r="BV641" s="633"/>
      <c r="BW641" s="636"/>
    </row>
    <row r="642" spans="2:75" ht="15.75" customHeight="1">
      <c r="B642" s="330" t="s">
        <v>489</v>
      </c>
      <c r="C642" s="331">
        <v>25274966000148</v>
      </c>
      <c r="D642" s="332" t="s">
        <v>11</v>
      </c>
      <c r="E642" s="332" t="s">
        <v>620</v>
      </c>
      <c r="F642" s="332" t="s">
        <v>685</v>
      </c>
      <c r="G642" s="333"/>
      <c r="H642" s="333" t="s">
        <v>34</v>
      </c>
      <c r="I642" s="333" t="s">
        <v>1319</v>
      </c>
      <c r="J642" s="333" t="s">
        <v>608</v>
      </c>
      <c r="K642" s="334" t="s">
        <v>48</v>
      </c>
      <c r="L642" s="335"/>
      <c r="M642" s="335" t="s">
        <v>34</v>
      </c>
      <c r="N642" s="334">
        <v>427616</v>
      </c>
      <c r="O642" s="334" t="s">
        <v>1321</v>
      </c>
      <c r="P642" s="338">
        <v>42681</v>
      </c>
      <c r="Q642" s="339">
        <v>3323101.49</v>
      </c>
      <c r="R642" s="339">
        <v>4398580.8413888887</v>
      </c>
      <c r="S642" s="334">
        <v>15</v>
      </c>
      <c r="T642" s="336">
        <v>8.3467772869320278E-2</v>
      </c>
      <c r="U642" s="336">
        <v>1.0790041912357973</v>
      </c>
      <c r="V642" s="336">
        <v>0.15755683296555323</v>
      </c>
      <c r="W642" s="336">
        <v>1.5445837914054683</v>
      </c>
      <c r="X642" s="336">
        <v>7.2679002476814025E-2</v>
      </c>
      <c r="Y642" s="336">
        <v>0.55113807868923681</v>
      </c>
      <c r="Z642" s="336">
        <v>3.5718425258933095E-2</v>
      </c>
      <c r="AA642" s="336">
        <v>0.20303510866599697</v>
      </c>
      <c r="AB642" s="336">
        <v>2.8963119553108038E-2</v>
      </c>
      <c r="AC642" s="340">
        <v>1.7129951794034901</v>
      </c>
      <c r="AD642" s="509">
        <v>0</v>
      </c>
      <c r="AE642" s="337" t="s">
        <v>2413</v>
      </c>
      <c r="AF642" s="337" t="s">
        <v>1180</v>
      </c>
      <c r="AG642" s="341" t="s">
        <v>1180</v>
      </c>
      <c r="AH642" s="341" t="s">
        <v>2138</v>
      </c>
      <c r="AI642" s="341">
        <v>1000</v>
      </c>
      <c r="AJ642" s="341">
        <v>1000</v>
      </c>
      <c r="AK642" s="341">
        <v>1000</v>
      </c>
      <c r="AL642" s="336">
        <v>6.0000000000000001E-3</v>
      </c>
      <c r="AM642" s="336">
        <v>0.2</v>
      </c>
      <c r="AN642" s="336" t="s">
        <v>64</v>
      </c>
      <c r="AO642" s="334" t="s">
        <v>1324</v>
      </c>
      <c r="AP642" s="337" t="s">
        <v>11</v>
      </c>
      <c r="AQ642" s="343" t="s">
        <v>1373</v>
      </c>
      <c r="AR642" s="336">
        <v>8.8000000000000003E-4</v>
      </c>
      <c r="AS642" s="336">
        <v>8.8000000000000003E-4</v>
      </c>
      <c r="AT642" s="336"/>
      <c r="AX642" s="629"/>
      <c r="AY642" s="630"/>
      <c r="AZ642" s="630"/>
      <c r="BA642" s="630"/>
      <c r="BB642" s="631"/>
      <c r="BC642" s="630"/>
      <c r="BD642" s="630"/>
      <c r="BE642" s="630"/>
      <c r="BF642" s="630"/>
      <c r="BG642" s="631"/>
      <c r="BH642" s="631"/>
      <c r="BI642" s="632"/>
      <c r="BJ642" s="632"/>
      <c r="BK642" s="632"/>
      <c r="BL642" s="631"/>
      <c r="BM642" s="631"/>
      <c r="BN642" s="631"/>
      <c r="BO642" s="631"/>
      <c r="BP642" s="631"/>
      <c r="BQ642" s="631"/>
      <c r="BR642" s="631"/>
      <c r="BS642" s="631"/>
      <c r="BT642" s="634"/>
      <c r="BU642" s="635"/>
      <c r="BV642" s="633"/>
      <c r="BW642" s="636"/>
    </row>
    <row r="643" spans="2:75" ht="15.75" customHeight="1">
      <c r="B643" s="330" t="s">
        <v>1241</v>
      </c>
      <c r="C643" s="331">
        <v>10326625000100</v>
      </c>
      <c r="D643" s="332" t="s">
        <v>11</v>
      </c>
      <c r="E643" s="332" t="s">
        <v>620</v>
      </c>
      <c r="F643" s="332" t="s">
        <v>685</v>
      </c>
      <c r="G643" s="333" t="s">
        <v>738</v>
      </c>
      <c r="H643" s="333" t="s">
        <v>34</v>
      </c>
      <c r="I643" s="333" t="s">
        <v>1319</v>
      </c>
      <c r="J643" s="333" t="s">
        <v>608</v>
      </c>
      <c r="K643" s="334" t="s">
        <v>48</v>
      </c>
      <c r="L643" s="335"/>
      <c r="M643" s="335" t="s">
        <v>34</v>
      </c>
      <c r="N643" s="334">
        <v>222836</v>
      </c>
      <c r="O643" s="334" t="s">
        <v>1321</v>
      </c>
      <c r="P643" s="338">
        <v>39829</v>
      </c>
      <c r="Q643" s="339">
        <v>335036509.44999999</v>
      </c>
      <c r="R643" s="339">
        <v>269605539.12873024</v>
      </c>
      <c r="S643" s="334">
        <v>15</v>
      </c>
      <c r="T643" s="336">
        <v>8.7247909272893498E-2</v>
      </c>
      <c r="U643" s="336">
        <v>1.1278707523369829</v>
      </c>
      <c r="V643" s="336">
        <v>0.11751886895354713</v>
      </c>
      <c r="W643" s="336">
        <v>1.1520778677344801</v>
      </c>
      <c r="X643" s="336">
        <v>0.17936150305153276</v>
      </c>
      <c r="Y643" s="336">
        <v>1.3601308605490481</v>
      </c>
      <c r="Z643" s="336">
        <v>0.20872591448440425</v>
      </c>
      <c r="AA643" s="336">
        <v>1.1864657644208936</v>
      </c>
      <c r="AB643" s="336">
        <v>1.6209397691270418E-3</v>
      </c>
      <c r="AC643" s="340">
        <v>8.6275058533318791</v>
      </c>
      <c r="AD643" s="509">
        <v>0</v>
      </c>
      <c r="AE643" s="337" t="s">
        <v>2269</v>
      </c>
      <c r="AF643" s="337" t="s">
        <v>2143</v>
      </c>
      <c r="AG643" s="341" t="s">
        <v>1437</v>
      </c>
      <c r="AH643" s="341" t="s">
        <v>2138</v>
      </c>
      <c r="AI643" s="341">
        <v>1000</v>
      </c>
      <c r="AJ643" s="341">
        <v>100</v>
      </c>
      <c r="AK643" s="341">
        <v>0</v>
      </c>
      <c r="AL643" s="336">
        <v>5.0000000000000001E-3</v>
      </c>
      <c r="AM643" s="336">
        <v>0.2</v>
      </c>
      <c r="AN643" s="336" t="s">
        <v>2152</v>
      </c>
      <c r="AO643" s="334" t="s">
        <v>1324</v>
      </c>
      <c r="AP643" s="337" t="s">
        <v>11</v>
      </c>
      <c r="AQ643" s="343" t="s">
        <v>675</v>
      </c>
      <c r="AR643" s="336">
        <v>1.3500000000000001E-3</v>
      </c>
      <c r="AS643" s="336">
        <v>1.3500000000000001E-3</v>
      </c>
      <c r="AT643" s="336"/>
      <c r="AW643" s="629"/>
      <c r="AX643" s="629"/>
      <c r="AY643" s="630"/>
      <c r="AZ643" s="630"/>
      <c r="BA643" s="630"/>
      <c r="BB643" s="630"/>
      <c r="BC643" s="630"/>
      <c r="BD643" s="630"/>
      <c r="BE643" s="630"/>
      <c r="BF643" s="630"/>
      <c r="BG643" s="631"/>
      <c r="BH643" s="631"/>
      <c r="BI643" s="632"/>
      <c r="BJ643" s="632"/>
      <c r="BK643" s="632"/>
      <c r="BL643" s="212"/>
      <c r="BM643" s="631"/>
      <c r="BN643" s="631"/>
      <c r="BO643" s="631"/>
      <c r="BP643" s="631"/>
      <c r="BQ643" s="631"/>
      <c r="BR643" s="631"/>
      <c r="BS643" s="631"/>
      <c r="BT643" s="631"/>
      <c r="BU643" s="631"/>
      <c r="BV643" s="633"/>
      <c r="BW643" s="630"/>
    </row>
    <row r="644" spans="2:75" ht="15.75" customHeight="1">
      <c r="B644" s="330" t="s">
        <v>349</v>
      </c>
      <c r="C644" s="331">
        <v>40102306000173</v>
      </c>
      <c r="D644" s="332" t="s">
        <v>14</v>
      </c>
      <c r="E644" s="332" t="s">
        <v>15</v>
      </c>
      <c r="F644" s="332" t="s">
        <v>16</v>
      </c>
      <c r="G644" s="333"/>
      <c r="H644" s="333" t="s">
        <v>34</v>
      </c>
      <c r="I644" s="333" t="s">
        <v>34</v>
      </c>
      <c r="J644" s="333" t="s">
        <v>690</v>
      </c>
      <c r="K644" s="334" t="s">
        <v>49</v>
      </c>
      <c r="L644" s="335"/>
      <c r="M644" s="335" t="s">
        <v>1415</v>
      </c>
      <c r="N644" s="334">
        <v>568767</v>
      </c>
      <c r="O644" s="334" t="s">
        <v>1321</v>
      </c>
      <c r="P644" s="338">
        <v>44195</v>
      </c>
      <c r="Q644" s="339">
        <v>80957607.049999997</v>
      </c>
      <c r="R644" s="339">
        <v>109287732.0750397</v>
      </c>
      <c r="S644" s="334">
        <v>15</v>
      </c>
      <c r="T644" s="336">
        <v>-0.22624850941451924</v>
      </c>
      <c r="U644" s="336">
        <v>-2.9247586406950701</v>
      </c>
      <c r="V644" s="336">
        <v>-8.2300245812882866E-2</v>
      </c>
      <c r="W644" s="336">
        <v>-0.8068175992028026</v>
      </c>
      <c r="X644" s="336" t="s">
        <v>1418</v>
      </c>
      <c r="Y644" s="336" t="s">
        <v>1418</v>
      </c>
      <c r="Z644" s="336" t="s">
        <v>1418</v>
      </c>
      <c r="AA644" s="336" t="s">
        <v>1418</v>
      </c>
      <c r="AB644" s="336">
        <v>0.19308675285811283</v>
      </c>
      <c r="AC644" s="340">
        <v>-0.85172484596598097</v>
      </c>
      <c r="AD644" s="509">
        <v>40102272000117</v>
      </c>
      <c r="AE644" s="337" t="s">
        <v>2399</v>
      </c>
      <c r="AF644" s="337" t="s">
        <v>2134</v>
      </c>
      <c r="AG644" s="341" t="s">
        <v>1436</v>
      </c>
      <c r="AH644" s="341" t="s">
        <v>2138</v>
      </c>
      <c r="AI644" s="341">
        <v>1000</v>
      </c>
      <c r="AJ644" s="341">
        <v>1000</v>
      </c>
      <c r="AK644" s="341">
        <v>1000</v>
      </c>
      <c r="AL644" s="336">
        <v>1.4999999999999999E-2</v>
      </c>
      <c r="AM644" s="336">
        <v>0.2</v>
      </c>
      <c r="AN644" s="336" t="s">
        <v>34</v>
      </c>
      <c r="AO644" s="334" t="s">
        <v>1324</v>
      </c>
      <c r="AP644" s="337" t="s">
        <v>716</v>
      </c>
      <c r="AQ644" s="343" t="s">
        <v>659</v>
      </c>
      <c r="AR644" s="336">
        <v>3.0000000000000001E-3</v>
      </c>
      <c r="AS644" s="336">
        <v>3.0000000000000001E-3</v>
      </c>
      <c r="AT644" s="336"/>
      <c r="AW644" s="629"/>
      <c r="AX644" s="629"/>
      <c r="AY644" s="630"/>
      <c r="AZ644" s="630"/>
      <c r="BA644" s="630"/>
      <c r="BB644" s="630"/>
      <c r="BC644" s="630"/>
      <c r="BD644" s="630"/>
      <c r="BE644" s="630"/>
      <c r="BF644" s="630"/>
      <c r="BG644" s="631"/>
      <c r="BH644" s="631"/>
      <c r="BI644" s="632"/>
      <c r="BJ644" s="632"/>
      <c r="BK644" s="632"/>
      <c r="BL644" s="212"/>
      <c r="BM644" s="631"/>
      <c r="BN644" s="631"/>
      <c r="BO644" s="631"/>
      <c r="BP644" s="631"/>
      <c r="BQ644" s="631"/>
      <c r="BR644" s="631"/>
      <c r="BS644" s="631"/>
      <c r="BT644" s="631"/>
      <c r="BU644" s="631"/>
      <c r="BV644" s="633"/>
      <c r="BW644" s="630"/>
    </row>
    <row r="645" spans="2:75" ht="15.75" customHeight="1">
      <c r="B645" s="330" t="s">
        <v>585</v>
      </c>
      <c r="C645" s="331">
        <v>41088682000113</v>
      </c>
      <c r="D645" s="332" t="s">
        <v>14</v>
      </c>
      <c r="E645" s="332" t="s">
        <v>15</v>
      </c>
      <c r="F645" s="332" t="s">
        <v>16</v>
      </c>
      <c r="G645" s="333"/>
      <c r="H645" s="333" t="s">
        <v>34</v>
      </c>
      <c r="I645" s="333" t="s">
        <v>34</v>
      </c>
      <c r="J645" s="333" t="s">
        <v>690</v>
      </c>
      <c r="K645" s="334" t="s">
        <v>48</v>
      </c>
      <c r="L645" s="335"/>
      <c r="M645" s="335" t="s">
        <v>1415</v>
      </c>
      <c r="N645" s="334">
        <v>634964</v>
      </c>
      <c r="O645" s="334" t="s">
        <v>1321</v>
      </c>
      <c r="P645" s="338">
        <v>44348</v>
      </c>
      <c r="Q645" s="339">
        <v>28185394.440000001</v>
      </c>
      <c r="R645" s="339">
        <v>11466992.891111108</v>
      </c>
      <c r="S645" s="334">
        <v>15</v>
      </c>
      <c r="T645" s="336">
        <v>-0.12114614471774476</v>
      </c>
      <c r="U645" s="336">
        <v>-1.5660798582365427</v>
      </c>
      <c r="V645" s="336">
        <v>-1.554543601656222E-2</v>
      </c>
      <c r="W645" s="336">
        <v>-0.15239725278536403</v>
      </c>
      <c r="X645" s="336" t="s">
        <v>1418</v>
      </c>
      <c r="Y645" s="336" t="s">
        <v>1418</v>
      </c>
      <c r="Z645" s="336" t="s">
        <v>1418</v>
      </c>
      <c r="AA645" s="336" t="s">
        <v>1418</v>
      </c>
      <c r="AB645" s="336">
        <v>0.17268030582022775</v>
      </c>
      <c r="AC645" s="340">
        <v>-0.56704352501972966</v>
      </c>
      <c r="AD645" s="509">
        <v>41536017000145</v>
      </c>
      <c r="AE645" s="337" t="s">
        <v>2399</v>
      </c>
      <c r="AF645" s="337" t="s">
        <v>2134</v>
      </c>
      <c r="AG645" s="341" t="s">
        <v>1436</v>
      </c>
      <c r="AH645" s="341" t="s">
        <v>2138</v>
      </c>
      <c r="AI645" s="341">
        <v>1000</v>
      </c>
      <c r="AJ645" s="341">
        <v>1000</v>
      </c>
      <c r="AK645" s="341">
        <v>1000</v>
      </c>
      <c r="AL645" s="336">
        <v>1.4999999999999999E-2</v>
      </c>
      <c r="AM645" s="336">
        <v>0.2</v>
      </c>
      <c r="AN645" s="336" t="s">
        <v>34</v>
      </c>
      <c r="AO645" s="334" t="s">
        <v>1324</v>
      </c>
      <c r="AP645" s="337" t="s">
        <v>716</v>
      </c>
      <c r="AQ645" s="343" t="s">
        <v>659</v>
      </c>
      <c r="AR645" s="336">
        <v>3.0000000000000001E-3</v>
      </c>
      <c r="AS645" s="336">
        <v>3.0000000000000001E-3</v>
      </c>
      <c r="AT645" s="336"/>
      <c r="AW645" s="629"/>
      <c r="AX645" s="629"/>
      <c r="AY645" s="630"/>
      <c r="AZ645" s="630"/>
      <c r="BA645" s="630"/>
      <c r="BB645" s="630"/>
      <c r="BC645" s="630"/>
      <c r="BD645" s="630"/>
      <c r="BE645" s="630"/>
      <c r="BF645" s="630"/>
      <c r="BG645" s="631"/>
      <c r="BH645" s="631"/>
      <c r="BI645" s="632"/>
      <c r="BJ645" s="632"/>
      <c r="BK645" s="632"/>
      <c r="BL645" s="212"/>
      <c r="BM645" s="631"/>
      <c r="BN645" s="631"/>
      <c r="BO645" s="631"/>
      <c r="BP645" s="631"/>
      <c r="BQ645" s="631"/>
      <c r="BR645" s="631"/>
      <c r="BS645" s="631"/>
      <c r="BT645" s="631"/>
      <c r="BU645" s="631"/>
      <c r="BV645" s="633"/>
      <c r="BW645" s="630"/>
    </row>
    <row r="646" spans="2:75" ht="15.75" customHeight="1">
      <c r="B646" s="330" t="s">
        <v>916</v>
      </c>
      <c r="C646" s="331">
        <v>26142614000100</v>
      </c>
      <c r="D646" s="332" t="s">
        <v>11</v>
      </c>
      <c r="E646" s="332" t="s">
        <v>621</v>
      </c>
      <c r="F646" s="332" t="s">
        <v>692</v>
      </c>
      <c r="G646" s="333" t="s">
        <v>738</v>
      </c>
      <c r="H646" s="333" t="s">
        <v>34</v>
      </c>
      <c r="I646" s="333"/>
      <c r="J646" s="333" t="s">
        <v>608</v>
      </c>
      <c r="K646" s="334" t="s">
        <v>48</v>
      </c>
      <c r="L646" s="335"/>
      <c r="M646" s="335" t="s">
        <v>34</v>
      </c>
      <c r="N646" s="334">
        <v>431923</v>
      </c>
      <c r="O646" s="334" t="s">
        <v>1321</v>
      </c>
      <c r="P646" s="338">
        <v>42675</v>
      </c>
      <c r="Q646" s="339">
        <v>85323823.939999998</v>
      </c>
      <c r="R646" s="339">
        <v>93512239.999047592</v>
      </c>
      <c r="S646" s="334">
        <v>15</v>
      </c>
      <c r="T646" s="336">
        <v>5.5720333638414887E-2</v>
      </c>
      <c r="U646" s="336">
        <v>0.72030762851473529</v>
      </c>
      <c r="V646" s="336">
        <v>8.8760415207804977E-2</v>
      </c>
      <c r="W646" s="336">
        <v>0.87014886036944405</v>
      </c>
      <c r="X646" s="336">
        <v>0.16562324054624433</v>
      </c>
      <c r="Y646" s="336">
        <v>1.2559511202711244</v>
      </c>
      <c r="Z646" s="336">
        <v>0.21253906883121698</v>
      </c>
      <c r="AA646" s="336">
        <v>1.2081409699080592</v>
      </c>
      <c r="AB646" s="336">
        <v>2.7034999100929082E-2</v>
      </c>
      <c r="AC646" s="340">
        <v>-0.43404030872130378</v>
      </c>
      <c r="AD646" s="509">
        <v>0</v>
      </c>
      <c r="AE646" s="337" t="s">
        <v>2249</v>
      </c>
      <c r="AF646" s="337" t="s">
        <v>741</v>
      </c>
      <c r="AG646" s="341" t="s">
        <v>741</v>
      </c>
      <c r="AH646" s="341" t="s">
        <v>2138</v>
      </c>
      <c r="AI646" s="341">
        <v>100</v>
      </c>
      <c r="AJ646" s="341">
        <v>0</v>
      </c>
      <c r="AK646" s="341">
        <v>100</v>
      </c>
      <c r="AL646" s="336">
        <v>7.4999999999999997E-3</v>
      </c>
      <c r="AM646" s="336" t="s">
        <v>34</v>
      </c>
      <c r="AN646" s="336" t="s">
        <v>2147</v>
      </c>
      <c r="AO646" s="334" t="s">
        <v>1324</v>
      </c>
      <c r="AP646" s="337" t="s">
        <v>13</v>
      </c>
      <c r="AQ646" s="343" t="s">
        <v>671</v>
      </c>
      <c r="AR646" s="336">
        <v>1E-3</v>
      </c>
      <c r="AS646" s="336">
        <v>1E-3</v>
      </c>
      <c r="AT646" s="336"/>
      <c r="AX646" s="629"/>
      <c r="AY646" s="630"/>
      <c r="AZ646" s="630"/>
      <c r="BA646" s="630"/>
      <c r="BB646" s="631"/>
      <c r="BC646" s="630"/>
      <c r="BD646" s="630"/>
      <c r="BE646" s="630"/>
      <c r="BF646" s="630"/>
      <c r="BG646" s="631"/>
      <c r="BH646" s="631"/>
      <c r="BI646" s="632"/>
      <c r="BJ646" s="632"/>
      <c r="BK646" s="632"/>
      <c r="BL646" s="631"/>
      <c r="BM646" s="631"/>
      <c r="BN646" s="631"/>
      <c r="BO646" s="631"/>
      <c r="BP646" s="631"/>
      <c r="BQ646" s="631"/>
      <c r="BR646" s="631"/>
      <c r="BS646" s="631"/>
      <c r="BT646" s="634"/>
      <c r="BU646" s="635"/>
      <c r="BV646" s="633"/>
      <c r="BW646" s="636"/>
    </row>
    <row r="647" spans="2:75" ht="15.75" customHeight="1">
      <c r="B647" s="330" t="s">
        <v>803</v>
      </c>
      <c r="C647" s="331">
        <v>35844973000191</v>
      </c>
      <c r="D647" s="332" t="s">
        <v>13</v>
      </c>
      <c r="E647" s="332" t="s">
        <v>616</v>
      </c>
      <c r="F647" s="332" t="s">
        <v>617</v>
      </c>
      <c r="G647" s="333"/>
      <c r="H647" s="333" t="s">
        <v>1337</v>
      </c>
      <c r="I647" s="333" t="s">
        <v>34</v>
      </c>
      <c r="J647" s="333" t="s">
        <v>608</v>
      </c>
      <c r="K647" s="334" t="s">
        <v>48</v>
      </c>
      <c r="L647" s="335"/>
      <c r="M647" s="335" t="s">
        <v>1415</v>
      </c>
      <c r="N647" s="334">
        <v>529125</v>
      </c>
      <c r="O647" s="334" t="s">
        <v>1321</v>
      </c>
      <c r="P647" s="338">
        <v>43895</v>
      </c>
      <c r="Q647" s="339">
        <v>81474113.209999993</v>
      </c>
      <c r="R647" s="339">
        <v>69455632.970119074</v>
      </c>
      <c r="S647" s="334">
        <v>15</v>
      </c>
      <c r="T647" s="336">
        <v>9.8084444317565467E-2</v>
      </c>
      <c r="U647" s="336">
        <v>1.267956755949192</v>
      </c>
      <c r="V647" s="336">
        <v>0.12085849883149202</v>
      </c>
      <c r="W647" s="336">
        <v>1.1848174073766287</v>
      </c>
      <c r="X647" s="336">
        <v>0.21776427230534212</v>
      </c>
      <c r="Y647" s="336">
        <v>1.6513460360688648</v>
      </c>
      <c r="Z647" s="336" t="s">
        <v>1418</v>
      </c>
      <c r="AA647" s="336" t="s">
        <v>1418</v>
      </c>
      <c r="AB647" s="336">
        <v>3.2611585784505619E-2</v>
      </c>
      <c r="AC647" s="340">
        <v>0.5365583372381324</v>
      </c>
      <c r="AD647" s="509">
        <v>35844975000180</v>
      </c>
      <c r="AE647" s="337" t="s">
        <v>2198</v>
      </c>
      <c r="AF647" s="337" t="s">
        <v>2140</v>
      </c>
      <c r="AG647" s="341" t="s">
        <v>719</v>
      </c>
      <c r="AH647" s="341" t="s">
        <v>2138</v>
      </c>
      <c r="AI647" s="341">
        <v>1000</v>
      </c>
      <c r="AJ647" s="341">
        <v>1000</v>
      </c>
      <c r="AK647" s="341">
        <v>1000</v>
      </c>
      <c r="AL647" s="336">
        <v>1.4370000000000001E-2</v>
      </c>
      <c r="AM647" s="336">
        <v>0.2</v>
      </c>
      <c r="AN647" s="336" t="s">
        <v>64</v>
      </c>
      <c r="AO647" s="334" t="s">
        <v>1324</v>
      </c>
      <c r="AP647" s="337" t="s">
        <v>13</v>
      </c>
      <c r="AQ647" s="343" t="s">
        <v>668</v>
      </c>
      <c r="AR647" s="336">
        <v>2.8740000000000003E-3</v>
      </c>
      <c r="AS647" s="336">
        <v>2.8740000000000003E-3</v>
      </c>
      <c r="AT647" s="336"/>
      <c r="AX647" s="629"/>
      <c r="AY647" s="630"/>
      <c r="AZ647" s="630"/>
      <c r="BA647" s="630"/>
      <c r="BB647" s="631"/>
      <c r="BC647" s="630"/>
      <c r="BD647" s="630"/>
      <c r="BE647" s="630"/>
      <c r="BF647" s="630"/>
      <c r="BG647" s="631"/>
      <c r="BH647" s="631"/>
      <c r="BI647" s="632"/>
      <c r="BJ647" s="632"/>
      <c r="BK647" s="632"/>
      <c r="BL647" s="631"/>
      <c r="BM647" s="631"/>
      <c r="BN647" s="631"/>
      <c r="BO647" s="631"/>
      <c r="BP647" s="631"/>
      <c r="BQ647" s="631"/>
      <c r="BR647" s="631"/>
      <c r="BS647" s="631"/>
      <c r="BT647" s="634"/>
      <c r="BU647" s="635"/>
      <c r="BV647" s="633"/>
      <c r="BW647" s="636"/>
    </row>
    <row r="648" spans="2:75" ht="15.75" customHeight="1">
      <c r="B648" s="330" t="s">
        <v>1661</v>
      </c>
      <c r="C648" s="331">
        <v>15674503000110</v>
      </c>
      <c r="D648" s="332" t="s">
        <v>13</v>
      </c>
      <c r="E648" s="332" t="s">
        <v>616</v>
      </c>
      <c r="F648" s="332" t="s">
        <v>617</v>
      </c>
      <c r="G648" s="333" t="s">
        <v>34</v>
      </c>
      <c r="H648" s="333" t="s">
        <v>1337</v>
      </c>
      <c r="I648" s="333" t="s">
        <v>34</v>
      </c>
      <c r="J648" s="333" t="s">
        <v>608</v>
      </c>
      <c r="K648" s="334" t="s">
        <v>48</v>
      </c>
      <c r="L648" s="335"/>
      <c r="M648" s="335"/>
      <c r="N648" s="334">
        <v>311243</v>
      </c>
      <c r="O648" s="334" t="s">
        <v>1321</v>
      </c>
      <c r="P648" s="338">
        <v>41152</v>
      </c>
      <c r="Q648" s="339">
        <v>111140994.75</v>
      </c>
      <c r="R648" s="339">
        <v>180629794.41996029</v>
      </c>
      <c r="S648" s="334">
        <v>15</v>
      </c>
      <c r="T648" s="336">
        <v>8.8542529616671528E-2</v>
      </c>
      <c r="U648" s="336">
        <v>0.99591871615434058</v>
      </c>
      <c r="V648" s="336">
        <v>9.9682870437089122E-2</v>
      </c>
      <c r="W648" s="336">
        <v>0.91486031855523242</v>
      </c>
      <c r="X648" s="336">
        <v>0.12891977043546143</v>
      </c>
      <c r="Y648" s="336">
        <v>0.90653681041069734</v>
      </c>
      <c r="Z648" s="336">
        <v>0.18674891433671403</v>
      </c>
      <c r="AA648" s="336">
        <v>1.0205013362263959</v>
      </c>
      <c r="AB648" s="336">
        <v>2.1946587783663034E-2</v>
      </c>
      <c r="AC648" s="340">
        <v>-0.37203539326711288</v>
      </c>
      <c r="AD648" s="509">
        <v>11403956000150</v>
      </c>
      <c r="AE648" s="337" t="s">
        <v>2343</v>
      </c>
      <c r="AF648" s="337" t="s">
        <v>2343</v>
      </c>
      <c r="AG648" s="341" t="s">
        <v>1440</v>
      </c>
      <c r="AH648" s="341" t="s">
        <v>2344</v>
      </c>
      <c r="AI648" s="341">
        <v>5000</v>
      </c>
      <c r="AJ648" s="341">
        <v>0</v>
      </c>
      <c r="AK648" s="341">
        <v>0</v>
      </c>
      <c r="AL648" s="336">
        <v>0</v>
      </c>
      <c r="AM648" s="336" t="s">
        <v>34</v>
      </c>
      <c r="AN648" s="336" t="s">
        <v>64</v>
      </c>
      <c r="AO648" s="334" t="s">
        <v>1324</v>
      </c>
      <c r="AP648" s="337" t="s">
        <v>13</v>
      </c>
      <c r="AQ648" s="343" t="s">
        <v>668</v>
      </c>
      <c r="AR648" s="336" t="s">
        <v>34</v>
      </c>
      <c r="AS648" s="336" t="s">
        <v>34</v>
      </c>
      <c r="AT648" s="336"/>
      <c r="AX648" s="629"/>
      <c r="AY648" s="630"/>
      <c r="AZ648" s="630"/>
      <c r="BA648" s="630"/>
      <c r="BB648" s="631"/>
      <c r="BC648" s="630"/>
      <c r="BD648" s="630"/>
      <c r="BE648" s="630"/>
      <c r="BF648" s="630"/>
      <c r="BG648" s="631"/>
      <c r="BH648" s="631"/>
      <c r="BI648" s="632"/>
      <c r="BJ648" s="632"/>
      <c r="BK648" s="632"/>
      <c r="BL648" s="631"/>
      <c r="BM648" s="631"/>
      <c r="BN648" s="631"/>
      <c r="BO648" s="631"/>
      <c r="BP648" s="631"/>
      <c r="BQ648" s="631"/>
      <c r="BR648" s="631"/>
      <c r="BS648" s="631"/>
      <c r="BT648" s="634"/>
      <c r="BU648" s="635"/>
      <c r="BV648" s="633"/>
      <c r="BW648" s="636"/>
    </row>
    <row r="649" spans="2:75" ht="15.75" customHeight="1">
      <c r="B649" s="330" t="s">
        <v>1671</v>
      </c>
      <c r="C649" s="331">
        <v>19391009000107</v>
      </c>
      <c r="D649" s="332" t="s">
        <v>13</v>
      </c>
      <c r="E649" s="332" t="s">
        <v>616</v>
      </c>
      <c r="F649" s="332" t="s">
        <v>617</v>
      </c>
      <c r="G649" s="333" t="s">
        <v>34</v>
      </c>
      <c r="H649" s="333" t="s">
        <v>1337</v>
      </c>
      <c r="I649" s="333" t="s">
        <v>34</v>
      </c>
      <c r="J649" s="333" t="s">
        <v>608</v>
      </c>
      <c r="K649" s="334" t="s">
        <v>48</v>
      </c>
      <c r="L649" s="335"/>
      <c r="M649" s="335"/>
      <c r="N649" s="334">
        <v>366226</v>
      </c>
      <c r="O649" s="334" t="s">
        <v>1321</v>
      </c>
      <c r="P649" s="338">
        <v>41754</v>
      </c>
      <c r="Q649" s="339">
        <v>73358765.239999995</v>
      </c>
      <c r="R649" s="339">
        <v>102408227.0008335</v>
      </c>
      <c r="S649" s="334">
        <v>15</v>
      </c>
      <c r="T649" s="336">
        <v>0.11138198250399856</v>
      </c>
      <c r="U649" s="336">
        <v>1.2528149071225669</v>
      </c>
      <c r="V649" s="336">
        <v>0.106455570136194</v>
      </c>
      <c r="W649" s="336">
        <v>0.97701818155650333</v>
      </c>
      <c r="X649" s="336">
        <v>0.21114800149008217</v>
      </c>
      <c r="Y649" s="336">
        <v>1.4847485001630205</v>
      </c>
      <c r="Z649" s="336">
        <v>0.3266364428287456</v>
      </c>
      <c r="AA649" s="336">
        <v>1.7849256449542843</v>
      </c>
      <c r="AB649" s="336">
        <v>4.7351630810266006E-2</v>
      </c>
      <c r="AC649" s="340">
        <v>-2.4206772088075364E-2</v>
      </c>
      <c r="AD649" s="509">
        <v>18772290000157</v>
      </c>
      <c r="AE649" s="337" t="s">
        <v>2343</v>
      </c>
      <c r="AF649" s="337" t="s">
        <v>2343</v>
      </c>
      <c r="AG649" s="341" t="s">
        <v>1440</v>
      </c>
      <c r="AH649" s="341" t="s">
        <v>2344</v>
      </c>
      <c r="AI649" s="341">
        <v>10000</v>
      </c>
      <c r="AJ649" s="341">
        <v>5000</v>
      </c>
      <c r="AK649" s="341">
        <v>10000</v>
      </c>
      <c r="AL649" s="336">
        <v>0</v>
      </c>
      <c r="AM649" s="336" t="s">
        <v>34</v>
      </c>
      <c r="AN649" s="336" t="s">
        <v>64</v>
      </c>
      <c r="AO649" s="334" t="s">
        <v>1324</v>
      </c>
      <c r="AP649" s="337" t="s">
        <v>13</v>
      </c>
      <c r="AQ649" s="343" t="s">
        <v>674</v>
      </c>
      <c r="AR649" s="336" t="s">
        <v>34</v>
      </c>
      <c r="AS649" s="336" t="s">
        <v>34</v>
      </c>
      <c r="AT649" s="336"/>
      <c r="AW649" s="629"/>
      <c r="AX649" s="629"/>
      <c r="AY649" s="630"/>
      <c r="AZ649" s="630"/>
      <c r="BA649" s="630"/>
      <c r="BB649" s="631"/>
      <c r="BC649" s="630"/>
      <c r="BD649" s="630"/>
      <c r="BE649" s="630"/>
      <c r="BF649" s="630"/>
      <c r="BG649" s="631"/>
      <c r="BH649" s="631"/>
      <c r="BI649" s="632"/>
      <c r="BJ649" s="632"/>
      <c r="BK649" s="632"/>
      <c r="BL649" s="212"/>
      <c r="BM649" s="631"/>
      <c r="BN649" s="631"/>
      <c r="BO649" s="631"/>
      <c r="BP649" s="631"/>
      <c r="BQ649" s="631"/>
      <c r="BR649" s="631"/>
      <c r="BS649" s="631"/>
      <c r="BT649" s="634"/>
      <c r="BU649" s="635"/>
      <c r="BV649" s="633"/>
      <c r="BW649" s="636"/>
    </row>
    <row r="650" spans="2:75" ht="15.75" customHeight="1">
      <c r="B650" s="330" t="s">
        <v>316</v>
      </c>
      <c r="C650" s="331">
        <v>11403956000150</v>
      </c>
      <c r="D650" s="332" t="s">
        <v>13</v>
      </c>
      <c r="E650" s="332" t="s">
        <v>616</v>
      </c>
      <c r="F650" s="332" t="s">
        <v>617</v>
      </c>
      <c r="G650" s="333" t="s">
        <v>34</v>
      </c>
      <c r="H650" s="333" t="s">
        <v>1337</v>
      </c>
      <c r="I650" s="333" t="s">
        <v>34</v>
      </c>
      <c r="J650" s="333" t="s">
        <v>608</v>
      </c>
      <c r="K650" s="334" t="s">
        <v>48</v>
      </c>
      <c r="L650" s="335"/>
      <c r="M650" s="335" t="s">
        <v>34</v>
      </c>
      <c r="N650" s="334">
        <v>245054</v>
      </c>
      <c r="O650" s="334" t="s">
        <v>1321</v>
      </c>
      <c r="P650" s="338">
        <v>40259</v>
      </c>
      <c r="Q650" s="339">
        <v>629359612.44000006</v>
      </c>
      <c r="R650" s="339">
        <v>1066502920.7008338</v>
      </c>
      <c r="S650" s="334">
        <v>15</v>
      </c>
      <c r="T650" s="336">
        <v>7.2963108919518849E-2</v>
      </c>
      <c r="U650" s="336">
        <v>0.94320835004203396</v>
      </c>
      <c r="V650" s="336">
        <v>8.5338471963945617E-2</v>
      </c>
      <c r="W650" s="336">
        <v>0.83660237450722708</v>
      </c>
      <c r="X650" s="336">
        <v>0.10326658806158129</v>
      </c>
      <c r="Y650" s="336">
        <v>0.78308929673614436</v>
      </c>
      <c r="Z650" s="336">
        <v>0.17659719527231754</v>
      </c>
      <c r="AA650" s="336">
        <v>1.0038357086657375</v>
      </c>
      <c r="AB650" s="336">
        <v>2.1167869595454244E-2</v>
      </c>
      <c r="AC650" s="340">
        <v>-0.70974020215866207</v>
      </c>
      <c r="AD650" s="509">
        <v>11490618000101</v>
      </c>
      <c r="AE650" s="337" t="s">
        <v>2369</v>
      </c>
      <c r="AF650" s="337" t="s">
        <v>2143</v>
      </c>
      <c r="AG650" s="341" t="s">
        <v>1437</v>
      </c>
      <c r="AH650" s="341" t="s">
        <v>2138</v>
      </c>
      <c r="AI650" s="341">
        <v>1000</v>
      </c>
      <c r="AJ650" s="341">
        <v>0</v>
      </c>
      <c r="AK650" s="341">
        <v>0</v>
      </c>
      <c r="AL650" s="336">
        <v>0.02</v>
      </c>
      <c r="AM650" s="336">
        <v>0.2</v>
      </c>
      <c r="AN650" s="336" t="s">
        <v>64</v>
      </c>
      <c r="AO650" s="334" t="s">
        <v>1324</v>
      </c>
      <c r="AP650" s="337" t="s">
        <v>13</v>
      </c>
      <c r="AQ650" s="343" t="s">
        <v>668</v>
      </c>
      <c r="AR650" s="336">
        <v>5.0000000000000001E-3</v>
      </c>
      <c r="AS650" s="336">
        <v>5.0000000000000001E-3</v>
      </c>
      <c r="AT650" s="336"/>
      <c r="AW650" s="629"/>
      <c r="AX650" s="629"/>
      <c r="AY650" s="630"/>
      <c r="AZ650" s="630"/>
      <c r="BA650" s="630"/>
      <c r="BB650" s="631"/>
      <c r="BC650" s="630"/>
      <c r="BD650" s="630"/>
      <c r="BE650" s="630"/>
      <c r="BF650" s="630"/>
      <c r="BG650" s="631"/>
      <c r="BH650" s="631"/>
      <c r="BI650" s="632"/>
      <c r="BJ650" s="632"/>
      <c r="BK650" s="632"/>
      <c r="BL650" s="212"/>
      <c r="BM650" s="631"/>
      <c r="BN650" s="631"/>
      <c r="BO650" s="631"/>
      <c r="BP650" s="631"/>
      <c r="BQ650" s="631"/>
      <c r="BR650" s="631"/>
      <c r="BS650" s="631"/>
      <c r="BT650" s="634"/>
      <c r="BU650" s="635"/>
      <c r="BV650" s="633"/>
      <c r="BW650" s="636"/>
    </row>
    <row r="651" spans="2:75" ht="15.75" customHeight="1">
      <c r="B651" s="330" t="s">
        <v>744</v>
      </c>
      <c r="C651" s="331">
        <v>13001211000190</v>
      </c>
      <c r="D651" s="332" t="s">
        <v>13</v>
      </c>
      <c r="E651" s="332" t="s">
        <v>615</v>
      </c>
      <c r="F651" s="332" t="s">
        <v>619</v>
      </c>
      <c r="G651" s="333" t="s">
        <v>34</v>
      </c>
      <c r="H651" s="333" t="s">
        <v>865</v>
      </c>
      <c r="I651" s="333" t="s">
        <v>34</v>
      </c>
      <c r="J651" s="333"/>
      <c r="K651" s="334" t="s">
        <v>48</v>
      </c>
      <c r="L651" s="335"/>
      <c r="M651" s="335" t="s">
        <v>34</v>
      </c>
      <c r="N651" s="334">
        <v>268127</v>
      </c>
      <c r="O651" s="334" t="s">
        <v>1321</v>
      </c>
      <c r="P651" s="338">
        <v>40588</v>
      </c>
      <c r="Q651" s="339">
        <v>122217088.31999999</v>
      </c>
      <c r="R651" s="339">
        <v>118658724.50793654</v>
      </c>
      <c r="S651" s="334">
        <v>15</v>
      </c>
      <c r="T651" s="336">
        <v>6.5780044674182525E-2</v>
      </c>
      <c r="U651" s="336">
        <v>0.85035147654226528</v>
      </c>
      <c r="V651" s="336">
        <v>6.3942717708104668E-2</v>
      </c>
      <c r="W651" s="336">
        <v>0.62685244106135929</v>
      </c>
      <c r="X651" s="336">
        <v>7.5380469904373193E-2</v>
      </c>
      <c r="Y651" s="336">
        <v>0.57162379694247645</v>
      </c>
      <c r="Z651" s="336">
        <v>0.19774896878699755</v>
      </c>
      <c r="AA651" s="336">
        <v>1.1240692464798814</v>
      </c>
      <c r="AB651" s="336">
        <v>6.6022327872018158E-2</v>
      </c>
      <c r="AC651" s="340">
        <v>-0.49969546286423266</v>
      </c>
      <c r="AD651" s="509">
        <v>0</v>
      </c>
      <c r="AE651" s="337" t="s">
        <v>2160</v>
      </c>
      <c r="AF651" s="337" t="s">
        <v>2134</v>
      </c>
      <c r="AG651" s="341" t="s">
        <v>1436</v>
      </c>
      <c r="AH651" s="341" t="s">
        <v>2138</v>
      </c>
      <c r="AI651" s="341">
        <v>5000</v>
      </c>
      <c r="AJ651" s="341">
        <v>1000</v>
      </c>
      <c r="AK651" s="341">
        <v>5000</v>
      </c>
      <c r="AL651" s="640">
        <v>0.02</v>
      </c>
      <c r="AM651" s="640">
        <v>0.2</v>
      </c>
      <c r="AN651" s="336" t="s">
        <v>64</v>
      </c>
      <c r="AO651" s="334" t="s">
        <v>1324</v>
      </c>
      <c r="AP651" s="337" t="s">
        <v>13</v>
      </c>
      <c r="AQ651" s="343" t="s">
        <v>664</v>
      </c>
      <c r="AR651" s="336">
        <v>4.0000000000000001E-3</v>
      </c>
      <c r="AS651" s="336">
        <v>4.0000000000000001E-3</v>
      </c>
      <c r="AT651" s="336"/>
      <c r="AX651" s="629"/>
      <c r="AY651" s="630"/>
      <c r="AZ651" s="630"/>
      <c r="BA651" s="630"/>
      <c r="BB651" s="631"/>
      <c r="BC651" s="630"/>
      <c r="BD651" s="630"/>
      <c r="BE651" s="630"/>
      <c r="BF651" s="630"/>
      <c r="BG651" s="631"/>
      <c r="BH651" s="631"/>
      <c r="BI651" s="632"/>
      <c r="BJ651" s="632"/>
      <c r="BK651" s="632"/>
      <c r="BL651" s="631"/>
      <c r="BM651" s="631"/>
      <c r="BN651" s="631"/>
      <c r="BO651" s="631"/>
      <c r="BP651" s="631"/>
      <c r="BQ651" s="631"/>
      <c r="BR651" s="631"/>
      <c r="BS651" s="631"/>
      <c r="BT651" s="634"/>
      <c r="BU651" s="635"/>
      <c r="BV651" s="633"/>
      <c r="BW651" s="636"/>
    </row>
    <row r="652" spans="2:75" ht="15.75" customHeight="1">
      <c r="B652" s="330" t="s">
        <v>908</v>
      </c>
      <c r="C652" s="331">
        <v>28856743000187</v>
      </c>
      <c r="D652" s="332" t="s">
        <v>13</v>
      </c>
      <c r="E652" s="332" t="s">
        <v>615</v>
      </c>
      <c r="F652" s="332" t="s">
        <v>619</v>
      </c>
      <c r="G652" s="333" t="s">
        <v>34</v>
      </c>
      <c r="H652" s="333" t="s">
        <v>865</v>
      </c>
      <c r="I652" s="333" t="s">
        <v>34</v>
      </c>
      <c r="J652" s="333"/>
      <c r="K652" s="334" t="s">
        <v>48</v>
      </c>
      <c r="L652" s="335"/>
      <c r="M652" s="335" t="s">
        <v>34</v>
      </c>
      <c r="N652" s="334">
        <v>462802</v>
      </c>
      <c r="O652" s="334" t="s">
        <v>1321</v>
      </c>
      <c r="P652" s="338">
        <v>43203</v>
      </c>
      <c r="Q652" s="339">
        <v>224054523.11000001</v>
      </c>
      <c r="R652" s="339">
        <v>139361552.70218253</v>
      </c>
      <c r="S652" s="334">
        <v>15</v>
      </c>
      <c r="T652" s="336">
        <v>0.11963910623438312</v>
      </c>
      <c r="U652" s="336">
        <v>1.546598077616294</v>
      </c>
      <c r="V652" s="336">
        <v>0.1782557548053636</v>
      </c>
      <c r="W652" s="336">
        <v>1.7475024371510937</v>
      </c>
      <c r="X652" s="336">
        <v>0.33069042173631025</v>
      </c>
      <c r="Y652" s="336">
        <v>2.5076855414302996</v>
      </c>
      <c r="Z652" s="336">
        <v>0.48883254051287706</v>
      </c>
      <c r="AA652" s="336">
        <v>2.7786826340471187</v>
      </c>
      <c r="AB652" s="336">
        <v>5.5986677944117921E-2</v>
      </c>
      <c r="AC652" s="340">
        <v>1.223462112774125</v>
      </c>
      <c r="AD652" s="509">
        <v>0</v>
      </c>
      <c r="AE652" s="337" t="s">
        <v>2238</v>
      </c>
      <c r="AF652" s="337" t="s">
        <v>2140</v>
      </c>
      <c r="AG652" s="341" t="s">
        <v>719</v>
      </c>
      <c r="AH652" s="341" t="s">
        <v>2138</v>
      </c>
      <c r="AI652" s="341">
        <v>1000</v>
      </c>
      <c r="AJ652" s="341">
        <v>1000</v>
      </c>
      <c r="AK652" s="341">
        <v>1000</v>
      </c>
      <c r="AL652" s="336">
        <v>0.02</v>
      </c>
      <c r="AM652" s="336">
        <v>0.2</v>
      </c>
      <c r="AN652" s="336" t="s">
        <v>64</v>
      </c>
      <c r="AO652" s="334" t="s">
        <v>1324</v>
      </c>
      <c r="AP652" s="337" t="s">
        <v>13</v>
      </c>
      <c r="AQ652" s="343" t="s">
        <v>668</v>
      </c>
      <c r="AR652" s="336">
        <v>4.0000000000000001E-3</v>
      </c>
      <c r="AS652" s="336">
        <v>4.0000000000000001E-3</v>
      </c>
      <c r="AT652" s="336"/>
      <c r="AX652" s="629"/>
      <c r="AY652" s="630"/>
      <c r="AZ652" s="630"/>
      <c r="BA652" s="630"/>
      <c r="BB652" s="631"/>
      <c r="BC652" s="630"/>
      <c r="BD652" s="630"/>
      <c r="BE652" s="630"/>
      <c r="BF652" s="630"/>
      <c r="BG652" s="631"/>
      <c r="BH652" s="631"/>
      <c r="BI652" s="632"/>
      <c r="BJ652" s="632"/>
      <c r="BK652" s="632"/>
      <c r="BL652" s="631"/>
      <c r="BM652" s="631"/>
      <c r="BN652" s="631"/>
      <c r="BO652" s="631"/>
      <c r="BP652" s="631"/>
      <c r="BQ652" s="631"/>
      <c r="BR652" s="631"/>
      <c r="BS652" s="631"/>
      <c r="BT652" s="634"/>
      <c r="BU652" s="635"/>
      <c r="BV652" s="633"/>
      <c r="BW652" s="636"/>
    </row>
    <row r="653" spans="2:75" ht="15.75" customHeight="1">
      <c r="B653" s="330" t="s">
        <v>919</v>
      </c>
      <c r="C653" s="331">
        <v>6092123000186</v>
      </c>
      <c r="D653" s="332" t="s">
        <v>13</v>
      </c>
      <c r="E653" s="332" t="s">
        <v>615</v>
      </c>
      <c r="F653" s="332" t="s">
        <v>619</v>
      </c>
      <c r="G653" s="333" t="s">
        <v>34</v>
      </c>
      <c r="H653" s="333" t="s">
        <v>1337</v>
      </c>
      <c r="I653" s="333" t="s">
        <v>34</v>
      </c>
      <c r="J653" s="333"/>
      <c r="K653" s="334" t="s">
        <v>48</v>
      </c>
      <c r="L653" s="335"/>
      <c r="M653" s="335" t="s">
        <v>1415</v>
      </c>
      <c r="N653" s="334">
        <v>126251</v>
      </c>
      <c r="O653" s="334" t="s">
        <v>1321</v>
      </c>
      <c r="P653" s="338">
        <v>38034</v>
      </c>
      <c r="Q653" s="339">
        <v>57881963.439999998</v>
      </c>
      <c r="R653" s="339">
        <v>59072140.367817447</v>
      </c>
      <c r="S653" s="334">
        <v>15</v>
      </c>
      <c r="T653" s="336">
        <v>9.5730712864274814E-2</v>
      </c>
      <c r="U653" s="336">
        <v>1.2375296100479787</v>
      </c>
      <c r="V653" s="336">
        <v>0.1142787149770168</v>
      </c>
      <c r="W653" s="336">
        <v>1.1203135245472768</v>
      </c>
      <c r="X653" s="336">
        <v>0.16317761981391987</v>
      </c>
      <c r="Y653" s="336">
        <v>1.2374055339851011</v>
      </c>
      <c r="Z653" s="336">
        <v>0.22928095208897203</v>
      </c>
      <c r="AA653" s="336">
        <v>1.3033072618671819</v>
      </c>
      <c r="AB653" s="336">
        <v>2.5568345198194713E-2</v>
      </c>
      <c r="AC653" s="340">
        <v>0.4460222600651933</v>
      </c>
      <c r="AD653" s="509">
        <v>0</v>
      </c>
      <c r="AE653" s="337" t="s">
        <v>2249</v>
      </c>
      <c r="AF653" s="337" t="s">
        <v>741</v>
      </c>
      <c r="AG653" s="341" t="s">
        <v>741</v>
      </c>
      <c r="AH653" s="341" t="s">
        <v>2138</v>
      </c>
      <c r="AI653" s="341">
        <v>500</v>
      </c>
      <c r="AJ653" s="341">
        <v>500</v>
      </c>
      <c r="AK653" s="341">
        <v>500</v>
      </c>
      <c r="AL653" s="336">
        <v>6.0000000000000001E-3</v>
      </c>
      <c r="AM653" s="336">
        <v>0.1</v>
      </c>
      <c r="AN653" s="336" t="s">
        <v>64</v>
      </c>
      <c r="AO653" s="334" t="s">
        <v>1324</v>
      </c>
      <c r="AP653" s="337" t="s">
        <v>13</v>
      </c>
      <c r="AQ653" s="343" t="s">
        <v>686</v>
      </c>
      <c r="AR653" s="336">
        <v>8.0000000000000004E-4</v>
      </c>
      <c r="AS653" s="336">
        <v>8.0000000000000004E-4</v>
      </c>
      <c r="AT653" s="336"/>
      <c r="AX653" s="629"/>
      <c r="AY653" s="630"/>
      <c r="AZ653" s="630"/>
      <c r="BA653" s="630"/>
      <c r="BB653" s="631"/>
      <c r="BC653" s="630"/>
      <c r="BD653" s="630"/>
      <c r="BE653" s="630"/>
      <c r="BF653" s="630"/>
      <c r="BG653" s="631"/>
      <c r="BH653" s="631"/>
      <c r="BI653" s="632"/>
      <c r="BJ653" s="632"/>
      <c r="BK653" s="632"/>
      <c r="BL653" s="631"/>
      <c r="BM653" s="631"/>
      <c r="BN653" s="631"/>
      <c r="BO653" s="631"/>
      <c r="BP653" s="631"/>
      <c r="BQ653" s="631"/>
      <c r="BR653" s="631"/>
      <c r="BS653" s="631"/>
      <c r="BT653" s="634"/>
      <c r="BU653" s="635"/>
      <c r="BV653" s="633"/>
      <c r="BW653" s="636"/>
    </row>
    <row r="654" spans="2:75" ht="15.75" customHeight="1">
      <c r="B654" s="330" t="s">
        <v>894</v>
      </c>
      <c r="C654" s="331">
        <v>44479860000125</v>
      </c>
      <c r="D654" s="332" t="s">
        <v>14</v>
      </c>
      <c r="E654" s="332" t="s">
        <v>607</v>
      </c>
      <c r="F654" s="332"/>
      <c r="G654" s="333"/>
      <c r="H654" s="333" t="s">
        <v>34</v>
      </c>
      <c r="I654" s="333" t="s">
        <v>34</v>
      </c>
      <c r="J654" s="333" t="s">
        <v>611</v>
      </c>
      <c r="K654" s="334" t="s">
        <v>49</v>
      </c>
      <c r="L654" s="335"/>
      <c r="M654" s="335" t="s">
        <v>34</v>
      </c>
      <c r="N654" s="334">
        <v>631256</v>
      </c>
      <c r="O654" s="334" t="s">
        <v>1321</v>
      </c>
      <c r="P654" s="338">
        <v>44558</v>
      </c>
      <c r="Q654" s="339">
        <v>21716844.59</v>
      </c>
      <c r="R654" s="339" t="s">
        <v>1418</v>
      </c>
      <c r="S654" s="334">
        <v>15</v>
      </c>
      <c r="T654" s="336">
        <v>-0.19299215964243854</v>
      </c>
      <c r="U654" s="336">
        <v>-2.4948473161715388</v>
      </c>
      <c r="V654" s="336" t="s">
        <v>1418</v>
      </c>
      <c r="W654" s="336" t="s">
        <v>1418</v>
      </c>
      <c r="X654" s="336" t="s">
        <v>1418</v>
      </c>
      <c r="Y654" s="336" t="s">
        <v>1418</v>
      </c>
      <c r="Z654" s="336" t="s">
        <v>1418</v>
      </c>
      <c r="AA654" s="336" t="s">
        <v>1418</v>
      </c>
      <c r="AB654" s="336" t="s">
        <v>1418</v>
      </c>
      <c r="AC654" s="340" t="s">
        <v>1418</v>
      </c>
      <c r="AD654" s="509">
        <v>44417189000198</v>
      </c>
      <c r="AE654" s="337" t="s">
        <v>2221</v>
      </c>
      <c r="AF654" s="337" t="s">
        <v>2134</v>
      </c>
      <c r="AG654" s="341" t="s">
        <v>1436</v>
      </c>
      <c r="AH654" s="341" t="s">
        <v>2138</v>
      </c>
      <c r="AI654" s="341">
        <v>5000</v>
      </c>
      <c r="AJ654" s="341">
        <v>1000</v>
      </c>
      <c r="AK654" s="341">
        <v>5000</v>
      </c>
      <c r="AL654" s="336">
        <v>1.9E-2</v>
      </c>
      <c r="AM654" s="336">
        <v>0.2</v>
      </c>
      <c r="AN654" s="336" t="s">
        <v>2152</v>
      </c>
      <c r="AO654" s="334" t="s">
        <v>1324</v>
      </c>
      <c r="AP654" s="337" t="s">
        <v>716</v>
      </c>
      <c r="AQ654" s="343" t="s">
        <v>659</v>
      </c>
      <c r="AR654" s="336">
        <v>4.4327000000000004E-3</v>
      </c>
      <c r="AS654" s="336">
        <v>4.4327000000000004E-3</v>
      </c>
      <c r="AT654" s="336"/>
      <c r="AX654" s="629"/>
      <c r="AY654" s="630"/>
      <c r="AZ654" s="630"/>
      <c r="BA654" s="630"/>
      <c r="BB654" s="631"/>
      <c r="BC654" s="630"/>
      <c r="BD654" s="630"/>
      <c r="BE654" s="630"/>
      <c r="BF654" s="630"/>
      <c r="BG654" s="631"/>
      <c r="BH654" s="631"/>
      <c r="BI654" s="632"/>
      <c r="BJ654" s="632"/>
      <c r="BK654" s="632"/>
      <c r="BL654" s="631"/>
      <c r="BM654" s="631"/>
      <c r="BN654" s="631"/>
      <c r="BO654" s="631"/>
      <c r="BP654" s="631"/>
      <c r="BQ654" s="631"/>
      <c r="BR654" s="631"/>
      <c r="BS654" s="631"/>
      <c r="BT654" s="634"/>
      <c r="BU654" s="635"/>
      <c r="BV654" s="633"/>
      <c r="BW654" s="636"/>
    </row>
    <row r="655" spans="2:75" ht="15.75" customHeight="1">
      <c r="B655" s="330" t="s">
        <v>895</v>
      </c>
      <c r="C655" s="331">
        <v>44515610000101</v>
      </c>
      <c r="D655" s="332" t="s">
        <v>14</v>
      </c>
      <c r="E655" s="332" t="s">
        <v>607</v>
      </c>
      <c r="F655" s="332"/>
      <c r="G655" s="333"/>
      <c r="H655" s="333" t="s">
        <v>34</v>
      </c>
      <c r="I655" s="333" t="s">
        <v>34</v>
      </c>
      <c r="J655" s="333" t="s">
        <v>611</v>
      </c>
      <c r="K655" s="334" t="s">
        <v>48</v>
      </c>
      <c r="L655" s="335"/>
      <c r="M655" s="335" t="s">
        <v>34</v>
      </c>
      <c r="N655" s="334">
        <v>631507</v>
      </c>
      <c r="O655" s="334" t="s">
        <v>1321</v>
      </c>
      <c r="P655" s="338">
        <v>44568</v>
      </c>
      <c r="Q655" s="339">
        <v>23287705.890000001</v>
      </c>
      <c r="R655" s="339" t="s">
        <v>1418</v>
      </c>
      <c r="S655" s="334">
        <v>15</v>
      </c>
      <c r="T655" s="336" t="s">
        <v>1418</v>
      </c>
      <c r="U655" s="336" t="s">
        <v>1418</v>
      </c>
      <c r="V655" s="336" t="s">
        <v>1418</v>
      </c>
      <c r="W655" s="336" t="s">
        <v>1418</v>
      </c>
      <c r="X655" s="336" t="s">
        <v>1418</v>
      </c>
      <c r="Y655" s="336" t="s">
        <v>1418</v>
      </c>
      <c r="Z655" s="336" t="s">
        <v>1418</v>
      </c>
      <c r="AA655" s="336" t="s">
        <v>1418</v>
      </c>
      <c r="AB655" s="336" t="s">
        <v>1418</v>
      </c>
      <c r="AC655" s="340" t="s">
        <v>1418</v>
      </c>
      <c r="AD655" s="509">
        <v>44417189000198</v>
      </c>
      <c r="AE655" s="337" t="s">
        <v>2221</v>
      </c>
      <c r="AF655" s="337" t="s">
        <v>2134</v>
      </c>
      <c r="AG655" s="341" t="s">
        <v>1436</v>
      </c>
      <c r="AH655" s="341" t="s">
        <v>2138</v>
      </c>
      <c r="AI655" s="341">
        <v>5000</v>
      </c>
      <c r="AJ655" s="341">
        <v>1000</v>
      </c>
      <c r="AK655" s="341">
        <v>5000</v>
      </c>
      <c r="AL655" s="336">
        <v>1.9E-2</v>
      </c>
      <c r="AM655" s="336">
        <v>0.2</v>
      </c>
      <c r="AN655" s="336" t="s">
        <v>2152</v>
      </c>
      <c r="AO655" s="334" t="s">
        <v>1324</v>
      </c>
      <c r="AP655" s="337" t="s">
        <v>716</v>
      </c>
      <c r="AQ655" s="343" t="s">
        <v>659</v>
      </c>
      <c r="AR655" s="336">
        <v>4.4327000000000004E-3</v>
      </c>
      <c r="AS655" s="336">
        <v>4.4327000000000004E-3</v>
      </c>
      <c r="AT655" s="336"/>
      <c r="AX655" s="629"/>
      <c r="AY655" s="630"/>
      <c r="AZ655" s="630"/>
      <c r="BA655" s="630"/>
      <c r="BB655" s="631"/>
      <c r="BC655" s="630"/>
      <c r="BD655" s="630"/>
      <c r="BE655" s="630"/>
      <c r="BF655" s="630"/>
      <c r="BG655" s="631"/>
      <c r="BH655" s="631"/>
      <c r="BI655" s="632"/>
      <c r="BJ655" s="632"/>
      <c r="BK655" s="632"/>
      <c r="BL655" s="631"/>
      <c r="BM655" s="631"/>
      <c r="BN655" s="631"/>
      <c r="BO655" s="631"/>
      <c r="BP655" s="631"/>
      <c r="BQ655" s="631"/>
      <c r="BR655" s="631"/>
      <c r="BS655" s="631"/>
      <c r="BT655" s="634"/>
      <c r="BU655" s="635"/>
      <c r="BV655" s="633"/>
      <c r="BW655" s="636"/>
    </row>
    <row r="656" spans="2:75" ht="15.75" customHeight="1">
      <c r="B656" s="330" t="s">
        <v>902</v>
      </c>
      <c r="C656" s="331">
        <v>11701977000152</v>
      </c>
      <c r="D656" s="332" t="s">
        <v>11</v>
      </c>
      <c r="E656" s="332" t="s">
        <v>620</v>
      </c>
      <c r="F656" s="332"/>
      <c r="G656" s="333" t="s">
        <v>738</v>
      </c>
      <c r="H656" s="333" t="s">
        <v>34</v>
      </c>
      <c r="I656" s="333" t="s">
        <v>34</v>
      </c>
      <c r="J656" s="333"/>
      <c r="K656" s="334" t="s">
        <v>48</v>
      </c>
      <c r="L656" s="335"/>
      <c r="M656" s="335" t="s">
        <v>34</v>
      </c>
      <c r="N656" s="334">
        <v>259047</v>
      </c>
      <c r="O656" s="334" t="s">
        <v>1321</v>
      </c>
      <c r="P656" s="338">
        <v>40470</v>
      </c>
      <c r="Q656" s="339">
        <v>20078928.27</v>
      </c>
      <c r="R656" s="339">
        <v>21155316.152777772</v>
      </c>
      <c r="S656" s="334">
        <v>15</v>
      </c>
      <c r="T656" s="336">
        <v>5.9929064066354121E-2</v>
      </c>
      <c r="U656" s="336">
        <v>0.77471470822246824</v>
      </c>
      <c r="V656" s="336">
        <v>6.6075987806430536E-2</v>
      </c>
      <c r="W656" s="336">
        <v>0.6477656211154702</v>
      </c>
      <c r="X656" s="336">
        <v>0.11522674018483969</v>
      </c>
      <c r="Y656" s="336">
        <v>0.87378530297462442</v>
      </c>
      <c r="Z656" s="336">
        <v>0.19504958051842691</v>
      </c>
      <c r="AA656" s="336">
        <v>1.1087250484513336</v>
      </c>
      <c r="AB656" s="336">
        <v>4.0920241494558113E-2</v>
      </c>
      <c r="AC656" s="340">
        <v>-0.78996487607701937</v>
      </c>
      <c r="AD656" s="509">
        <v>0</v>
      </c>
      <c r="AE656" s="337" t="s">
        <v>2234</v>
      </c>
      <c r="AF656" s="337" t="s">
        <v>2143</v>
      </c>
      <c r="AG656" s="341" t="s">
        <v>1437</v>
      </c>
      <c r="AH656" s="341" t="s">
        <v>2138</v>
      </c>
      <c r="AI656" s="341">
        <v>1000</v>
      </c>
      <c r="AJ656" s="341">
        <v>1000</v>
      </c>
      <c r="AK656" s="341">
        <v>1000</v>
      </c>
      <c r="AL656" s="336">
        <v>5.0000000000000001E-3</v>
      </c>
      <c r="AM656" s="336">
        <v>0.1</v>
      </c>
      <c r="AN656" s="336" t="s">
        <v>64</v>
      </c>
      <c r="AO656" s="334" t="s">
        <v>1324</v>
      </c>
      <c r="AP656" s="337" t="s">
        <v>13</v>
      </c>
      <c r="AQ656" s="343" t="s">
        <v>686</v>
      </c>
      <c r="AR656" s="336">
        <v>1.6666666666666666E-3</v>
      </c>
      <c r="AS656" s="336">
        <v>1.6666666666666666E-3</v>
      </c>
      <c r="AT656" s="336"/>
      <c r="AX656" s="629"/>
      <c r="AY656" s="630"/>
      <c r="AZ656" s="630"/>
      <c r="BA656" s="630"/>
      <c r="BB656" s="631"/>
      <c r="BC656" s="630"/>
      <c r="BD656" s="630"/>
      <c r="BE656" s="630"/>
      <c r="BF656" s="630"/>
      <c r="BG656" s="631"/>
      <c r="BH656" s="631"/>
      <c r="BI656" s="632"/>
      <c r="BJ656" s="632"/>
      <c r="BK656" s="632"/>
      <c r="BL656" s="631"/>
      <c r="BM656" s="631"/>
      <c r="BN656" s="631"/>
      <c r="BO656" s="631"/>
      <c r="BP656" s="631"/>
      <c r="BQ656" s="631"/>
      <c r="BR656" s="631"/>
      <c r="BS656" s="631"/>
      <c r="BT656" s="634"/>
      <c r="BU656" s="635"/>
      <c r="BV656" s="633"/>
      <c r="BW656" s="636"/>
    </row>
    <row r="657" spans="2:75" ht="15.75" customHeight="1">
      <c r="B657" s="330" t="s">
        <v>909</v>
      </c>
      <c r="C657" s="331">
        <v>11182064000177</v>
      </c>
      <c r="D657" s="332" t="s">
        <v>14</v>
      </c>
      <c r="E657" s="332" t="s">
        <v>607</v>
      </c>
      <c r="F657" s="332"/>
      <c r="G657" s="333"/>
      <c r="H657" s="333" t="s">
        <v>34</v>
      </c>
      <c r="I657" s="333" t="s">
        <v>34</v>
      </c>
      <c r="J657" s="333" t="s">
        <v>608</v>
      </c>
      <c r="K657" s="334" t="s">
        <v>48</v>
      </c>
      <c r="L657" s="335"/>
      <c r="M657" s="335" t="s">
        <v>34</v>
      </c>
      <c r="N657" s="334">
        <v>236942</v>
      </c>
      <c r="O657" s="334" t="s">
        <v>1321</v>
      </c>
      <c r="P657" s="338">
        <v>40102</v>
      </c>
      <c r="Q657" s="339">
        <v>1273120661.8199999</v>
      </c>
      <c r="R657" s="339">
        <v>1156461708.4023015</v>
      </c>
      <c r="S657" s="334">
        <v>15</v>
      </c>
      <c r="T657" s="336">
        <v>9.1403052905245197E-2</v>
      </c>
      <c r="U657" s="336">
        <v>1.1815851050790118</v>
      </c>
      <c r="V657" s="336">
        <v>-6.4682637152961853E-3</v>
      </c>
      <c r="W657" s="336">
        <v>-6.3410612571572156E-2</v>
      </c>
      <c r="X657" s="336">
        <v>0.14417840923152148</v>
      </c>
      <c r="Y657" s="336">
        <v>1.0933310687317319</v>
      </c>
      <c r="Z657" s="336">
        <v>0.18177236935430607</v>
      </c>
      <c r="AA657" s="336">
        <v>1.0332530758784535</v>
      </c>
      <c r="AB657" s="336">
        <v>0.18024416403245375</v>
      </c>
      <c r="AC657" s="340">
        <v>-0.48507523315643075</v>
      </c>
      <c r="AD657" s="509">
        <v>0</v>
      </c>
      <c r="AE657" s="337" t="s">
        <v>2238</v>
      </c>
      <c r="AF657" s="337" t="s">
        <v>2140</v>
      </c>
      <c r="AG657" s="341" t="s">
        <v>719</v>
      </c>
      <c r="AH657" s="341" t="s">
        <v>2138</v>
      </c>
      <c r="AI657" s="341">
        <v>1000</v>
      </c>
      <c r="AJ657" s="341">
        <v>1000</v>
      </c>
      <c r="AK657" s="341">
        <v>1000</v>
      </c>
      <c r="AL657" s="336">
        <v>0.02</v>
      </c>
      <c r="AM657" s="336">
        <v>0.2</v>
      </c>
      <c r="AN657" s="336" t="s">
        <v>666</v>
      </c>
      <c r="AO657" s="334" t="s">
        <v>1324</v>
      </c>
      <c r="AP657" s="337" t="s">
        <v>716</v>
      </c>
      <c r="AQ657" s="343" t="s">
        <v>659</v>
      </c>
      <c r="AR657" s="336">
        <v>4.0000000000000001E-3</v>
      </c>
      <c r="AS657" s="336">
        <v>4.0000000000000001E-3</v>
      </c>
      <c r="AT657" s="336"/>
      <c r="AX657" s="629"/>
      <c r="AY657" s="630"/>
      <c r="AZ657" s="630"/>
      <c r="BA657" s="630"/>
      <c r="BB657" s="631"/>
      <c r="BC657" s="630"/>
      <c r="BD657" s="630"/>
      <c r="BE657" s="630"/>
      <c r="BF657" s="630"/>
      <c r="BG657" s="631"/>
      <c r="BH657" s="631"/>
      <c r="BI657" s="632"/>
      <c r="BJ657" s="632"/>
      <c r="BK657" s="632"/>
      <c r="BL657" s="631"/>
      <c r="BM657" s="631"/>
      <c r="BN657" s="631"/>
      <c r="BO657" s="631"/>
      <c r="BP657" s="631"/>
      <c r="BQ657" s="631"/>
      <c r="BR657" s="631"/>
      <c r="BS657" s="631"/>
      <c r="BT657" s="634"/>
      <c r="BU657" s="635"/>
      <c r="BV657" s="633"/>
      <c r="BW657" s="636"/>
    </row>
    <row r="658" spans="2:75" ht="15.75" customHeight="1">
      <c r="B658" s="330" t="s">
        <v>1143</v>
      </c>
      <c r="C658" s="331">
        <v>11451917000129</v>
      </c>
      <c r="D658" s="332" t="s">
        <v>14</v>
      </c>
      <c r="E658" s="332" t="s">
        <v>607</v>
      </c>
      <c r="F658" s="332"/>
      <c r="G658" s="333"/>
      <c r="H658" s="333" t="s">
        <v>34</v>
      </c>
      <c r="I658" s="333" t="s">
        <v>34</v>
      </c>
      <c r="J658" s="333" t="s">
        <v>608</v>
      </c>
      <c r="K658" s="334" t="s">
        <v>48</v>
      </c>
      <c r="L658" s="335"/>
      <c r="M658" s="335" t="s">
        <v>34</v>
      </c>
      <c r="N658" s="334">
        <v>268755</v>
      </c>
      <c r="O658" s="334" t="s">
        <v>1321</v>
      </c>
      <c r="P658" s="338">
        <v>40599</v>
      </c>
      <c r="Q658" s="339">
        <v>159254689.86000001</v>
      </c>
      <c r="R658" s="339">
        <v>162840186.57714298</v>
      </c>
      <c r="S658" s="334">
        <v>15</v>
      </c>
      <c r="T658" s="336">
        <v>3.4800043442946516E-2</v>
      </c>
      <c r="U658" s="336">
        <v>0.44986695390705589</v>
      </c>
      <c r="V658" s="336">
        <v>-0.19172785529925274</v>
      </c>
      <c r="W658" s="336">
        <v>-1.8795740691291001</v>
      </c>
      <c r="X658" s="336">
        <v>0.11696496375626442</v>
      </c>
      <c r="Y658" s="336">
        <v>0.88696656808338803</v>
      </c>
      <c r="Z658" s="336">
        <v>0.25928509998529936</v>
      </c>
      <c r="AA658" s="336">
        <v>1.4738605655024786</v>
      </c>
      <c r="AB658" s="336">
        <v>0.31006870931324276</v>
      </c>
      <c r="AC658" s="340">
        <v>-0.84505555501879903</v>
      </c>
      <c r="AD658" s="509">
        <v>0</v>
      </c>
      <c r="AE658" s="337" t="s">
        <v>2394</v>
      </c>
      <c r="AF658" s="337" t="s">
        <v>2137</v>
      </c>
      <c r="AG658" s="341" t="s">
        <v>59</v>
      </c>
      <c r="AH658" s="341" t="s">
        <v>2138</v>
      </c>
      <c r="AI658" s="341">
        <v>1000</v>
      </c>
      <c r="AJ658" s="341">
        <v>1000</v>
      </c>
      <c r="AK658" s="341">
        <v>1000</v>
      </c>
      <c r="AL658" s="336">
        <v>0.02</v>
      </c>
      <c r="AM658" s="336">
        <v>0.2</v>
      </c>
      <c r="AN658" s="336" t="s">
        <v>666</v>
      </c>
      <c r="AO658" s="334" t="s">
        <v>1324</v>
      </c>
      <c r="AP658" s="337" t="s">
        <v>716</v>
      </c>
      <c r="AQ658" s="343" t="s">
        <v>665</v>
      </c>
      <c r="AR658" s="336">
        <v>5.5560000000000002E-3</v>
      </c>
      <c r="AS658" s="336">
        <v>5.5560000000000002E-3</v>
      </c>
      <c r="AT658" s="336"/>
      <c r="AX658" s="629"/>
      <c r="AY658" s="630"/>
      <c r="AZ658" s="630"/>
      <c r="BA658" s="630"/>
      <c r="BB658" s="631"/>
      <c r="BC658" s="630"/>
      <c r="BD658" s="630"/>
      <c r="BE658" s="630"/>
      <c r="BF658" s="630"/>
      <c r="BG658" s="631"/>
      <c r="BH658" s="631"/>
      <c r="BI658" s="632"/>
      <c r="BJ658" s="632"/>
      <c r="BK658" s="632"/>
      <c r="BL658" s="631"/>
      <c r="BM658" s="631"/>
      <c r="BN658" s="631"/>
      <c r="BO658" s="631"/>
      <c r="BP658" s="631"/>
      <c r="BQ658" s="631"/>
      <c r="BR658" s="631"/>
      <c r="BS658" s="631"/>
      <c r="BT658" s="634"/>
      <c r="BU658" s="635"/>
      <c r="BV658" s="633"/>
      <c r="BW658" s="636"/>
    </row>
    <row r="659" spans="2:75" ht="15.75" customHeight="1">
      <c r="B659" s="330" t="s">
        <v>601</v>
      </c>
      <c r="C659" s="331">
        <v>37829310000123</v>
      </c>
      <c r="D659" s="332" t="s">
        <v>14</v>
      </c>
      <c r="E659" s="332" t="s">
        <v>607</v>
      </c>
      <c r="F659" s="332"/>
      <c r="G659" s="333"/>
      <c r="H659" s="333" t="s">
        <v>34</v>
      </c>
      <c r="I659" s="333" t="s">
        <v>34</v>
      </c>
      <c r="J659" s="333" t="s">
        <v>608</v>
      </c>
      <c r="K659" s="334" t="s">
        <v>48</v>
      </c>
      <c r="L659" s="335"/>
      <c r="M659" s="335" t="s">
        <v>34</v>
      </c>
      <c r="N659" s="334">
        <v>552348</v>
      </c>
      <c r="O659" s="334" t="s">
        <v>1321</v>
      </c>
      <c r="P659" s="338">
        <v>44089</v>
      </c>
      <c r="Q659" s="339">
        <v>10515616.449999999</v>
      </c>
      <c r="R659" s="339">
        <v>11027645.729365075</v>
      </c>
      <c r="S659" s="334">
        <v>15</v>
      </c>
      <c r="T659" s="336">
        <v>-5.5793215170438781E-3</v>
      </c>
      <c r="U659" s="336">
        <v>-7.2124978230432527E-2</v>
      </c>
      <c r="V659" s="336">
        <v>-9.6195410978602736E-2</v>
      </c>
      <c r="W659" s="336">
        <v>-0.94303667958102455</v>
      </c>
      <c r="X659" s="336" t="s">
        <v>1418</v>
      </c>
      <c r="Y659" s="336" t="s">
        <v>1418</v>
      </c>
      <c r="Z659" s="336" t="s">
        <v>1418</v>
      </c>
      <c r="AA659" s="336" t="s">
        <v>1418</v>
      </c>
      <c r="AB659" s="336">
        <v>0.40579694914822795</v>
      </c>
      <c r="AC659" s="340">
        <v>-0.28679603553072114</v>
      </c>
      <c r="AD659" s="509">
        <v>0</v>
      </c>
      <c r="AE659" s="337" t="s">
        <v>2453</v>
      </c>
      <c r="AF659" s="337" t="s">
        <v>2143</v>
      </c>
      <c r="AG659" s="341" t="s">
        <v>1437</v>
      </c>
      <c r="AH659" s="341" t="s">
        <v>2135</v>
      </c>
      <c r="AI659" s="341">
        <v>500</v>
      </c>
      <c r="AJ659" s="341" t="s">
        <v>1428</v>
      </c>
      <c r="AK659" s="341">
        <v>500</v>
      </c>
      <c r="AL659" s="336">
        <v>0.02</v>
      </c>
      <c r="AM659" s="336">
        <v>0.2</v>
      </c>
      <c r="AN659" s="336" t="s">
        <v>34</v>
      </c>
      <c r="AO659" s="334" t="s">
        <v>1324</v>
      </c>
      <c r="AP659" s="337" t="s">
        <v>716</v>
      </c>
      <c r="AQ659" s="343" t="s">
        <v>659</v>
      </c>
      <c r="AR659" s="336">
        <v>4.0000000000000001E-3</v>
      </c>
      <c r="AS659" s="336">
        <v>4.0000000000000001E-3</v>
      </c>
      <c r="AT659" s="336"/>
      <c r="AX659" s="629"/>
      <c r="AY659" s="630"/>
      <c r="AZ659" s="630"/>
      <c r="BA659" s="630"/>
      <c r="BB659" s="631"/>
      <c r="BC659" s="630"/>
      <c r="BD659" s="630"/>
      <c r="BE659" s="630"/>
      <c r="BF659" s="630"/>
      <c r="BG659" s="631"/>
      <c r="BH659" s="631"/>
      <c r="BI659" s="632"/>
      <c r="BJ659" s="632"/>
      <c r="BK659" s="632"/>
      <c r="BL659" s="631"/>
      <c r="BM659" s="631"/>
      <c r="BN659" s="631"/>
      <c r="BO659" s="631"/>
      <c r="BP659" s="631"/>
      <c r="BQ659" s="631"/>
      <c r="BR659" s="631"/>
      <c r="BS659" s="631"/>
      <c r="BT659" s="634"/>
      <c r="BU659" s="635"/>
      <c r="BV659" s="633"/>
      <c r="BW659" s="636"/>
    </row>
    <row r="660" spans="2:75" ht="15.75" customHeight="1">
      <c r="B660" s="330" t="s">
        <v>436</v>
      </c>
      <c r="C660" s="331">
        <v>13962947000125</v>
      </c>
      <c r="D660" s="332" t="s">
        <v>14</v>
      </c>
      <c r="E660" s="332" t="s">
        <v>607</v>
      </c>
      <c r="F660" s="332"/>
      <c r="G660" s="333"/>
      <c r="H660" s="333" t="s">
        <v>34</v>
      </c>
      <c r="I660" s="333" t="s">
        <v>34</v>
      </c>
      <c r="J660" s="333" t="s">
        <v>608</v>
      </c>
      <c r="K660" s="334" t="s">
        <v>48</v>
      </c>
      <c r="L660" s="335"/>
      <c r="M660" s="335" t="s">
        <v>34</v>
      </c>
      <c r="N660" s="334">
        <v>302139</v>
      </c>
      <c r="O660" s="334" t="s">
        <v>1321</v>
      </c>
      <c r="P660" s="338">
        <v>41023</v>
      </c>
      <c r="Q660" s="339">
        <v>664292482.12</v>
      </c>
      <c r="R660" s="339">
        <v>629546229.82694435</v>
      </c>
      <c r="S660" s="334">
        <v>15</v>
      </c>
      <c r="T660" s="336">
        <v>2.7456038917626158E-2</v>
      </c>
      <c r="U660" s="336">
        <v>0.35492957399538966</v>
      </c>
      <c r="V660" s="336">
        <v>-3.9869310366936306E-2</v>
      </c>
      <c r="W660" s="336">
        <v>-0.39085255401615893</v>
      </c>
      <c r="X660" s="336">
        <v>0.2295256695165715</v>
      </c>
      <c r="Y660" s="336">
        <v>1.7405348477035021</v>
      </c>
      <c r="Z660" s="336">
        <v>0.54571266456163281</v>
      </c>
      <c r="AA660" s="336">
        <v>3.1020076990088286</v>
      </c>
      <c r="AB660" s="336">
        <v>0.2068746668554666</v>
      </c>
      <c r="AC660" s="340">
        <v>-0.56301439556917088</v>
      </c>
      <c r="AD660" s="509">
        <v>22041216000138</v>
      </c>
      <c r="AE660" s="337" t="s">
        <v>2462</v>
      </c>
      <c r="AF660" s="337" t="s">
        <v>736</v>
      </c>
      <c r="AG660" s="341" t="s">
        <v>736</v>
      </c>
      <c r="AH660" s="341" t="s">
        <v>2138</v>
      </c>
      <c r="AI660" s="341">
        <v>1000</v>
      </c>
      <c r="AJ660" s="341">
        <v>1000</v>
      </c>
      <c r="AK660" s="341">
        <v>1000</v>
      </c>
      <c r="AL660" s="336">
        <v>1.8000000000000002E-2</v>
      </c>
      <c r="AM660" s="336">
        <v>0.2</v>
      </c>
      <c r="AN660" s="336" t="s">
        <v>666</v>
      </c>
      <c r="AO660" s="334" t="s">
        <v>1324</v>
      </c>
      <c r="AP660" s="337" t="s">
        <v>716</v>
      </c>
      <c r="AQ660" s="343" t="s">
        <v>659</v>
      </c>
      <c r="AR660" s="336">
        <v>5.9999999999999993E-3</v>
      </c>
      <c r="AS660" s="336">
        <v>5.9999999999999993E-3</v>
      </c>
      <c r="AT660" s="336"/>
      <c r="AW660" s="629"/>
      <c r="AX660" s="629"/>
      <c r="AY660" s="630"/>
      <c r="AZ660" s="630"/>
      <c r="BA660" s="630"/>
      <c r="BB660" s="631"/>
      <c r="BC660" s="630"/>
      <c r="BD660" s="630"/>
      <c r="BE660" s="630"/>
      <c r="BF660" s="630"/>
      <c r="BG660" s="631"/>
      <c r="BH660" s="631"/>
      <c r="BI660" s="632"/>
      <c r="BJ660" s="632"/>
      <c r="BK660" s="632"/>
      <c r="BL660" s="212"/>
      <c r="BM660" s="631"/>
      <c r="BN660" s="631"/>
      <c r="BO660" s="631"/>
      <c r="BP660" s="631"/>
      <c r="BQ660" s="631"/>
      <c r="BR660" s="631"/>
      <c r="BS660" s="631"/>
      <c r="BT660" s="634"/>
      <c r="BU660" s="635"/>
      <c r="BV660" s="633"/>
      <c r="BW660" s="636"/>
    </row>
    <row r="661" spans="2:75" ht="15.75" customHeight="1">
      <c r="B661" s="330" t="s">
        <v>437</v>
      </c>
      <c r="C661" s="331">
        <v>13962941000158</v>
      </c>
      <c r="D661" s="332" t="s">
        <v>14</v>
      </c>
      <c r="E661" s="332" t="s">
        <v>614</v>
      </c>
      <c r="F661" s="332"/>
      <c r="G661" s="333"/>
      <c r="H661" s="333" t="s">
        <v>1338</v>
      </c>
      <c r="I661" s="333" t="s">
        <v>34</v>
      </c>
      <c r="J661" s="333" t="s">
        <v>608</v>
      </c>
      <c r="K661" s="334" t="s">
        <v>48</v>
      </c>
      <c r="L661" s="335"/>
      <c r="M661" s="335" t="s">
        <v>34</v>
      </c>
      <c r="N661" s="334">
        <v>302147</v>
      </c>
      <c r="O661" s="334" t="s">
        <v>1321</v>
      </c>
      <c r="P661" s="338">
        <v>41023</v>
      </c>
      <c r="Q661" s="339">
        <v>103779650.75</v>
      </c>
      <c r="R661" s="339">
        <v>91673203.758174628</v>
      </c>
      <c r="S661" s="334">
        <v>15</v>
      </c>
      <c r="T661" s="336">
        <v>7.8639692614485668E-2</v>
      </c>
      <c r="U661" s="336">
        <v>1.0165906554302413</v>
      </c>
      <c r="V661" s="336">
        <v>-8.4250176271244426E-3</v>
      </c>
      <c r="W661" s="336">
        <v>-8.2593343774603853E-2</v>
      </c>
      <c r="X661" s="336">
        <v>0.27992818642750916</v>
      </c>
      <c r="Y661" s="336">
        <v>2.1227462895880809</v>
      </c>
      <c r="Z661" s="336">
        <v>0.52317550570019478</v>
      </c>
      <c r="AA661" s="336">
        <v>2.9738991817580436</v>
      </c>
      <c r="AB661" s="336">
        <v>0.25362319277931733</v>
      </c>
      <c r="AC661" s="340">
        <v>-0.2897537412508176</v>
      </c>
      <c r="AD661" s="509">
        <v>0</v>
      </c>
      <c r="AE661" s="337" t="s">
        <v>2462</v>
      </c>
      <c r="AF661" s="337" t="s">
        <v>736</v>
      </c>
      <c r="AG661" s="341" t="s">
        <v>736</v>
      </c>
      <c r="AH661" s="341" t="s">
        <v>2138</v>
      </c>
      <c r="AI661" s="341">
        <v>1000</v>
      </c>
      <c r="AJ661" s="341">
        <v>1000</v>
      </c>
      <c r="AK661" s="341">
        <v>1000</v>
      </c>
      <c r="AL661" s="336">
        <v>1.8000000000000002E-2</v>
      </c>
      <c r="AM661" s="336">
        <v>0.2</v>
      </c>
      <c r="AN661" s="336" t="s">
        <v>666</v>
      </c>
      <c r="AO661" s="334" t="s">
        <v>1324</v>
      </c>
      <c r="AP661" s="337" t="s">
        <v>716</v>
      </c>
      <c r="AQ661" s="343" t="s">
        <v>659</v>
      </c>
      <c r="AR661" s="336">
        <v>5.9999999999999993E-3</v>
      </c>
      <c r="AS661" s="336">
        <v>5.9999999999999993E-3</v>
      </c>
      <c r="AT661" s="336"/>
      <c r="AW661" s="629"/>
      <c r="AX661" s="629"/>
      <c r="AY661" s="630"/>
      <c r="AZ661" s="630"/>
      <c r="BA661" s="630"/>
      <c r="BB661" s="631"/>
      <c r="BC661" s="630"/>
      <c r="BD661" s="630"/>
      <c r="BE661" s="630"/>
      <c r="BF661" s="630"/>
      <c r="BG661" s="631"/>
      <c r="BH661" s="631"/>
      <c r="BI661" s="632"/>
      <c r="BJ661" s="632"/>
      <c r="BK661" s="632"/>
      <c r="BL661" s="212"/>
      <c r="BM661" s="631"/>
      <c r="BN661" s="631"/>
      <c r="BO661" s="631"/>
      <c r="BP661" s="631"/>
      <c r="BQ661" s="631"/>
      <c r="BR661" s="631"/>
      <c r="BS661" s="631"/>
      <c r="BT661" s="634"/>
      <c r="BU661" s="635"/>
      <c r="BV661" s="633"/>
      <c r="BW661" s="636"/>
    </row>
    <row r="662" spans="2:75" ht="15.75" customHeight="1">
      <c r="B662" s="330" t="s">
        <v>735</v>
      </c>
      <c r="C662" s="331">
        <v>35828705000186</v>
      </c>
      <c r="D662" s="332" t="s">
        <v>11</v>
      </c>
      <c r="E662" s="332" t="s">
        <v>661</v>
      </c>
      <c r="F662" s="332" t="s">
        <v>663</v>
      </c>
      <c r="G662" s="333"/>
      <c r="H662" s="333" t="s">
        <v>34</v>
      </c>
      <c r="I662" s="333"/>
      <c r="J662" s="333" t="s">
        <v>611</v>
      </c>
      <c r="K662" s="334" t="s">
        <v>48</v>
      </c>
      <c r="L662" s="335"/>
      <c r="M662" s="335" t="s">
        <v>34</v>
      </c>
      <c r="N662" s="334">
        <v>547166</v>
      </c>
      <c r="O662" s="334" t="s">
        <v>1321</v>
      </c>
      <c r="P662" s="338">
        <v>44048</v>
      </c>
      <c r="Q662" s="339">
        <v>70710848.480000004</v>
      </c>
      <c r="R662" s="339">
        <v>69982735.309007928</v>
      </c>
      <c r="S662" s="334">
        <v>16</v>
      </c>
      <c r="T662" s="336">
        <v>7.3053486747213014E-2</v>
      </c>
      <c r="U662" s="336">
        <v>0.94437668186070445</v>
      </c>
      <c r="V662" s="336">
        <v>7.8925449186723728E-2</v>
      </c>
      <c r="W662" s="336">
        <v>0.77373330783985728</v>
      </c>
      <c r="X662" s="336">
        <v>0.1348724312170908</v>
      </c>
      <c r="Y662" s="336">
        <v>1.0227621469192207</v>
      </c>
      <c r="Z662" s="336" t="s">
        <v>1418</v>
      </c>
      <c r="AA662" s="336" t="s">
        <v>1418</v>
      </c>
      <c r="AB662" s="336">
        <v>3.2167736288914069E-2</v>
      </c>
      <c r="AC662" s="340">
        <v>-0.64226205053548369</v>
      </c>
      <c r="AD662" s="509">
        <v>0</v>
      </c>
      <c r="AE662" s="337" t="s">
        <v>2157</v>
      </c>
      <c r="AF662" s="337" t="s">
        <v>736</v>
      </c>
      <c r="AG662" s="341" t="s">
        <v>736</v>
      </c>
      <c r="AH662" s="341" t="s">
        <v>2135</v>
      </c>
      <c r="AI662" s="341">
        <v>5000</v>
      </c>
      <c r="AJ662" s="341">
        <v>1000</v>
      </c>
      <c r="AK662" s="341">
        <v>500</v>
      </c>
      <c r="AL662" s="640">
        <v>5.0000000000000001E-3</v>
      </c>
      <c r="AM662" s="640">
        <v>0.2</v>
      </c>
      <c r="AN662" s="336" t="s">
        <v>64</v>
      </c>
      <c r="AO662" s="334" t="s">
        <v>1324</v>
      </c>
      <c r="AP662" s="337" t="s">
        <v>11</v>
      </c>
      <c r="AQ662" s="343" t="s">
        <v>2158</v>
      </c>
      <c r="AR662" s="336">
        <v>1.3333333333333333E-3</v>
      </c>
      <c r="AS662" s="336">
        <v>1.3333333333333333E-3</v>
      </c>
      <c r="AT662" s="336"/>
      <c r="AW662" s="629"/>
      <c r="AX662" s="629"/>
      <c r="AY662" s="630"/>
      <c r="AZ662" s="630"/>
      <c r="BA662" s="630"/>
      <c r="BB662" s="631"/>
      <c r="BC662" s="630"/>
      <c r="BD662" s="630"/>
      <c r="BE662" s="630"/>
      <c r="BF662" s="630"/>
      <c r="BG662" s="631"/>
      <c r="BH662" s="631"/>
      <c r="BI662" s="632"/>
      <c r="BJ662" s="632"/>
      <c r="BK662" s="632"/>
      <c r="BL662" s="212"/>
      <c r="BM662" s="631"/>
      <c r="BN662" s="631"/>
      <c r="BO662" s="631"/>
      <c r="BP662" s="631"/>
      <c r="BQ662" s="631"/>
      <c r="BR662" s="631"/>
      <c r="BS662" s="631"/>
      <c r="BT662" s="634"/>
      <c r="BU662" s="635"/>
      <c r="BV662" s="633"/>
      <c r="BW662" s="636"/>
    </row>
    <row r="663" spans="2:75" ht="15.75" customHeight="1">
      <c r="B663" s="330" t="s">
        <v>882</v>
      </c>
      <c r="C663" s="331">
        <v>4240128000183</v>
      </c>
      <c r="D663" s="332" t="s">
        <v>11</v>
      </c>
      <c r="E663" s="332" t="s">
        <v>620</v>
      </c>
      <c r="F663" s="332" t="s">
        <v>663</v>
      </c>
      <c r="G663" s="333" t="s">
        <v>738</v>
      </c>
      <c r="H663" s="333" t="s">
        <v>34</v>
      </c>
      <c r="I663" s="333"/>
      <c r="J663" s="333" t="s">
        <v>608</v>
      </c>
      <c r="K663" s="334" t="s">
        <v>48</v>
      </c>
      <c r="L663" s="335"/>
      <c r="M663" s="335" t="s">
        <v>34</v>
      </c>
      <c r="N663" s="334">
        <v>143359</v>
      </c>
      <c r="O663" s="334" t="s">
        <v>1321</v>
      </c>
      <c r="P663" s="338">
        <v>36955</v>
      </c>
      <c r="Q663" s="339">
        <v>88385806.769999996</v>
      </c>
      <c r="R663" s="339">
        <v>79452196.362976149</v>
      </c>
      <c r="S663" s="334">
        <v>16</v>
      </c>
      <c r="T663" s="336">
        <v>8.8376827681456271E-2</v>
      </c>
      <c r="U663" s="336">
        <v>1.1424645009483132</v>
      </c>
      <c r="V663" s="336">
        <v>0.11830844563317289</v>
      </c>
      <c r="W663" s="336">
        <v>1.1598183593302227</v>
      </c>
      <c r="X663" s="336">
        <v>0.17288334619572421</v>
      </c>
      <c r="Y663" s="336">
        <v>1.3110058202859149</v>
      </c>
      <c r="Z663" s="336">
        <v>0.36004004640104093</v>
      </c>
      <c r="AA663" s="336">
        <v>2.0465843445005629</v>
      </c>
      <c r="AB663" s="336">
        <v>2.1497835767209507E-3</v>
      </c>
      <c r="AC663" s="340">
        <v>6.8343006179639145</v>
      </c>
      <c r="AD663" s="509">
        <v>0</v>
      </c>
      <c r="AE663" s="337" t="s">
        <v>469</v>
      </c>
      <c r="AF663" s="337" t="s">
        <v>469</v>
      </c>
      <c r="AG663" s="341" t="s">
        <v>469</v>
      </c>
      <c r="AH663" s="341" t="s">
        <v>2138</v>
      </c>
      <c r="AI663" s="341">
        <v>1000</v>
      </c>
      <c r="AJ663" s="341">
        <v>1000</v>
      </c>
      <c r="AK663" s="341">
        <v>1000</v>
      </c>
      <c r="AL663" s="336">
        <v>5.0000000000000001E-3</v>
      </c>
      <c r="AM663" s="336">
        <v>0.2</v>
      </c>
      <c r="AN663" s="336" t="s">
        <v>64</v>
      </c>
      <c r="AO663" s="334" t="s">
        <v>1324</v>
      </c>
      <c r="AP663" s="337" t="s">
        <v>11</v>
      </c>
      <c r="AQ663" s="343" t="s">
        <v>675</v>
      </c>
      <c r="AR663" s="336">
        <v>1.4000000000000002E-3</v>
      </c>
      <c r="AS663" s="336">
        <v>1.4000000000000002E-3</v>
      </c>
      <c r="AT663" s="336"/>
      <c r="AW663" s="629"/>
      <c r="AX663" s="629"/>
      <c r="AY663" s="630"/>
      <c r="AZ663" s="630"/>
      <c r="BA663" s="630"/>
      <c r="BB663" s="631"/>
      <c r="BC663" s="630"/>
      <c r="BD663" s="630"/>
      <c r="BE663" s="630"/>
      <c r="BF663" s="630"/>
      <c r="BG663" s="631"/>
      <c r="BH663" s="631"/>
      <c r="BI663" s="632"/>
      <c r="BJ663" s="632"/>
      <c r="BK663" s="632"/>
      <c r="BL663" s="212"/>
      <c r="BM663" s="631"/>
      <c r="BN663" s="631"/>
      <c r="BO663" s="631"/>
      <c r="BP663" s="631"/>
      <c r="BQ663" s="631"/>
      <c r="BR663" s="631"/>
      <c r="BS663" s="631"/>
      <c r="BT663" s="634"/>
      <c r="BU663" s="635"/>
      <c r="BV663" s="633"/>
      <c r="BW663" s="636"/>
    </row>
    <row r="664" spans="2:75" ht="15.75" customHeight="1">
      <c r="B664" s="330" t="s">
        <v>1062</v>
      </c>
      <c r="C664" s="331">
        <v>29283824000106</v>
      </c>
      <c r="D664" s="332" t="s">
        <v>11</v>
      </c>
      <c r="E664" s="332" t="s">
        <v>620</v>
      </c>
      <c r="F664" s="332" t="s">
        <v>663</v>
      </c>
      <c r="G664" s="333" t="s">
        <v>738</v>
      </c>
      <c r="H664" s="333" t="s">
        <v>34</v>
      </c>
      <c r="I664" s="333"/>
      <c r="J664" s="333" t="s">
        <v>608</v>
      </c>
      <c r="K664" s="334" t="s">
        <v>48</v>
      </c>
      <c r="L664" s="335"/>
      <c r="M664" s="335" t="s">
        <v>34</v>
      </c>
      <c r="N664" s="334">
        <v>471704</v>
      </c>
      <c r="O664" s="334" t="s">
        <v>1321</v>
      </c>
      <c r="P664" s="338">
        <v>43222</v>
      </c>
      <c r="Q664" s="339">
        <v>228938854.43000001</v>
      </c>
      <c r="R664" s="339">
        <v>159526870.80619049</v>
      </c>
      <c r="S664" s="334">
        <v>16</v>
      </c>
      <c r="T664" s="336">
        <v>8.7836165641512531E-2</v>
      </c>
      <c r="U664" s="336">
        <v>1.135475257230804</v>
      </c>
      <c r="V664" s="336">
        <v>0.12355649005699498</v>
      </c>
      <c r="W664" s="336">
        <v>1.2112667427550388</v>
      </c>
      <c r="X664" s="336">
        <v>0.19637495059794774</v>
      </c>
      <c r="Y664" s="336">
        <v>1.4891469239657498</v>
      </c>
      <c r="Z664" s="336">
        <v>0.19203440995819876</v>
      </c>
      <c r="AA664" s="336">
        <v>1.091585841504092</v>
      </c>
      <c r="AB664" s="336">
        <v>4.4666507435057717E-3</v>
      </c>
      <c r="AC664" s="340">
        <v>4.3396899234865334</v>
      </c>
      <c r="AD664" s="509">
        <v>29283779000181</v>
      </c>
      <c r="AE664" s="337" t="s">
        <v>2342</v>
      </c>
      <c r="AF664" s="337" t="s">
        <v>2143</v>
      </c>
      <c r="AG664" s="341" t="s">
        <v>1437</v>
      </c>
      <c r="AH664" s="341" t="s">
        <v>2138</v>
      </c>
      <c r="AI664" s="341">
        <v>3000</v>
      </c>
      <c r="AJ664" s="341">
        <v>1000</v>
      </c>
      <c r="AK664" s="341">
        <v>1000</v>
      </c>
      <c r="AL664" s="336">
        <v>6.5000000000000006E-3</v>
      </c>
      <c r="AM664" s="336" t="s">
        <v>34</v>
      </c>
      <c r="AN664" s="336" t="s">
        <v>64</v>
      </c>
      <c r="AO664" s="334" t="s">
        <v>1324</v>
      </c>
      <c r="AP664" s="337" t="s">
        <v>11</v>
      </c>
      <c r="AQ664" s="343" t="s">
        <v>675</v>
      </c>
      <c r="AR664" s="336">
        <v>2.1666666666666666E-3</v>
      </c>
      <c r="AS664" s="336">
        <v>2.1666666666666666E-3</v>
      </c>
      <c r="AT664" s="336"/>
      <c r="AX664" s="629"/>
      <c r="AY664" s="630"/>
      <c r="AZ664" s="630"/>
      <c r="BA664" s="630"/>
      <c r="BB664" s="631"/>
      <c r="BC664" s="630"/>
      <c r="BD664" s="630"/>
      <c r="BE664" s="630"/>
      <c r="BF664" s="630"/>
      <c r="BG664" s="631"/>
      <c r="BH664" s="631"/>
      <c r="BI664" s="632"/>
      <c r="BJ664" s="632"/>
      <c r="BK664" s="632"/>
      <c r="BL664" s="631"/>
      <c r="BM664" s="631"/>
      <c r="BN664" s="631"/>
      <c r="BO664" s="631"/>
      <c r="BP664" s="631"/>
      <c r="BQ664" s="631"/>
      <c r="BR664" s="631"/>
      <c r="BS664" s="631"/>
      <c r="BT664" s="634"/>
      <c r="BU664" s="635"/>
      <c r="BV664" s="633"/>
      <c r="BW664" s="636"/>
    </row>
    <row r="665" spans="2:75" ht="15.75" customHeight="1">
      <c r="B665" s="330" t="s">
        <v>843</v>
      </c>
      <c r="C665" s="331">
        <v>42730755000191</v>
      </c>
      <c r="D665" s="332" t="s">
        <v>11</v>
      </c>
      <c r="E665" s="332" t="s">
        <v>620</v>
      </c>
      <c r="F665" s="332" t="s">
        <v>685</v>
      </c>
      <c r="G665" s="333" t="s">
        <v>738</v>
      </c>
      <c r="H665" s="333" t="s">
        <v>34</v>
      </c>
      <c r="I665" s="333" t="s">
        <v>1319</v>
      </c>
      <c r="J665" s="333" t="s">
        <v>608</v>
      </c>
      <c r="K665" s="334" t="s">
        <v>48</v>
      </c>
      <c r="L665" s="335"/>
      <c r="M665" s="335" t="s">
        <v>34</v>
      </c>
      <c r="N665" s="334">
        <v>613398</v>
      </c>
      <c r="O665" s="334" t="s">
        <v>1321</v>
      </c>
      <c r="P665" s="338">
        <v>44454</v>
      </c>
      <c r="Q665" s="339">
        <v>286000.53999999998</v>
      </c>
      <c r="R665" s="339" t="s">
        <v>1418</v>
      </c>
      <c r="S665" s="334">
        <v>16</v>
      </c>
      <c r="T665" s="336">
        <v>-0.20894721057472943</v>
      </c>
      <c r="U665" s="336">
        <v>-2.7011013737019307</v>
      </c>
      <c r="V665" s="336" t="s">
        <v>1418</v>
      </c>
      <c r="W665" s="336" t="s">
        <v>1418</v>
      </c>
      <c r="X665" s="336" t="s">
        <v>1418</v>
      </c>
      <c r="Y665" s="336" t="s">
        <v>1418</v>
      </c>
      <c r="Z665" s="336" t="s">
        <v>1418</v>
      </c>
      <c r="AA665" s="336" t="s">
        <v>1418</v>
      </c>
      <c r="AB665" s="336" t="s">
        <v>1418</v>
      </c>
      <c r="AC665" s="340" t="s">
        <v>1418</v>
      </c>
      <c r="AD665" s="509">
        <v>0</v>
      </c>
      <c r="AE665" s="337" t="s">
        <v>2169</v>
      </c>
      <c r="AF665" s="337" t="s">
        <v>2134</v>
      </c>
      <c r="AG665" s="341" t="s">
        <v>1436</v>
      </c>
      <c r="AH665" s="341" t="s">
        <v>726</v>
      </c>
      <c r="AI665" s="341">
        <v>50000</v>
      </c>
      <c r="AJ665" s="341">
        <v>5000</v>
      </c>
      <c r="AK665" s="341">
        <v>5000</v>
      </c>
      <c r="AL665" s="336">
        <v>1.7500000000000002E-2</v>
      </c>
      <c r="AM665" s="336" t="s">
        <v>34</v>
      </c>
      <c r="AN665" s="336" t="s">
        <v>2152</v>
      </c>
      <c r="AO665" s="334" t="s">
        <v>1324</v>
      </c>
      <c r="AP665" s="337" t="s">
        <v>13</v>
      </c>
      <c r="AQ665" s="343" t="s">
        <v>679</v>
      </c>
      <c r="AR665" s="336">
        <v>6.1250000000000002E-3</v>
      </c>
      <c r="AS665" s="336">
        <v>6.1250000000000002E-3</v>
      </c>
      <c r="AT665" s="336"/>
      <c r="AX665" s="629"/>
      <c r="AY665" s="630"/>
      <c r="AZ665" s="630"/>
      <c r="BA665" s="630"/>
      <c r="BB665" s="631"/>
      <c r="BC665" s="630"/>
      <c r="BD665" s="630"/>
      <c r="BE665" s="630"/>
      <c r="BF665" s="630"/>
      <c r="BG665" s="631"/>
      <c r="BH665" s="631"/>
      <c r="BI665" s="632"/>
      <c r="BJ665" s="632"/>
      <c r="BK665" s="632"/>
      <c r="BL665" s="631"/>
      <c r="BM665" s="631"/>
      <c r="BN665" s="631"/>
      <c r="BO665" s="631"/>
      <c r="BP665" s="631"/>
      <c r="BQ665" s="631"/>
      <c r="BR665" s="631"/>
      <c r="BS665" s="631"/>
      <c r="BT665" s="634"/>
      <c r="BU665" s="635"/>
      <c r="BV665" s="633"/>
      <c r="BW665" s="636"/>
    </row>
    <row r="666" spans="2:75" ht="15.75" customHeight="1">
      <c r="B666" s="330" t="s">
        <v>823</v>
      </c>
      <c r="C666" s="331">
        <v>38376759000146</v>
      </c>
      <c r="D666" s="332" t="s">
        <v>13</v>
      </c>
      <c r="E666" s="332" t="s">
        <v>616</v>
      </c>
      <c r="F666" s="332" t="s">
        <v>617</v>
      </c>
      <c r="G666" s="333" t="s">
        <v>34</v>
      </c>
      <c r="H666" s="333" t="s">
        <v>1337</v>
      </c>
      <c r="I666" s="333" t="s">
        <v>34</v>
      </c>
      <c r="J666" s="333" t="s">
        <v>608</v>
      </c>
      <c r="K666" s="334" t="s">
        <v>48</v>
      </c>
      <c r="L666" s="335"/>
      <c r="M666" s="335" t="s">
        <v>1415</v>
      </c>
      <c r="N666" s="334">
        <v>556432</v>
      </c>
      <c r="O666" s="334" t="s">
        <v>1321</v>
      </c>
      <c r="P666" s="338">
        <v>44105</v>
      </c>
      <c r="Q666" s="339">
        <v>49580771.789999999</v>
      </c>
      <c r="R666" s="339">
        <v>23856994.5190873</v>
      </c>
      <c r="S666" s="334">
        <v>16</v>
      </c>
      <c r="T666" s="336">
        <v>0.14414972454956776</v>
      </c>
      <c r="U666" s="336">
        <v>1.8634516245926995</v>
      </c>
      <c r="V666" s="336">
        <v>0.14765686713872594</v>
      </c>
      <c r="W666" s="336">
        <v>1.4475310234374259</v>
      </c>
      <c r="X666" s="336" t="s">
        <v>1418</v>
      </c>
      <c r="Y666" s="336" t="s">
        <v>1418</v>
      </c>
      <c r="Z666" s="336" t="s">
        <v>1418</v>
      </c>
      <c r="AA666" s="336" t="s">
        <v>1418</v>
      </c>
      <c r="AB666" s="336">
        <v>4.3690197691444749E-2</v>
      </c>
      <c r="AC666" s="340">
        <v>0.9511768374355416</v>
      </c>
      <c r="AD666" s="509">
        <v>38388984000100</v>
      </c>
      <c r="AE666" s="337" t="s">
        <v>2204</v>
      </c>
      <c r="AF666" s="337" t="s">
        <v>719</v>
      </c>
      <c r="AG666" s="341" t="s">
        <v>719</v>
      </c>
      <c r="AH666" s="341" t="s">
        <v>2138</v>
      </c>
      <c r="AI666" s="341">
        <v>100</v>
      </c>
      <c r="AJ666" s="341">
        <v>100</v>
      </c>
      <c r="AK666" s="341">
        <v>100</v>
      </c>
      <c r="AL666" s="336">
        <v>0.01</v>
      </c>
      <c r="AM666" s="336">
        <v>0.3</v>
      </c>
      <c r="AN666" s="336" t="s">
        <v>64</v>
      </c>
      <c r="AO666" s="334" t="s">
        <v>1324</v>
      </c>
      <c r="AP666" s="337" t="s">
        <v>13</v>
      </c>
      <c r="AQ666" s="343" t="s">
        <v>668</v>
      </c>
      <c r="AR666" s="336">
        <v>2.6666666666666666E-3</v>
      </c>
      <c r="AS666" s="336">
        <v>2.6666666666666666E-3</v>
      </c>
      <c r="AT666" s="336"/>
      <c r="AX666" s="629"/>
      <c r="AY666" s="630"/>
      <c r="AZ666" s="630"/>
      <c r="BA666" s="630"/>
      <c r="BB666" s="631"/>
      <c r="BC666" s="630"/>
      <c r="BD666" s="630"/>
      <c r="BE666" s="630"/>
      <c r="BF666" s="630"/>
      <c r="BG666" s="631"/>
      <c r="BH666" s="631"/>
      <c r="BI666" s="632"/>
      <c r="BJ666" s="632"/>
      <c r="BK666" s="632"/>
      <c r="BL666" s="631"/>
      <c r="BM666" s="631"/>
      <c r="BN666" s="631"/>
      <c r="BO666" s="631"/>
      <c r="BP666" s="631"/>
      <c r="BQ666" s="631"/>
      <c r="BR666" s="631"/>
      <c r="BS666" s="631"/>
      <c r="BT666" s="634"/>
      <c r="BU666" s="635"/>
      <c r="BV666" s="633"/>
      <c r="BW666" s="636"/>
    </row>
    <row r="667" spans="2:75" ht="15.75" customHeight="1">
      <c r="B667" s="330" t="s">
        <v>1670</v>
      </c>
      <c r="C667" s="331">
        <v>11702491000139</v>
      </c>
      <c r="D667" s="332" t="s">
        <v>13</v>
      </c>
      <c r="E667" s="332" t="s">
        <v>616</v>
      </c>
      <c r="F667" s="332" t="s">
        <v>617</v>
      </c>
      <c r="G667" s="333" t="s">
        <v>34</v>
      </c>
      <c r="H667" s="333" t="s">
        <v>1337</v>
      </c>
      <c r="I667" s="333" t="s">
        <v>34</v>
      </c>
      <c r="J667" s="333" t="s">
        <v>608</v>
      </c>
      <c r="K667" s="334" t="s">
        <v>48</v>
      </c>
      <c r="L667" s="335"/>
      <c r="M667" s="335"/>
      <c r="N667" s="334">
        <v>264105</v>
      </c>
      <c r="O667" s="334" t="s">
        <v>1321</v>
      </c>
      <c r="P667" s="338">
        <v>40529</v>
      </c>
      <c r="Q667" s="339">
        <v>15786159.869999999</v>
      </c>
      <c r="R667" s="339">
        <v>14776793.732460331</v>
      </c>
      <c r="S667" s="334">
        <v>16</v>
      </c>
      <c r="T667" s="336">
        <v>9.7035022738173327E-2</v>
      </c>
      <c r="U667" s="336">
        <v>1.0914415443718342</v>
      </c>
      <c r="V667" s="336">
        <v>0.10861923495259718</v>
      </c>
      <c r="W667" s="336">
        <v>0.99687566634302549</v>
      </c>
      <c r="X667" s="336">
        <v>0.15407551800245312</v>
      </c>
      <c r="Y667" s="336">
        <v>1.083426755884914</v>
      </c>
      <c r="Z667" s="336">
        <v>0.26837177244283805</v>
      </c>
      <c r="AA667" s="336">
        <v>1.4665346428175732</v>
      </c>
      <c r="AB667" s="336">
        <v>1.6838401792498854E-2</v>
      </c>
      <c r="AC667" s="340">
        <v>-9.9143930519768973E-3</v>
      </c>
      <c r="AD667" s="509">
        <v>7279819000189</v>
      </c>
      <c r="AE667" s="337" t="s">
        <v>2343</v>
      </c>
      <c r="AF667" s="337" t="s">
        <v>2343</v>
      </c>
      <c r="AG667" s="341" t="s">
        <v>1440</v>
      </c>
      <c r="AH667" s="341" t="s">
        <v>2344</v>
      </c>
      <c r="AI667" s="341">
        <v>50000</v>
      </c>
      <c r="AJ667" s="341">
        <v>5000</v>
      </c>
      <c r="AK667" s="341">
        <v>5000</v>
      </c>
      <c r="AL667" s="336">
        <v>0</v>
      </c>
      <c r="AM667" s="336" t="s">
        <v>34</v>
      </c>
      <c r="AN667" s="336" t="s">
        <v>64</v>
      </c>
      <c r="AO667" s="334" t="s">
        <v>1324</v>
      </c>
      <c r="AP667" s="337" t="s">
        <v>13</v>
      </c>
      <c r="AQ667" s="343" t="s">
        <v>691</v>
      </c>
      <c r="AR667" s="336" t="s">
        <v>34</v>
      </c>
      <c r="AS667" s="336" t="s">
        <v>34</v>
      </c>
      <c r="AT667" s="336"/>
      <c r="AX667" s="629"/>
      <c r="AY667" s="630"/>
      <c r="AZ667" s="630"/>
      <c r="BA667" s="630"/>
      <c r="BB667" s="631"/>
      <c r="BC667" s="630"/>
      <c r="BD667" s="630"/>
      <c r="BE667" s="630"/>
      <c r="BF667" s="630"/>
      <c r="BG667" s="631"/>
      <c r="BH667" s="631"/>
      <c r="BI667" s="632"/>
      <c r="BJ667" s="632"/>
      <c r="BK667" s="632"/>
      <c r="BL667" s="631"/>
      <c r="BM667" s="631"/>
      <c r="BN667" s="631"/>
      <c r="BO667" s="631"/>
      <c r="BP667" s="631"/>
      <c r="BQ667" s="631"/>
      <c r="BR667" s="631"/>
      <c r="BS667" s="631"/>
      <c r="BT667" s="634"/>
      <c r="BU667" s="635"/>
      <c r="BV667" s="633"/>
      <c r="BW667" s="636"/>
    </row>
    <row r="668" spans="2:75" ht="15.75" customHeight="1">
      <c r="B668" s="330" t="s">
        <v>333</v>
      </c>
      <c r="C668" s="331">
        <v>9068336000160</v>
      </c>
      <c r="D668" s="332" t="s">
        <v>13</v>
      </c>
      <c r="E668" s="332" t="s">
        <v>616</v>
      </c>
      <c r="F668" s="332" t="s">
        <v>617</v>
      </c>
      <c r="G668" s="333" t="s">
        <v>34</v>
      </c>
      <c r="H668" s="333" t="s">
        <v>1338</v>
      </c>
      <c r="I668" s="333" t="s">
        <v>34</v>
      </c>
      <c r="J668" s="333" t="s">
        <v>608</v>
      </c>
      <c r="K668" s="334" t="s">
        <v>48</v>
      </c>
      <c r="L668" s="335"/>
      <c r="M668" s="335" t="s">
        <v>34</v>
      </c>
      <c r="N668" s="334">
        <v>196517</v>
      </c>
      <c r="O668" s="334" t="s">
        <v>1321</v>
      </c>
      <c r="P668" s="338">
        <v>39370</v>
      </c>
      <c r="Q668" s="339">
        <v>25288932.149999999</v>
      </c>
      <c r="R668" s="339">
        <v>39642983.304523818</v>
      </c>
      <c r="S668" s="334">
        <v>16</v>
      </c>
      <c r="T668" s="336">
        <v>6.9022658901539025E-2</v>
      </c>
      <c r="U668" s="336">
        <v>0.89226938355718366</v>
      </c>
      <c r="V668" s="336">
        <v>-7.4783634109643726E-2</v>
      </c>
      <c r="W668" s="336">
        <v>-0.73312967095122283</v>
      </c>
      <c r="X668" s="336">
        <v>-0.13854711414295451</v>
      </c>
      <c r="Y668" s="336">
        <v>-1.0506279350909662</v>
      </c>
      <c r="Z668" s="336">
        <v>-0.14061895150620463</v>
      </c>
      <c r="AA668" s="336">
        <v>-0.79932370737481995</v>
      </c>
      <c r="AB668" s="336">
        <v>0.12517750016074666</v>
      </c>
      <c r="AC668" s="340">
        <v>-1.3344659011917697</v>
      </c>
      <c r="AD668" s="509">
        <v>11695287000138</v>
      </c>
      <c r="AE668" s="337" t="s">
        <v>2386</v>
      </c>
      <c r="AF668" s="337" t="s">
        <v>2140</v>
      </c>
      <c r="AG668" s="341" t="s">
        <v>719</v>
      </c>
      <c r="AH668" s="341" t="s">
        <v>2138</v>
      </c>
      <c r="AI668" s="341">
        <v>1000</v>
      </c>
      <c r="AJ668" s="341">
        <v>1000</v>
      </c>
      <c r="AK668" s="341">
        <v>1000</v>
      </c>
      <c r="AL668" s="336">
        <v>1.3500000000000002E-2</v>
      </c>
      <c r="AM668" s="336">
        <v>0.2</v>
      </c>
      <c r="AN668" s="336" t="s">
        <v>64</v>
      </c>
      <c r="AO668" s="334" t="s">
        <v>1324</v>
      </c>
      <c r="AP668" s="337" t="s">
        <v>13</v>
      </c>
      <c r="AQ668" s="343" t="s">
        <v>668</v>
      </c>
      <c r="AR668" s="336">
        <v>4.0499999999999998E-3</v>
      </c>
      <c r="AS668" s="336">
        <v>4.0499999999999998E-3</v>
      </c>
      <c r="AT668" s="336"/>
      <c r="AW668" s="629"/>
      <c r="AX668" s="629"/>
      <c r="AY668" s="630"/>
      <c r="AZ668" s="630"/>
      <c r="BA668" s="630"/>
      <c r="BB668" s="630"/>
      <c r="BC668" s="630"/>
      <c r="BD668" s="630"/>
      <c r="BE668" s="630"/>
      <c r="BF668" s="630"/>
      <c r="BG668" s="631"/>
      <c r="BH668" s="631"/>
      <c r="BI668" s="632"/>
      <c r="BJ668" s="632"/>
      <c r="BK668" s="632"/>
      <c r="BL668" s="212"/>
      <c r="BM668" s="631"/>
      <c r="BN668" s="631"/>
      <c r="BO668" s="631"/>
      <c r="BP668" s="631"/>
      <c r="BQ668" s="631"/>
      <c r="BR668" s="631"/>
      <c r="BS668" s="631"/>
      <c r="BT668" s="631"/>
      <c r="BU668" s="631"/>
      <c r="BV668" s="633"/>
      <c r="BW668" s="630"/>
    </row>
    <row r="669" spans="2:75" ht="15.75" customHeight="1">
      <c r="B669" s="330" t="s">
        <v>1123</v>
      </c>
      <c r="C669" s="331">
        <v>13863646000144</v>
      </c>
      <c r="D669" s="332" t="s">
        <v>13</v>
      </c>
      <c r="E669" s="332" t="s">
        <v>616</v>
      </c>
      <c r="F669" s="332" t="s">
        <v>617</v>
      </c>
      <c r="G669" s="333" t="s">
        <v>34</v>
      </c>
      <c r="H669" s="333" t="s">
        <v>1338</v>
      </c>
      <c r="I669" s="333" t="s">
        <v>34</v>
      </c>
      <c r="J669" s="333" t="s">
        <v>608</v>
      </c>
      <c r="K669" s="334" t="s">
        <v>48</v>
      </c>
      <c r="L669" s="335"/>
      <c r="M669" s="335" t="s">
        <v>34</v>
      </c>
      <c r="N669" s="334">
        <v>282553</v>
      </c>
      <c r="O669" s="334" t="s">
        <v>1321</v>
      </c>
      <c r="P669" s="338">
        <v>40749</v>
      </c>
      <c r="Q669" s="339">
        <v>20957963.73</v>
      </c>
      <c r="R669" s="339">
        <v>20540338.293769836</v>
      </c>
      <c r="S669" s="334">
        <v>16</v>
      </c>
      <c r="T669" s="336">
        <v>6.730676666004598E-2</v>
      </c>
      <c r="U669" s="336">
        <v>0.87008770964120796</v>
      </c>
      <c r="V669" s="336">
        <v>-7.8681466431117619E-2</v>
      </c>
      <c r="W669" s="336">
        <v>-0.77134146102116663</v>
      </c>
      <c r="X669" s="336">
        <v>-0.13686686115339097</v>
      </c>
      <c r="Y669" s="336">
        <v>-1.0378862714354238</v>
      </c>
      <c r="Z669" s="336">
        <v>-0.13540713170213248</v>
      </c>
      <c r="AA669" s="336">
        <v>-0.76969803399766745</v>
      </c>
      <c r="AB669" s="336">
        <v>0.11984278339923982</v>
      </c>
      <c r="AC669" s="340">
        <v>-1.4345387974916346</v>
      </c>
      <c r="AD669" s="509">
        <v>13855024000174</v>
      </c>
      <c r="AE669" s="337" t="s">
        <v>2386</v>
      </c>
      <c r="AF669" s="337" t="s">
        <v>2140</v>
      </c>
      <c r="AG669" s="341" t="s">
        <v>719</v>
      </c>
      <c r="AH669" s="341" t="s">
        <v>2135</v>
      </c>
      <c r="AI669" s="341">
        <v>5000</v>
      </c>
      <c r="AJ669" s="341">
        <v>5000</v>
      </c>
      <c r="AK669" s="341">
        <v>5000</v>
      </c>
      <c r="AL669" s="336">
        <v>1.3999999999999999E-2</v>
      </c>
      <c r="AM669" s="336">
        <v>0.2</v>
      </c>
      <c r="AN669" s="336" t="s">
        <v>2147</v>
      </c>
      <c r="AO669" s="334" t="s">
        <v>1324</v>
      </c>
      <c r="AP669" s="337" t="s">
        <v>716</v>
      </c>
      <c r="AQ669" s="343" t="s">
        <v>659</v>
      </c>
      <c r="AR669" s="336">
        <v>4.1999999999999997E-3</v>
      </c>
      <c r="AS669" s="336">
        <v>4.1999999999999997E-3</v>
      </c>
      <c r="AT669" s="336"/>
      <c r="AW669" s="629"/>
      <c r="AX669" s="629"/>
      <c r="AY669" s="630"/>
      <c r="AZ669" s="630"/>
      <c r="BA669" s="630"/>
      <c r="BB669" s="630"/>
      <c r="BC669" s="630"/>
      <c r="BD669" s="630"/>
      <c r="BE669" s="630"/>
      <c r="BF669" s="630"/>
      <c r="BG669" s="631"/>
      <c r="BH669" s="631"/>
      <c r="BI669" s="632"/>
      <c r="BJ669" s="632"/>
      <c r="BK669" s="632"/>
      <c r="BL669" s="212"/>
      <c r="BM669" s="631"/>
      <c r="BN669" s="631"/>
      <c r="BO669" s="631"/>
      <c r="BP669" s="631"/>
      <c r="BQ669" s="631"/>
      <c r="BR669" s="631"/>
      <c r="BS669" s="631"/>
      <c r="BT669" s="631"/>
      <c r="BU669" s="631"/>
      <c r="BV669" s="633"/>
      <c r="BW669" s="630"/>
    </row>
    <row r="670" spans="2:75" ht="15.75" customHeight="1">
      <c r="B670" s="330" t="s">
        <v>348</v>
      </c>
      <c r="C670" s="331">
        <v>10237439000196</v>
      </c>
      <c r="D670" s="332" t="s">
        <v>13</v>
      </c>
      <c r="E670" s="332" t="s">
        <v>616</v>
      </c>
      <c r="F670" s="332" t="s">
        <v>617</v>
      </c>
      <c r="G670" s="333" t="s">
        <v>34</v>
      </c>
      <c r="H670" s="333" t="s">
        <v>1338</v>
      </c>
      <c r="I670" s="333" t="s">
        <v>34</v>
      </c>
      <c r="J670" s="333" t="s">
        <v>608</v>
      </c>
      <c r="K670" s="334" t="s">
        <v>48</v>
      </c>
      <c r="L670" s="335"/>
      <c r="M670" s="335" t="s">
        <v>34</v>
      </c>
      <c r="N670" s="334">
        <v>216569</v>
      </c>
      <c r="O670" s="334" t="s">
        <v>1321</v>
      </c>
      <c r="P670" s="338">
        <v>39696</v>
      </c>
      <c r="Q670" s="339">
        <v>26603296.5</v>
      </c>
      <c r="R670" s="339">
        <v>24492457.173492067</v>
      </c>
      <c r="S670" s="334">
        <v>16</v>
      </c>
      <c r="T670" s="336">
        <v>0.10789077938786584</v>
      </c>
      <c r="U670" s="336">
        <v>1.3947251634168591</v>
      </c>
      <c r="V670" s="336">
        <v>0.23945306672610478</v>
      </c>
      <c r="W670" s="336">
        <v>2.3474407215860658</v>
      </c>
      <c r="X670" s="336">
        <v>0.22708253997969718</v>
      </c>
      <c r="Y670" s="336">
        <v>1.722008152605129</v>
      </c>
      <c r="Z670" s="336">
        <v>0.27604633310280291</v>
      </c>
      <c r="AA670" s="336">
        <v>1.5691368483374091</v>
      </c>
      <c r="AB670" s="336">
        <v>0.1202410797007156</v>
      </c>
      <c r="AC670" s="340">
        <v>1.0380188102112167</v>
      </c>
      <c r="AD670" s="509">
        <v>0</v>
      </c>
      <c r="AE670" s="337" t="s">
        <v>2396</v>
      </c>
      <c r="AF670" s="337" t="s">
        <v>2143</v>
      </c>
      <c r="AG670" s="341" t="s">
        <v>1437</v>
      </c>
      <c r="AH670" s="341" t="s">
        <v>2138</v>
      </c>
      <c r="AI670" s="341">
        <v>10000</v>
      </c>
      <c r="AJ670" s="341">
        <v>1000</v>
      </c>
      <c r="AK670" s="341">
        <v>5000</v>
      </c>
      <c r="AL670" s="336">
        <v>0.02</v>
      </c>
      <c r="AM670" s="336">
        <v>0.2</v>
      </c>
      <c r="AN670" s="336" t="s">
        <v>64</v>
      </c>
      <c r="AO670" s="334" t="s">
        <v>1324</v>
      </c>
      <c r="AP670" s="337" t="s">
        <v>13</v>
      </c>
      <c r="AQ670" s="343" t="s">
        <v>664</v>
      </c>
      <c r="AR670" s="336">
        <v>4.0000000000000001E-3</v>
      </c>
      <c r="AS670" s="336">
        <v>4.0000000000000001E-3</v>
      </c>
      <c r="AT670" s="336"/>
      <c r="AW670" s="629"/>
      <c r="AX670" s="629"/>
      <c r="AY670" s="630"/>
      <c r="AZ670" s="630"/>
      <c r="BA670" s="630"/>
      <c r="BB670" s="630"/>
      <c r="BC670" s="630"/>
      <c r="BD670" s="630"/>
      <c r="BE670" s="630"/>
      <c r="BF670" s="630"/>
      <c r="BG670" s="631"/>
      <c r="BH670" s="631"/>
      <c r="BI670" s="632"/>
      <c r="BJ670" s="632"/>
      <c r="BK670" s="632"/>
      <c r="BL670" s="212"/>
      <c r="BM670" s="631"/>
      <c r="BN670" s="631"/>
      <c r="BO670" s="631"/>
      <c r="BP670" s="631"/>
      <c r="BQ670" s="631"/>
      <c r="BR670" s="631"/>
      <c r="BS670" s="631"/>
      <c r="BT670" s="631"/>
      <c r="BU670" s="631"/>
      <c r="BV670" s="633"/>
      <c r="BW670" s="630"/>
    </row>
    <row r="671" spans="2:75" ht="15.75" customHeight="1">
      <c r="B671" s="330" t="s">
        <v>1185</v>
      </c>
      <c r="C671" s="331">
        <v>20501983000157</v>
      </c>
      <c r="D671" s="332" t="s">
        <v>13</v>
      </c>
      <c r="E671" s="332" t="s">
        <v>616</v>
      </c>
      <c r="F671" s="332" t="s">
        <v>617</v>
      </c>
      <c r="G671" s="333" t="s">
        <v>34</v>
      </c>
      <c r="H671" s="333" t="s">
        <v>1337</v>
      </c>
      <c r="I671" s="333" t="s">
        <v>34</v>
      </c>
      <c r="J671" s="333" t="s">
        <v>608</v>
      </c>
      <c r="K671" s="334" t="s">
        <v>48</v>
      </c>
      <c r="L671" s="335"/>
      <c r="M671" s="335" t="s">
        <v>34</v>
      </c>
      <c r="N671" s="334">
        <v>378860</v>
      </c>
      <c r="O671" s="334" t="s">
        <v>1324</v>
      </c>
      <c r="P671" s="338">
        <v>41914</v>
      </c>
      <c r="Q671" s="339">
        <v>24910115.199999999</v>
      </c>
      <c r="R671" s="339">
        <v>23771667.95071429</v>
      </c>
      <c r="S671" s="334">
        <v>16</v>
      </c>
      <c r="T671" s="336">
        <v>8.5032995922662113E-2</v>
      </c>
      <c r="U671" s="336">
        <v>1.0992381351487239</v>
      </c>
      <c r="V671" s="336">
        <v>0.10545490481316144</v>
      </c>
      <c r="W671" s="336">
        <v>1.0338106804560303</v>
      </c>
      <c r="X671" s="336">
        <v>0.14233654606372381</v>
      </c>
      <c r="Y671" s="336">
        <v>1.0793638857364465</v>
      </c>
      <c r="Z671" s="336">
        <v>0.26158200985120184</v>
      </c>
      <c r="AA671" s="336">
        <v>1.4869169458114866</v>
      </c>
      <c r="AB671" s="336">
        <v>1.7060793180290416E-2</v>
      </c>
      <c r="AC671" s="340">
        <v>0.19164957358093368</v>
      </c>
      <c r="AD671" s="509">
        <v>7279819000189</v>
      </c>
      <c r="AE671" s="337" t="s">
        <v>2148</v>
      </c>
      <c r="AF671" s="337" t="s">
        <v>2134</v>
      </c>
      <c r="AG671" s="341" t="s">
        <v>1436</v>
      </c>
      <c r="AH671" s="341" t="s">
        <v>2135</v>
      </c>
      <c r="AI671" s="341">
        <v>50000</v>
      </c>
      <c r="AJ671" s="341">
        <v>5000</v>
      </c>
      <c r="AK671" s="341">
        <v>5000</v>
      </c>
      <c r="AL671" s="336">
        <v>0</v>
      </c>
      <c r="AM671" s="336" t="s">
        <v>34</v>
      </c>
      <c r="AN671" s="336" t="s">
        <v>34</v>
      </c>
      <c r="AO671" s="334" t="s">
        <v>1324</v>
      </c>
      <c r="AP671" s="337" t="s">
        <v>13</v>
      </c>
      <c r="AQ671" s="343" t="s">
        <v>668</v>
      </c>
      <c r="AR671" s="336">
        <v>4.0000000000000001E-3</v>
      </c>
      <c r="AS671" s="336">
        <v>4.0000000000000001E-3</v>
      </c>
      <c r="AT671" s="336"/>
      <c r="AW671" s="629"/>
      <c r="AX671" s="629"/>
      <c r="AY671" s="630"/>
      <c r="AZ671" s="630"/>
      <c r="BA671" s="630"/>
      <c r="BB671" s="630"/>
      <c r="BC671" s="630"/>
      <c r="BD671" s="630"/>
      <c r="BE671" s="630"/>
      <c r="BF671" s="630"/>
      <c r="BG671" s="631"/>
      <c r="BH671" s="631"/>
      <c r="BI671" s="632"/>
      <c r="BJ671" s="632"/>
      <c r="BK671" s="632"/>
      <c r="BL671" s="212"/>
      <c r="BM671" s="631"/>
      <c r="BN671" s="631"/>
      <c r="BO671" s="631"/>
      <c r="BP671" s="631"/>
      <c r="BQ671" s="631"/>
      <c r="BR671" s="631"/>
      <c r="BS671" s="631"/>
      <c r="BT671" s="631"/>
      <c r="BU671" s="631"/>
      <c r="BV671" s="633"/>
      <c r="BW671" s="630"/>
    </row>
    <row r="672" spans="2:75" ht="15.75" customHeight="1">
      <c r="B672" s="330" t="s">
        <v>414</v>
      </c>
      <c r="C672" s="331">
        <v>13418910000130</v>
      </c>
      <c r="D672" s="332" t="s">
        <v>13</v>
      </c>
      <c r="E672" s="332" t="s">
        <v>616</v>
      </c>
      <c r="F672" s="332" t="s">
        <v>617</v>
      </c>
      <c r="G672" s="333" t="s">
        <v>34</v>
      </c>
      <c r="H672" s="333" t="s">
        <v>1338</v>
      </c>
      <c r="I672" s="333" t="s">
        <v>34</v>
      </c>
      <c r="J672" s="333" t="s">
        <v>608</v>
      </c>
      <c r="K672" s="334" t="s">
        <v>48</v>
      </c>
      <c r="L672" s="335"/>
      <c r="M672" s="335" t="s">
        <v>1415</v>
      </c>
      <c r="N672" s="334">
        <v>282944</v>
      </c>
      <c r="O672" s="334" t="s">
        <v>1321</v>
      </c>
      <c r="P672" s="338">
        <v>40757</v>
      </c>
      <c r="Q672" s="339">
        <v>54426859</v>
      </c>
      <c r="R672" s="339">
        <v>49872834.989206344</v>
      </c>
      <c r="S672" s="334">
        <v>16</v>
      </c>
      <c r="T672" s="336">
        <v>0.15514019019470693</v>
      </c>
      <c r="U672" s="336">
        <v>2.0055275191215332</v>
      </c>
      <c r="V672" s="336">
        <v>0.15351669898233866</v>
      </c>
      <c r="W672" s="336">
        <v>1.5049769692313772</v>
      </c>
      <c r="X672" s="336">
        <v>0.18671562820626808</v>
      </c>
      <c r="Y672" s="336">
        <v>1.4158985275518257</v>
      </c>
      <c r="Z672" s="336">
        <v>0.27402871461303668</v>
      </c>
      <c r="AA672" s="336">
        <v>1.5576680507533456</v>
      </c>
      <c r="AB672" s="336">
        <v>0.13703739518894764</v>
      </c>
      <c r="AC672" s="340">
        <v>0.40186405478271492</v>
      </c>
      <c r="AD672" s="509">
        <v>0</v>
      </c>
      <c r="AE672" s="337" t="s">
        <v>2444</v>
      </c>
      <c r="AF672" s="337" t="s">
        <v>2134</v>
      </c>
      <c r="AG672" s="341" t="s">
        <v>1436</v>
      </c>
      <c r="AH672" s="341" t="s">
        <v>2138</v>
      </c>
      <c r="AI672" s="341">
        <v>1000</v>
      </c>
      <c r="AJ672" s="341">
        <v>500</v>
      </c>
      <c r="AK672" s="341">
        <v>500</v>
      </c>
      <c r="AL672" s="336">
        <v>1.3000000000000001E-2</v>
      </c>
      <c r="AM672" s="336">
        <v>0.2</v>
      </c>
      <c r="AN672" s="336" t="s">
        <v>34</v>
      </c>
      <c r="AO672" s="334" t="s">
        <v>1324</v>
      </c>
      <c r="AP672" s="337" t="s">
        <v>13</v>
      </c>
      <c r="AQ672" s="343" t="s">
        <v>668</v>
      </c>
      <c r="AR672" s="336">
        <v>3.0333333333333328E-3</v>
      </c>
      <c r="AS672" s="336">
        <v>3.0333333333333328E-3</v>
      </c>
      <c r="AT672" s="336"/>
      <c r="AW672" s="629"/>
      <c r="AX672" s="629"/>
      <c r="AY672" s="630"/>
      <c r="AZ672" s="630"/>
      <c r="BA672" s="630"/>
      <c r="BB672" s="630"/>
      <c r="BC672" s="630"/>
      <c r="BD672" s="630"/>
      <c r="BE672" s="630"/>
      <c r="BF672" s="630"/>
      <c r="BG672" s="631"/>
      <c r="BH672" s="631"/>
      <c r="BI672" s="632"/>
      <c r="BJ672" s="632"/>
      <c r="BK672" s="632"/>
      <c r="BL672" s="212"/>
      <c r="BM672" s="631"/>
      <c r="BN672" s="631"/>
      <c r="BO672" s="631"/>
      <c r="BP672" s="631"/>
      <c r="BQ672" s="631"/>
      <c r="BR672" s="631"/>
      <c r="BS672" s="631"/>
      <c r="BT672" s="631"/>
      <c r="BU672" s="631"/>
      <c r="BV672" s="633"/>
      <c r="BW672" s="630"/>
    </row>
    <row r="673" spans="2:75" ht="15.75" customHeight="1">
      <c r="B673" s="330" t="s">
        <v>52</v>
      </c>
      <c r="C673" s="331">
        <v>30057258000195</v>
      </c>
      <c r="D673" s="332" t="s">
        <v>13</v>
      </c>
      <c r="E673" s="332" t="s">
        <v>615</v>
      </c>
      <c r="F673" s="332" t="s">
        <v>617</v>
      </c>
      <c r="G673" s="333" t="s">
        <v>34</v>
      </c>
      <c r="H673" s="333" t="s">
        <v>1338</v>
      </c>
      <c r="I673" s="333" t="s">
        <v>34</v>
      </c>
      <c r="J673" s="333" t="s">
        <v>611</v>
      </c>
      <c r="K673" s="334" t="s">
        <v>48</v>
      </c>
      <c r="L673" s="335"/>
      <c r="M673" s="335" t="s">
        <v>1415</v>
      </c>
      <c r="N673" s="334">
        <v>465119</v>
      </c>
      <c r="O673" s="334" t="s">
        <v>1324</v>
      </c>
      <c r="P673" s="338">
        <v>43228</v>
      </c>
      <c r="Q673" s="339">
        <v>1077874090.6700001</v>
      </c>
      <c r="R673" s="339">
        <v>998066641.25892866</v>
      </c>
      <c r="S673" s="334">
        <v>16</v>
      </c>
      <c r="T673" s="336">
        <v>0.20820980853471083</v>
      </c>
      <c r="U673" s="336">
        <v>2.6915688336034713</v>
      </c>
      <c r="V673" s="336">
        <v>0.2512757018842624</v>
      </c>
      <c r="W673" s="336">
        <v>2.4633420778984458</v>
      </c>
      <c r="X673" s="336">
        <v>0.35951405676046178</v>
      </c>
      <c r="Y673" s="336">
        <v>2.7262604019358294</v>
      </c>
      <c r="Z673" s="336">
        <v>0.58666814514091437</v>
      </c>
      <c r="AA673" s="336">
        <v>3.3348119279075505</v>
      </c>
      <c r="AB673" s="336">
        <v>8.7303402110676206E-2</v>
      </c>
      <c r="AC673" s="340">
        <v>1.4994582382786514</v>
      </c>
      <c r="AD673" s="509">
        <v>41373649000135</v>
      </c>
      <c r="AE673" s="337" t="s">
        <v>2460</v>
      </c>
      <c r="AF673" s="337" t="s">
        <v>2134</v>
      </c>
      <c r="AG673" s="341" t="s">
        <v>1436</v>
      </c>
      <c r="AH673" s="341" t="s">
        <v>2138</v>
      </c>
      <c r="AI673" s="341">
        <v>5000</v>
      </c>
      <c r="AJ673" s="341">
        <v>2000</v>
      </c>
      <c r="AK673" s="341">
        <v>3000</v>
      </c>
      <c r="AL673" s="336">
        <v>0.02</v>
      </c>
      <c r="AM673" s="336">
        <v>0.2</v>
      </c>
      <c r="AN673" s="336" t="s">
        <v>64</v>
      </c>
      <c r="AO673" s="334" t="s">
        <v>1324</v>
      </c>
      <c r="AP673" s="337" t="s">
        <v>13</v>
      </c>
      <c r="AQ673" s="343" t="s">
        <v>668</v>
      </c>
      <c r="AR673" s="336">
        <v>3.3333333333333331E-3</v>
      </c>
      <c r="AS673" s="336">
        <v>3.3333333333333331E-3</v>
      </c>
      <c r="AT673" s="336"/>
      <c r="AW673" s="629"/>
      <c r="AX673" s="629"/>
      <c r="AY673" s="630"/>
      <c r="AZ673" s="630"/>
      <c r="BA673" s="630"/>
      <c r="BB673" s="630"/>
      <c r="BC673" s="630"/>
      <c r="BD673" s="630"/>
      <c r="BE673" s="630"/>
      <c r="BF673" s="630"/>
      <c r="BG673" s="631"/>
      <c r="BH673" s="631"/>
      <c r="BI673" s="632"/>
      <c r="BJ673" s="632"/>
      <c r="BK673" s="632"/>
      <c r="BL673" s="212"/>
      <c r="BM673" s="631"/>
      <c r="BN673" s="631"/>
      <c r="BO673" s="631"/>
      <c r="BP673" s="631"/>
      <c r="BQ673" s="631"/>
      <c r="BR673" s="631"/>
      <c r="BS673" s="631"/>
      <c r="BT673" s="631"/>
      <c r="BU673" s="631"/>
      <c r="BV673" s="633"/>
      <c r="BW673" s="630"/>
    </row>
    <row r="674" spans="2:75" ht="15.75" customHeight="1">
      <c r="B674" s="330" t="s">
        <v>532</v>
      </c>
      <c r="C674" s="331">
        <v>41888275000190</v>
      </c>
      <c r="D674" s="332" t="s">
        <v>13</v>
      </c>
      <c r="E674" s="332" t="s">
        <v>615</v>
      </c>
      <c r="F674" s="332" t="s">
        <v>619</v>
      </c>
      <c r="G674" s="333" t="s">
        <v>34</v>
      </c>
      <c r="H674" s="333" t="s">
        <v>1338</v>
      </c>
      <c r="I674" s="333" t="s">
        <v>34</v>
      </c>
      <c r="J674" s="333" t="s">
        <v>611</v>
      </c>
      <c r="K674" s="334" t="s">
        <v>48</v>
      </c>
      <c r="L674" s="335"/>
      <c r="M674" s="335" t="s">
        <v>34</v>
      </c>
      <c r="N674" s="334">
        <v>603996</v>
      </c>
      <c r="O674" s="334" t="s">
        <v>1321</v>
      </c>
      <c r="P674" s="338">
        <v>44406</v>
      </c>
      <c r="Q674" s="339">
        <v>23587842.640000001</v>
      </c>
      <c r="R674" s="339">
        <v>25329165.276746042</v>
      </c>
      <c r="S674" s="334">
        <v>16</v>
      </c>
      <c r="T674" s="336">
        <v>3.5109361501376002E-2</v>
      </c>
      <c r="U674" s="336">
        <v>0.45386556882149565</v>
      </c>
      <c r="V674" s="336">
        <v>6.9944286963465441E-2</v>
      </c>
      <c r="W674" s="336">
        <v>0.68568788742282771</v>
      </c>
      <c r="X674" s="336" t="s">
        <v>1418</v>
      </c>
      <c r="Y674" s="336" t="s">
        <v>1418</v>
      </c>
      <c r="Z674" s="336" t="s">
        <v>1418</v>
      </c>
      <c r="AA674" s="336" t="s">
        <v>1418</v>
      </c>
      <c r="AB674" s="336">
        <v>8.1744943084957361E-2</v>
      </c>
      <c r="AC674" s="340">
        <v>-0.32061301341052678</v>
      </c>
      <c r="AD674" s="509">
        <v>19736757000176</v>
      </c>
      <c r="AE674" s="337" t="s">
        <v>2177</v>
      </c>
      <c r="AF674" s="337" t="s">
        <v>2143</v>
      </c>
      <c r="AG674" s="341" t="s">
        <v>1437</v>
      </c>
      <c r="AH674" s="341" t="s">
        <v>2138</v>
      </c>
      <c r="AI674" s="341">
        <v>1000</v>
      </c>
      <c r="AJ674" s="341">
        <v>1000</v>
      </c>
      <c r="AK674" s="341">
        <v>1000</v>
      </c>
      <c r="AL674" s="640">
        <v>0.02</v>
      </c>
      <c r="AM674" s="640">
        <v>0.2</v>
      </c>
      <c r="AN674" s="336" t="s">
        <v>64</v>
      </c>
      <c r="AO674" s="334" t="s">
        <v>1324</v>
      </c>
      <c r="AP674" s="337" t="s">
        <v>13</v>
      </c>
      <c r="AQ674" s="343" t="s">
        <v>664</v>
      </c>
      <c r="AR674" s="336">
        <v>4.0000000000000001E-3</v>
      </c>
      <c r="AS674" s="336">
        <v>4.0000000000000001E-3</v>
      </c>
      <c r="AT674" s="336"/>
      <c r="AX674" s="629"/>
      <c r="AY674" s="630"/>
      <c r="AZ674" s="630"/>
      <c r="BA674" s="630"/>
      <c r="BB674" s="631"/>
      <c r="BC674" s="630"/>
      <c r="BD674" s="630"/>
      <c r="BE674" s="630"/>
      <c r="BF674" s="630"/>
      <c r="BG674" s="631"/>
      <c r="BH674" s="631"/>
      <c r="BI674" s="632"/>
      <c r="BJ674" s="632"/>
      <c r="BK674" s="632"/>
      <c r="BL674" s="631"/>
      <c r="BM674" s="631"/>
      <c r="BN674" s="631"/>
      <c r="BO674" s="631"/>
      <c r="BP674" s="631"/>
      <c r="BQ674" s="631"/>
      <c r="BR674" s="631"/>
      <c r="BS674" s="631"/>
      <c r="BT674" s="634"/>
      <c r="BU674" s="635"/>
      <c r="BV674" s="633"/>
      <c r="BW674" s="636"/>
    </row>
    <row r="675" spans="2:75" ht="15.75" customHeight="1">
      <c r="B675" s="330" t="s">
        <v>524</v>
      </c>
      <c r="C675" s="331">
        <v>40677875000147</v>
      </c>
      <c r="D675" s="332" t="s">
        <v>13</v>
      </c>
      <c r="E675" s="332" t="s">
        <v>615</v>
      </c>
      <c r="F675" s="332" t="s">
        <v>619</v>
      </c>
      <c r="G675" s="333" t="s">
        <v>34</v>
      </c>
      <c r="H675" s="333" t="s">
        <v>865</v>
      </c>
      <c r="I675" s="333" t="s">
        <v>34</v>
      </c>
      <c r="J675" s="333" t="s">
        <v>611</v>
      </c>
      <c r="K675" s="334" t="s">
        <v>48</v>
      </c>
      <c r="L675" s="335"/>
      <c r="M675" s="335" t="s">
        <v>34</v>
      </c>
      <c r="N675" s="334">
        <v>592455</v>
      </c>
      <c r="O675" s="334" t="s">
        <v>1321</v>
      </c>
      <c r="P675" s="338">
        <v>44341</v>
      </c>
      <c r="Q675" s="339">
        <v>10576576.17</v>
      </c>
      <c r="R675" s="339">
        <v>13854766.164007934</v>
      </c>
      <c r="S675" s="334">
        <v>16</v>
      </c>
      <c r="T675" s="336">
        <v>-4.6772472669570631E-3</v>
      </c>
      <c r="U675" s="336">
        <v>-6.0463688331474079E-2</v>
      </c>
      <c r="V675" s="336">
        <v>-5.1181127732824461E-3</v>
      </c>
      <c r="W675" s="336">
        <v>-5.0174618792481758E-2</v>
      </c>
      <c r="X675" s="336" t="s">
        <v>1418</v>
      </c>
      <c r="Y675" s="336" t="s">
        <v>1418</v>
      </c>
      <c r="Z675" s="336" t="s">
        <v>1418</v>
      </c>
      <c r="AA675" s="336" t="s">
        <v>1418</v>
      </c>
      <c r="AB675" s="336">
        <v>5.6169280810631196E-2</v>
      </c>
      <c r="AC675" s="340">
        <v>-1.7930145868896579</v>
      </c>
      <c r="AD675" s="509">
        <v>41075494000150</v>
      </c>
      <c r="AE675" s="337" t="s">
        <v>2178</v>
      </c>
      <c r="AF675" s="337" t="s">
        <v>2143</v>
      </c>
      <c r="AG675" s="341" t="s">
        <v>1437</v>
      </c>
      <c r="AH675" s="341" t="s">
        <v>2138</v>
      </c>
      <c r="AI675" s="341">
        <v>10000</v>
      </c>
      <c r="AJ675" s="341">
        <v>5000</v>
      </c>
      <c r="AK675" s="341">
        <v>5000</v>
      </c>
      <c r="AL675" s="640">
        <v>1.9E-2</v>
      </c>
      <c r="AM675" s="640">
        <v>0.2</v>
      </c>
      <c r="AN675" s="336" t="s">
        <v>34</v>
      </c>
      <c r="AO675" s="334" t="s">
        <v>1324</v>
      </c>
      <c r="AP675" s="337" t="s">
        <v>13</v>
      </c>
      <c r="AQ675" s="343" t="s">
        <v>668</v>
      </c>
      <c r="AR675" s="336">
        <v>3.7999999999999996E-3</v>
      </c>
      <c r="AS675" s="336">
        <v>3.7999999999999996E-3</v>
      </c>
      <c r="AT675" s="336"/>
      <c r="AW675" s="629"/>
      <c r="AX675" s="629"/>
      <c r="AY675" s="630"/>
      <c r="AZ675" s="630"/>
      <c r="BA675" s="630"/>
      <c r="BB675" s="631"/>
      <c r="BC675" s="630"/>
      <c r="BD675" s="630"/>
      <c r="BE675" s="630"/>
      <c r="BF675" s="630"/>
      <c r="BG675" s="631"/>
      <c r="BH675" s="631"/>
      <c r="BI675" s="632"/>
      <c r="BJ675" s="632"/>
      <c r="BK675" s="632"/>
      <c r="BL675" s="212"/>
      <c r="BM675" s="631"/>
      <c r="BN675" s="631"/>
      <c r="BO675" s="631"/>
      <c r="BP675" s="631"/>
      <c r="BQ675" s="631"/>
      <c r="BR675" s="631"/>
      <c r="BS675" s="631"/>
      <c r="BT675" s="634"/>
      <c r="BU675" s="635"/>
      <c r="BV675" s="633"/>
      <c r="BW675" s="636"/>
    </row>
    <row r="676" spans="2:75" ht="15.75" customHeight="1">
      <c r="B676" s="330" t="s">
        <v>1578</v>
      </c>
      <c r="C676" s="331">
        <v>36656777000156</v>
      </c>
      <c r="D676" s="332" t="s">
        <v>13</v>
      </c>
      <c r="E676" s="332" t="s">
        <v>615</v>
      </c>
      <c r="F676" s="332" t="s">
        <v>619</v>
      </c>
      <c r="G676" s="333" t="s">
        <v>34</v>
      </c>
      <c r="H676" s="333" t="s">
        <v>1338</v>
      </c>
      <c r="I676" s="333" t="s">
        <v>34</v>
      </c>
      <c r="J676" s="333" t="s">
        <v>611</v>
      </c>
      <c r="K676" s="334" t="s">
        <v>48</v>
      </c>
      <c r="L676" s="335"/>
      <c r="M676" s="335"/>
      <c r="N676" s="334">
        <v>548774</v>
      </c>
      <c r="O676" s="334" t="s">
        <v>1321</v>
      </c>
      <c r="P676" s="338">
        <v>44060</v>
      </c>
      <c r="Q676" s="339">
        <v>370829956.25</v>
      </c>
      <c r="R676" s="339">
        <v>355488437.85583341</v>
      </c>
      <c r="S676" s="334">
        <v>16</v>
      </c>
      <c r="T676" s="336">
        <v>0.30445283655953359</v>
      </c>
      <c r="U676" s="336">
        <v>3.424459177172944</v>
      </c>
      <c r="V676" s="336">
        <v>0.19245661675719439</v>
      </c>
      <c r="W676" s="336">
        <v>1.7663107105816069</v>
      </c>
      <c r="X676" s="336">
        <v>0.89334777358078288</v>
      </c>
      <c r="Y676" s="336">
        <v>6.2818343417299314</v>
      </c>
      <c r="Z676" s="336" t="s">
        <v>1418</v>
      </c>
      <c r="AA676" s="336" t="s">
        <v>1418</v>
      </c>
      <c r="AB676" s="336">
        <v>0.27117604305114057</v>
      </c>
      <c r="AC676" s="340">
        <v>0.40329875039657492</v>
      </c>
      <c r="AD676" s="509">
        <v>37540038000167</v>
      </c>
      <c r="AE676" s="337" t="s">
        <v>1554</v>
      </c>
      <c r="AF676" s="337" t="s">
        <v>2146</v>
      </c>
      <c r="AG676" s="341" t="s">
        <v>1554</v>
      </c>
      <c r="AH676" s="341" t="s">
        <v>2135</v>
      </c>
      <c r="AI676" s="341">
        <v>200000</v>
      </c>
      <c r="AJ676" s="341">
        <v>50000</v>
      </c>
      <c r="AK676" s="341">
        <v>200000</v>
      </c>
      <c r="AL676" s="336">
        <v>0</v>
      </c>
      <c r="AM676" s="336" t="s">
        <v>34</v>
      </c>
      <c r="AN676" s="336" t="s">
        <v>64</v>
      </c>
      <c r="AO676" s="334" t="s">
        <v>1324</v>
      </c>
      <c r="AP676" s="337" t="s">
        <v>13</v>
      </c>
      <c r="AQ676" s="343" t="s">
        <v>668</v>
      </c>
      <c r="AR676" s="336" t="s">
        <v>34</v>
      </c>
      <c r="AS676" s="336" t="s">
        <v>34</v>
      </c>
      <c r="AT676" s="336"/>
      <c r="AX676" s="629"/>
      <c r="AY676" s="630"/>
      <c r="AZ676" s="630"/>
      <c r="BA676" s="630"/>
      <c r="BB676" s="631"/>
      <c r="BC676" s="630"/>
      <c r="BD676" s="630"/>
      <c r="BE676" s="630"/>
      <c r="BF676" s="630"/>
      <c r="BG676" s="631"/>
      <c r="BH676" s="631"/>
      <c r="BI676" s="632"/>
      <c r="BJ676" s="632"/>
      <c r="BK676" s="632"/>
      <c r="BL676" s="631"/>
      <c r="BM676" s="631"/>
      <c r="BN676" s="631"/>
      <c r="BO676" s="631"/>
      <c r="BP676" s="631"/>
      <c r="BQ676" s="631"/>
      <c r="BR676" s="631"/>
      <c r="BS676" s="631"/>
      <c r="BT676" s="634"/>
      <c r="BU676" s="635"/>
      <c r="BV676" s="633"/>
      <c r="BW676" s="636"/>
    </row>
    <row r="677" spans="2:75" ht="15.75" customHeight="1">
      <c r="B677" s="330" t="s">
        <v>939</v>
      </c>
      <c r="C677" s="331">
        <v>37887638000104</v>
      </c>
      <c r="D677" s="332" t="s">
        <v>13</v>
      </c>
      <c r="E677" s="332" t="s">
        <v>615</v>
      </c>
      <c r="F677" s="332" t="s">
        <v>619</v>
      </c>
      <c r="G677" s="333" t="s">
        <v>34</v>
      </c>
      <c r="H677" s="333" t="s">
        <v>1338</v>
      </c>
      <c r="I677" s="333" t="s">
        <v>34</v>
      </c>
      <c r="J677" s="333"/>
      <c r="K677" s="334" t="s">
        <v>48</v>
      </c>
      <c r="L677" s="335"/>
      <c r="M677" s="335" t="s">
        <v>1415</v>
      </c>
      <c r="N677" s="334">
        <v>551007</v>
      </c>
      <c r="O677" s="334" t="s">
        <v>1321</v>
      </c>
      <c r="P677" s="338">
        <v>44077</v>
      </c>
      <c r="Q677" s="339">
        <v>177165499.00999999</v>
      </c>
      <c r="R677" s="339">
        <v>168817044.39674607</v>
      </c>
      <c r="S677" s="334">
        <v>16</v>
      </c>
      <c r="T677" s="336">
        <v>0.17935371119628507</v>
      </c>
      <c r="U677" s="336">
        <v>2.3185404311370874</v>
      </c>
      <c r="V677" s="336">
        <v>0.16595059551223423</v>
      </c>
      <c r="W677" s="336">
        <v>1.626870730883011</v>
      </c>
      <c r="X677" s="336" t="s">
        <v>1418</v>
      </c>
      <c r="Y677" s="336" t="s">
        <v>1418</v>
      </c>
      <c r="Z677" s="336" t="s">
        <v>1418</v>
      </c>
      <c r="AA677" s="336" t="s">
        <v>1418</v>
      </c>
      <c r="AB677" s="336">
        <v>9.9738847057842805E-2</v>
      </c>
      <c r="AC677" s="340">
        <v>0.61543615416815656</v>
      </c>
      <c r="AD677" s="509">
        <v>0</v>
      </c>
      <c r="AE677" s="337" t="s">
        <v>2271</v>
      </c>
      <c r="AF677" s="337" t="s">
        <v>2143</v>
      </c>
      <c r="AG677" s="341" t="s">
        <v>1437</v>
      </c>
      <c r="AH677" s="341" t="s">
        <v>2138</v>
      </c>
      <c r="AI677" s="341">
        <v>1000</v>
      </c>
      <c r="AJ677" s="341">
        <v>100</v>
      </c>
      <c r="AK677" s="341">
        <v>1000</v>
      </c>
      <c r="AL677" s="336">
        <v>1.7500000000000002E-2</v>
      </c>
      <c r="AM677" s="336">
        <v>0.2</v>
      </c>
      <c r="AN677" s="336" t="s">
        <v>34</v>
      </c>
      <c r="AO677" s="334" t="s">
        <v>1324</v>
      </c>
      <c r="AP677" s="337" t="s">
        <v>13</v>
      </c>
      <c r="AQ677" s="343" t="s">
        <v>664</v>
      </c>
      <c r="AR677" s="336">
        <v>3.5000000000000001E-3</v>
      </c>
      <c r="AS677" s="336">
        <v>3.5000000000000001E-3</v>
      </c>
      <c r="AT677" s="336"/>
      <c r="AX677" s="629"/>
      <c r="AY677" s="630"/>
      <c r="AZ677" s="630"/>
      <c r="BA677" s="630"/>
      <c r="BB677" s="631"/>
      <c r="BC677" s="630"/>
      <c r="BD677" s="630"/>
      <c r="BE677" s="630"/>
      <c r="BF677" s="630"/>
      <c r="BG677" s="631"/>
      <c r="BH677" s="631"/>
      <c r="BI677" s="632"/>
      <c r="BJ677" s="632"/>
      <c r="BK677" s="632"/>
      <c r="BL677" s="631"/>
      <c r="BM677" s="631"/>
      <c r="BN677" s="631"/>
      <c r="BO677" s="631"/>
      <c r="BP677" s="631"/>
      <c r="BQ677" s="631"/>
      <c r="BR677" s="631"/>
      <c r="BS677" s="631"/>
      <c r="BT677" s="634"/>
      <c r="BU677" s="635"/>
      <c r="BV677" s="633"/>
      <c r="BW677" s="636"/>
    </row>
    <row r="678" spans="2:75" ht="15.75" customHeight="1">
      <c r="B678" s="330" t="s">
        <v>1015</v>
      </c>
      <c r="C678" s="331">
        <v>8912591000185</v>
      </c>
      <c r="D678" s="332" t="s">
        <v>13</v>
      </c>
      <c r="E678" s="332" t="s">
        <v>615</v>
      </c>
      <c r="F678" s="332" t="s">
        <v>619</v>
      </c>
      <c r="G678" s="333" t="s">
        <v>34</v>
      </c>
      <c r="H678" s="333" t="s">
        <v>1337</v>
      </c>
      <c r="I678" s="333" t="s">
        <v>34</v>
      </c>
      <c r="J678" s="333" t="s">
        <v>611</v>
      </c>
      <c r="K678" s="334" t="s">
        <v>48</v>
      </c>
      <c r="L678" s="335"/>
      <c r="M678" s="335" t="s">
        <v>1415</v>
      </c>
      <c r="N678" s="334">
        <v>191663</v>
      </c>
      <c r="O678" s="334" t="s">
        <v>1321</v>
      </c>
      <c r="P678" s="338">
        <v>39295</v>
      </c>
      <c r="Q678" s="339">
        <v>131757957.26000001</v>
      </c>
      <c r="R678" s="339">
        <v>154511866.11880958</v>
      </c>
      <c r="S678" s="334">
        <v>16</v>
      </c>
      <c r="T678" s="336">
        <v>9.1252080966770954E-2</v>
      </c>
      <c r="U678" s="336">
        <v>1.1796334613634458</v>
      </c>
      <c r="V678" s="336">
        <v>0.11329642169628196</v>
      </c>
      <c r="W678" s="336">
        <v>1.1106837658673643</v>
      </c>
      <c r="X678" s="336">
        <v>0.12046859122314624</v>
      </c>
      <c r="Y678" s="336">
        <v>0.91353521163564511</v>
      </c>
      <c r="Z678" s="336">
        <v>0.21138509092811453</v>
      </c>
      <c r="AA678" s="336">
        <v>1.2015813854007336</v>
      </c>
      <c r="AB678" s="336">
        <v>1.3411062146122445E-2</v>
      </c>
      <c r="AC678" s="340">
        <v>0.7669554758301601</v>
      </c>
      <c r="AD678" s="509">
        <v>10756521000127</v>
      </c>
      <c r="AE678" s="337" t="s">
        <v>2313</v>
      </c>
      <c r="AF678" s="337" t="s">
        <v>2143</v>
      </c>
      <c r="AG678" s="341" t="s">
        <v>1437</v>
      </c>
      <c r="AH678" s="341" t="s">
        <v>2138</v>
      </c>
      <c r="AI678" s="341">
        <v>100000</v>
      </c>
      <c r="AJ678" s="341">
        <v>50000</v>
      </c>
      <c r="AK678" s="341">
        <v>100000</v>
      </c>
      <c r="AL678" s="336">
        <v>1.8500000000000003E-2</v>
      </c>
      <c r="AM678" s="336">
        <v>0.2</v>
      </c>
      <c r="AN678" s="336" t="s">
        <v>64</v>
      </c>
      <c r="AO678" s="334" t="s">
        <v>1324</v>
      </c>
      <c r="AP678" s="337" t="s">
        <v>13</v>
      </c>
      <c r="AQ678" s="343" t="s">
        <v>668</v>
      </c>
      <c r="AR678" s="336">
        <v>2.4666666666666665E-3</v>
      </c>
      <c r="AS678" s="336">
        <v>2.4666666666666665E-3</v>
      </c>
      <c r="AT678" s="336"/>
      <c r="AX678" s="629"/>
      <c r="AY678" s="630"/>
      <c r="AZ678" s="630"/>
      <c r="BA678" s="630"/>
      <c r="BB678" s="631"/>
      <c r="BC678" s="630"/>
      <c r="BD678" s="630"/>
      <c r="BE678" s="630"/>
      <c r="BF678" s="630"/>
      <c r="BG678" s="631"/>
      <c r="BH678" s="631"/>
      <c r="BI678" s="632"/>
      <c r="BJ678" s="632"/>
      <c r="BK678" s="632"/>
      <c r="BL678" s="631"/>
      <c r="BM678" s="631"/>
      <c r="BN678" s="631"/>
      <c r="BO678" s="631"/>
      <c r="BP678" s="631"/>
      <c r="BQ678" s="631"/>
      <c r="BR678" s="631"/>
      <c r="BS678" s="631"/>
      <c r="BT678" s="634"/>
      <c r="BU678" s="635"/>
      <c r="BV678" s="633"/>
      <c r="BW678" s="636"/>
    </row>
    <row r="679" spans="2:75" ht="15.75" customHeight="1">
      <c r="B679" s="330" t="s">
        <v>248</v>
      </c>
      <c r="C679" s="331">
        <v>30005655000113</v>
      </c>
      <c r="D679" s="332" t="s">
        <v>13</v>
      </c>
      <c r="E679" s="332" t="s">
        <v>615</v>
      </c>
      <c r="F679" s="332" t="s">
        <v>619</v>
      </c>
      <c r="G679" s="333" t="s">
        <v>34</v>
      </c>
      <c r="H679" s="333" t="s">
        <v>1337</v>
      </c>
      <c r="I679" s="333" t="s">
        <v>34</v>
      </c>
      <c r="J679" s="333" t="s">
        <v>611</v>
      </c>
      <c r="K679" s="334" t="s">
        <v>48</v>
      </c>
      <c r="L679" s="335"/>
      <c r="M679" s="335" t="s">
        <v>1415</v>
      </c>
      <c r="N679" s="334">
        <v>471941</v>
      </c>
      <c r="O679" s="334" t="s">
        <v>1321</v>
      </c>
      <c r="P679" s="338">
        <v>43318</v>
      </c>
      <c r="Q679" s="339">
        <v>41711271.340000004</v>
      </c>
      <c r="R679" s="339">
        <v>55641808.347023815</v>
      </c>
      <c r="S679" s="334">
        <v>16</v>
      </c>
      <c r="T679" s="336">
        <v>9.0994066105640536E-2</v>
      </c>
      <c r="U679" s="336">
        <v>1.1762980528939193</v>
      </c>
      <c r="V679" s="336">
        <v>0.11303419423821826</v>
      </c>
      <c r="W679" s="336">
        <v>1.1081130599591338</v>
      </c>
      <c r="X679" s="336">
        <v>0.12019297272363327</v>
      </c>
      <c r="Y679" s="336">
        <v>0.9114451464848301</v>
      </c>
      <c r="Z679" s="336">
        <v>0.21021852238906802</v>
      </c>
      <c r="AA679" s="336">
        <v>1.1949502316369656</v>
      </c>
      <c r="AB679" s="336">
        <v>1.3275293001467977E-2</v>
      </c>
      <c r="AC679" s="340">
        <v>0.75691096729291907</v>
      </c>
      <c r="AD679" s="509">
        <v>10756521000127</v>
      </c>
      <c r="AE679" s="337" t="s">
        <v>2313</v>
      </c>
      <c r="AF679" s="337" t="s">
        <v>2143</v>
      </c>
      <c r="AG679" s="341" t="s">
        <v>1437</v>
      </c>
      <c r="AH679" s="341" t="s">
        <v>2138</v>
      </c>
      <c r="AI679" s="341">
        <v>20000</v>
      </c>
      <c r="AJ679" s="341">
        <v>1000</v>
      </c>
      <c r="AK679" s="341">
        <v>5000</v>
      </c>
      <c r="AL679" s="336">
        <v>1.8500000000000003E-2</v>
      </c>
      <c r="AM679" s="336">
        <v>0.2</v>
      </c>
      <c r="AN679" s="336" t="s">
        <v>64</v>
      </c>
      <c r="AO679" s="334" t="s">
        <v>1324</v>
      </c>
      <c r="AP679" s="337" t="s">
        <v>13</v>
      </c>
      <c r="AQ679" s="343" t="s">
        <v>668</v>
      </c>
      <c r="AR679" s="336">
        <v>2.4666666666666665E-3</v>
      </c>
      <c r="AS679" s="336">
        <v>2.4666666666666665E-3</v>
      </c>
      <c r="AT679" s="336"/>
      <c r="AX679" s="629"/>
      <c r="AY679" s="630"/>
      <c r="AZ679" s="630"/>
      <c r="BA679" s="630"/>
      <c r="BB679" s="631"/>
      <c r="BC679" s="630"/>
      <c r="BD679" s="630"/>
      <c r="BE679" s="630"/>
      <c r="BF679" s="630"/>
      <c r="BG679" s="631"/>
      <c r="BH679" s="631"/>
      <c r="BI679" s="632"/>
      <c r="BJ679" s="632"/>
      <c r="BK679" s="632"/>
      <c r="BL679" s="631"/>
      <c r="BM679" s="631"/>
      <c r="BN679" s="631"/>
      <c r="BO679" s="631"/>
      <c r="BP679" s="631"/>
      <c r="BQ679" s="631"/>
      <c r="BR679" s="631"/>
      <c r="BS679" s="631"/>
      <c r="BT679" s="634"/>
      <c r="BU679" s="635"/>
      <c r="BV679" s="633"/>
      <c r="BW679" s="636"/>
    </row>
    <row r="680" spans="2:75" ht="15.75" customHeight="1">
      <c r="B680" s="330" t="s">
        <v>298</v>
      </c>
      <c r="C680" s="331">
        <v>33159760000103</v>
      </c>
      <c r="D680" s="332" t="s">
        <v>13</v>
      </c>
      <c r="E680" s="332" t="s">
        <v>615</v>
      </c>
      <c r="F680" s="332" t="s">
        <v>619</v>
      </c>
      <c r="G680" s="333" t="s">
        <v>34</v>
      </c>
      <c r="H680" s="333" t="s">
        <v>1337</v>
      </c>
      <c r="I680" s="333" t="s">
        <v>34</v>
      </c>
      <c r="J680" s="333"/>
      <c r="K680" s="334" t="s">
        <v>48</v>
      </c>
      <c r="L680" s="335"/>
      <c r="M680" s="335" t="s">
        <v>1415</v>
      </c>
      <c r="N680" s="334">
        <v>503835</v>
      </c>
      <c r="O680" s="334" t="s">
        <v>1324</v>
      </c>
      <c r="P680" s="338">
        <v>43683</v>
      </c>
      <c r="Q680" s="339">
        <v>49417899.130000003</v>
      </c>
      <c r="R680" s="339">
        <v>74223742.736745939</v>
      </c>
      <c r="S680" s="334">
        <v>16</v>
      </c>
      <c r="T680" s="336">
        <v>6.8780899493667613E-2</v>
      </c>
      <c r="U680" s="336">
        <v>0.88914411250469794</v>
      </c>
      <c r="V680" s="336">
        <v>6.766823657680554E-2</v>
      </c>
      <c r="W680" s="336">
        <v>0.66337498312355403</v>
      </c>
      <c r="X680" s="336">
        <v>0.10567384209425423</v>
      </c>
      <c r="Y680" s="336">
        <v>0.80134394136899467</v>
      </c>
      <c r="Z680" s="336">
        <v>0.19963970599561165</v>
      </c>
      <c r="AA680" s="336">
        <v>1.1348168097284543</v>
      </c>
      <c r="AB680" s="336">
        <v>3.3719503397239121E-2</v>
      </c>
      <c r="AC680" s="340">
        <v>-0.92231924310875435</v>
      </c>
      <c r="AD680" s="509">
        <v>0</v>
      </c>
      <c r="AE680" s="337" t="s">
        <v>2337</v>
      </c>
      <c r="AF680" s="337" t="s">
        <v>2134</v>
      </c>
      <c r="AG680" s="341" t="s">
        <v>1436</v>
      </c>
      <c r="AH680" s="341" t="s">
        <v>2135</v>
      </c>
      <c r="AI680" s="341">
        <v>25000</v>
      </c>
      <c r="AJ680" s="341">
        <v>0</v>
      </c>
      <c r="AK680" s="341">
        <v>0</v>
      </c>
      <c r="AL680" s="336">
        <v>7.4999999999999997E-3</v>
      </c>
      <c r="AM680" s="336" t="s">
        <v>34</v>
      </c>
      <c r="AN680" s="336" t="s">
        <v>34</v>
      </c>
      <c r="AO680" s="334" t="s">
        <v>1324</v>
      </c>
      <c r="AP680" s="337" t="s">
        <v>13</v>
      </c>
      <c r="AQ680" s="343" t="s">
        <v>668</v>
      </c>
      <c r="AR680" s="336">
        <v>2.0000000000000001E-4</v>
      </c>
      <c r="AS680" s="336">
        <v>2.0000000000000001E-4</v>
      </c>
      <c r="AT680" s="336"/>
      <c r="AX680" s="629"/>
      <c r="AY680" s="630"/>
      <c r="AZ680" s="630"/>
      <c r="BA680" s="630"/>
      <c r="BB680" s="631"/>
      <c r="BC680" s="630"/>
      <c r="BD680" s="630"/>
      <c r="BE680" s="630"/>
      <c r="BF680" s="630"/>
      <c r="BG680" s="631"/>
      <c r="BH680" s="631"/>
      <c r="BI680" s="632"/>
      <c r="BJ680" s="632"/>
      <c r="BK680" s="632"/>
      <c r="BL680" s="631"/>
      <c r="BM680" s="631"/>
      <c r="BN680" s="631"/>
      <c r="BO680" s="631"/>
      <c r="BP680" s="631"/>
      <c r="BQ680" s="631"/>
      <c r="BR680" s="631"/>
      <c r="BS680" s="631"/>
      <c r="BT680" s="634"/>
      <c r="BU680" s="635"/>
      <c r="BV680" s="633"/>
      <c r="BW680" s="636"/>
    </row>
    <row r="681" spans="2:75" ht="15.75" customHeight="1">
      <c r="B681" s="330" t="s">
        <v>53</v>
      </c>
      <c r="C681" s="331">
        <v>21646715000196</v>
      </c>
      <c r="D681" s="332" t="s">
        <v>13</v>
      </c>
      <c r="E681" s="332" t="s">
        <v>615</v>
      </c>
      <c r="F681" s="332" t="s">
        <v>619</v>
      </c>
      <c r="G681" s="333" t="s">
        <v>34</v>
      </c>
      <c r="H681" s="333" t="s">
        <v>1338</v>
      </c>
      <c r="I681" s="333" t="s">
        <v>34</v>
      </c>
      <c r="J681" s="333" t="s">
        <v>611</v>
      </c>
      <c r="K681" s="334" t="s">
        <v>48</v>
      </c>
      <c r="L681" s="335"/>
      <c r="M681" s="335" t="s">
        <v>34</v>
      </c>
      <c r="N681" s="334">
        <v>397806</v>
      </c>
      <c r="O681" s="334" t="s">
        <v>1321</v>
      </c>
      <c r="P681" s="338">
        <v>42034</v>
      </c>
      <c r="Q681" s="339">
        <v>1074648282.73</v>
      </c>
      <c r="R681" s="339">
        <v>920976490.49785745</v>
      </c>
      <c r="S681" s="334">
        <v>16</v>
      </c>
      <c r="T681" s="336">
        <v>0.5027377772770627</v>
      </c>
      <c r="U681" s="336">
        <v>6.4989893719077134</v>
      </c>
      <c r="V681" s="336">
        <v>0.60090064543618693</v>
      </c>
      <c r="W681" s="336">
        <v>5.890835577970388</v>
      </c>
      <c r="X681" s="336">
        <v>0.98950107037215207</v>
      </c>
      <c r="Y681" s="336">
        <v>7.5035663699405992</v>
      </c>
      <c r="Z681" s="336">
        <v>1.9587121699543348</v>
      </c>
      <c r="AA681" s="336">
        <v>11.133954965515407</v>
      </c>
      <c r="AB681" s="336">
        <v>0.25726809318914756</v>
      </c>
      <c r="AC681" s="340">
        <v>1.5815141264980448</v>
      </c>
      <c r="AD681" s="509">
        <v>31301673000105</v>
      </c>
      <c r="AE681" s="337" t="s">
        <v>2460</v>
      </c>
      <c r="AF681" s="337" t="s">
        <v>2134</v>
      </c>
      <c r="AG681" s="341" t="s">
        <v>1436</v>
      </c>
      <c r="AH681" s="341" t="s">
        <v>2135</v>
      </c>
      <c r="AI681" s="341">
        <v>5000</v>
      </c>
      <c r="AJ681" s="341">
        <v>2000</v>
      </c>
      <c r="AK681" s="341">
        <v>2000</v>
      </c>
      <c r="AL681" s="336">
        <v>0.02</v>
      </c>
      <c r="AM681" s="336">
        <v>0.2</v>
      </c>
      <c r="AN681" s="336" t="s">
        <v>64</v>
      </c>
      <c r="AO681" s="334" t="s">
        <v>1324</v>
      </c>
      <c r="AP681" s="337" t="s">
        <v>13</v>
      </c>
      <c r="AQ681" s="343" t="s">
        <v>668</v>
      </c>
      <c r="AR681" s="336">
        <v>5.3333333333333332E-3</v>
      </c>
      <c r="AS681" s="336">
        <v>5.3333333333333332E-3</v>
      </c>
      <c r="AT681" s="336"/>
      <c r="AX681" s="629"/>
      <c r="AY681" s="630"/>
      <c r="AZ681" s="630"/>
      <c r="BA681" s="630"/>
      <c r="BB681" s="631"/>
      <c r="BC681" s="630"/>
      <c r="BD681" s="630"/>
      <c r="BE681" s="630"/>
      <c r="BF681" s="630"/>
      <c r="BG681" s="631"/>
      <c r="BH681" s="631"/>
      <c r="BI681" s="632"/>
      <c r="BJ681" s="632"/>
      <c r="BK681" s="632"/>
      <c r="BL681" s="631"/>
      <c r="BM681" s="631"/>
      <c r="BN681" s="631"/>
      <c r="BO681" s="631"/>
      <c r="BP681" s="631"/>
      <c r="BQ681" s="631"/>
      <c r="BR681" s="631"/>
      <c r="BS681" s="631"/>
      <c r="BT681" s="634"/>
      <c r="BU681" s="635"/>
      <c r="BV681" s="633"/>
      <c r="BW681" s="636"/>
    </row>
    <row r="682" spans="2:75" ht="15.75" customHeight="1">
      <c r="B682" s="330" t="s">
        <v>190</v>
      </c>
      <c r="C682" s="331">
        <v>34626199000180</v>
      </c>
      <c r="D682" s="332" t="s">
        <v>13</v>
      </c>
      <c r="E682" s="332" t="s">
        <v>616</v>
      </c>
      <c r="F682" s="332" t="s">
        <v>610</v>
      </c>
      <c r="G682" s="333" t="s">
        <v>34</v>
      </c>
      <c r="H682" s="333" t="s">
        <v>1337</v>
      </c>
      <c r="I682" s="333" t="s">
        <v>34</v>
      </c>
      <c r="J682" s="333"/>
      <c r="K682" s="334" t="s">
        <v>48</v>
      </c>
      <c r="L682" s="335"/>
      <c r="M682" s="335" t="s">
        <v>34</v>
      </c>
      <c r="N682" s="334">
        <v>511943</v>
      </c>
      <c r="O682" s="334" t="s">
        <v>1321</v>
      </c>
      <c r="P682" s="338">
        <v>43760</v>
      </c>
      <c r="Q682" s="339">
        <v>115146782.47</v>
      </c>
      <c r="R682" s="339">
        <v>117897331.65579373</v>
      </c>
      <c r="S682" s="334">
        <v>16</v>
      </c>
      <c r="T682" s="336">
        <v>4.5518564243515192E-2</v>
      </c>
      <c r="U682" s="336">
        <v>0.58842736435156018</v>
      </c>
      <c r="V682" s="336">
        <v>7.2555001898055638E-2</v>
      </c>
      <c r="W682" s="336">
        <v>0.71128162332147848</v>
      </c>
      <c r="X682" s="336">
        <v>0.1728064296884444</v>
      </c>
      <c r="Y682" s="336">
        <v>1.3104225484385172</v>
      </c>
      <c r="Z682" s="336" t="s">
        <v>1418</v>
      </c>
      <c r="AA682" s="336" t="s">
        <v>1418</v>
      </c>
      <c r="AB682" s="336">
        <v>4.7208008283834493E-2</v>
      </c>
      <c r="AC682" s="340">
        <v>-0.55053448251539705</v>
      </c>
      <c r="AD682" s="509">
        <v>34626178000164</v>
      </c>
      <c r="AE682" s="337" t="s">
        <v>2256</v>
      </c>
      <c r="AF682" s="337" t="s">
        <v>2140</v>
      </c>
      <c r="AG682" s="341" t="s">
        <v>719</v>
      </c>
      <c r="AH682" s="341" t="s">
        <v>2138</v>
      </c>
      <c r="AI682" s="341">
        <v>20000</v>
      </c>
      <c r="AJ682" s="341">
        <v>5000</v>
      </c>
      <c r="AK682" s="341">
        <v>5000</v>
      </c>
      <c r="AL682" s="336">
        <v>1.985E-2</v>
      </c>
      <c r="AM682" s="336">
        <v>0.2</v>
      </c>
      <c r="AN682" s="336" t="s">
        <v>64</v>
      </c>
      <c r="AO682" s="334" t="s">
        <v>1324</v>
      </c>
      <c r="AP682" s="337" t="s">
        <v>13</v>
      </c>
      <c r="AQ682" s="343" t="s">
        <v>668</v>
      </c>
      <c r="AR682" s="336">
        <v>5.306666666666667E-3</v>
      </c>
      <c r="AS682" s="336">
        <v>5.306666666666667E-3</v>
      </c>
      <c r="AT682" s="336"/>
      <c r="AX682" s="629"/>
      <c r="AY682" s="630"/>
      <c r="AZ682" s="630"/>
      <c r="BA682" s="630"/>
      <c r="BB682" s="631"/>
      <c r="BC682" s="630"/>
      <c r="BD682" s="630"/>
      <c r="BE682" s="630"/>
      <c r="BF682" s="630"/>
      <c r="BG682" s="631"/>
      <c r="BH682" s="631"/>
      <c r="BI682" s="632"/>
      <c r="BJ682" s="632"/>
      <c r="BK682" s="632"/>
      <c r="BL682" s="631"/>
      <c r="BM682" s="631"/>
      <c r="BN682" s="631"/>
      <c r="BO682" s="631"/>
      <c r="BP682" s="631"/>
      <c r="BQ682" s="631"/>
      <c r="BR682" s="631"/>
      <c r="BS682" s="631"/>
      <c r="BT682" s="634"/>
      <c r="BU682" s="635"/>
      <c r="BV682" s="633"/>
      <c r="BW682" s="636"/>
    </row>
    <row r="683" spans="2:75" ht="15.75" customHeight="1">
      <c r="B683" s="330" t="s">
        <v>227</v>
      </c>
      <c r="C683" s="331">
        <v>29319740000177</v>
      </c>
      <c r="D683" s="332" t="s">
        <v>13</v>
      </c>
      <c r="E683" s="332" t="s">
        <v>616</v>
      </c>
      <c r="F683" s="332" t="s">
        <v>610</v>
      </c>
      <c r="G683" s="333" t="s">
        <v>34</v>
      </c>
      <c r="H683" s="333" t="s">
        <v>1337</v>
      </c>
      <c r="I683" s="333" t="s">
        <v>34</v>
      </c>
      <c r="J683" s="333"/>
      <c r="K683" s="334" t="s">
        <v>48</v>
      </c>
      <c r="L683" s="335"/>
      <c r="M683" s="335" t="s">
        <v>34</v>
      </c>
      <c r="N683" s="334">
        <v>475467</v>
      </c>
      <c r="O683" s="334" t="s">
        <v>1324</v>
      </c>
      <c r="P683" s="338">
        <v>43348</v>
      </c>
      <c r="Q683" s="339">
        <v>4336395.29</v>
      </c>
      <c r="R683" s="339">
        <v>5715584.0055555543</v>
      </c>
      <c r="S683" s="334">
        <v>16</v>
      </c>
      <c r="T683" s="336">
        <v>3.5159892455188135E-2</v>
      </c>
      <c r="U683" s="336">
        <v>0.45451879232412579</v>
      </c>
      <c r="V683" s="336">
        <v>7.4344842966207914E-2</v>
      </c>
      <c r="W683" s="336">
        <v>0.72882805054411925</v>
      </c>
      <c r="X683" s="336">
        <v>3.2217895901203164E-2</v>
      </c>
      <c r="Y683" s="336">
        <v>0.24431415733950959</v>
      </c>
      <c r="Z683" s="336">
        <v>0.10997860328975007</v>
      </c>
      <c r="AA683" s="336">
        <v>0.62515403487124377</v>
      </c>
      <c r="AB683" s="336">
        <v>3.4611901482732049E-2</v>
      </c>
      <c r="AC683" s="340">
        <v>-0.71751983878921655</v>
      </c>
      <c r="AD683" s="509">
        <v>0</v>
      </c>
      <c r="AE683" s="337" t="s">
        <v>2311</v>
      </c>
      <c r="AF683" s="337" t="s">
        <v>2252</v>
      </c>
      <c r="AG683" s="341" t="s">
        <v>1438</v>
      </c>
      <c r="AH683" s="341" t="s">
        <v>2138</v>
      </c>
      <c r="AI683" s="341">
        <v>1000</v>
      </c>
      <c r="AJ683" s="341">
        <v>1000</v>
      </c>
      <c r="AK683" s="341">
        <v>1000</v>
      </c>
      <c r="AL683" s="336">
        <v>0.02</v>
      </c>
      <c r="AM683" s="336">
        <v>0.2</v>
      </c>
      <c r="AN683" s="336" t="s">
        <v>64</v>
      </c>
      <c r="AO683" s="334" t="s">
        <v>1324</v>
      </c>
      <c r="AP683" s="337" t="s">
        <v>13</v>
      </c>
      <c r="AQ683" s="343" t="s">
        <v>668</v>
      </c>
      <c r="AR683" s="336">
        <v>4.0000000000000001E-3</v>
      </c>
      <c r="AS683" s="336">
        <v>4.0000000000000001E-3</v>
      </c>
      <c r="AT683" s="336"/>
      <c r="AX683" s="629"/>
      <c r="AY683" s="630"/>
      <c r="AZ683" s="630"/>
      <c r="BA683" s="630"/>
      <c r="BB683" s="631"/>
      <c r="BC683" s="630"/>
      <c r="BD683" s="630"/>
      <c r="BE683" s="630"/>
      <c r="BF683" s="630"/>
      <c r="BG683" s="631"/>
      <c r="BH683" s="631"/>
      <c r="BI683" s="632"/>
      <c r="BJ683" s="632"/>
      <c r="BK683" s="632"/>
      <c r="BL683" s="631"/>
      <c r="BM683" s="631"/>
      <c r="BN683" s="631"/>
      <c r="BO683" s="631"/>
      <c r="BP683" s="631"/>
      <c r="BQ683" s="631"/>
      <c r="BR683" s="631"/>
      <c r="BS683" s="631"/>
      <c r="BT683" s="634"/>
      <c r="BU683" s="635"/>
      <c r="BV683" s="633"/>
      <c r="BW683" s="636"/>
    </row>
    <row r="684" spans="2:75" ht="15.75" customHeight="1">
      <c r="B684" s="330" t="s">
        <v>1158</v>
      </c>
      <c r="C684" s="331">
        <v>22407091000117</v>
      </c>
      <c r="D684" s="332" t="s">
        <v>13</v>
      </c>
      <c r="E684" s="332" t="s">
        <v>616</v>
      </c>
      <c r="F684" s="332" t="s">
        <v>610</v>
      </c>
      <c r="G684" s="333" t="s">
        <v>34</v>
      </c>
      <c r="H684" s="333" t="s">
        <v>1338</v>
      </c>
      <c r="I684" s="333" t="s">
        <v>34</v>
      </c>
      <c r="J684" s="333"/>
      <c r="K684" s="334" t="s">
        <v>48</v>
      </c>
      <c r="L684" s="335"/>
      <c r="M684" s="335" t="s">
        <v>34</v>
      </c>
      <c r="N684" s="334">
        <v>402362</v>
      </c>
      <c r="O684" s="334" t="s">
        <v>1321</v>
      </c>
      <c r="P684" s="338">
        <v>42233</v>
      </c>
      <c r="Q684" s="339">
        <v>11638229.119999999</v>
      </c>
      <c r="R684" s="339">
        <v>10882825.929047614</v>
      </c>
      <c r="S684" s="334">
        <v>16</v>
      </c>
      <c r="T684" s="336">
        <v>8.7060062561785667E-3</v>
      </c>
      <c r="U684" s="336">
        <v>0.11254424212383139</v>
      </c>
      <c r="V684" s="336">
        <v>6.8700722106208811E-2</v>
      </c>
      <c r="W684" s="336">
        <v>0.67349679367001025</v>
      </c>
      <c r="X684" s="336">
        <v>7.4587135860027409E-2</v>
      </c>
      <c r="Y684" s="336">
        <v>0.56560780076670358</v>
      </c>
      <c r="Z684" s="336">
        <v>0.11684012670218502</v>
      </c>
      <c r="AA684" s="336">
        <v>0.66415715837287681</v>
      </c>
      <c r="AB684" s="336">
        <v>7.365135233533289E-2</v>
      </c>
      <c r="AC684" s="340">
        <v>-0.38021369199275351</v>
      </c>
      <c r="AD684" s="509">
        <v>22407108000136</v>
      </c>
      <c r="AE684" s="337" t="s">
        <v>2403</v>
      </c>
      <c r="AF684" s="337" t="s">
        <v>2140</v>
      </c>
      <c r="AG684" s="341" t="s">
        <v>719</v>
      </c>
      <c r="AH684" s="341" t="s">
        <v>2138</v>
      </c>
      <c r="AI684" s="341">
        <v>100</v>
      </c>
      <c r="AJ684" s="341">
        <v>100</v>
      </c>
      <c r="AK684" s="341">
        <v>100</v>
      </c>
      <c r="AL684" s="336">
        <v>1.4999999999999999E-2</v>
      </c>
      <c r="AM684" s="336">
        <v>0.2</v>
      </c>
      <c r="AN684" s="336" t="s">
        <v>64</v>
      </c>
      <c r="AO684" s="334" t="s">
        <v>1324</v>
      </c>
      <c r="AP684" s="337" t="s">
        <v>13</v>
      </c>
      <c r="AQ684" s="343" t="s">
        <v>668</v>
      </c>
      <c r="AR684" s="336">
        <v>4.0000000000000001E-3</v>
      </c>
      <c r="AS684" s="336">
        <v>4.0000000000000001E-3</v>
      </c>
      <c r="AT684" s="336"/>
      <c r="AX684" s="629"/>
      <c r="AY684" s="630"/>
      <c r="AZ684" s="630"/>
      <c r="BA684" s="630"/>
      <c r="BB684" s="631"/>
      <c r="BC684" s="630"/>
      <c r="BD684" s="630"/>
      <c r="BE684" s="630"/>
      <c r="BF684" s="630"/>
      <c r="BG684" s="631"/>
      <c r="BH684" s="631"/>
      <c r="BI684" s="632"/>
      <c r="BJ684" s="632"/>
      <c r="BK684" s="632"/>
      <c r="BL684" s="631"/>
      <c r="BM684" s="631"/>
      <c r="BN684" s="631"/>
      <c r="BO684" s="631"/>
      <c r="BP684" s="631"/>
      <c r="BQ684" s="631"/>
      <c r="BR684" s="631"/>
      <c r="BS684" s="631"/>
      <c r="BT684" s="634"/>
      <c r="BU684" s="635"/>
      <c r="BV684" s="633"/>
      <c r="BW684" s="636"/>
    </row>
    <row r="685" spans="2:75" ht="15.75" customHeight="1">
      <c r="B685" s="330" t="s">
        <v>121</v>
      </c>
      <c r="C685" s="331">
        <v>36499625000197</v>
      </c>
      <c r="D685" s="332" t="s">
        <v>14</v>
      </c>
      <c r="E685" s="332" t="s">
        <v>614</v>
      </c>
      <c r="F685" s="332"/>
      <c r="G685" s="333"/>
      <c r="H685" s="333" t="s">
        <v>865</v>
      </c>
      <c r="I685" s="333" t="s">
        <v>34</v>
      </c>
      <c r="J685" s="333" t="s">
        <v>608</v>
      </c>
      <c r="K685" s="334" t="s">
        <v>48</v>
      </c>
      <c r="L685" s="335"/>
      <c r="M685" s="335" t="s">
        <v>34</v>
      </c>
      <c r="N685" s="334">
        <v>542520</v>
      </c>
      <c r="O685" s="334" t="s">
        <v>1321</v>
      </c>
      <c r="P685" s="338">
        <v>43980</v>
      </c>
      <c r="Q685" s="339">
        <v>50710557.100000001</v>
      </c>
      <c r="R685" s="339">
        <v>22019486.563769832</v>
      </c>
      <c r="S685" s="334">
        <v>16</v>
      </c>
      <c r="T685" s="336">
        <v>3.1431115153792266E-2</v>
      </c>
      <c r="U685" s="336">
        <v>0.40631616036112667</v>
      </c>
      <c r="V685" s="336">
        <v>2.0729417403154038E-2</v>
      </c>
      <c r="W685" s="336">
        <v>0.20321760423548468</v>
      </c>
      <c r="X685" s="336">
        <v>0.30621714190303972</v>
      </c>
      <c r="Y685" s="336">
        <v>2.322100214625137</v>
      </c>
      <c r="Z685" s="336" t="s">
        <v>1418</v>
      </c>
      <c r="AA685" s="336" t="s">
        <v>1418</v>
      </c>
      <c r="AB685" s="336">
        <v>0.11350497269391063</v>
      </c>
      <c r="AC685" s="340">
        <v>-0.61852350017640301</v>
      </c>
      <c r="AD685" s="509">
        <v>0</v>
      </c>
      <c r="AE685" s="337" t="s">
        <v>2193</v>
      </c>
      <c r="AF685" s="337" t="s">
        <v>2134</v>
      </c>
      <c r="AG685" s="341" t="s">
        <v>1436</v>
      </c>
      <c r="AH685" s="341" t="s">
        <v>2138</v>
      </c>
      <c r="AI685" s="341">
        <v>500</v>
      </c>
      <c r="AJ685" s="341">
        <v>100</v>
      </c>
      <c r="AK685" s="341">
        <v>500</v>
      </c>
      <c r="AL685" s="336">
        <v>0.02</v>
      </c>
      <c r="AM685" s="336">
        <v>0.2</v>
      </c>
      <c r="AN685" s="336" t="s">
        <v>34</v>
      </c>
      <c r="AO685" s="334" t="s">
        <v>1324</v>
      </c>
      <c r="AP685" s="337" t="s">
        <v>13</v>
      </c>
      <c r="AQ685" s="343" t="s">
        <v>668</v>
      </c>
      <c r="AR685" s="336">
        <v>4.0000000000000001E-3</v>
      </c>
      <c r="AS685" s="336">
        <v>4.0000000000000001E-3</v>
      </c>
      <c r="AT685" s="336"/>
      <c r="AW685" s="629"/>
      <c r="AX685" s="629"/>
      <c r="AY685" s="630"/>
      <c r="AZ685" s="630"/>
      <c r="BA685" s="630"/>
      <c r="BB685" s="630"/>
      <c r="BC685" s="630"/>
      <c r="BD685" s="630"/>
      <c r="BE685" s="630"/>
      <c r="BF685" s="630"/>
      <c r="BG685" s="631"/>
      <c r="BH685" s="631"/>
      <c r="BI685" s="632"/>
      <c r="BJ685" s="632"/>
      <c r="BK685" s="632"/>
      <c r="BL685" s="212"/>
      <c r="BM685" s="631"/>
      <c r="BN685" s="631"/>
      <c r="BO685" s="631"/>
      <c r="BP685" s="631"/>
      <c r="BQ685" s="631"/>
      <c r="BR685" s="631"/>
      <c r="BS685" s="631"/>
      <c r="BT685" s="631"/>
      <c r="BU685" s="631"/>
      <c r="BV685" s="633"/>
      <c r="BW685" s="630"/>
    </row>
    <row r="686" spans="2:75" ht="15.75" customHeight="1">
      <c r="B686" s="330" t="s">
        <v>792</v>
      </c>
      <c r="C686" s="331">
        <v>37569846000157</v>
      </c>
      <c r="D686" s="332" t="s">
        <v>14</v>
      </c>
      <c r="E686" s="332" t="s">
        <v>607</v>
      </c>
      <c r="F686" s="332"/>
      <c r="G686" s="333"/>
      <c r="H686" s="333" t="s">
        <v>34</v>
      </c>
      <c r="I686" s="333" t="s">
        <v>34</v>
      </c>
      <c r="J686" s="333" t="s">
        <v>608</v>
      </c>
      <c r="K686" s="334" t="s">
        <v>48</v>
      </c>
      <c r="L686" s="335"/>
      <c r="M686" s="335" t="s">
        <v>34</v>
      </c>
      <c r="N686" s="334">
        <v>546534</v>
      </c>
      <c r="O686" s="334" t="s">
        <v>1321</v>
      </c>
      <c r="P686" s="338">
        <v>44041</v>
      </c>
      <c r="Q686" s="339">
        <v>28195190.32</v>
      </c>
      <c r="R686" s="339">
        <v>26850515.968214277</v>
      </c>
      <c r="S686" s="334">
        <v>16</v>
      </c>
      <c r="T686" s="336">
        <v>-1.1751756763609733E-2</v>
      </c>
      <c r="U686" s="336">
        <v>-0.15191725340714476</v>
      </c>
      <c r="V686" s="336">
        <v>-9.0262205558190645E-2</v>
      </c>
      <c r="W686" s="336">
        <v>-0.88487142739262103</v>
      </c>
      <c r="X686" s="336">
        <v>0.17502668778363506</v>
      </c>
      <c r="Y686" s="336">
        <v>1.3272591689076545</v>
      </c>
      <c r="Z686" s="336" t="s">
        <v>1418</v>
      </c>
      <c r="AA686" s="336" t="s">
        <v>1418</v>
      </c>
      <c r="AB686" s="336">
        <v>0.19273874032907645</v>
      </c>
      <c r="AC686" s="340">
        <v>-0.89841620167134506</v>
      </c>
      <c r="AD686" s="509">
        <v>0</v>
      </c>
      <c r="AE686" s="337" t="s">
        <v>2193</v>
      </c>
      <c r="AF686" s="337" t="s">
        <v>2140</v>
      </c>
      <c r="AG686" s="341" t="s">
        <v>719</v>
      </c>
      <c r="AH686" s="341" t="s">
        <v>2138</v>
      </c>
      <c r="AI686" s="341">
        <v>500</v>
      </c>
      <c r="AJ686" s="341">
        <v>100</v>
      </c>
      <c r="AK686" s="341">
        <v>500</v>
      </c>
      <c r="AL686" s="336">
        <v>0.02</v>
      </c>
      <c r="AM686" s="336">
        <v>0.2</v>
      </c>
      <c r="AN686" s="336" t="s">
        <v>666</v>
      </c>
      <c r="AO686" s="334" t="s">
        <v>1324</v>
      </c>
      <c r="AP686" s="337" t="s">
        <v>716</v>
      </c>
      <c r="AQ686" s="343" t="s">
        <v>659</v>
      </c>
      <c r="AR686" s="336">
        <v>4.0000000000000001E-3</v>
      </c>
      <c r="AS686" s="336">
        <v>4.0000000000000001E-3</v>
      </c>
      <c r="AT686" s="336"/>
      <c r="AW686" s="629"/>
      <c r="AX686" s="629"/>
      <c r="AY686" s="630"/>
      <c r="AZ686" s="630"/>
      <c r="BA686" s="630"/>
      <c r="BB686" s="630"/>
      <c r="BC686" s="630"/>
      <c r="BD686" s="630"/>
      <c r="BE686" s="630"/>
      <c r="BF686" s="630"/>
      <c r="BG686" s="631"/>
      <c r="BH686" s="631"/>
      <c r="BI686" s="632"/>
      <c r="BJ686" s="632"/>
      <c r="BK686" s="632"/>
      <c r="BL686" s="212"/>
      <c r="BM686" s="631"/>
      <c r="BN686" s="631"/>
      <c r="BO686" s="631"/>
      <c r="BP686" s="631"/>
      <c r="BQ686" s="631"/>
      <c r="BR686" s="631"/>
      <c r="BS686" s="631"/>
      <c r="BT686" s="631"/>
      <c r="BU686" s="631"/>
      <c r="BV686" s="633"/>
      <c r="BW686" s="630"/>
    </row>
    <row r="687" spans="2:75" ht="15.75" customHeight="1">
      <c r="B687" s="330" t="s">
        <v>816</v>
      </c>
      <c r="C687" s="331">
        <v>34054884000189</v>
      </c>
      <c r="D687" s="332" t="s">
        <v>14</v>
      </c>
      <c r="E687" s="332" t="s">
        <v>607</v>
      </c>
      <c r="F687" s="332"/>
      <c r="G687" s="333"/>
      <c r="H687" s="333" t="s">
        <v>34</v>
      </c>
      <c r="I687" s="333" t="s">
        <v>34</v>
      </c>
      <c r="J687" s="333" t="s">
        <v>608</v>
      </c>
      <c r="K687" s="334" t="s">
        <v>48</v>
      </c>
      <c r="L687" s="335"/>
      <c r="M687" s="335" t="s">
        <v>34</v>
      </c>
      <c r="N687" s="334">
        <v>509541</v>
      </c>
      <c r="O687" s="334" t="s">
        <v>1324</v>
      </c>
      <c r="P687" s="338">
        <v>43738</v>
      </c>
      <c r="Q687" s="339">
        <v>10818942.859999999</v>
      </c>
      <c r="R687" s="339">
        <v>11580021.736230163</v>
      </c>
      <c r="S687" s="334">
        <v>16</v>
      </c>
      <c r="T687" s="336">
        <v>-2.4143095420387173E-2</v>
      </c>
      <c r="U687" s="336">
        <v>-0.31210250678173734</v>
      </c>
      <c r="V687" s="336">
        <v>-0.1690852838604584</v>
      </c>
      <c r="W687" s="336">
        <v>-1.6576011582636705</v>
      </c>
      <c r="X687" s="336">
        <v>-4.6680865244917658E-2</v>
      </c>
      <c r="Y687" s="336">
        <v>-0.35398948122386076</v>
      </c>
      <c r="Z687" s="336" t="s">
        <v>1418</v>
      </c>
      <c r="AA687" s="336" t="s">
        <v>1418</v>
      </c>
      <c r="AB687" s="336">
        <v>0.24839249447659523</v>
      </c>
      <c r="AC687" s="340">
        <v>-1.0125172074723769</v>
      </c>
      <c r="AD687" s="509">
        <v>34791820000160</v>
      </c>
      <c r="AE687" s="337" t="s">
        <v>2204</v>
      </c>
      <c r="AF687" s="337" t="s">
        <v>2140</v>
      </c>
      <c r="AG687" s="341" t="s">
        <v>719</v>
      </c>
      <c r="AH687" s="341" t="s">
        <v>2138</v>
      </c>
      <c r="AI687" s="341">
        <v>1000</v>
      </c>
      <c r="AJ687" s="341">
        <v>500</v>
      </c>
      <c r="AK687" s="341">
        <v>500</v>
      </c>
      <c r="AL687" s="336">
        <v>1.4999999999999999E-2</v>
      </c>
      <c r="AM687" s="336">
        <v>0.2</v>
      </c>
      <c r="AN687" s="336" t="s">
        <v>666</v>
      </c>
      <c r="AO687" s="334" t="s">
        <v>1324</v>
      </c>
      <c r="AP687" s="337" t="s">
        <v>716</v>
      </c>
      <c r="AQ687" s="343" t="s">
        <v>670</v>
      </c>
      <c r="AR687" s="336">
        <v>4.0000000000000001E-3</v>
      </c>
      <c r="AS687" s="336">
        <v>4.0000000000000001E-3</v>
      </c>
      <c r="AT687" s="336"/>
      <c r="AW687" s="629"/>
      <c r="AX687" s="629"/>
      <c r="AY687" s="630"/>
      <c r="AZ687" s="630"/>
      <c r="BA687" s="630"/>
      <c r="BB687" s="630"/>
      <c r="BC687" s="630"/>
      <c r="BD687" s="630"/>
      <c r="BE687" s="630"/>
      <c r="BF687" s="630"/>
      <c r="BG687" s="631"/>
      <c r="BH687" s="631"/>
      <c r="BI687" s="632"/>
      <c r="BJ687" s="632"/>
      <c r="BK687" s="632"/>
      <c r="BL687" s="212"/>
      <c r="BM687" s="631"/>
      <c r="BN687" s="631"/>
      <c r="BO687" s="631"/>
      <c r="BP687" s="631"/>
      <c r="BQ687" s="631"/>
      <c r="BR687" s="631"/>
      <c r="BS687" s="631"/>
      <c r="BT687" s="631"/>
      <c r="BU687" s="631"/>
      <c r="BV687" s="633"/>
      <c r="BW687" s="630"/>
    </row>
    <row r="688" spans="2:75" ht="15.75" customHeight="1">
      <c r="B688" s="330" t="s">
        <v>820</v>
      </c>
      <c r="C688" s="331">
        <v>32158430000122</v>
      </c>
      <c r="D688" s="332" t="s">
        <v>14</v>
      </c>
      <c r="E688" s="332" t="s">
        <v>607</v>
      </c>
      <c r="F688" s="332"/>
      <c r="G688" s="333"/>
      <c r="H688" s="333" t="s">
        <v>34</v>
      </c>
      <c r="I688" s="333" t="s">
        <v>34</v>
      </c>
      <c r="J688" s="333" t="s">
        <v>608</v>
      </c>
      <c r="K688" s="334" t="s">
        <v>48</v>
      </c>
      <c r="L688" s="335"/>
      <c r="M688" s="335" t="s">
        <v>34</v>
      </c>
      <c r="N688" s="334">
        <v>483222</v>
      </c>
      <c r="O688" s="334" t="s">
        <v>1321</v>
      </c>
      <c r="P688" s="338">
        <v>43462</v>
      </c>
      <c r="Q688" s="339">
        <v>12919714.289999999</v>
      </c>
      <c r="R688" s="339">
        <v>12494886.504087303</v>
      </c>
      <c r="S688" s="334">
        <v>16</v>
      </c>
      <c r="T688" s="336">
        <v>0.10329192408785892</v>
      </c>
      <c r="U688" s="336">
        <v>1.3352748633428011</v>
      </c>
      <c r="V688" s="336">
        <v>1.2756468958646794E-2</v>
      </c>
      <c r="W688" s="336">
        <v>0.1250560500502102</v>
      </c>
      <c r="X688" s="336">
        <v>0.16024042010410811</v>
      </c>
      <c r="Y688" s="336">
        <v>1.2151322150122841</v>
      </c>
      <c r="Z688" s="336">
        <v>0.11246285934264977</v>
      </c>
      <c r="AA688" s="336">
        <v>0.63927535164257887</v>
      </c>
      <c r="AB688" s="336">
        <v>0.18057213036714631</v>
      </c>
      <c r="AC688" s="340">
        <v>-0.37770703571076042</v>
      </c>
      <c r="AD688" s="509">
        <v>17284948000119</v>
      </c>
      <c r="AE688" s="337" t="s">
        <v>2204</v>
      </c>
      <c r="AF688" s="337" t="s">
        <v>2140</v>
      </c>
      <c r="AG688" s="341" t="s">
        <v>719</v>
      </c>
      <c r="AH688" s="341" t="s">
        <v>2138</v>
      </c>
      <c r="AI688" s="341">
        <v>100</v>
      </c>
      <c r="AJ688" s="341">
        <v>100</v>
      </c>
      <c r="AK688" s="341">
        <v>100</v>
      </c>
      <c r="AL688" s="336">
        <v>1.4999999999999999E-2</v>
      </c>
      <c r="AM688" s="336">
        <v>0.2</v>
      </c>
      <c r="AN688" s="336" t="s">
        <v>2147</v>
      </c>
      <c r="AO688" s="334" t="s">
        <v>1324</v>
      </c>
      <c r="AP688" s="337" t="s">
        <v>716</v>
      </c>
      <c r="AQ688" s="343" t="s">
        <v>667</v>
      </c>
      <c r="AR688" s="336">
        <v>4.0000000000000001E-3</v>
      </c>
      <c r="AS688" s="336">
        <v>4.0000000000000001E-3</v>
      </c>
      <c r="AT688" s="336"/>
      <c r="AW688" s="629"/>
      <c r="AX688" s="629"/>
      <c r="AY688" s="630"/>
      <c r="AZ688" s="630"/>
      <c r="BA688" s="630"/>
      <c r="BB688" s="630"/>
      <c r="BC688" s="630"/>
      <c r="BD688" s="630"/>
      <c r="BE688" s="630"/>
      <c r="BF688" s="630"/>
      <c r="BG688" s="631"/>
      <c r="BH688" s="631"/>
      <c r="BI688" s="632"/>
      <c r="BJ688" s="632"/>
      <c r="BK688" s="632"/>
      <c r="BL688" s="212"/>
      <c r="BM688" s="631"/>
      <c r="BN688" s="631"/>
      <c r="BO688" s="631"/>
      <c r="BP688" s="631"/>
      <c r="BQ688" s="631"/>
      <c r="BR688" s="631"/>
      <c r="BS688" s="631"/>
      <c r="BT688" s="631"/>
      <c r="BU688" s="631"/>
      <c r="BV688" s="633"/>
      <c r="BW688" s="630"/>
    </row>
    <row r="689" spans="2:75" ht="15.75" customHeight="1">
      <c r="B689" s="330" t="s">
        <v>821</v>
      </c>
      <c r="C689" s="331">
        <v>36521791000142</v>
      </c>
      <c r="D689" s="332" t="s">
        <v>14</v>
      </c>
      <c r="E689" s="332" t="s">
        <v>614</v>
      </c>
      <c r="F689" s="332"/>
      <c r="G689" s="333"/>
      <c r="H689" s="333" t="s">
        <v>865</v>
      </c>
      <c r="I689" s="333" t="s">
        <v>34</v>
      </c>
      <c r="J689" s="333" t="s">
        <v>608</v>
      </c>
      <c r="K689" s="334" t="s">
        <v>48</v>
      </c>
      <c r="L689" s="335"/>
      <c r="M689" s="335" t="s">
        <v>34</v>
      </c>
      <c r="N689" s="334">
        <v>537373</v>
      </c>
      <c r="O689" s="334" t="s">
        <v>1321</v>
      </c>
      <c r="P689" s="338">
        <v>43951</v>
      </c>
      <c r="Q689" s="339">
        <v>12777992.23</v>
      </c>
      <c r="R689" s="339">
        <v>12211261.402063495</v>
      </c>
      <c r="S689" s="334">
        <v>16</v>
      </c>
      <c r="T689" s="336">
        <v>8.4419146479395746E-2</v>
      </c>
      <c r="U689" s="336">
        <v>1.0913027835836455</v>
      </c>
      <c r="V689" s="336">
        <v>-3.8203692186928984E-2</v>
      </c>
      <c r="W689" s="336">
        <v>-0.37452392646579397</v>
      </c>
      <c r="X689" s="336">
        <v>8.754706593084971E-2</v>
      </c>
      <c r="Y689" s="336">
        <v>0.66388530480177244</v>
      </c>
      <c r="Z689" s="336" t="s">
        <v>1418</v>
      </c>
      <c r="AA689" s="336" t="s">
        <v>1418</v>
      </c>
      <c r="AB689" s="336">
        <v>0.16290011659123987</v>
      </c>
      <c r="AC689" s="340">
        <v>-0.75417978778684924</v>
      </c>
      <c r="AD689" s="509">
        <v>20216279000152</v>
      </c>
      <c r="AE689" s="337" t="s">
        <v>2204</v>
      </c>
      <c r="AF689" s="337" t="s">
        <v>2140</v>
      </c>
      <c r="AG689" s="341" t="s">
        <v>719</v>
      </c>
      <c r="AH689" s="341" t="s">
        <v>2135</v>
      </c>
      <c r="AI689" s="341">
        <v>100</v>
      </c>
      <c r="AJ689" s="341">
        <v>100</v>
      </c>
      <c r="AK689" s="341">
        <v>100</v>
      </c>
      <c r="AL689" s="336">
        <v>1.4999999999999999E-2</v>
      </c>
      <c r="AM689" s="336">
        <v>0.2</v>
      </c>
      <c r="AN689" s="336" t="s">
        <v>2166</v>
      </c>
      <c r="AO689" s="334" t="s">
        <v>1324</v>
      </c>
      <c r="AP689" s="337" t="s">
        <v>13</v>
      </c>
      <c r="AQ689" s="343" t="s">
        <v>668</v>
      </c>
      <c r="AR689" s="336">
        <v>4.0000000000000001E-3</v>
      </c>
      <c r="AS689" s="336">
        <v>4.0000000000000001E-3</v>
      </c>
      <c r="AT689" s="336"/>
      <c r="AX689" s="629"/>
      <c r="AY689" s="630"/>
      <c r="AZ689" s="630"/>
      <c r="BA689" s="630"/>
      <c r="BB689" s="631"/>
      <c r="BC689" s="630"/>
      <c r="BD689" s="630"/>
      <c r="BE689" s="630"/>
      <c r="BF689" s="630"/>
      <c r="BG689" s="631"/>
      <c r="BH689" s="631"/>
      <c r="BI689" s="632"/>
      <c r="BJ689" s="632"/>
      <c r="BK689" s="632"/>
      <c r="BL689" s="631"/>
      <c r="BM689" s="631"/>
      <c r="BN689" s="631"/>
      <c r="BO689" s="631"/>
      <c r="BP689" s="631"/>
      <c r="BQ689" s="631"/>
      <c r="BR689" s="631"/>
      <c r="BS689" s="631"/>
      <c r="BT689" s="634"/>
      <c r="BU689" s="635"/>
      <c r="BV689" s="633"/>
      <c r="BW689" s="636"/>
    </row>
    <row r="690" spans="2:75" ht="15.75" customHeight="1">
      <c r="B690" s="330" t="s">
        <v>137</v>
      </c>
      <c r="C690" s="331">
        <v>9577036000107</v>
      </c>
      <c r="D690" s="332" t="s">
        <v>14</v>
      </c>
      <c r="E690" s="332" t="s">
        <v>607</v>
      </c>
      <c r="F690" s="332"/>
      <c r="G690" s="333"/>
      <c r="H690" s="333" t="s">
        <v>34</v>
      </c>
      <c r="I690" s="333" t="s">
        <v>34</v>
      </c>
      <c r="J690" s="333" t="s">
        <v>608</v>
      </c>
      <c r="K690" s="334" t="s">
        <v>48</v>
      </c>
      <c r="L690" s="335"/>
      <c r="M690" s="335" t="s">
        <v>34</v>
      </c>
      <c r="N690" s="334">
        <v>219436</v>
      </c>
      <c r="O690" s="334" t="s">
        <v>1324</v>
      </c>
      <c r="P690" s="338">
        <v>39734</v>
      </c>
      <c r="Q690" s="339">
        <v>318803857.44</v>
      </c>
      <c r="R690" s="339">
        <v>370553783.30297625</v>
      </c>
      <c r="S690" s="334">
        <v>16</v>
      </c>
      <c r="T690" s="336">
        <v>-4.8624711026806988E-2</v>
      </c>
      <c r="U690" s="336">
        <v>-0.62858113008115168</v>
      </c>
      <c r="V690" s="336">
        <v>-0.23452181755450352</v>
      </c>
      <c r="W690" s="336">
        <v>-2.2990979909124798</v>
      </c>
      <c r="X690" s="336">
        <v>-0.13978932617033835</v>
      </c>
      <c r="Y690" s="336">
        <v>-1.0600478545555378</v>
      </c>
      <c r="Z690" s="336">
        <v>-5.7964087937009023E-2</v>
      </c>
      <c r="AA690" s="336">
        <v>-0.32948666711091062</v>
      </c>
      <c r="AB690" s="336">
        <v>0.22975942153915246</v>
      </c>
      <c r="AC690" s="340">
        <v>-1.4707403654173261</v>
      </c>
      <c r="AD690" s="509">
        <v>11176045000138</v>
      </c>
      <c r="AE690" s="337" t="s">
        <v>2205</v>
      </c>
      <c r="AF690" s="337" t="s">
        <v>2143</v>
      </c>
      <c r="AG690" s="341" t="s">
        <v>1437</v>
      </c>
      <c r="AH690" s="341" t="s">
        <v>2135</v>
      </c>
      <c r="AI690" s="341">
        <v>15000</v>
      </c>
      <c r="AJ690" s="341">
        <v>5000</v>
      </c>
      <c r="AK690" s="341">
        <v>15000</v>
      </c>
      <c r="AL690" s="336">
        <v>1.38E-2</v>
      </c>
      <c r="AM690" s="336">
        <v>0.2</v>
      </c>
      <c r="AN690" s="336" t="s">
        <v>2207</v>
      </c>
      <c r="AO690" s="334" t="s">
        <v>1324</v>
      </c>
      <c r="AP690" s="337" t="s">
        <v>716</v>
      </c>
      <c r="AQ690" s="343" t="s">
        <v>659</v>
      </c>
      <c r="AR690" s="336">
        <v>4.1399999999999996E-3</v>
      </c>
      <c r="AS690" s="336">
        <v>4.1399999999999996E-3</v>
      </c>
      <c r="AT690" s="336"/>
      <c r="AX690" s="629"/>
      <c r="AY690" s="630"/>
      <c r="AZ690" s="630"/>
      <c r="BA690" s="630"/>
      <c r="BB690" s="631"/>
      <c r="BC690" s="630"/>
      <c r="BD690" s="630"/>
      <c r="BE690" s="630"/>
      <c r="BF690" s="630"/>
      <c r="BG690" s="631"/>
      <c r="BH690" s="631"/>
      <c r="BI690" s="632"/>
      <c r="BJ690" s="632"/>
      <c r="BK690" s="632"/>
      <c r="BL690" s="631"/>
      <c r="BM690" s="631"/>
      <c r="BN690" s="631"/>
      <c r="BO690" s="631"/>
      <c r="BP690" s="631"/>
      <c r="BQ690" s="631"/>
      <c r="BR690" s="631"/>
      <c r="BS690" s="631"/>
      <c r="BT690" s="634"/>
      <c r="BU690" s="635"/>
      <c r="BV690" s="633"/>
      <c r="BW690" s="636"/>
    </row>
    <row r="691" spans="2:75" ht="15.75" customHeight="1">
      <c r="B691" s="330" t="s">
        <v>390</v>
      </c>
      <c r="C691" s="331">
        <v>11225767000135</v>
      </c>
      <c r="D691" s="332" t="s">
        <v>14</v>
      </c>
      <c r="E691" s="332" t="s">
        <v>607</v>
      </c>
      <c r="F691" s="332"/>
      <c r="G691" s="333"/>
      <c r="H691" s="333" t="s">
        <v>34</v>
      </c>
      <c r="I691" s="333" t="s">
        <v>34</v>
      </c>
      <c r="J691" s="333" t="s">
        <v>608</v>
      </c>
      <c r="K691" s="334" t="s">
        <v>48</v>
      </c>
      <c r="L691" s="335"/>
      <c r="M691" s="335" t="s">
        <v>1415</v>
      </c>
      <c r="N691" s="334">
        <v>238341</v>
      </c>
      <c r="O691" s="334" t="s">
        <v>1321</v>
      </c>
      <c r="P691" s="338">
        <v>40142</v>
      </c>
      <c r="Q691" s="339">
        <v>84823985.459999993</v>
      </c>
      <c r="R691" s="339">
        <v>88423104.155674636</v>
      </c>
      <c r="S691" s="334">
        <v>16</v>
      </c>
      <c r="T691" s="336">
        <v>2.905308648047833E-2</v>
      </c>
      <c r="U691" s="336">
        <v>0.37557491955430777</v>
      </c>
      <c r="V691" s="336">
        <v>-0.19055591928789517</v>
      </c>
      <c r="W691" s="336">
        <v>-1.8680851775739935</v>
      </c>
      <c r="X691" s="336">
        <v>-6.5523243298776457E-2</v>
      </c>
      <c r="Y691" s="336">
        <v>-0.49687465692303073</v>
      </c>
      <c r="Z691" s="336">
        <v>-3.6477880987212496E-2</v>
      </c>
      <c r="AA691" s="336">
        <v>-0.20735210123217002</v>
      </c>
      <c r="AB691" s="336">
        <v>0.27599630058933516</v>
      </c>
      <c r="AC691" s="340">
        <v>-0.98009285335380547</v>
      </c>
      <c r="AD691" s="509">
        <v>11286540000108</v>
      </c>
      <c r="AE691" s="337" t="s">
        <v>2428</v>
      </c>
      <c r="AF691" s="337" t="s">
        <v>2140</v>
      </c>
      <c r="AG691" s="341" t="s">
        <v>719</v>
      </c>
      <c r="AH691" s="341" t="s">
        <v>2138</v>
      </c>
      <c r="AI691" s="341">
        <v>30000</v>
      </c>
      <c r="AJ691" s="341">
        <v>5000</v>
      </c>
      <c r="AK691" s="341">
        <v>30000</v>
      </c>
      <c r="AL691" s="336">
        <v>1.8500000000000003E-2</v>
      </c>
      <c r="AM691" s="336">
        <v>0.2</v>
      </c>
      <c r="AN691" s="336" t="s">
        <v>666</v>
      </c>
      <c r="AO691" s="334" t="s">
        <v>1324</v>
      </c>
      <c r="AP691" s="337" t="s">
        <v>716</v>
      </c>
      <c r="AQ691" s="343" t="s">
        <v>659</v>
      </c>
      <c r="AR691" s="336">
        <v>3.6999999999999993E-3</v>
      </c>
      <c r="AS691" s="336">
        <v>3.6999999999999993E-3</v>
      </c>
      <c r="AT691" s="336"/>
      <c r="AX691" s="629"/>
      <c r="AY691" s="630"/>
      <c r="AZ691" s="630"/>
      <c r="BA691" s="630"/>
      <c r="BB691" s="631"/>
      <c r="BC691" s="630"/>
      <c r="BD691" s="630"/>
      <c r="BE691" s="630"/>
      <c r="BF691" s="630"/>
      <c r="BG691" s="631"/>
      <c r="BH691" s="631"/>
      <c r="BI691" s="632"/>
      <c r="BJ691" s="632"/>
      <c r="BK691" s="632"/>
      <c r="BL691" s="631"/>
      <c r="BM691" s="631"/>
      <c r="BN691" s="631"/>
      <c r="BO691" s="631"/>
      <c r="BP691" s="631"/>
      <c r="BQ691" s="631"/>
      <c r="BR691" s="631"/>
      <c r="BS691" s="631"/>
      <c r="BT691" s="634"/>
      <c r="BU691" s="635"/>
      <c r="BV691" s="633"/>
      <c r="BW691" s="636"/>
    </row>
    <row r="692" spans="2:75" ht="15.75" customHeight="1">
      <c r="B692" s="330" t="s">
        <v>1207</v>
      </c>
      <c r="C692" s="331">
        <v>41744647000105</v>
      </c>
      <c r="D692" s="332" t="s">
        <v>14</v>
      </c>
      <c r="E692" s="332" t="s">
        <v>607</v>
      </c>
      <c r="F692" s="332"/>
      <c r="G692" s="333"/>
      <c r="H692" s="333" t="s">
        <v>34</v>
      </c>
      <c r="I692" s="333" t="s">
        <v>34</v>
      </c>
      <c r="J692" s="333" t="s">
        <v>608</v>
      </c>
      <c r="K692" s="334" t="s">
        <v>48</v>
      </c>
      <c r="L692" s="335"/>
      <c r="M692" s="335" t="s">
        <v>1415</v>
      </c>
      <c r="N692" s="334">
        <v>600504</v>
      </c>
      <c r="O692" s="334" t="s">
        <v>1324</v>
      </c>
      <c r="P692" s="338">
        <v>44385</v>
      </c>
      <c r="Q692" s="339">
        <v>5885597.3399999999</v>
      </c>
      <c r="R692" s="339">
        <v>6341058.8201984111</v>
      </c>
      <c r="S692" s="334">
        <v>16</v>
      </c>
      <c r="T692" s="336">
        <v>2.0889628795797366E-2</v>
      </c>
      <c r="U692" s="336">
        <v>0.27004430870959834</v>
      </c>
      <c r="V692" s="336">
        <v>-1.3979794018037506E-4</v>
      </c>
      <c r="W692" s="336">
        <v>-1.3704872610741511E-3</v>
      </c>
      <c r="X692" s="336" t="s">
        <v>1418</v>
      </c>
      <c r="Y692" s="336" t="s">
        <v>1418</v>
      </c>
      <c r="Z692" s="336" t="s">
        <v>1418</v>
      </c>
      <c r="AA692" s="336" t="s">
        <v>1418</v>
      </c>
      <c r="AB692" s="336">
        <v>0.20205145263395358</v>
      </c>
      <c r="AC692" s="340">
        <v>-0.38081413290044419</v>
      </c>
      <c r="AD692" s="509">
        <v>41673080000123</v>
      </c>
      <c r="AE692" s="337" t="s">
        <v>2430</v>
      </c>
      <c r="AF692" s="337" t="s">
        <v>2134</v>
      </c>
      <c r="AG692" s="341" t="s">
        <v>1436</v>
      </c>
      <c r="AH692" s="341" t="s">
        <v>2138</v>
      </c>
      <c r="AI692" s="341">
        <v>1000</v>
      </c>
      <c r="AJ692" s="341">
        <v>500</v>
      </c>
      <c r="AK692" s="341">
        <v>300</v>
      </c>
      <c r="AL692" s="336">
        <v>9.0000000000000011E-3</v>
      </c>
      <c r="AM692" s="336">
        <v>0.1</v>
      </c>
      <c r="AN692" s="336" t="s">
        <v>34</v>
      </c>
      <c r="AO692" s="334" t="s">
        <v>1324</v>
      </c>
      <c r="AP692" s="337" t="s">
        <v>716</v>
      </c>
      <c r="AQ692" s="343" t="s">
        <v>659</v>
      </c>
      <c r="AR692" s="336">
        <v>1.8E-3</v>
      </c>
      <c r="AS692" s="336">
        <v>1.8E-3</v>
      </c>
      <c r="AT692" s="336"/>
      <c r="AX692" s="629"/>
      <c r="AY692" s="630"/>
      <c r="AZ692" s="630"/>
      <c r="BA692" s="630"/>
      <c r="BB692" s="631"/>
      <c r="BC692" s="630"/>
      <c r="BD692" s="630"/>
      <c r="BE692" s="630"/>
      <c r="BF692" s="630"/>
      <c r="BG692" s="631"/>
      <c r="BH692" s="631"/>
      <c r="BI692" s="632"/>
      <c r="BJ692" s="632"/>
      <c r="BK692" s="632"/>
      <c r="BL692" s="631"/>
      <c r="BM692" s="631"/>
      <c r="BN692" s="631"/>
      <c r="BO692" s="631"/>
      <c r="BP692" s="631"/>
      <c r="BQ692" s="631"/>
      <c r="BR692" s="631"/>
      <c r="BS692" s="631"/>
      <c r="BT692" s="634"/>
      <c r="BU692" s="635"/>
      <c r="BV692" s="633"/>
      <c r="BW692" s="636"/>
    </row>
    <row r="693" spans="2:75" ht="15.75" customHeight="1">
      <c r="B693" s="330" t="s">
        <v>1667</v>
      </c>
      <c r="C693" s="331">
        <v>28651567000147</v>
      </c>
      <c r="D693" s="332" t="s">
        <v>13</v>
      </c>
      <c r="E693" s="332" t="s">
        <v>616</v>
      </c>
      <c r="F693" s="332" t="s">
        <v>617</v>
      </c>
      <c r="G693" s="333" t="s">
        <v>34</v>
      </c>
      <c r="H693" s="333" t="s">
        <v>865</v>
      </c>
      <c r="I693" s="333" t="s">
        <v>34</v>
      </c>
      <c r="J693" s="333" t="s">
        <v>608</v>
      </c>
      <c r="K693" s="334" t="s">
        <v>48</v>
      </c>
      <c r="L693" s="335"/>
      <c r="M693" s="335"/>
      <c r="N693" s="334">
        <v>486574</v>
      </c>
      <c r="O693" s="334" t="s">
        <v>1321</v>
      </c>
      <c r="P693" s="338">
        <v>43479</v>
      </c>
      <c r="Q693" s="339">
        <v>1006661.44</v>
      </c>
      <c r="R693" s="339">
        <v>2583091.3859920627</v>
      </c>
      <c r="S693" s="334">
        <v>17</v>
      </c>
      <c r="T693" s="336">
        <v>0.13005373335977244</v>
      </c>
      <c r="U693" s="336">
        <v>1.4628331460540951</v>
      </c>
      <c r="V693" s="336">
        <v>0.10682446081719665</v>
      </c>
      <c r="W693" s="336">
        <v>0.98040375266269586</v>
      </c>
      <c r="X693" s="336">
        <v>0.20919688725000829</v>
      </c>
      <c r="Y693" s="336">
        <v>1.4710286736851341</v>
      </c>
      <c r="Z693" s="336">
        <v>0.24963324002868492</v>
      </c>
      <c r="AA693" s="336">
        <v>1.364136739003867</v>
      </c>
      <c r="AB693" s="336">
        <v>7.0833192373415385E-2</v>
      </c>
      <c r="AC693" s="340">
        <v>7.7240296547841899E-3</v>
      </c>
      <c r="AD693" s="509">
        <v>25530044000154</v>
      </c>
      <c r="AE693" s="337" t="s">
        <v>2343</v>
      </c>
      <c r="AF693" s="337" t="s">
        <v>2343</v>
      </c>
      <c r="AG693" s="341" t="s">
        <v>1440</v>
      </c>
      <c r="AH693" s="341" t="s">
        <v>2138</v>
      </c>
      <c r="AI693" s="341">
        <v>500</v>
      </c>
      <c r="AJ693" s="341">
        <v>100</v>
      </c>
      <c r="AK693" s="341">
        <v>100</v>
      </c>
      <c r="AL693" s="336">
        <v>0</v>
      </c>
      <c r="AM693" s="336" t="s">
        <v>34</v>
      </c>
      <c r="AN693" s="336" t="s">
        <v>64</v>
      </c>
      <c r="AO693" s="334" t="s">
        <v>1324</v>
      </c>
      <c r="AP693" s="337" t="s">
        <v>13</v>
      </c>
      <c r="AQ693" s="343" t="s">
        <v>668</v>
      </c>
      <c r="AR693" s="336" t="s">
        <v>34</v>
      </c>
      <c r="AS693" s="336" t="s">
        <v>34</v>
      </c>
      <c r="AT693" s="336"/>
      <c r="AW693" s="629"/>
      <c r="AX693" s="629"/>
      <c r="AY693" s="630"/>
      <c r="AZ693" s="630"/>
      <c r="BA693" s="630"/>
      <c r="BB693" s="631"/>
      <c r="BC693" s="630"/>
      <c r="BD693" s="630"/>
      <c r="BE693" s="630"/>
      <c r="BF693" s="630"/>
      <c r="BG693" s="631"/>
      <c r="BH693" s="631"/>
      <c r="BI693" s="632"/>
      <c r="BJ693" s="632"/>
      <c r="BK693" s="632"/>
      <c r="BL693" s="212"/>
      <c r="BM693" s="631"/>
      <c r="BN693" s="631"/>
      <c r="BO693" s="631"/>
      <c r="BP693" s="631"/>
      <c r="BQ693" s="631"/>
      <c r="BR693" s="631"/>
      <c r="BS693" s="631"/>
      <c r="BT693" s="634"/>
      <c r="BU693" s="635"/>
      <c r="BV693" s="633"/>
      <c r="BW693" s="636"/>
    </row>
    <row r="694" spans="2:75" ht="15.75" customHeight="1">
      <c r="B694" s="330" t="s">
        <v>1068</v>
      </c>
      <c r="C694" s="331">
        <v>38049108000141</v>
      </c>
      <c r="D694" s="332" t="s">
        <v>13</v>
      </c>
      <c r="E694" s="332" t="s">
        <v>616</v>
      </c>
      <c r="F694" s="332" t="s">
        <v>617</v>
      </c>
      <c r="G694" s="333" t="s">
        <v>34</v>
      </c>
      <c r="H694" s="333" t="s">
        <v>1337</v>
      </c>
      <c r="I694" s="333" t="s">
        <v>34</v>
      </c>
      <c r="J694" s="333" t="s">
        <v>608</v>
      </c>
      <c r="K694" s="334" t="s">
        <v>48</v>
      </c>
      <c r="L694" s="335"/>
      <c r="M694" s="335" t="s">
        <v>34</v>
      </c>
      <c r="N694" s="334">
        <v>550124</v>
      </c>
      <c r="O694" s="334" t="s">
        <v>1321</v>
      </c>
      <c r="P694" s="338">
        <v>44067</v>
      </c>
      <c r="Q694" s="339">
        <v>466358483.31</v>
      </c>
      <c r="R694" s="339">
        <v>472336938.82281727</v>
      </c>
      <c r="S694" s="334">
        <v>17</v>
      </c>
      <c r="T694" s="336">
        <v>7.3751189367249559E-2</v>
      </c>
      <c r="U694" s="336">
        <v>0.95339601980846878</v>
      </c>
      <c r="V694" s="336">
        <v>5.1722220767163263E-2</v>
      </c>
      <c r="W694" s="336">
        <v>0.50705070893321358</v>
      </c>
      <c r="X694" s="336">
        <v>0.12177567451063975</v>
      </c>
      <c r="Y694" s="336">
        <v>0.9234470616501772</v>
      </c>
      <c r="Z694" s="336" t="s">
        <v>1418</v>
      </c>
      <c r="AA694" s="336" t="s">
        <v>1418</v>
      </c>
      <c r="AB694" s="336">
        <v>2.2079252128991714E-2</v>
      </c>
      <c r="AC694" s="340">
        <v>-2.1049238299249087</v>
      </c>
      <c r="AD694" s="509">
        <v>22222949000179</v>
      </c>
      <c r="AE694" s="337" t="s">
        <v>2347</v>
      </c>
      <c r="AF694" s="337" t="s">
        <v>2134</v>
      </c>
      <c r="AG694" s="341" t="s">
        <v>1436</v>
      </c>
      <c r="AH694" s="341" t="s">
        <v>2138</v>
      </c>
      <c r="AI694" s="341">
        <v>1000</v>
      </c>
      <c r="AJ694" s="341">
        <v>1000</v>
      </c>
      <c r="AK694" s="341">
        <v>1000</v>
      </c>
      <c r="AL694" s="336">
        <v>1.8500000000000003E-2</v>
      </c>
      <c r="AM694" s="336">
        <v>0.2</v>
      </c>
      <c r="AN694" s="336" t="s">
        <v>34</v>
      </c>
      <c r="AO694" s="334" t="s">
        <v>1324</v>
      </c>
      <c r="AP694" s="337" t="s">
        <v>13</v>
      </c>
      <c r="AQ694" s="343" t="s">
        <v>668</v>
      </c>
      <c r="AR694" s="336">
        <v>4.933333333333333E-3</v>
      </c>
      <c r="AS694" s="336">
        <v>4.933333333333333E-3</v>
      </c>
      <c r="AT694" s="336"/>
      <c r="AW694" s="629"/>
      <c r="AX694" s="629"/>
      <c r="AY694" s="630"/>
      <c r="AZ694" s="630"/>
      <c r="BA694" s="630"/>
      <c r="BB694" s="631"/>
      <c r="BC694" s="630"/>
      <c r="BD694" s="630"/>
      <c r="BE694" s="630"/>
      <c r="BF694" s="630"/>
      <c r="BG694" s="631"/>
      <c r="BH694" s="631"/>
      <c r="BI694" s="632"/>
      <c r="BJ694" s="632"/>
      <c r="BK694" s="632"/>
      <c r="BL694" s="212"/>
      <c r="BM694" s="631"/>
      <c r="BN694" s="631"/>
      <c r="BO694" s="631"/>
      <c r="BP694" s="631"/>
      <c r="BQ694" s="631"/>
      <c r="BR694" s="631"/>
      <c r="BS694" s="631"/>
      <c r="BT694" s="634"/>
      <c r="BU694" s="635"/>
      <c r="BV694" s="633"/>
      <c r="BW694" s="636"/>
    </row>
    <row r="695" spans="2:75" ht="15.75" customHeight="1">
      <c r="B695" s="330" t="s">
        <v>525</v>
      </c>
      <c r="C695" s="331">
        <v>41287460000120</v>
      </c>
      <c r="D695" s="332" t="s">
        <v>13</v>
      </c>
      <c r="E695" s="332" t="s">
        <v>616</v>
      </c>
      <c r="F695" s="332" t="s">
        <v>617</v>
      </c>
      <c r="G695" s="333" t="s">
        <v>34</v>
      </c>
      <c r="H695" s="333" t="s">
        <v>1338</v>
      </c>
      <c r="I695" s="333" t="s">
        <v>34</v>
      </c>
      <c r="J695" s="333" t="s">
        <v>608</v>
      </c>
      <c r="K695" s="334" t="s">
        <v>48</v>
      </c>
      <c r="L695" s="335"/>
      <c r="M695" s="335" t="s">
        <v>34</v>
      </c>
      <c r="N695" s="334">
        <v>586099</v>
      </c>
      <c r="O695" s="334" t="s">
        <v>1321</v>
      </c>
      <c r="P695" s="338">
        <v>44301</v>
      </c>
      <c r="Q695" s="339">
        <v>18927427.300000001</v>
      </c>
      <c r="R695" s="339">
        <v>18734349.450476188</v>
      </c>
      <c r="S695" s="334">
        <v>17</v>
      </c>
      <c r="T695" s="336">
        <v>-6.9682213430868445E-2</v>
      </c>
      <c r="U695" s="336">
        <v>-0.90079557369058039</v>
      </c>
      <c r="V695" s="336">
        <v>-0.10957545126998502</v>
      </c>
      <c r="W695" s="336">
        <v>-1.0742058137495156</v>
      </c>
      <c r="X695" s="336" t="s">
        <v>1418</v>
      </c>
      <c r="Y695" s="336" t="s">
        <v>1418</v>
      </c>
      <c r="Z695" s="336" t="s">
        <v>1418</v>
      </c>
      <c r="AA695" s="336" t="s">
        <v>1418</v>
      </c>
      <c r="AB695" s="336">
        <v>7.1854402916879362E-2</v>
      </c>
      <c r="AC695" s="340">
        <v>-2.931040531823673</v>
      </c>
      <c r="AD695" s="509">
        <v>0</v>
      </c>
      <c r="AE695" s="337" t="s">
        <v>2357</v>
      </c>
      <c r="AF695" s="337" t="s">
        <v>2134</v>
      </c>
      <c r="AG695" s="341" t="s">
        <v>1436</v>
      </c>
      <c r="AH695" s="341" t="s">
        <v>2138</v>
      </c>
      <c r="AI695" s="341">
        <v>100</v>
      </c>
      <c r="AJ695" s="341">
        <v>100</v>
      </c>
      <c r="AK695" s="341">
        <v>0</v>
      </c>
      <c r="AL695" s="336">
        <v>0.02</v>
      </c>
      <c r="AM695" s="336">
        <v>0.2</v>
      </c>
      <c r="AN695" s="336" t="s">
        <v>34</v>
      </c>
      <c r="AO695" s="334" t="s">
        <v>1324</v>
      </c>
      <c r="AP695" s="337" t="s">
        <v>716</v>
      </c>
      <c r="AQ695" s="343" t="s">
        <v>659</v>
      </c>
      <c r="AR695" s="336">
        <v>5.3333333333333332E-3</v>
      </c>
      <c r="AS695" s="336">
        <v>5.3333333333333332E-3</v>
      </c>
      <c r="AT695" s="336"/>
      <c r="AW695" s="629"/>
      <c r="AX695" s="629"/>
      <c r="AY695" s="630"/>
      <c r="AZ695" s="630"/>
      <c r="BA695" s="630"/>
      <c r="BB695" s="631"/>
      <c r="BC695" s="630"/>
      <c r="BD695" s="630"/>
      <c r="BE695" s="630"/>
      <c r="BF695" s="630"/>
      <c r="BG695" s="631"/>
      <c r="BH695" s="631"/>
      <c r="BI695" s="632"/>
      <c r="BJ695" s="632"/>
      <c r="BK695" s="632"/>
      <c r="BL695" s="212"/>
      <c r="BM695" s="631"/>
      <c r="BN695" s="631"/>
      <c r="BO695" s="631"/>
      <c r="BP695" s="631"/>
      <c r="BQ695" s="631"/>
      <c r="BR695" s="631"/>
      <c r="BS695" s="631"/>
      <c r="BT695" s="634"/>
      <c r="BU695" s="635"/>
      <c r="BV695" s="633"/>
      <c r="BW695" s="636"/>
    </row>
    <row r="696" spans="2:75" ht="15.75" customHeight="1">
      <c r="B696" s="330" t="s">
        <v>345</v>
      </c>
      <c r="C696" s="331">
        <v>35343836000173</v>
      </c>
      <c r="D696" s="332" t="s">
        <v>13</v>
      </c>
      <c r="E696" s="332" t="s">
        <v>616</v>
      </c>
      <c r="F696" s="332" t="s">
        <v>617</v>
      </c>
      <c r="G696" s="333" t="s">
        <v>34</v>
      </c>
      <c r="H696" s="333" t="s">
        <v>865</v>
      </c>
      <c r="I696" s="333" t="s">
        <v>34</v>
      </c>
      <c r="J696" s="333" t="s">
        <v>608</v>
      </c>
      <c r="K696" s="334" t="s">
        <v>48</v>
      </c>
      <c r="L696" s="335"/>
      <c r="M696" s="335" t="s">
        <v>1415</v>
      </c>
      <c r="N696" s="334">
        <v>551724</v>
      </c>
      <c r="O696" s="334" t="s">
        <v>1321</v>
      </c>
      <c r="P696" s="338">
        <v>43829</v>
      </c>
      <c r="Q696" s="339">
        <v>17277160.41</v>
      </c>
      <c r="R696" s="339">
        <v>23024077.610873029</v>
      </c>
      <c r="S696" s="334">
        <v>17</v>
      </c>
      <c r="T696" s="336">
        <v>3.7920368609240418E-2</v>
      </c>
      <c r="U696" s="336">
        <v>0.49020400636107181</v>
      </c>
      <c r="V696" s="336">
        <v>2.9071764026625369E-2</v>
      </c>
      <c r="W696" s="336">
        <v>0.28500049574433539</v>
      </c>
      <c r="X696" s="336">
        <v>8.6324710480250699E-2</v>
      </c>
      <c r="Y696" s="336">
        <v>0.65461596136611677</v>
      </c>
      <c r="Z696" s="336" t="s">
        <v>1418</v>
      </c>
      <c r="AA696" s="336" t="s">
        <v>1418</v>
      </c>
      <c r="AB696" s="336">
        <v>5.1095017818825299E-2</v>
      </c>
      <c r="AC696" s="340">
        <v>-1.3150687818916109</v>
      </c>
      <c r="AD696" s="509">
        <v>35726638000199</v>
      </c>
      <c r="AE696" s="337" t="s">
        <v>59</v>
      </c>
      <c r="AF696" s="337" t="s">
        <v>2137</v>
      </c>
      <c r="AG696" s="341" t="s">
        <v>59</v>
      </c>
      <c r="AH696" s="341" t="s">
        <v>2138</v>
      </c>
      <c r="AI696" s="341">
        <v>100</v>
      </c>
      <c r="AJ696" s="341">
        <v>100</v>
      </c>
      <c r="AK696" s="341">
        <v>100</v>
      </c>
      <c r="AL696" s="336">
        <v>1.3000000000000001E-2</v>
      </c>
      <c r="AM696" s="336">
        <v>0.2</v>
      </c>
      <c r="AN696" s="336" t="s">
        <v>64</v>
      </c>
      <c r="AO696" s="334" t="s">
        <v>1324</v>
      </c>
      <c r="AP696" s="337" t="s">
        <v>13</v>
      </c>
      <c r="AQ696" s="343" t="s">
        <v>674</v>
      </c>
      <c r="AR696" s="336">
        <v>2.1666666666666666E-3</v>
      </c>
      <c r="AS696" s="336">
        <v>2.1666666666666666E-3</v>
      </c>
      <c r="AT696" s="336"/>
      <c r="AW696" s="629"/>
      <c r="AX696" s="629"/>
      <c r="AY696" s="630"/>
      <c r="AZ696" s="630"/>
      <c r="BA696" s="630"/>
      <c r="BB696" s="631"/>
      <c r="BC696" s="630"/>
      <c r="BD696" s="630"/>
      <c r="BE696" s="630"/>
      <c r="BF696" s="630"/>
      <c r="BG696" s="631"/>
      <c r="BH696" s="631"/>
      <c r="BI696" s="632"/>
      <c r="BJ696" s="632"/>
      <c r="BK696" s="632"/>
      <c r="BL696" s="212"/>
      <c r="BM696" s="631"/>
      <c r="BN696" s="631"/>
      <c r="BO696" s="631"/>
      <c r="BP696" s="631"/>
      <c r="BQ696" s="631"/>
      <c r="BR696" s="631"/>
      <c r="BS696" s="631"/>
      <c r="BT696" s="634"/>
      <c r="BU696" s="635"/>
      <c r="BV696" s="633"/>
      <c r="BW696" s="636"/>
    </row>
    <row r="697" spans="2:75" ht="15.75" customHeight="1">
      <c r="B697" s="330" t="s">
        <v>358</v>
      </c>
      <c r="C697" s="331">
        <v>37287622000152</v>
      </c>
      <c r="D697" s="332" t="s">
        <v>13</v>
      </c>
      <c r="E697" s="332" t="s">
        <v>616</v>
      </c>
      <c r="F697" s="332" t="s">
        <v>617</v>
      </c>
      <c r="G697" s="333" t="s">
        <v>34</v>
      </c>
      <c r="H697" s="333" t="s">
        <v>865</v>
      </c>
      <c r="I697" s="333" t="s">
        <v>34</v>
      </c>
      <c r="J697" s="333" t="s">
        <v>608</v>
      </c>
      <c r="K697" s="334" t="s">
        <v>48</v>
      </c>
      <c r="L697" s="335"/>
      <c r="M697" s="335" t="s">
        <v>34</v>
      </c>
      <c r="N697" s="334">
        <v>550183</v>
      </c>
      <c r="O697" s="334" t="s">
        <v>1321</v>
      </c>
      <c r="P697" s="338">
        <v>44067</v>
      </c>
      <c r="Q697" s="339">
        <v>9275026.2699999996</v>
      </c>
      <c r="R697" s="339">
        <v>15361518.438928561</v>
      </c>
      <c r="S697" s="334">
        <v>17</v>
      </c>
      <c r="T697" s="336">
        <v>9.0063637113098949E-2</v>
      </c>
      <c r="U697" s="336">
        <v>1.1642702157049305</v>
      </c>
      <c r="V697" s="336">
        <v>5.7645224131100736E-2</v>
      </c>
      <c r="W697" s="336">
        <v>0.56511594685518962</v>
      </c>
      <c r="X697" s="336">
        <v>0.13785638255256316</v>
      </c>
      <c r="Y697" s="336">
        <v>1.0453899919623482</v>
      </c>
      <c r="Z697" s="336" t="s">
        <v>1418</v>
      </c>
      <c r="AA697" s="336" t="s">
        <v>1418</v>
      </c>
      <c r="AB697" s="336">
        <v>5.8455020379481699E-2</v>
      </c>
      <c r="AC697" s="340">
        <v>-0.67400374555025966</v>
      </c>
      <c r="AD697" s="509">
        <v>25328809000178</v>
      </c>
      <c r="AE697" s="337" t="s">
        <v>2406</v>
      </c>
      <c r="AF697" s="337" t="s">
        <v>2134</v>
      </c>
      <c r="AG697" s="341" t="s">
        <v>1436</v>
      </c>
      <c r="AH697" s="341" t="s">
        <v>2138</v>
      </c>
      <c r="AI697" s="341">
        <v>500</v>
      </c>
      <c r="AJ697" s="341">
        <v>100</v>
      </c>
      <c r="AK697" s="341">
        <v>100</v>
      </c>
      <c r="AL697" s="336">
        <v>1.7000000000000001E-2</v>
      </c>
      <c r="AM697" s="336">
        <v>0.2</v>
      </c>
      <c r="AN697" s="336" t="s">
        <v>34</v>
      </c>
      <c r="AO697" s="334" t="s">
        <v>1324</v>
      </c>
      <c r="AP697" s="337" t="s">
        <v>13</v>
      </c>
      <c r="AQ697" s="343" t="s">
        <v>668</v>
      </c>
      <c r="AR697" s="336">
        <v>4.5333333333333337E-3</v>
      </c>
      <c r="AS697" s="336">
        <v>4.5333333333333337E-3</v>
      </c>
      <c r="AT697" s="336"/>
      <c r="AW697" s="629"/>
      <c r="AX697" s="629"/>
      <c r="AY697" s="630"/>
      <c r="AZ697" s="630"/>
      <c r="BA697" s="630"/>
      <c r="BB697" s="631"/>
      <c r="BC697" s="630"/>
      <c r="BD697" s="630"/>
      <c r="BE697" s="630"/>
      <c r="BF697" s="630"/>
      <c r="BG697" s="631"/>
      <c r="BH697" s="631"/>
      <c r="BI697" s="632"/>
      <c r="BJ697" s="632"/>
      <c r="BK697" s="632"/>
      <c r="BL697" s="212"/>
      <c r="BM697" s="631"/>
      <c r="BN697" s="631"/>
      <c r="BO697" s="631"/>
      <c r="BP697" s="631"/>
      <c r="BQ697" s="631"/>
      <c r="BR697" s="631"/>
      <c r="BS697" s="631"/>
      <c r="BT697" s="634"/>
      <c r="BU697" s="635"/>
      <c r="BV697" s="633"/>
      <c r="BW697" s="636"/>
    </row>
    <row r="698" spans="2:75" ht="15.75" customHeight="1">
      <c r="B698" s="330" t="s">
        <v>782</v>
      </c>
      <c r="C698" s="331">
        <v>41544414000169</v>
      </c>
      <c r="D698" s="332" t="s">
        <v>14</v>
      </c>
      <c r="E698" s="332" t="s">
        <v>614</v>
      </c>
      <c r="F698" s="332"/>
      <c r="G698" s="333"/>
      <c r="H698" s="333" t="s">
        <v>1337</v>
      </c>
      <c r="I698" s="333" t="s">
        <v>34</v>
      </c>
      <c r="J698" s="333" t="s">
        <v>611</v>
      </c>
      <c r="K698" s="334" t="s">
        <v>48</v>
      </c>
      <c r="L698" s="335"/>
      <c r="M698" s="335" t="s">
        <v>34</v>
      </c>
      <c r="N698" s="334">
        <v>599190</v>
      </c>
      <c r="O698" s="334" t="s">
        <v>1321</v>
      </c>
      <c r="P698" s="338">
        <v>44334</v>
      </c>
      <c r="Q698" s="339">
        <v>24365973.359999999</v>
      </c>
      <c r="R698" s="339">
        <v>21757155.579999991</v>
      </c>
      <c r="S698" s="334">
        <v>17</v>
      </c>
      <c r="T698" s="336">
        <v>5.5500204319886448E-2</v>
      </c>
      <c r="U698" s="336">
        <v>0.71746197384897659</v>
      </c>
      <c r="V698" s="336">
        <v>9.1661547591620929E-2</v>
      </c>
      <c r="W698" s="336">
        <v>0.89858965834958193</v>
      </c>
      <c r="X698" s="336" t="s">
        <v>1418</v>
      </c>
      <c r="Y698" s="336" t="s">
        <v>1418</v>
      </c>
      <c r="Z698" s="336" t="s">
        <v>1418</v>
      </c>
      <c r="AA698" s="336" t="s">
        <v>1418</v>
      </c>
      <c r="AB698" s="336">
        <v>9.9037758120250494E-2</v>
      </c>
      <c r="AC698" s="340">
        <v>-4.5846514607755573E-2</v>
      </c>
      <c r="AD698" s="509">
        <v>41544386000180</v>
      </c>
      <c r="AE698" s="337" t="s">
        <v>2186</v>
      </c>
      <c r="AF698" s="337" t="s">
        <v>2134</v>
      </c>
      <c r="AG698" s="341" t="s">
        <v>1436</v>
      </c>
      <c r="AH698" s="341" t="s">
        <v>2135</v>
      </c>
      <c r="AI698" s="341">
        <v>5000</v>
      </c>
      <c r="AJ698" s="341">
        <v>1000</v>
      </c>
      <c r="AK698" s="341">
        <v>5000</v>
      </c>
      <c r="AL698" s="640">
        <v>1.8700000000000001E-2</v>
      </c>
      <c r="AM698" s="640">
        <v>0.2</v>
      </c>
      <c r="AN698" s="336" t="s">
        <v>2147</v>
      </c>
      <c r="AO698" s="334" t="s">
        <v>1324</v>
      </c>
      <c r="AP698" s="337" t="s">
        <v>13</v>
      </c>
      <c r="AQ698" s="343" t="s">
        <v>668</v>
      </c>
      <c r="AR698" s="336">
        <v>4.9872900000000001E-3</v>
      </c>
      <c r="AS698" s="336">
        <v>4.9872900000000001E-3</v>
      </c>
      <c r="AT698" s="336"/>
      <c r="AW698" s="629"/>
      <c r="AX698" s="629"/>
      <c r="AY698" s="630"/>
      <c r="AZ698" s="630"/>
      <c r="BA698" s="630"/>
      <c r="BB698" s="631"/>
      <c r="BC698" s="630"/>
      <c r="BD698" s="630"/>
      <c r="BE698" s="630"/>
      <c r="BF698" s="630"/>
      <c r="BG698" s="631"/>
      <c r="BH698" s="631"/>
      <c r="BI698" s="632"/>
      <c r="BJ698" s="632"/>
      <c r="BK698" s="632"/>
      <c r="BL698" s="212"/>
      <c r="BM698" s="631"/>
      <c r="BN698" s="631"/>
      <c r="BO698" s="631"/>
      <c r="BP698" s="631"/>
      <c r="BQ698" s="631"/>
      <c r="BR698" s="631"/>
      <c r="BS698" s="631"/>
      <c r="BT698" s="634"/>
      <c r="BU698" s="635"/>
      <c r="BV698" s="633"/>
      <c r="BW698" s="636"/>
    </row>
    <row r="699" spans="2:75" ht="15.75" customHeight="1">
      <c r="B699" s="330" t="s">
        <v>1510</v>
      </c>
      <c r="C699" s="331">
        <v>37327331000140</v>
      </c>
      <c r="D699" s="332" t="s">
        <v>14</v>
      </c>
      <c r="E699" s="332" t="s">
        <v>607</v>
      </c>
      <c r="F699" s="332"/>
      <c r="G699" s="333"/>
      <c r="H699" s="333" t="s">
        <v>34</v>
      </c>
      <c r="I699" s="333" t="s">
        <v>34</v>
      </c>
      <c r="J699" s="333" t="s">
        <v>608</v>
      </c>
      <c r="K699" s="334" t="s">
        <v>48</v>
      </c>
      <c r="L699" s="335"/>
      <c r="M699" s="335"/>
      <c r="N699" s="334">
        <v>548294</v>
      </c>
      <c r="O699" s="334" t="s">
        <v>1321</v>
      </c>
      <c r="P699" s="338">
        <v>44043</v>
      </c>
      <c r="Q699" s="339">
        <v>4694700.76</v>
      </c>
      <c r="R699" s="339">
        <v>19900439.164960314</v>
      </c>
      <c r="S699" s="334">
        <v>17</v>
      </c>
      <c r="T699" s="336">
        <v>-5.872811637738562E-3</v>
      </c>
      <c r="U699" s="336">
        <v>-6.6056877432735903E-2</v>
      </c>
      <c r="V699" s="336">
        <v>-9.2798667571979854E-2</v>
      </c>
      <c r="W699" s="336">
        <v>-0.85167911200934454</v>
      </c>
      <c r="X699" s="336">
        <v>1.9662966151670291E-2</v>
      </c>
      <c r="Y699" s="336">
        <v>0.13826585758056537</v>
      </c>
      <c r="Z699" s="336" t="s">
        <v>1418</v>
      </c>
      <c r="AA699" s="336" t="s">
        <v>1418</v>
      </c>
      <c r="AB699" s="336">
        <v>7.2810542127068945E-2</v>
      </c>
      <c r="AC699" s="340">
        <v>-2.7217876730569137</v>
      </c>
      <c r="AD699" s="509">
        <v>0</v>
      </c>
      <c r="AE699" s="337" t="s">
        <v>2153</v>
      </c>
      <c r="AF699" s="337" t="s">
        <v>728</v>
      </c>
      <c r="AG699" s="341" t="s">
        <v>728</v>
      </c>
      <c r="AH699" s="341" t="s">
        <v>2138</v>
      </c>
      <c r="AI699" s="341">
        <v>5000</v>
      </c>
      <c r="AJ699" s="341">
        <v>5000</v>
      </c>
      <c r="AK699" s="341">
        <v>1000</v>
      </c>
      <c r="AL699" s="336">
        <v>0.02</v>
      </c>
      <c r="AM699" s="336">
        <v>0.2</v>
      </c>
      <c r="AN699" s="336" t="s">
        <v>34</v>
      </c>
      <c r="AO699" s="334" t="s">
        <v>1324</v>
      </c>
      <c r="AP699" s="337" t="s">
        <v>13</v>
      </c>
      <c r="AQ699" s="343" t="s">
        <v>668</v>
      </c>
      <c r="AR699" s="336" t="s">
        <v>34</v>
      </c>
      <c r="AS699" s="336" t="s">
        <v>34</v>
      </c>
      <c r="AT699" s="336"/>
      <c r="AX699" s="629"/>
      <c r="AY699" s="630"/>
      <c r="AZ699" s="630"/>
      <c r="BA699" s="630"/>
      <c r="BB699" s="631"/>
      <c r="BC699" s="630"/>
      <c r="BD699" s="630"/>
      <c r="BE699" s="630"/>
      <c r="BF699" s="630"/>
      <c r="BG699" s="631"/>
      <c r="BH699" s="631"/>
      <c r="BI699" s="632"/>
      <c r="BJ699" s="632"/>
      <c r="BK699" s="632"/>
      <c r="BL699" s="631"/>
      <c r="BM699" s="631"/>
      <c r="BN699" s="631"/>
      <c r="BO699" s="631"/>
      <c r="BP699" s="631"/>
      <c r="BQ699" s="631"/>
      <c r="BR699" s="631"/>
      <c r="BS699" s="631"/>
      <c r="BT699" s="634"/>
      <c r="BU699" s="635"/>
      <c r="BV699" s="633"/>
      <c r="BW699" s="636"/>
    </row>
    <row r="700" spans="2:75" ht="15.75" customHeight="1">
      <c r="B700" s="330" t="s">
        <v>182</v>
      </c>
      <c r="C700" s="331">
        <v>30858733000122</v>
      </c>
      <c r="D700" s="332" t="s">
        <v>14</v>
      </c>
      <c r="E700" s="332" t="s">
        <v>607</v>
      </c>
      <c r="F700" s="332"/>
      <c r="G700" s="333"/>
      <c r="H700" s="333" t="s">
        <v>34</v>
      </c>
      <c r="I700" s="333" t="s">
        <v>34</v>
      </c>
      <c r="J700" s="333" t="s">
        <v>608</v>
      </c>
      <c r="K700" s="334" t="s">
        <v>48</v>
      </c>
      <c r="L700" s="335"/>
      <c r="M700" s="335" t="s">
        <v>34</v>
      </c>
      <c r="N700" s="334">
        <v>497673</v>
      </c>
      <c r="O700" s="334" t="s">
        <v>1321</v>
      </c>
      <c r="P700" s="338">
        <v>43621</v>
      </c>
      <c r="Q700" s="339">
        <v>176442924.84</v>
      </c>
      <c r="R700" s="339">
        <v>231484493.1188888</v>
      </c>
      <c r="S700" s="334">
        <v>17</v>
      </c>
      <c r="T700" s="336">
        <v>6.3752240000668481E-2</v>
      </c>
      <c r="U700" s="336">
        <v>0.82413764973805903</v>
      </c>
      <c r="V700" s="336">
        <v>-0.15078374145231777</v>
      </c>
      <c r="W700" s="336">
        <v>-1.4781848471506249</v>
      </c>
      <c r="X700" s="336">
        <v>-5.2331590186521004E-2</v>
      </c>
      <c r="Y700" s="336">
        <v>-0.39683995496983915</v>
      </c>
      <c r="Z700" s="336">
        <v>8.7159153576918946E-2</v>
      </c>
      <c r="AA700" s="336">
        <v>0.49544088490575983</v>
      </c>
      <c r="AB700" s="336">
        <v>0.21872591687248263</v>
      </c>
      <c r="AC700" s="340">
        <v>-1.0818352140337038</v>
      </c>
      <c r="AD700" s="509">
        <v>31635364000171</v>
      </c>
      <c r="AE700" s="337" t="s">
        <v>2247</v>
      </c>
      <c r="AF700" s="337" t="s">
        <v>2143</v>
      </c>
      <c r="AG700" s="341" t="s">
        <v>1437</v>
      </c>
      <c r="AH700" s="341" t="s">
        <v>2138</v>
      </c>
      <c r="AI700" s="341">
        <v>500</v>
      </c>
      <c r="AJ700" s="341">
        <v>100</v>
      </c>
      <c r="AK700" s="341">
        <v>100</v>
      </c>
      <c r="AL700" s="336">
        <v>1.8500000000000003E-2</v>
      </c>
      <c r="AM700" s="336">
        <v>0.2</v>
      </c>
      <c r="AN700" s="336" t="s">
        <v>2185</v>
      </c>
      <c r="AO700" s="334" t="s">
        <v>1324</v>
      </c>
      <c r="AP700" s="337" t="s">
        <v>716</v>
      </c>
      <c r="AQ700" s="343" t="s">
        <v>670</v>
      </c>
      <c r="AR700" s="336">
        <v>4.3166666666666657E-3</v>
      </c>
      <c r="AS700" s="336">
        <v>4.3166666666666657E-3</v>
      </c>
      <c r="AT700" s="336"/>
      <c r="AW700" s="629"/>
      <c r="AX700" s="629"/>
      <c r="AY700" s="630"/>
      <c r="AZ700" s="630"/>
      <c r="BA700" s="630"/>
      <c r="BB700" s="631"/>
      <c r="BC700" s="630"/>
      <c r="BD700" s="630"/>
      <c r="BE700" s="630"/>
      <c r="BF700" s="630"/>
      <c r="BG700" s="631"/>
      <c r="BH700" s="631"/>
      <c r="BI700" s="632"/>
      <c r="BJ700" s="632"/>
      <c r="BK700" s="632"/>
      <c r="BL700" s="212"/>
      <c r="BM700" s="631"/>
      <c r="BN700" s="631"/>
      <c r="BO700" s="631"/>
      <c r="BP700" s="631"/>
      <c r="BQ700" s="631"/>
      <c r="BR700" s="631"/>
      <c r="BS700" s="631"/>
      <c r="BT700" s="634"/>
      <c r="BU700" s="635"/>
      <c r="BV700" s="633"/>
      <c r="BW700" s="636"/>
    </row>
    <row r="701" spans="2:75" ht="15.75" customHeight="1">
      <c r="B701" s="330" t="s">
        <v>216</v>
      </c>
      <c r="C701" s="331">
        <v>9143435000160</v>
      </c>
      <c r="D701" s="332" t="s">
        <v>14</v>
      </c>
      <c r="E701" s="332" t="s">
        <v>607</v>
      </c>
      <c r="F701" s="332"/>
      <c r="G701" s="333"/>
      <c r="H701" s="333" t="s">
        <v>34</v>
      </c>
      <c r="I701" s="333" t="s">
        <v>34</v>
      </c>
      <c r="J701" s="333" t="s">
        <v>608</v>
      </c>
      <c r="K701" s="334" t="s">
        <v>48</v>
      </c>
      <c r="L701" s="335"/>
      <c r="M701" s="335" t="s">
        <v>1415</v>
      </c>
      <c r="N701" s="334">
        <v>199567</v>
      </c>
      <c r="O701" s="334" t="s">
        <v>1324</v>
      </c>
      <c r="P701" s="338">
        <v>39416</v>
      </c>
      <c r="Q701" s="339">
        <v>338981201.77999997</v>
      </c>
      <c r="R701" s="339">
        <v>352892426.01115072</v>
      </c>
      <c r="S701" s="334">
        <v>17</v>
      </c>
      <c r="T701" s="336">
        <v>3.6505523499018366E-2</v>
      </c>
      <c r="U701" s="336">
        <v>0.47191402746982719</v>
      </c>
      <c r="V701" s="336">
        <v>3.1433873580959393E-3</v>
      </c>
      <c r="W701" s="336">
        <v>3.0815706764589171E-2</v>
      </c>
      <c r="X701" s="336">
        <v>0.39815167004833318</v>
      </c>
      <c r="Y701" s="336">
        <v>3.0192564424278348</v>
      </c>
      <c r="Z701" s="336">
        <v>0.52950178546576709</v>
      </c>
      <c r="AA701" s="336">
        <v>3.0098598068512015</v>
      </c>
      <c r="AB701" s="336">
        <v>0.22706822124666423</v>
      </c>
      <c r="AC701" s="340">
        <v>-0.30058009940857044</v>
      </c>
      <c r="AD701" s="509">
        <v>0</v>
      </c>
      <c r="AE701" s="337" t="s">
        <v>2288</v>
      </c>
      <c r="AF701" s="337" t="s">
        <v>2143</v>
      </c>
      <c r="AG701" s="341" t="s">
        <v>1437</v>
      </c>
      <c r="AH701" s="341" t="s">
        <v>2138</v>
      </c>
      <c r="AI701" s="341">
        <v>5000</v>
      </c>
      <c r="AJ701" s="341">
        <v>1000</v>
      </c>
      <c r="AK701" s="341">
        <v>5000</v>
      </c>
      <c r="AL701" s="336">
        <v>0.02</v>
      </c>
      <c r="AM701" s="336">
        <v>0.15</v>
      </c>
      <c r="AN701" s="336" t="s">
        <v>666</v>
      </c>
      <c r="AO701" s="334" t="s">
        <v>1324</v>
      </c>
      <c r="AP701" s="337" t="s">
        <v>716</v>
      </c>
      <c r="AQ701" s="343" t="s">
        <v>665</v>
      </c>
      <c r="AR701" s="336">
        <v>3.3333333333333331E-3</v>
      </c>
      <c r="AS701" s="336">
        <v>3.3333333333333331E-3</v>
      </c>
      <c r="AT701" s="336"/>
      <c r="AX701" s="629"/>
      <c r="AY701" s="630"/>
      <c r="AZ701" s="630"/>
      <c r="BA701" s="630"/>
      <c r="BB701" s="631"/>
      <c r="BC701" s="630"/>
      <c r="BD701" s="630"/>
      <c r="BE701" s="630"/>
      <c r="BF701" s="630"/>
      <c r="BG701" s="631"/>
      <c r="BH701" s="631"/>
      <c r="BI701" s="632"/>
      <c r="BJ701" s="632"/>
      <c r="BK701" s="632"/>
      <c r="BL701" s="631"/>
      <c r="BM701" s="631"/>
      <c r="BN701" s="631"/>
      <c r="BO701" s="631"/>
      <c r="BP701" s="631"/>
      <c r="BQ701" s="631"/>
      <c r="BR701" s="631"/>
      <c r="BS701" s="631"/>
      <c r="BT701" s="634"/>
      <c r="BU701" s="635"/>
      <c r="BV701" s="633"/>
      <c r="BW701" s="636"/>
    </row>
    <row r="702" spans="2:75" ht="15.75" customHeight="1">
      <c r="B702" s="330" t="s">
        <v>217</v>
      </c>
      <c r="C702" s="331">
        <v>35717650000137</v>
      </c>
      <c r="D702" s="332" t="s">
        <v>14</v>
      </c>
      <c r="E702" s="332" t="s">
        <v>607</v>
      </c>
      <c r="F702" s="332"/>
      <c r="G702" s="333"/>
      <c r="H702" s="333" t="s">
        <v>34</v>
      </c>
      <c r="I702" s="333" t="s">
        <v>34</v>
      </c>
      <c r="J702" s="333" t="s">
        <v>608</v>
      </c>
      <c r="K702" s="334" t="s">
        <v>48</v>
      </c>
      <c r="L702" s="335"/>
      <c r="M702" s="335" t="s">
        <v>1415</v>
      </c>
      <c r="N702" s="334">
        <v>535151</v>
      </c>
      <c r="O702" s="334" t="s">
        <v>1321</v>
      </c>
      <c r="P702" s="338">
        <v>43901</v>
      </c>
      <c r="Q702" s="339">
        <v>50206819.460000001</v>
      </c>
      <c r="R702" s="339">
        <v>28485985.557420649</v>
      </c>
      <c r="S702" s="334">
        <v>17</v>
      </c>
      <c r="T702" s="336">
        <v>4.0967177224966012E-2</v>
      </c>
      <c r="U702" s="336">
        <v>0.52959069601683029</v>
      </c>
      <c r="V702" s="336">
        <v>4.9393214599717794E-3</v>
      </c>
      <c r="W702" s="336">
        <v>4.8421866091212823E-2</v>
      </c>
      <c r="X702" s="336">
        <v>0.33448903412617903</v>
      </c>
      <c r="Y702" s="336">
        <v>2.5364911092406901</v>
      </c>
      <c r="Z702" s="336" t="s">
        <v>1418</v>
      </c>
      <c r="AA702" s="336" t="s">
        <v>1418</v>
      </c>
      <c r="AB702" s="336">
        <v>0.22216704532646278</v>
      </c>
      <c r="AC702" s="340">
        <v>-0.30412936392948547</v>
      </c>
      <c r="AD702" s="509">
        <v>0</v>
      </c>
      <c r="AE702" s="337" t="s">
        <v>2288</v>
      </c>
      <c r="AF702" s="337" t="s">
        <v>2143</v>
      </c>
      <c r="AG702" s="341" t="s">
        <v>1437</v>
      </c>
      <c r="AH702" s="341" t="s">
        <v>2138</v>
      </c>
      <c r="AI702" s="341">
        <v>500</v>
      </c>
      <c r="AJ702" s="341">
        <v>500</v>
      </c>
      <c r="AK702" s="341">
        <v>500</v>
      </c>
      <c r="AL702" s="336">
        <v>0.02</v>
      </c>
      <c r="AM702" s="336">
        <v>0.2</v>
      </c>
      <c r="AN702" s="336" t="s">
        <v>666</v>
      </c>
      <c r="AO702" s="334" t="s">
        <v>1324</v>
      </c>
      <c r="AP702" s="337" t="s">
        <v>716</v>
      </c>
      <c r="AQ702" s="343" t="s">
        <v>670</v>
      </c>
      <c r="AR702" s="336">
        <v>3.3333333333333331E-3</v>
      </c>
      <c r="AS702" s="336">
        <v>3.3333333333333331E-3</v>
      </c>
      <c r="AT702" s="336"/>
      <c r="AX702" s="629"/>
      <c r="AY702" s="630"/>
      <c r="AZ702" s="630"/>
      <c r="BA702" s="630"/>
      <c r="BB702" s="631"/>
      <c r="BC702" s="630"/>
      <c r="BD702" s="630"/>
      <c r="BE702" s="630"/>
      <c r="BF702" s="630"/>
      <c r="BG702" s="631"/>
      <c r="BH702" s="631"/>
      <c r="BI702" s="632"/>
      <c r="BJ702" s="632"/>
      <c r="BK702" s="632"/>
      <c r="BL702" s="631"/>
      <c r="BM702" s="631"/>
      <c r="BN702" s="631"/>
      <c r="BO702" s="631"/>
      <c r="BP702" s="631"/>
      <c r="BQ702" s="631"/>
      <c r="BR702" s="631"/>
      <c r="BS702" s="631"/>
      <c r="BT702" s="634"/>
      <c r="BU702" s="635"/>
      <c r="BV702" s="633"/>
      <c r="BW702" s="636"/>
    </row>
    <row r="703" spans="2:75" ht="15.75" customHeight="1">
      <c r="B703" s="330" t="s">
        <v>1656</v>
      </c>
      <c r="C703" s="331">
        <v>35535474000112</v>
      </c>
      <c r="D703" s="332" t="s">
        <v>14</v>
      </c>
      <c r="E703" s="332"/>
      <c r="F703" s="332"/>
      <c r="G703" s="333"/>
      <c r="H703" s="333" t="s">
        <v>34</v>
      </c>
      <c r="I703" s="333"/>
      <c r="J703" s="333"/>
      <c r="K703" s="334"/>
      <c r="L703" s="335"/>
      <c r="M703" s="335"/>
      <c r="N703" s="334">
        <v>525847</v>
      </c>
      <c r="O703" s="334" t="s">
        <v>1321</v>
      </c>
      <c r="P703" s="338">
        <v>43868</v>
      </c>
      <c r="Q703" s="339">
        <v>10123300.43</v>
      </c>
      <c r="R703" s="339">
        <v>16739680.993452383</v>
      </c>
      <c r="S703" s="334">
        <v>17</v>
      </c>
      <c r="T703" s="336">
        <v>1.7141941257610371E-2</v>
      </c>
      <c r="U703" s="336">
        <v>0.19281107286614035</v>
      </c>
      <c r="V703" s="336">
        <v>-3.643710258874E-2</v>
      </c>
      <c r="W703" s="336">
        <v>-0.33440910294213821</v>
      </c>
      <c r="X703" s="336">
        <v>6.0285670348645404E-3</v>
      </c>
      <c r="Y703" s="336">
        <v>4.2391620095763902E-2</v>
      </c>
      <c r="Z703" s="336" t="s">
        <v>1418</v>
      </c>
      <c r="AA703" s="336" t="s">
        <v>1418</v>
      </c>
      <c r="AB703" s="336">
        <v>0.26258309405673114</v>
      </c>
      <c r="AC703" s="340">
        <v>-0.40415077497404467</v>
      </c>
      <c r="AD703" s="509">
        <v>20658576000158</v>
      </c>
      <c r="AE703" s="337" t="s">
        <v>2343</v>
      </c>
      <c r="AF703" s="337" t="s">
        <v>2343</v>
      </c>
      <c r="AG703" s="341" t="s">
        <v>1440</v>
      </c>
      <c r="AH703" s="341" t="s">
        <v>2138</v>
      </c>
      <c r="AI703" s="341">
        <v>20000</v>
      </c>
      <c r="AJ703" s="341">
        <v>10000</v>
      </c>
      <c r="AK703" s="341">
        <v>20000</v>
      </c>
      <c r="AL703" s="336">
        <v>0</v>
      </c>
      <c r="AM703" s="336" t="s">
        <v>34</v>
      </c>
      <c r="AN703" s="336" t="s">
        <v>666</v>
      </c>
      <c r="AO703" s="334" t="s">
        <v>1324</v>
      </c>
      <c r="AP703" s="337" t="s">
        <v>716</v>
      </c>
      <c r="AQ703" s="343" t="s">
        <v>659</v>
      </c>
      <c r="AR703" s="336" t="s">
        <v>34</v>
      </c>
      <c r="AS703" s="336" t="s">
        <v>34</v>
      </c>
      <c r="AT703" s="336"/>
      <c r="AX703" s="629"/>
      <c r="AY703" s="630"/>
      <c r="AZ703" s="630"/>
      <c r="BA703" s="630"/>
      <c r="BB703" s="631"/>
      <c r="BC703" s="630"/>
      <c r="BD703" s="630"/>
      <c r="BE703" s="630"/>
      <c r="BF703" s="630"/>
      <c r="BG703" s="631"/>
      <c r="BH703" s="631"/>
      <c r="BI703" s="632"/>
      <c r="BJ703" s="632"/>
      <c r="BK703" s="632"/>
      <c r="BL703" s="631"/>
      <c r="BM703" s="631"/>
      <c r="BN703" s="631"/>
      <c r="BO703" s="631"/>
      <c r="BP703" s="631"/>
      <c r="BQ703" s="631"/>
      <c r="BR703" s="631"/>
      <c r="BS703" s="631"/>
      <c r="BT703" s="634"/>
      <c r="BU703" s="635"/>
      <c r="BV703" s="633"/>
      <c r="BW703" s="636"/>
    </row>
    <row r="704" spans="2:75" ht="15.75" customHeight="1">
      <c r="B704" s="330" t="s">
        <v>295</v>
      </c>
      <c r="C704" s="331">
        <v>35471548000102</v>
      </c>
      <c r="D704" s="332" t="s">
        <v>14</v>
      </c>
      <c r="E704" s="332" t="s">
        <v>607</v>
      </c>
      <c r="F704" s="332"/>
      <c r="G704" s="333"/>
      <c r="H704" s="333" t="s">
        <v>34</v>
      </c>
      <c r="I704" s="333" t="s">
        <v>34</v>
      </c>
      <c r="J704" s="333" t="s">
        <v>608</v>
      </c>
      <c r="K704" s="334" t="s">
        <v>48</v>
      </c>
      <c r="L704" s="335"/>
      <c r="M704" s="335" t="s">
        <v>34</v>
      </c>
      <c r="N704" s="334">
        <v>524174</v>
      </c>
      <c r="O704" s="334" t="s">
        <v>1321</v>
      </c>
      <c r="P704" s="338">
        <v>43852</v>
      </c>
      <c r="Q704" s="339">
        <v>14970787.800000001</v>
      </c>
      <c r="R704" s="339">
        <v>6181129.5892460365</v>
      </c>
      <c r="S704" s="334">
        <v>17</v>
      </c>
      <c r="T704" s="336">
        <v>-4.9402549956938824E-2</v>
      </c>
      <c r="U704" s="336">
        <v>-0.63863640575063241</v>
      </c>
      <c r="V704" s="336">
        <v>-0.22378021194631426</v>
      </c>
      <c r="W704" s="336">
        <v>-2.1937943388664487</v>
      </c>
      <c r="X704" s="336">
        <v>-0.13071526634095687</v>
      </c>
      <c r="Y704" s="336">
        <v>-0.99123761047063963</v>
      </c>
      <c r="Z704" s="336" t="s">
        <v>1418</v>
      </c>
      <c r="AA704" s="336" t="s">
        <v>1418</v>
      </c>
      <c r="AB704" s="336">
        <v>0.26819943409685071</v>
      </c>
      <c r="AC704" s="340">
        <v>-1.1724118796340377</v>
      </c>
      <c r="AD704" s="509">
        <v>9352724000179</v>
      </c>
      <c r="AE704" s="337" t="s">
        <v>2172</v>
      </c>
      <c r="AF704" s="337" t="s">
        <v>2134</v>
      </c>
      <c r="AG704" s="341" t="s">
        <v>1436</v>
      </c>
      <c r="AH704" s="341" t="s">
        <v>2138</v>
      </c>
      <c r="AI704" s="341">
        <v>1000</v>
      </c>
      <c r="AJ704" s="341">
        <v>100</v>
      </c>
      <c r="AK704" s="341">
        <v>1000</v>
      </c>
      <c r="AL704" s="336">
        <v>1.2500000000000001E-2</v>
      </c>
      <c r="AM704" s="336">
        <v>0.15</v>
      </c>
      <c r="AN704" s="336" t="s">
        <v>34</v>
      </c>
      <c r="AO704" s="334" t="s">
        <v>1324</v>
      </c>
      <c r="AP704" s="337" t="s">
        <v>716</v>
      </c>
      <c r="AQ704" s="343" t="s">
        <v>659</v>
      </c>
      <c r="AR704" s="336">
        <v>8.0000000000000002E-3</v>
      </c>
      <c r="AS704" s="336">
        <v>8.0000000000000002E-3</v>
      </c>
      <c r="AT704" s="336"/>
      <c r="AX704" s="629"/>
      <c r="AY704" s="630"/>
      <c r="AZ704" s="630"/>
      <c r="BA704" s="630"/>
      <c r="BB704" s="631"/>
      <c r="BC704" s="630"/>
      <c r="BD704" s="630"/>
      <c r="BE704" s="630"/>
      <c r="BF704" s="630"/>
      <c r="BG704" s="631"/>
      <c r="BH704" s="631"/>
      <c r="BI704" s="632"/>
      <c r="BJ704" s="632"/>
      <c r="BK704" s="632"/>
      <c r="BL704" s="631"/>
      <c r="BM704" s="631"/>
      <c r="BN704" s="631"/>
      <c r="BO704" s="631"/>
      <c r="BP704" s="631"/>
      <c r="BQ704" s="631"/>
      <c r="BR704" s="631"/>
      <c r="BS704" s="631"/>
      <c r="BT704" s="634"/>
      <c r="BU704" s="635"/>
      <c r="BV704" s="633"/>
      <c r="BW704" s="636"/>
    </row>
    <row r="705" spans="2:75" ht="15.75" customHeight="1">
      <c r="B705" s="330" t="s">
        <v>317</v>
      </c>
      <c r="C705" s="331">
        <v>11628883000103</v>
      </c>
      <c r="D705" s="332" t="s">
        <v>14</v>
      </c>
      <c r="E705" s="332" t="s">
        <v>607</v>
      </c>
      <c r="F705" s="332"/>
      <c r="G705" s="333"/>
      <c r="H705" s="333" t="s">
        <v>34</v>
      </c>
      <c r="I705" s="333" t="s">
        <v>34</v>
      </c>
      <c r="J705" s="333" t="s">
        <v>608</v>
      </c>
      <c r="K705" s="334" t="s">
        <v>48</v>
      </c>
      <c r="L705" s="335"/>
      <c r="M705" s="335" t="s">
        <v>34</v>
      </c>
      <c r="N705" s="334">
        <v>378100</v>
      </c>
      <c r="O705" s="334" t="s">
        <v>1321</v>
      </c>
      <c r="P705" s="338">
        <v>40269</v>
      </c>
      <c r="Q705" s="339">
        <v>994643888.30999994</v>
      </c>
      <c r="R705" s="339">
        <v>1020067737.3512301</v>
      </c>
      <c r="S705" s="334">
        <v>17</v>
      </c>
      <c r="T705" s="336">
        <v>6.3054644012524808E-2</v>
      </c>
      <c r="U705" s="336">
        <v>0.81511969024158648</v>
      </c>
      <c r="V705" s="336">
        <v>-5.2189966977977509E-2</v>
      </c>
      <c r="W705" s="336">
        <v>-0.51163618581870651</v>
      </c>
      <c r="X705" s="336">
        <v>4.8166027023124114E-2</v>
      </c>
      <c r="Y705" s="336">
        <v>0.36525173278330564</v>
      </c>
      <c r="Z705" s="336">
        <v>9.2641301755170602E-2</v>
      </c>
      <c r="AA705" s="336">
        <v>0.52660319239903453</v>
      </c>
      <c r="AB705" s="336">
        <v>0.18805621016611254</v>
      </c>
      <c r="AC705" s="340">
        <v>-0.70772908719517424</v>
      </c>
      <c r="AD705" s="509">
        <v>11616482000125</v>
      </c>
      <c r="AE705" s="337" t="s">
        <v>2369</v>
      </c>
      <c r="AF705" s="337" t="s">
        <v>2140</v>
      </c>
      <c r="AG705" s="341" t="s">
        <v>719</v>
      </c>
      <c r="AH705" s="341" t="s">
        <v>2138</v>
      </c>
      <c r="AI705" s="341">
        <v>5000</v>
      </c>
      <c r="AJ705" s="341">
        <v>0</v>
      </c>
      <c r="AK705" s="341">
        <v>0</v>
      </c>
      <c r="AL705" s="336">
        <v>0.02</v>
      </c>
      <c r="AM705" s="336">
        <v>0.2</v>
      </c>
      <c r="AN705" s="336" t="s">
        <v>666</v>
      </c>
      <c r="AO705" s="334" t="s">
        <v>1324</v>
      </c>
      <c r="AP705" s="337" t="s">
        <v>716</v>
      </c>
      <c r="AQ705" s="343" t="s">
        <v>665</v>
      </c>
      <c r="AR705" s="336">
        <v>5.3333333333333332E-3</v>
      </c>
      <c r="AS705" s="336">
        <v>5.3333333333333332E-3</v>
      </c>
      <c r="AT705" s="336"/>
      <c r="AX705" s="629"/>
      <c r="AY705" s="630"/>
      <c r="AZ705" s="630"/>
      <c r="BA705" s="630"/>
      <c r="BB705" s="631"/>
      <c r="BC705" s="630"/>
      <c r="BD705" s="630"/>
      <c r="BE705" s="630"/>
      <c r="BF705" s="630"/>
      <c r="BG705" s="631"/>
      <c r="BH705" s="631"/>
      <c r="BI705" s="632"/>
      <c r="BJ705" s="632"/>
      <c r="BK705" s="632"/>
      <c r="BL705" s="631"/>
      <c r="BM705" s="631"/>
      <c r="BN705" s="631"/>
      <c r="BO705" s="631"/>
      <c r="BP705" s="631"/>
      <c r="BQ705" s="631"/>
      <c r="BR705" s="631"/>
      <c r="BS705" s="631"/>
      <c r="BT705" s="634"/>
      <c r="BU705" s="635"/>
      <c r="BV705" s="633"/>
      <c r="BW705" s="636"/>
    </row>
    <row r="706" spans="2:75" ht="15.75" customHeight="1">
      <c r="B706" s="330" t="s">
        <v>27</v>
      </c>
      <c r="C706" s="331">
        <v>18471807000178</v>
      </c>
      <c r="D706" s="332" t="s">
        <v>14</v>
      </c>
      <c r="E706" s="332" t="s">
        <v>614</v>
      </c>
      <c r="F706" s="332"/>
      <c r="G706" s="333"/>
      <c r="H706" s="333" t="s">
        <v>1338</v>
      </c>
      <c r="I706" s="333" t="s">
        <v>34</v>
      </c>
      <c r="J706" s="333" t="s">
        <v>608</v>
      </c>
      <c r="K706" s="334" t="s">
        <v>48</v>
      </c>
      <c r="L706" s="335"/>
      <c r="M706" s="335" t="s">
        <v>34</v>
      </c>
      <c r="N706" s="334">
        <v>351830</v>
      </c>
      <c r="O706" s="334" t="s">
        <v>1321</v>
      </c>
      <c r="P706" s="338">
        <v>41578</v>
      </c>
      <c r="Q706" s="339">
        <v>173399527.11000001</v>
      </c>
      <c r="R706" s="339">
        <v>246038236.94456354</v>
      </c>
      <c r="S706" s="334">
        <v>17</v>
      </c>
      <c r="T706" s="336">
        <v>-0.11320163465984412</v>
      </c>
      <c r="U706" s="336">
        <v>-1.4633796260977199</v>
      </c>
      <c r="V706" s="336">
        <v>-0.20174770835021838</v>
      </c>
      <c r="W706" s="336">
        <v>-1.977802132764841</v>
      </c>
      <c r="X706" s="336">
        <v>-0.13393697048491748</v>
      </c>
      <c r="Y706" s="336">
        <v>-1.0156683782508393</v>
      </c>
      <c r="Z706" s="336">
        <v>1.255567958024395E-3</v>
      </c>
      <c r="AA706" s="336">
        <v>7.1370553138053296E-3</v>
      </c>
      <c r="AB706" s="336">
        <v>0.19210986120130455</v>
      </c>
      <c r="AC706" s="340">
        <v>-1.5822347959945204</v>
      </c>
      <c r="AD706" s="509">
        <v>18543673000153</v>
      </c>
      <c r="AE706" s="337" t="s">
        <v>2373</v>
      </c>
      <c r="AF706" s="337" t="s">
        <v>2143</v>
      </c>
      <c r="AG706" s="341" t="s">
        <v>1437</v>
      </c>
      <c r="AH706" s="341" t="s">
        <v>2138</v>
      </c>
      <c r="AI706" s="341">
        <v>50000</v>
      </c>
      <c r="AJ706" s="341">
        <v>5000</v>
      </c>
      <c r="AK706" s="341">
        <v>25000</v>
      </c>
      <c r="AL706" s="336">
        <v>0.02</v>
      </c>
      <c r="AM706" s="336">
        <v>0.2</v>
      </c>
      <c r="AN706" s="336" t="s">
        <v>34</v>
      </c>
      <c r="AO706" s="334" t="s">
        <v>1324</v>
      </c>
      <c r="AP706" s="337" t="s">
        <v>13</v>
      </c>
      <c r="AQ706" s="343" t="s">
        <v>668</v>
      </c>
      <c r="AR706" s="336">
        <v>5.3333333333333332E-3</v>
      </c>
      <c r="AS706" s="336">
        <v>5.3333333333333332E-3</v>
      </c>
      <c r="AT706" s="336"/>
      <c r="AX706" s="629"/>
      <c r="AY706" s="630"/>
      <c r="AZ706" s="630"/>
      <c r="BA706" s="630"/>
      <c r="BB706" s="631"/>
      <c r="BC706" s="630"/>
      <c r="BD706" s="630"/>
      <c r="BE706" s="630"/>
      <c r="BF706" s="630"/>
      <c r="BG706" s="631"/>
      <c r="BH706" s="631"/>
      <c r="BI706" s="632"/>
      <c r="BJ706" s="632"/>
      <c r="BK706" s="632"/>
      <c r="BL706" s="631"/>
      <c r="BM706" s="631"/>
      <c r="BN706" s="631"/>
      <c r="BO706" s="631"/>
      <c r="BP706" s="631"/>
      <c r="BQ706" s="631"/>
      <c r="BR706" s="631"/>
      <c r="BS706" s="631"/>
      <c r="BT706" s="634"/>
      <c r="BU706" s="635"/>
      <c r="BV706" s="633"/>
      <c r="BW706" s="636"/>
    </row>
    <row r="707" spans="2:75" ht="15.75" customHeight="1">
      <c r="B707" s="330" t="s">
        <v>1116</v>
      </c>
      <c r="C707" s="331">
        <v>14083797000142</v>
      </c>
      <c r="D707" s="332" t="s">
        <v>14</v>
      </c>
      <c r="E707" s="332" t="s">
        <v>607</v>
      </c>
      <c r="F707" s="332"/>
      <c r="G707" s="333"/>
      <c r="H707" s="333" t="s">
        <v>34</v>
      </c>
      <c r="I707" s="333" t="s">
        <v>34</v>
      </c>
      <c r="J707" s="333" t="s">
        <v>608</v>
      </c>
      <c r="K707" s="334" t="s">
        <v>48</v>
      </c>
      <c r="L707" s="335"/>
      <c r="M707" s="335" t="s">
        <v>34</v>
      </c>
      <c r="N707" s="334">
        <v>287962</v>
      </c>
      <c r="O707" s="334" t="s">
        <v>1321</v>
      </c>
      <c r="P707" s="338">
        <v>40816</v>
      </c>
      <c r="Q707" s="339">
        <v>144779857.47</v>
      </c>
      <c r="R707" s="339">
        <v>204980337.63019836</v>
      </c>
      <c r="S707" s="334">
        <v>17</v>
      </c>
      <c r="T707" s="336">
        <v>3.9061306122838424E-2</v>
      </c>
      <c r="U707" s="336">
        <v>0.504953128289098</v>
      </c>
      <c r="V707" s="336">
        <v>-0.17465687182789491</v>
      </c>
      <c r="W707" s="336">
        <v>-1.7122213502598733</v>
      </c>
      <c r="X707" s="336">
        <v>-9.6218047229766679E-2</v>
      </c>
      <c r="Y707" s="336">
        <v>-0.72963893116669076</v>
      </c>
      <c r="Z707" s="336">
        <v>4.0795513379084269E-2</v>
      </c>
      <c r="AA707" s="336">
        <v>0.23189492347331209</v>
      </c>
      <c r="AB707" s="336">
        <v>0.22619987622601978</v>
      </c>
      <c r="AC707" s="340">
        <v>-1.1648904412928103</v>
      </c>
      <c r="AD707" s="509">
        <v>14126355000136</v>
      </c>
      <c r="AE707" s="337" t="s">
        <v>2379</v>
      </c>
      <c r="AF707" s="337" t="s">
        <v>2143</v>
      </c>
      <c r="AG707" s="341" t="s">
        <v>1437</v>
      </c>
      <c r="AH707" s="341" t="s">
        <v>2138</v>
      </c>
      <c r="AI707" s="341">
        <v>25000</v>
      </c>
      <c r="AJ707" s="341">
        <v>5000</v>
      </c>
      <c r="AK707" s="341">
        <v>5000</v>
      </c>
      <c r="AL707" s="336">
        <v>2.9300000000000003E-2</v>
      </c>
      <c r="AM707" s="336" t="s">
        <v>34</v>
      </c>
      <c r="AN707" s="336" t="s">
        <v>2152</v>
      </c>
      <c r="AO707" s="334" t="s">
        <v>1324</v>
      </c>
      <c r="AP707" s="337" t="s">
        <v>716</v>
      </c>
      <c r="AQ707" s="343" t="s">
        <v>659</v>
      </c>
      <c r="AR707" s="336">
        <v>4.8833333333333333E-3</v>
      </c>
      <c r="AS707" s="336">
        <v>4.8833333333333333E-3</v>
      </c>
      <c r="AT707" s="336"/>
      <c r="AX707" s="629"/>
      <c r="AY707" s="630"/>
      <c r="AZ707" s="630"/>
      <c r="BA707" s="630"/>
      <c r="BB707" s="631"/>
      <c r="BC707" s="630"/>
      <c r="BD707" s="630"/>
      <c r="BE707" s="630"/>
      <c r="BF707" s="630"/>
      <c r="BG707" s="631"/>
      <c r="BH707" s="631"/>
      <c r="BI707" s="632"/>
      <c r="BJ707" s="632"/>
      <c r="BK707" s="632"/>
      <c r="BL707" s="631"/>
      <c r="BM707" s="631"/>
      <c r="BN707" s="631"/>
      <c r="BO707" s="631"/>
      <c r="BP707" s="631"/>
      <c r="BQ707" s="631"/>
      <c r="BR707" s="631"/>
      <c r="BS707" s="631"/>
      <c r="BT707" s="634"/>
      <c r="BU707" s="635"/>
      <c r="BV707" s="633"/>
      <c r="BW707" s="636"/>
    </row>
    <row r="708" spans="2:75" ht="15.75" customHeight="1">
      <c r="B708" s="330" t="s">
        <v>343</v>
      </c>
      <c r="C708" s="331">
        <v>17787909000134</v>
      </c>
      <c r="D708" s="332" t="s">
        <v>14</v>
      </c>
      <c r="E708" s="332" t="s">
        <v>607</v>
      </c>
      <c r="F708" s="332"/>
      <c r="G708" s="333"/>
      <c r="H708" s="333" t="s">
        <v>34</v>
      </c>
      <c r="I708" s="333" t="s">
        <v>34</v>
      </c>
      <c r="J708" s="333" t="s">
        <v>608</v>
      </c>
      <c r="K708" s="334" t="s">
        <v>48</v>
      </c>
      <c r="L708" s="335"/>
      <c r="M708" s="335" t="s">
        <v>34</v>
      </c>
      <c r="N708" s="334">
        <v>342106</v>
      </c>
      <c r="O708" s="334" t="s">
        <v>1321</v>
      </c>
      <c r="P708" s="338">
        <v>41486</v>
      </c>
      <c r="Q708" s="339">
        <v>101596319.61</v>
      </c>
      <c r="R708" s="339">
        <v>108886809.52948414</v>
      </c>
      <c r="S708" s="334">
        <v>17</v>
      </c>
      <c r="T708" s="336">
        <v>-2.1182488661821708E-3</v>
      </c>
      <c r="U708" s="336">
        <v>-2.7383016535848428E-2</v>
      </c>
      <c r="V708" s="336">
        <v>-0.18031703004530686</v>
      </c>
      <c r="W708" s="336">
        <v>-1.7677098268613061</v>
      </c>
      <c r="X708" s="336">
        <v>-0.10326190600380136</v>
      </c>
      <c r="Y708" s="336">
        <v>-0.78305379184145407</v>
      </c>
      <c r="Z708" s="336">
        <v>-4.5180216329627654E-2</v>
      </c>
      <c r="AA708" s="336">
        <v>-0.25681899651343149</v>
      </c>
      <c r="AB708" s="336">
        <v>0.24399567167911287</v>
      </c>
      <c r="AC708" s="340">
        <v>-1.091146514672636</v>
      </c>
      <c r="AD708" s="509">
        <v>26470606000184</v>
      </c>
      <c r="AE708" s="337" t="s">
        <v>2391</v>
      </c>
      <c r="AF708" s="337" t="s">
        <v>2137</v>
      </c>
      <c r="AG708" s="341" t="s">
        <v>59</v>
      </c>
      <c r="AH708" s="341" t="s">
        <v>2138</v>
      </c>
      <c r="AI708" s="341">
        <v>20000</v>
      </c>
      <c r="AJ708" s="341">
        <v>0</v>
      </c>
      <c r="AK708" s="341">
        <v>0</v>
      </c>
      <c r="AL708" s="336">
        <v>0.02</v>
      </c>
      <c r="AM708" s="336">
        <v>0.2</v>
      </c>
      <c r="AN708" s="336" t="s">
        <v>666</v>
      </c>
      <c r="AO708" s="334" t="s">
        <v>1324</v>
      </c>
      <c r="AP708" s="337" t="s">
        <v>716</v>
      </c>
      <c r="AQ708" s="343" t="s">
        <v>659</v>
      </c>
      <c r="AR708" s="336">
        <v>5.3333333333333332E-3</v>
      </c>
      <c r="AS708" s="336">
        <v>5.3333333333333332E-3</v>
      </c>
      <c r="AT708" s="336"/>
      <c r="AX708" s="629"/>
      <c r="AY708" s="630"/>
      <c r="AZ708" s="630"/>
      <c r="BA708" s="630"/>
      <c r="BB708" s="631"/>
      <c r="BC708" s="630"/>
      <c r="BD708" s="630"/>
      <c r="BE708" s="630"/>
      <c r="BF708" s="630"/>
      <c r="BG708" s="631"/>
      <c r="BH708" s="631"/>
      <c r="BI708" s="632"/>
      <c r="BJ708" s="632"/>
      <c r="BK708" s="632"/>
      <c r="BL708" s="631"/>
      <c r="BM708" s="631"/>
      <c r="BN708" s="631"/>
      <c r="BO708" s="631"/>
      <c r="BP708" s="631"/>
      <c r="BQ708" s="631"/>
      <c r="BR708" s="631"/>
      <c r="BS708" s="631"/>
      <c r="BT708" s="634"/>
      <c r="BU708" s="635"/>
      <c r="BV708" s="633"/>
      <c r="BW708" s="636"/>
    </row>
    <row r="709" spans="2:75" ht="15.75" customHeight="1">
      <c r="B709" s="330" t="s">
        <v>369</v>
      </c>
      <c r="C709" s="331">
        <v>2444266000159</v>
      </c>
      <c r="D709" s="332" t="s">
        <v>14</v>
      </c>
      <c r="E709" s="332" t="s">
        <v>607</v>
      </c>
      <c r="F709" s="332"/>
      <c r="G709" s="333"/>
      <c r="H709" s="333" t="s">
        <v>34</v>
      </c>
      <c r="I709" s="333" t="s">
        <v>34</v>
      </c>
      <c r="J709" s="333" t="s">
        <v>608</v>
      </c>
      <c r="K709" s="334" t="s">
        <v>48</v>
      </c>
      <c r="L709" s="335"/>
      <c r="M709" s="335" t="s">
        <v>1415</v>
      </c>
      <c r="N709" s="334">
        <v>202770</v>
      </c>
      <c r="O709" s="334" t="s">
        <v>1321</v>
      </c>
      <c r="P709" s="338">
        <v>39464</v>
      </c>
      <c r="Q709" s="339">
        <v>300500492.69999999</v>
      </c>
      <c r="R709" s="339">
        <v>282911409.58916652</v>
      </c>
      <c r="S709" s="334">
        <v>17</v>
      </c>
      <c r="T709" s="336">
        <v>0.11437918390774882</v>
      </c>
      <c r="U709" s="336">
        <v>1.4786020350610569</v>
      </c>
      <c r="V709" s="336">
        <v>1.4963646414855036E-2</v>
      </c>
      <c r="W709" s="336">
        <v>0.1466937693382093</v>
      </c>
      <c r="X709" s="336">
        <v>0.22401630526898053</v>
      </c>
      <c r="Y709" s="336">
        <v>1.6987563377798809</v>
      </c>
      <c r="Z709" s="336">
        <v>0.3411968420962106</v>
      </c>
      <c r="AA709" s="336">
        <v>1.9394734624862451</v>
      </c>
      <c r="AB709" s="336">
        <v>0.23468840245613334</v>
      </c>
      <c r="AC709" s="340">
        <v>-0.23353542634273275</v>
      </c>
      <c r="AD709" s="509">
        <v>0</v>
      </c>
      <c r="AE709" s="337" t="s">
        <v>2414</v>
      </c>
      <c r="AF709" s="337" t="s">
        <v>2137</v>
      </c>
      <c r="AG709" s="341" t="s">
        <v>59</v>
      </c>
      <c r="AH709" s="341" t="s">
        <v>2138</v>
      </c>
      <c r="AI709" s="341">
        <v>5000</v>
      </c>
      <c r="AJ709" s="341">
        <v>1000</v>
      </c>
      <c r="AK709" s="341">
        <v>5000</v>
      </c>
      <c r="AL709" s="336">
        <v>1.8000000000000002E-2</v>
      </c>
      <c r="AM709" s="336">
        <v>0.2</v>
      </c>
      <c r="AN709" s="336" t="s">
        <v>666</v>
      </c>
      <c r="AO709" s="334" t="s">
        <v>1324</v>
      </c>
      <c r="AP709" s="337" t="s">
        <v>716</v>
      </c>
      <c r="AQ709" s="343" t="s">
        <v>659</v>
      </c>
      <c r="AR709" s="336">
        <v>3.5999999999999995E-3</v>
      </c>
      <c r="AS709" s="336">
        <v>3.5999999999999995E-3</v>
      </c>
      <c r="AT709" s="336"/>
      <c r="AX709" s="629"/>
      <c r="AY709" s="630"/>
      <c r="AZ709" s="630"/>
      <c r="BA709" s="630"/>
      <c r="BB709" s="631"/>
      <c r="BC709" s="630"/>
      <c r="BD709" s="630"/>
      <c r="BE709" s="630"/>
      <c r="BF709" s="630"/>
      <c r="BG709" s="631"/>
      <c r="BH709" s="631"/>
      <c r="BI709" s="632"/>
      <c r="BJ709" s="632"/>
      <c r="BK709" s="632"/>
      <c r="BL709" s="631"/>
      <c r="BM709" s="631"/>
      <c r="BN709" s="631"/>
      <c r="BO709" s="631"/>
      <c r="BP709" s="631"/>
      <c r="BQ709" s="631"/>
      <c r="BR709" s="631"/>
      <c r="BS709" s="631"/>
      <c r="BT709" s="634"/>
      <c r="BU709" s="635"/>
      <c r="BV709" s="633"/>
      <c r="BW709" s="636"/>
    </row>
    <row r="710" spans="2:75" ht="15.75" customHeight="1">
      <c r="B710" s="330" t="s">
        <v>388</v>
      </c>
      <c r="C710" s="331">
        <v>17033928000175</v>
      </c>
      <c r="D710" s="332" t="s">
        <v>14</v>
      </c>
      <c r="E710" s="332" t="s">
        <v>607</v>
      </c>
      <c r="F710" s="332"/>
      <c r="G710" s="333"/>
      <c r="H710" s="333" t="s">
        <v>34</v>
      </c>
      <c r="I710" s="333" t="s">
        <v>34</v>
      </c>
      <c r="J710" s="333" t="s">
        <v>608</v>
      </c>
      <c r="K710" s="334" t="s">
        <v>48</v>
      </c>
      <c r="L710" s="335"/>
      <c r="M710" s="335" t="s">
        <v>34</v>
      </c>
      <c r="N710" s="334">
        <v>336106</v>
      </c>
      <c r="O710" s="334" t="s">
        <v>1321</v>
      </c>
      <c r="P710" s="338">
        <v>41415</v>
      </c>
      <c r="Q710" s="339">
        <v>27528686.390000001</v>
      </c>
      <c r="R710" s="339">
        <v>34355105.413095251</v>
      </c>
      <c r="S710" s="334">
        <v>17</v>
      </c>
      <c r="T710" s="336">
        <v>4.1258604423624723E-2</v>
      </c>
      <c r="U710" s="336">
        <v>0.53335803229505074</v>
      </c>
      <c r="V710" s="336">
        <v>-0.18110355791317023</v>
      </c>
      <c r="W710" s="336">
        <v>-1.7754204299073579</v>
      </c>
      <c r="X710" s="336">
        <v>-4.2188092156474566E-2</v>
      </c>
      <c r="Y710" s="336">
        <v>-0.31991996673456696</v>
      </c>
      <c r="Z710" s="336">
        <v>9.2111810761921209E-3</v>
      </c>
      <c r="AA710" s="336">
        <v>5.2359339393863988E-2</v>
      </c>
      <c r="AB710" s="336">
        <v>0.27648718821706997</v>
      </c>
      <c r="AC710" s="340">
        <v>-0.93590274020241415</v>
      </c>
      <c r="AD710" s="509">
        <v>17034032000100</v>
      </c>
      <c r="AE710" s="337" t="s">
        <v>2428</v>
      </c>
      <c r="AF710" s="337" t="s">
        <v>2143</v>
      </c>
      <c r="AG710" s="341" t="s">
        <v>1437</v>
      </c>
      <c r="AH710" s="341" t="s">
        <v>2138</v>
      </c>
      <c r="AI710" s="341">
        <v>500</v>
      </c>
      <c r="AJ710" s="341">
        <v>500</v>
      </c>
      <c r="AK710" s="341">
        <v>500</v>
      </c>
      <c r="AL710" s="336">
        <v>1.8500000000000003E-2</v>
      </c>
      <c r="AM710" s="336">
        <v>0.2</v>
      </c>
      <c r="AN710" s="336" t="s">
        <v>666</v>
      </c>
      <c r="AO710" s="334" t="s">
        <v>1324</v>
      </c>
      <c r="AP710" s="337" t="s">
        <v>716</v>
      </c>
      <c r="AQ710" s="343" t="s">
        <v>659</v>
      </c>
      <c r="AR710" s="336">
        <v>4.933333333333333E-3</v>
      </c>
      <c r="AS710" s="336">
        <v>4.933333333333333E-3</v>
      </c>
      <c r="AT710" s="336"/>
      <c r="AW710" s="629"/>
      <c r="AX710" s="629"/>
      <c r="AY710" s="630"/>
      <c r="AZ710" s="630"/>
      <c r="BA710" s="630"/>
      <c r="BB710" s="631"/>
      <c r="BC710" s="630"/>
      <c r="BD710" s="630"/>
      <c r="BE710" s="630"/>
      <c r="BF710" s="630"/>
      <c r="BG710" s="631"/>
      <c r="BH710" s="631"/>
      <c r="BI710" s="632"/>
      <c r="BJ710" s="632"/>
      <c r="BK710" s="632"/>
      <c r="BL710" s="212"/>
      <c r="BM710" s="631"/>
      <c r="BN710" s="631"/>
      <c r="BO710" s="631"/>
      <c r="BP710" s="631"/>
      <c r="BQ710" s="631"/>
      <c r="BR710" s="631"/>
      <c r="BS710" s="631"/>
      <c r="BT710" s="634"/>
      <c r="BU710" s="635"/>
      <c r="BV710" s="633"/>
      <c r="BW710" s="636"/>
    </row>
    <row r="711" spans="2:75" ht="15.75" customHeight="1">
      <c r="B711" s="330" t="s">
        <v>395</v>
      </c>
      <c r="C711" s="331">
        <v>3618010000183</v>
      </c>
      <c r="D711" s="332" t="s">
        <v>14</v>
      </c>
      <c r="E711" s="332" t="s">
        <v>607</v>
      </c>
      <c r="F711" s="332"/>
      <c r="G711" s="333"/>
      <c r="H711" s="333" t="s">
        <v>34</v>
      </c>
      <c r="I711" s="333" t="s">
        <v>34</v>
      </c>
      <c r="J711" s="333" t="s">
        <v>608</v>
      </c>
      <c r="K711" s="334" t="s">
        <v>48</v>
      </c>
      <c r="L711" s="335"/>
      <c r="M711" s="335" t="s">
        <v>34</v>
      </c>
      <c r="N711" s="334">
        <v>354491</v>
      </c>
      <c r="O711" s="334" t="s">
        <v>1321</v>
      </c>
      <c r="P711" s="338">
        <v>40584</v>
      </c>
      <c r="Q711" s="339">
        <v>22529142.25</v>
      </c>
      <c r="R711" s="339">
        <v>31603857.679523814</v>
      </c>
      <c r="S711" s="334">
        <v>17</v>
      </c>
      <c r="T711" s="336">
        <v>-9.2234920912558138E-2</v>
      </c>
      <c r="U711" s="336">
        <v>-1.1923388251746818</v>
      </c>
      <c r="V711" s="336">
        <v>-0.25149955084134512</v>
      </c>
      <c r="W711" s="336">
        <v>-2.4655365461695142</v>
      </c>
      <c r="X711" s="336">
        <v>-0.27605778436736372</v>
      </c>
      <c r="Y711" s="336">
        <v>-2.0933963276666314</v>
      </c>
      <c r="Z711" s="336">
        <v>-0.1729140664731379</v>
      </c>
      <c r="AA711" s="336">
        <v>-0.9828996105440746</v>
      </c>
      <c r="AB711" s="336">
        <v>0.39278159839446902</v>
      </c>
      <c r="AC711" s="340">
        <v>-0.78822915441285557</v>
      </c>
      <c r="AD711" s="509">
        <v>0</v>
      </c>
      <c r="AE711" s="337" t="s">
        <v>2432</v>
      </c>
      <c r="AF711" s="337" t="s">
        <v>2134</v>
      </c>
      <c r="AG711" s="341" t="s">
        <v>1436</v>
      </c>
      <c r="AH711" s="341" t="s">
        <v>2138</v>
      </c>
      <c r="AI711" s="341">
        <v>1000</v>
      </c>
      <c r="AJ711" s="341">
        <v>1000</v>
      </c>
      <c r="AK711" s="341">
        <v>1000</v>
      </c>
      <c r="AL711" s="336">
        <v>0.02</v>
      </c>
      <c r="AM711" s="336">
        <v>0.2</v>
      </c>
      <c r="AN711" s="336" t="s">
        <v>666</v>
      </c>
      <c r="AO711" s="334" t="s">
        <v>1324</v>
      </c>
      <c r="AP711" s="337" t="s">
        <v>716</v>
      </c>
      <c r="AQ711" s="343" t="s">
        <v>659</v>
      </c>
      <c r="AR711" s="336">
        <v>4.0000000000000001E-3</v>
      </c>
      <c r="AS711" s="336">
        <v>4.0000000000000001E-3</v>
      </c>
      <c r="AT711" s="336"/>
      <c r="AW711" s="629"/>
      <c r="AX711" s="629"/>
      <c r="AY711" s="630"/>
      <c r="AZ711" s="630"/>
      <c r="BA711" s="630"/>
      <c r="BB711" s="631"/>
      <c r="BC711" s="630"/>
      <c r="BD711" s="630"/>
      <c r="BE711" s="630"/>
      <c r="BF711" s="630"/>
      <c r="BG711" s="631"/>
      <c r="BH711" s="631"/>
      <c r="BI711" s="632"/>
      <c r="BJ711" s="632"/>
      <c r="BK711" s="632"/>
      <c r="BL711" s="212"/>
      <c r="BM711" s="631"/>
      <c r="BN711" s="631"/>
      <c r="BO711" s="631"/>
      <c r="BP711" s="631"/>
      <c r="BQ711" s="631"/>
      <c r="BR711" s="631"/>
      <c r="BS711" s="631"/>
      <c r="BT711" s="634"/>
      <c r="BU711" s="635"/>
      <c r="BV711" s="633"/>
      <c r="BW711" s="636"/>
    </row>
    <row r="712" spans="2:75" ht="15.75" customHeight="1">
      <c r="B712" s="330" t="s">
        <v>1240</v>
      </c>
      <c r="C712" s="331">
        <v>35948858000167</v>
      </c>
      <c r="D712" s="332" t="s">
        <v>14</v>
      </c>
      <c r="E712" s="332" t="s">
        <v>607</v>
      </c>
      <c r="F712" s="332"/>
      <c r="G712" s="333"/>
      <c r="H712" s="333" t="s">
        <v>34</v>
      </c>
      <c r="I712" s="333" t="s">
        <v>34</v>
      </c>
      <c r="J712" s="333" t="s">
        <v>608</v>
      </c>
      <c r="K712" s="334" t="s">
        <v>48</v>
      </c>
      <c r="L712" s="335"/>
      <c r="M712" s="335" t="s">
        <v>34</v>
      </c>
      <c r="N712" s="334">
        <v>528404</v>
      </c>
      <c r="O712" s="334" t="s">
        <v>1321</v>
      </c>
      <c r="P712" s="338">
        <v>43861</v>
      </c>
      <c r="Q712" s="339">
        <v>24780487.719999999</v>
      </c>
      <c r="R712" s="339">
        <v>25644113.766865075</v>
      </c>
      <c r="S712" s="334">
        <v>17</v>
      </c>
      <c r="T712" s="336">
        <v>-5.3134124292583573E-2</v>
      </c>
      <c r="U712" s="336">
        <v>-0.68687519552129572</v>
      </c>
      <c r="V712" s="336">
        <v>-0.14808713925280437</v>
      </c>
      <c r="W712" s="336">
        <v>-1.4517491288714479</v>
      </c>
      <c r="X712" s="336">
        <v>2.8423243703559642E-2</v>
      </c>
      <c r="Y712" s="336">
        <v>0.21553862038617388</v>
      </c>
      <c r="Z712" s="336" t="s">
        <v>1418</v>
      </c>
      <c r="AA712" s="336" t="s">
        <v>1418</v>
      </c>
      <c r="AB712" s="336">
        <v>0.21956598519636894</v>
      </c>
      <c r="AC712" s="340">
        <v>-1.0622173506648254</v>
      </c>
      <c r="AD712" s="509">
        <v>0</v>
      </c>
      <c r="AE712" s="337" t="s">
        <v>2446</v>
      </c>
      <c r="AF712" s="337" t="s">
        <v>2134</v>
      </c>
      <c r="AG712" s="341" t="s">
        <v>1436</v>
      </c>
      <c r="AH712" s="341" t="s">
        <v>2138</v>
      </c>
      <c r="AI712" s="341">
        <v>100</v>
      </c>
      <c r="AJ712" s="341">
        <v>100</v>
      </c>
      <c r="AK712" s="341">
        <v>100</v>
      </c>
      <c r="AL712" s="336">
        <v>1.8000000000000002E-2</v>
      </c>
      <c r="AM712" s="336">
        <v>0.2</v>
      </c>
      <c r="AN712" s="336" t="s">
        <v>2152</v>
      </c>
      <c r="AO712" s="334" t="s">
        <v>1324</v>
      </c>
      <c r="AP712" s="337" t="s">
        <v>716</v>
      </c>
      <c r="AQ712" s="343" t="s">
        <v>659</v>
      </c>
      <c r="AR712" s="336">
        <v>5.9999999999999993E-3</v>
      </c>
      <c r="AS712" s="336">
        <v>5.9999999999999993E-3</v>
      </c>
      <c r="AT712" s="336"/>
      <c r="AW712" s="629"/>
      <c r="AX712" s="629"/>
      <c r="AY712" s="630"/>
      <c r="AZ712" s="630"/>
      <c r="BA712" s="630"/>
      <c r="BB712" s="631"/>
      <c r="BC712" s="630"/>
      <c r="BD712" s="630"/>
      <c r="BE712" s="630"/>
      <c r="BF712" s="630"/>
      <c r="BG712" s="631"/>
      <c r="BH712" s="631"/>
      <c r="BI712" s="632"/>
      <c r="BJ712" s="632"/>
      <c r="BK712" s="632"/>
      <c r="BL712" s="212"/>
      <c r="BM712" s="631"/>
      <c r="BN712" s="631"/>
      <c r="BO712" s="631"/>
      <c r="BP712" s="631"/>
      <c r="BQ712" s="631"/>
      <c r="BR712" s="631"/>
      <c r="BS712" s="631"/>
      <c r="BT712" s="634"/>
      <c r="BU712" s="635"/>
      <c r="BV712" s="633"/>
      <c r="BW712" s="636"/>
    </row>
    <row r="713" spans="2:75" ht="15.75" customHeight="1">
      <c r="B713" s="330" t="s">
        <v>56</v>
      </c>
      <c r="C713" s="331">
        <v>21329166000126</v>
      </c>
      <c r="D713" s="332" t="s">
        <v>14</v>
      </c>
      <c r="E713" s="332" t="s">
        <v>607</v>
      </c>
      <c r="F713" s="332"/>
      <c r="G713" s="333"/>
      <c r="H713" s="333" t="s">
        <v>34</v>
      </c>
      <c r="I713" s="333" t="s">
        <v>34</v>
      </c>
      <c r="J713" s="333" t="s">
        <v>611</v>
      </c>
      <c r="K713" s="334" t="s">
        <v>48</v>
      </c>
      <c r="L713" s="335"/>
      <c r="M713" s="335" t="s">
        <v>34</v>
      </c>
      <c r="N713" s="334">
        <v>388467</v>
      </c>
      <c r="O713" s="334" t="s">
        <v>1321</v>
      </c>
      <c r="P713" s="338">
        <v>42003</v>
      </c>
      <c r="Q713" s="339">
        <v>454427107.88</v>
      </c>
      <c r="R713" s="339">
        <v>510114892.4330557</v>
      </c>
      <c r="S713" s="334">
        <v>17</v>
      </c>
      <c r="T713" s="336">
        <v>-2.1490990550757205E-2</v>
      </c>
      <c r="U713" s="336">
        <v>-0.27781822949057416</v>
      </c>
      <c r="V713" s="336">
        <v>-0.22349074911041311</v>
      </c>
      <c r="W713" s="336">
        <v>-2.1909566351875172</v>
      </c>
      <c r="X713" s="336">
        <v>-0.12899651955098035</v>
      </c>
      <c r="Y713" s="336">
        <v>-0.97820404133376071</v>
      </c>
      <c r="Z713" s="336">
        <v>-8.6826439542410094E-3</v>
      </c>
      <c r="AA713" s="336">
        <v>-4.9354963047162678E-2</v>
      </c>
      <c r="AB713" s="336">
        <v>0.30010401728451142</v>
      </c>
      <c r="AC713" s="340">
        <v>-1.0166381875775437</v>
      </c>
      <c r="AD713" s="509">
        <v>34507968000120</v>
      </c>
      <c r="AE713" s="337" t="s">
        <v>2460</v>
      </c>
      <c r="AF713" s="337" t="s">
        <v>2134</v>
      </c>
      <c r="AG713" s="341" t="s">
        <v>1436</v>
      </c>
      <c r="AH713" s="341" t="s">
        <v>2138</v>
      </c>
      <c r="AI713" s="341">
        <v>5000</v>
      </c>
      <c r="AJ713" s="341">
        <v>2000</v>
      </c>
      <c r="AK713" s="341">
        <v>2000</v>
      </c>
      <c r="AL713" s="336">
        <v>0.02</v>
      </c>
      <c r="AM713" s="336">
        <v>0.2</v>
      </c>
      <c r="AN713" s="336" t="s">
        <v>2185</v>
      </c>
      <c r="AO713" s="334" t="s">
        <v>1324</v>
      </c>
      <c r="AP713" s="337" t="s">
        <v>716</v>
      </c>
      <c r="AQ713" s="343" t="s">
        <v>659</v>
      </c>
      <c r="AR713" s="336">
        <v>5.3340000000000002E-3</v>
      </c>
      <c r="AS713" s="336">
        <v>5.3340000000000002E-3</v>
      </c>
      <c r="AT713" s="336"/>
      <c r="AW713" s="629"/>
      <c r="AX713" s="629"/>
      <c r="AY713" s="630"/>
      <c r="AZ713" s="630"/>
      <c r="BA713" s="630"/>
      <c r="BB713" s="631"/>
      <c r="BC713" s="630"/>
      <c r="BD713" s="630"/>
      <c r="BE713" s="630"/>
      <c r="BF713" s="630"/>
      <c r="BG713" s="631"/>
      <c r="BH713" s="631"/>
      <c r="BI713" s="632"/>
      <c r="BJ713" s="632"/>
      <c r="BK713" s="632"/>
      <c r="BL713" s="212"/>
      <c r="BM713" s="631"/>
      <c r="BN713" s="631"/>
      <c r="BO713" s="631"/>
      <c r="BP713" s="631"/>
      <c r="BQ713" s="631"/>
      <c r="BR713" s="631"/>
      <c r="BS713" s="631"/>
      <c r="BT713" s="634"/>
      <c r="BU713" s="635"/>
      <c r="BV713" s="633"/>
      <c r="BW713" s="636"/>
    </row>
    <row r="714" spans="2:75" ht="15.75" customHeight="1">
      <c r="B714" s="330" t="s">
        <v>1090</v>
      </c>
      <c r="C714" s="331">
        <v>28911598000190</v>
      </c>
      <c r="D714" s="332" t="s">
        <v>13</v>
      </c>
      <c r="E714" s="332" t="s">
        <v>616</v>
      </c>
      <c r="F714" s="332" t="s">
        <v>617</v>
      </c>
      <c r="G714" s="333" t="s">
        <v>34</v>
      </c>
      <c r="H714" s="333" t="s">
        <v>1337</v>
      </c>
      <c r="I714" s="333" t="s">
        <v>34</v>
      </c>
      <c r="J714" s="333" t="s">
        <v>608</v>
      </c>
      <c r="K714" s="334" t="s">
        <v>48</v>
      </c>
      <c r="L714" s="335"/>
      <c r="M714" s="335" t="s">
        <v>34</v>
      </c>
      <c r="N714" s="334">
        <v>456561</v>
      </c>
      <c r="O714" s="334" t="s">
        <v>1321</v>
      </c>
      <c r="P714" s="338">
        <v>43067</v>
      </c>
      <c r="Q714" s="339">
        <v>31175386.329999998</v>
      </c>
      <c r="R714" s="339">
        <v>54906909.112063497</v>
      </c>
      <c r="S714" s="334">
        <v>18</v>
      </c>
      <c r="T714" s="336">
        <v>6.1845813270589911E-2</v>
      </c>
      <c r="U714" s="336">
        <v>0.79949289929935619</v>
      </c>
      <c r="V714" s="336">
        <v>5.3487239784769436E-2</v>
      </c>
      <c r="W714" s="336">
        <v>0.52435379706213614</v>
      </c>
      <c r="X714" s="336">
        <v>9.6777738133495994E-2</v>
      </c>
      <c r="Y714" s="336">
        <v>0.73388316896342742</v>
      </c>
      <c r="Z714" s="336">
        <v>0.14622113391938418</v>
      </c>
      <c r="AA714" s="336">
        <v>0.83116832837311483</v>
      </c>
      <c r="AB714" s="336">
        <v>4.7957360763387857E-2</v>
      </c>
      <c r="AC714" s="340">
        <v>-0.91533694080022543</v>
      </c>
      <c r="AD714" s="509">
        <v>0</v>
      </c>
      <c r="AE714" s="337" t="s">
        <v>2361</v>
      </c>
      <c r="AF714" s="337" t="s">
        <v>2143</v>
      </c>
      <c r="AG714" s="341" t="s">
        <v>1437</v>
      </c>
      <c r="AH714" s="341" t="s">
        <v>2138</v>
      </c>
      <c r="AI714" s="341">
        <v>1000</v>
      </c>
      <c r="AJ714" s="341">
        <v>500</v>
      </c>
      <c r="AK714" s="341">
        <v>1000</v>
      </c>
      <c r="AL714" s="336">
        <v>0.02</v>
      </c>
      <c r="AM714" s="336">
        <v>0.2</v>
      </c>
      <c r="AN714" s="336" t="s">
        <v>64</v>
      </c>
      <c r="AO714" s="334" t="s">
        <v>1324</v>
      </c>
      <c r="AP714" s="337" t="s">
        <v>13</v>
      </c>
      <c r="AQ714" s="343" t="s">
        <v>674</v>
      </c>
      <c r="AR714" s="336">
        <v>5.4000000000000003E-3</v>
      </c>
      <c r="AS714" s="336">
        <v>5.4000000000000003E-3</v>
      </c>
      <c r="AT714" s="336"/>
      <c r="AX714" s="629"/>
      <c r="AY714" s="630"/>
      <c r="AZ714" s="630"/>
      <c r="BA714" s="630"/>
      <c r="BB714" s="631"/>
      <c r="BC714" s="630"/>
      <c r="BD714" s="630"/>
      <c r="BE714" s="630"/>
      <c r="BF714" s="630"/>
      <c r="BG714" s="631"/>
      <c r="BH714" s="631"/>
      <c r="BI714" s="632"/>
      <c r="BJ714" s="632"/>
      <c r="BK714" s="632"/>
      <c r="BL714" s="631"/>
      <c r="BM714" s="631"/>
      <c r="BN714" s="631"/>
      <c r="BO714" s="631"/>
      <c r="BP714" s="631"/>
      <c r="BQ714" s="631"/>
      <c r="BR714" s="631"/>
      <c r="BS714" s="631"/>
      <c r="BT714" s="634"/>
      <c r="BU714" s="635"/>
      <c r="BV714" s="633"/>
      <c r="BW714" s="636"/>
    </row>
    <row r="715" spans="2:75" ht="15.75" customHeight="1">
      <c r="B715" s="330" t="s">
        <v>927</v>
      </c>
      <c r="C715" s="331">
        <v>23799268000130</v>
      </c>
      <c r="D715" s="332" t="s">
        <v>13</v>
      </c>
      <c r="E715" s="332" t="s">
        <v>616</v>
      </c>
      <c r="F715" s="332" t="s">
        <v>619</v>
      </c>
      <c r="G715" s="333" t="s">
        <v>34</v>
      </c>
      <c r="H715" s="333" t="s">
        <v>1338</v>
      </c>
      <c r="I715" s="333" t="s">
        <v>34</v>
      </c>
      <c r="J715" s="333" t="s">
        <v>611</v>
      </c>
      <c r="K715" s="334" t="s">
        <v>48</v>
      </c>
      <c r="L715" s="335"/>
      <c r="M715" s="335" t="s">
        <v>34</v>
      </c>
      <c r="N715" s="334">
        <v>429661</v>
      </c>
      <c r="O715" s="334" t="s">
        <v>1321</v>
      </c>
      <c r="P715" s="338">
        <v>42607</v>
      </c>
      <c r="Q715" s="339">
        <v>135896753.91</v>
      </c>
      <c r="R715" s="339">
        <v>98922948.280634865</v>
      </c>
      <c r="S715" s="334">
        <v>18</v>
      </c>
      <c r="T715" s="336">
        <v>0.18858312215358608</v>
      </c>
      <c r="U715" s="336">
        <v>2.4378508279911744</v>
      </c>
      <c r="V715" s="336">
        <v>0.24431310627138103</v>
      </c>
      <c r="W715" s="336">
        <v>2.3950853598155262</v>
      </c>
      <c r="X715" s="336">
        <v>1.5505812770626481</v>
      </c>
      <c r="Y715" s="336">
        <v>11.758339503413517</v>
      </c>
      <c r="Z715" s="336">
        <v>1.8661332228550194</v>
      </c>
      <c r="AA715" s="336">
        <v>10.607706217194901</v>
      </c>
      <c r="AB715" s="336">
        <v>0.28338554307643565</v>
      </c>
      <c r="AC715" s="340">
        <v>0.56944063743838524</v>
      </c>
      <c r="AD715" s="509">
        <v>0</v>
      </c>
      <c r="AE715" s="337" t="s">
        <v>2259</v>
      </c>
      <c r="AF715" s="337" t="s">
        <v>2137</v>
      </c>
      <c r="AG715" s="341" t="s">
        <v>59</v>
      </c>
      <c r="AH715" s="341" t="s">
        <v>2138</v>
      </c>
      <c r="AI715" s="341">
        <v>5000</v>
      </c>
      <c r="AJ715" s="341">
        <v>0</v>
      </c>
      <c r="AK715" s="341">
        <v>5000</v>
      </c>
      <c r="AL715" s="336">
        <v>0.02</v>
      </c>
      <c r="AM715" s="336">
        <v>0.2</v>
      </c>
      <c r="AN715" s="336" t="s">
        <v>64</v>
      </c>
      <c r="AO715" s="334" t="s">
        <v>1324</v>
      </c>
      <c r="AP715" s="337" t="s">
        <v>13</v>
      </c>
      <c r="AQ715" s="343" t="s">
        <v>668</v>
      </c>
      <c r="AR715" s="336">
        <v>4.0000000000000001E-3</v>
      </c>
      <c r="AS715" s="336">
        <v>4.0000000000000001E-3</v>
      </c>
      <c r="AT715" s="336"/>
      <c r="AX715" s="629"/>
      <c r="AY715" s="630"/>
      <c r="AZ715" s="630"/>
      <c r="BA715" s="630"/>
      <c r="BB715" s="631"/>
      <c r="BC715" s="630"/>
      <c r="BD715" s="630"/>
      <c r="BE715" s="630"/>
      <c r="BF715" s="630"/>
      <c r="BG715" s="631"/>
      <c r="BH715" s="631"/>
      <c r="BI715" s="632"/>
      <c r="BJ715" s="632"/>
      <c r="BK715" s="632"/>
      <c r="BL715" s="631"/>
      <c r="BM715" s="631"/>
      <c r="BN715" s="631"/>
      <c r="BO715" s="631"/>
      <c r="BP715" s="631"/>
      <c r="BQ715" s="631"/>
      <c r="BR715" s="631"/>
      <c r="BS715" s="631"/>
      <c r="BT715" s="634"/>
      <c r="BU715" s="635"/>
      <c r="BV715" s="633"/>
      <c r="BW715" s="636"/>
    </row>
    <row r="716" spans="2:75" ht="15.75" customHeight="1">
      <c r="B716" s="330" t="s">
        <v>964</v>
      </c>
      <c r="C716" s="331">
        <v>36352424000162</v>
      </c>
      <c r="D716" s="332" t="s">
        <v>14</v>
      </c>
      <c r="E716" s="332" t="s">
        <v>607</v>
      </c>
      <c r="F716" s="332"/>
      <c r="G716" s="333"/>
      <c r="H716" s="333" t="s">
        <v>34</v>
      </c>
      <c r="I716" s="333" t="s">
        <v>34</v>
      </c>
      <c r="J716" s="333" t="s">
        <v>611</v>
      </c>
      <c r="K716" s="334" t="s">
        <v>49</v>
      </c>
      <c r="L716" s="335"/>
      <c r="M716" s="335" t="s">
        <v>1415</v>
      </c>
      <c r="N716" s="334">
        <v>557021</v>
      </c>
      <c r="O716" s="334" t="s">
        <v>1321</v>
      </c>
      <c r="P716" s="338">
        <v>44132</v>
      </c>
      <c r="Q716" s="339">
        <v>18551952.260000002</v>
      </c>
      <c r="R716" s="339">
        <v>25741449.411904752</v>
      </c>
      <c r="S716" s="334">
        <v>19</v>
      </c>
      <c r="T716" s="336">
        <v>-0.28399075586252631</v>
      </c>
      <c r="U716" s="336">
        <v>-3.6712039307391113</v>
      </c>
      <c r="V716" s="336">
        <v>-0.204763034307195</v>
      </c>
      <c r="W716" s="336">
        <v>-2.0073624095950344</v>
      </c>
      <c r="X716" s="336" t="s">
        <v>1418</v>
      </c>
      <c r="Y716" s="336" t="s">
        <v>1418</v>
      </c>
      <c r="Z716" s="336" t="s">
        <v>1418</v>
      </c>
      <c r="AA716" s="336" t="s">
        <v>1418</v>
      </c>
      <c r="AB716" s="336">
        <v>0.21166265914645094</v>
      </c>
      <c r="AC716" s="340">
        <v>-1.4354780499797222</v>
      </c>
      <c r="AD716" s="509">
        <v>36327593000142</v>
      </c>
      <c r="AE716" s="337" t="s">
        <v>2283</v>
      </c>
      <c r="AF716" s="337" t="s">
        <v>2143</v>
      </c>
      <c r="AG716" s="341" t="s">
        <v>1437</v>
      </c>
      <c r="AH716" s="341" t="s">
        <v>2135</v>
      </c>
      <c r="AI716" s="341">
        <v>1000</v>
      </c>
      <c r="AJ716" s="341">
        <v>1000</v>
      </c>
      <c r="AK716" s="341">
        <v>1000</v>
      </c>
      <c r="AL716" s="336">
        <v>1.2E-2</v>
      </c>
      <c r="AM716" s="336" t="s">
        <v>34</v>
      </c>
      <c r="AN716" s="336" t="s">
        <v>34</v>
      </c>
      <c r="AO716" s="334" t="s">
        <v>1324</v>
      </c>
      <c r="AP716" s="337" t="s">
        <v>716</v>
      </c>
      <c r="AQ716" s="343" t="s">
        <v>687</v>
      </c>
      <c r="AR716" s="336">
        <v>3.2000000000000002E-3</v>
      </c>
      <c r="AS716" s="336">
        <v>3.2000000000000002E-3</v>
      </c>
      <c r="AT716" s="336"/>
      <c r="AW716" s="629"/>
      <c r="AX716" s="629"/>
      <c r="AY716" s="630"/>
      <c r="AZ716" s="630"/>
      <c r="BA716" s="630"/>
      <c r="BB716" s="631"/>
      <c r="BC716" s="630"/>
      <c r="BD716" s="630"/>
      <c r="BE716" s="630"/>
      <c r="BF716" s="630"/>
      <c r="BG716" s="631"/>
      <c r="BH716" s="631"/>
      <c r="BI716" s="632"/>
      <c r="BJ716" s="632"/>
      <c r="BK716" s="632"/>
      <c r="BL716" s="212"/>
      <c r="BM716" s="631"/>
      <c r="BN716" s="631"/>
      <c r="BO716" s="631"/>
      <c r="BP716" s="631"/>
      <c r="BQ716" s="631"/>
      <c r="BR716" s="631"/>
      <c r="BS716" s="631"/>
      <c r="BT716" s="634"/>
      <c r="BU716" s="635"/>
      <c r="BV716" s="633"/>
      <c r="BW716" s="636"/>
    </row>
    <row r="717" spans="2:75" ht="15.75" customHeight="1">
      <c r="B717" s="330" t="s">
        <v>1236</v>
      </c>
      <c r="C717" s="331">
        <v>17439235000187</v>
      </c>
      <c r="D717" s="332" t="s">
        <v>14</v>
      </c>
      <c r="E717" s="332" t="s">
        <v>614</v>
      </c>
      <c r="F717" s="332"/>
      <c r="G717" s="333"/>
      <c r="H717" s="333" t="s">
        <v>1338</v>
      </c>
      <c r="I717" s="333" t="s">
        <v>34</v>
      </c>
      <c r="J717" s="333" t="s">
        <v>608</v>
      </c>
      <c r="K717" s="334" t="s">
        <v>48</v>
      </c>
      <c r="L717" s="335"/>
      <c r="M717" s="335" t="s">
        <v>34</v>
      </c>
      <c r="N717" s="334">
        <v>331945</v>
      </c>
      <c r="O717" s="334" t="s">
        <v>1321</v>
      </c>
      <c r="P717" s="338">
        <v>41359</v>
      </c>
      <c r="Q717" s="339">
        <v>55375275.299999997</v>
      </c>
      <c r="R717" s="339">
        <v>45904576.417222224</v>
      </c>
      <c r="S717" s="334">
        <v>19</v>
      </c>
      <c r="T717" s="336">
        <v>9.1850768012400108E-2</v>
      </c>
      <c r="U717" s="336">
        <v>1.1873728056548505</v>
      </c>
      <c r="V717" s="336">
        <v>-5.4375174358286316E-2</v>
      </c>
      <c r="W717" s="336">
        <v>-0.53305852490077299</v>
      </c>
      <c r="X717" s="336">
        <v>8.2754091106896244E-2</v>
      </c>
      <c r="Y717" s="336">
        <v>0.62753930601729113</v>
      </c>
      <c r="Z717" s="336">
        <v>0.27893709835663372</v>
      </c>
      <c r="AA717" s="336">
        <v>1.5855688951923481</v>
      </c>
      <c r="AB717" s="336">
        <v>0.23828110523979057</v>
      </c>
      <c r="AC717" s="340">
        <v>-0.523615934734456</v>
      </c>
      <c r="AD717" s="509">
        <v>0</v>
      </c>
      <c r="AE717" s="337" t="s">
        <v>2444</v>
      </c>
      <c r="AF717" s="337" t="s">
        <v>2134</v>
      </c>
      <c r="AG717" s="341" t="s">
        <v>1436</v>
      </c>
      <c r="AH717" s="341" t="s">
        <v>2138</v>
      </c>
      <c r="AI717" s="341">
        <v>1000</v>
      </c>
      <c r="AJ717" s="341">
        <v>500</v>
      </c>
      <c r="AK717" s="341">
        <v>500</v>
      </c>
      <c r="AL717" s="336">
        <v>0.02</v>
      </c>
      <c r="AM717" s="336">
        <v>0.2</v>
      </c>
      <c r="AN717" s="336" t="s">
        <v>666</v>
      </c>
      <c r="AO717" s="334" t="s">
        <v>1324</v>
      </c>
      <c r="AP717" s="337" t="s">
        <v>716</v>
      </c>
      <c r="AQ717" s="343" t="s">
        <v>670</v>
      </c>
      <c r="AR717" s="336">
        <v>4.6666666666666662E-3</v>
      </c>
      <c r="AS717" s="336">
        <v>4.6666666666666662E-3</v>
      </c>
      <c r="AT717" s="336"/>
      <c r="AX717" s="629"/>
      <c r="AY717" s="630"/>
      <c r="AZ717" s="630"/>
      <c r="BA717" s="630"/>
      <c r="BB717" s="631"/>
      <c r="BC717" s="630"/>
      <c r="BD717" s="630"/>
      <c r="BE717" s="630"/>
      <c r="BF717" s="630"/>
      <c r="BG717" s="631"/>
      <c r="BH717" s="631"/>
      <c r="BI717" s="632"/>
      <c r="BJ717" s="632"/>
      <c r="BK717" s="632"/>
      <c r="BL717" s="631"/>
      <c r="BM717" s="631"/>
      <c r="BN717" s="631"/>
      <c r="BO717" s="631"/>
      <c r="BP717" s="631"/>
      <c r="BQ717" s="631"/>
      <c r="BR717" s="631"/>
      <c r="BS717" s="631"/>
      <c r="BT717" s="634"/>
      <c r="BU717" s="635"/>
      <c r="BV717" s="633"/>
      <c r="BW717" s="636"/>
    </row>
    <row r="718" spans="2:75" ht="15.75" customHeight="1">
      <c r="B718" s="330" t="s">
        <v>62</v>
      </c>
      <c r="C718" s="331">
        <v>9550197000107</v>
      </c>
      <c r="D718" s="332" t="s">
        <v>14</v>
      </c>
      <c r="E718" s="332" t="s">
        <v>607</v>
      </c>
      <c r="F718" s="332"/>
      <c r="G718" s="333"/>
      <c r="H718" s="333" t="s">
        <v>34</v>
      </c>
      <c r="I718" s="333" t="s">
        <v>34</v>
      </c>
      <c r="J718" s="333" t="s">
        <v>608</v>
      </c>
      <c r="K718" s="334" t="s">
        <v>48</v>
      </c>
      <c r="L718" s="335"/>
      <c r="M718" s="335" t="s">
        <v>1415</v>
      </c>
      <c r="N718" s="334">
        <v>213691</v>
      </c>
      <c r="O718" s="334" t="s">
        <v>1321</v>
      </c>
      <c r="P718" s="338">
        <v>39629</v>
      </c>
      <c r="Q718" s="339">
        <v>345428700.72000003</v>
      </c>
      <c r="R718" s="339">
        <v>379102380.53019869</v>
      </c>
      <c r="S718" s="334">
        <v>20</v>
      </c>
      <c r="T718" s="336">
        <v>-3.7647870011649154E-2</v>
      </c>
      <c r="U718" s="336">
        <v>-0.48668136380336047</v>
      </c>
      <c r="V718" s="336">
        <v>-7.4805478087655697E-2</v>
      </c>
      <c r="W718" s="336">
        <v>-0.73334381497622037</v>
      </c>
      <c r="X718" s="336">
        <v>5.4805802864507092E-2</v>
      </c>
      <c r="Y718" s="336">
        <v>0.41560235917384331</v>
      </c>
      <c r="Z718" s="336">
        <v>0.18192514579187913</v>
      </c>
      <c r="AA718" s="336">
        <v>1.0341215066779466</v>
      </c>
      <c r="AB718" s="336">
        <v>0.24912221650959668</v>
      </c>
      <c r="AC718" s="340">
        <v>-0.57779851541551552</v>
      </c>
      <c r="AD718" s="509">
        <v>0</v>
      </c>
      <c r="AE718" s="337" t="s">
        <v>2139</v>
      </c>
      <c r="AF718" s="337" t="s">
        <v>2140</v>
      </c>
      <c r="AG718" s="341" t="s">
        <v>719</v>
      </c>
      <c r="AH718" s="341" t="s">
        <v>2138</v>
      </c>
      <c r="AI718" s="341">
        <v>500</v>
      </c>
      <c r="AJ718" s="341">
        <v>100</v>
      </c>
      <c r="AK718" s="341">
        <v>500</v>
      </c>
      <c r="AL718" s="640">
        <v>0.02</v>
      </c>
      <c r="AM718" s="640">
        <v>0.2</v>
      </c>
      <c r="AN718" s="336" t="s">
        <v>666</v>
      </c>
      <c r="AO718" s="334" t="s">
        <v>1324</v>
      </c>
      <c r="AP718" s="337" t="s">
        <v>716</v>
      </c>
      <c r="AQ718" s="343" t="s">
        <v>681</v>
      </c>
      <c r="AR718" s="336">
        <v>3.3333333333333331E-3</v>
      </c>
      <c r="AS718" s="336">
        <v>3.3333333333333331E-3</v>
      </c>
      <c r="AT718" s="336"/>
      <c r="AX718" s="629"/>
      <c r="AY718" s="630"/>
      <c r="AZ718" s="630"/>
      <c r="BA718" s="630"/>
      <c r="BB718" s="631"/>
      <c r="BC718" s="630"/>
      <c r="BD718" s="630"/>
      <c r="BE718" s="630"/>
      <c r="BF718" s="630"/>
      <c r="BG718" s="631"/>
      <c r="BH718" s="631"/>
      <c r="BI718" s="632"/>
      <c r="BJ718" s="632"/>
      <c r="BK718" s="632"/>
      <c r="BL718" s="631"/>
      <c r="BM718" s="631"/>
      <c r="BN718" s="631"/>
      <c r="BO718" s="631"/>
      <c r="BP718" s="631"/>
      <c r="BQ718" s="631"/>
      <c r="BR718" s="631"/>
      <c r="BS718" s="631"/>
      <c r="BT718" s="634"/>
      <c r="BU718" s="635"/>
      <c r="BV718" s="633"/>
      <c r="BW718" s="636"/>
    </row>
    <row r="719" spans="2:75" ht="15.75" customHeight="1">
      <c r="B719" s="330" t="s">
        <v>494</v>
      </c>
      <c r="C719" s="331">
        <v>37608764000174</v>
      </c>
      <c r="D719" s="332" t="s">
        <v>11</v>
      </c>
      <c r="E719" s="332" t="s">
        <v>661</v>
      </c>
      <c r="F719" s="332"/>
      <c r="G719" s="333"/>
      <c r="H719" s="333" t="s">
        <v>34</v>
      </c>
      <c r="I719" s="333" t="s">
        <v>34</v>
      </c>
      <c r="J719" s="333" t="s">
        <v>611</v>
      </c>
      <c r="K719" s="334" t="s">
        <v>48</v>
      </c>
      <c r="L719" s="335"/>
      <c r="M719" s="335" t="s">
        <v>34</v>
      </c>
      <c r="N719" s="334">
        <v>559199</v>
      </c>
      <c r="O719" s="334" t="s">
        <v>1321</v>
      </c>
      <c r="P719" s="338">
        <v>44124</v>
      </c>
      <c r="Q719" s="339">
        <v>11063356.74</v>
      </c>
      <c r="R719" s="339">
        <v>13980419.353055554</v>
      </c>
      <c r="S719" s="334">
        <v>20</v>
      </c>
      <c r="T719" s="336">
        <v>-0.22129780221734086</v>
      </c>
      <c r="U719" s="336">
        <v>-2.8607598824713416</v>
      </c>
      <c r="V719" s="336">
        <v>-0.26432354666680313</v>
      </c>
      <c r="W719" s="336">
        <v>-2.5912545853064421</v>
      </c>
      <c r="X719" s="336" t="s">
        <v>1418</v>
      </c>
      <c r="Y719" s="336" t="s">
        <v>1418</v>
      </c>
      <c r="Z719" s="336" t="s">
        <v>1418</v>
      </c>
      <c r="AA719" s="336" t="s">
        <v>1418</v>
      </c>
      <c r="AB719" s="336">
        <v>0.213715400369141</v>
      </c>
      <c r="AC719" s="340">
        <v>-1.7836390816942076</v>
      </c>
      <c r="AD719" s="509">
        <v>0</v>
      </c>
      <c r="AE719" s="337" t="s">
        <v>2306</v>
      </c>
      <c r="AF719" s="337" t="s">
        <v>976</v>
      </c>
      <c r="AG719" s="341" t="s">
        <v>976</v>
      </c>
      <c r="AH719" s="341" t="s">
        <v>726</v>
      </c>
      <c r="AI719" s="341">
        <v>1000</v>
      </c>
      <c r="AJ719" s="341">
        <v>100</v>
      </c>
      <c r="AK719" s="341">
        <v>1000</v>
      </c>
      <c r="AL719" s="336">
        <v>1.15E-2</v>
      </c>
      <c r="AM719" s="336">
        <v>0.2</v>
      </c>
      <c r="AN719" s="336" t="s">
        <v>64</v>
      </c>
      <c r="AO719" s="334" t="s">
        <v>1324</v>
      </c>
      <c r="AP719" s="337" t="s">
        <v>13</v>
      </c>
      <c r="AQ719" s="343" t="s">
        <v>679</v>
      </c>
      <c r="AR719" s="336">
        <v>2.3E-3</v>
      </c>
      <c r="AS719" s="336">
        <v>2.3E-3</v>
      </c>
      <c r="AT719" s="336"/>
      <c r="AX719" s="629"/>
      <c r="AY719" s="630"/>
      <c r="AZ719" s="630"/>
      <c r="BA719" s="630"/>
      <c r="BB719" s="631"/>
      <c r="BC719" s="630"/>
      <c r="BD719" s="630"/>
      <c r="BE719" s="630"/>
      <c r="BF719" s="630"/>
      <c r="BG719" s="631"/>
      <c r="BH719" s="631"/>
      <c r="BI719" s="632"/>
      <c r="BJ719" s="632"/>
      <c r="BK719" s="632"/>
      <c r="BL719" s="631"/>
      <c r="BM719" s="631"/>
      <c r="BN719" s="631"/>
      <c r="BO719" s="631"/>
      <c r="BP719" s="631"/>
      <c r="BQ719" s="631"/>
      <c r="BR719" s="631"/>
      <c r="BS719" s="631"/>
      <c r="BT719" s="634"/>
      <c r="BU719" s="635"/>
      <c r="BV719" s="633"/>
      <c r="BW719" s="636"/>
    </row>
    <row r="720" spans="2:75" ht="15.75" customHeight="1">
      <c r="B720" s="330" t="s">
        <v>1091</v>
      </c>
      <c r="C720" s="331">
        <v>17703320000100</v>
      </c>
      <c r="D720" s="332" t="s">
        <v>14</v>
      </c>
      <c r="E720" s="332" t="s">
        <v>607</v>
      </c>
      <c r="F720" s="332"/>
      <c r="G720" s="333"/>
      <c r="H720" s="333" t="s">
        <v>34</v>
      </c>
      <c r="I720" s="333" t="s">
        <v>34</v>
      </c>
      <c r="J720" s="333" t="s">
        <v>611</v>
      </c>
      <c r="K720" s="334"/>
      <c r="L720" s="335"/>
      <c r="M720" s="335" t="s">
        <v>34</v>
      </c>
      <c r="N720" s="334">
        <v>336408</v>
      </c>
      <c r="O720" s="334" t="s">
        <v>1321</v>
      </c>
      <c r="P720" s="338">
        <v>41422</v>
      </c>
      <c r="Q720" s="339">
        <v>4665023.1900000004</v>
      </c>
      <c r="R720" s="339">
        <v>3815180.346865078</v>
      </c>
      <c r="S720" s="334">
        <v>20</v>
      </c>
      <c r="T720" s="336">
        <v>-0.21127097354862867</v>
      </c>
      <c r="U720" s="336">
        <v>-2.7311411112207629</v>
      </c>
      <c r="V720" s="336">
        <v>-0.16949009145010896</v>
      </c>
      <c r="W720" s="336">
        <v>-1.6615696262116704</v>
      </c>
      <c r="X720" s="336">
        <v>2.3989900871301817E-2</v>
      </c>
      <c r="Y720" s="336">
        <v>0.181919776325666</v>
      </c>
      <c r="Z720" s="336">
        <v>0.46676770893445485</v>
      </c>
      <c r="AA720" s="336">
        <v>2.6532589781959568</v>
      </c>
      <c r="AB720" s="336">
        <v>0.19206452392949036</v>
      </c>
      <c r="AC720" s="340">
        <v>-1.376705347179868</v>
      </c>
      <c r="AD720" s="509">
        <v>17703461000123</v>
      </c>
      <c r="AE720" s="337" t="s">
        <v>2364</v>
      </c>
      <c r="AF720" s="337" t="s">
        <v>2143</v>
      </c>
      <c r="AG720" s="341" t="s">
        <v>1437</v>
      </c>
      <c r="AH720" s="341" t="s">
        <v>2138</v>
      </c>
      <c r="AI720" s="341">
        <v>20000</v>
      </c>
      <c r="AJ720" s="341">
        <v>5000</v>
      </c>
      <c r="AK720" s="341">
        <v>5000</v>
      </c>
      <c r="AL720" s="336">
        <v>0.02</v>
      </c>
      <c r="AM720" s="336">
        <v>0.2</v>
      </c>
      <c r="AN720" s="336" t="s">
        <v>2152</v>
      </c>
      <c r="AO720" s="334" t="s">
        <v>1324</v>
      </c>
      <c r="AP720" s="337" t="s">
        <v>716</v>
      </c>
      <c r="AQ720" s="343" t="s">
        <v>659</v>
      </c>
      <c r="AR720" s="336">
        <v>5.3340000000000002E-3</v>
      </c>
      <c r="AS720" s="336">
        <v>5.3340000000000002E-3</v>
      </c>
      <c r="AT720" s="336"/>
      <c r="AX720" s="629"/>
      <c r="AY720" s="630"/>
      <c r="AZ720" s="630"/>
      <c r="BA720" s="630"/>
      <c r="BB720" s="631"/>
      <c r="BC720" s="630"/>
      <c r="BD720" s="630"/>
      <c r="BE720" s="630"/>
      <c r="BF720" s="630"/>
      <c r="BG720" s="631"/>
      <c r="BH720" s="631"/>
      <c r="BI720" s="632"/>
      <c r="BJ720" s="632"/>
      <c r="BK720" s="632"/>
      <c r="BL720" s="631"/>
      <c r="BM720" s="631"/>
      <c r="BN720" s="631"/>
      <c r="BO720" s="631"/>
      <c r="BP720" s="631"/>
      <c r="BQ720" s="631"/>
      <c r="BR720" s="631"/>
      <c r="BS720" s="631"/>
      <c r="BT720" s="634"/>
      <c r="BU720" s="635"/>
      <c r="BV720" s="633"/>
      <c r="BW720" s="636"/>
    </row>
    <row r="721" spans="2:75" ht="15.75" customHeight="1">
      <c r="B721" s="330" t="s">
        <v>54</v>
      </c>
      <c r="C721" s="331">
        <v>18832847000106</v>
      </c>
      <c r="D721" s="332" t="s">
        <v>14</v>
      </c>
      <c r="E721" s="332" t="s">
        <v>614</v>
      </c>
      <c r="F721" s="332"/>
      <c r="G721" s="333"/>
      <c r="H721" s="333" t="s">
        <v>1338</v>
      </c>
      <c r="I721" s="333" t="s">
        <v>34</v>
      </c>
      <c r="J721" s="333" t="s">
        <v>608</v>
      </c>
      <c r="K721" s="334" t="s">
        <v>48</v>
      </c>
      <c r="L721" s="335"/>
      <c r="M721" s="335" t="s">
        <v>1415</v>
      </c>
      <c r="N721" s="334">
        <v>350729</v>
      </c>
      <c r="O721" s="334" t="s">
        <v>1324</v>
      </c>
      <c r="P721" s="338">
        <v>41575</v>
      </c>
      <c r="Q721" s="339">
        <v>207692558.41999999</v>
      </c>
      <c r="R721" s="339">
        <v>225616883.67063481</v>
      </c>
      <c r="S721" s="334">
        <v>20</v>
      </c>
      <c r="T721" s="336">
        <v>-3.578473345184463E-3</v>
      </c>
      <c r="U721" s="336">
        <v>-4.6259623384522483E-2</v>
      </c>
      <c r="V721" s="336">
        <v>-0.31489997678305703</v>
      </c>
      <c r="W721" s="336">
        <v>-3.0870727146401062</v>
      </c>
      <c r="X721" s="336">
        <v>-0.30987055412428322</v>
      </c>
      <c r="Y721" s="336">
        <v>-2.3498047031796996</v>
      </c>
      <c r="Z721" s="336">
        <v>0.77442558695012464</v>
      </c>
      <c r="AA721" s="336">
        <v>4.4020860959099197</v>
      </c>
      <c r="AB721" s="336">
        <v>0.65317564666938055</v>
      </c>
      <c r="AC721" s="340">
        <v>-0.40316206378257308</v>
      </c>
      <c r="AD721" s="509">
        <v>0</v>
      </c>
      <c r="AE721" s="337" t="s">
        <v>2453</v>
      </c>
      <c r="AF721" s="337" t="s">
        <v>2143</v>
      </c>
      <c r="AG721" s="341" t="s">
        <v>1437</v>
      </c>
      <c r="AH721" s="341" t="s">
        <v>2138</v>
      </c>
      <c r="AI721" s="341">
        <v>500000</v>
      </c>
      <c r="AJ721" s="341">
        <v>1000</v>
      </c>
      <c r="AK721" s="341">
        <v>5000</v>
      </c>
      <c r="AL721" s="336">
        <v>0.02</v>
      </c>
      <c r="AM721" s="336">
        <v>0.2</v>
      </c>
      <c r="AN721" s="336" t="s">
        <v>34</v>
      </c>
      <c r="AO721" s="334" t="s">
        <v>1324</v>
      </c>
      <c r="AP721" s="337" t="s">
        <v>13</v>
      </c>
      <c r="AQ721" s="343" t="s">
        <v>674</v>
      </c>
      <c r="AR721" s="336">
        <v>3.3333333333333331E-3</v>
      </c>
      <c r="AS721" s="336">
        <v>3.3333333333333331E-3</v>
      </c>
      <c r="AT721" s="336"/>
      <c r="AX721" s="629"/>
      <c r="AY721" s="630"/>
      <c r="AZ721" s="630"/>
      <c r="BA721" s="630"/>
      <c r="BB721" s="631"/>
      <c r="BC721" s="630"/>
      <c r="BD721" s="630"/>
      <c r="BE721" s="630"/>
      <c r="BF721" s="630"/>
      <c r="BG721" s="631"/>
      <c r="BH721" s="631"/>
      <c r="BI721" s="632"/>
      <c r="BJ721" s="632"/>
      <c r="BK721" s="632"/>
      <c r="BL721" s="631"/>
      <c r="BM721" s="631"/>
      <c r="BN721" s="631"/>
      <c r="BO721" s="631"/>
      <c r="BP721" s="631"/>
      <c r="BQ721" s="631"/>
      <c r="BR721" s="631"/>
      <c r="BS721" s="631"/>
      <c r="BT721" s="634"/>
      <c r="BU721" s="635"/>
      <c r="BV721" s="633"/>
      <c r="BW721" s="636"/>
    </row>
    <row r="722" spans="2:75" ht="15.75" customHeight="1">
      <c r="B722" s="330" t="s">
        <v>767</v>
      </c>
      <c r="C722" s="331">
        <v>44613740000179</v>
      </c>
      <c r="D722" s="332" t="s">
        <v>13</v>
      </c>
      <c r="E722" s="332" t="s">
        <v>615</v>
      </c>
      <c r="F722" s="332" t="s">
        <v>619</v>
      </c>
      <c r="G722" s="333" t="s">
        <v>34</v>
      </c>
      <c r="H722" s="333" t="s">
        <v>1338</v>
      </c>
      <c r="I722" s="333" t="s">
        <v>34</v>
      </c>
      <c r="J722" s="333"/>
      <c r="K722" s="334" t="s">
        <v>48</v>
      </c>
      <c r="L722" s="335"/>
      <c r="M722" s="335" t="s">
        <v>34</v>
      </c>
      <c r="N722" s="334">
        <v>637157</v>
      </c>
      <c r="O722" s="334" t="s">
        <v>1321</v>
      </c>
      <c r="P722" s="338">
        <v>44593</v>
      </c>
      <c r="Q722" s="339">
        <v>6482358.4500000002</v>
      </c>
      <c r="R722" s="339" t="s">
        <v>1418</v>
      </c>
      <c r="S722" s="334">
        <v>21</v>
      </c>
      <c r="T722" s="336" t="s">
        <v>1418</v>
      </c>
      <c r="U722" s="336" t="s">
        <v>1418</v>
      </c>
      <c r="V722" s="336" t="s">
        <v>1418</v>
      </c>
      <c r="W722" s="336" t="s">
        <v>1418</v>
      </c>
      <c r="X722" s="336" t="s">
        <v>1418</v>
      </c>
      <c r="Y722" s="336" t="s">
        <v>1418</v>
      </c>
      <c r="Z722" s="336" t="s">
        <v>1418</v>
      </c>
      <c r="AA722" s="336" t="s">
        <v>1418</v>
      </c>
      <c r="AB722" s="336" t="s">
        <v>1418</v>
      </c>
      <c r="AC722" s="340" t="s">
        <v>1418</v>
      </c>
      <c r="AD722" s="509">
        <v>44574244000153</v>
      </c>
      <c r="AE722" s="337" t="s">
        <v>2174</v>
      </c>
      <c r="AF722" s="337" t="s">
        <v>2134</v>
      </c>
      <c r="AG722" s="341" t="s">
        <v>1436</v>
      </c>
      <c r="AH722" s="341" t="s">
        <v>2138</v>
      </c>
      <c r="AI722" s="341">
        <v>1000</v>
      </c>
      <c r="AJ722" s="341">
        <v>500</v>
      </c>
      <c r="AK722" s="341">
        <v>500</v>
      </c>
      <c r="AL722" s="640">
        <v>1.4999999999999999E-2</v>
      </c>
      <c r="AM722" s="640">
        <v>0.2</v>
      </c>
      <c r="AN722" s="336" t="s">
        <v>2152</v>
      </c>
      <c r="AO722" s="334" t="s">
        <v>1324</v>
      </c>
      <c r="AP722" s="337" t="s">
        <v>13</v>
      </c>
      <c r="AQ722" s="343" t="s">
        <v>668</v>
      </c>
      <c r="AR722" s="336">
        <v>4.0000000000000001E-3</v>
      </c>
      <c r="AS722" s="336">
        <v>4.0000000000000001E-3</v>
      </c>
      <c r="AT722" s="336"/>
      <c r="AX722" s="629"/>
      <c r="AY722" s="630"/>
      <c r="AZ722" s="630"/>
      <c r="BA722" s="630"/>
      <c r="BB722" s="631"/>
      <c r="BC722" s="630"/>
      <c r="BD722" s="630"/>
      <c r="BE722" s="630"/>
      <c r="BF722" s="630"/>
      <c r="BG722" s="631"/>
      <c r="BH722" s="631"/>
      <c r="BI722" s="632"/>
      <c r="BJ722" s="632"/>
      <c r="BK722" s="632"/>
      <c r="BL722" s="631"/>
      <c r="BM722" s="631"/>
      <c r="BN722" s="631"/>
      <c r="BO722" s="631"/>
      <c r="BP722" s="631"/>
      <c r="BQ722" s="631"/>
      <c r="BR722" s="631"/>
      <c r="BS722" s="631"/>
      <c r="BT722" s="634"/>
      <c r="BU722" s="635"/>
      <c r="BV722" s="633"/>
      <c r="BW722" s="636"/>
    </row>
    <row r="723" spans="2:75" ht="15.75" customHeight="1">
      <c r="B723" s="330" t="s">
        <v>116</v>
      </c>
      <c r="C723" s="331">
        <v>9528698000197</v>
      </c>
      <c r="D723" s="332" t="s">
        <v>13</v>
      </c>
      <c r="E723" s="332" t="s">
        <v>615</v>
      </c>
      <c r="F723" s="332" t="s">
        <v>619</v>
      </c>
      <c r="G723" s="333"/>
      <c r="H723" s="333" t="s">
        <v>1337</v>
      </c>
      <c r="I723" s="333" t="s">
        <v>34</v>
      </c>
      <c r="J723" s="333" t="s">
        <v>611</v>
      </c>
      <c r="K723" s="334" t="s">
        <v>48</v>
      </c>
      <c r="L723" s="335"/>
      <c r="M723" s="335" t="s">
        <v>1415</v>
      </c>
      <c r="N723" s="334">
        <v>210269</v>
      </c>
      <c r="O723" s="334" t="s">
        <v>1321</v>
      </c>
      <c r="P723" s="338">
        <v>39598</v>
      </c>
      <c r="Q723" s="339">
        <v>59465357.689999998</v>
      </c>
      <c r="R723" s="339">
        <v>77905470.258769751</v>
      </c>
      <c r="S723" s="334">
        <v>21</v>
      </c>
      <c r="T723" s="336">
        <v>0.11284744362569943</v>
      </c>
      <c r="U723" s="336">
        <v>1.4588009294678408</v>
      </c>
      <c r="V723" s="336">
        <v>0.11607136863595868</v>
      </c>
      <c r="W723" s="336">
        <v>1.1378875245642148</v>
      </c>
      <c r="X723" s="336">
        <v>0.15206030119433955</v>
      </c>
      <c r="Y723" s="336">
        <v>1.1531008873146096</v>
      </c>
      <c r="Z723" s="336">
        <v>0.15829418132623263</v>
      </c>
      <c r="AA723" s="336">
        <v>0.89979544377390241</v>
      </c>
      <c r="AB723" s="336">
        <v>2.3592805477186098E-2</v>
      </c>
      <c r="AC723" s="340">
        <v>0.54947583754393958</v>
      </c>
      <c r="AD723" s="509">
        <v>0</v>
      </c>
      <c r="AE723" s="337" t="s">
        <v>2191</v>
      </c>
      <c r="AF723" s="337" t="s">
        <v>2140</v>
      </c>
      <c r="AG723" s="341" t="s">
        <v>719</v>
      </c>
      <c r="AH723" s="341" t="s">
        <v>2138</v>
      </c>
      <c r="AI723" s="341">
        <v>20000</v>
      </c>
      <c r="AJ723" s="341">
        <v>1000</v>
      </c>
      <c r="AK723" s="341">
        <v>20000</v>
      </c>
      <c r="AL723" s="336">
        <v>1.37E-2</v>
      </c>
      <c r="AM723" s="336">
        <v>0.2</v>
      </c>
      <c r="AN723" s="336" t="s">
        <v>64</v>
      </c>
      <c r="AO723" s="334" t="s">
        <v>1324</v>
      </c>
      <c r="AP723" s="337" t="s">
        <v>13</v>
      </c>
      <c r="AQ723" s="343" t="s">
        <v>664</v>
      </c>
      <c r="AR723" s="336">
        <v>3.4845999999999996E-3</v>
      </c>
      <c r="AS723" s="336">
        <v>3.4845999999999996E-3</v>
      </c>
      <c r="AT723" s="336"/>
      <c r="AX723" s="629"/>
      <c r="AY723" s="630"/>
      <c r="AZ723" s="630"/>
      <c r="BA723" s="630"/>
      <c r="BB723" s="631"/>
      <c r="BC723" s="630"/>
      <c r="BD723" s="630"/>
      <c r="BE723" s="630"/>
      <c r="BF723" s="630"/>
      <c r="BG723" s="631"/>
      <c r="BH723" s="631"/>
      <c r="BI723" s="632"/>
      <c r="BJ723" s="632"/>
      <c r="BK723" s="632"/>
      <c r="BL723" s="631"/>
      <c r="BM723" s="631"/>
      <c r="BN723" s="631"/>
      <c r="BO723" s="631"/>
      <c r="BP723" s="631"/>
      <c r="BQ723" s="631"/>
      <c r="BR723" s="631"/>
      <c r="BS723" s="631"/>
      <c r="BT723" s="634"/>
      <c r="BU723" s="635"/>
      <c r="BV723" s="633"/>
      <c r="BW723" s="636"/>
    </row>
    <row r="724" spans="2:75" ht="15.75" customHeight="1">
      <c r="B724" s="330" t="s">
        <v>202</v>
      </c>
      <c r="C724" s="331">
        <v>26846429000198</v>
      </c>
      <c r="D724" s="332" t="s">
        <v>14</v>
      </c>
      <c r="E724" s="332" t="s">
        <v>607</v>
      </c>
      <c r="F724" s="332"/>
      <c r="G724" s="333"/>
      <c r="H724" s="333" t="s">
        <v>34</v>
      </c>
      <c r="I724" s="333" t="s">
        <v>34</v>
      </c>
      <c r="J724" s="333" t="s">
        <v>608</v>
      </c>
      <c r="K724" s="334" t="s">
        <v>48</v>
      </c>
      <c r="L724" s="335"/>
      <c r="M724" s="335" t="s">
        <v>34</v>
      </c>
      <c r="N724" s="334">
        <v>434213</v>
      </c>
      <c r="O724" s="334" t="s">
        <v>1321</v>
      </c>
      <c r="P724" s="338">
        <v>42765</v>
      </c>
      <c r="Q724" s="339">
        <v>28360288.75</v>
      </c>
      <c r="R724" s="339">
        <v>35238652.431111105</v>
      </c>
      <c r="S724" s="334">
        <v>21</v>
      </c>
      <c r="T724" s="336">
        <v>-0.28289754196510153</v>
      </c>
      <c r="U724" s="336">
        <v>-3.6570717413121172</v>
      </c>
      <c r="V724" s="336">
        <v>-0.32510077016293315</v>
      </c>
      <c r="W724" s="336">
        <v>-3.1870745985157334</v>
      </c>
      <c r="X724" s="336">
        <v>-0.16483400453028707</v>
      </c>
      <c r="Y724" s="336">
        <v>-1.2499662001890719</v>
      </c>
      <c r="Z724" s="336">
        <v>0.11924015451458669</v>
      </c>
      <c r="AA724" s="336">
        <v>0.67779969451941413</v>
      </c>
      <c r="AB724" s="336">
        <v>0.25667098285230833</v>
      </c>
      <c r="AC724" s="340">
        <v>-1.7812448441553521</v>
      </c>
      <c r="AD724" s="509">
        <v>0</v>
      </c>
      <c r="AE724" s="337" t="s">
        <v>2267</v>
      </c>
      <c r="AF724" s="337" t="s">
        <v>761</v>
      </c>
      <c r="AG724" s="341" t="s">
        <v>1438</v>
      </c>
      <c r="AH724" s="341" t="s">
        <v>2135</v>
      </c>
      <c r="AI724" s="341">
        <v>10000</v>
      </c>
      <c r="AJ724" s="341">
        <v>5000</v>
      </c>
      <c r="AK724" s="341">
        <v>5000</v>
      </c>
      <c r="AL724" s="336">
        <v>0.02</v>
      </c>
      <c r="AM724" s="336">
        <v>0.2</v>
      </c>
      <c r="AN724" s="336" t="s">
        <v>34</v>
      </c>
      <c r="AO724" s="334" t="s">
        <v>1324</v>
      </c>
      <c r="AP724" s="337" t="s">
        <v>716</v>
      </c>
      <c r="AQ724" s="343" t="s">
        <v>687</v>
      </c>
      <c r="AR724" s="336">
        <v>4.0000000000000001E-3</v>
      </c>
      <c r="AS724" s="336">
        <v>4.0000000000000001E-3</v>
      </c>
      <c r="AT724" s="336"/>
      <c r="AX724" s="629"/>
      <c r="AY724" s="630"/>
      <c r="AZ724" s="630"/>
      <c r="BA724" s="630"/>
      <c r="BB724" s="631"/>
      <c r="BC724" s="630"/>
      <c r="BD724" s="630"/>
      <c r="BE724" s="630"/>
      <c r="BF724" s="630"/>
      <c r="BG724" s="631"/>
      <c r="BH724" s="631"/>
      <c r="BI724" s="632"/>
      <c r="BJ724" s="632"/>
      <c r="BK724" s="632"/>
      <c r="BL724" s="631"/>
      <c r="BM724" s="631"/>
      <c r="BN724" s="631"/>
      <c r="BO724" s="631"/>
      <c r="BP724" s="631"/>
      <c r="BQ724" s="631"/>
      <c r="BR724" s="631"/>
      <c r="BS724" s="631"/>
      <c r="BT724" s="634"/>
      <c r="BU724" s="635"/>
      <c r="BV724" s="633"/>
      <c r="BW724" s="636"/>
    </row>
    <row r="725" spans="2:75" ht="15.75" customHeight="1">
      <c r="B725" s="330" t="s">
        <v>1407</v>
      </c>
      <c r="C725" s="331">
        <v>42449356000157</v>
      </c>
      <c r="D725" s="332" t="s">
        <v>11</v>
      </c>
      <c r="E725" s="332" t="s">
        <v>620</v>
      </c>
      <c r="F725" s="332" t="s">
        <v>663</v>
      </c>
      <c r="G725" s="333"/>
      <c r="H725" s="333" t="s">
        <v>34</v>
      </c>
      <c r="I725" s="333" t="s">
        <v>1304</v>
      </c>
      <c r="J725" s="333" t="s">
        <v>608</v>
      </c>
      <c r="K725" s="334" t="s">
        <v>48</v>
      </c>
      <c r="L725" s="335"/>
      <c r="M725" s="335" t="s">
        <v>1415</v>
      </c>
      <c r="N725" s="334">
        <v>667218</v>
      </c>
      <c r="O725" s="334" t="s">
        <v>1321</v>
      </c>
      <c r="P725" s="338">
        <v>44753</v>
      </c>
      <c r="Q725" s="339">
        <v>9459972.5999999996</v>
      </c>
      <c r="R725" s="339" t="s">
        <v>1418</v>
      </c>
      <c r="S725" s="334">
        <v>22</v>
      </c>
      <c r="T725" s="336" t="s">
        <v>1418</v>
      </c>
      <c r="U725" s="336" t="s">
        <v>1418</v>
      </c>
      <c r="V725" s="336" t="s">
        <v>1418</v>
      </c>
      <c r="W725" s="336" t="s">
        <v>1418</v>
      </c>
      <c r="X725" s="336" t="s">
        <v>1418</v>
      </c>
      <c r="Y725" s="336" t="s">
        <v>1418</v>
      </c>
      <c r="Z725" s="336" t="s">
        <v>1418</v>
      </c>
      <c r="AA725" s="336" t="s">
        <v>1418</v>
      </c>
      <c r="AB725" s="336" t="s">
        <v>1418</v>
      </c>
      <c r="AC725" s="340" t="s">
        <v>1418</v>
      </c>
      <c r="AD725" s="509">
        <v>28840203000105</v>
      </c>
      <c r="AE725" s="337" t="s">
        <v>2309</v>
      </c>
      <c r="AF725" s="337" t="s">
        <v>2137</v>
      </c>
      <c r="AG725" s="341" t="s">
        <v>59</v>
      </c>
      <c r="AH725" s="341" t="s">
        <v>2135</v>
      </c>
      <c r="AI725" s="341">
        <v>0</v>
      </c>
      <c r="AJ725" s="341">
        <v>0</v>
      </c>
      <c r="AK725" s="341">
        <v>0</v>
      </c>
      <c r="AL725" s="336">
        <v>6.0000000000000001E-3</v>
      </c>
      <c r="AM725" s="336">
        <v>0.2</v>
      </c>
      <c r="AN725" s="336" t="s">
        <v>64</v>
      </c>
      <c r="AO725" s="334" t="s">
        <v>1324</v>
      </c>
      <c r="AP725" s="337" t="s">
        <v>13</v>
      </c>
      <c r="AQ725" s="343" t="s">
        <v>668</v>
      </c>
      <c r="AR725" s="336" t="s">
        <v>34</v>
      </c>
      <c r="AS725" s="336" t="s">
        <v>34</v>
      </c>
      <c r="AT725" s="336"/>
      <c r="AX725" s="629"/>
      <c r="AY725" s="630"/>
      <c r="AZ725" s="630"/>
      <c r="BA725" s="630"/>
      <c r="BB725" s="631"/>
      <c r="BC725" s="630"/>
      <c r="BD725" s="630"/>
      <c r="BE725" s="630"/>
      <c r="BF725" s="630"/>
      <c r="BG725" s="631"/>
      <c r="BH725" s="631"/>
      <c r="BI725" s="632"/>
      <c r="BJ725" s="632"/>
      <c r="BK725" s="632"/>
      <c r="BL725" s="631"/>
      <c r="BM725" s="631"/>
      <c r="BN725" s="631"/>
      <c r="BO725" s="631"/>
      <c r="BP725" s="631"/>
      <c r="BQ725" s="631"/>
      <c r="BR725" s="631"/>
      <c r="BS725" s="631"/>
      <c r="BT725" s="634"/>
      <c r="BU725" s="635"/>
      <c r="BV725" s="633"/>
      <c r="BW725" s="636"/>
    </row>
    <row r="726" spans="2:75" ht="15.75" customHeight="1">
      <c r="B726" s="330" t="s">
        <v>998</v>
      </c>
      <c r="C726" s="331">
        <v>42826922000100</v>
      </c>
      <c r="D726" s="332" t="s">
        <v>11</v>
      </c>
      <c r="E726" s="332" t="s">
        <v>621</v>
      </c>
      <c r="F726" s="332" t="s">
        <v>692</v>
      </c>
      <c r="G726" s="333" t="s">
        <v>865</v>
      </c>
      <c r="H726" s="333" t="s">
        <v>34</v>
      </c>
      <c r="I726" s="333"/>
      <c r="J726" s="333" t="s">
        <v>608</v>
      </c>
      <c r="K726" s="334" t="s">
        <v>48</v>
      </c>
      <c r="L726" s="335"/>
      <c r="M726" s="335" t="s">
        <v>34</v>
      </c>
      <c r="N726" s="334">
        <v>645923</v>
      </c>
      <c r="O726" s="334" t="s">
        <v>1321</v>
      </c>
      <c r="P726" s="338">
        <v>44659</v>
      </c>
      <c r="Q726" s="339">
        <v>3094449.64</v>
      </c>
      <c r="R726" s="339" t="s">
        <v>1418</v>
      </c>
      <c r="S726" s="334">
        <v>22</v>
      </c>
      <c r="T726" s="336" t="s">
        <v>1418</v>
      </c>
      <c r="U726" s="336" t="s">
        <v>1418</v>
      </c>
      <c r="V726" s="336" t="s">
        <v>1418</v>
      </c>
      <c r="W726" s="336" t="s">
        <v>1418</v>
      </c>
      <c r="X726" s="336" t="s">
        <v>1418</v>
      </c>
      <c r="Y726" s="336" t="s">
        <v>1418</v>
      </c>
      <c r="Z726" s="336" t="s">
        <v>1418</v>
      </c>
      <c r="AA726" s="336" t="s">
        <v>1418</v>
      </c>
      <c r="AB726" s="336" t="s">
        <v>1418</v>
      </c>
      <c r="AC726" s="340" t="s">
        <v>1418</v>
      </c>
      <c r="AD726" s="509">
        <v>42378579000170</v>
      </c>
      <c r="AE726" s="337" t="s">
        <v>2309</v>
      </c>
      <c r="AF726" s="337" t="s">
        <v>2137</v>
      </c>
      <c r="AG726" s="341" t="s">
        <v>59</v>
      </c>
      <c r="AH726" s="341" t="s">
        <v>2138</v>
      </c>
      <c r="AI726" s="341">
        <v>0</v>
      </c>
      <c r="AJ726" s="341">
        <v>0</v>
      </c>
      <c r="AK726" s="341">
        <v>0</v>
      </c>
      <c r="AL726" s="336">
        <v>8.5000000000000006E-3</v>
      </c>
      <c r="AM726" s="336">
        <v>0.2</v>
      </c>
      <c r="AN726" s="336" t="s">
        <v>635</v>
      </c>
      <c r="AO726" s="334" t="s">
        <v>1324</v>
      </c>
      <c r="AP726" s="337" t="s">
        <v>11</v>
      </c>
      <c r="AQ726" s="343" t="s">
        <v>675</v>
      </c>
      <c r="AR726" s="336">
        <v>1.9833333333333335E-3</v>
      </c>
      <c r="AS726" s="336">
        <v>1.9833333333333335E-3</v>
      </c>
      <c r="AT726" s="336"/>
      <c r="AX726" s="629"/>
      <c r="AY726" s="630"/>
      <c r="AZ726" s="630"/>
      <c r="BA726" s="630"/>
      <c r="BB726" s="631"/>
      <c r="BC726" s="630"/>
      <c r="BD726" s="630"/>
      <c r="BE726" s="630"/>
      <c r="BF726" s="630"/>
      <c r="BG726" s="631"/>
      <c r="BH726" s="631"/>
      <c r="BI726" s="632"/>
      <c r="BJ726" s="632"/>
      <c r="BK726" s="632"/>
      <c r="BL726" s="631"/>
      <c r="BM726" s="631"/>
      <c r="BN726" s="631"/>
      <c r="BO726" s="631"/>
      <c r="BP726" s="631"/>
      <c r="BQ726" s="631"/>
      <c r="BR726" s="631"/>
      <c r="BS726" s="631"/>
      <c r="BT726" s="634"/>
      <c r="BU726" s="635"/>
      <c r="BV726" s="633"/>
      <c r="BW726" s="636"/>
    </row>
    <row r="727" spans="2:75" ht="15.75" customHeight="1">
      <c r="B727" s="330" t="s">
        <v>766</v>
      </c>
      <c r="C727" s="331">
        <v>34172497000147</v>
      </c>
      <c r="D727" s="332" t="s">
        <v>13</v>
      </c>
      <c r="E727" s="332" t="s">
        <v>615</v>
      </c>
      <c r="F727" s="332" t="s">
        <v>619</v>
      </c>
      <c r="G727" s="333" t="s">
        <v>34</v>
      </c>
      <c r="H727" s="333" t="s">
        <v>1338</v>
      </c>
      <c r="I727" s="333" t="s">
        <v>34</v>
      </c>
      <c r="J727" s="333"/>
      <c r="K727" s="334" t="s">
        <v>48</v>
      </c>
      <c r="L727" s="335"/>
      <c r="M727" s="335" t="s">
        <v>34</v>
      </c>
      <c r="N727" s="334">
        <v>511897</v>
      </c>
      <c r="O727" s="334" t="s">
        <v>1321</v>
      </c>
      <c r="P727" s="338">
        <v>43761</v>
      </c>
      <c r="Q727" s="339">
        <v>134863015.97999999</v>
      </c>
      <c r="R727" s="339">
        <v>103804881.52484126</v>
      </c>
      <c r="S727" s="334">
        <v>22</v>
      </c>
      <c r="T727" s="336">
        <v>0.16925203498212538</v>
      </c>
      <c r="U727" s="336">
        <v>2.1879540910576623</v>
      </c>
      <c r="V727" s="336">
        <v>0.21103169841887337</v>
      </c>
      <c r="W727" s="336">
        <v>2.0688162786429127</v>
      </c>
      <c r="X727" s="336">
        <v>0.24211266992865021</v>
      </c>
      <c r="Y727" s="336">
        <v>1.8359843583897113</v>
      </c>
      <c r="Z727" s="336" t="s">
        <v>1418</v>
      </c>
      <c r="AA727" s="336" t="s">
        <v>1418</v>
      </c>
      <c r="AB727" s="336">
        <v>0.10320283322254376</v>
      </c>
      <c r="AC727" s="340">
        <v>0.96606721666971918</v>
      </c>
      <c r="AD727" s="509">
        <v>37953365000140</v>
      </c>
      <c r="AE727" s="337" t="s">
        <v>2174</v>
      </c>
      <c r="AF727" s="337" t="s">
        <v>2134</v>
      </c>
      <c r="AG727" s="341" t="s">
        <v>1436</v>
      </c>
      <c r="AH727" s="341" t="s">
        <v>2135</v>
      </c>
      <c r="AI727" s="341">
        <v>10000</v>
      </c>
      <c r="AJ727" s="341">
        <v>2000</v>
      </c>
      <c r="AK727" s="341">
        <v>2000</v>
      </c>
      <c r="AL727" s="640">
        <v>0.02</v>
      </c>
      <c r="AM727" s="640">
        <v>0.2</v>
      </c>
      <c r="AN727" s="336" t="s">
        <v>34</v>
      </c>
      <c r="AO727" s="334" t="s">
        <v>1324</v>
      </c>
      <c r="AP727" s="337" t="s">
        <v>13</v>
      </c>
      <c r="AQ727" s="343" t="s">
        <v>668</v>
      </c>
      <c r="AR727" s="336">
        <v>5.3333333333333332E-3</v>
      </c>
      <c r="AS727" s="336">
        <v>5.3333333333333332E-3</v>
      </c>
      <c r="AT727" s="336"/>
      <c r="AX727" s="629"/>
      <c r="AY727" s="630"/>
      <c r="AZ727" s="630"/>
      <c r="BA727" s="630"/>
      <c r="BB727" s="631"/>
      <c r="BC727" s="630"/>
      <c r="BD727" s="630"/>
      <c r="BE727" s="630"/>
      <c r="BF727" s="630"/>
      <c r="BG727" s="631"/>
      <c r="BH727" s="631"/>
      <c r="BI727" s="632"/>
      <c r="BJ727" s="632"/>
      <c r="BK727" s="632"/>
      <c r="BL727" s="631"/>
      <c r="BM727" s="631"/>
      <c r="BN727" s="631"/>
      <c r="BO727" s="631"/>
      <c r="BP727" s="631"/>
      <c r="BQ727" s="631"/>
      <c r="BR727" s="631"/>
      <c r="BS727" s="631"/>
      <c r="BT727" s="634"/>
      <c r="BU727" s="635"/>
      <c r="BV727" s="633"/>
      <c r="BW727" s="636"/>
    </row>
    <row r="728" spans="2:75" ht="15.75" customHeight="1">
      <c r="B728" s="330" t="s">
        <v>1501</v>
      </c>
      <c r="C728" s="331">
        <v>33601214000172</v>
      </c>
      <c r="D728" s="332" t="s">
        <v>13</v>
      </c>
      <c r="E728" s="332" t="s">
        <v>615</v>
      </c>
      <c r="F728" s="332" t="s">
        <v>619</v>
      </c>
      <c r="G728" s="333" t="s">
        <v>34</v>
      </c>
      <c r="H728" s="333" t="s">
        <v>1338</v>
      </c>
      <c r="I728" s="333" t="s">
        <v>34</v>
      </c>
      <c r="J728" s="333"/>
      <c r="K728" s="334" t="s">
        <v>48</v>
      </c>
      <c r="L728" s="335"/>
      <c r="M728" s="335"/>
      <c r="N728" s="334">
        <v>501476</v>
      </c>
      <c r="O728" s="334" t="s">
        <v>1321</v>
      </c>
      <c r="P728" s="338">
        <v>43661</v>
      </c>
      <c r="Q728" s="339" t="s">
        <v>1393</v>
      </c>
      <c r="R728" s="339" t="s">
        <v>1418</v>
      </c>
      <c r="S728" s="334">
        <v>22</v>
      </c>
      <c r="T728" s="336" t="s">
        <v>1418</v>
      </c>
      <c r="U728" s="336" t="s">
        <v>1418</v>
      </c>
      <c r="V728" s="336" t="s">
        <v>1418</v>
      </c>
      <c r="W728" s="336" t="s">
        <v>1418</v>
      </c>
      <c r="X728" s="336" t="s">
        <v>1418</v>
      </c>
      <c r="Y728" s="336" t="s">
        <v>1418</v>
      </c>
      <c r="Z728" s="336" t="s">
        <v>1418</v>
      </c>
      <c r="AA728" s="336" t="s">
        <v>1418</v>
      </c>
      <c r="AB728" s="336" t="s">
        <v>1418</v>
      </c>
      <c r="AC728" s="340" t="s">
        <v>1418</v>
      </c>
      <c r="AD728" s="509">
        <v>0</v>
      </c>
      <c r="AE728" s="337" t="s">
        <v>2174</v>
      </c>
      <c r="AF728" s="337" t="s">
        <v>2134</v>
      </c>
      <c r="AG728" s="341" t="s">
        <v>1436</v>
      </c>
      <c r="AH728" s="341" t="s">
        <v>2135</v>
      </c>
      <c r="AI728" s="341">
        <v>5000</v>
      </c>
      <c r="AJ728" s="341">
        <v>1000</v>
      </c>
      <c r="AK728" s="341">
        <v>1000</v>
      </c>
      <c r="AL728" s="640">
        <v>1.4999999999999999E-2</v>
      </c>
      <c r="AM728" s="640">
        <v>0.2</v>
      </c>
      <c r="AN728" s="336" t="s">
        <v>34</v>
      </c>
      <c r="AO728" s="334" t="s">
        <v>1324</v>
      </c>
      <c r="AP728" s="337" t="s">
        <v>13</v>
      </c>
      <c r="AQ728" s="343" t="s">
        <v>668</v>
      </c>
      <c r="AR728" s="336">
        <v>4.0000000000000001E-3</v>
      </c>
      <c r="AS728" s="336">
        <v>4.0000000000000001E-3</v>
      </c>
      <c r="AT728" s="336"/>
      <c r="AX728" s="629"/>
      <c r="AY728" s="630"/>
      <c r="AZ728" s="630"/>
      <c r="BA728" s="630"/>
      <c r="BB728" s="631"/>
      <c r="BC728" s="630"/>
      <c r="BD728" s="630"/>
      <c r="BE728" s="630"/>
      <c r="BF728" s="630"/>
      <c r="BG728" s="631"/>
      <c r="BH728" s="631"/>
      <c r="BI728" s="632"/>
      <c r="BJ728" s="632"/>
      <c r="BK728" s="632"/>
      <c r="BL728" s="631"/>
      <c r="BM728" s="631"/>
      <c r="BN728" s="631"/>
      <c r="BO728" s="631"/>
      <c r="BP728" s="631"/>
      <c r="BQ728" s="631"/>
      <c r="BR728" s="631"/>
      <c r="BS728" s="631"/>
      <c r="BT728" s="634"/>
      <c r="BU728" s="635"/>
      <c r="BV728" s="633"/>
      <c r="BW728" s="636"/>
    </row>
    <row r="729" spans="2:75" ht="15.75" customHeight="1">
      <c r="B729" s="330" t="s">
        <v>240</v>
      </c>
      <c r="C729" s="331">
        <v>35727276000150</v>
      </c>
      <c r="D729" s="332" t="s">
        <v>13</v>
      </c>
      <c r="E729" s="332" t="s">
        <v>615</v>
      </c>
      <c r="F729" s="332" t="s">
        <v>619</v>
      </c>
      <c r="G729" s="333"/>
      <c r="H729" s="333" t="s">
        <v>1337</v>
      </c>
      <c r="I729" s="333" t="s">
        <v>34</v>
      </c>
      <c r="J729" s="333" t="s">
        <v>608</v>
      </c>
      <c r="K729" s="334" t="s">
        <v>48</v>
      </c>
      <c r="L729" s="335"/>
      <c r="M729" s="335" t="s">
        <v>34</v>
      </c>
      <c r="N729" s="334">
        <v>592293</v>
      </c>
      <c r="O729" s="334" t="s">
        <v>1321</v>
      </c>
      <c r="P729" s="338">
        <v>44316</v>
      </c>
      <c r="Q729" s="339">
        <v>151792795.94</v>
      </c>
      <c r="R729" s="339">
        <v>100900091.06603168</v>
      </c>
      <c r="S729" s="334">
        <v>22</v>
      </c>
      <c r="T729" s="336">
        <v>0.14165406768726774</v>
      </c>
      <c r="U729" s="336">
        <v>1.8311897812280267</v>
      </c>
      <c r="V729" s="336">
        <v>0.22729452945541717</v>
      </c>
      <c r="W729" s="336">
        <v>2.2282464014031436</v>
      </c>
      <c r="X729" s="336" t="s">
        <v>1418</v>
      </c>
      <c r="Y729" s="336" t="s">
        <v>1418</v>
      </c>
      <c r="Z729" s="336" t="s">
        <v>1418</v>
      </c>
      <c r="AA729" s="336" t="s">
        <v>1418</v>
      </c>
      <c r="AB729" s="336">
        <v>3.0762877652949314E-2</v>
      </c>
      <c r="AC729" s="340">
        <v>3.5176857581464653</v>
      </c>
      <c r="AD729" s="509">
        <v>40671799000162</v>
      </c>
      <c r="AE729" s="337" t="s">
        <v>59</v>
      </c>
      <c r="AF729" s="337" t="s">
        <v>2137</v>
      </c>
      <c r="AG729" s="341" t="s">
        <v>59</v>
      </c>
      <c r="AH729" s="341" t="s">
        <v>2138</v>
      </c>
      <c r="AI729" s="341">
        <v>100</v>
      </c>
      <c r="AJ729" s="341">
        <v>1</v>
      </c>
      <c r="AK729" s="341">
        <v>100</v>
      </c>
      <c r="AL729" s="336">
        <v>0.02</v>
      </c>
      <c r="AM729" s="336">
        <v>0.2</v>
      </c>
      <c r="AN729" s="336" t="s">
        <v>64</v>
      </c>
      <c r="AO729" s="334" t="s">
        <v>1324</v>
      </c>
      <c r="AP729" s="337" t="s">
        <v>13</v>
      </c>
      <c r="AQ729" s="343" t="s">
        <v>668</v>
      </c>
      <c r="AR729" s="336">
        <v>4.6666666666666662E-3</v>
      </c>
      <c r="AS729" s="336">
        <v>4.6666666666666662E-3</v>
      </c>
      <c r="AT729" s="336"/>
      <c r="AX729" s="629"/>
      <c r="AY729" s="630"/>
      <c r="AZ729" s="630"/>
      <c r="BA729" s="630"/>
      <c r="BB729" s="631"/>
      <c r="BC729" s="630"/>
      <c r="BD729" s="630"/>
      <c r="BE729" s="630"/>
      <c r="BF729" s="630"/>
      <c r="BG729" s="631"/>
      <c r="BH729" s="631"/>
      <c r="BI729" s="632"/>
      <c r="BJ729" s="632"/>
      <c r="BK729" s="632"/>
      <c r="BL729" s="631"/>
      <c r="BM729" s="631"/>
      <c r="BN729" s="631"/>
      <c r="BO729" s="631"/>
      <c r="BP729" s="631"/>
      <c r="BQ729" s="631"/>
      <c r="BR729" s="631"/>
      <c r="BS729" s="631"/>
      <c r="BT729" s="634"/>
      <c r="BU729" s="635"/>
      <c r="BV729" s="633"/>
      <c r="BW729" s="636"/>
    </row>
    <row r="730" spans="2:75" ht="15.75" customHeight="1">
      <c r="B730" s="330" t="s">
        <v>1238</v>
      </c>
      <c r="C730" s="331">
        <v>27477408000105</v>
      </c>
      <c r="D730" s="332" t="s">
        <v>13</v>
      </c>
      <c r="E730" s="332" t="s">
        <v>615</v>
      </c>
      <c r="F730" s="332" t="s">
        <v>619</v>
      </c>
      <c r="G730" s="333" t="s">
        <v>34</v>
      </c>
      <c r="H730" s="333" t="s">
        <v>1338</v>
      </c>
      <c r="I730" s="333" t="s">
        <v>34</v>
      </c>
      <c r="J730" s="333"/>
      <c r="K730" s="334" t="s">
        <v>48</v>
      </c>
      <c r="L730" s="335"/>
      <c r="M730" s="335" t="s">
        <v>1415</v>
      </c>
      <c r="N730" s="334">
        <v>467006</v>
      </c>
      <c r="O730" s="334" t="s">
        <v>1321</v>
      </c>
      <c r="P730" s="338">
        <v>43250</v>
      </c>
      <c r="Q730" s="339">
        <v>7071129.6200000001</v>
      </c>
      <c r="R730" s="339">
        <v>7531742.8688095268</v>
      </c>
      <c r="S730" s="334">
        <v>22</v>
      </c>
      <c r="T730" s="336">
        <v>5.1208992364081052E-2</v>
      </c>
      <c r="U730" s="336">
        <v>0.66198863933166019</v>
      </c>
      <c r="V730" s="336">
        <v>8.3701329998509655E-2</v>
      </c>
      <c r="W730" s="336">
        <v>0.82055290907658518</v>
      </c>
      <c r="X730" s="336">
        <v>8.1516849960175719E-2</v>
      </c>
      <c r="Y730" s="336">
        <v>0.61815708164380234</v>
      </c>
      <c r="Z730" s="336">
        <v>0.10725831593085955</v>
      </c>
      <c r="AA730" s="336">
        <v>0.60969103963807791</v>
      </c>
      <c r="AB730" s="336">
        <v>8.3455515601981528E-2</v>
      </c>
      <c r="AC730" s="340">
        <v>-0.15918708773512624</v>
      </c>
      <c r="AD730" s="509">
        <v>0</v>
      </c>
      <c r="AE730" s="337" t="s">
        <v>2446</v>
      </c>
      <c r="AF730" s="337" t="s">
        <v>736</v>
      </c>
      <c r="AG730" s="341" t="s">
        <v>736</v>
      </c>
      <c r="AH730" s="341" t="s">
        <v>2138</v>
      </c>
      <c r="AI730" s="341">
        <v>100</v>
      </c>
      <c r="AJ730" s="341">
        <v>100</v>
      </c>
      <c r="AK730" s="341">
        <v>0</v>
      </c>
      <c r="AL730" s="336">
        <v>8.5000000000000006E-3</v>
      </c>
      <c r="AM730" s="336">
        <v>0.1</v>
      </c>
      <c r="AN730" s="336" t="s">
        <v>64</v>
      </c>
      <c r="AO730" s="334" t="s">
        <v>1324</v>
      </c>
      <c r="AP730" s="337" t="s">
        <v>13</v>
      </c>
      <c r="AQ730" s="343" t="s">
        <v>668</v>
      </c>
      <c r="AR730" s="336">
        <v>2.2666666666666668E-3</v>
      </c>
      <c r="AS730" s="336">
        <v>2.2666666666666668E-3</v>
      </c>
      <c r="AT730" s="336"/>
      <c r="AX730" s="629"/>
      <c r="AY730" s="630"/>
      <c r="AZ730" s="630"/>
      <c r="BA730" s="630"/>
      <c r="BB730" s="631"/>
      <c r="BC730" s="630"/>
      <c r="BD730" s="630"/>
      <c r="BE730" s="630"/>
      <c r="BF730" s="630"/>
      <c r="BG730" s="631"/>
      <c r="BH730" s="631"/>
      <c r="BI730" s="632"/>
      <c r="BJ730" s="632"/>
      <c r="BK730" s="632"/>
      <c r="BL730" s="631"/>
      <c r="BM730" s="631"/>
      <c r="BN730" s="631"/>
      <c r="BO730" s="631"/>
      <c r="BP730" s="631"/>
      <c r="BQ730" s="631"/>
      <c r="BR730" s="631"/>
      <c r="BS730" s="631"/>
      <c r="BT730" s="634"/>
      <c r="BU730" s="635"/>
      <c r="BV730" s="633"/>
      <c r="BW730" s="636"/>
    </row>
    <row r="731" spans="2:75" ht="15.75" customHeight="1">
      <c r="B731" s="330" t="s">
        <v>422</v>
      </c>
      <c r="C731" s="331">
        <v>10643371000145</v>
      </c>
      <c r="D731" s="332" t="s">
        <v>14</v>
      </c>
      <c r="E731" s="332" t="s">
        <v>607</v>
      </c>
      <c r="F731" s="332"/>
      <c r="G731" s="333"/>
      <c r="H731" s="333" t="s">
        <v>34</v>
      </c>
      <c r="I731" s="333" t="s">
        <v>34</v>
      </c>
      <c r="J731" s="333" t="s">
        <v>608</v>
      </c>
      <c r="K731" s="334" t="s">
        <v>48</v>
      </c>
      <c r="L731" s="335"/>
      <c r="M731" s="335" t="s">
        <v>34</v>
      </c>
      <c r="N731" s="334">
        <v>240631</v>
      </c>
      <c r="O731" s="334" t="s">
        <v>1321</v>
      </c>
      <c r="P731" s="338">
        <v>40177</v>
      </c>
      <c r="Q731" s="339">
        <v>131181360.73</v>
      </c>
      <c r="R731" s="339">
        <v>120305560.18480162</v>
      </c>
      <c r="S731" s="334">
        <v>22</v>
      </c>
      <c r="T731" s="336">
        <v>9.913064472544808E-2</v>
      </c>
      <c r="U731" s="336">
        <v>1.2814811928207175</v>
      </c>
      <c r="V731" s="336">
        <v>5.4576017230051121E-2</v>
      </c>
      <c r="W731" s="336">
        <v>0.53502745660946671</v>
      </c>
      <c r="X731" s="336">
        <v>0.27435821771082547</v>
      </c>
      <c r="Y731" s="336">
        <v>2.0805082049658883</v>
      </c>
      <c r="Z731" s="336">
        <v>0.36179184244729434</v>
      </c>
      <c r="AA731" s="336">
        <v>2.0565421211391834</v>
      </c>
      <c r="AB731" s="336">
        <v>0.1867500112375084</v>
      </c>
      <c r="AC731" s="340">
        <v>-0.14243076740086591</v>
      </c>
      <c r="AD731" s="509">
        <v>0</v>
      </c>
      <c r="AE731" s="337" t="s">
        <v>2450</v>
      </c>
      <c r="AF731" s="337" t="s">
        <v>2137</v>
      </c>
      <c r="AG731" s="341" t="s">
        <v>59</v>
      </c>
      <c r="AH731" s="341" t="s">
        <v>2135</v>
      </c>
      <c r="AI731" s="341">
        <v>20000</v>
      </c>
      <c r="AJ731" s="341">
        <v>10000</v>
      </c>
      <c r="AK731" s="341">
        <v>20000</v>
      </c>
      <c r="AL731" s="336">
        <v>0.02</v>
      </c>
      <c r="AM731" s="336">
        <v>0.2</v>
      </c>
      <c r="AN731" s="336" t="s">
        <v>666</v>
      </c>
      <c r="AO731" s="334" t="s">
        <v>1324</v>
      </c>
      <c r="AP731" s="337" t="s">
        <v>716</v>
      </c>
      <c r="AQ731" s="343" t="s">
        <v>659</v>
      </c>
      <c r="AR731" s="336">
        <v>4.0000000000000001E-3</v>
      </c>
      <c r="AS731" s="336">
        <v>4.0000000000000001E-3</v>
      </c>
      <c r="AT731" s="336"/>
      <c r="AX731" s="629"/>
      <c r="AY731" s="630"/>
      <c r="AZ731" s="630"/>
      <c r="BA731" s="630"/>
      <c r="BB731" s="631"/>
      <c r="BC731" s="630"/>
      <c r="BD731" s="630"/>
      <c r="BE731" s="630"/>
      <c r="BF731" s="630"/>
      <c r="BG731" s="631"/>
      <c r="BH731" s="631"/>
      <c r="BI731" s="632"/>
      <c r="BJ731" s="632"/>
      <c r="BK731" s="632"/>
      <c r="BL731" s="631"/>
      <c r="BM731" s="631"/>
      <c r="BN731" s="631"/>
      <c r="BO731" s="631"/>
      <c r="BP731" s="631"/>
      <c r="BQ731" s="631"/>
      <c r="BR731" s="631"/>
      <c r="BS731" s="631"/>
      <c r="BT731" s="634"/>
      <c r="BU731" s="635"/>
      <c r="BV731" s="633"/>
      <c r="BW731" s="636"/>
    </row>
    <row r="732" spans="2:75" ht="15.75" customHeight="1">
      <c r="B732" s="330" t="s">
        <v>1490</v>
      </c>
      <c r="C732" s="331">
        <v>39773725000158</v>
      </c>
      <c r="D732" s="332" t="s">
        <v>14</v>
      </c>
      <c r="E732" s="332" t="s">
        <v>614</v>
      </c>
      <c r="F732" s="332" t="s">
        <v>689</v>
      </c>
      <c r="G732" s="333" t="s">
        <v>34</v>
      </c>
      <c r="H732" s="333" t="s">
        <v>865</v>
      </c>
      <c r="I732" s="333" t="s">
        <v>34</v>
      </c>
      <c r="J732" s="333" t="s">
        <v>608</v>
      </c>
      <c r="K732" s="334" t="s">
        <v>48</v>
      </c>
      <c r="L732" s="335"/>
      <c r="M732" s="335" t="s">
        <v>1415</v>
      </c>
      <c r="N732" s="334">
        <v>585971</v>
      </c>
      <c r="O732" s="334" t="s">
        <v>1321</v>
      </c>
      <c r="P732" s="338">
        <v>44306</v>
      </c>
      <c r="Q732" s="339">
        <v>19949689.170000002</v>
      </c>
      <c r="R732" s="339">
        <v>15665135.119047625</v>
      </c>
      <c r="S732" s="334">
        <v>23</v>
      </c>
      <c r="T732" s="336">
        <v>7.2211020755875044E-2</v>
      </c>
      <c r="U732" s="336">
        <v>0.81222331680305315</v>
      </c>
      <c r="V732" s="336">
        <v>7.7816957615013393E-2</v>
      </c>
      <c r="W732" s="336">
        <v>0.71418134650927767</v>
      </c>
      <c r="X732" s="336" t="s">
        <v>1418</v>
      </c>
      <c r="Y732" s="336" t="s">
        <v>1418</v>
      </c>
      <c r="Z732" s="336" t="s">
        <v>1418</v>
      </c>
      <c r="AA732" s="336" t="s">
        <v>1418</v>
      </c>
      <c r="AB732" s="336">
        <v>0.1597622821266331</v>
      </c>
      <c r="AC732" s="340">
        <v>-9.8686229501271885E-2</v>
      </c>
      <c r="AD732" s="509">
        <v>39741188000164</v>
      </c>
      <c r="AE732" s="337" t="s">
        <v>2142</v>
      </c>
      <c r="AF732" s="337" t="s">
        <v>2137</v>
      </c>
      <c r="AG732" s="341" t="s">
        <v>59</v>
      </c>
      <c r="AH732" s="341" t="s">
        <v>2144</v>
      </c>
      <c r="AI732" s="341">
        <v>5000</v>
      </c>
      <c r="AJ732" s="341" t="s">
        <v>1428</v>
      </c>
      <c r="AK732" s="341" t="s">
        <v>1428</v>
      </c>
      <c r="AL732" s="640">
        <v>0.02</v>
      </c>
      <c r="AM732" s="640">
        <v>0.2</v>
      </c>
      <c r="AN732" s="336" t="s">
        <v>666</v>
      </c>
      <c r="AO732" s="334" t="s">
        <v>1321</v>
      </c>
      <c r="AP732" s="337" t="s">
        <v>716</v>
      </c>
      <c r="AQ732" s="343" t="s">
        <v>2145</v>
      </c>
      <c r="AR732" s="336" t="s">
        <v>34</v>
      </c>
      <c r="AS732" s="336" t="s">
        <v>34</v>
      </c>
      <c r="AT732" s="336"/>
      <c r="AX732" s="629"/>
      <c r="AY732" s="630"/>
      <c r="AZ732" s="630"/>
      <c r="BA732" s="630"/>
      <c r="BB732" s="631"/>
      <c r="BC732" s="630"/>
      <c r="BD732" s="630"/>
      <c r="BE732" s="630"/>
      <c r="BF732" s="630"/>
      <c r="BG732" s="631"/>
      <c r="BH732" s="631"/>
      <c r="BI732" s="632"/>
      <c r="BJ732" s="632"/>
      <c r="BK732" s="632"/>
      <c r="BL732" s="631"/>
      <c r="BM732" s="631"/>
      <c r="BN732" s="631"/>
      <c r="BO732" s="631"/>
      <c r="BP732" s="631"/>
      <c r="BQ732" s="631"/>
      <c r="BR732" s="631"/>
      <c r="BS732" s="631"/>
      <c r="BT732" s="634"/>
      <c r="BU732" s="635"/>
      <c r="BV732" s="633"/>
      <c r="BW732" s="636"/>
    </row>
    <row r="733" spans="2:75" ht="15.75" customHeight="1">
      <c r="B733" s="330" t="s">
        <v>995</v>
      </c>
      <c r="C733" s="331">
        <v>39990463000183</v>
      </c>
      <c r="D733" s="332" t="s">
        <v>14</v>
      </c>
      <c r="E733" s="332" t="s">
        <v>607</v>
      </c>
      <c r="F733" s="332"/>
      <c r="G733" s="333"/>
      <c r="H733" s="333" t="s">
        <v>34</v>
      </c>
      <c r="I733" s="333" t="s">
        <v>34</v>
      </c>
      <c r="J733" s="333" t="s">
        <v>608</v>
      </c>
      <c r="K733" s="334" t="s">
        <v>48</v>
      </c>
      <c r="L733" s="335"/>
      <c r="M733" s="335" t="s">
        <v>34</v>
      </c>
      <c r="N733" s="334">
        <v>574767</v>
      </c>
      <c r="O733" s="334" t="s">
        <v>1324</v>
      </c>
      <c r="P733" s="338">
        <v>44229</v>
      </c>
      <c r="Q733" s="339">
        <v>15790701.09</v>
      </c>
      <c r="R733" s="339">
        <v>29316833.578333355</v>
      </c>
      <c r="S733" s="334">
        <v>23</v>
      </c>
      <c r="T733" s="336">
        <v>-3.6874363603383364E-2</v>
      </c>
      <c r="U733" s="336">
        <v>-0.47668209548966967</v>
      </c>
      <c r="V733" s="336">
        <v>-0.19010800575931819</v>
      </c>
      <c r="W733" s="336">
        <v>-1.8636941272896654</v>
      </c>
      <c r="X733" s="336" t="s">
        <v>1418</v>
      </c>
      <c r="Y733" s="336" t="s">
        <v>1418</v>
      </c>
      <c r="Z733" s="336" t="s">
        <v>1418</v>
      </c>
      <c r="AA733" s="336" t="s">
        <v>1418</v>
      </c>
      <c r="AB733" s="336">
        <v>0.21913566309323318</v>
      </c>
      <c r="AC733" s="340">
        <v>-1.2954012205130774</v>
      </c>
      <c r="AD733" s="509">
        <v>35492558000116</v>
      </c>
      <c r="AE733" s="337" t="s">
        <v>59</v>
      </c>
      <c r="AF733" s="337" t="s">
        <v>2137</v>
      </c>
      <c r="AG733" s="341" t="s">
        <v>59</v>
      </c>
      <c r="AH733" s="341" t="s">
        <v>2135</v>
      </c>
      <c r="AI733" s="341">
        <v>100</v>
      </c>
      <c r="AJ733" s="341">
        <v>1</v>
      </c>
      <c r="AK733" s="341">
        <v>100</v>
      </c>
      <c r="AL733" s="336">
        <v>0.02</v>
      </c>
      <c r="AM733" s="336">
        <v>0.2</v>
      </c>
      <c r="AN733" s="336" t="s">
        <v>666</v>
      </c>
      <c r="AO733" s="334" t="s">
        <v>1324</v>
      </c>
      <c r="AP733" s="337" t="s">
        <v>716</v>
      </c>
      <c r="AQ733" s="343" t="s">
        <v>659</v>
      </c>
      <c r="AR733" s="336">
        <v>4.6666666666666662E-3</v>
      </c>
      <c r="AS733" s="336">
        <v>4.6666666666666662E-3</v>
      </c>
      <c r="AT733" s="336"/>
      <c r="AX733" s="629"/>
      <c r="AY733" s="630"/>
      <c r="AZ733" s="630"/>
      <c r="BA733" s="630"/>
      <c r="BB733" s="631"/>
      <c r="BC733" s="630"/>
      <c r="BD733" s="630"/>
      <c r="BE733" s="630"/>
      <c r="BF733" s="630"/>
      <c r="BG733" s="631"/>
      <c r="BH733" s="631"/>
      <c r="BI733" s="632"/>
      <c r="BJ733" s="632"/>
      <c r="BK733" s="632"/>
      <c r="BL733" s="631"/>
      <c r="BM733" s="631"/>
      <c r="BN733" s="631"/>
      <c r="BO733" s="631"/>
      <c r="BP733" s="631"/>
      <c r="BQ733" s="631"/>
      <c r="BR733" s="631"/>
      <c r="BS733" s="631"/>
      <c r="BT733" s="634"/>
      <c r="BU733" s="635"/>
      <c r="BV733" s="633"/>
      <c r="BW733" s="636"/>
    </row>
    <row r="734" spans="2:75" ht="15.75" customHeight="1">
      <c r="B734" s="330" t="s">
        <v>1000</v>
      </c>
      <c r="C734" s="331">
        <v>37567415000151</v>
      </c>
      <c r="D734" s="332" t="s">
        <v>14</v>
      </c>
      <c r="E734" s="332" t="s">
        <v>607</v>
      </c>
      <c r="F734" s="332"/>
      <c r="G734" s="333"/>
      <c r="H734" s="333" t="s">
        <v>34</v>
      </c>
      <c r="I734" s="333" t="s">
        <v>34</v>
      </c>
      <c r="J734" s="333" t="s">
        <v>608</v>
      </c>
      <c r="K734" s="334" t="s">
        <v>48</v>
      </c>
      <c r="L734" s="335"/>
      <c r="M734" s="335" t="s">
        <v>34</v>
      </c>
      <c r="N734" s="334">
        <v>555411</v>
      </c>
      <c r="O734" s="334" t="s">
        <v>1321</v>
      </c>
      <c r="P734" s="338">
        <v>44102</v>
      </c>
      <c r="Q734" s="339">
        <v>1712626.9</v>
      </c>
      <c r="R734" s="339">
        <v>2407194.2803968238</v>
      </c>
      <c r="S734" s="334">
        <v>23</v>
      </c>
      <c r="T734" s="336">
        <v>6.9536622516722657E-2</v>
      </c>
      <c r="U734" s="336">
        <v>0.89891349152678401</v>
      </c>
      <c r="V734" s="336">
        <v>-6.2872681418182919E-2</v>
      </c>
      <c r="W734" s="336">
        <v>-0.61636250750201871</v>
      </c>
      <c r="X734" s="336" t="s">
        <v>1418</v>
      </c>
      <c r="Y734" s="336" t="s">
        <v>1418</v>
      </c>
      <c r="Z734" s="336" t="s">
        <v>1418</v>
      </c>
      <c r="AA734" s="336" t="s">
        <v>1418</v>
      </c>
      <c r="AB734" s="336">
        <v>0.17563885298479354</v>
      </c>
      <c r="AC734" s="340">
        <v>-0.83512349601586278</v>
      </c>
      <c r="AD734" s="509">
        <v>35495676000188</v>
      </c>
      <c r="AE734" s="337" t="s">
        <v>59</v>
      </c>
      <c r="AF734" s="337" t="s">
        <v>2137</v>
      </c>
      <c r="AG734" s="341" t="s">
        <v>59</v>
      </c>
      <c r="AH734" s="341" t="s">
        <v>2135</v>
      </c>
      <c r="AI734" s="341">
        <v>100</v>
      </c>
      <c r="AJ734" s="341">
        <v>0</v>
      </c>
      <c r="AK734" s="341">
        <v>1</v>
      </c>
      <c r="AL734" s="336">
        <v>0.02</v>
      </c>
      <c r="AM734" s="336">
        <v>0.2</v>
      </c>
      <c r="AN734" s="336" t="s">
        <v>2147</v>
      </c>
      <c r="AO734" s="334" t="s">
        <v>1324</v>
      </c>
      <c r="AP734" s="337" t="s">
        <v>716</v>
      </c>
      <c r="AQ734" s="343" t="s">
        <v>659</v>
      </c>
      <c r="AR734" s="336">
        <v>4.6666666666666662E-3</v>
      </c>
      <c r="AS734" s="336">
        <v>4.6666666666666662E-3</v>
      </c>
      <c r="AT734" s="336"/>
      <c r="AX734" s="629"/>
      <c r="AY734" s="630"/>
      <c r="AZ734" s="630"/>
      <c r="BA734" s="630"/>
      <c r="BB734" s="631"/>
      <c r="BC734" s="630"/>
      <c r="BD734" s="630"/>
      <c r="BE734" s="630"/>
      <c r="BF734" s="630"/>
      <c r="BG734" s="631"/>
      <c r="BH734" s="631"/>
      <c r="BI734" s="632"/>
      <c r="BJ734" s="632"/>
      <c r="BK734" s="632"/>
      <c r="BL734" s="631"/>
      <c r="BM734" s="631"/>
      <c r="BN734" s="631"/>
      <c r="BO734" s="631"/>
      <c r="BP734" s="631"/>
      <c r="BQ734" s="631"/>
      <c r="BR734" s="631"/>
      <c r="BS734" s="631"/>
      <c r="BT734" s="634"/>
      <c r="BU734" s="635"/>
      <c r="BV734" s="633"/>
      <c r="BW734" s="636"/>
    </row>
    <row r="735" spans="2:75" ht="15.75" customHeight="1">
      <c r="B735" s="330" t="s">
        <v>1003</v>
      </c>
      <c r="C735" s="331">
        <v>30630299000129</v>
      </c>
      <c r="D735" s="332" t="s">
        <v>14</v>
      </c>
      <c r="E735" s="332" t="s">
        <v>614</v>
      </c>
      <c r="F735" s="332"/>
      <c r="G735" s="333"/>
      <c r="H735" s="333" t="s">
        <v>865</v>
      </c>
      <c r="I735" s="333" t="s">
        <v>34</v>
      </c>
      <c r="J735" s="333" t="s">
        <v>608</v>
      </c>
      <c r="K735" s="334" t="s">
        <v>48</v>
      </c>
      <c r="L735" s="335"/>
      <c r="M735" s="335" t="s">
        <v>34</v>
      </c>
      <c r="N735" s="334">
        <v>474282</v>
      </c>
      <c r="O735" s="334" t="s">
        <v>1321</v>
      </c>
      <c r="P735" s="338">
        <v>43334</v>
      </c>
      <c r="Q735" s="339">
        <v>1082844.58</v>
      </c>
      <c r="R735" s="339">
        <v>1368184.8454761901</v>
      </c>
      <c r="S735" s="334">
        <v>23</v>
      </c>
      <c r="T735" s="336">
        <v>-1.5590392101059836E-2</v>
      </c>
      <c r="U735" s="336">
        <v>-0.20154004164445871</v>
      </c>
      <c r="V735" s="336">
        <v>-0.12382623012826177</v>
      </c>
      <c r="W735" s="336">
        <v>-1.2139110973928495</v>
      </c>
      <c r="X735" s="336">
        <v>-3.9687002617196043E-2</v>
      </c>
      <c r="Y735" s="336">
        <v>-0.30095375040891686</v>
      </c>
      <c r="Z735" s="336">
        <v>-0.2265836447215519</v>
      </c>
      <c r="AA735" s="336">
        <v>-1.2879748923553773</v>
      </c>
      <c r="AB735" s="336">
        <v>0.1080497076176602</v>
      </c>
      <c r="AC735" s="340">
        <v>-2.0683388999257963</v>
      </c>
      <c r="AD735" s="509">
        <v>29259435000137</v>
      </c>
      <c r="AE735" s="337" t="s">
        <v>59</v>
      </c>
      <c r="AF735" s="337" t="s">
        <v>2137</v>
      </c>
      <c r="AG735" s="341" t="s">
        <v>59</v>
      </c>
      <c r="AH735" s="341" t="s">
        <v>2135</v>
      </c>
      <c r="AI735" s="341">
        <v>100</v>
      </c>
      <c r="AJ735" s="341">
        <v>1</v>
      </c>
      <c r="AK735" s="341">
        <v>1</v>
      </c>
      <c r="AL735" s="336">
        <v>0.02</v>
      </c>
      <c r="AM735" s="336">
        <v>0.2</v>
      </c>
      <c r="AN735" s="336" t="s">
        <v>666</v>
      </c>
      <c r="AO735" s="334" t="s">
        <v>1324</v>
      </c>
      <c r="AP735" s="337" t="s">
        <v>716</v>
      </c>
      <c r="AQ735" s="343" t="s">
        <v>659</v>
      </c>
      <c r="AR735" s="336">
        <v>4.6666666666666662E-3</v>
      </c>
      <c r="AS735" s="336">
        <v>4.6666666666666662E-3</v>
      </c>
      <c r="AT735" s="336"/>
      <c r="AX735" s="629"/>
      <c r="AY735" s="630"/>
      <c r="AZ735" s="630"/>
      <c r="BA735" s="630"/>
      <c r="BB735" s="631"/>
      <c r="BC735" s="630"/>
      <c r="BD735" s="630"/>
      <c r="BE735" s="630"/>
      <c r="BF735" s="630"/>
      <c r="BG735" s="631"/>
      <c r="BH735" s="631"/>
      <c r="BI735" s="632"/>
      <c r="BJ735" s="632"/>
      <c r="BK735" s="632"/>
      <c r="BL735" s="631"/>
      <c r="BM735" s="631"/>
      <c r="BN735" s="631"/>
      <c r="BO735" s="631"/>
      <c r="BP735" s="631"/>
      <c r="BQ735" s="631"/>
      <c r="BR735" s="631"/>
      <c r="BS735" s="631"/>
      <c r="BT735" s="634"/>
      <c r="BU735" s="635"/>
      <c r="BV735" s="633"/>
      <c r="BW735" s="636"/>
    </row>
    <row r="736" spans="2:75" ht="15.75" customHeight="1">
      <c r="B736" s="330" t="s">
        <v>168</v>
      </c>
      <c r="C736" s="331">
        <v>23591953000177</v>
      </c>
      <c r="D736" s="332" t="s">
        <v>14</v>
      </c>
      <c r="E736" s="332" t="s">
        <v>607</v>
      </c>
      <c r="F736" s="332"/>
      <c r="G736" s="333"/>
      <c r="H736" s="333" t="s">
        <v>34</v>
      </c>
      <c r="I736" s="333" t="s">
        <v>34</v>
      </c>
      <c r="J736" s="333" t="s">
        <v>608</v>
      </c>
      <c r="K736" s="334" t="s">
        <v>48</v>
      </c>
      <c r="L736" s="335"/>
      <c r="M736" s="335" t="s">
        <v>34</v>
      </c>
      <c r="N736" s="334">
        <v>409804</v>
      </c>
      <c r="O736" s="334" t="s">
        <v>1321</v>
      </c>
      <c r="P736" s="338">
        <v>42359</v>
      </c>
      <c r="Q736" s="339">
        <v>107545241.53</v>
      </c>
      <c r="R736" s="339">
        <v>104038845.31380954</v>
      </c>
      <c r="S736" s="334">
        <v>24</v>
      </c>
      <c r="T736" s="336">
        <v>0.18168018837675493</v>
      </c>
      <c r="U736" s="336">
        <v>2.3486152557340203</v>
      </c>
      <c r="V736" s="336">
        <v>6.0216996357710606E-2</v>
      </c>
      <c r="W736" s="336">
        <v>0.59032791400152618</v>
      </c>
      <c r="X736" s="336">
        <v>0.10607246206027132</v>
      </c>
      <c r="Y736" s="336">
        <v>0.80436674898482452</v>
      </c>
      <c r="Z736" s="336">
        <v>0.36279603243794645</v>
      </c>
      <c r="AA736" s="336">
        <v>2.0622502625926584</v>
      </c>
      <c r="AB736" s="336">
        <v>0.1891799489331657</v>
      </c>
      <c r="AC736" s="340">
        <v>-0.10977938218674906</v>
      </c>
      <c r="AD736" s="509">
        <v>0</v>
      </c>
      <c r="AE736" s="337" t="s">
        <v>2233</v>
      </c>
      <c r="AF736" s="337" t="s">
        <v>2134</v>
      </c>
      <c r="AG736" s="341" t="s">
        <v>1436</v>
      </c>
      <c r="AH736" s="341" t="s">
        <v>2135</v>
      </c>
      <c r="AI736" s="341">
        <v>10000</v>
      </c>
      <c r="AJ736" s="341">
        <v>1000</v>
      </c>
      <c r="AK736" s="341">
        <v>10000</v>
      </c>
      <c r="AL736" s="336">
        <v>0.02</v>
      </c>
      <c r="AM736" s="336">
        <v>0.2</v>
      </c>
      <c r="AN736" s="336" t="s">
        <v>34</v>
      </c>
      <c r="AO736" s="334" t="s">
        <v>1324</v>
      </c>
      <c r="AP736" s="337" t="s">
        <v>716</v>
      </c>
      <c r="AQ736" s="343" t="s">
        <v>659</v>
      </c>
      <c r="AR736" s="336">
        <v>4.0000000000000001E-3</v>
      </c>
      <c r="AS736" s="336">
        <v>4.0000000000000001E-3</v>
      </c>
      <c r="AT736" s="336"/>
      <c r="AX736" s="629"/>
      <c r="AY736" s="630"/>
      <c r="AZ736" s="630"/>
      <c r="BA736" s="630"/>
      <c r="BB736" s="631"/>
      <c r="BC736" s="630"/>
      <c r="BD736" s="630"/>
      <c r="BE736" s="630"/>
      <c r="BF736" s="630"/>
      <c r="BG736" s="631"/>
      <c r="BH736" s="631"/>
      <c r="BI736" s="632"/>
      <c r="BJ736" s="632"/>
      <c r="BK736" s="632"/>
      <c r="BL736" s="631"/>
      <c r="BM736" s="631"/>
      <c r="BN736" s="631"/>
      <c r="BO736" s="631"/>
      <c r="BP736" s="631"/>
      <c r="BQ736" s="631"/>
      <c r="BR736" s="631"/>
      <c r="BS736" s="631"/>
      <c r="BT736" s="634"/>
      <c r="BU736" s="635"/>
      <c r="BV736" s="633"/>
      <c r="BW736" s="636"/>
    </row>
    <row r="737" spans="2:75" ht="15.75" customHeight="1">
      <c r="B737" s="330" t="s">
        <v>1489</v>
      </c>
      <c r="C737" s="331">
        <v>22175345000119</v>
      </c>
      <c r="D737" s="332" t="s">
        <v>11</v>
      </c>
      <c r="E737" s="332" t="s">
        <v>620</v>
      </c>
      <c r="F737" s="332" t="s">
        <v>685</v>
      </c>
      <c r="G737" s="333" t="s">
        <v>738</v>
      </c>
      <c r="H737" s="333" t="s">
        <v>34</v>
      </c>
      <c r="I737" s="333" t="s">
        <v>1319</v>
      </c>
      <c r="J737" s="333" t="s">
        <v>608</v>
      </c>
      <c r="K737" s="334" t="s">
        <v>48</v>
      </c>
      <c r="L737" s="335"/>
      <c r="M737" s="335"/>
      <c r="N737" s="334">
        <v>424390</v>
      </c>
      <c r="O737" s="334" t="s">
        <v>1428</v>
      </c>
      <c r="P737" s="338">
        <v>42303</v>
      </c>
      <c r="Q737" s="339">
        <v>18645220.48</v>
      </c>
      <c r="R737" s="339">
        <v>16327353.011230161</v>
      </c>
      <c r="S737" s="334">
        <v>29</v>
      </c>
      <c r="T737" s="336">
        <v>0.11870954127689748</v>
      </c>
      <c r="U737" s="336">
        <v>1.3352346545280771</v>
      </c>
      <c r="V737" s="336">
        <v>0.14915329642355379</v>
      </c>
      <c r="W737" s="336">
        <v>1.3688854632826131</v>
      </c>
      <c r="X737" s="336">
        <v>0.22503351221823631</v>
      </c>
      <c r="Y737" s="336">
        <v>1.5823885018780863</v>
      </c>
      <c r="Z737" s="336">
        <v>0.31145484568054882</v>
      </c>
      <c r="AA737" s="336">
        <v>1.7019648404387004</v>
      </c>
      <c r="AB737" s="336">
        <v>0.11755011510824252</v>
      </c>
      <c r="AC737" s="340">
        <v>0.36135935546517389</v>
      </c>
      <c r="AD737" s="509">
        <v>12167116000107</v>
      </c>
      <c r="AE737" s="337" t="s">
        <v>2268</v>
      </c>
      <c r="AF737" s="337" t="s">
        <v>2134</v>
      </c>
      <c r="AG737" s="341" t="s">
        <v>1436</v>
      </c>
      <c r="AH737" s="341" t="s">
        <v>2135</v>
      </c>
      <c r="AI737" s="341">
        <v>5000</v>
      </c>
      <c r="AJ737" s="341" t="s">
        <v>1428</v>
      </c>
      <c r="AK737" s="341" t="s">
        <v>1428</v>
      </c>
      <c r="AL737" s="336">
        <v>0</v>
      </c>
      <c r="AM737" s="336" t="s">
        <v>34</v>
      </c>
      <c r="AN737" s="336" t="s">
        <v>2454</v>
      </c>
      <c r="AO737" s="334" t="s">
        <v>1324</v>
      </c>
      <c r="AP737" s="337" t="s">
        <v>2455</v>
      </c>
      <c r="AQ737" s="343" t="s">
        <v>2456</v>
      </c>
      <c r="AR737" s="336">
        <v>7.0000000000000001E-3</v>
      </c>
      <c r="AS737" s="336">
        <v>7.0000000000000001E-3</v>
      </c>
      <c r="AT737" s="336"/>
      <c r="AX737" s="629"/>
      <c r="AY737" s="630"/>
      <c r="AZ737" s="630"/>
      <c r="BA737" s="630"/>
      <c r="BB737" s="631"/>
      <c r="BC737" s="630"/>
      <c r="BD737" s="630"/>
      <c r="BE737" s="630"/>
      <c r="BF737" s="630"/>
      <c r="BG737" s="631"/>
      <c r="BH737" s="631"/>
      <c r="BI737" s="632"/>
      <c r="BJ737" s="632"/>
      <c r="BK737" s="632"/>
      <c r="BL737" s="631"/>
      <c r="BM737" s="631"/>
      <c r="BN737" s="631"/>
      <c r="BO737" s="631"/>
      <c r="BP737" s="631"/>
      <c r="BQ737" s="631"/>
      <c r="BR737" s="631"/>
      <c r="BS737" s="631"/>
      <c r="BT737" s="634"/>
      <c r="BU737" s="635"/>
      <c r="BV737" s="633"/>
      <c r="BW737" s="636"/>
    </row>
    <row r="738" spans="2:75" ht="15.75" customHeight="1">
      <c r="B738" s="330" t="s">
        <v>2126</v>
      </c>
      <c r="C738" s="331">
        <v>22175345000119</v>
      </c>
      <c r="D738" s="332" t="s">
        <v>11</v>
      </c>
      <c r="E738" s="332" t="s">
        <v>620</v>
      </c>
      <c r="F738" s="332" t="s">
        <v>685</v>
      </c>
      <c r="G738" s="333" t="s">
        <v>738</v>
      </c>
      <c r="H738" s="333" t="s">
        <v>34</v>
      </c>
      <c r="I738" s="333" t="s">
        <v>1319</v>
      </c>
      <c r="J738" s="333" t="s">
        <v>608</v>
      </c>
      <c r="K738" s="334" t="s">
        <v>48</v>
      </c>
      <c r="L738" s="335"/>
      <c r="M738" s="335"/>
      <c r="N738" s="334">
        <v>424390</v>
      </c>
      <c r="O738" s="334" t="s">
        <v>1428</v>
      </c>
      <c r="P738" s="338">
        <v>42303</v>
      </c>
      <c r="Q738" s="339">
        <v>18645220.48</v>
      </c>
      <c r="R738" s="339">
        <v>16327353.011230161</v>
      </c>
      <c r="S738" s="334">
        <v>29</v>
      </c>
      <c r="T738" s="336">
        <v>0.11870954127689748</v>
      </c>
      <c r="U738" s="336">
        <v>1.3352346545280771</v>
      </c>
      <c r="V738" s="336">
        <v>0.14915329642355379</v>
      </c>
      <c r="W738" s="336">
        <v>1.3688854632826131</v>
      </c>
      <c r="X738" s="336">
        <v>0.22503351221823631</v>
      </c>
      <c r="Y738" s="336">
        <v>1.5823885018780863</v>
      </c>
      <c r="Z738" s="336">
        <v>0.31145484568054882</v>
      </c>
      <c r="AA738" s="336">
        <v>1.7019648404387004</v>
      </c>
      <c r="AB738" s="336">
        <v>0.11755011510824252</v>
      </c>
      <c r="AC738" s="340">
        <v>0.36135935546517389</v>
      </c>
      <c r="AD738" s="509">
        <v>12167116000107</v>
      </c>
      <c r="AE738" s="337" t="s">
        <v>2268</v>
      </c>
      <c r="AF738" s="337" t="s">
        <v>2134</v>
      </c>
      <c r="AG738" s="341" t="s">
        <v>1436</v>
      </c>
      <c r="AH738" s="341" t="s">
        <v>2135</v>
      </c>
      <c r="AI738" s="341">
        <v>5000</v>
      </c>
      <c r="AJ738" s="341" t="s">
        <v>1428</v>
      </c>
      <c r="AK738" s="341" t="s">
        <v>1428</v>
      </c>
      <c r="AL738" s="336">
        <v>0</v>
      </c>
      <c r="AM738" s="336" t="s">
        <v>34</v>
      </c>
      <c r="AN738" s="336" t="s">
        <v>2454</v>
      </c>
      <c r="AO738" s="334" t="s">
        <v>1324</v>
      </c>
      <c r="AP738" s="337" t="s">
        <v>2455</v>
      </c>
      <c r="AQ738" s="343" t="s">
        <v>2456</v>
      </c>
      <c r="AR738" s="336">
        <v>7.0000000000000001E-3</v>
      </c>
      <c r="AS738" s="336">
        <v>7.0000000000000001E-3</v>
      </c>
      <c r="AT738" s="336"/>
      <c r="AX738" s="629"/>
      <c r="AY738" s="630"/>
      <c r="AZ738" s="630"/>
      <c r="BA738" s="630"/>
      <c r="BB738" s="631"/>
      <c r="BC738" s="630"/>
      <c r="BD738" s="630"/>
      <c r="BE738" s="630"/>
      <c r="BF738" s="630"/>
      <c r="BG738" s="631"/>
      <c r="BH738" s="631"/>
      <c r="BI738" s="632"/>
      <c r="BJ738" s="632"/>
      <c r="BK738" s="632"/>
      <c r="BL738" s="631"/>
      <c r="BM738" s="631"/>
      <c r="BN738" s="631"/>
      <c r="BO738" s="631"/>
      <c r="BP738" s="631"/>
      <c r="BQ738" s="631"/>
      <c r="BR738" s="631"/>
      <c r="BS738" s="631"/>
      <c r="BT738" s="634"/>
      <c r="BU738" s="635"/>
      <c r="BV738" s="633"/>
      <c r="BW738" s="636"/>
    </row>
    <row r="739" spans="2:75" ht="15.75" customHeight="1">
      <c r="B739" s="330" t="s">
        <v>113</v>
      </c>
      <c r="C739" s="331">
        <v>14812722000155</v>
      </c>
      <c r="D739" s="332" t="s">
        <v>13</v>
      </c>
      <c r="E739" s="332" t="s">
        <v>615</v>
      </c>
      <c r="F739" s="332" t="s">
        <v>619</v>
      </c>
      <c r="G739" s="333" t="s">
        <v>34</v>
      </c>
      <c r="H739" s="333" t="s">
        <v>865</v>
      </c>
      <c r="I739" s="333" t="s">
        <v>34</v>
      </c>
      <c r="J739" s="333"/>
      <c r="K739" s="334" t="s">
        <v>48</v>
      </c>
      <c r="L739" s="335"/>
      <c r="M739" s="335" t="s">
        <v>34</v>
      </c>
      <c r="N739" s="334">
        <v>296139</v>
      </c>
      <c r="O739" s="334" t="s">
        <v>1321</v>
      </c>
      <c r="P739" s="338">
        <v>40931</v>
      </c>
      <c r="Q739" s="339">
        <v>60902876.840000004</v>
      </c>
      <c r="R739" s="339">
        <v>140988913.97448415</v>
      </c>
      <c r="S739" s="334">
        <v>29</v>
      </c>
      <c r="T739" s="336">
        <v>4.1576294430982985E-2</v>
      </c>
      <c r="U739" s="336">
        <v>0.53746487302734125</v>
      </c>
      <c r="V739" s="336">
        <v>8.359676615125089E-2</v>
      </c>
      <c r="W739" s="336">
        <v>0.81952783373962279</v>
      </c>
      <c r="X739" s="336">
        <v>5.2885028814073642E-2</v>
      </c>
      <c r="Y739" s="336">
        <v>0.40103678062053622</v>
      </c>
      <c r="Z739" s="336">
        <v>6.5613994506574569E-2</v>
      </c>
      <c r="AA739" s="336">
        <v>0.37297121606223971</v>
      </c>
      <c r="AB739" s="336">
        <v>5.656947886175169E-2</v>
      </c>
      <c r="AC739" s="340">
        <v>-0.26972039004930187</v>
      </c>
      <c r="AD739" s="509">
        <v>23686472000145</v>
      </c>
      <c r="AE739" s="337" t="s">
        <v>2189</v>
      </c>
      <c r="AF739" s="337" t="s">
        <v>2143</v>
      </c>
      <c r="AG739" s="341" t="s">
        <v>1437</v>
      </c>
      <c r="AH739" s="341" t="s">
        <v>2138</v>
      </c>
      <c r="AI739" s="341">
        <v>1000</v>
      </c>
      <c r="AJ739" s="341">
        <v>500</v>
      </c>
      <c r="AK739" s="341">
        <v>500</v>
      </c>
      <c r="AL739" s="336">
        <v>0.02</v>
      </c>
      <c r="AM739" s="336">
        <v>0.25</v>
      </c>
      <c r="AN739" s="336" t="s">
        <v>64</v>
      </c>
      <c r="AO739" s="334" t="s">
        <v>1324</v>
      </c>
      <c r="AP739" s="337" t="s">
        <v>13</v>
      </c>
      <c r="AQ739" s="343" t="s">
        <v>674</v>
      </c>
      <c r="AR739" s="336">
        <v>4.0000000000000001E-3</v>
      </c>
      <c r="AS739" s="336">
        <v>4.0000000000000001E-3</v>
      </c>
      <c r="AT739" s="336"/>
      <c r="AX739" s="629"/>
      <c r="AY739" s="630"/>
      <c r="AZ739" s="630"/>
      <c r="BA739" s="630"/>
      <c r="BB739" s="631"/>
      <c r="BC739" s="630"/>
      <c r="BD739" s="630"/>
      <c r="BE739" s="630"/>
      <c r="BF739" s="630"/>
      <c r="BG739" s="631"/>
      <c r="BH739" s="631"/>
      <c r="BI739" s="632"/>
      <c r="BJ739" s="632"/>
      <c r="BK739" s="632"/>
      <c r="BL739" s="631"/>
      <c r="BM739" s="631"/>
      <c r="BN739" s="631"/>
      <c r="BO739" s="631"/>
      <c r="BP739" s="631"/>
      <c r="BQ739" s="631"/>
      <c r="BR739" s="631"/>
      <c r="BS739" s="631"/>
      <c r="BT739" s="634"/>
      <c r="BU739" s="635"/>
      <c r="BV739" s="633"/>
      <c r="BW739" s="636"/>
    </row>
    <row r="740" spans="2:75" ht="15.75" customHeight="1">
      <c r="B740" s="330" t="s">
        <v>110</v>
      </c>
      <c r="C740" s="331">
        <v>11392165000172</v>
      </c>
      <c r="D740" s="332" t="s">
        <v>14</v>
      </c>
      <c r="E740" s="332" t="s">
        <v>607</v>
      </c>
      <c r="F740" s="332"/>
      <c r="G740" s="333"/>
      <c r="H740" s="333" t="s">
        <v>34</v>
      </c>
      <c r="I740" s="333" t="s">
        <v>34</v>
      </c>
      <c r="J740" s="333" t="s">
        <v>608</v>
      </c>
      <c r="K740" s="334" t="s">
        <v>48</v>
      </c>
      <c r="L740" s="335"/>
      <c r="M740" s="335" t="s">
        <v>34</v>
      </c>
      <c r="N740" s="334">
        <v>240737</v>
      </c>
      <c r="O740" s="334" t="s">
        <v>1321</v>
      </c>
      <c r="P740" s="338">
        <v>40177</v>
      </c>
      <c r="Q740" s="339">
        <v>1116195129.8399999</v>
      </c>
      <c r="R740" s="339">
        <v>1339901392.2854764</v>
      </c>
      <c r="S740" s="334">
        <v>29</v>
      </c>
      <c r="T740" s="336">
        <v>-3.1871474291946478E-2</v>
      </c>
      <c r="U740" s="336">
        <v>-0.4120087688899452</v>
      </c>
      <c r="V740" s="336">
        <v>-0.14902550344308074</v>
      </c>
      <c r="W740" s="336">
        <v>-1.4609482355776171</v>
      </c>
      <c r="X740" s="336">
        <v>-5.3668392402505094E-2</v>
      </c>
      <c r="Y740" s="336">
        <v>-0.40697716901787218</v>
      </c>
      <c r="Z740" s="336">
        <v>3.3715991900753473E-2</v>
      </c>
      <c r="AA740" s="336">
        <v>0.19165262829271298</v>
      </c>
      <c r="AB740" s="336">
        <v>0.16882704437527427</v>
      </c>
      <c r="AC740" s="340">
        <v>-1.4467728354198166</v>
      </c>
      <c r="AD740" s="509">
        <v>11403884000141</v>
      </c>
      <c r="AE740" s="337" t="s">
        <v>2189</v>
      </c>
      <c r="AF740" s="337" t="s">
        <v>2140</v>
      </c>
      <c r="AG740" s="341" t="s">
        <v>719</v>
      </c>
      <c r="AH740" s="341" t="s">
        <v>2138</v>
      </c>
      <c r="AI740" s="341">
        <v>1000</v>
      </c>
      <c r="AJ740" s="341">
        <v>500</v>
      </c>
      <c r="AK740" s="341">
        <v>500</v>
      </c>
      <c r="AL740" s="640">
        <v>0.02</v>
      </c>
      <c r="AM740" s="640">
        <v>0.2</v>
      </c>
      <c r="AN740" s="336" t="s">
        <v>2185</v>
      </c>
      <c r="AO740" s="334" t="s">
        <v>1324</v>
      </c>
      <c r="AP740" s="337" t="s">
        <v>716</v>
      </c>
      <c r="AQ740" s="343" t="s">
        <v>659</v>
      </c>
      <c r="AR740" s="336">
        <v>4.0000000000000001E-3</v>
      </c>
      <c r="AS740" s="336">
        <v>4.0000000000000001E-3</v>
      </c>
      <c r="AT740" s="336"/>
      <c r="AX740" s="629"/>
      <c r="AY740" s="630"/>
      <c r="AZ740" s="630"/>
      <c r="BA740" s="630"/>
      <c r="BB740" s="631"/>
      <c r="BC740" s="630"/>
      <c r="BD740" s="630"/>
      <c r="BE740" s="630"/>
      <c r="BF740" s="630"/>
      <c r="BG740" s="631"/>
      <c r="BH740" s="631"/>
      <c r="BI740" s="632"/>
      <c r="BJ740" s="632"/>
      <c r="BK740" s="632"/>
      <c r="BL740" s="631"/>
      <c r="BM740" s="631"/>
      <c r="BN740" s="631"/>
      <c r="BO740" s="631"/>
      <c r="BP740" s="631"/>
      <c r="BQ740" s="631"/>
      <c r="BR740" s="631"/>
      <c r="BS740" s="631"/>
      <c r="BT740" s="634"/>
      <c r="BU740" s="635"/>
      <c r="BV740" s="633"/>
      <c r="BW740" s="636"/>
    </row>
    <row r="741" spans="2:75" ht="15.75" customHeight="1">
      <c r="B741" s="330" t="s">
        <v>126</v>
      </c>
      <c r="C741" s="331">
        <v>12239939000192</v>
      </c>
      <c r="D741" s="332" t="s">
        <v>14</v>
      </c>
      <c r="E741" s="332" t="s">
        <v>607</v>
      </c>
      <c r="F741" s="332"/>
      <c r="G741" s="333"/>
      <c r="H741" s="333" t="s">
        <v>34</v>
      </c>
      <c r="I741" s="333" t="s">
        <v>34</v>
      </c>
      <c r="J741" s="333" t="s">
        <v>608</v>
      </c>
      <c r="K741" s="334" t="s">
        <v>48</v>
      </c>
      <c r="L741" s="335"/>
      <c r="M741" s="335" t="s">
        <v>34</v>
      </c>
      <c r="N741" s="334">
        <v>287393</v>
      </c>
      <c r="O741" s="334" t="s">
        <v>1321</v>
      </c>
      <c r="P741" s="338">
        <v>40808</v>
      </c>
      <c r="Q741" s="339">
        <v>202626812.46000001</v>
      </c>
      <c r="R741" s="339">
        <v>216161014.83876982</v>
      </c>
      <c r="S741" s="334">
        <v>29</v>
      </c>
      <c r="T741" s="336">
        <v>8.4920931945067002E-2</v>
      </c>
      <c r="U741" s="336">
        <v>1.0977894622375515</v>
      </c>
      <c r="V741" s="336">
        <v>-5.6988330490041483E-2</v>
      </c>
      <c r="W741" s="336">
        <v>-0.55867619269435753</v>
      </c>
      <c r="X741" s="336">
        <v>3.9738523978498641E-2</v>
      </c>
      <c r="Y741" s="336">
        <v>0.30134444625107332</v>
      </c>
      <c r="Z741" s="336">
        <v>9.5110963298846052E-2</v>
      </c>
      <c r="AA741" s="336">
        <v>0.54064154924857033</v>
      </c>
      <c r="AB741" s="336">
        <v>0.19726729251221967</v>
      </c>
      <c r="AC741" s="340">
        <v>-0.69136399603495635</v>
      </c>
      <c r="AD741" s="509">
        <v>12241282000106</v>
      </c>
      <c r="AE741" s="337" t="s">
        <v>2153</v>
      </c>
      <c r="AF741" s="337" t="s">
        <v>728</v>
      </c>
      <c r="AG741" s="341" t="s">
        <v>728</v>
      </c>
      <c r="AH741" s="341" t="s">
        <v>2138</v>
      </c>
      <c r="AI741" s="341">
        <v>5000</v>
      </c>
      <c r="AJ741" s="341">
        <v>5000</v>
      </c>
      <c r="AK741" s="341">
        <v>1000</v>
      </c>
      <c r="AL741" s="336">
        <v>0.02</v>
      </c>
      <c r="AM741" s="336">
        <v>0.2</v>
      </c>
      <c r="AN741" s="336" t="s">
        <v>666</v>
      </c>
      <c r="AO741" s="334" t="s">
        <v>1324</v>
      </c>
      <c r="AP741" s="337" t="s">
        <v>716</v>
      </c>
      <c r="AQ741" s="343" t="s">
        <v>659</v>
      </c>
      <c r="AR741" s="336">
        <v>6.6000000000000008E-3</v>
      </c>
      <c r="AS741" s="336">
        <v>6.6000000000000008E-3</v>
      </c>
      <c r="AT741" s="336"/>
      <c r="AX741" s="629"/>
      <c r="AY741" s="630"/>
      <c r="AZ741" s="630"/>
      <c r="BA741" s="630"/>
      <c r="BB741" s="631"/>
      <c r="BC741" s="630"/>
      <c r="BD741" s="630"/>
      <c r="BE741" s="630"/>
      <c r="BF741" s="630"/>
      <c r="BG741" s="631"/>
      <c r="BH741" s="631"/>
      <c r="BI741" s="632"/>
      <c r="BJ741" s="632"/>
      <c r="BK741" s="632"/>
      <c r="BL741" s="631"/>
      <c r="BM741" s="631"/>
      <c r="BN741" s="631"/>
      <c r="BO741" s="631"/>
      <c r="BP741" s="631"/>
      <c r="BQ741" s="631"/>
      <c r="BR741" s="631"/>
      <c r="BS741" s="631"/>
      <c r="BT741" s="634"/>
      <c r="BU741" s="635"/>
      <c r="BV741" s="633"/>
      <c r="BW741" s="636"/>
    </row>
    <row r="742" spans="2:75" ht="15.75" customHeight="1">
      <c r="B742" s="330" t="s">
        <v>1668</v>
      </c>
      <c r="C742" s="331">
        <v>32999290000115</v>
      </c>
      <c r="D742" s="332" t="s">
        <v>14</v>
      </c>
      <c r="E742" s="332" t="s">
        <v>614</v>
      </c>
      <c r="F742" s="332"/>
      <c r="G742" s="333"/>
      <c r="H742" s="333" t="s">
        <v>1338</v>
      </c>
      <c r="I742" s="333" t="s">
        <v>34</v>
      </c>
      <c r="J742" s="333" t="s">
        <v>608</v>
      </c>
      <c r="K742" s="334" t="s">
        <v>48</v>
      </c>
      <c r="L742" s="335"/>
      <c r="M742" s="335"/>
      <c r="N742" s="334">
        <v>504572</v>
      </c>
      <c r="O742" s="334" t="s">
        <v>1324</v>
      </c>
      <c r="P742" s="338">
        <v>43662</v>
      </c>
      <c r="Q742" s="339">
        <v>18602718.329999998</v>
      </c>
      <c r="R742" s="339">
        <v>35313085.66900795</v>
      </c>
      <c r="S742" s="334">
        <v>29</v>
      </c>
      <c r="T742" s="336">
        <v>2.4437928104818818E-2</v>
      </c>
      <c r="U742" s="336">
        <v>0.27487570198175859</v>
      </c>
      <c r="V742" s="336">
        <v>-0.14306655848821193</v>
      </c>
      <c r="W742" s="336">
        <v>-1.313023157331026</v>
      </c>
      <c r="X742" s="336">
        <v>-7.8622574968453929E-2</v>
      </c>
      <c r="Y742" s="336">
        <v>-0.55285747172392607</v>
      </c>
      <c r="Z742" s="336">
        <v>-0.20246674501057205</v>
      </c>
      <c r="AA742" s="336">
        <v>-1.1063924229950806</v>
      </c>
      <c r="AB742" s="336">
        <v>0.27096684826623652</v>
      </c>
      <c r="AC742" s="340">
        <v>-0.81609178709019958</v>
      </c>
      <c r="AD742" s="509">
        <v>23960625000109</v>
      </c>
      <c r="AE742" s="337" t="s">
        <v>2343</v>
      </c>
      <c r="AF742" s="337" t="s">
        <v>2343</v>
      </c>
      <c r="AG742" s="341" t="s">
        <v>1440</v>
      </c>
      <c r="AH742" s="341" t="s">
        <v>2138</v>
      </c>
      <c r="AI742" s="341">
        <v>5000</v>
      </c>
      <c r="AJ742" s="341">
        <v>1000</v>
      </c>
      <c r="AK742" s="341">
        <v>5000</v>
      </c>
      <c r="AL742" s="336">
        <v>0</v>
      </c>
      <c r="AM742" s="336" t="s">
        <v>34</v>
      </c>
      <c r="AN742" s="336" t="s">
        <v>64</v>
      </c>
      <c r="AO742" s="334" t="s">
        <v>1324</v>
      </c>
      <c r="AP742" s="337" t="s">
        <v>13</v>
      </c>
      <c r="AQ742" s="343" t="s">
        <v>668</v>
      </c>
      <c r="AR742" s="336" t="s">
        <v>34</v>
      </c>
      <c r="AS742" s="336" t="s">
        <v>34</v>
      </c>
      <c r="AT742" s="336"/>
      <c r="AX742" s="629"/>
      <c r="AY742" s="630"/>
      <c r="AZ742" s="630"/>
      <c r="BA742" s="630"/>
      <c r="BB742" s="631"/>
      <c r="BC742" s="630"/>
      <c r="BD742" s="630"/>
      <c r="BE742" s="630"/>
      <c r="BF742" s="630"/>
      <c r="BG742" s="631"/>
      <c r="BH742" s="631"/>
      <c r="BI742" s="632"/>
      <c r="BJ742" s="632"/>
      <c r="BK742" s="632"/>
      <c r="BL742" s="631"/>
      <c r="BM742" s="631"/>
      <c r="BN742" s="631"/>
      <c r="BO742" s="631"/>
      <c r="BP742" s="631"/>
      <c r="BQ742" s="631"/>
      <c r="BR742" s="631"/>
      <c r="BS742" s="631"/>
      <c r="BT742" s="634"/>
      <c r="BU742" s="635"/>
      <c r="BV742" s="633"/>
      <c r="BW742" s="636"/>
    </row>
    <row r="743" spans="2:75" ht="15.75" customHeight="1">
      <c r="B743" s="330" t="s">
        <v>1078</v>
      </c>
      <c r="C743" s="331">
        <v>6118222000190</v>
      </c>
      <c r="D743" s="332" t="s">
        <v>14</v>
      </c>
      <c r="E743" s="332" t="s">
        <v>607</v>
      </c>
      <c r="F743" s="332"/>
      <c r="G743" s="333"/>
      <c r="H743" s="333" t="s">
        <v>34</v>
      </c>
      <c r="I743" s="333" t="s">
        <v>34</v>
      </c>
      <c r="J743" s="333" t="s">
        <v>608</v>
      </c>
      <c r="K743" s="334" t="s">
        <v>48</v>
      </c>
      <c r="L743" s="335"/>
      <c r="M743" s="335" t="s">
        <v>34</v>
      </c>
      <c r="N743" s="334">
        <v>223336</v>
      </c>
      <c r="O743" s="334" t="s">
        <v>1321</v>
      </c>
      <c r="P743" s="338">
        <v>39827</v>
      </c>
      <c r="Q743" s="339">
        <v>47810006.960000001</v>
      </c>
      <c r="R743" s="339">
        <v>71323517.911190435</v>
      </c>
      <c r="S743" s="334">
        <v>29</v>
      </c>
      <c r="T743" s="336">
        <v>-6.4205807528987857E-2</v>
      </c>
      <c r="U743" s="336">
        <v>-0.83000100570457425</v>
      </c>
      <c r="V743" s="336">
        <v>-0.21099194454227332</v>
      </c>
      <c r="W743" s="336">
        <v>-2.0684265577257919</v>
      </c>
      <c r="X743" s="336">
        <v>-0.14153130516275925</v>
      </c>
      <c r="Y743" s="336">
        <v>-1.0732575977039271</v>
      </c>
      <c r="Z743" s="336">
        <v>-3.1123830092202542E-2</v>
      </c>
      <c r="AA743" s="336">
        <v>-0.17691794022447685</v>
      </c>
      <c r="AB743" s="336">
        <v>0.22112063166311743</v>
      </c>
      <c r="AC743" s="340">
        <v>-1.4002763262951519</v>
      </c>
      <c r="AD743" s="509">
        <v>29599351000142</v>
      </c>
      <c r="AE743" s="337" t="s">
        <v>2352</v>
      </c>
      <c r="AF743" s="337" t="s">
        <v>2143</v>
      </c>
      <c r="AG743" s="341" t="s">
        <v>1437</v>
      </c>
      <c r="AH743" s="341" t="s">
        <v>2138</v>
      </c>
      <c r="AI743" s="341">
        <v>5000</v>
      </c>
      <c r="AJ743" s="341">
        <v>1000</v>
      </c>
      <c r="AK743" s="341">
        <v>5000</v>
      </c>
      <c r="AL743" s="336">
        <v>0.02</v>
      </c>
      <c r="AM743" s="336">
        <v>0.2</v>
      </c>
      <c r="AN743" s="336" t="s">
        <v>666</v>
      </c>
      <c r="AO743" s="334" t="s">
        <v>1324</v>
      </c>
      <c r="AP743" s="337" t="s">
        <v>716</v>
      </c>
      <c r="AQ743" s="343" t="s">
        <v>665</v>
      </c>
      <c r="AR743" s="336">
        <v>5.3333333333333332E-3</v>
      </c>
      <c r="AS743" s="336">
        <v>5.3333333333333332E-3</v>
      </c>
      <c r="AT743" s="336"/>
      <c r="AX743" s="629"/>
      <c r="AY743" s="630"/>
      <c r="AZ743" s="630"/>
      <c r="BA743" s="630"/>
      <c r="BB743" s="631"/>
      <c r="BC743" s="630"/>
      <c r="BD743" s="630"/>
      <c r="BE743" s="630"/>
      <c r="BF743" s="630"/>
      <c r="BG743" s="631"/>
      <c r="BH743" s="631"/>
      <c r="BI743" s="632"/>
      <c r="BJ743" s="632"/>
      <c r="BK743" s="632"/>
      <c r="BL743" s="631"/>
      <c r="BM743" s="631"/>
      <c r="BN743" s="631"/>
      <c r="BO743" s="631"/>
      <c r="BP743" s="631"/>
      <c r="BQ743" s="631"/>
      <c r="BR743" s="631"/>
      <c r="BS743" s="631"/>
      <c r="BT743" s="634"/>
      <c r="BU743" s="635"/>
      <c r="BV743" s="633"/>
      <c r="BW743" s="636"/>
    </row>
    <row r="744" spans="2:75" ht="15.75" customHeight="1">
      <c r="B744" s="330" t="s">
        <v>339</v>
      </c>
      <c r="C744" s="331">
        <v>37414101000119</v>
      </c>
      <c r="D744" s="332" t="s">
        <v>14</v>
      </c>
      <c r="E744" s="332" t="s">
        <v>607</v>
      </c>
      <c r="F744" s="332"/>
      <c r="G744" s="333"/>
      <c r="H744" s="333" t="s">
        <v>34</v>
      </c>
      <c r="I744" s="333" t="s">
        <v>34</v>
      </c>
      <c r="J744" s="333" t="s">
        <v>608</v>
      </c>
      <c r="K744" s="334" t="s">
        <v>48</v>
      </c>
      <c r="L744" s="335"/>
      <c r="M744" s="335" t="s">
        <v>1415</v>
      </c>
      <c r="N744" s="334">
        <v>544507</v>
      </c>
      <c r="O744" s="334" t="s">
        <v>1321</v>
      </c>
      <c r="P744" s="338">
        <v>44029</v>
      </c>
      <c r="Q744" s="339">
        <v>2021510.92</v>
      </c>
      <c r="R744" s="339">
        <v>4513176.6514682518</v>
      </c>
      <c r="S744" s="334">
        <v>29</v>
      </c>
      <c r="T744" s="336">
        <v>-0.1095137400935603</v>
      </c>
      <c r="U744" s="336">
        <v>-1.4157054932310622</v>
      </c>
      <c r="V744" s="336">
        <v>-0.27814787862247592</v>
      </c>
      <c r="W744" s="336">
        <v>-2.7267792633786985</v>
      </c>
      <c r="X744" s="336">
        <v>1.5762043534089498E-2</v>
      </c>
      <c r="Y744" s="336">
        <v>0.11952643946049661</v>
      </c>
      <c r="Z744" s="336" t="s">
        <v>1418</v>
      </c>
      <c r="AA744" s="336" t="s">
        <v>1418</v>
      </c>
      <c r="AB744" s="336">
        <v>0.30649826616081793</v>
      </c>
      <c r="AC744" s="340">
        <v>-1.226332139574511</v>
      </c>
      <c r="AD744" s="509">
        <v>0</v>
      </c>
      <c r="AE744" s="337" t="s">
        <v>2209</v>
      </c>
      <c r="AF744" s="337" t="s">
        <v>761</v>
      </c>
      <c r="AG744" s="341" t="s">
        <v>761</v>
      </c>
      <c r="AH744" s="341" t="s">
        <v>2138</v>
      </c>
      <c r="AI744" s="341">
        <v>0</v>
      </c>
      <c r="AJ744" s="341">
        <v>0</v>
      </c>
      <c r="AK744" s="341">
        <v>0</v>
      </c>
      <c r="AL744" s="336">
        <v>0.02</v>
      </c>
      <c r="AM744" s="336">
        <v>0.2</v>
      </c>
      <c r="AN744" s="336" t="s">
        <v>2147</v>
      </c>
      <c r="AO744" s="334" t="s">
        <v>1324</v>
      </c>
      <c r="AP744" s="337" t="s">
        <v>716</v>
      </c>
      <c r="AQ744" s="343" t="s">
        <v>681</v>
      </c>
      <c r="AR744" s="336">
        <v>3.3333333333333331E-3</v>
      </c>
      <c r="AS744" s="336">
        <v>3.3333333333333331E-3</v>
      </c>
      <c r="AT744" s="336"/>
      <c r="AX744" s="629"/>
      <c r="AY744" s="630"/>
      <c r="AZ744" s="630"/>
      <c r="BA744" s="630"/>
      <c r="BB744" s="631"/>
      <c r="BC744" s="630"/>
      <c r="BD744" s="630"/>
      <c r="BE744" s="630"/>
      <c r="BF744" s="630"/>
      <c r="BG744" s="631"/>
      <c r="BH744" s="631"/>
      <c r="BI744" s="632"/>
      <c r="BJ744" s="632"/>
      <c r="BK744" s="632"/>
      <c r="BL744" s="631"/>
      <c r="BM744" s="631"/>
      <c r="BN744" s="631"/>
      <c r="BO744" s="631"/>
      <c r="BP744" s="631"/>
      <c r="BQ744" s="631"/>
      <c r="BR744" s="631"/>
      <c r="BS744" s="631"/>
      <c r="BT744" s="634"/>
      <c r="BU744" s="635"/>
      <c r="BV744" s="633"/>
      <c r="BW744" s="636"/>
    </row>
    <row r="745" spans="2:75" ht="15.75" customHeight="1">
      <c r="B745" s="330" t="s">
        <v>1696</v>
      </c>
      <c r="C745" s="331">
        <v>31533638000111</v>
      </c>
      <c r="D745" s="332" t="s">
        <v>14</v>
      </c>
      <c r="E745" s="332" t="s">
        <v>614</v>
      </c>
      <c r="F745" s="332"/>
      <c r="G745" s="333"/>
      <c r="H745" s="333" t="s">
        <v>1338</v>
      </c>
      <c r="I745" s="333" t="s">
        <v>34</v>
      </c>
      <c r="J745" s="333" t="s">
        <v>608</v>
      </c>
      <c r="K745" s="334" t="s">
        <v>48</v>
      </c>
      <c r="L745" s="335"/>
      <c r="M745" s="335"/>
      <c r="N745" s="334">
        <v>483575</v>
      </c>
      <c r="O745" s="334" t="s">
        <v>1321</v>
      </c>
      <c r="P745" s="338">
        <v>43460</v>
      </c>
      <c r="Q745" s="339" t="s">
        <v>1393</v>
      </c>
      <c r="R745" s="339" t="s">
        <v>1418</v>
      </c>
      <c r="S745" s="334">
        <v>29</v>
      </c>
      <c r="T745" s="336" t="s">
        <v>1418</v>
      </c>
      <c r="U745" s="336" t="s">
        <v>1418</v>
      </c>
      <c r="V745" s="336" t="s">
        <v>1418</v>
      </c>
      <c r="W745" s="336" t="s">
        <v>1418</v>
      </c>
      <c r="X745" s="336" t="s">
        <v>1418</v>
      </c>
      <c r="Y745" s="336" t="s">
        <v>1418</v>
      </c>
      <c r="Z745" s="336" t="s">
        <v>1418</v>
      </c>
      <c r="AA745" s="336" t="s">
        <v>1418</v>
      </c>
      <c r="AB745" s="336" t="s">
        <v>1418</v>
      </c>
      <c r="AC745" s="340" t="s">
        <v>1418</v>
      </c>
      <c r="AD745" s="509">
        <v>22899381000125</v>
      </c>
      <c r="AE745" s="337" t="s">
        <v>2408</v>
      </c>
      <c r="AF745" s="337" t="s">
        <v>2143</v>
      </c>
      <c r="AG745" s="341" t="s">
        <v>1437</v>
      </c>
      <c r="AH745" s="341" t="s">
        <v>2138</v>
      </c>
      <c r="AI745" s="341">
        <v>25000</v>
      </c>
      <c r="AJ745" s="341">
        <v>0</v>
      </c>
      <c r="AK745" s="341">
        <v>25000</v>
      </c>
      <c r="AL745" s="336">
        <v>1.8000000000000002E-2</v>
      </c>
      <c r="AM745" s="336">
        <v>0.2</v>
      </c>
      <c r="AN745" s="336" t="s">
        <v>64</v>
      </c>
      <c r="AO745" s="334" t="s">
        <v>1324</v>
      </c>
      <c r="AP745" s="337" t="s">
        <v>13</v>
      </c>
      <c r="AQ745" s="343" t="s">
        <v>668</v>
      </c>
      <c r="AR745" s="336">
        <v>4.7999999999999996E-3</v>
      </c>
      <c r="AS745" s="336">
        <v>4.7999999999999996E-3</v>
      </c>
      <c r="AT745" s="336"/>
      <c r="AX745" s="629"/>
      <c r="AY745" s="630"/>
      <c r="AZ745" s="630"/>
      <c r="BA745" s="630"/>
      <c r="BB745" s="631"/>
      <c r="BC745" s="630"/>
      <c r="BD745" s="630"/>
      <c r="BE745" s="630"/>
      <c r="BF745" s="630"/>
      <c r="BG745" s="631"/>
      <c r="BH745" s="631"/>
      <c r="BI745" s="632"/>
      <c r="BJ745" s="632"/>
      <c r="BK745" s="632"/>
      <c r="BL745" s="631"/>
      <c r="BM745" s="631"/>
      <c r="BN745" s="631"/>
      <c r="BO745" s="631"/>
      <c r="BP745" s="631"/>
      <c r="BQ745" s="631"/>
      <c r="BR745" s="631"/>
      <c r="BS745" s="631"/>
      <c r="BT745" s="634"/>
      <c r="BU745" s="635"/>
      <c r="BV745" s="633"/>
      <c r="BW745" s="636"/>
    </row>
    <row r="746" spans="2:75" ht="15.75" customHeight="1">
      <c r="B746" s="330" t="s">
        <v>572</v>
      </c>
      <c r="C746" s="331">
        <v>31666885000196</v>
      </c>
      <c r="D746" s="332" t="s">
        <v>14</v>
      </c>
      <c r="E746" s="332" t="s">
        <v>614</v>
      </c>
      <c r="F746" s="332"/>
      <c r="G746" s="333"/>
      <c r="H746" s="333" t="s">
        <v>1338</v>
      </c>
      <c r="I746" s="333" t="s">
        <v>34</v>
      </c>
      <c r="J746" s="333" t="s">
        <v>608</v>
      </c>
      <c r="K746" s="334" t="s">
        <v>48</v>
      </c>
      <c r="L746" s="335"/>
      <c r="M746" s="335" t="s">
        <v>34</v>
      </c>
      <c r="N746" s="334">
        <v>513229</v>
      </c>
      <c r="O746" s="334" t="s">
        <v>1321</v>
      </c>
      <c r="P746" s="338">
        <v>43780</v>
      </c>
      <c r="Q746" s="339">
        <v>86865126.200000003</v>
      </c>
      <c r="R746" s="339">
        <v>42700623.465833366</v>
      </c>
      <c r="S746" s="334">
        <v>29</v>
      </c>
      <c r="T746" s="336">
        <v>1.2419890764095776E-2</v>
      </c>
      <c r="U746" s="336">
        <v>0.16055435203873608</v>
      </c>
      <c r="V746" s="336">
        <v>-0.20106496738723989</v>
      </c>
      <c r="W746" s="336">
        <v>-1.9711089884225979</v>
      </c>
      <c r="X746" s="336">
        <v>-0.18075556469704679</v>
      </c>
      <c r="Y746" s="336">
        <v>-1.370702283252986</v>
      </c>
      <c r="Z746" s="336" t="s">
        <v>1418</v>
      </c>
      <c r="AA746" s="336" t="s">
        <v>1418</v>
      </c>
      <c r="AB746" s="336">
        <v>0.2783888097627123</v>
      </c>
      <c r="AC746" s="340">
        <v>-1.0159245543048152</v>
      </c>
      <c r="AD746" s="509">
        <v>22899381000125</v>
      </c>
      <c r="AE746" s="337" t="s">
        <v>2408</v>
      </c>
      <c r="AF746" s="337" t="s">
        <v>2134</v>
      </c>
      <c r="AG746" s="341" t="s">
        <v>1436</v>
      </c>
      <c r="AH746" s="341" t="s">
        <v>2138</v>
      </c>
      <c r="AI746" s="341">
        <v>5000</v>
      </c>
      <c r="AJ746" s="341">
        <v>1000</v>
      </c>
      <c r="AK746" s="341">
        <v>1000</v>
      </c>
      <c r="AL746" s="336">
        <v>1.8000000000000002E-2</v>
      </c>
      <c r="AM746" s="336">
        <v>0.2</v>
      </c>
      <c r="AN746" s="336" t="s">
        <v>64</v>
      </c>
      <c r="AO746" s="334" t="s">
        <v>1324</v>
      </c>
      <c r="AP746" s="337" t="s">
        <v>13</v>
      </c>
      <c r="AQ746" s="343" t="s">
        <v>668</v>
      </c>
      <c r="AR746" s="336">
        <v>4.8005999999999995E-3</v>
      </c>
      <c r="AS746" s="336">
        <v>4.8005999999999995E-3</v>
      </c>
      <c r="AT746" s="336"/>
      <c r="AX746" s="629"/>
      <c r="AY746" s="630"/>
      <c r="AZ746" s="630"/>
      <c r="BA746" s="630"/>
      <c r="BB746" s="631"/>
      <c r="BC746" s="630"/>
      <c r="BD746" s="630"/>
      <c r="BE746" s="630"/>
      <c r="BF746" s="630"/>
      <c r="BG746" s="631"/>
      <c r="BH746" s="631"/>
      <c r="BI746" s="632"/>
      <c r="BJ746" s="632"/>
      <c r="BK746" s="632"/>
      <c r="BL746" s="631"/>
      <c r="BM746" s="631"/>
      <c r="BN746" s="631"/>
      <c r="BO746" s="631"/>
      <c r="BP746" s="631"/>
      <c r="BQ746" s="631"/>
      <c r="BR746" s="631"/>
      <c r="BS746" s="631"/>
      <c r="BT746" s="634"/>
      <c r="BU746" s="635"/>
      <c r="BV746" s="633"/>
      <c r="BW746" s="636"/>
    </row>
    <row r="747" spans="2:75" ht="15.75" customHeight="1">
      <c r="B747" s="330" t="s">
        <v>1168</v>
      </c>
      <c r="C747" s="331">
        <v>23960625000109</v>
      </c>
      <c r="D747" s="332" t="s">
        <v>14</v>
      </c>
      <c r="E747" s="332" t="s">
        <v>614</v>
      </c>
      <c r="F747" s="332"/>
      <c r="G747" s="333"/>
      <c r="H747" s="333" t="s">
        <v>1338</v>
      </c>
      <c r="I747" s="333" t="s">
        <v>34</v>
      </c>
      <c r="J747" s="333" t="s">
        <v>608</v>
      </c>
      <c r="K747" s="334" t="s">
        <v>48</v>
      </c>
      <c r="L747" s="335"/>
      <c r="M747" s="335" t="s">
        <v>34</v>
      </c>
      <c r="N747" s="334">
        <v>416681</v>
      </c>
      <c r="O747" s="334" t="s">
        <v>1321</v>
      </c>
      <c r="P747" s="338">
        <v>42489</v>
      </c>
      <c r="Q747" s="339">
        <v>424513807.20999998</v>
      </c>
      <c r="R747" s="339">
        <v>211218244.61071432</v>
      </c>
      <c r="S747" s="334">
        <v>29</v>
      </c>
      <c r="T747" s="336">
        <v>1.1819558672620412E-2</v>
      </c>
      <c r="U747" s="336">
        <v>0.15279374191859516</v>
      </c>
      <c r="V747" s="336">
        <v>-0.20196414655060924</v>
      </c>
      <c r="W747" s="336">
        <v>-1.9799239508407207</v>
      </c>
      <c r="X747" s="336">
        <v>-0.1793924836267845</v>
      </c>
      <c r="Y747" s="336">
        <v>-1.3603657918791303</v>
      </c>
      <c r="Z747" s="336">
        <v>-0.20788139042496045</v>
      </c>
      <c r="AA747" s="336">
        <v>-1.1816652158822276</v>
      </c>
      <c r="AB747" s="336">
        <v>0.27803780500712905</v>
      </c>
      <c r="AC747" s="340">
        <v>-1.0215887176137579</v>
      </c>
      <c r="AD747" s="509">
        <v>22899381000125</v>
      </c>
      <c r="AE747" s="337" t="s">
        <v>2408</v>
      </c>
      <c r="AF747" s="337" t="s">
        <v>2143</v>
      </c>
      <c r="AG747" s="341" t="s">
        <v>1437</v>
      </c>
      <c r="AH747" s="341" t="s">
        <v>2138</v>
      </c>
      <c r="AI747" s="341">
        <v>100000</v>
      </c>
      <c r="AJ747" s="341">
        <v>10000</v>
      </c>
      <c r="AK747" s="341">
        <v>100000</v>
      </c>
      <c r="AL747" s="336">
        <v>1.8000000000000002E-2</v>
      </c>
      <c r="AM747" s="336">
        <v>0.2</v>
      </c>
      <c r="AN747" s="336" t="s">
        <v>2152</v>
      </c>
      <c r="AO747" s="334" t="s">
        <v>1324</v>
      </c>
      <c r="AP747" s="337" t="s">
        <v>13</v>
      </c>
      <c r="AQ747" s="343" t="s">
        <v>668</v>
      </c>
      <c r="AR747" s="336">
        <v>4.7999999999999996E-3</v>
      </c>
      <c r="AS747" s="336">
        <v>4.7999999999999996E-3</v>
      </c>
      <c r="AT747" s="336"/>
      <c r="AX747" s="629"/>
      <c r="AY747" s="630"/>
      <c r="AZ747" s="630"/>
      <c r="BA747" s="630"/>
      <c r="BB747" s="631"/>
      <c r="BC747" s="630"/>
      <c r="BD747" s="630"/>
      <c r="BE747" s="630"/>
      <c r="BF747" s="630"/>
      <c r="BG747" s="631"/>
      <c r="BH747" s="631"/>
      <c r="BI747" s="632"/>
      <c r="BJ747" s="632"/>
      <c r="BK747" s="632"/>
      <c r="BL747" s="631"/>
      <c r="BM747" s="631"/>
      <c r="BN747" s="631"/>
      <c r="BO747" s="631"/>
      <c r="BP747" s="631"/>
      <c r="BQ747" s="631"/>
      <c r="BR747" s="631"/>
      <c r="BS747" s="631"/>
      <c r="BT747" s="634"/>
      <c r="BU747" s="635"/>
      <c r="BV747" s="633"/>
      <c r="BW747" s="636"/>
    </row>
    <row r="748" spans="2:75" ht="15.75" customHeight="1">
      <c r="B748" s="330" t="s">
        <v>1506</v>
      </c>
      <c r="C748" s="331">
        <v>14091645000191</v>
      </c>
      <c r="D748" s="332" t="s">
        <v>11</v>
      </c>
      <c r="E748" s="332" t="s">
        <v>621</v>
      </c>
      <c r="F748" s="332" t="s">
        <v>663</v>
      </c>
      <c r="G748" s="333"/>
      <c r="H748" s="333" t="s">
        <v>34</v>
      </c>
      <c r="I748" s="333"/>
      <c r="J748" s="333" t="s">
        <v>608</v>
      </c>
      <c r="K748" s="334" t="s">
        <v>48</v>
      </c>
      <c r="L748" s="335"/>
      <c r="M748" s="335"/>
      <c r="N748" s="334">
        <v>351164</v>
      </c>
      <c r="O748" s="334" t="s">
        <v>1324</v>
      </c>
      <c r="P748" s="338">
        <v>41562</v>
      </c>
      <c r="Q748" s="339">
        <v>550126022.41999996</v>
      </c>
      <c r="R748" s="339">
        <v>614352430.34615076</v>
      </c>
      <c r="S748" s="334">
        <v>30</v>
      </c>
      <c r="T748" s="336">
        <v>6.7160238963259955E-2</v>
      </c>
      <c r="U748" s="336">
        <v>0.75541255998083323</v>
      </c>
      <c r="V748" s="336">
        <v>9.1924322778419887E-2</v>
      </c>
      <c r="W748" s="336">
        <v>0.84365463044239164</v>
      </c>
      <c r="X748" s="336">
        <v>0.15372332897762186</v>
      </c>
      <c r="Y748" s="336">
        <v>1.0809502364639303</v>
      </c>
      <c r="Z748" s="336">
        <v>0.22841328156018625</v>
      </c>
      <c r="AA748" s="336">
        <v>1.2481789244768873</v>
      </c>
      <c r="AB748" s="336">
        <v>3.0439910579542123E-2</v>
      </c>
      <c r="AC748" s="340">
        <v>-0.4936439858872223</v>
      </c>
      <c r="AD748" s="509">
        <v>0</v>
      </c>
      <c r="AE748" s="337" t="s">
        <v>2194</v>
      </c>
      <c r="AF748" s="337" t="s">
        <v>2194</v>
      </c>
      <c r="AG748" s="341" t="s">
        <v>1439</v>
      </c>
      <c r="AH748" s="341" t="s">
        <v>2144</v>
      </c>
      <c r="AI748" s="341">
        <v>1000000</v>
      </c>
      <c r="AJ748" s="341">
        <v>0</v>
      </c>
      <c r="AK748" s="341">
        <v>1000000</v>
      </c>
      <c r="AL748" s="336">
        <v>2E-3</v>
      </c>
      <c r="AM748" s="336" t="s">
        <v>34</v>
      </c>
      <c r="AN748" s="336" t="s">
        <v>2166</v>
      </c>
      <c r="AO748" s="334" t="s">
        <v>1321</v>
      </c>
      <c r="AP748" s="337" t="s">
        <v>11</v>
      </c>
      <c r="AQ748" s="343" t="s">
        <v>669</v>
      </c>
      <c r="AR748" s="336" t="s">
        <v>34</v>
      </c>
      <c r="AS748" s="336" t="s">
        <v>34</v>
      </c>
      <c r="AT748" s="336"/>
      <c r="AX748" s="629"/>
      <c r="AY748" s="630"/>
      <c r="AZ748" s="630"/>
      <c r="BA748" s="630"/>
      <c r="BB748" s="631"/>
      <c r="BC748" s="630"/>
      <c r="BD748" s="630"/>
      <c r="BE748" s="630"/>
      <c r="BF748" s="630"/>
      <c r="BG748" s="631"/>
      <c r="BH748" s="631"/>
      <c r="BI748" s="632"/>
      <c r="BJ748" s="632"/>
      <c r="BK748" s="632"/>
      <c r="BL748" s="631"/>
      <c r="BM748" s="631"/>
      <c r="BN748" s="631"/>
      <c r="BO748" s="631"/>
      <c r="BP748" s="631"/>
      <c r="BQ748" s="631"/>
      <c r="BR748" s="631"/>
      <c r="BS748" s="631"/>
      <c r="BT748" s="634"/>
      <c r="BU748" s="635"/>
      <c r="BV748" s="633"/>
      <c r="BW748" s="636"/>
    </row>
    <row r="749" spans="2:75" ht="15.75" customHeight="1">
      <c r="B749" s="330" t="s">
        <v>910</v>
      </c>
      <c r="C749" s="331">
        <v>41707420000190</v>
      </c>
      <c r="D749" s="332" t="s">
        <v>11</v>
      </c>
      <c r="E749" s="332" t="s">
        <v>620</v>
      </c>
      <c r="F749" s="332" t="s">
        <v>663</v>
      </c>
      <c r="G749" s="333" t="s">
        <v>738</v>
      </c>
      <c r="H749" s="333" t="s">
        <v>34</v>
      </c>
      <c r="I749" s="333"/>
      <c r="J749" s="333"/>
      <c r="K749" s="334" t="s">
        <v>48</v>
      </c>
      <c r="L749" s="335"/>
      <c r="M749" s="335" t="s">
        <v>34</v>
      </c>
      <c r="N749" s="334">
        <v>617067</v>
      </c>
      <c r="O749" s="334" t="s">
        <v>1321</v>
      </c>
      <c r="P749" s="338">
        <v>44482</v>
      </c>
      <c r="Q749" s="339">
        <v>108799418.72</v>
      </c>
      <c r="R749" s="339" t="s">
        <v>1418</v>
      </c>
      <c r="S749" s="334">
        <v>30</v>
      </c>
      <c r="T749" s="336">
        <v>8.751572831040999E-2</v>
      </c>
      <c r="U749" s="336">
        <v>1.1313329013082447</v>
      </c>
      <c r="V749" s="336" t="s">
        <v>1418</v>
      </c>
      <c r="W749" s="336" t="s">
        <v>1418</v>
      </c>
      <c r="X749" s="336" t="s">
        <v>1418</v>
      </c>
      <c r="Y749" s="336" t="s">
        <v>1418</v>
      </c>
      <c r="Z749" s="336" t="s">
        <v>1418</v>
      </c>
      <c r="AA749" s="336" t="s">
        <v>1418</v>
      </c>
      <c r="AB749" s="336" t="s">
        <v>1418</v>
      </c>
      <c r="AC749" s="340" t="s">
        <v>1418</v>
      </c>
      <c r="AD749" s="509">
        <v>0</v>
      </c>
      <c r="AE749" s="337" t="s">
        <v>2239</v>
      </c>
      <c r="AF749" s="337" t="s">
        <v>2134</v>
      </c>
      <c r="AG749" s="341" t="s">
        <v>1436</v>
      </c>
      <c r="AH749" s="341" t="s">
        <v>2138</v>
      </c>
      <c r="AI749" s="341">
        <v>0</v>
      </c>
      <c r="AJ749" s="341">
        <v>0</v>
      </c>
      <c r="AK749" s="341">
        <v>0</v>
      </c>
      <c r="AL749" s="336">
        <v>5.0000000000000001E-3</v>
      </c>
      <c r="AM749" s="336">
        <v>0.2</v>
      </c>
      <c r="AN749" s="336" t="s">
        <v>2152</v>
      </c>
      <c r="AO749" s="334" t="s">
        <v>1324</v>
      </c>
      <c r="AP749" s="337" t="s">
        <v>13</v>
      </c>
      <c r="AQ749" s="343" t="s">
        <v>668</v>
      </c>
      <c r="AR749" s="336">
        <v>6.6666666666666664E-4</v>
      </c>
      <c r="AS749" s="336">
        <v>6.6666666666666664E-4</v>
      </c>
      <c r="AT749" s="336"/>
      <c r="AX749" s="629"/>
      <c r="AY749" s="630"/>
      <c r="AZ749" s="630"/>
      <c r="BA749" s="630"/>
      <c r="BB749" s="631"/>
      <c r="BC749" s="630"/>
      <c r="BD749" s="630"/>
      <c r="BE749" s="630"/>
      <c r="BF749" s="630"/>
      <c r="BG749" s="631"/>
      <c r="BH749" s="631"/>
      <c r="BI749" s="632"/>
      <c r="BJ749" s="632"/>
      <c r="BK749" s="632"/>
      <c r="BL749" s="631"/>
      <c r="BM749" s="631"/>
      <c r="BN749" s="631"/>
      <c r="BO749" s="631"/>
      <c r="BP749" s="631"/>
      <c r="BQ749" s="631"/>
      <c r="BR749" s="631"/>
      <c r="BS749" s="631"/>
      <c r="BT749" s="634"/>
      <c r="BU749" s="635"/>
      <c r="BV749" s="633"/>
      <c r="BW749" s="636"/>
    </row>
    <row r="750" spans="2:75" ht="15.75" customHeight="1">
      <c r="B750" s="330" t="s">
        <v>481</v>
      </c>
      <c r="C750" s="331">
        <v>29250121000173</v>
      </c>
      <c r="D750" s="332" t="s">
        <v>11</v>
      </c>
      <c r="E750" s="332" t="s">
        <v>620</v>
      </c>
      <c r="F750" s="332" t="s">
        <v>663</v>
      </c>
      <c r="G750" s="333" t="s">
        <v>738</v>
      </c>
      <c r="H750" s="333" t="s">
        <v>34</v>
      </c>
      <c r="I750" s="333"/>
      <c r="J750" s="333" t="s">
        <v>608</v>
      </c>
      <c r="K750" s="334" t="s">
        <v>48</v>
      </c>
      <c r="L750" s="335"/>
      <c r="M750" s="335" t="s">
        <v>34</v>
      </c>
      <c r="N750" s="334">
        <v>470473</v>
      </c>
      <c r="O750" s="334" t="s">
        <v>1321</v>
      </c>
      <c r="P750" s="338">
        <v>43283</v>
      </c>
      <c r="Q750" s="339">
        <v>373298074.62</v>
      </c>
      <c r="R750" s="339">
        <v>253030408.26285723</v>
      </c>
      <c r="S750" s="334">
        <v>30</v>
      </c>
      <c r="T750" s="336">
        <v>9.2309093492847216E-2</v>
      </c>
      <c r="U750" s="336">
        <v>1.1932976685971843</v>
      </c>
      <c r="V750" s="336">
        <v>0.12544997417051262</v>
      </c>
      <c r="W750" s="336">
        <v>1.2298292183771689</v>
      </c>
      <c r="X750" s="336">
        <v>0.18877596823759579</v>
      </c>
      <c r="Y750" s="336">
        <v>1.4315224602918868</v>
      </c>
      <c r="Z750" s="336">
        <v>0.21941061250721661</v>
      </c>
      <c r="AA750" s="336">
        <v>1.2472010518362455</v>
      </c>
      <c r="AB750" s="336">
        <v>2.3810284367875613E-3</v>
      </c>
      <c r="AC750" s="340">
        <v>8.845505335871815</v>
      </c>
      <c r="AD750" s="509">
        <v>0</v>
      </c>
      <c r="AE750" s="337" t="s">
        <v>2249</v>
      </c>
      <c r="AF750" s="337" t="s">
        <v>741</v>
      </c>
      <c r="AG750" s="341" t="s">
        <v>741</v>
      </c>
      <c r="AH750" s="341" t="s">
        <v>2138</v>
      </c>
      <c r="AI750" s="341">
        <v>500</v>
      </c>
      <c r="AJ750" s="341">
        <v>500</v>
      </c>
      <c r="AK750" s="341">
        <v>500</v>
      </c>
      <c r="AL750" s="336">
        <v>4.0000000000000001E-3</v>
      </c>
      <c r="AM750" s="336">
        <v>0.1</v>
      </c>
      <c r="AN750" s="336" t="s">
        <v>64</v>
      </c>
      <c r="AO750" s="334" t="s">
        <v>1324</v>
      </c>
      <c r="AP750" s="337" t="s">
        <v>11</v>
      </c>
      <c r="AQ750" s="343" t="s">
        <v>662</v>
      </c>
      <c r="AR750" s="336">
        <v>5.3333333333333336E-4</v>
      </c>
      <c r="AS750" s="336">
        <v>5.3333333333333336E-4</v>
      </c>
      <c r="AT750" s="336"/>
      <c r="AX750" s="629"/>
      <c r="AY750" s="630"/>
      <c r="AZ750" s="630"/>
      <c r="BA750" s="630"/>
      <c r="BB750" s="631"/>
      <c r="BC750" s="630"/>
      <c r="BD750" s="630"/>
      <c r="BE750" s="630"/>
      <c r="BF750" s="630"/>
      <c r="BG750" s="631"/>
      <c r="BH750" s="631"/>
      <c r="BI750" s="632"/>
      <c r="BJ750" s="632"/>
      <c r="BK750" s="632"/>
      <c r="BL750" s="631"/>
      <c r="BM750" s="631"/>
      <c r="BN750" s="631"/>
      <c r="BO750" s="631"/>
      <c r="BP750" s="631"/>
      <c r="BQ750" s="631"/>
      <c r="BR750" s="631"/>
      <c r="BS750" s="631"/>
      <c r="BT750" s="634"/>
      <c r="BU750" s="635"/>
      <c r="BV750" s="633"/>
      <c r="BW750" s="636"/>
    </row>
    <row r="751" spans="2:75" ht="15.75" customHeight="1">
      <c r="B751" s="330" t="s">
        <v>1605</v>
      </c>
      <c r="C751" s="331">
        <v>15174629000125</v>
      </c>
      <c r="D751" s="332" t="s">
        <v>11</v>
      </c>
      <c r="E751" s="332" t="s">
        <v>620</v>
      </c>
      <c r="F751" s="332" t="s">
        <v>663</v>
      </c>
      <c r="G751" s="333" t="s">
        <v>738</v>
      </c>
      <c r="H751" s="333" t="s">
        <v>34</v>
      </c>
      <c r="I751" s="333"/>
      <c r="J751" s="333" t="s">
        <v>608</v>
      </c>
      <c r="K751" s="334" t="s">
        <v>48</v>
      </c>
      <c r="L751" s="335"/>
      <c r="M751" s="335"/>
      <c r="N751" s="334">
        <v>332208</v>
      </c>
      <c r="O751" s="334" t="s">
        <v>1321</v>
      </c>
      <c r="P751" s="338">
        <v>41023</v>
      </c>
      <c r="Q751" s="339">
        <v>40648430.880000003</v>
      </c>
      <c r="R751" s="339">
        <v>31279864.617658727</v>
      </c>
      <c r="S751" s="334">
        <v>30</v>
      </c>
      <c r="T751" s="336">
        <v>0.10090395283178011</v>
      </c>
      <c r="U751" s="336">
        <v>1.1349589354876879</v>
      </c>
      <c r="V751" s="336">
        <v>0.12322146700120196</v>
      </c>
      <c r="W751" s="336">
        <v>1.1308906942513057</v>
      </c>
      <c r="X751" s="336">
        <v>0.19108505715043034</v>
      </c>
      <c r="Y751" s="336">
        <v>1.3436700797804746</v>
      </c>
      <c r="Z751" s="336">
        <v>0.23442448048380271</v>
      </c>
      <c r="AA751" s="336">
        <v>1.2810275038416523</v>
      </c>
      <c r="AB751" s="336">
        <v>2.8531626172822585E-3</v>
      </c>
      <c r="AC751" s="340">
        <v>4.4817723709143742</v>
      </c>
      <c r="AD751" s="509">
        <v>0</v>
      </c>
      <c r="AE751" s="337" t="s">
        <v>2303</v>
      </c>
      <c r="AF751" s="337" t="s">
        <v>2134</v>
      </c>
      <c r="AG751" s="341" t="s">
        <v>1436</v>
      </c>
      <c r="AH751" s="341" t="s">
        <v>2138</v>
      </c>
      <c r="AI751" s="341">
        <v>1000</v>
      </c>
      <c r="AJ751" s="341">
        <v>1000</v>
      </c>
      <c r="AK751" s="341">
        <v>1000</v>
      </c>
      <c r="AL751" s="336">
        <v>7.4999999999999997E-3</v>
      </c>
      <c r="AM751" s="336" t="s">
        <v>34</v>
      </c>
      <c r="AN751" s="336" t="s">
        <v>34</v>
      </c>
      <c r="AO751" s="334" t="s">
        <v>1324</v>
      </c>
      <c r="AP751" s="337" t="s">
        <v>11</v>
      </c>
      <c r="AQ751" s="343" t="s">
        <v>669</v>
      </c>
      <c r="AR751" s="336">
        <v>2.9999999999999996E-3</v>
      </c>
      <c r="AS751" s="336">
        <v>2.9999999999999996E-3</v>
      </c>
      <c r="AT751" s="336"/>
      <c r="AX751" s="629"/>
      <c r="AY751" s="630"/>
      <c r="AZ751" s="630"/>
      <c r="BA751" s="630"/>
      <c r="BB751" s="631"/>
      <c r="BC751" s="630"/>
      <c r="BD751" s="630"/>
      <c r="BE751" s="630"/>
      <c r="BF751" s="630"/>
      <c r="BG751" s="631"/>
      <c r="BH751" s="631"/>
      <c r="BI751" s="632"/>
      <c r="BJ751" s="632"/>
      <c r="BK751" s="632"/>
      <c r="BL751" s="631"/>
      <c r="BM751" s="631"/>
      <c r="BN751" s="631"/>
      <c r="BO751" s="631"/>
      <c r="BP751" s="631"/>
      <c r="BQ751" s="631"/>
      <c r="BR751" s="631"/>
      <c r="BS751" s="631"/>
      <c r="BT751" s="634"/>
      <c r="BU751" s="635"/>
      <c r="BV751" s="633"/>
      <c r="BW751" s="636"/>
    </row>
    <row r="752" spans="2:75" ht="15.75" customHeight="1">
      <c r="B752" s="330" t="s">
        <v>988</v>
      </c>
      <c r="C752" s="331">
        <v>33784218000133</v>
      </c>
      <c r="D752" s="332" t="s">
        <v>11</v>
      </c>
      <c r="E752" s="332" t="s">
        <v>661</v>
      </c>
      <c r="F752" s="332" t="s">
        <v>663</v>
      </c>
      <c r="G752" s="333"/>
      <c r="H752" s="333" t="s">
        <v>34</v>
      </c>
      <c r="I752" s="333"/>
      <c r="J752" s="333" t="s">
        <v>611</v>
      </c>
      <c r="K752" s="334" t="s">
        <v>48</v>
      </c>
      <c r="L752" s="335"/>
      <c r="M752" s="335" t="s">
        <v>34</v>
      </c>
      <c r="N752" s="334">
        <v>505161</v>
      </c>
      <c r="O752" s="334" t="s">
        <v>1321</v>
      </c>
      <c r="P752" s="338">
        <v>43707</v>
      </c>
      <c r="Q752" s="339">
        <v>69941888.400000006</v>
      </c>
      <c r="R752" s="339">
        <v>76976053.260515943</v>
      </c>
      <c r="S752" s="334">
        <v>30</v>
      </c>
      <c r="T752" s="336">
        <v>7.8287324655591739E-2</v>
      </c>
      <c r="U752" s="336">
        <v>1.0120355260499592</v>
      </c>
      <c r="V752" s="336">
        <v>9.8508753582846831E-2</v>
      </c>
      <c r="W752" s="336">
        <v>0.96571517230792736</v>
      </c>
      <c r="X752" s="336">
        <v>0.17917928378003678</v>
      </c>
      <c r="Y752" s="336">
        <v>1.358749058711241</v>
      </c>
      <c r="Z752" s="336" t="s">
        <v>1418</v>
      </c>
      <c r="AA752" s="336" t="s">
        <v>1418</v>
      </c>
      <c r="AB752" s="336">
        <v>2.0797008604863228E-2</v>
      </c>
      <c r="AC752" s="340">
        <v>-0.14260054711444872</v>
      </c>
      <c r="AD752" s="509">
        <v>0</v>
      </c>
      <c r="AE752" s="337" t="s">
        <v>2304</v>
      </c>
      <c r="AF752" s="337" t="s">
        <v>2134</v>
      </c>
      <c r="AG752" s="341" t="s">
        <v>1436</v>
      </c>
      <c r="AH752" s="341" t="s">
        <v>2135</v>
      </c>
      <c r="AI752" s="341">
        <v>5000</v>
      </c>
      <c r="AJ752" s="341">
        <v>1000</v>
      </c>
      <c r="AK752" s="341">
        <v>5000</v>
      </c>
      <c r="AL752" s="336">
        <v>0.01</v>
      </c>
      <c r="AM752" s="336">
        <v>0.15</v>
      </c>
      <c r="AN752" s="336" t="s">
        <v>64</v>
      </c>
      <c r="AO752" s="334" t="s">
        <v>1324</v>
      </c>
      <c r="AP752" s="337" t="s">
        <v>13</v>
      </c>
      <c r="AQ752" s="343" t="s">
        <v>688</v>
      </c>
      <c r="AR752" s="336">
        <v>2.3333333333333331E-3</v>
      </c>
      <c r="AS752" s="336">
        <v>2.3333333333333331E-3</v>
      </c>
      <c r="AT752" s="336"/>
      <c r="AX752" s="629"/>
      <c r="AY752" s="630"/>
      <c r="AZ752" s="630"/>
      <c r="BA752" s="630"/>
      <c r="BB752" s="631"/>
      <c r="BC752" s="630"/>
      <c r="BD752" s="630"/>
      <c r="BE752" s="630"/>
      <c r="BF752" s="630"/>
      <c r="BG752" s="631"/>
      <c r="BH752" s="631"/>
      <c r="BI752" s="632"/>
      <c r="BJ752" s="632"/>
      <c r="BK752" s="632"/>
      <c r="BL752" s="631"/>
      <c r="BM752" s="631"/>
      <c r="BN752" s="631"/>
      <c r="BO752" s="631"/>
      <c r="BP752" s="631"/>
      <c r="BQ752" s="631"/>
      <c r="BR752" s="631"/>
      <c r="BS752" s="631"/>
      <c r="BT752" s="634"/>
      <c r="BU752" s="635"/>
      <c r="BV752" s="633"/>
      <c r="BW752" s="636"/>
    </row>
    <row r="753" spans="2:75" ht="15.75" customHeight="1">
      <c r="B753" s="330" t="s">
        <v>1199</v>
      </c>
      <c r="C753" s="331">
        <v>13823084000105</v>
      </c>
      <c r="D753" s="332" t="s">
        <v>11</v>
      </c>
      <c r="E753" s="332" t="s">
        <v>620</v>
      </c>
      <c r="F753" s="332" t="s">
        <v>663</v>
      </c>
      <c r="G753" s="333" t="s">
        <v>738</v>
      </c>
      <c r="H753" s="333" t="s">
        <v>34</v>
      </c>
      <c r="I753" s="333"/>
      <c r="J753" s="333" t="s">
        <v>608</v>
      </c>
      <c r="K753" s="334" t="s">
        <v>48</v>
      </c>
      <c r="L753" s="335"/>
      <c r="M753" s="335" t="s">
        <v>34</v>
      </c>
      <c r="N753" s="334">
        <v>299588</v>
      </c>
      <c r="O753" s="334" t="s">
        <v>1321</v>
      </c>
      <c r="P753" s="338">
        <v>40994</v>
      </c>
      <c r="Q753" s="339">
        <v>1073518194.75</v>
      </c>
      <c r="R753" s="339">
        <v>871572248.48857176</v>
      </c>
      <c r="S753" s="334">
        <v>30</v>
      </c>
      <c r="T753" s="336">
        <v>8.7340540220748109E-2</v>
      </c>
      <c r="U753" s="336">
        <v>1.1290682106797345</v>
      </c>
      <c r="V753" s="336">
        <v>0.12406500287761579</v>
      </c>
      <c r="W753" s="336">
        <v>1.216251868729388</v>
      </c>
      <c r="X753" s="336">
        <v>0.18976597500837467</v>
      </c>
      <c r="Y753" s="336">
        <v>1.4390298614798773</v>
      </c>
      <c r="Z753" s="336">
        <v>0.18738218072328139</v>
      </c>
      <c r="AA753" s="336">
        <v>1.0651410623347095</v>
      </c>
      <c r="AB753" s="336">
        <v>2.8226197082483456E-3</v>
      </c>
      <c r="AC753" s="340">
        <v>7.0256066306844698</v>
      </c>
      <c r="AD753" s="509">
        <v>0</v>
      </c>
      <c r="AE753" s="337" t="s">
        <v>2314</v>
      </c>
      <c r="AF753" s="337" t="s">
        <v>2314</v>
      </c>
      <c r="AG753" s="341" t="s">
        <v>719</v>
      </c>
      <c r="AH753" s="341" t="s">
        <v>2138</v>
      </c>
      <c r="AI753" s="341">
        <v>1000</v>
      </c>
      <c r="AJ753" s="341">
        <v>1000</v>
      </c>
      <c r="AK753" s="341">
        <v>1000</v>
      </c>
      <c r="AL753" s="336">
        <v>6.0000000000000001E-3</v>
      </c>
      <c r="AM753" s="336">
        <v>0.2</v>
      </c>
      <c r="AN753" s="336" t="s">
        <v>64</v>
      </c>
      <c r="AO753" s="334" t="s">
        <v>1324</v>
      </c>
      <c r="AP753" s="337" t="s">
        <v>11</v>
      </c>
      <c r="AQ753" s="343" t="s">
        <v>675</v>
      </c>
      <c r="AR753" s="336">
        <v>2.4000000000000002E-3</v>
      </c>
      <c r="AS753" s="336">
        <v>2.4000000000000002E-3</v>
      </c>
      <c r="AT753" s="336"/>
      <c r="AX753" s="629"/>
      <c r="AY753" s="630"/>
      <c r="AZ753" s="630"/>
      <c r="BA753" s="630"/>
      <c r="BB753" s="631"/>
      <c r="BC753" s="630"/>
      <c r="BD753" s="630"/>
      <c r="BE753" s="630"/>
      <c r="BF753" s="630"/>
      <c r="BG753" s="631"/>
      <c r="BH753" s="631"/>
      <c r="BI753" s="632"/>
      <c r="BJ753" s="632"/>
      <c r="BK753" s="632"/>
      <c r="BL753" s="631"/>
      <c r="BM753" s="631"/>
      <c r="BN753" s="631"/>
      <c r="BO753" s="631"/>
      <c r="BP753" s="631"/>
      <c r="BQ753" s="631"/>
      <c r="BR753" s="631"/>
      <c r="BS753" s="631"/>
      <c r="BT753" s="634"/>
      <c r="BU753" s="635"/>
      <c r="BV753" s="633"/>
      <c r="BW753" s="636"/>
    </row>
    <row r="754" spans="2:75" ht="15.75" customHeight="1">
      <c r="B754" s="330" t="s">
        <v>786</v>
      </c>
      <c r="C754" s="331">
        <v>25213405000139</v>
      </c>
      <c r="D754" s="332" t="s">
        <v>11</v>
      </c>
      <c r="E754" s="332" t="s">
        <v>621</v>
      </c>
      <c r="F754" s="332" t="s">
        <v>692</v>
      </c>
      <c r="G754" s="333" t="s">
        <v>738</v>
      </c>
      <c r="H754" s="333" t="s">
        <v>34</v>
      </c>
      <c r="I754" s="333"/>
      <c r="J754" s="333" t="s">
        <v>608</v>
      </c>
      <c r="K754" s="334" t="s">
        <v>48</v>
      </c>
      <c r="L754" s="335"/>
      <c r="M754" s="335" t="s">
        <v>34</v>
      </c>
      <c r="N754" s="334">
        <v>423394</v>
      </c>
      <c r="O754" s="334" t="s">
        <v>1321</v>
      </c>
      <c r="P754" s="338">
        <v>42619</v>
      </c>
      <c r="Q754" s="339">
        <v>206215189.83000001</v>
      </c>
      <c r="R754" s="339">
        <v>172484860.20416659</v>
      </c>
      <c r="S754" s="334">
        <v>30</v>
      </c>
      <c r="T754" s="336">
        <v>6.5502194377914158E-2</v>
      </c>
      <c r="U754" s="336">
        <v>0.84675965153120325</v>
      </c>
      <c r="V754" s="336">
        <v>0.10174423469461757</v>
      </c>
      <c r="W754" s="336">
        <v>0.99743370579566415</v>
      </c>
      <c r="X754" s="336">
        <v>0.19587382889762206</v>
      </c>
      <c r="Y754" s="336">
        <v>1.4853468270781365</v>
      </c>
      <c r="Z754" s="336">
        <v>0.24634548402068024</v>
      </c>
      <c r="AA754" s="336">
        <v>1.4003075934879674</v>
      </c>
      <c r="AB754" s="336">
        <v>2.5620054503835882E-2</v>
      </c>
      <c r="AC754" s="340">
        <v>3.4301775754595415E-3</v>
      </c>
      <c r="AD754" s="509">
        <v>24658649000162</v>
      </c>
      <c r="AE754" s="337" t="s">
        <v>2189</v>
      </c>
      <c r="AF754" s="337" t="s">
        <v>2143</v>
      </c>
      <c r="AG754" s="341" t="s">
        <v>1437</v>
      </c>
      <c r="AH754" s="341" t="s">
        <v>2138</v>
      </c>
      <c r="AI754" s="341">
        <v>5000</v>
      </c>
      <c r="AJ754" s="341">
        <v>2500</v>
      </c>
      <c r="AK754" s="341">
        <v>5000</v>
      </c>
      <c r="AL754" s="640">
        <v>1.1000000000000001E-2</v>
      </c>
      <c r="AM754" s="640">
        <v>0.2</v>
      </c>
      <c r="AN754" s="336" t="s">
        <v>636</v>
      </c>
      <c r="AO754" s="334" t="s">
        <v>1324</v>
      </c>
      <c r="AP754" s="337" t="s">
        <v>13</v>
      </c>
      <c r="AQ754" s="343" t="s">
        <v>671</v>
      </c>
      <c r="AR754" s="336">
        <v>2.7499999999999998E-3</v>
      </c>
      <c r="AS754" s="336">
        <v>2.7499999999999998E-3</v>
      </c>
      <c r="AT754" s="336"/>
      <c r="AX754" s="629"/>
      <c r="AY754" s="630"/>
      <c r="AZ754" s="630"/>
      <c r="BA754" s="630"/>
      <c r="BB754" s="631"/>
      <c r="BC754" s="630"/>
      <c r="BD754" s="630"/>
      <c r="BE754" s="630"/>
      <c r="BF754" s="630"/>
      <c r="BG754" s="631"/>
      <c r="BH754" s="631"/>
      <c r="BI754" s="632"/>
      <c r="BJ754" s="632"/>
      <c r="BK754" s="632"/>
      <c r="BL754" s="631"/>
      <c r="BM754" s="631"/>
      <c r="BN754" s="631"/>
      <c r="BO754" s="631"/>
      <c r="BP754" s="631"/>
      <c r="BQ754" s="631"/>
      <c r="BR754" s="631"/>
      <c r="BS754" s="631"/>
      <c r="BT754" s="634"/>
      <c r="BU754" s="635"/>
      <c r="BV754" s="633"/>
      <c r="BW754" s="636"/>
    </row>
    <row r="755" spans="2:75" ht="15.75" customHeight="1">
      <c r="B755" s="330" t="s">
        <v>808</v>
      </c>
      <c r="C755" s="331">
        <v>38443033000189</v>
      </c>
      <c r="D755" s="332" t="s">
        <v>11</v>
      </c>
      <c r="E755" s="332" t="s">
        <v>621</v>
      </c>
      <c r="F755" s="332" t="s">
        <v>692</v>
      </c>
      <c r="G755" s="333" t="s">
        <v>738</v>
      </c>
      <c r="H755" s="333" t="s">
        <v>34</v>
      </c>
      <c r="I755" s="333"/>
      <c r="J755" s="333" t="s">
        <v>608</v>
      </c>
      <c r="K755" s="334" t="s">
        <v>48</v>
      </c>
      <c r="L755" s="335"/>
      <c r="M755" s="335" t="s">
        <v>1415</v>
      </c>
      <c r="N755" s="334">
        <v>576859</v>
      </c>
      <c r="O755" s="334" t="s">
        <v>1321</v>
      </c>
      <c r="P755" s="338">
        <v>44244</v>
      </c>
      <c r="Q755" s="339">
        <v>330195128.29000002</v>
      </c>
      <c r="R755" s="339">
        <v>386715855.77492064</v>
      </c>
      <c r="S755" s="334">
        <v>30</v>
      </c>
      <c r="T755" s="336">
        <v>5.3881292991532659E-2</v>
      </c>
      <c r="U755" s="336">
        <v>0.69653399112601933</v>
      </c>
      <c r="V755" s="336">
        <v>8.5801713343960806E-2</v>
      </c>
      <c r="W755" s="336">
        <v>0.84114368898792746</v>
      </c>
      <c r="X755" s="336" t="s">
        <v>1418</v>
      </c>
      <c r="Y755" s="336" t="s">
        <v>1418</v>
      </c>
      <c r="Z755" s="336" t="s">
        <v>1418</v>
      </c>
      <c r="AA755" s="336" t="s">
        <v>1418</v>
      </c>
      <c r="AB755" s="336">
        <v>3.6191374632457293E-2</v>
      </c>
      <c r="AC755" s="340">
        <v>-0.39148907030165569</v>
      </c>
      <c r="AD755" s="509">
        <v>25108905000100</v>
      </c>
      <c r="AE755" s="337" t="s">
        <v>2153</v>
      </c>
      <c r="AF755" s="337" t="s">
        <v>728</v>
      </c>
      <c r="AG755" s="341" t="s">
        <v>728</v>
      </c>
      <c r="AH755" s="341" t="s">
        <v>2138</v>
      </c>
      <c r="AI755" s="341">
        <v>1000</v>
      </c>
      <c r="AJ755" s="341">
        <v>1000</v>
      </c>
      <c r="AK755" s="341">
        <v>1000</v>
      </c>
      <c r="AL755" s="336">
        <v>9.7999999999999997E-3</v>
      </c>
      <c r="AM755" s="336" t="s">
        <v>34</v>
      </c>
      <c r="AN755" s="336" t="s">
        <v>34</v>
      </c>
      <c r="AO755" s="334" t="s">
        <v>1324</v>
      </c>
      <c r="AP755" s="337" t="s">
        <v>11</v>
      </c>
      <c r="AQ755" s="343" t="s">
        <v>675</v>
      </c>
      <c r="AR755" s="336" t="s">
        <v>34</v>
      </c>
      <c r="AS755" s="336" t="s">
        <v>34</v>
      </c>
      <c r="AT755" s="336"/>
      <c r="AX755" s="629"/>
      <c r="AY755" s="630"/>
      <c r="AZ755" s="630"/>
      <c r="BA755" s="630"/>
      <c r="BB755" s="631"/>
      <c r="BC755" s="630"/>
      <c r="BD755" s="630"/>
      <c r="BE755" s="630"/>
      <c r="BF755" s="630"/>
      <c r="BG755" s="631"/>
      <c r="BH755" s="631"/>
      <c r="BI755" s="632"/>
      <c r="BJ755" s="632"/>
      <c r="BK755" s="632"/>
      <c r="BL755" s="631"/>
      <c r="BM755" s="631"/>
      <c r="BN755" s="631"/>
      <c r="BO755" s="631"/>
      <c r="BP755" s="631"/>
      <c r="BQ755" s="631"/>
      <c r="BR755" s="631"/>
      <c r="BS755" s="631"/>
      <c r="BT755" s="634"/>
      <c r="BU755" s="635"/>
      <c r="BV755" s="633"/>
      <c r="BW755" s="636"/>
    </row>
    <row r="756" spans="2:75" ht="15.75" customHeight="1">
      <c r="B756" s="330" t="s">
        <v>1018</v>
      </c>
      <c r="C756" s="331">
        <v>31120420000135</v>
      </c>
      <c r="D756" s="332" t="s">
        <v>11</v>
      </c>
      <c r="E756" s="332" t="s">
        <v>620</v>
      </c>
      <c r="F756" s="332" t="s">
        <v>692</v>
      </c>
      <c r="G756" s="333" t="s">
        <v>738</v>
      </c>
      <c r="H756" s="333" t="s">
        <v>34</v>
      </c>
      <c r="I756" s="333"/>
      <c r="J756" s="333" t="s">
        <v>608</v>
      </c>
      <c r="K756" s="334" t="s">
        <v>48</v>
      </c>
      <c r="L756" s="335"/>
      <c r="M756" s="335" t="s">
        <v>34</v>
      </c>
      <c r="N756" s="334">
        <v>480967</v>
      </c>
      <c r="O756" s="334" t="s">
        <v>1321</v>
      </c>
      <c r="P756" s="338">
        <v>43433</v>
      </c>
      <c r="Q756" s="339">
        <v>52881638.200000003</v>
      </c>
      <c r="R756" s="339">
        <v>49828005.442301601</v>
      </c>
      <c r="S756" s="334">
        <v>30</v>
      </c>
      <c r="T756" s="336">
        <v>6.5456635382463713E-2</v>
      </c>
      <c r="U756" s="336">
        <v>0.84617070150474827</v>
      </c>
      <c r="V756" s="336">
        <v>9.2694673028961949E-2</v>
      </c>
      <c r="W756" s="336">
        <v>0.90871774213351098</v>
      </c>
      <c r="X756" s="336">
        <v>0.159539677761382</v>
      </c>
      <c r="Y756" s="336">
        <v>1.2098183585301525</v>
      </c>
      <c r="Z756" s="336">
        <v>0.15189101373100544</v>
      </c>
      <c r="AA756" s="336">
        <v>0.86339776333085438</v>
      </c>
      <c r="AB756" s="336">
        <v>2.2215482434344524E-2</v>
      </c>
      <c r="AC756" s="340">
        <v>-0.37109752619401992</v>
      </c>
      <c r="AD756" s="509">
        <v>0</v>
      </c>
      <c r="AE756" s="337" t="s">
        <v>2316</v>
      </c>
      <c r="AF756" s="337" t="s">
        <v>2134</v>
      </c>
      <c r="AG756" s="341" t="s">
        <v>1436</v>
      </c>
      <c r="AH756" s="341" t="s">
        <v>2138</v>
      </c>
      <c r="AI756" s="341">
        <v>500</v>
      </c>
      <c r="AJ756" s="341">
        <v>100</v>
      </c>
      <c r="AK756" s="341">
        <v>100</v>
      </c>
      <c r="AL756" s="336">
        <v>0.01</v>
      </c>
      <c r="AM756" s="336" t="s">
        <v>34</v>
      </c>
      <c r="AN756" s="336" t="s">
        <v>34</v>
      </c>
      <c r="AO756" s="334" t="s">
        <v>1324</v>
      </c>
      <c r="AP756" s="337" t="s">
        <v>11</v>
      </c>
      <c r="AQ756" s="343" t="s">
        <v>2225</v>
      </c>
      <c r="AR756" s="336">
        <v>3.0000000000000001E-3</v>
      </c>
      <c r="AS756" s="336">
        <v>3.0000000000000001E-3</v>
      </c>
      <c r="AT756" s="336"/>
      <c r="AX756" s="629"/>
      <c r="AY756" s="630"/>
      <c r="AZ756" s="630"/>
      <c r="BA756" s="630"/>
      <c r="BB756" s="631"/>
      <c r="BC756" s="630"/>
      <c r="BD756" s="630"/>
      <c r="BE756" s="630"/>
      <c r="BF756" s="630"/>
      <c r="BG756" s="631"/>
      <c r="BH756" s="631"/>
      <c r="BI756" s="632"/>
      <c r="BJ756" s="632"/>
      <c r="BK756" s="632"/>
      <c r="BL756" s="631"/>
      <c r="BM756" s="631"/>
      <c r="BN756" s="631"/>
      <c r="BO756" s="631"/>
      <c r="BP756" s="631"/>
      <c r="BQ756" s="631"/>
      <c r="BR756" s="631"/>
      <c r="BS756" s="631"/>
      <c r="BT756" s="634"/>
      <c r="BU756" s="635"/>
      <c r="BV756" s="633"/>
      <c r="BW756" s="636"/>
    </row>
    <row r="757" spans="2:75" ht="15.75" customHeight="1">
      <c r="B757" s="330" t="s">
        <v>71</v>
      </c>
      <c r="C757" s="331">
        <v>26831986000135</v>
      </c>
      <c r="D757" s="332" t="s">
        <v>13</v>
      </c>
      <c r="E757" s="332" t="s">
        <v>616</v>
      </c>
      <c r="F757" s="332" t="s">
        <v>617</v>
      </c>
      <c r="G757" s="333" t="s">
        <v>34</v>
      </c>
      <c r="H757" s="333" t="s">
        <v>1337</v>
      </c>
      <c r="I757" s="333" t="s">
        <v>34</v>
      </c>
      <c r="J757" s="333" t="s">
        <v>608</v>
      </c>
      <c r="K757" s="334" t="s">
        <v>48</v>
      </c>
      <c r="L757" s="335"/>
      <c r="M757" s="335" t="s">
        <v>34</v>
      </c>
      <c r="N757" s="334">
        <v>440922</v>
      </c>
      <c r="O757" s="334" t="s">
        <v>1321</v>
      </c>
      <c r="P757" s="338">
        <v>42881</v>
      </c>
      <c r="Q757" s="339">
        <v>30424234.98</v>
      </c>
      <c r="R757" s="339">
        <v>44142778.909523822</v>
      </c>
      <c r="S757" s="334">
        <v>30</v>
      </c>
      <c r="T757" s="336">
        <v>9.0277360896344527E-2</v>
      </c>
      <c r="U757" s="336">
        <v>1.1670330647658465</v>
      </c>
      <c r="V757" s="336">
        <v>5.5212313121076884E-2</v>
      </c>
      <c r="W757" s="336">
        <v>0.54126528394654683</v>
      </c>
      <c r="X757" s="336">
        <v>4.042947532338026E-3</v>
      </c>
      <c r="Y757" s="336">
        <v>3.0658405581791188E-2</v>
      </c>
      <c r="Z757" s="336">
        <v>9.6019778781856191E-2</v>
      </c>
      <c r="AA757" s="336">
        <v>0.54580755108131229</v>
      </c>
      <c r="AB757" s="336">
        <v>4.021887187856326E-2</v>
      </c>
      <c r="AC757" s="340">
        <v>-1.0591707257554173</v>
      </c>
      <c r="AD757" s="509">
        <v>13608337000128</v>
      </c>
      <c r="AE757" s="337" t="s">
        <v>2148</v>
      </c>
      <c r="AF757" s="337" t="s">
        <v>2134</v>
      </c>
      <c r="AG757" s="341" t="s">
        <v>1436</v>
      </c>
      <c r="AH757" s="341" t="s">
        <v>2138</v>
      </c>
      <c r="AI757" s="341">
        <v>5000</v>
      </c>
      <c r="AJ757" s="341">
        <v>5000</v>
      </c>
      <c r="AK757" s="341">
        <v>5000</v>
      </c>
      <c r="AL757" s="640">
        <v>0</v>
      </c>
      <c r="AM757" s="640" t="s">
        <v>34</v>
      </c>
      <c r="AN757" s="336" t="s">
        <v>34</v>
      </c>
      <c r="AO757" s="334" t="s">
        <v>1324</v>
      </c>
      <c r="AP757" s="337" t="s">
        <v>13</v>
      </c>
      <c r="AQ757" s="343" t="s">
        <v>674</v>
      </c>
      <c r="AR757" s="336">
        <v>4.0000000000000001E-3</v>
      </c>
      <c r="AS757" s="336">
        <v>4.0000000000000001E-3</v>
      </c>
      <c r="AT757" s="336"/>
      <c r="AX757" s="629"/>
      <c r="AY757" s="630"/>
      <c r="AZ757" s="630"/>
      <c r="BA757" s="630"/>
      <c r="BB757" s="631"/>
      <c r="BC757" s="630"/>
      <c r="BD757" s="630"/>
      <c r="BE757" s="630"/>
      <c r="BF757" s="630"/>
      <c r="BG757" s="631"/>
      <c r="BH757" s="631"/>
      <c r="BI757" s="632"/>
      <c r="BJ757" s="632"/>
      <c r="BK757" s="632"/>
      <c r="BL757" s="631"/>
      <c r="BM757" s="631"/>
      <c r="BN757" s="631"/>
      <c r="BO757" s="631"/>
      <c r="BP757" s="631"/>
      <c r="BQ757" s="631"/>
      <c r="BR757" s="631"/>
      <c r="BS757" s="631"/>
      <c r="BT757" s="634"/>
      <c r="BU757" s="635"/>
      <c r="BV757" s="633"/>
      <c r="BW757" s="636"/>
    </row>
    <row r="758" spans="2:75" ht="15.75" customHeight="1">
      <c r="B758" s="330" t="s">
        <v>84</v>
      </c>
      <c r="C758" s="331">
        <v>13608337000128</v>
      </c>
      <c r="D758" s="332" t="s">
        <v>13</v>
      </c>
      <c r="E758" s="332" t="s">
        <v>616</v>
      </c>
      <c r="F758" s="332" t="s">
        <v>617</v>
      </c>
      <c r="G758" s="333" t="s">
        <v>34</v>
      </c>
      <c r="H758" s="333" t="s">
        <v>1337</v>
      </c>
      <c r="I758" s="333" t="s">
        <v>34</v>
      </c>
      <c r="J758" s="333" t="s">
        <v>608</v>
      </c>
      <c r="K758" s="334" t="s">
        <v>48</v>
      </c>
      <c r="L758" s="335"/>
      <c r="M758" s="335" t="s">
        <v>34</v>
      </c>
      <c r="N758" s="334">
        <v>292540</v>
      </c>
      <c r="O758" s="334" t="s">
        <v>1321</v>
      </c>
      <c r="P758" s="338">
        <v>40877</v>
      </c>
      <c r="Q758" s="339">
        <v>293900861.62</v>
      </c>
      <c r="R758" s="339">
        <v>575348728.55591226</v>
      </c>
      <c r="S758" s="334">
        <v>30</v>
      </c>
      <c r="T758" s="336">
        <v>8.9874604210877118E-2</v>
      </c>
      <c r="U758" s="336">
        <v>1.1618265504822085</v>
      </c>
      <c r="V758" s="336">
        <v>5.441696127379636E-2</v>
      </c>
      <c r="W758" s="336">
        <v>0.5334681763971556</v>
      </c>
      <c r="X758" s="336">
        <v>2.8585511452992041E-3</v>
      </c>
      <c r="Y758" s="336">
        <v>2.1676912620776836E-2</v>
      </c>
      <c r="Z758" s="336">
        <v>9.5731773620212124E-2</v>
      </c>
      <c r="AA758" s="336">
        <v>0.54417043637463447</v>
      </c>
      <c r="AB758" s="336">
        <v>4.0699861060091581E-2</v>
      </c>
      <c r="AC758" s="340">
        <v>-1.0647071783009769</v>
      </c>
      <c r="AD758" s="509">
        <v>0</v>
      </c>
      <c r="AE758" s="337" t="s">
        <v>2168</v>
      </c>
      <c r="AF758" s="337" t="s">
        <v>2143</v>
      </c>
      <c r="AG758" s="341" t="s">
        <v>1437</v>
      </c>
      <c r="AH758" s="341" t="s">
        <v>2138</v>
      </c>
      <c r="AI758" s="341">
        <v>500</v>
      </c>
      <c r="AJ758" s="341">
        <v>100</v>
      </c>
      <c r="AK758" s="341">
        <v>100</v>
      </c>
      <c r="AL758" s="640">
        <v>0.02</v>
      </c>
      <c r="AM758" s="640">
        <v>0.2</v>
      </c>
      <c r="AN758" s="336" t="s">
        <v>2152</v>
      </c>
      <c r="AO758" s="334" t="s">
        <v>1324</v>
      </c>
      <c r="AP758" s="337" t="s">
        <v>13</v>
      </c>
      <c r="AQ758" s="343" t="s">
        <v>668</v>
      </c>
      <c r="AR758" s="336">
        <v>4.0000000000000001E-3</v>
      </c>
      <c r="AS758" s="336">
        <v>4.0000000000000001E-3</v>
      </c>
      <c r="AT758" s="336"/>
      <c r="AX758" s="629"/>
      <c r="AY758" s="630"/>
      <c r="AZ758" s="630"/>
      <c r="BA758" s="630"/>
      <c r="BB758" s="631"/>
      <c r="BC758" s="630"/>
      <c r="BD758" s="630"/>
      <c r="BE758" s="630"/>
      <c r="BF758" s="630"/>
      <c r="BG758" s="631"/>
      <c r="BH758" s="631"/>
      <c r="BI758" s="632"/>
      <c r="BJ758" s="632"/>
      <c r="BK758" s="632"/>
      <c r="BL758" s="631"/>
      <c r="BM758" s="631"/>
      <c r="BN758" s="631"/>
      <c r="BO758" s="631"/>
      <c r="BP758" s="631"/>
      <c r="BQ758" s="631"/>
      <c r="BR758" s="631"/>
      <c r="BS758" s="631"/>
      <c r="BT758" s="634"/>
      <c r="BU758" s="635"/>
      <c r="BV758" s="633"/>
      <c r="BW758" s="636"/>
    </row>
    <row r="759" spans="2:75" ht="15.75" customHeight="1">
      <c r="B759" s="330" t="s">
        <v>1493</v>
      </c>
      <c r="C759" s="331">
        <v>18422272000145</v>
      </c>
      <c r="D759" s="332" t="s">
        <v>13</v>
      </c>
      <c r="E759" s="332" t="s">
        <v>615</v>
      </c>
      <c r="F759" s="332" t="s">
        <v>619</v>
      </c>
      <c r="G759" s="333" t="s">
        <v>34</v>
      </c>
      <c r="H759" s="333" t="s">
        <v>1337</v>
      </c>
      <c r="I759" s="333" t="s">
        <v>34</v>
      </c>
      <c r="J759" s="333" t="s">
        <v>611</v>
      </c>
      <c r="K759" s="334" t="s">
        <v>48</v>
      </c>
      <c r="L759" s="335"/>
      <c r="M759" s="335"/>
      <c r="N759" s="334">
        <v>348341</v>
      </c>
      <c r="O759" s="334" t="s">
        <v>1321</v>
      </c>
      <c r="P759" s="338">
        <v>41535</v>
      </c>
      <c r="Q759" s="339">
        <v>2004557817.5</v>
      </c>
      <c r="R759" s="339">
        <v>1687978535.045516</v>
      </c>
      <c r="S759" s="334">
        <v>30</v>
      </c>
      <c r="T759" s="336">
        <v>0.22214645884517337</v>
      </c>
      <c r="U759" s="336">
        <v>2.4986841583263422</v>
      </c>
      <c r="V759" s="336">
        <v>0.28457397425020203</v>
      </c>
      <c r="W759" s="336">
        <v>2.6117369573479028</v>
      </c>
      <c r="X759" s="336">
        <v>0.36799953454839462</v>
      </c>
      <c r="Y759" s="336">
        <v>2.5876956122034755</v>
      </c>
      <c r="Z759" s="336">
        <v>0.42857503407309383</v>
      </c>
      <c r="AA759" s="336">
        <v>2.3419755691660376</v>
      </c>
      <c r="AB759" s="336">
        <v>4.2645593463626431E-2</v>
      </c>
      <c r="AC759" s="340">
        <v>3.4707391755288763</v>
      </c>
      <c r="AD759" s="509">
        <v>21470947000136</v>
      </c>
      <c r="AE759" s="337" t="s">
        <v>2142</v>
      </c>
      <c r="AF759" s="337" t="s">
        <v>2146</v>
      </c>
      <c r="AG759" s="341" t="s">
        <v>59</v>
      </c>
      <c r="AH759" s="341" t="s">
        <v>2138</v>
      </c>
      <c r="AI759" s="341">
        <v>50000</v>
      </c>
      <c r="AJ759" s="341">
        <v>50000</v>
      </c>
      <c r="AK759" s="341">
        <v>50000</v>
      </c>
      <c r="AL759" s="640">
        <v>1.9E-2</v>
      </c>
      <c r="AM759" s="640">
        <v>0.2</v>
      </c>
      <c r="AN759" s="336" t="s">
        <v>64</v>
      </c>
      <c r="AO759" s="334" t="s">
        <v>1324</v>
      </c>
      <c r="AP759" s="337" t="s">
        <v>13</v>
      </c>
      <c r="AQ759" s="343" t="s">
        <v>664</v>
      </c>
      <c r="AR759" s="336" t="s">
        <v>34</v>
      </c>
      <c r="AS759" s="336" t="s">
        <v>34</v>
      </c>
      <c r="AT759" s="336"/>
      <c r="AX759" s="629"/>
      <c r="AY759" s="630"/>
      <c r="AZ759" s="630"/>
      <c r="BA759" s="630"/>
      <c r="BB759" s="631"/>
      <c r="BC759" s="630"/>
      <c r="BD759" s="630"/>
      <c r="BE759" s="630"/>
      <c r="BF759" s="630"/>
      <c r="BG759" s="631"/>
      <c r="BH759" s="631"/>
      <c r="BI759" s="632"/>
      <c r="BJ759" s="632"/>
      <c r="BK759" s="632"/>
      <c r="BL759" s="631"/>
      <c r="BM759" s="631"/>
      <c r="BN759" s="631"/>
      <c r="BO759" s="631"/>
      <c r="BP759" s="631"/>
      <c r="BQ759" s="631"/>
      <c r="BR759" s="631"/>
      <c r="BS759" s="631"/>
      <c r="BT759" s="634"/>
      <c r="BU759" s="635"/>
      <c r="BV759" s="633"/>
      <c r="BW759" s="636"/>
    </row>
    <row r="760" spans="2:75" ht="15.75" customHeight="1">
      <c r="B760" s="330" t="s">
        <v>721</v>
      </c>
      <c r="C760" s="331">
        <v>29177012000178</v>
      </c>
      <c r="D760" s="332" t="s">
        <v>13</v>
      </c>
      <c r="E760" s="332" t="s">
        <v>615</v>
      </c>
      <c r="F760" s="332" t="s">
        <v>619</v>
      </c>
      <c r="G760" s="333" t="s">
        <v>34</v>
      </c>
      <c r="H760" s="333" t="s">
        <v>1337</v>
      </c>
      <c r="I760" s="333" t="s">
        <v>34</v>
      </c>
      <c r="J760" s="333" t="s">
        <v>611</v>
      </c>
      <c r="K760" s="334" t="s">
        <v>48</v>
      </c>
      <c r="L760" s="335"/>
      <c r="M760" s="335" t="s">
        <v>34</v>
      </c>
      <c r="N760" s="334">
        <v>465488</v>
      </c>
      <c r="O760" s="334" t="s">
        <v>1321</v>
      </c>
      <c r="P760" s="338">
        <v>43235</v>
      </c>
      <c r="Q760" s="339">
        <v>223085827.53</v>
      </c>
      <c r="R760" s="339">
        <v>153190821.47047615</v>
      </c>
      <c r="S760" s="334">
        <v>30</v>
      </c>
      <c r="T760" s="336">
        <v>0.17667379703488906</v>
      </c>
      <c r="U760" s="336">
        <v>2.283896657703409</v>
      </c>
      <c r="V760" s="336">
        <v>0.21587377297207411</v>
      </c>
      <c r="W760" s="336">
        <v>2.1162847998798551</v>
      </c>
      <c r="X760" s="336">
        <v>0.29352885008821095</v>
      </c>
      <c r="Y760" s="336">
        <v>2.2258825928312218</v>
      </c>
      <c r="Z760" s="336">
        <v>0.38693786699021393</v>
      </c>
      <c r="AA760" s="336">
        <v>2.199480276687142</v>
      </c>
      <c r="AB760" s="336">
        <v>4.2849067547080295E-2</v>
      </c>
      <c r="AC760" s="340">
        <v>2.3174486372668555</v>
      </c>
      <c r="AD760" s="509">
        <v>23565803000199</v>
      </c>
      <c r="AE760" s="337" t="s">
        <v>2148</v>
      </c>
      <c r="AF760" s="337" t="s">
        <v>2134</v>
      </c>
      <c r="AG760" s="341" t="s">
        <v>1436</v>
      </c>
      <c r="AH760" s="341" t="s">
        <v>2138</v>
      </c>
      <c r="AI760" s="341">
        <v>10000</v>
      </c>
      <c r="AJ760" s="341">
        <v>10000</v>
      </c>
      <c r="AK760" s="341">
        <v>10000</v>
      </c>
      <c r="AL760" s="640">
        <v>0</v>
      </c>
      <c r="AM760" s="640" t="s">
        <v>34</v>
      </c>
      <c r="AN760" s="336" t="s">
        <v>34</v>
      </c>
      <c r="AO760" s="334" t="s">
        <v>1324</v>
      </c>
      <c r="AP760" s="337" t="s">
        <v>13</v>
      </c>
      <c r="AQ760" s="343" t="s">
        <v>664</v>
      </c>
      <c r="AR760" s="336">
        <v>3.8E-3</v>
      </c>
      <c r="AS760" s="336">
        <v>3.8E-3</v>
      </c>
      <c r="AT760" s="336"/>
      <c r="AX760" s="629"/>
      <c r="AY760" s="630"/>
      <c r="AZ760" s="630"/>
      <c r="BA760" s="630"/>
      <c r="BB760" s="631"/>
      <c r="BC760" s="630"/>
      <c r="BD760" s="630"/>
      <c r="BE760" s="630"/>
      <c r="BF760" s="630"/>
      <c r="BG760" s="631"/>
      <c r="BH760" s="631"/>
      <c r="BI760" s="632"/>
      <c r="BJ760" s="632"/>
      <c r="BK760" s="632"/>
      <c r="BL760" s="631"/>
      <c r="BM760" s="631"/>
      <c r="BN760" s="631"/>
      <c r="BO760" s="631"/>
      <c r="BP760" s="631"/>
      <c r="BQ760" s="631"/>
      <c r="BR760" s="631"/>
      <c r="BS760" s="631"/>
      <c r="BT760" s="634"/>
      <c r="BU760" s="635"/>
      <c r="BV760" s="633"/>
      <c r="BW760" s="636"/>
    </row>
    <row r="761" spans="2:75" ht="15.75" customHeight="1">
      <c r="B761" s="330" t="s">
        <v>765</v>
      </c>
      <c r="C761" s="331">
        <v>19523641000159</v>
      </c>
      <c r="D761" s="332" t="s">
        <v>13</v>
      </c>
      <c r="E761" s="332" t="s">
        <v>615</v>
      </c>
      <c r="F761" s="332" t="s">
        <v>619</v>
      </c>
      <c r="G761" s="333" t="s">
        <v>34</v>
      </c>
      <c r="H761" s="333" t="s">
        <v>1337</v>
      </c>
      <c r="I761" s="333" t="s">
        <v>34</v>
      </c>
      <c r="J761" s="333"/>
      <c r="K761" s="334" t="s">
        <v>48</v>
      </c>
      <c r="L761" s="335"/>
      <c r="M761" s="335" t="s">
        <v>34</v>
      </c>
      <c r="N761" s="334">
        <v>366706</v>
      </c>
      <c r="O761" s="334" t="s">
        <v>1321</v>
      </c>
      <c r="P761" s="338">
        <v>41757</v>
      </c>
      <c r="Q761" s="339">
        <v>60838788.600000001</v>
      </c>
      <c r="R761" s="339">
        <v>57988120.602579385</v>
      </c>
      <c r="S761" s="334">
        <v>30</v>
      </c>
      <c r="T761" s="336">
        <v>0.12837857699258537</v>
      </c>
      <c r="U761" s="336">
        <v>1.6595749218894327</v>
      </c>
      <c r="V761" s="336">
        <v>0.12878657366397084</v>
      </c>
      <c r="W761" s="336">
        <v>1.2625390501185443</v>
      </c>
      <c r="X761" s="336">
        <v>0.21012025567840142</v>
      </c>
      <c r="Y761" s="336">
        <v>1.5933800693705096</v>
      </c>
      <c r="Z761" s="336">
        <v>0.2208994301613485</v>
      </c>
      <c r="AA761" s="336">
        <v>1.2556639740395394</v>
      </c>
      <c r="AB761" s="336">
        <v>3.8397148520839218E-2</v>
      </c>
      <c r="AC761" s="340">
        <v>0.64469047446634831</v>
      </c>
      <c r="AD761" s="509">
        <v>0</v>
      </c>
      <c r="AE761" s="337" t="s">
        <v>2173</v>
      </c>
      <c r="AF761" s="337" t="s">
        <v>2134</v>
      </c>
      <c r="AG761" s="341" t="s">
        <v>1436</v>
      </c>
      <c r="AH761" s="341" t="s">
        <v>2138</v>
      </c>
      <c r="AI761" s="341">
        <v>1000</v>
      </c>
      <c r="AJ761" s="341">
        <v>1000</v>
      </c>
      <c r="AK761" s="341">
        <v>1000</v>
      </c>
      <c r="AL761" s="640">
        <v>1.3999999999999999E-2</v>
      </c>
      <c r="AM761" s="640">
        <v>0.15</v>
      </c>
      <c r="AN761" s="336" t="s">
        <v>64</v>
      </c>
      <c r="AO761" s="334" t="s">
        <v>1324</v>
      </c>
      <c r="AP761" s="337" t="s">
        <v>13</v>
      </c>
      <c r="AQ761" s="343" t="s">
        <v>668</v>
      </c>
      <c r="AR761" s="336">
        <v>3.7333333333333333E-3</v>
      </c>
      <c r="AS761" s="336">
        <v>3.7333333333333333E-3</v>
      </c>
      <c r="AT761" s="336"/>
      <c r="AX761" s="629"/>
      <c r="AY761" s="630"/>
      <c r="AZ761" s="630"/>
      <c r="BA761" s="630"/>
      <c r="BB761" s="631"/>
      <c r="BC761" s="630"/>
      <c r="BD761" s="630"/>
      <c r="BE761" s="630"/>
      <c r="BF761" s="630"/>
      <c r="BG761" s="631"/>
      <c r="BH761" s="631"/>
      <c r="BI761" s="632"/>
      <c r="BJ761" s="632"/>
      <c r="BK761" s="632"/>
      <c r="BL761" s="631"/>
      <c r="BM761" s="631"/>
      <c r="BN761" s="631"/>
      <c r="BO761" s="631"/>
      <c r="BP761" s="631"/>
      <c r="BQ761" s="631"/>
      <c r="BR761" s="631"/>
      <c r="BS761" s="631"/>
      <c r="BT761" s="634"/>
      <c r="BU761" s="635"/>
      <c r="BV761" s="633"/>
      <c r="BW761" s="636"/>
    </row>
    <row r="762" spans="2:75" ht="15.75" customHeight="1">
      <c r="B762" s="330" t="s">
        <v>88</v>
      </c>
      <c r="C762" s="331">
        <v>36327745000107</v>
      </c>
      <c r="D762" s="332" t="s">
        <v>13</v>
      </c>
      <c r="E762" s="332" t="s">
        <v>615</v>
      </c>
      <c r="F762" s="332" t="s">
        <v>619</v>
      </c>
      <c r="G762" s="333" t="s">
        <v>34</v>
      </c>
      <c r="H762" s="333" t="s">
        <v>1338</v>
      </c>
      <c r="I762" s="333" t="s">
        <v>34</v>
      </c>
      <c r="J762" s="333"/>
      <c r="K762" s="334" t="s">
        <v>48</v>
      </c>
      <c r="L762" s="335"/>
      <c r="M762" s="335" t="s">
        <v>34</v>
      </c>
      <c r="N762" s="334">
        <v>537454</v>
      </c>
      <c r="O762" s="334" t="s">
        <v>1321</v>
      </c>
      <c r="P762" s="338">
        <v>43970</v>
      </c>
      <c r="Q762" s="339">
        <v>34834172.719999999</v>
      </c>
      <c r="R762" s="339">
        <v>29794383.108452376</v>
      </c>
      <c r="S762" s="334">
        <v>30</v>
      </c>
      <c r="T762" s="336">
        <v>0.18528550435254854</v>
      </c>
      <c r="U762" s="336">
        <v>2.3952218790436084</v>
      </c>
      <c r="V762" s="336">
        <v>0.16366707979087902</v>
      </c>
      <c r="W762" s="336">
        <v>1.6044846413416203</v>
      </c>
      <c r="X762" s="336">
        <v>0.27602597043271859</v>
      </c>
      <c r="Y762" s="336">
        <v>2.0931550768208802</v>
      </c>
      <c r="Z762" s="336" t="s">
        <v>1418</v>
      </c>
      <c r="AA762" s="336" t="s">
        <v>1418</v>
      </c>
      <c r="AB762" s="336">
        <v>7.4165239966343957E-2</v>
      </c>
      <c r="AC762" s="340">
        <v>0.77136157493276469</v>
      </c>
      <c r="AD762" s="509">
        <v>36352273000142</v>
      </c>
      <c r="AE762" s="337" t="s">
        <v>2173</v>
      </c>
      <c r="AF762" s="337" t="s">
        <v>2134</v>
      </c>
      <c r="AG762" s="341" t="s">
        <v>1436</v>
      </c>
      <c r="AH762" s="341" t="s">
        <v>2138</v>
      </c>
      <c r="AI762" s="341">
        <v>1000</v>
      </c>
      <c r="AJ762" s="341">
        <v>1000</v>
      </c>
      <c r="AK762" s="341">
        <v>1000</v>
      </c>
      <c r="AL762" s="640">
        <v>1.8700000000000001E-2</v>
      </c>
      <c r="AM762" s="640">
        <v>0.2</v>
      </c>
      <c r="AN762" s="336" t="s">
        <v>34</v>
      </c>
      <c r="AO762" s="334" t="s">
        <v>1324</v>
      </c>
      <c r="AP762" s="337" t="s">
        <v>13</v>
      </c>
      <c r="AQ762" s="343" t="s">
        <v>668</v>
      </c>
      <c r="AR762" s="336">
        <v>5.3333333333333332E-3</v>
      </c>
      <c r="AS762" s="336">
        <v>5.3333333333333332E-3</v>
      </c>
      <c r="AT762" s="336"/>
      <c r="AX762" s="629"/>
      <c r="AY762" s="630"/>
      <c r="AZ762" s="630"/>
      <c r="BA762" s="630"/>
      <c r="BB762" s="631"/>
      <c r="BC762" s="630"/>
      <c r="BD762" s="630"/>
      <c r="BE762" s="630"/>
      <c r="BF762" s="630"/>
      <c r="BG762" s="631"/>
      <c r="BH762" s="631"/>
      <c r="BI762" s="632"/>
      <c r="BJ762" s="632"/>
      <c r="BK762" s="632"/>
      <c r="BL762" s="631"/>
      <c r="BM762" s="631"/>
      <c r="BN762" s="631"/>
      <c r="BO762" s="631"/>
      <c r="BP762" s="631"/>
      <c r="BQ762" s="631"/>
      <c r="BR762" s="631"/>
      <c r="BS762" s="631"/>
      <c r="BT762" s="634"/>
      <c r="BU762" s="635"/>
      <c r="BV762" s="633"/>
      <c r="BW762" s="636"/>
    </row>
    <row r="763" spans="2:75" ht="15.75" customHeight="1">
      <c r="B763" s="330" t="s">
        <v>109</v>
      </c>
      <c r="C763" s="331">
        <v>26323079000185</v>
      </c>
      <c r="D763" s="332" t="s">
        <v>13</v>
      </c>
      <c r="E763" s="332" t="s">
        <v>615</v>
      </c>
      <c r="F763" s="332" t="s">
        <v>619</v>
      </c>
      <c r="G763" s="333" t="s">
        <v>34</v>
      </c>
      <c r="H763" s="333" t="s">
        <v>865</v>
      </c>
      <c r="I763" s="333" t="s">
        <v>34</v>
      </c>
      <c r="J763" s="333"/>
      <c r="K763" s="334" t="s">
        <v>48</v>
      </c>
      <c r="L763" s="335"/>
      <c r="M763" s="335" t="s">
        <v>34</v>
      </c>
      <c r="N763" s="334">
        <v>437468</v>
      </c>
      <c r="O763" s="334" t="s">
        <v>1321</v>
      </c>
      <c r="P763" s="338">
        <v>42790</v>
      </c>
      <c r="Q763" s="339">
        <v>280498837.25999999</v>
      </c>
      <c r="R763" s="339">
        <v>315848695.7072221</v>
      </c>
      <c r="S763" s="334">
        <v>30</v>
      </c>
      <c r="T763" s="336">
        <v>0.16840512295226007</v>
      </c>
      <c r="U763" s="336">
        <v>2.177005893946145</v>
      </c>
      <c r="V763" s="336">
        <v>0.13847948571194468</v>
      </c>
      <c r="W763" s="336">
        <v>1.3575619987207952</v>
      </c>
      <c r="X763" s="336">
        <v>0.13147665069095194</v>
      </c>
      <c r="Y763" s="336">
        <v>0.99701132631015199</v>
      </c>
      <c r="Z763" s="336">
        <v>0.27308305394671839</v>
      </c>
      <c r="AA763" s="336">
        <v>1.552292608953904</v>
      </c>
      <c r="AB763" s="336">
        <v>6.3091738432296138E-2</v>
      </c>
      <c r="AC763" s="340">
        <v>0.54772360586239122</v>
      </c>
      <c r="AD763" s="509">
        <v>0</v>
      </c>
      <c r="AE763" s="337" t="s">
        <v>2189</v>
      </c>
      <c r="AF763" s="337" t="s">
        <v>2143</v>
      </c>
      <c r="AG763" s="341" t="s">
        <v>1437</v>
      </c>
      <c r="AH763" s="341" t="s">
        <v>2138</v>
      </c>
      <c r="AI763" s="341">
        <v>1000</v>
      </c>
      <c r="AJ763" s="341">
        <v>500</v>
      </c>
      <c r="AK763" s="341">
        <v>500</v>
      </c>
      <c r="AL763" s="640">
        <v>0.02</v>
      </c>
      <c r="AM763" s="640">
        <v>0.2</v>
      </c>
      <c r="AN763" s="336" t="s">
        <v>64</v>
      </c>
      <c r="AO763" s="334" t="s">
        <v>1324</v>
      </c>
      <c r="AP763" s="337" t="s">
        <v>13</v>
      </c>
      <c r="AQ763" s="343" t="s">
        <v>664</v>
      </c>
      <c r="AR763" s="336">
        <v>5.4000000000000003E-3</v>
      </c>
      <c r="AS763" s="336">
        <v>5.4000000000000003E-3</v>
      </c>
      <c r="AT763" s="336"/>
      <c r="AX763" s="629"/>
      <c r="AY763" s="630"/>
      <c r="AZ763" s="630"/>
      <c r="BA763" s="630"/>
      <c r="BB763" s="631"/>
      <c r="BC763" s="630"/>
      <c r="BD763" s="630"/>
      <c r="BE763" s="630"/>
      <c r="BF763" s="630"/>
      <c r="BG763" s="631"/>
      <c r="BH763" s="631"/>
      <c r="BI763" s="632"/>
      <c r="BJ763" s="632"/>
      <c r="BK763" s="632"/>
      <c r="BL763" s="631"/>
      <c r="BM763" s="631"/>
      <c r="BN763" s="631"/>
      <c r="BO763" s="631"/>
      <c r="BP763" s="631"/>
      <c r="BQ763" s="631"/>
      <c r="BR763" s="631"/>
      <c r="BS763" s="631"/>
      <c r="BT763" s="634"/>
      <c r="BU763" s="635"/>
      <c r="BV763" s="633"/>
      <c r="BW763" s="636"/>
    </row>
    <row r="764" spans="2:75" ht="15.75" customHeight="1">
      <c r="B764" s="330" t="s">
        <v>128</v>
      </c>
      <c r="C764" s="331">
        <v>7965741000156</v>
      </c>
      <c r="D764" s="332" t="s">
        <v>13</v>
      </c>
      <c r="E764" s="332" t="s">
        <v>615</v>
      </c>
      <c r="F764" s="332" t="s">
        <v>619</v>
      </c>
      <c r="G764" s="333" t="s">
        <v>34</v>
      </c>
      <c r="H764" s="333" t="s">
        <v>1337</v>
      </c>
      <c r="I764" s="333" t="s">
        <v>34</v>
      </c>
      <c r="J764" s="333"/>
      <c r="K764" s="334" t="s">
        <v>48</v>
      </c>
      <c r="L764" s="335"/>
      <c r="M764" s="335" t="s">
        <v>1415</v>
      </c>
      <c r="N764" s="334">
        <v>170437</v>
      </c>
      <c r="O764" s="334" t="s">
        <v>1321</v>
      </c>
      <c r="P764" s="338">
        <v>38939</v>
      </c>
      <c r="Q764" s="339">
        <v>141480472.58000001</v>
      </c>
      <c r="R764" s="339">
        <v>136664657.23186511</v>
      </c>
      <c r="S764" s="334">
        <v>30</v>
      </c>
      <c r="T764" s="336">
        <v>0.10411955675981677</v>
      </c>
      <c r="U764" s="336">
        <v>1.3459738324316772</v>
      </c>
      <c r="V764" s="336">
        <v>0.11610385007482482</v>
      </c>
      <c r="W764" s="336">
        <v>1.1382059512744365</v>
      </c>
      <c r="X764" s="336">
        <v>0.17144493177073294</v>
      </c>
      <c r="Y764" s="336">
        <v>1.3000980623980509</v>
      </c>
      <c r="Z764" s="336">
        <v>0.24810852775283632</v>
      </c>
      <c r="AA764" s="336">
        <v>1.4103293056196267</v>
      </c>
      <c r="AB764" s="336">
        <v>3.1208846277110749E-2</v>
      </c>
      <c r="AC764" s="340">
        <v>0.42299733119296162</v>
      </c>
      <c r="AD764" s="509">
        <v>0</v>
      </c>
      <c r="AE764" s="337" t="s">
        <v>2153</v>
      </c>
      <c r="AF764" s="337" t="s">
        <v>728</v>
      </c>
      <c r="AG764" s="341" t="s">
        <v>728</v>
      </c>
      <c r="AH764" s="341" t="s">
        <v>2135</v>
      </c>
      <c r="AI764" s="341">
        <v>5000</v>
      </c>
      <c r="AJ764" s="341">
        <v>5000</v>
      </c>
      <c r="AK764" s="341">
        <v>0</v>
      </c>
      <c r="AL764" s="336">
        <v>6.9999999999999993E-3</v>
      </c>
      <c r="AM764" s="336">
        <v>0.2</v>
      </c>
      <c r="AN764" s="336" t="s">
        <v>64</v>
      </c>
      <c r="AO764" s="334" t="s">
        <v>1324</v>
      </c>
      <c r="AP764" s="337" t="s">
        <v>13</v>
      </c>
      <c r="AQ764" s="343" t="s">
        <v>668</v>
      </c>
      <c r="AR764" s="336">
        <v>1.8666666666666666E-3</v>
      </c>
      <c r="AS764" s="336">
        <v>1.8666666666666666E-3</v>
      </c>
      <c r="AT764" s="336"/>
      <c r="AX764" s="629"/>
      <c r="AY764" s="630"/>
      <c r="AZ764" s="630"/>
      <c r="BA764" s="630"/>
      <c r="BB764" s="631"/>
      <c r="BC764" s="630"/>
      <c r="BD764" s="630"/>
      <c r="BE764" s="630"/>
      <c r="BF764" s="630"/>
      <c r="BG764" s="631"/>
      <c r="BH764" s="631"/>
      <c r="BI764" s="632"/>
      <c r="BJ764" s="632"/>
      <c r="BK764" s="632"/>
      <c r="BL764" s="631"/>
      <c r="BM764" s="631"/>
      <c r="BN764" s="631"/>
      <c r="BO764" s="631"/>
      <c r="BP764" s="631"/>
      <c r="BQ764" s="631"/>
      <c r="BR764" s="631"/>
      <c r="BS764" s="631"/>
      <c r="BT764" s="634"/>
      <c r="BU764" s="635"/>
      <c r="BV764" s="633"/>
      <c r="BW764" s="636"/>
    </row>
    <row r="765" spans="2:75" ht="15.75" customHeight="1">
      <c r="B765" s="330" t="s">
        <v>1543</v>
      </c>
      <c r="C765" s="331">
        <v>15212344000131</v>
      </c>
      <c r="D765" s="332" t="s">
        <v>13</v>
      </c>
      <c r="E765" s="332" t="s">
        <v>615</v>
      </c>
      <c r="F765" s="332" t="s">
        <v>619</v>
      </c>
      <c r="G765" s="333" t="s">
        <v>34</v>
      </c>
      <c r="H765" s="333" t="s">
        <v>1338</v>
      </c>
      <c r="I765" s="333" t="s">
        <v>34</v>
      </c>
      <c r="J765" s="333"/>
      <c r="K765" s="334" t="s">
        <v>48</v>
      </c>
      <c r="L765" s="335"/>
      <c r="M765" s="335"/>
      <c r="N765" s="334">
        <v>322733</v>
      </c>
      <c r="O765" s="334" t="s">
        <v>1321</v>
      </c>
      <c r="P765" s="338">
        <v>41256</v>
      </c>
      <c r="Q765" s="339">
        <v>45303436.5</v>
      </c>
      <c r="R765" s="339">
        <v>74828107.841190383</v>
      </c>
      <c r="S765" s="334">
        <v>30</v>
      </c>
      <c r="T765" s="336">
        <v>0.11405629655641225</v>
      </c>
      <c r="U765" s="336">
        <v>1.2828953603149937</v>
      </c>
      <c r="V765" s="336">
        <v>8.4951256873269321E-2</v>
      </c>
      <c r="W765" s="336">
        <v>0.77965786482638977</v>
      </c>
      <c r="X765" s="336">
        <v>0.10609244251765571</v>
      </c>
      <c r="Y765" s="336">
        <v>0.74601982398644517</v>
      </c>
      <c r="Z765" s="336">
        <v>0.12311466617577049</v>
      </c>
      <c r="AA765" s="336">
        <v>0.67276793435548465</v>
      </c>
      <c r="AB765" s="336">
        <v>7.9104069385028203E-2</v>
      </c>
      <c r="AC765" s="340">
        <v>-0.23740382968993187</v>
      </c>
      <c r="AD765" s="509">
        <v>9720565000118</v>
      </c>
      <c r="AE765" s="337" t="s">
        <v>2222</v>
      </c>
      <c r="AF765" s="337" t="s">
        <v>2146</v>
      </c>
      <c r="AG765" s="341" t="s">
        <v>59</v>
      </c>
      <c r="AH765" s="341" t="s">
        <v>2138</v>
      </c>
      <c r="AI765" s="341">
        <v>50000</v>
      </c>
      <c r="AJ765" s="341">
        <v>50000</v>
      </c>
      <c r="AK765" s="341">
        <v>50000</v>
      </c>
      <c r="AL765" s="336">
        <v>1.95E-2</v>
      </c>
      <c r="AM765" s="336">
        <v>0.2</v>
      </c>
      <c r="AN765" s="336" t="s">
        <v>64</v>
      </c>
      <c r="AO765" s="334" t="s">
        <v>1324</v>
      </c>
      <c r="AP765" s="337" t="s">
        <v>13</v>
      </c>
      <c r="AQ765" s="343" t="s">
        <v>664</v>
      </c>
      <c r="AR765" s="336" t="s">
        <v>34</v>
      </c>
      <c r="AS765" s="336" t="s">
        <v>34</v>
      </c>
      <c r="AT765" s="336"/>
      <c r="AX765" s="629"/>
      <c r="AY765" s="630"/>
      <c r="AZ765" s="630"/>
      <c r="BA765" s="630"/>
      <c r="BB765" s="631"/>
      <c r="BC765" s="630"/>
      <c r="BD765" s="630"/>
      <c r="BE765" s="630"/>
      <c r="BF765" s="630"/>
      <c r="BG765" s="631"/>
      <c r="BH765" s="631"/>
      <c r="BI765" s="632"/>
      <c r="BJ765" s="632"/>
      <c r="BK765" s="632"/>
      <c r="BL765" s="631"/>
      <c r="BM765" s="631"/>
      <c r="BN765" s="631"/>
      <c r="BO765" s="631"/>
      <c r="BP765" s="631"/>
      <c r="BQ765" s="631"/>
      <c r="BR765" s="631"/>
      <c r="BS765" s="631"/>
      <c r="BT765" s="634"/>
      <c r="BU765" s="635"/>
      <c r="BV765" s="633"/>
      <c r="BW765" s="636"/>
    </row>
    <row r="766" spans="2:75" ht="15.75" customHeight="1">
      <c r="B766" s="330" t="s">
        <v>896</v>
      </c>
      <c r="C766" s="331">
        <v>13106979000129</v>
      </c>
      <c r="D766" s="332" t="s">
        <v>13</v>
      </c>
      <c r="E766" s="332" t="s">
        <v>615</v>
      </c>
      <c r="F766" s="332" t="s">
        <v>619</v>
      </c>
      <c r="G766" s="333" t="s">
        <v>34</v>
      </c>
      <c r="H766" s="333" t="s">
        <v>1338</v>
      </c>
      <c r="I766" s="333" t="s">
        <v>34</v>
      </c>
      <c r="J766" s="333"/>
      <c r="K766" s="334" t="s">
        <v>48</v>
      </c>
      <c r="L766" s="335"/>
      <c r="M766" s="335" t="s">
        <v>34</v>
      </c>
      <c r="N766" s="334">
        <v>271020</v>
      </c>
      <c r="O766" s="334" t="s">
        <v>1321</v>
      </c>
      <c r="P766" s="338">
        <v>40633</v>
      </c>
      <c r="Q766" s="339">
        <v>119796995.98</v>
      </c>
      <c r="R766" s="339">
        <v>194423130.90484124</v>
      </c>
      <c r="S766" s="334">
        <v>30</v>
      </c>
      <c r="T766" s="336">
        <v>0.10066607931376192</v>
      </c>
      <c r="U766" s="336">
        <v>1.3013300554320739</v>
      </c>
      <c r="V766" s="336">
        <v>4.816834275790427E-2</v>
      </c>
      <c r="W766" s="336">
        <v>0.47221082121514873</v>
      </c>
      <c r="X766" s="336">
        <v>5.5359015123741306E-2</v>
      </c>
      <c r="Y766" s="336">
        <v>0.41979746823245961</v>
      </c>
      <c r="Z766" s="336">
        <v>0.1168392425868503</v>
      </c>
      <c r="AA766" s="336">
        <v>0.66415213277469443</v>
      </c>
      <c r="AB766" s="336">
        <v>8.0650157429063826E-2</v>
      </c>
      <c r="AC766" s="340">
        <v>-0.58106746615511939</v>
      </c>
      <c r="AD766" s="509">
        <v>9720565000118</v>
      </c>
      <c r="AE766" s="337" t="s">
        <v>2222</v>
      </c>
      <c r="AF766" s="337" t="s">
        <v>2143</v>
      </c>
      <c r="AG766" s="341" t="s">
        <v>1437</v>
      </c>
      <c r="AH766" s="341" t="s">
        <v>2138</v>
      </c>
      <c r="AI766" s="341">
        <v>20000</v>
      </c>
      <c r="AJ766" s="341">
        <v>5000</v>
      </c>
      <c r="AK766" s="341">
        <v>5000</v>
      </c>
      <c r="AL766" s="336">
        <v>1.95E-2</v>
      </c>
      <c r="AM766" s="336">
        <v>0.2</v>
      </c>
      <c r="AN766" s="336" t="s">
        <v>64</v>
      </c>
      <c r="AO766" s="334" t="s">
        <v>1324</v>
      </c>
      <c r="AP766" s="337" t="s">
        <v>13</v>
      </c>
      <c r="AQ766" s="343" t="s">
        <v>664</v>
      </c>
      <c r="AR766" s="336">
        <v>6.8249999999999995E-3</v>
      </c>
      <c r="AS766" s="336">
        <v>6.8249999999999995E-3</v>
      </c>
      <c r="AT766" s="336"/>
      <c r="AX766" s="629"/>
      <c r="AY766" s="630"/>
      <c r="AZ766" s="630"/>
      <c r="BA766" s="630"/>
      <c r="BB766" s="631"/>
      <c r="BC766" s="630"/>
      <c r="BD766" s="630"/>
      <c r="BE766" s="630"/>
      <c r="BF766" s="630"/>
      <c r="BG766" s="631"/>
      <c r="BH766" s="631"/>
      <c r="BI766" s="632"/>
      <c r="BJ766" s="632"/>
      <c r="BK766" s="632"/>
      <c r="BL766" s="631"/>
      <c r="BM766" s="631"/>
      <c r="BN766" s="631"/>
      <c r="BO766" s="631"/>
      <c r="BP766" s="631"/>
      <c r="BQ766" s="631"/>
      <c r="BR766" s="631"/>
      <c r="BS766" s="631"/>
      <c r="BT766" s="634"/>
      <c r="BU766" s="635"/>
      <c r="BV766" s="633"/>
      <c r="BW766" s="636"/>
    </row>
    <row r="767" spans="2:75" ht="15.75" customHeight="1">
      <c r="B767" s="330" t="s">
        <v>1544</v>
      </c>
      <c r="C767" s="331">
        <v>28345351000153</v>
      </c>
      <c r="D767" s="332" t="s">
        <v>13</v>
      </c>
      <c r="E767" s="332" t="s">
        <v>615</v>
      </c>
      <c r="F767" s="332" t="s">
        <v>619</v>
      </c>
      <c r="G767" s="333" t="s">
        <v>34</v>
      </c>
      <c r="H767" s="333" t="s">
        <v>1338</v>
      </c>
      <c r="I767" s="333" t="s">
        <v>34</v>
      </c>
      <c r="J767" s="333"/>
      <c r="K767" s="334" t="s">
        <v>48</v>
      </c>
      <c r="L767" s="335"/>
      <c r="M767" s="335"/>
      <c r="N767" s="334">
        <v>455210</v>
      </c>
      <c r="O767" s="334" t="s">
        <v>1321</v>
      </c>
      <c r="P767" s="338">
        <v>43088</v>
      </c>
      <c r="Q767" s="339">
        <v>2690946.6</v>
      </c>
      <c r="R767" s="339">
        <v>42529792.503809534</v>
      </c>
      <c r="S767" s="334">
        <v>30</v>
      </c>
      <c r="T767" s="336">
        <v>-1.6175267534959459E-2</v>
      </c>
      <c r="U767" s="336">
        <v>-0.18193801042969779</v>
      </c>
      <c r="V767" s="336">
        <v>-2.7550125039588869E-2</v>
      </c>
      <c r="W767" s="336">
        <v>-0.25284701433092849</v>
      </c>
      <c r="X767" s="336">
        <v>6.88434165241536E-3</v>
      </c>
      <c r="Y767" s="336">
        <v>4.8409247877790738E-2</v>
      </c>
      <c r="Z767" s="336">
        <v>-5.8385529296576477E-2</v>
      </c>
      <c r="AA767" s="336">
        <v>-0.31905144335143276</v>
      </c>
      <c r="AB767" s="336">
        <v>7.9473230806369144E-2</v>
      </c>
      <c r="AC767" s="340">
        <v>-1.6135521105060087</v>
      </c>
      <c r="AD767" s="509">
        <v>28629342000194</v>
      </c>
      <c r="AE767" s="337" t="s">
        <v>2222</v>
      </c>
      <c r="AF767" s="337" t="s">
        <v>2146</v>
      </c>
      <c r="AG767" s="341" t="s">
        <v>59</v>
      </c>
      <c r="AH767" s="341" t="s">
        <v>2138</v>
      </c>
      <c r="AI767" s="341">
        <v>50000</v>
      </c>
      <c r="AJ767" s="341">
        <v>50000</v>
      </c>
      <c r="AK767" s="341">
        <v>50000</v>
      </c>
      <c r="AL767" s="336">
        <v>1.3999999999999999E-2</v>
      </c>
      <c r="AM767" s="336">
        <v>0.15</v>
      </c>
      <c r="AN767" s="336" t="s">
        <v>64</v>
      </c>
      <c r="AO767" s="334" t="s">
        <v>1324</v>
      </c>
      <c r="AP767" s="337" t="s">
        <v>13</v>
      </c>
      <c r="AQ767" s="343" t="s">
        <v>668</v>
      </c>
      <c r="AR767" s="336" t="s">
        <v>34</v>
      </c>
      <c r="AS767" s="336" t="s">
        <v>34</v>
      </c>
      <c r="AT767" s="336"/>
      <c r="AX767" s="629"/>
      <c r="AY767" s="630"/>
      <c r="AZ767" s="630"/>
      <c r="BA767" s="630"/>
      <c r="BB767" s="631"/>
      <c r="BC767" s="630"/>
      <c r="BD767" s="630"/>
      <c r="BE767" s="630"/>
      <c r="BF767" s="630"/>
      <c r="BG767" s="631"/>
      <c r="BH767" s="631"/>
      <c r="BI767" s="632"/>
      <c r="BJ767" s="632"/>
      <c r="BK767" s="632"/>
      <c r="BL767" s="631"/>
      <c r="BM767" s="631"/>
      <c r="BN767" s="631"/>
      <c r="BO767" s="631"/>
      <c r="BP767" s="631"/>
      <c r="BQ767" s="631"/>
      <c r="BR767" s="631"/>
      <c r="BS767" s="631"/>
      <c r="BT767" s="634"/>
      <c r="BU767" s="635"/>
      <c r="BV767" s="633"/>
      <c r="BW767" s="636"/>
    </row>
    <row r="768" spans="2:75" ht="15.75" customHeight="1">
      <c r="B768" s="330" t="s">
        <v>164</v>
      </c>
      <c r="C768" s="331">
        <v>28866524000189</v>
      </c>
      <c r="D768" s="332" t="s">
        <v>13</v>
      </c>
      <c r="E768" s="332" t="s">
        <v>615</v>
      </c>
      <c r="F768" s="332" t="s">
        <v>619</v>
      </c>
      <c r="G768" s="333" t="s">
        <v>34</v>
      </c>
      <c r="H768" s="333" t="s">
        <v>1338</v>
      </c>
      <c r="I768" s="333" t="s">
        <v>34</v>
      </c>
      <c r="J768" s="333"/>
      <c r="K768" s="334" t="s">
        <v>48</v>
      </c>
      <c r="L768" s="335"/>
      <c r="M768" s="335" t="s">
        <v>34</v>
      </c>
      <c r="N768" s="334">
        <v>456381</v>
      </c>
      <c r="O768" s="334" t="s">
        <v>1321</v>
      </c>
      <c r="P768" s="338">
        <v>43088</v>
      </c>
      <c r="Q768" s="339">
        <v>214731114.78999999</v>
      </c>
      <c r="R768" s="339">
        <v>528778667.54186463</v>
      </c>
      <c r="S768" s="334">
        <v>30</v>
      </c>
      <c r="T768" s="336">
        <v>1.5338486491156544E-5</v>
      </c>
      <c r="U768" s="336">
        <v>1.9828360865795731E-4</v>
      </c>
      <c r="V768" s="336">
        <v>-2.8181575151259519E-2</v>
      </c>
      <c r="W768" s="336">
        <v>-0.27627366820979005</v>
      </c>
      <c r="X768" s="336">
        <v>1.0958623082574004E-2</v>
      </c>
      <c r="Y768" s="336">
        <v>8.3101229584653991E-2</v>
      </c>
      <c r="Z768" s="336">
        <v>-2.3518918301409841E-2</v>
      </c>
      <c r="AA768" s="336">
        <v>-0.13368915618247179</v>
      </c>
      <c r="AB768" s="336">
        <v>7.6189916090260212E-2</v>
      </c>
      <c r="AC768" s="340">
        <v>-1.6123552608351346</v>
      </c>
      <c r="AD768" s="509">
        <v>28629342000194</v>
      </c>
      <c r="AE768" s="337" t="s">
        <v>2222</v>
      </c>
      <c r="AF768" s="337" t="s">
        <v>2143</v>
      </c>
      <c r="AG768" s="341" t="s">
        <v>1437</v>
      </c>
      <c r="AH768" s="341" t="s">
        <v>2138</v>
      </c>
      <c r="AI768" s="341">
        <v>20000</v>
      </c>
      <c r="AJ768" s="341">
        <v>5000</v>
      </c>
      <c r="AK768" s="341">
        <v>5000</v>
      </c>
      <c r="AL768" s="336">
        <v>1.3999999999999999E-2</v>
      </c>
      <c r="AM768" s="336">
        <v>0.15</v>
      </c>
      <c r="AN768" s="336" t="s">
        <v>64</v>
      </c>
      <c r="AO768" s="334" t="s">
        <v>1324</v>
      </c>
      <c r="AP768" s="337" t="s">
        <v>13</v>
      </c>
      <c r="AQ768" s="343" t="s">
        <v>668</v>
      </c>
      <c r="AR768" s="336">
        <v>3.7333333333333333E-3</v>
      </c>
      <c r="AS768" s="336">
        <v>3.7333333333333333E-3</v>
      </c>
      <c r="AT768" s="336"/>
      <c r="AX768" s="629"/>
      <c r="AY768" s="630"/>
      <c r="AZ768" s="630"/>
      <c r="BA768" s="630"/>
      <c r="BB768" s="631"/>
      <c r="BC768" s="630"/>
      <c r="BD768" s="630"/>
      <c r="BE768" s="630"/>
      <c r="BF768" s="630"/>
      <c r="BG768" s="631"/>
      <c r="BH768" s="631"/>
      <c r="BI768" s="632"/>
      <c r="BJ768" s="632"/>
      <c r="BK768" s="632"/>
      <c r="BL768" s="631"/>
      <c r="BM768" s="631"/>
      <c r="BN768" s="631"/>
      <c r="BO768" s="631"/>
      <c r="BP768" s="631"/>
      <c r="BQ768" s="631"/>
      <c r="BR768" s="631"/>
      <c r="BS768" s="631"/>
      <c r="BT768" s="634"/>
      <c r="BU768" s="635"/>
      <c r="BV768" s="633"/>
      <c r="BW768" s="636"/>
    </row>
    <row r="769" spans="2:75" ht="15.75" customHeight="1">
      <c r="B769" s="330" t="s">
        <v>1602</v>
      </c>
      <c r="C769" s="331">
        <v>20216106000134</v>
      </c>
      <c r="D769" s="332" t="s">
        <v>13</v>
      </c>
      <c r="E769" s="332" t="s">
        <v>615</v>
      </c>
      <c r="F769" s="332" t="s">
        <v>619</v>
      </c>
      <c r="G769" s="333" t="s">
        <v>34</v>
      </c>
      <c r="H769" s="333" t="s">
        <v>1338</v>
      </c>
      <c r="I769" s="333" t="s">
        <v>34</v>
      </c>
      <c r="J769" s="333" t="s">
        <v>611</v>
      </c>
      <c r="K769" s="334" t="s">
        <v>48</v>
      </c>
      <c r="L769" s="335"/>
      <c r="M769" s="335"/>
      <c r="N769" s="334">
        <v>380776</v>
      </c>
      <c r="O769" s="334" t="s">
        <v>1321</v>
      </c>
      <c r="P769" s="338">
        <v>41934</v>
      </c>
      <c r="Q769" s="339">
        <v>132182361.81999999</v>
      </c>
      <c r="R769" s="339">
        <v>156048950.4298017</v>
      </c>
      <c r="S769" s="334">
        <v>30</v>
      </c>
      <c r="T769" s="336">
        <v>0.13072430193036855</v>
      </c>
      <c r="U769" s="336">
        <v>1.4703756433467836</v>
      </c>
      <c r="V769" s="336">
        <v>0.115711464744231</v>
      </c>
      <c r="W769" s="336">
        <v>1.0619660833624263</v>
      </c>
      <c r="X769" s="336">
        <v>0.14149968826981607</v>
      </c>
      <c r="Y769" s="336">
        <v>0.99499615648511142</v>
      </c>
      <c r="Z769" s="336">
        <v>0.26738778126439633</v>
      </c>
      <c r="AA769" s="336">
        <v>1.4611575603536602</v>
      </c>
      <c r="AB769" s="336">
        <v>7.0021765879937997E-2</v>
      </c>
      <c r="AC769" s="340">
        <v>0.12159342409802769</v>
      </c>
      <c r="AD769" s="509">
        <v>20216114000180</v>
      </c>
      <c r="AE769" s="337" t="s">
        <v>2279</v>
      </c>
      <c r="AF769" s="337" t="s">
        <v>2146</v>
      </c>
      <c r="AG769" s="341" t="s">
        <v>59</v>
      </c>
      <c r="AH769" s="341" t="s">
        <v>2135</v>
      </c>
      <c r="AI769" s="341">
        <v>200000</v>
      </c>
      <c r="AJ769" s="341">
        <v>50000</v>
      </c>
      <c r="AK769" s="341">
        <v>200000</v>
      </c>
      <c r="AL769" s="336">
        <v>1.95E-2</v>
      </c>
      <c r="AM769" s="336">
        <v>0.2</v>
      </c>
      <c r="AN769" s="336" t="s">
        <v>64</v>
      </c>
      <c r="AO769" s="334" t="s">
        <v>1324</v>
      </c>
      <c r="AP769" s="337" t="s">
        <v>13</v>
      </c>
      <c r="AQ769" s="343" t="s">
        <v>664</v>
      </c>
      <c r="AR769" s="336" t="s">
        <v>34</v>
      </c>
      <c r="AS769" s="336" t="s">
        <v>34</v>
      </c>
      <c r="AT769" s="336"/>
      <c r="AX769" s="629"/>
      <c r="AY769" s="630"/>
      <c r="AZ769" s="630"/>
      <c r="BA769" s="630"/>
      <c r="BB769" s="631"/>
      <c r="BC769" s="630"/>
      <c r="BD769" s="630"/>
      <c r="BE769" s="630"/>
      <c r="BF769" s="630"/>
      <c r="BG769" s="631"/>
      <c r="BH769" s="631"/>
      <c r="BI769" s="632"/>
      <c r="BJ769" s="632"/>
      <c r="BK769" s="632"/>
      <c r="BL769" s="631"/>
      <c r="BM769" s="631"/>
      <c r="BN769" s="631"/>
      <c r="BO769" s="631"/>
      <c r="BP769" s="631"/>
      <c r="BQ769" s="631"/>
      <c r="BR769" s="631"/>
      <c r="BS769" s="631"/>
      <c r="BT769" s="634"/>
      <c r="BU769" s="635"/>
      <c r="BV769" s="633"/>
      <c r="BW769" s="636"/>
    </row>
    <row r="770" spans="2:75" ht="15.75" customHeight="1">
      <c r="B770" s="330" t="s">
        <v>967</v>
      </c>
      <c r="C770" s="331">
        <v>41252582000180</v>
      </c>
      <c r="D770" s="332" t="s">
        <v>13</v>
      </c>
      <c r="E770" s="332" t="s">
        <v>616</v>
      </c>
      <c r="F770" s="332" t="s">
        <v>619</v>
      </c>
      <c r="G770" s="333" t="s">
        <v>34</v>
      </c>
      <c r="H770" s="333" t="s">
        <v>1338</v>
      </c>
      <c r="I770" s="333" t="s">
        <v>34</v>
      </c>
      <c r="J770" s="333"/>
      <c r="K770" s="334"/>
      <c r="L770" s="335"/>
      <c r="M770" s="335" t="s">
        <v>34</v>
      </c>
      <c r="N770" s="334">
        <v>581038</v>
      </c>
      <c r="O770" s="334" t="s">
        <v>1321</v>
      </c>
      <c r="P770" s="338">
        <v>44286</v>
      </c>
      <c r="Q770" s="339">
        <v>1484753.28</v>
      </c>
      <c r="R770" s="339">
        <v>4203609.6963492073</v>
      </c>
      <c r="S770" s="334">
        <v>30</v>
      </c>
      <c r="T770" s="336">
        <v>-0.1668159356924801</v>
      </c>
      <c r="U770" s="336">
        <v>-2.1564621600592262</v>
      </c>
      <c r="V770" s="336">
        <v>-0.1290356690960669</v>
      </c>
      <c r="W770" s="336">
        <v>-1.2649810182622734</v>
      </c>
      <c r="X770" s="336" t="s">
        <v>1418</v>
      </c>
      <c r="Y770" s="336" t="s">
        <v>1418</v>
      </c>
      <c r="Z770" s="336" t="s">
        <v>1418</v>
      </c>
      <c r="AA770" s="336" t="s">
        <v>1418</v>
      </c>
      <c r="AB770" s="336">
        <v>0.12036943254591737</v>
      </c>
      <c r="AC770" s="340">
        <v>-1.8944841589600219</v>
      </c>
      <c r="AD770" s="509">
        <v>41252413000140</v>
      </c>
      <c r="AE770" s="337" t="s">
        <v>2291</v>
      </c>
      <c r="AF770" s="337" t="s">
        <v>2140</v>
      </c>
      <c r="AG770" s="341" t="s">
        <v>719</v>
      </c>
      <c r="AH770" s="341" t="s">
        <v>2135</v>
      </c>
      <c r="AI770" s="341">
        <v>10000</v>
      </c>
      <c r="AJ770" s="341">
        <v>5000</v>
      </c>
      <c r="AK770" s="341">
        <v>5000</v>
      </c>
      <c r="AL770" s="336">
        <v>1.8700000000000001E-2</v>
      </c>
      <c r="AM770" s="336">
        <v>0.2</v>
      </c>
      <c r="AN770" s="336" t="s">
        <v>64</v>
      </c>
      <c r="AO770" s="334" t="s">
        <v>1324</v>
      </c>
      <c r="AP770" s="337" t="s">
        <v>13</v>
      </c>
      <c r="AQ770" s="343" t="s">
        <v>679</v>
      </c>
      <c r="AR770" s="336">
        <v>4.9872900000000001E-3</v>
      </c>
      <c r="AS770" s="336">
        <v>4.9872900000000001E-3</v>
      </c>
      <c r="AT770" s="336"/>
      <c r="AX770" s="629"/>
      <c r="AY770" s="630"/>
      <c r="AZ770" s="630"/>
      <c r="BA770" s="630"/>
      <c r="BB770" s="631"/>
      <c r="BC770" s="630"/>
      <c r="BD770" s="630"/>
      <c r="BE770" s="630"/>
      <c r="BF770" s="630"/>
      <c r="BG770" s="631"/>
      <c r="BH770" s="631"/>
      <c r="BI770" s="632"/>
      <c r="BJ770" s="632"/>
      <c r="BK770" s="632"/>
      <c r="BL770" s="631"/>
      <c r="BM770" s="631"/>
      <c r="BN770" s="631"/>
      <c r="BO770" s="631"/>
      <c r="BP770" s="631"/>
      <c r="BQ770" s="631"/>
      <c r="BR770" s="631"/>
      <c r="BS770" s="631"/>
      <c r="BT770" s="634"/>
      <c r="BU770" s="635"/>
      <c r="BV770" s="633"/>
      <c r="BW770" s="636"/>
    </row>
    <row r="771" spans="2:75" ht="15.75" customHeight="1">
      <c r="B771" s="330" t="s">
        <v>528</v>
      </c>
      <c r="C771" s="331">
        <v>27500387000100</v>
      </c>
      <c r="D771" s="332" t="s">
        <v>13</v>
      </c>
      <c r="E771" s="332" t="s">
        <v>616</v>
      </c>
      <c r="F771" s="332" t="s">
        <v>619</v>
      </c>
      <c r="G771" s="333" t="s">
        <v>34</v>
      </c>
      <c r="H771" s="333" t="s">
        <v>1338</v>
      </c>
      <c r="I771" s="333" t="s">
        <v>34</v>
      </c>
      <c r="J771" s="333" t="s">
        <v>611</v>
      </c>
      <c r="K771" s="334" t="s">
        <v>48</v>
      </c>
      <c r="L771" s="335"/>
      <c r="M771" s="335" t="s">
        <v>1415</v>
      </c>
      <c r="N771" s="334">
        <v>443311</v>
      </c>
      <c r="O771" s="334" t="s">
        <v>1321</v>
      </c>
      <c r="P771" s="338">
        <v>42886</v>
      </c>
      <c r="Q771" s="339">
        <v>35752537.539999999</v>
      </c>
      <c r="R771" s="339">
        <v>27092421.406111117</v>
      </c>
      <c r="S771" s="334">
        <v>30</v>
      </c>
      <c r="T771" s="336">
        <v>0.11350999590294064</v>
      </c>
      <c r="U771" s="336">
        <v>1.4673658720735978</v>
      </c>
      <c r="V771" s="336">
        <v>0.13325075646313445</v>
      </c>
      <c r="W771" s="336">
        <v>1.3063029685959278</v>
      </c>
      <c r="X771" s="336">
        <v>0.27277960605910923</v>
      </c>
      <c r="Y771" s="336">
        <v>2.0685373060394632</v>
      </c>
      <c r="Z771" s="336">
        <v>0.28896674041527293</v>
      </c>
      <c r="AA771" s="336">
        <v>1.6425806321458851</v>
      </c>
      <c r="AB771" s="336">
        <v>8.113872675988841E-2</v>
      </c>
      <c r="AC771" s="340">
        <v>0.3851267910746311</v>
      </c>
      <c r="AD771" s="509">
        <v>0</v>
      </c>
      <c r="AE771" s="337" t="s">
        <v>2297</v>
      </c>
      <c r="AF771" s="337" t="s">
        <v>976</v>
      </c>
      <c r="AG771" s="341" t="s">
        <v>976</v>
      </c>
      <c r="AH771" s="341" t="s">
        <v>2138</v>
      </c>
      <c r="AI771" s="341">
        <v>5000</v>
      </c>
      <c r="AJ771" s="341">
        <v>5000</v>
      </c>
      <c r="AK771" s="341">
        <v>5000</v>
      </c>
      <c r="AL771" s="336">
        <v>1.106E-2</v>
      </c>
      <c r="AM771" s="336">
        <v>0.2</v>
      </c>
      <c r="AN771" s="336" t="s">
        <v>64</v>
      </c>
      <c r="AO771" s="334" t="s">
        <v>1324</v>
      </c>
      <c r="AP771" s="337" t="s">
        <v>13</v>
      </c>
      <c r="AQ771" s="343" t="s">
        <v>668</v>
      </c>
      <c r="AR771" s="336">
        <v>2.2200000000000002E-3</v>
      </c>
      <c r="AS771" s="336">
        <v>2.2200000000000002E-3</v>
      </c>
      <c r="AT771" s="336"/>
      <c r="AX771" s="629"/>
      <c r="AY771" s="630"/>
      <c r="AZ771" s="630"/>
      <c r="BA771" s="630"/>
      <c r="BB771" s="631"/>
      <c r="BC771" s="630"/>
      <c r="BD771" s="630"/>
      <c r="BE771" s="630"/>
      <c r="BF771" s="630"/>
      <c r="BG771" s="631"/>
      <c r="BH771" s="631"/>
      <c r="BI771" s="632"/>
      <c r="BJ771" s="632"/>
      <c r="BK771" s="632"/>
      <c r="BL771" s="631"/>
      <c r="BM771" s="631"/>
      <c r="BN771" s="631"/>
      <c r="BO771" s="631"/>
      <c r="BP771" s="631"/>
      <c r="BQ771" s="631"/>
      <c r="BR771" s="631"/>
      <c r="BS771" s="631"/>
      <c r="BT771" s="634"/>
      <c r="BU771" s="635"/>
      <c r="BV771" s="633"/>
      <c r="BW771" s="636"/>
    </row>
    <row r="772" spans="2:75" ht="15.75" customHeight="1">
      <c r="B772" s="330" t="s">
        <v>225</v>
      </c>
      <c r="C772" s="331">
        <v>6170653000103</v>
      </c>
      <c r="D772" s="332" t="s">
        <v>13</v>
      </c>
      <c r="E772" s="332" t="s">
        <v>615</v>
      </c>
      <c r="F772" s="332" t="s">
        <v>619</v>
      </c>
      <c r="G772" s="333" t="s">
        <v>34</v>
      </c>
      <c r="H772" s="333" t="s">
        <v>1338</v>
      </c>
      <c r="I772" s="333" t="s">
        <v>34</v>
      </c>
      <c r="J772" s="333"/>
      <c r="K772" s="334" t="s">
        <v>48</v>
      </c>
      <c r="L772" s="335"/>
      <c r="M772" s="335" t="s">
        <v>34</v>
      </c>
      <c r="N772" s="334">
        <v>132500</v>
      </c>
      <c r="O772" s="334" t="s">
        <v>1324</v>
      </c>
      <c r="P772" s="338">
        <v>38279</v>
      </c>
      <c r="Q772" s="339">
        <v>16354400.18</v>
      </c>
      <c r="R772" s="339">
        <v>23583605.828492075</v>
      </c>
      <c r="S772" s="334">
        <v>30</v>
      </c>
      <c r="T772" s="336">
        <v>-5.8670249081657522E-2</v>
      </c>
      <c r="U772" s="336">
        <v>-0.7584417612180645</v>
      </c>
      <c r="V772" s="336">
        <v>-9.5850595688133255E-2</v>
      </c>
      <c r="W772" s="336">
        <v>-0.93965633676336735</v>
      </c>
      <c r="X772" s="336">
        <v>-1.7311860986642058E-2</v>
      </c>
      <c r="Y772" s="336">
        <v>-0.13127898674389335</v>
      </c>
      <c r="Z772" s="336">
        <v>0.15744126749386389</v>
      </c>
      <c r="AA772" s="336">
        <v>0.89494720504606518</v>
      </c>
      <c r="AB772" s="336">
        <v>0.10218916153230279</v>
      </c>
      <c r="AC772" s="340">
        <v>-1.8856639504643267</v>
      </c>
      <c r="AD772" s="509">
        <v>0</v>
      </c>
      <c r="AE772" s="337" t="s">
        <v>2289</v>
      </c>
      <c r="AF772" s="337" t="s">
        <v>2143</v>
      </c>
      <c r="AG772" s="341" t="s">
        <v>1437</v>
      </c>
      <c r="AH772" s="341" t="s">
        <v>2138</v>
      </c>
      <c r="AI772" s="341">
        <v>5000</v>
      </c>
      <c r="AJ772" s="341">
        <v>1000</v>
      </c>
      <c r="AK772" s="341">
        <v>5000</v>
      </c>
      <c r="AL772" s="336">
        <v>0.02</v>
      </c>
      <c r="AM772" s="336">
        <v>0.2</v>
      </c>
      <c r="AN772" s="336" t="s">
        <v>64</v>
      </c>
      <c r="AO772" s="334" t="s">
        <v>1324</v>
      </c>
      <c r="AP772" s="337" t="s">
        <v>13</v>
      </c>
      <c r="AQ772" s="343" t="s">
        <v>674</v>
      </c>
      <c r="AR772" s="336">
        <v>5.3333333333333332E-3</v>
      </c>
      <c r="AS772" s="336">
        <v>5.3333333333333332E-3</v>
      </c>
      <c r="AT772" s="336"/>
      <c r="AX772" s="629"/>
      <c r="AY772" s="630"/>
      <c r="AZ772" s="630"/>
      <c r="BA772" s="630"/>
      <c r="BB772" s="631"/>
      <c r="BC772" s="630"/>
      <c r="BD772" s="630"/>
      <c r="BE772" s="630"/>
      <c r="BF772" s="630"/>
      <c r="BG772" s="631"/>
      <c r="BH772" s="631"/>
      <c r="BI772" s="632"/>
      <c r="BJ772" s="632"/>
      <c r="BK772" s="632"/>
      <c r="BL772" s="631"/>
      <c r="BM772" s="631"/>
      <c r="BN772" s="631"/>
      <c r="BO772" s="631"/>
      <c r="BP772" s="631"/>
      <c r="BQ772" s="631"/>
      <c r="BR772" s="631"/>
      <c r="BS772" s="631"/>
      <c r="BT772" s="634"/>
      <c r="BU772" s="635"/>
      <c r="BV772" s="633"/>
      <c r="BW772" s="636"/>
    </row>
    <row r="773" spans="2:75" ht="15.75" customHeight="1">
      <c r="B773" s="330" t="s">
        <v>259</v>
      </c>
      <c r="C773" s="331">
        <v>29762315000158</v>
      </c>
      <c r="D773" s="332" t="s">
        <v>13</v>
      </c>
      <c r="E773" s="332" t="s">
        <v>615</v>
      </c>
      <c r="F773" s="332" t="s">
        <v>619</v>
      </c>
      <c r="G773" s="333" t="s">
        <v>34</v>
      </c>
      <c r="H773" s="333" t="s">
        <v>1337</v>
      </c>
      <c r="I773" s="333" t="s">
        <v>34</v>
      </c>
      <c r="J773" s="333" t="s">
        <v>611</v>
      </c>
      <c r="K773" s="334" t="s">
        <v>48</v>
      </c>
      <c r="L773" s="335"/>
      <c r="M773" s="335" t="s">
        <v>34</v>
      </c>
      <c r="N773" s="334">
        <v>469106</v>
      </c>
      <c r="O773" s="334" t="s">
        <v>1321</v>
      </c>
      <c r="P773" s="338">
        <v>43199</v>
      </c>
      <c r="Q773" s="339">
        <v>1991493374.48</v>
      </c>
      <c r="R773" s="339">
        <v>2115905402.9671814</v>
      </c>
      <c r="S773" s="334">
        <v>30</v>
      </c>
      <c r="T773" s="336">
        <v>0.12405656846661972</v>
      </c>
      <c r="U773" s="336">
        <v>1.6037034740987381</v>
      </c>
      <c r="V773" s="336">
        <v>0.15933407918655074</v>
      </c>
      <c r="W773" s="336">
        <v>1.5620067470121575</v>
      </c>
      <c r="X773" s="336">
        <v>0.21378162323729244</v>
      </c>
      <c r="Y773" s="336">
        <v>1.6211448846956242</v>
      </c>
      <c r="Z773" s="336">
        <v>0.27928447250622002</v>
      </c>
      <c r="AA773" s="336">
        <v>1.5875434824732186</v>
      </c>
      <c r="AB773" s="336">
        <v>3.5110726074099992E-2</v>
      </c>
      <c r="AC773" s="340">
        <v>1.4625481745806399</v>
      </c>
      <c r="AD773" s="509">
        <v>0</v>
      </c>
      <c r="AE773" s="337" t="s">
        <v>2320</v>
      </c>
      <c r="AF773" s="337" t="s">
        <v>2137</v>
      </c>
      <c r="AG773" s="341" t="s">
        <v>59</v>
      </c>
      <c r="AH773" s="341" t="s">
        <v>2138</v>
      </c>
      <c r="AI773" s="341">
        <v>1</v>
      </c>
      <c r="AJ773" s="341">
        <v>1</v>
      </c>
      <c r="AK773" s="341">
        <v>1</v>
      </c>
      <c r="AL773" s="336">
        <v>0.02</v>
      </c>
      <c r="AM773" s="336">
        <v>0.2</v>
      </c>
      <c r="AN773" s="336" t="s">
        <v>64</v>
      </c>
      <c r="AO773" s="334" t="s">
        <v>1324</v>
      </c>
      <c r="AP773" s="337" t="s">
        <v>13</v>
      </c>
      <c r="AQ773" s="343" t="s">
        <v>664</v>
      </c>
      <c r="AR773" s="336">
        <v>4.6666666666666662E-3</v>
      </c>
      <c r="AS773" s="336">
        <v>4.6666666666666662E-3</v>
      </c>
      <c r="AT773" s="336"/>
      <c r="AX773" s="629"/>
      <c r="AY773" s="630"/>
      <c r="AZ773" s="630"/>
      <c r="BA773" s="630"/>
      <c r="BB773" s="631"/>
      <c r="BC773" s="630"/>
      <c r="BD773" s="630"/>
      <c r="BE773" s="630"/>
      <c r="BF773" s="630"/>
      <c r="BG773" s="631"/>
      <c r="BH773" s="631"/>
      <c r="BI773" s="632"/>
      <c r="BJ773" s="632"/>
      <c r="BK773" s="632"/>
      <c r="BL773" s="631"/>
      <c r="BM773" s="631"/>
      <c r="BN773" s="631"/>
      <c r="BO773" s="631"/>
      <c r="BP773" s="631"/>
      <c r="BQ773" s="631"/>
      <c r="BR773" s="631"/>
      <c r="BS773" s="631"/>
      <c r="BT773" s="634"/>
      <c r="BU773" s="635"/>
      <c r="BV773" s="633"/>
      <c r="BW773" s="636"/>
    </row>
    <row r="774" spans="2:75" ht="15.75" customHeight="1">
      <c r="B774" s="330" t="s">
        <v>282</v>
      </c>
      <c r="C774" s="331">
        <v>32973321000169</v>
      </c>
      <c r="D774" s="332" t="s">
        <v>13</v>
      </c>
      <c r="E774" s="332" t="s">
        <v>615</v>
      </c>
      <c r="F774" s="332" t="s">
        <v>619</v>
      </c>
      <c r="G774" s="333" t="s">
        <v>34</v>
      </c>
      <c r="H774" s="333" t="s">
        <v>865</v>
      </c>
      <c r="I774" s="333" t="s">
        <v>34</v>
      </c>
      <c r="J774" s="333"/>
      <c r="K774" s="334" t="s">
        <v>48</v>
      </c>
      <c r="L774" s="335"/>
      <c r="M774" s="335" t="s">
        <v>34</v>
      </c>
      <c r="N774" s="334">
        <v>505961</v>
      </c>
      <c r="O774" s="334" t="s">
        <v>1321</v>
      </c>
      <c r="P774" s="338">
        <v>43707</v>
      </c>
      <c r="Q774" s="339">
        <v>10738687.460000001</v>
      </c>
      <c r="R774" s="339">
        <v>12539973.887698414</v>
      </c>
      <c r="S774" s="334">
        <v>30</v>
      </c>
      <c r="T774" s="336">
        <v>5.0229444671130885E-2</v>
      </c>
      <c r="U774" s="336">
        <v>0.64932583511543462</v>
      </c>
      <c r="V774" s="336">
        <v>4.4129570927176065E-2</v>
      </c>
      <c r="W774" s="336">
        <v>0.43261735269010138</v>
      </c>
      <c r="X774" s="336">
        <v>2.861631399831932E-2</v>
      </c>
      <c r="Y774" s="336">
        <v>0.21700270750459244</v>
      </c>
      <c r="Z774" s="336" t="s">
        <v>1418</v>
      </c>
      <c r="AA774" s="336" t="s">
        <v>1418</v>
      </c>
      <c r="AB774" s="336">
        <v>5.5340988834899997E-2</v>
      </c>
      <c r="AC774" s="340">
        <v>-0.94757005293092444</v>
      </c>
      <c r="AD774" s="509">
        <v>32905708000188</v>
      </c>
      <c r="AE774" s="337" t="s">
        <v>2340</v>
      </c>
      <c r="AF774" s="337" t="s">
        <v>2137</v>
      </c>
      <c r="AG774" s="341" t="s">
        <v>59</v>
      </c>
      <c r="AH774" s="341" t="s">
        <v>2138</v>
      </c>
      <c r="AI774" s="341">
        <v>5000</v>
      </c>
      <c r="AJ774" s="341">
        <v>1000</v>
      </c>
      <c r="AK774" s="341">
        <v>5000</v>
      </c>
      <c r="AL774" s="336">
        <v>1.8749999999999999E-2</v>
      </c>
      <c r="AM774" s="336">
        <v>0.2</v>
      </c>
      <c r="AN774" s="336" t="s">
        <v>64</v>
      </c>
      <c r="AO774" s="334" t="s">
        <v>1324</v>
      </c>
      <c r="AP774" s="337" t="s">
        <v>13</v>
      </c>
      <c r="AQ774" s="343" t="s">
        <v>664</v>
      </c>
      <c r="AR774" s="336">
        <v>3.7599999999999999E-3</v>
      </c>
      <c r="AS774" s="336">
        <v>3.7599999999999999E-3</v>
      </c>
      <c r="AT774" s="336"/>
      <c r="AX774" s="629"/>
      <c r="AY774" s="630"/>
      <c r="AZ774" s="630"/>
      <c r="BA774" s="630"/>
      <c r="BB774" s="631"/>
      <c r="BC774" s="630"/>
      <c r="BD774" s="630"/>
      <c r="BE774" s="630"/>
      <c r="BF774" s="630"/>
      <c r="BG774" s="631"/>
      <c r="BH774" s="631"/>
      <c r="BI774" s="632"/>
      <c r="BJ774" s="632"/>
      <c r="BK774" s="632"/>
      <c r="BL774" s="631"/>
      <c r="BM774" s="631"/>
      <c r="BN774" s="631"/>
      <c r="BO774" s="631"/>
      <c r="BP774" s="631"/>
      <c r="BQ774" s="631"/>
      <c r="BR774" s="631"/>
      <c r="BS774" s="631"/>
      <c r="BT774" s="634"/>
      <c r="BU774" s="635"/>
      <c r="BV774" s="633"/>
      <c r="BW774" s="636"/>
    </row>
    <row r="775" spans="2:75" ht="15.75" customHeight="1">
      <c r="B775" s="330" t="s">
        <v>1618</v>
      </c>
      <c r="C775" s="331">
        <v>30129261000177</v>
      </c>
      <c r="D775" s="332" t="s">
        <v>13</v>
      </c>
      <c r="E775" s="332" t="s">
        <v>615</v>
      </c>
      <c r="F775" s="332" t="s">
        <v>619</v>
      </c>
      <c r="G775" s="333" t="s">
        <v>34</v>
      </c>
      <c r="H775" s="333" t="s">
        <v>1337</v>
      </c>
      <c r="I775" s="333" t="s">
        <v>34</v>
      </c>
      <c r="J775" s="333" t="s">
        <v>611</v>
      </c>
      <c r="K775" s="334" t="s">
        <v>48</v>
      </c>
      <c r="L775" s="335"/>
      <c r="M775" s="335"/>
      <c r="N775" s="334">
        <v>470503</v>
      </c>
      <c r="O775" s="334" t="s">
        <v>1324</v>
      </c>
      <c r="P775" s="338">
        <v>43291</v>
      </c>
      <c r="Q775" s="339">
        <v>461513433.5</v>
      </c>
      <c r="R775" s="339">
        <v>466575455.65781742</v>
      </c>
      <c r="S775" s="334">
        <v>30</v>
      </c>
      <c r="T775" s="336">
        <v>0.22097519922564857</v>
      </c>
      <c r="U775" s="336">
        <v>2.4855099314140254</v>
      </c>
      <c r="V775" s="336">
        <v>0.28341682891647024</v>
      </c>
      <c r="W775" s="336">
        <v>2.6011170148844616</v>
      </c>
      <c r="X775" s="336">
        <v>0.36589815702687223</v>
      </c>
      <c r="Y775" s="336">
        <v>2.5729191658182926</v>
      </c>
      <c r="Z775" s="336">
        <v>0.42576897569269212</v>
      </c>
      <c r="AA775" s="336">
        <v>2.3266416844315536</v>
      </c>
      <c r="AB775" s="336">
        <v>4.2503957652854307E-2</v>
      </c>
      <c r="AC775" s="340">
        <v>3.4609400350454886</v>
      </c>
      <c r="AD775" s="509">
        <v>23565803000199</v>
      </c>
      <c r="AE775" s="337" t="s">
        <v>2343</v>
      </c>
      <c r="AF775" s="337" t="s">
        <v>2343</v>
      </c>
      <c r="AG775" s="341" t="s">
        <v>1440</v>
      </c>
      <c r="AH775" s="341" t="s">
        <v>2138</v>
      </c>
      <c r="AI775" s="341">
        <v>10000</v>
      </c>
      <c r="AJ775" s="341">
        <v>10000</v>
      </c>
      <c r="AK775" s="341">
        <v>10000</v>
      </c>
      <c r="AL775" s="336">
        <v>0</v>
      </c>
      <c r="AM775" s="336" t="s">
        <v>34</v>
      </c>
      <c r="AN775" s="336" t="s">
        <v>64</v>
      </c>
      <c r="AO775" s="334" t="s">
        <v>1324</v>
      </c>
      <c r="AP775" s="337" t="s">
        <v>13</v>
      </c>
      <c r="AQ775" s="343" t="s">
        <v>664</v>
      </c>
      <c r="AR775" s="336" t="s">
        <v>34</v>
      </c>
      <c r="AS775" s="336" t="s">
        <v>34</v>
      </c>
      <c r="AT775" s="336"/>
      <c r="AX775" s="629"/>
      <c r="AY775" s="630"/>
      <c r="AZ775" s="630"/>
      <c r="BA775" s="630"/>
      <c r="BB775" s="631"/>
      <c r="BC775" s="630"/>
      <c r="BD775" s="630"/>
      <c r="BE775" s="630"/>
      <c r="BF775" s="630"/>
      <c r="BG775" s="631"/>
      <c r="BH775" s="631"/>
      <c r="BI775" s="632"/>
      <c r="BJ775" s="632"/>
      <c r="BK775" s="632"/>
      <c r="BL775" s="631"/>
      <c r="BM775" s="631"/>
      <c r="BN775" s="631"/>
      <c r="BO775" s="631"/>
      <c r="BP775" s="631"/>
      <c r="BQ775" s="631"/>
      <c r="BR775" s="631"/>
      <c r="BS775" s="631"/>
      <c r="BT775" s="634"/>
      <c r="BU775" s="635"/>
      <c r="BV775" s="633"/>
      <c r="BW775" s="636"/>
    </row>
    <row r="776" spans="2:75" ht="15.75" customHeight="1">
      <c r="B776" s="330" t="s">
        <v>1619</v>
      </c>
      <c r="C776" s="331">
        <v>33435693000102</v>
      </c>
      <c r="D776" s="332" t="s">
        <v>13</v>
      </c>
      <c r="E776" s="332" t="s">
        <v>615</v>
      </c>
      <c r="F776" s="332" t="s">
        <v>619</v>
      </c>
      <c r="G776" s="333" t="s">
        <v>34</v>
      </c>
      <c r="H776" s="333" t="s">
        <v>1337</v>
      </c>
      <c r="I776" s="333" t="s">
        <v>34</v>
      </c>
      <c r="J776" s="333" t="s">
        <v>611</v>
      </c>
      <c r="K776" s="334" t="s">
        <v>48</v>
      </c>
      <c r="L776" s="335"/>
      <c r="M776" s="335"/>
      <c r="N776" s="334">
        <v>503010</v>
      </c>
      <c r="O776" s="334" t="s">
        <v>1321</v>
      </c>
      <c r="P776" s="338">
        <v>43670</v>
      </c>
      <c r="Q776" s="339">
        <v>655293977.88999999</v>
      </c>
      <c r="R776" s="339">
        <v>524242505.33714288</v>
      </c>
      <c r="S776" s="334">
        <v>30</v>
      </c>
      <c r="T776" s="336">
        <v>0.22197089656817393</v>
      </c>
      <c r="U776" s="336">
        <v>2.4967094490169135</v>
      </c>
      <c r="V776" s="336">
        <v>0.28436069665820574</v>
      </c>
      <c r="W776" s="336">
        <v>2.6097795577977205</v>
      </c>
      <c r="X776" s="336">
        <v>0.36477696349635935</v>
      </c>
      <c r="Y776" s="336">
        <v>2.5650351678591661</v>
      </c>
      <c r="Z776" s="336">
        <v>0.42405193466308044</v>
      </c>
      <c r="AA776" s="336">
        <v>2.3172588043687816</v>
      </c>
      <c r="AB776" s="336">
        <v>4.2686509441061796E-2</v>
      </c>
      <c r="AC776" s="340">
        <v>3.4635592502816661</v>
      </c>
      <c r="AD776" s="509">
        <v>32076219000160</v>
      </c>
      <c r="AE776" s="337" t="s">
        <v>2343</v>
      </c>
      <c r="AF776" s="337" t="s">
        <v>2343</v>
      </c>
      <c r="AG776" s="341" t="s">
        <v>1440</v>
      </c>
      <c r="AH776" s="341" t="s">
        <v>2138</v>
      </c>
      <c r="AI776" s="341">
        <v>1000</v>
      </c>
      <c r="AJ776" s="341">
        <v>100</v>
      </c>
      <c r="AK776" s="341">
        <v>1000</v>
      </c>
      <c r="AL776" s="336">
        <v>0</v>
      </c>
      <c r="AM776" s="336" t="s">
        <v>34</v>
      </c>
      <c r="AN776" s="336" t="s">
        <v>64</v>
      </c>
      <c r="AO776" s="334" t="s">
        <v>1324</v>
      </c>
      <c r="AP776" s="337" t="s">
        <v>13</v>
      </c>
      <c r="AQ776" s="343" t="s">
        <v>664</v>
      </c>
      <c r="AR776" s="336" t="s">
        <v>34</v>
      </c>
      <c r="AS776" s="336" t="s">
        <v>34</v>
      </c>
      <c r="AT776" s="336"/>
      <c r="AX776" s="629"/>
      <c r="AY776" s="630"/>
      <c r="AZ776" s="630"/>
      <c r="BA776" s="630"/>
      <c r="BB776" s="631"/>
      <c r="BC776" s="630"/>
      <c r="BD776" s="630"/>
      <c r="BE776" s="630"/>
      <c r="BF776" s="630"/>
      <c r="BG776" s="631"/>
      <c r="BH776" s="631"/>
      <c r="BI776" s="632"/>
      <c r="BJ776" s="632"/>
      <c r="BK776" s="632"/>
      <c r="BL776" s="631"/>
      <c r="BM776" s="631"/>
      <c r="BN776" s="631"/>
      <c r="BO776" s="631"/>
      <c r="BP776" s="631"/>
      <c r="BQ776" s="631"/>
      <c r="BR776" s="631"/>
      <c r="BS776" s="631"/>
      <c r="BT776" s="634"/>
      <c r="BU776" s="635"/>
      <c r="BV776" s="633"/>
      <c r="BW776" s="636"/>
    </row>
    <row r="777" spans="2:75" ht="15.75" customHeight="1">
      <c r="B777" s="330" t="s">
        <v>1632</v>
      </c>
      <c r="C777" s="331">
        <v>17253889000111</v>
      </c>
      <c r="D777" s="332" t="s">
        <v>13</v>
      </c>
      <c r="E777" s="332" t="s">
        <v>615</v>
      </c>
      <c r="F777" s="332" t="s">
        <v>619</v>
      </c>
      <c r="G777" s="333" t="s">
        <v>34</v>
      </c>
      <c r="H777" s="333" t="s">
        <v>1338</v>
      </c>
      <c r="I777" s="333" t="s">
        <v>34</v>
      </c>
      <c r="J777" s="333"/>
      <c r="K777" s="334" t="s">
        <v>48</v>
      </c>
      <c r="L777" s="335"/>
      <c r="M777" s="335"/>
      <c r="N777" s="334">
        <v>337064</v>
      </c>
      <c r="O777" s="334" t="s">
        <v>1321</v>
      </c>
      <c r="P777" s="338">
        <v>41411</v>
      </c>
      <c r="Q777" s="339">
        <v>19451886.559999999</v>
      </c>
      <c r="R777" s="339">
        <v>38393069.615833327</v>
      </c>
      <c r="S777" s="334">
        <v>30</v>
      </c>
      <c r="T777" s="336">
        <v>0.11167126829320706</v>
      </c>
      <c r="U777" s="336">
        <v>1.2560687686627503</v>
      </c>
      <c r="V777" s="336">
        <v>8.3551272717377945E-2</v>
      </c>
      <c r="W777" s="336">
        <v>0.76680921846202388</v>
      </c>
      <c r="X777" s="336">
        <v>0.1030339129835407</v>
      </c>
      <c r="Y777" s="336">
        <v>0.72451288522105572</v>
      </c>
      <c r="Z777" s="336">
        <v>0.11705537623063744</v>
      </c>
      <c r="AA777" s="336">
        <v>0.63965655854077785</v>
      </c>
      <c r="AB777" s="336">
        <v>7.6990631990734471E-2</v>
      </c>
      <c r="AC777" s="340">
        <v>-0.26283048637722028</v>
      </c>
      <c r="AD777" s="509">
        <v>13106979000129</v>
      </c>
      <c r="AE777" s="337" t="s">
        <v>2343</v>
      </c>
      <c r="AF777" s="337" t="s">
        <v>2343</v>
      </c>
      <c r="AG777" s="341" t="s">
        <v>1440</v>
      </c>
      <c r="AH777" s="341" t="s">
        <v>2138</v>
      </c>
      <c r="AI777" s="341">
        <v>1000</v>
      </c>
      <c r="AJ777" s="341">
        <v>100</v>
      </c>
      <c r="AK777" s="341">
        <v>1000</v>
      </c>
      <c r="AL777" s="336">
        <v>0</v>
      </c>
      <c r="AM777" s="336" t="s">
        <v>34</v>
      </c>
      <c r="AN777" s="336" t="s">
        <v>64</v>
      </c>
      <c r="AO777" s="334" t="s">
        <v>1324</v>
      </c>
      <c r="AP777" s="337" t="s">
        <v>13</v>
      </c>
      <c r="AQ777" s="343" t="s">
        <v>664</v>
      </c>
      <c r="AR777" s="336" t="s">
        <v>34</v>
      </c>
      <c r="AS777" s="336" t="s">
        <v>34</v>
      </c>
      <c r="AT777" s="336"/>
      <c r="AW777" s="629"/>
      <c r="AX777" s="629"/>
      <c r="AY777" s="630"/>
      <c r="AZ777" s="630"/>
      <c r="BA777" s="630"/>
      <c r="BB777" s="631"/>
      <c r="BC777" s="630"/>
      <c r="BD777" s="630"/>
      <c r="BE777" s="630"/>
      <c r="BF777" s="630"/>
      <c r="BG777" s="631"/>
      <c r="BH777" s="631"/>
      <c r="BI777" s="632"/>
      <c r="BJ777" s="632"/>
      <c r="BK777" s="632"/>
      <c r="BL777" s="212"/>
      <c r="BM777" s="631"/>
      <c r="BN777" s="631"/>
      <c r="BO777" s="631"/>
      <c r="BP777" s="631"/>
      <c r="BQ777" s="631"/>
      <c r="BR777" s="631"/>
      <c r="BS777" s="631"/>
      <c r="BT777" s="634"/>
      <c r="BU777" s="635"/>
      <c r="BV777" s="633"/>
      <c r="BW777" s="636"/>
    </row>
    <row r="778" spans="2:75" ht="15.75" customHeight="1">
      <c r="B778" s="330" t="s">
        <v>1650</v>
      </c>
      <c r="C778" s="331">
        <v>32668773000137</v>
      </c>
      <c r="D778" s="332" t="s">
        <v>13</v>
      </c>
      <c r="E778" s="332" t="s">
        <v>615</v>
      </c>
      <c r="F778" s="332" t="s">
        <v>619</v>
      </c>
      <c r="G778" s="333" t="s">
        <v>34</v>
      </c>
      <c r="H778" s="333" t="s">
        <v>1337</v>
      </c>
      <c r="I778" s="333" t="s">
        <v>34</v>
      </c>
      <c r="J778" s="333" t="s">
        <v>611</v>
      </c>
      <c r="K778" s="334" t="s">
        <v>48</v>
      </c>
      <c r="L778" s="335"/>
      <c r="M778" s="335"/>
      <c r="N778" s="334">
        <v>517895</v>
      </c>
      <c r="O778" s="334" t="s">
        <v>1321</v>
      </c>
      <c r="P778" s="338">
        <v>43815</v>
      </c>
      <c r="Q778" s="339" t="s">
        <v>1393</v>
      </c>
      <c r="R778" s="339" t="s">
        <v>1418</v>
      </c>
      <c r="S778" s="334">
        <v>30</v>
      </c>
      <c r="T778" s="336" t="s">
        <v>1418</v>
      </c>
      <c r="U778" s="336" t="s">
        <v>1418</v>
      </c>
      <c r="V778" s="336" t="s">
        <v>1418</v>
      </c>
      <c r="W778" s="336" t="s">
        <v>1418</v>
      </c>
      <c r="X778" s="336" t="s">
        <v>1418</v>
      </c>
      <c r="Y778" s="336" t="s">
        <v>1418</v>
      </c>
      <c r="Z778" s="336" t="s">
        <v>1418</v>
      </c>
      <c r="AA778" s="336" t="s">
        <v>1418</v>
      </c>
      <c r="AB778" s="336" t="s">
        <v>1418</v>
      </c>
      <c r="AC778" s="340" t="s">
        <v>1418</v>
      </c>
      <c r="AD778" s="509">
        <v>21624757000126</v>
      </c>
      <c r="AE778" s="337" t="s">
        <v>2343</v>
      </c>
      <c r="AF778" s="337" t="s">
        <v>2343</v>
      </c>
      <c r="AG778" s="341" t="s">
        <v>1440</v>
      </c>
      <c r="AH778" s="341" t="s">
        <v>2138</v>
      </c>
      <c r="AI778" s="341">
        <v>1000</v>
      </c>
      <c r="AJ778" s="341">
        <v>1000</v>
      </c>
      <c r="AK778" s="341">
        <v>1000</v>
      </c>
      <c r="AL778" s="336">
        <v>0</v>
      </c>
      <c r="AM778" s="336" t="s">
        <v>34</v>
      </c>
      <c r="AN778" s="336" t="s">
        <v>64</v>
      </c>
      <c r="AO778" s="334" t="s">
        <v>1324</v>
      </c>
      <c r="AP778" s="337" t="s">
        <v>13</v>
      </c>
      <c r="AQ778" s="343" t="s">
        <v>664</v>
      </c>
      <c r="AR778" s="336" t="s">
        <v>34</v>
      </c>
      <c r="AS778" s="336" t="s">
        <v>34</v>
      </c>
      <c r="AT778" s="336"/>
      <c r="AX778" s="629"/>
      <c r="AY778" s="630"/>
      <c r="AZ778" s="630"/>
      <c r="BA778" s="630"/>
      <c r="BB778" s="631"/>
      <c r="BC778" s="630"/>
      <c r="BD778" s="630"/>
      <c r="BE778" s="630"/>
      <c r="BF778" s="630"/>
      <c r="BG778" s="631"/>
      <c r="BH778" s="631"/>
      <c r="BI778" s="632"/>
      <c r="BJ778" s="632"/>
      <c r="BK778" s="632"/>
      <c r="BL778" s="631"/>
      <c r="BM778" s="631"/>
      <c r="BN778" s="631"/>
      <c r="BO778" s="631"/>
      <c r="BP778" s="631"/>
      <c r="BQ778" s="631"/>
      <c r="BR778" s="631"/>
      <c r="BS778" s="631"/>
      <c r="BT778" s="634"/>
      <c r="BU778" s="635"/>
      <c r="BV778" s="633"/>
      <c r="BW778" s="636"/>
    </row>
    <row r="779" spans="2:75" ht="15.75" customHeight="1">
      <c r="B779" s="330" t="s">
        <v>284</v>
      </c>
      <c r="C779" s="331">
        <v>7187591000105</v>
      </c>
      <c r="D779" s="332" t="s">
        <v>13</v>
      </c>
      <c r="E779" s="332" t="s">
        <v>615</v>
      </c>
      <c r="F779" s="332" t="s">
        <v>619</v>
      </c>
      <c r="G779" s="333" t="s">
        <v>34</v>
      </c>
      <c r="H779" s="333" t="s">
        <v>865</v>
      </c>
      <c r="I779" s="333" t="s">
        <v>34</v>
      </c>
      <c r="J779" s="333"/>
      <c r="K779" s="334" t="s">
        <v>48</v>
      </c>
      <c r="L779" s="335"/>
      <c r="M779" s="335" t="s">
        <v>34</v>
      </c>
      <c r="N779" s="334">
        <v>153524</v>
      </c>
      <c r="O779" s="334" t="s">
        <v>1321</v>
      </c>
      <c r="P779" s="338">
        <v>38726</v>
      </c>
      <c r="Q779" s="339">
        <v>69149361.260000005</v>
      </c>
      <c r="R779" s="339">
        <v>84703956.472817451</v>
      </c>
      <c r="S779" s="334">
        <v>30</v>
      </c>
      <c r="T779" s="336">
        <v>7.4254874430111251E-2</v>
      </c>
      <c r="U779" s="336">
        <v>0.95990725492602147</v>
      </c>
      <c r="V779" s="336">
        <v>6.0932748092652256E-2</v>
      </c>
      <c r="W779" s="336">
        <v>0.59734467428829152</v>
      </c>
      <c r="X779" s="336">
        <v>4.9500623034709035E-2</v>
      </c>
      <c r="Y779" s="336">
        <v>0.37537221678259947</v>
      </c>
      <c r="Z779" s="336">
        <v>0.1655938260771046</v>
      </c>
      <c r="AA779" s="336">
        <v>0.9412889909970068</v>
      </c>
      <c r="AB779" s="336">
        <v>6.2065304550871961E-2</v>
      </c>
      <c r="AC779" s="340">
        <v>-0.58129953505372978</v>
      </c>
      <c r="AD779" s="509">
        <v>0</v>
      </c>
      <c r="AE779" s="337" t="s">
        <v>2345</v>
      </c>
      <c r="AF779" s="337" t="s">
        <v>2143</v>
      </c>
      <c r="AG779" s="341" t="s">
        <v>1437</v>
      </c>
      <c r="AH779" s="341" t="s">
        <v>2138</v>
      </c>
      <c r="AI779" s="341">
        <v>500</v>
      </c>
      <c r="AJ779" s="341">
        <v>0</v>
      </c>
      <c r="AK779" s="341">
        <v>0</v>
      </c>
      <c r="AL779" s="336">
        <v>0.02</v>
      </c>
      <c r="AM779" s="336">
        <v>0.2</v>
      </c>
      <c r="AN779" s="336" t="s">
        <v>64</v>
      </c>
      <c r="AO779" s="334" t="s">
        <v>1324</v>
      </c>
      <c r="AP779" s="337" t="s">
        <v>13</v>
      </c>
      <c r="AQ779" s="343" t="s">
        <v>664</v>
      </c>
      <c r="AR779" s="336">
        <v>6.6666666666666662E-3</v>
      </c>
      <c r="AS779" s="336">
        <v>6.6666666666666662E-3</v>
      </c>
      <c r="AT779" s="336"/>
      <c r="AX779" s="629"/>
      <c r="AY779" s="630"/>
      <c r="AZ779" s="630"/>
      <c r="BA779" s="630"/>
      <c r="BB779" s="631"/>
      <c r="BC779" s="630"/>
      <c r="BD779" s="630"/>
      <c r="BE779" s="630"/>
      <c r="BF779" s="630"/>
      <c r="BG779" s="631"/>
      <c r="BH779" s="631"/>
      <c r="BI779" s="632"/>
      <c r="BJ779" s="632"/>
      <c r="BK779" s="632"/>
      <c r="BL779" s="631"/>
      <c r="BM779" s="631"/>
      <c r="BN779" s="631"/>
      <c r="BO779" s="631"/>
      <c r="BP779" s="631"/>
      <c r="BQ779" s="631"/>
      <c r="BR779" s="631"/>
      <c r="BS779" s="631"/>
      <c r="BT779" s="634"/>
      <c r="BU779" s="635"/>
      <c r="BV779" s="633"/>
      <c r="BW779" s="636"/>
    </row>
    <row r="780" spans="2:75" ht="15.75" customHeight="1">
      <c r="B780" s="330" t="s">
        <v>1154</v>
      </c>
      <c r="C780" s="331">
        <v>28911549000157</v>
      </c>
      <c r="D780" s="332" t="s">
        <v>13</v>
      </c>
      <c r="E780" s="332" t="s">
        <v>615</v>
      </c>
      <c r="F780" s="332" t="s">
        <v>619</v>
      </c>
      <c r="G780" s="333" t="s">
        <v>34</v>
      </c>
      <c r="H780" s="333" t="s">
        <v>865</v>
      </c>
      <c r="I780" s="333" t="s">
        <v>34</v>
      </c>
      <c r="J780" s="333" t="s">
        <v>611</v>
      </c>
      <c r="K780" s="334" t="s">
        <v>48</v>
      </c>
      <c r="L780" s="335"/>
      <c r="M780" s="335" t="s">
        <v>34</v>
      </c>
      <c r="N780" s="334">
        <v>456748</v>
      </c>
      <c r="O780" s="334" t="s">
        <v>1321</v>
      </c>
      <c r="P780" s="338">
        <v>43102</v>
      </c>
      <c r="Q780" s="339">
        <v>220398400.09</v>
      </c>
      <c r="R780" s="339">
        <v>225791259.36702394</v>
      </c>
      <c r="S780" s="334">
        <v>30</v>
      </c>
      <c r="T780" s="336">
        <v>8.4224524665676315E-2</v>
      </c>
      <c r="U780" s="336">
        <v>1.0887868694111427</v>
      </c>
      <c r="V780" s="336">
        <v>0.1252600276073359</v>
      </c>
      <c r="W780" s="336">
        <v>1.2279671069270097</v>
      </c>
      <c r="X780" s="336">
        <v>0.1484718827707503</v>
      </c>
      <c r="Y780" s="336">
        <v>1.1258892585344682</v>
      </c>
      <c r="Z780" s="336">
        <v>0.39172819088256361</v>
      </c>
      <c r="AA780" s="336">
        <v>2.2267100306580367</v>
      </c>
      <c r="AB780" s="336">
        <v>6.5060291183868815E-2</v>
      </c>
      <c r="AC780" s="340">
        <v>0.35346353384472495</v>
      </c>
      <c r="AD780" s="509">
        <v>42870882000196</v>
      </c>
      <c r="AE780" s="337" t="s">
        <v>2401</v>
      </c>
      <c r="AF780" s="337" t="s">
        <v>2143</v>
      </c>
      <c r="AG780" s="341" t="s">
        <v>1437</v>
      </c>
      <c r="AH780" s="341" t="s">
        <v>2138</v>
      </c>
      <c r="AI780" s="341">
        <v>5000</v>
      </c>
      <c r="AJ780" s="341">
        <v>1000</v>
      </c>
      <c r="AK780" s="341">
        <v>5000</v>
      </c>
      <c r="AL780" s="336">
        <v>1.55E-2</v>
      </c>
      <c r="AM780" s="336">
        <v>0.15</v>
      </c>
      <c r="AN780" s="336" t="s">
        <v>64</v>
      </c>
      <c r="AO780" s="334" t="s">
        <v>1324</v>
      </c>
      <c r="AP780" s="337" t="s">
        <v>13</v>
      </c>
      <c r="AQ780" s="343" t="s">
        <v>668</v>
      </c>
      <c r="AR780" s="336">
        <v>4.5333333333333337E-3</v>
      </c>
      <c r="AS780" s="336">
        <v>4.5333333333333337E-3</v>
      </c>
      <c r="AT780" s="336"/>
      <c r="AX780" s="629"/>
      <c r="AY780" s="630"/>
      <c r="AZ780" s="630"/>
      <c r="BA780" s="630"/>
      <c r="BB780" s="631"/>
      <c r="BC780" s="630"/>
      <c r="BD780" s="630"/>
      <c r="BE780" s="630"/>
      <c r="BF780" s="630"/>
      <c r="BG780" s="631"/>
      <c r="BH780" s="631"/>
      <c r="BI780" s="632"/>
      <c r="BJ780" s="632"/>
      <c r="BK780" s="632"/>
      <c r="BL780" s="631"/>
      <c r="BM780" s="631"/>
      <c r="BN780" s="631"/>
      <c r="BO780" s="631"/>
      <c r="BP780" s="631"/>
      <c r="BQ780" s="631"/>
      <c r="BR780" s="631"/>
      <c r="BS780" s="631"/>
      <c r="BT780" s="634"/>
      <c r="BU780" s="635"/>
      <c r="BV780" s="633"/>
      <c r="BW780" s="636"/>
    </row>
    <row r="781" spans="2:75" ht="15.75" customHeight="1">
      <c r="B781" s="330" t="s">
        <v>354</v>
      </c>
      <c r="C781" s="331">
        <v>22504083000199</v>
      </c>
      <c r="D781" s="332" t="s">
        <v>13</v>
      </c>
      <c r="E781" s="332" t="s">
        <v>615</v>
      </c>
      <c r="F781" s="332" t="s">
        <v>619</v>
      </c>
      <c r="G781" s="333" t="s">
        <v>34</v>
      </c>
      <c r="H781" s="333" t="s">
        <v>1337</v>
      </c>
      <c r="I781" s="333" t="s">
        <v>34</v>
      </c>
      <c r="J781" s="333"/>
      <c r="K781" s="334" t="s">
        <v>48</v>
      </c>
      <c r="L781" s="335"/>
      <c r="M781" s="335" t="s">
        <v>34</v>
      </c>
      <c r="N781" s="334">
        <v>402346</v>
      </c>
      <c r="O781" s="334" t="s">
        <v>1321</v>
      </c>
      <c r="P781" s="338">
        <v>42247</v>
      </c>
      <c r="Q781" s="339">
        <v>7205679.8499999996</v>
      </c>
      <c r="R781" s="339">
        <v>7085594.3791269856</v>
      </c>
      <c r="S781" s="334">
        <v>30</v>
      </c>
      <c r="T781" s="336">
        <v>8.4727183107504933E-2</v>
      </c>
      <c r="U781" s="336">
        <v>1.0952848331982235</v>
      </c>
      <c r="V781" s="336">
        <v>8.5693633282640347E-2</v>
      </c>
      <c r="W781" s="336">
        <v>0.84008414299587153</v>
      </c>
      <c r="X781" s="336">
        <v>0.12009297444671763</v>
      </c>
      <c r="Y781" s="336">
        <v>0.91068684138523681</v>
      </c>
      <c r="Z781" s="336">
        <v>0.13121436857521385</v>
      </c>
      <c r="AA781" s="336">
        <v>0.74586500913966913</v>
      </c>
      <c r="AB781" s="336">
        <v>2.166147413842014E-2</v>
      </c>
      <c r="AC781" s="340">
        <v>-0.67797030273305747</v>
      </c>
      <c r="AD781" s="509">
        <v>22504056000116</v>
      </c>
      <c r="AE781" s="337" t="s">
        <v>2402</v>
      </c>
      <c r="AF781" s="337" t="s">
        <v>2140</v>
      </c>
      <c r="AG781" s="341" t="s">
        <v>719</v>
      </c>
      <c r="AH781" s="341" t="s">
        <v>2138</v>
      </c>
      <c r="AI781" s="341">
        <v>50000</v>
      </c>
      <c r="AJ781" s="341">
        <v>10000</v>
      </c>
      <c r="AK781" s="341">
        <v>50000</v>
      </c>
      <c r="AL781" s="336">
        <v>0.02</v>
      </c>
      <c r="AM781" s="336">
        <v>0.2</v>
      </c>
      <c r="AN781" s="336" t="s">
        <v>64</v>
      </c>
      <c r="AO781" s="334" t="s">
        <v>1324</v>
      </c>
      <c r="AP781" s="337" t="s">
        <v>13</v>
      </c>
      <c r="AQ781" s="343" t="s">
        <v>668</v>
      </c>
      <c r="AR781" s="336">
        <v>6.0000000000000001E-3</v>
      </c>
      <c r="AS781" s="336">
        <v>6.0000000000000001E-3</v>
      </c>
      <c r="AT781" s="336"/>
      <c r="AW781" s="629"/>
      <c r="AX781" s="629"/>
      <c r="AY781" s="630"/>
      <c r="AZ781" s="630"/>
      <c r="BA781" s="630"/>
      <c r="BB781" s="631"/>
      <c r="BC781" s="630"/>
      <c r="BD781" s="630"/>
      <c r="BE781" s="630"/>
      <c r="BF781" s="630"/>
      <c r="BG781" s="631"/>
      <c r="BH781" s="631"/>
      <c r="BI781" s="632"/>
      <c r="BJ781" s="632"/>
      <c r="BK781" s="632"/>
      <c r="BL781" s="212"/>
      <c r="BM781" s="631"/>
      <c r="BN781" s="631"/>
      <c r="BO781" s="631"/>
      <c r="BP781" s="631"/>
      <c r="BQ781" s="631"/>
      <c r="BR781" s="631"/>
      <c r="BS781" s="631"/>
      <c r="BT781" s="634"/>
      <c r="BU781" s="635"/>
      <c r="BV781" s="633"/>
      <c r="BW781" s="636"/>
    </row>
    <row r="782" spans="2:75" ht="15.75" customHeight="1">
      <c r="B782" s="330" t="s">
        <v>1710</v>
      </c>
      <c r="C782" s="331">
        <v>26859438000113</v>
      </c>
      <c r="D782" s="332" t="s">
        <v>13</v>
      </c>
      <c r="E782" s="332" t="s">
        <v>615</v>
      </c>
      <c r="F782" s="332" t="s">
        <v>619</v>
      </c>
      <c r="G782" s="333" t="s">
        <v>34</v>
      </c>
      <c r="H782" s="333" t="s">
        <v>1337</v>
      </c>
      <c r="I782" s="333" t="s">
        <v>34</v>
      </c>
      <c r="J782" s="333"/>
      <c r="K782" s="334" t="s">
        <v>48</v>
      </c>
      <c r="L782" s="335"/>
      <c r="M782" s="335"/>
      <c r="N782" s="334">
        <v>442720</v>
      </c>
      <c r="O782" s="334" t="s">
        <v>1321</v>
      </c>
      <c r="P782" s="338">
        <v>42888</v>
      </c>
      <c r="Q782" s="339">
        <v>165513080.18000001</v>
      </c>
      <c r="R782" s="339">
        <v>183131007.46805549</v>
      </c>
      <c r="S782" s="334">
        <v>30</v>
      </c>
      <c r="T782" s="336">
        <v>0.13767098715112769</v>
      </c>
      <c r="U782" s="336">
        <v>1.548511357974979</v>
      </c>
      <c r="V782" s="336">
        <v>0.12179235959900581</v>
      </c>
      <c r="W782" s="336">
        <v>1.1177747632243402</v>
      </c>
      <c r="X782" s="336">
        <v>0.20310258741880971</v>
      </c>
      <c r="Y782" s="336">
        <v>1.428174834339935</v>
      </c>
      <c r="Z782" s="336">
        <v>0.23653680764827123</v>
      </c>
      <c r="AA782" s="336">
        <v>1.2925704501636897</v>
      </c>
      <c r="AB782" s="336">
        <v>4.3484568425403713E-2</v>
      </c>
      <c r="AC782" s="340">
        <v>0.28631647125823773</v>
      </c>
      <c r="AD782" s="509">
        <v>26859555000187</v>
      </c>
      <c r="AE782" s="337" t="s">
        <v>2443</v>
      </c>
      <c r="AF782" s="337" t="s">
        <v>2146</v>
      </c>
      <c r="AG782" s="341" t="s">
        <v>59</v>
      </c>
      <c r="AH782" s="341" t="s">
        <v>2156</v>
      </c>
      <c r="AI782" s="341">
        <v>50000</v>
      </c>
      <c r="AJ782" s="341">
        <v>50000</v>
      </c>
      <c r="AK782" s="341">
        <v>50000</v>
      </c>
      <c r="AL782" s="336">
        <v>1.9E-2</v>
      </c>
      <c r="AM782" s="336">
        <v>0.2</v>
      </c>
      <c r="AN782" s="336" t="s">
        <v>64</v>
      </c>
      <c r="AO782" s="334" t="s">
        <v>1324</v>
      </c>
      <c r="AP782" s="337" t="s">
        <v>13</v>
      </c>
      <c r="AQ782" s="343" t="s">
        <v>664</v>
      </c>
      <c r="AR782" s="336" t="s">
        <v>34</v>
      </c>
      <c r="AS782" s="336" t="s">
        <v>34</v>
      </c>
      <c r="AT782" s="336"/>
      <c r="AX782" s="629"/>
      <c r="AY782" s="630"/>
      <c r="AZ782" s="630"/>
      <c r="BA782" s="630"/>
      <c r="BB782" s="631"/>
      <c r="BC782" s="630"/>
      <c r="BD782" s="630"/>
      <c r="BE782" s="630"/>
      <c r="BF782" s="630"/>
      <c r="BG782" s="631"/>
      <c r="BH782" s="631"/>
      <c r="BI782" s="632"/>
      <c r="BJ782" s="632"/>
      <c r="BK782" s="632"/>
      <c r="BL782" s="631"/>
      <c r="BM782" s="631"/>
      <c r="BN782" s="631"/>
      <c r="BO782" s="631"/>
      <c r="BP782" s="631"/>
      <c r="BQ782" s="631"/>
      <c r="BR782" s="631"/>
      <c r="BS782" s="631"/>
      <c r="BT782" s="634"/>
      <c r="BU782" s="635"/>
      <c r="BV782" s="633"/>
      <c r="BW782" s="636"/>
    </row>
    <row r="783" spans="2:75" ht="15.75" customHeight="1">
      <c r="B783" s="330" t="s">
        <v>415</v>
      </c>
      <c r="C783" s="331">
        <v>26343648000154</v>
      </c>
      <c r="D783" s="332" t="s">
        <v>13</v>
      </c>
      <c r="E783" s="332" t="s">
        <v>615</v>
      </c>
      <c r="F783" s="332" t="s">
        <v>619</v>
      </c>
      <c r="G783" s="333" t="s">
        <v>34</v>
      </c>
      <c r="H783" s="333" t="s">
        <v>865</v>
      </c>
      <c r="I783" s="333" t="s">
        <v>34</v>
      </c>
      <c r="J783" s="333"/>
      <c r="K783" s="334" t="s">
        <v>48</v>
      </c>
      <c r="L783" s="335"/>
      <c r="M783" s="335" t="s">
        <v>1415</v>
      </c>
      <c r="N783" s="334">
        <v>431931</v>
      </c>
      <c r="O783" s="334" t="s">
        <v>1321</v>
      </c>
      <c r="P783" s="338">
        <v>42720</v>
      </c>
      <c r="Q783" s="339">
        <v>18142233.960000001</v>
      </c>
      <c r="R783" s="339">
        <v>21260724.473253965</v>
      </c>
      <c r="S783" s="334">
        <v>30</v>
      </c>
      <c r="T783" s="336">
        <v>5.9792642327403556E-2</v>
      </c>
      <c r="U783" s="336">
        <v>0.77295115777607271</v>
      </c>
      <c r="V783" s="336">
        <v>3.0312371430463836E-2</v>
      </c>
      <c r="W783" s="336">
        <v>0.29716259656471339</v>
      </c>
      <c r="X783" s="336">
        <v>7.8983696933437209E-2</v>
      </c>
      <c r="Y783" s="336">
        <v>0.59894772206807234</v>
      </c>
      <c r="Z783" s="336">
        <v>0.14929349796118974</v>
      </c>
      <c r="AA783" s="336">
        <v>0.84863264161109786</v>
      </c>
      <c r="AB783" s="336">
        <v>6.6126590817134651E-2</v>
      </c>
      <c r="AC783" s="340">
        <v>-0.98463717895822345</v>
      </c>
      <c r="AD783" s="509">
        <v>0</v>
      </c>
      <c r="AE783" s="337" t="s">
        <v>2445</v>
      </c>
      <c r="AF783" s="337" t="s">
        <v>2134</v>
      </c>
      <c r="AG783" s="341" t="s">
        <v>1436</v>
      </c>
      <c r="AH783" s="341" t="s">
        <v>2135</v>
      </c>
      <c r="AI783" s="341">
        <v>25000</v>
      </c>
      <c r="AJ783" s="341">
        <v>5000</v>
      </c>
      <c r="AK783" s="341">
        <v>25000</v>
      </c>
      <c r="AL783" s="336">
        <v>7.7499999999999999E-3</v>
      </c>
      <c r="AM783" s="336" t="s">
        <v>34</v>
      </c>
      <c r="AN783" s="336" t="s">
        <v>34</v>
      </c>
      <c r="AO783" s="334" t="s">
        <v>1324</v>
      </c>
      <c r="AP783" s="337" t="s">
        <v>13</v>
      </c>
      <c r="AQ783" s="343" t="s">
        <v>668</v>
      </c>
      <c r="AR783" s="336">
        <v>1.2499999999999998E-3</v>
      </c>
      <c r="AS783" s="336">
        <v>1.2499999999999998E-3</v>
      </c>
      <c r="AT783" s="336"/>
      <c r="AX783" s="629"/>
      <c r="AY783" s="630"/>
      <c r="AZ783" s="630"/>
      <c r="BA783" s="630"/>
      <c r="BB783" s="631"/>
      <c r="BC783" s="630"/>
      <c r="BD783" s="630"/>
      <c r="BE783" s="630"/>
      <c r="BF783" s="630"/>
      <c r="BG783" s="631"/>
      <c r="BH783" s="631"/>
      <c r="BI783" s="632"/>
      <c r="BJ783" s="632"/>
      <c r="BK783" s="632"/>
      <c r="BL783" s="631"/>
      <c r="BM783" s="631"/>
      <c r="BN783" s="631"/>
      <c r="BO783" s="631"/>
      <c r="BP783" s="631"/>
      <c r="BQ783" s="631"/>
      <c r="BR783" s="631"/>
      <c r="BS783" s="631"/>
      <c r="BT783" s="634"/>
      <c r="BU783" s="635"/>
      <c r="BV783" s="633"/>
      <c r="BW783" s="636"/>
    </row>
    <row r="784" spans="2:75" ht="15.75" customHeight="1">
      <c r="B784" s="330" t="s">
        <v>270</v>
      </c>
      <c r="C784" s="331">
        <v>10320151000180</v>
      </c>
      <c r="D784" s="332" t="s">
        <v>14</v>
      </c>
      <c r="E784" s="332" t="s">
        <v>607</v>
      </c>
      <c r="F784" s="332"/>
      <c r="G784" s="333"/>
      <c r="H784" s="333" t="s">
        <v>34</v>
      </c>
      <c r="I784" s="333" t="s">
        <v>34</v>
      </c>
      <c r="J784" s="333" t="s">
        <v>608</v>
      </c>
      <c r="K784" s="334" t="s">
        <v>48</v>
      </c>
      <c r="L784" s="335"/>
      <c r="M784" s="335" t="s">
        <v>34</v>
      </c>
      <c r="N784" s="334">
        <v>219118</v>
      </c>
      <c r="O784" s="334" t="s">
        <v>1321</v>
      </c>
      <c r="P784" s="338">
        <v>39721</v>
      </c>
      <c r="Q784" s="339">
        <v>170903818.34</v>
      </c>
      <c r="R784" s="339">
        <v>228866587.57515883</v>
      </c>
      <c r="S784" s="334">
        <v>30</v>
      </c>
      <c r="T784" s="336">
        <v>-7.7891384284855314E-2</v>
      </c>
      <c r="U784" s="336">
        <v>-1.0069171275972661</v>
      </c>
      <c r="V784" s="336">
        <v>-0.24209748211790205</v>
      </c>
      <c r="W784" s="336">
        <v>-2.3733648346507543</v>
      </c>
      <c r="X784" s="336">
        <v>-0.23290888653080344</v>
      </c>
      <c r="Y784" s="336">
        <v>-1.7661903969194861</v>
      </c>
      <c r="Z784" s="336">
        <v>-0.22125286830579749</v>
      </c>
      <c r="AA784" s="336">
        <v>-1.2576730310330855</v>
      </c>
      <c r="AB784" s="336">
        <v>0.24792190067422537</v>
      </c>
      <c r="AC784" s="340">
        <v>-1.3856444353320805</v>
      </c>
      <c r="AD784" s="509">
        <v>37895385000102</v>
      </c>
      <c r="AE784" s="337" t="s">
        <v>2329</v>
      </c>
      <c r="AF784" s="337" t="s">
        <v>2143</v>
      </c>
      <c r="AG784" s="341" t="s">
        <v>1437</v>
      </c>
      <c r="AH784" s="341" t="s">
        <v>2135</v>
      </c>
      <c r="AI784" s="341">
        <v>100000</v>
      </c>
      <c r="AJ784" s="341">
        <v>20000</v>
      </c>
      <c r="AK784" s="341">
        <v>100000</v>
      </c>
      <c r="AL784" s="336">
        <v>0.02</v>
      </c>
      <c r="AM784" s="336">
        <v>0.15</v>
      </c>
      <c r="AN784" s="336" t="s">
        <v>2166</v>
      </c>
      <c r="AO784" s="334" t="s">
        <v>1324</v>
      </c>
      <c r="AP784" s="337" t="s">
        <v>716</v>
      </c>
      <c r="AQ784" s="343" t="s">
        <v>659</v>
      </c>
      <c r="AR784" s="336">
        <v>5.0000000000000001E-3</v>
      </c>
      <c r="AS784" s="336">
        <v>5.0000000000000001E-3</v>
      </c>
      <c r="AT784" s="336"/>
      <c r="AX784" s="629"/>
      <c r="AY784" s="630"/>
      <c r="AZ784" s="630"/>
      <c r="BA784" s="630"/>
      <c r="BB784" s="631"/>
      <c r="BC784" s="630"/>
      <c r="BD784" s="630"/>
      <c r="BE784" s="630"/>
      <c r="BF784" s="630"/>
      <c r="BG784" s="631"/>
      <c r="BH784" s="631"/>
      <c r="BI784" s="632"/>
      <c r="BJ784" s="632"/>
      <c r="BK784" s="632"/>
      <c r="BL784" s="631"/>
      <c r="BM784" s="631"/>
      <c r="BN784" s="631"/>
      <c r="BO784" s="631"/>
      <c r="BP784" s="631"/>
      <c r="BQ784" s="631"/>
      <c r="BR784" s="631"/>
      <c r="BS784" s="631"/>
      <c r="BT784" s="634"/>
      <c r="BU784" s="635"/>
      <c r="BV784" s="633"/>
      <c r="BW784" s="636"/>
    </row>
    <row r="785" spans="2:75" ht="15.75" customHeight="1">
      <c r="B785" s="330" t="s">
        <v>1038</v>
      </c>
      <c r="C785" s="331">
        <v>26768800000140</v>
      </c>
      <c r="D785" s="332" t="s">
        <v>14</v>
      </c>
      <c r="E785" s="332" t="s">
        <v>607</v>
      </c>
      <c r="F785" s="332"/>
      <c r="G785" s="333"/>
      <c r="H785" s="333" t="s">
        <v>34</v>
      </c>
      <c r="I785" s="333" t="s">
        <v>34</v>
      </c>
      <c r="J785" s="333" t="s">
        <v>608</v>
      </c>
      <c r="K785" s="334" t="s">
        <v>48</v>
      </c>
      <c r="L785" s="335"/>
      <c r="M785" s="335" t="s">
        <v>34</v>
      </c>
      <c r="N785" s="334">
        <v>436747</v>
      </c>
      <c r="O785" s="334" t="s">
        <v>1321</v>
      </c>
      <c r="P785" s="338">
        <v>42818</v>
      </c>
      <c r="Q785" s="339">
        <v>472972967.97000003</v>
      </c>
      <c r="R785" s="339">
        <v>660819494.09341276</v>
      </c>
      <c r="S785" s="334">
        <v>30</v>
      </c>
      <c r="T785" s="336">
        <v>5.1488878921368553E-5</v>
      </c>
      <c r="U785" s="336">
        <v>6.6560678748635684E-4</v>
      </c>
      <c r="V785" s="336">
        <v>-0.21293970315194</v>
      </c>
      <c r="W785" s="336">
        <v>-2.0875211048897309</v>
      </c>
      <c r="X785" s="336">
        <v>-0.16336476998624838</v>
      </c>
      <c r="Y785" s="336">
        <v>-1.2388247277396713</v>
      </c>
      <c r="Z785" s="336">
        <v>-0.13951374461497557</v>
      </c>
      <c r="AA785" s="336">
        <v>-0.79304135310997226</v>
      </c>
      <c r="AB785" s="336">
        <v>0.2525733270086386</v>
      </c>
      <c r="AC785" s="340">
        <v>-1.2061261762168345</v>
      </c>
      <c r="AD785" s="509">
        <v>10346018000101</v>
      </c>
      <c r="AE785" s="337" t="s">
        <v>2329</v>
      </c>
      <c r="AF785" s="337" t="s">
        <v>2143</v>
      </c>
      <c r="AG785" s="341" t="s">
        <v>1437</v>
      </c>
      <c r="AH785" s="341" t="s">
        <v>2138</v>
      </c>
      <c r="AI785" s="341">
        <v>1000</v>
      </c>
      <c r="AJ785" s="341">
        <v>1000</v>
      </c>
      <c r="AK785" s="341">
        <v>100</v>
      </c>
      <c r="AL785" s="336">
        <v>0.02</v>
      </c>
      <c r="AM785" s="336">
        <v>0.2</v>
      </c>
      <c r="AN785" s="336" t="s">
        <v>2152</v>
      </c>
      <c r="AO785" s="334" t="s">
        <v>1324</v>
      </c>
      <c r="AP785" s="337" t="s">
        <v>716</v>
      </c>
      <c r="AQ785" s="343" t="s">
        <v>659</v>
      </c>
      <c r="AR785" s="336">
        <v>5.0000000000000001E-3</v>
      </c>
      <c r="AS785" s="336">
        <v>5.0000000000000001E-3</v>
      </c>
      <c r="AT785" s="336"/>
      <c r="AX785" s="629"/>
      <c r="AY785" s="630"/>
      <c r="AZ785" s="630"/>
      <c r="BA785" s="630"/>
      <c r="BB785" s="631"/>
      <c r="BC785" s="630"/>
      <c r="BD785" s="630"/>
      <c r="BE785" s="630"/>
      <c r="BF785" s="630"/>
      <c r="BG785" s="631"/>
      <c r="BH785" s="631"/>
      <c r="BI785" s="632"/>
      <c r="BJ785" s="632"/>
      <c r="BK785" s="632"/>
      <c r="BL785" s="631"/>
      <c r="BM785" s="631"/>
      <c r="BN785" s="631"/>
      <c r="BO785" s="631"/>
      <c r="BP785" s="631"/>
      <c r="BQ785" s="631"/>
      <c r="BR785" s="631"/>
      <c r="BS785" s="631"/>
      <c r="BT785" s="634"/>
      <c r="BU785" s="635"/>
      <c r="BV785" s="633"/>
      <c r="BW785" s="636"/>
    </row>
    <row r="786" spans="2:75" ht="15.75" customHeight="1">
      <c r="B786" s="330" t="s">
        <v>274</v>
      </c>
      <c r="C786" s="331">
        <v>24325422000103</v>
      </c>
      <c r="D786" s="332" t="s">
        <v>14</v>
      </c>
      <c r="E786" s="332" t="s">
        <v>607</v>
      </c>
      <c r="F786" s="332"/>
      <c r="G786" s="333"/>
      <c r="H786" s="333" t="s">
        <v>34</v>
      </c>
      <c r="I786" s="333" t="s">
        <v>34</v>
      </c>
      <c r="J786" s="333" t="s">
        <v>608</v>
      </c>
      <c r="K786" s="334" t="s">
        <v>48</v>
      </c>
      <c r="L786" s="335"/>
      <c r="M786" s="335" t="s">
        <v>34</v>
      </c>
      <c r="N786" s="334">
        <v>414948</v>
      </c>
      <c r="O786" s="334" t="s">
        <v>1321</v>
      </c>
      <c r="P786" s="338">
        <v>42439</v>
      </c>
      <c r="Q786" s="339">
        <v>249685708.21000001</v>
      </c>
      <c r="R786" s="339">
        <v>257503993.7744841</v>
      </c>
      <c r="S786" s="334">
        <v>30</v>
      </c>
      <c r="T786" s="336">
        <v>-8.2361672559299048E-2</v>
      </c>
      <c r="U786" s="336">
        <v>-1.0647054166379812</v>
      </c>
      <c r="V786" s="336">
        <v>-0.17838881904844994</v>
      </c>
      <c r="W786" s="336">
        <v>-1.7488069116649456</v>
      </c>
      <c r="X786" s="336">
        <v>-2.3281859956924777E-2</v>
      </c>
      <c r="Y786" s="336">
        <v>-0.17655057344884303</v>
      </c>
      <c r="Z786" s="336">
        <v>0.38777045738237415</v>
      </c>
      <c r="AA786" s="336">
        <v>2.2042129903922132</v>
      </c>
      <c r="AB786" s="336">
        <v>0.20018936445052776</v>
      </c>
      <c r="AC786" s="340">
        <v>-1.3663325514923859</v>
      </c>
      <c r="AD786" s="509">
        <v>0</v>
      </c>
      <c r="AE786" s="337" t="s">
        <v>2333</v>
      </c>
      <c r="AF786" s="337" t="s">
        <v>2143</v>
      </c>
      <c r="AG786" s="341" t="s">
        <v>1437</v>
      </c>
      <c r="AH786" s="341" t="s">
        <v>2138</v>
      </c>
      <c r="AI786" s="341">
        <v>100</v>
      </c>
      <c r="AJ786" s="341">
        <v>100</v>
      </c>
      <c r="AK786" s="341">
        <v>100</v>
      </c>
      <c r="AL786" s="336">
        <v>0.02</v>
      </c>
      <c r="AM786" s="336">
        <v>0.2</v>
      </c>
      <c r="AN786" s="336" t="s">
        <v>2185</v>
      </c>
      <c r="AO786" s="334" t="s">
        <v>1324</v>
      </c>
      <c r="AP786" s="337" t="s">
        <v>716</v>
      </c>
      <c r="AQ786" s="343" t="s">
        <v>659</v>
      </c>
      <c r="AR786" s="336">
        <v>7.416666666666666E-3</v>
      </c>
      <c r="AS786" s="336">
        <v>7.416666666666666E-3</v>
      </c>
      <c r="AT786" s="336"/>
      <c r="AX786" s="629"/>
      <c r="AY786" s="630"/>
      <c r="AZ786" s="630"/>
      <c r="BA786" s="630"/>
      <c r="BB786" s="631"/>
      <c r="BC786" s="630"/>
      <c r="BD786" s="630"/>
      <c r="BE786" s="630"/>
      <c r="BF786" s="630"/>
      <c r="BG786" s="631"/>
      <c r="BH786" s="631"/>
      <c r="BI786" s="632"/>
      <c r="BJ786" s="632"/>
      <c r="BK786" s="632"/>
      <c r="BL786" s="631"/>
      <c r="BM786" s="631"/>
      <c r="BN786" s="631"/>
      <c r="BO786" s="631"/>
      <c r="BP786" s="631"/>
      <c r="BQ786" s="631"/>
      <c r="BR786" s="631"/>
      <c r="BS786" s="631"/>
      <c r="BT786" s="634"/>
      <c r="BU786" s="635"/>
      <c r="BV786" s="633"/>
      <c r="BW786" s="636"/>
    </row>
    <row r="787" spans="2:75" ht="15.75" customHeight="1">
      <c r="B787" s="330" t="s">
        <v>1220</v>
      </c>
      <c r="C787" s="331">
        <v>45126846000100</v>
      </c>
      <c r="D787" s="332" t="s">
        <v>14</v>
      </c>
      <c r="E787" s="332" t="s">
        <v>607</v>
      </c>
      <c r="F787" s="332"/>
      <c r="G787" s="333"/>
      <c r="H787" s="333" t="s">
        <v>34</v>
      </c>
      <c r="I787" s="333" t="s">
        <v>34</v>
      </c>
      <c r="J787" s="333" t="s">
        <v>608</v>
      </c>
      <c r="K787" s="334" t="s">
        <v>48</v>
      </c>
      <c r="L787" s="335"/>
      <c r="M787" s="335" t="s">
        <v>34</v>
      </c>
      <c r="N787" s="334">
        <v>640441</v>
      </c>
      <c r="O787" s="334" t="s">
        <v>1321</v>
      </c>
      <c r="P787" s="338">
        <v>44617</v>
      </c>
      <c r="Q787" s="339">
        <v>24029076.120000001</v>
      </c>
      <c r="R787" s="339" t="s">
        <v>1418</v>
      </c>
      <c r="S787" s="334">
        <v>30</v>
      </c>
      <c r="T787" s="336" t="s">
        <v>1418</v>
      </c>
      <c r="U787" s="336" t="s">
        <v>1418</v>
      </c>
      <c r="V787" s="336" t="s">
        <v>1418</v>
      </c>
      <c r="W787" s="336" t="s">
        <v>1418</v>
      </c>
      <c r="X787" s="336" t="s">
        <v>1418</v>
      </c>
      <c r="Y787" s="336" t="s">
        <v>1418</v>
      </c>
      <c r="Z787" s="336" t="s">
        <v>1418</v>
      </c>
      <c r="AA787" s="336" t="s">
        <v>1418</v>
      </c>
      <c r="AB787" s="336" t="s">
        <v>1418</v>
      </c>
      <c r="AC787" s="340" t="s">
        <v>1418</v>
      </c>
      <c r="AD787" s="509">
        <v>45127383000100</v>
      </c>
      <c r="AE787" s="337" t="s">
        <v>2436</v>
      </c>
      <c r="AF787" s="337" t="s">
        <v>2134</v>
      </c>
      <c r="AG787" s="341" t="s">
        <v>1436</v>
      </c>
      <c r="AH787" s="341" t="s">
        <v>2138</v>
      </c>
      <c r="AI787" s="341">
        <v>1000</v>
      </c>
      <c r="AJ787" s="341">
        <v>1000</v>
      </c>
      <c r="AK787" s="341">
        <v>1000</v>
      </c>
      <c r="AL787" s="336">
        <v>1.9E-2</v>
      </c>
      <c r="AM787" s="336">
        <v>0.2</v>
      </c>
      <c r="AN787" s="336" t="s">
        <v>2152</v>
      </c>
      <c r="AO787" s="334" t="s">
        <v>1324</v>
      </c>
      <c r="AP787" s="337" t="s">
        <v>716</v>
      </c>
      <c r="AQ787" s="343" t="s">
        <v>659</v>
      </c>
      <c r="AR787" s="336">
        <v>5.0666666666666664E-3</v>
      </c>
      <c r="AS787" s="336">
        <v>5.0666666666666664E-3</v>
      </c>
      <c r="AT787" s="336"/>
      <c r="AX787" s="629"/>
      <c r="AY787" s="630"/>
      <c r="AZ787" s="630"/>
      <c r="BA787" s="630"/>
      <c r="BB787" s="631"/>
      <c r="BC787" s="630"/>
      <c r="BD787" s="630"/>
      <c r="BE787" s="630"/>
      <c r="BF787" s="630"/>
      <c r="BG787" s="631"/>
      <c r="BH787" s="631"/>
      <c r="BI787" s="632"/>
      <c r="BJ787" s="632"/>
      <c r="BK787" s="632"/>
      <c r="BL787" s="631"/>
      <c r="BM787" s="631"/>
      <c r="BN787" s="631"/>
      <c r="BO787" s="631"/>
      <c r="BP787" s="631"/>
      <c r="BQ787" s="631"/>
      <c r="BR787" s="631"/>
      <c r="BS787" s="631"/>
      <c r="BT787" s="634"/>
      <c r="BU787" s="635"/>
      <c r="BV787" s="633"/>
      <c r="BW787" s="636"/>
    </row>
    <row r="788" spans="2:75" ht="15.75" customHeight="1">
      <c r="B788" s="330" t="s">
        <v>423</v>
      </c>
      <c r="C788" s="331">
        <v>2162620000152</v>
      </c>
      <c r="D788" s="332" t="s">
        <v>14</v>
      </c>
      <c r="E788" s="332" t="s">
        <v>15</v>
      </c>
      <c r="F788" s="332" t="s">
        <v>17</v>
      </c>
      <c r="G788" s="333"/>
      <c r="H788" s="333" t="s">
        <v>34</v>
      </c>
      <c r="I788" s="333" t="s">
        <v>34</v>
      </c>
      <c r="J788" s="333" t="s">
        <v>611</v>
      </c>
      <c r="K788" s="334" t="s">
        <v>49</v>
      </c>
      <c r="L788" s="335"/>
      <c r="M788" s="335" t="s">
        <v>34</v>
      </c>
      <c r="N788" s="334">
        <v>174394</v>
      </c>
      <c r="O788" s="334" t="s">
        <v>1321</v>
      </c>
      <c r="P788" s="338">
        <v>35782</v>
      </c>
      <c r="Q788" s="339">
        <v>84589797.769999996</v>
      </c>
      <c r="R788" s="339">
        <v>81989797.460198417</v>
      </c>
      <c r="S788" s="334">
        <v>31</v>
      </c>
      <c r="T788" s="336">
        <v>1.2441746275055454E-2</v>
      </c>
      <c r="U788" s="336">
        <v>0.16083688249470035</v>
      </c>
      <c r="V788" s="336">
        <v>7.7322960106594785E-2</v>
      </c>
      <c r="W788" s="336">
        <v>0.75802355655529974</v>
      </c>
      <c r="X788" s="336">
        <v>-1.0206016747479341E-3</v>
      </c>
      <c r="Y788" s="336">
        <v>-7.7394079026750469E-3</v>
      </c>
      <c r="Z788" s="336">
        <v>0.48220414685883739</v>
      </c>
      <c r="AA788" s="336">
        <v>2.7410046956701359</v>
      </c>
      <c r="AB788" s="336">
        <v>0.16636356564782787</v>
      </c>
      <c r="AC788" s="340">
        <v>-5.3452557994283903E-2</v>
      </c>
      <c r="AD788" s="509">
        <v>11904064000133</v>
      </c>
      <c r="AE788" s="337" t="s">
        <v>2450</v>
      </c>
      <c r="AF788" s="337" t="s">
        <v>2137</v>
      </c>
      <c r="AG788" s="341" t="s">
        <v>59</v>
      </c>
      <c r="AH788" s="341" t="s">
        <v>2135</v>
      </c>
      <c r="AI788" s="341">
        <v>20000</v>
      </c>
      <c r="AJ788" s="341">
        <v>10000</v>
      </c>
      <c r="AK788" s="341">
        <v>20000</v>
      </c>
      <c r="AL788" s="336">
        <v>1.95E-2</v>
      </c>
      <c r="AM788" s="336">
        <v>0.2</v>
      </c>
      <c r="AN788" s="336" t="s">
        <v>2219</v>
      </c>
      <c r="AO788" s="334" t="s">
        <v>1324</v>
      </c>
      <c r="AP788" s="337" t="s">
        <v>13</v>
      </c>
      <c r="AQ788" s="343" t="s">
        <v>664</v>
      </c>
      <c r="AR788" s="336">
        <v>3.8999999999999998E-3</v>
      </c>
      <c r="AS788" s="336">
        <v>3.8999999999999998E-3</v>
      </c>
      <c r="AT788" s="336"/>
      <c r="AX788" s="629"/>
      <c r="AY788" s="630"/>
      <c r="AZ788" s="630"/>
      <c r="BA788" s="630"/>
      <c r="BB788" s="631"/>
      <c r="BC788" s="630"/>
      <c r="BD788" s="630"/>
      <c r="BE788" s="630"/>
      <c r="BF788" s="630"/>
      <c r="BG788" s="631"/>
      <c r="BH788" s="631"/>
      <c r="BI788" s="632"/>
      <c r="BJ788" s="632"/>
      <c r="BK788" s="632"/>
      <c r="BL788" s="631"/>
      <c r="BM788" s="631"/>
      <c r="BN788" s="631"/>
      <c r="BO788" s="631"/>
      <c r="BP788" s="631"/>
      <c r="BQ788" s="631"/>
      <c r="BR788" s="631"/>
      <c r="BS788" s="631"/>
      <c r="BT788" s="634"/>
      <c r="BU788" s="635"/>
      <c r="BV788" s="633"/>
      <c r="BW788" s="636"/>
    </row>
    <row r="789" spans="2:75" ht="15.75" customHeight="1">
      <c r="B789" s="330" t="s">
        <v>76</v>
      </c>
      <c r="C789" s="331">
        <v>29044189000104</v>
      </c>
      <c r="D789" s="332" t="s">
        <v>11</v>
      </c>
      <c r="E789" s="332" t="s">
        <v>620</v>
      </c>
      <c r="F789" s="332" t="s">
        <v>663</v>
      </c>
      <c r="G789" s="333" t="s">
        <v>738</v>
      </c>
      <c r="H789" s="333" t="s">
        <v>34</v>
      </c>
      <c r="I789" s="333"/>
      <c r="J789" s="333" t="s">
        <v>608</v>
      </c>
      <c r="K789" s="334" t="s">
        <v>48</v>
      </c>
      <c r="L789" s="335"/>
      <c r="M789" s="335" t="s">
        <v>34</v>
      </c>
      <c r="N789" s="334">
        <v>462276</v>
      </c>
      <c r="O789" s="334" t="s">
        <v>1321</v>
      </c>
      <c r="P789" s="338">
        <v>43187</v>
      </c>
      <c r="Q789" s="339">
        <v>418862000.16000003</v>
      </c>
      <c r="R789" s="339">
        <v>310963628.44813502</v>
      </c>
      <c r="S789" s="334">
        <v>31</v>
      </c>
      <c r="T789" s="336">
        <v>9.3585877334233958E-2</v>
      </c>
      <c r="U789" s="336">
        <v>1.2098029025192076</v>
      </c>
      <c r="V789" s="336">
        <v>0.1318273364753979</v>
      </c>
      <c r="W789" s="336">
        <v>1.2923486931764598</v>
      </c>
      <c r="X789" s="336">
        <v>0.18884839345188631</v>
      </c>
      <c r="Y789" s="336">
        <v>1.4320716738486559</v>
      </c>
      <c r="Z789" s="336">
        <v>0.18143031391645392</v>
      </c>
      <c r="AA789" s="336">
        <v>1.031308721879344</v>
      </c>
      <c r="AB789" s="336">
        <v>4.391199496052928E-3</v>
      </c>
      <c r="AC789" s="340">
        <v>6.0852141775524311</v>
      </c>
      <c r="AD789" s="509">
        <v>0</v>
      </c>
      <c r="AE789" s="337" t="s">
        <v>2157</v>
      </c>
      <c r="AF789" s="337" t="s">
        <v>2134</v>
      </c>
      <c r="AG789" s="341" t="s">
        <v>1436</v>
      </c>
      <c r="AH789" s="341" t="s">
        <v>2138</v>
      </c>
      <c r="AI789" s="341">
        <v>1000</v>
      </c>
      <c r="AJ789" s="341">
        <v>1000</v>
      </c>
      <c r="AK789" s="341">
        <v>500</v>
      </c>
      <c r="AL789" s="640">
        <v>5.0000000000000001E-3</v>
      </c>
      <c r="AM789" s="640" t="s">
        <v>34</v>
      </c>
      <c r="AN789" s="336" t="s">
        <v>64</v>
      </c>
      <c r="AO789" s="334" t="s">
        <v>1324</v>
      </c>
      <c r="AP789" s="337" t="s">
        <v>11</v>
      </c>
      <c r="AQ789" s="343" t="s">
        <v>669</v>
      </c>
      <c r="AR789" s="336">
        <v>1.3333333333333333E-3</v>
      </c>
      <c r="AS789" s="336">
        <v>1.3333333333333333E-3</v>
      </c>
      <c r="AT789" s="336"/>
      <c r="AW789" s="629"/>
      <c r="AX789" s="629"/>
      <c r="AY789" s="630"/>
      <c r="AZ789" s="630"/>
      <c r="BA789" s="630"/>
      <c r="BB789" s="631"/>
      <c r="BC789" s="630"/>
      <c r="BD789" s="630"/>
      <c r="BE789" s="630"/>
      <c r="BF789" s="630"/>
      <c r="BG789" s="631"/>
      <c r="BH789" s="631"/>
      <c r="BI789" s="632"/>
      <c r="BJ789" s="632"/>
      <c r="BK789" s="632"/>
      <c r="BL789" s="212"/>
      <c r="BM789" s="631"/>
      <c r="BN789" s="631"/>
      <c r="BO789" s="631"/>
      <c r="BP789" s="631"/>
      <c r="BQ789" s="631"/>
      <c r="BR789" s="631"/>
      <c r="BS789" s="631"/>
      <c r="BT789" s="634"/>
      <c r="BU789" s="635"/>
      <c r="BV789" s="633"/>
      <c r="BW789" s="636"/>
    </row>
    <row r="790" spans="2:75" ht="15.75" customHeight="1">
      <c r="B790" s="330" t="s">
        <v>79</v>
      </c>
      <c r="C790" s="331">
        <v>30056825000199</v>
      </c>
      <c r="D790" s="332" t="s">
        <v>11</v>
      </c>
      <c r="E790" s="332" t="s">
        <v>620</v>
      </c>
      <c r="F790" s="332" t="s">
        <v>663</v>
      </c>
      <c r="G790" s="333" t="s">
        <v>738</v>
      </c>
      <c r="H790" s="333" t="s">
        <v>34</v>
      </c>
      <c r="I790" s="333"/>
      <c r="J790" s="333" t="s">
        <v>608</v>
      </c>
      <c r="K790" s="334" t="s">
        <v>48</v>
      </c>
      <c r="L790" s="335"/>
      <c r="M790" s="335" t="s">
        <v>34</v>
      </c>
      <c r="N790" s="334">
        <v>502766</v>
      </c>
      <c r="O790" s="334" t="s">
        <v>1321</v>
      </c>
      <c r="P790" s="338">
        <v>43671</v>
      </c>
      <c r="Q790" s="339">
        <v>83760915.609999999</v>
      </c>
      <c r="R790" s="339">
        <v>75409358.872460291</v>
      </c>
      <c r="S790" s="334">
        <v>31</v>
      </c>
      <c r="T790" s="336">
        <v>8.8011285862787947E-2</v>
      </c>
      <c r="U790" s="336">
        <v>1.1377390705114356</v>
      </c>
      <c r="V790" s="336">
        <v>0.12074351623080859</v>
      </c>
      <c r="W790" s="336">
        <v>1.1836901934185511</v>
      </c>
      <c r="X790" s="336">
        <v>0.18052880462205878</v>
      </c>
      <c r="Y790" s="336">
        <v>1.3689827204109921</v>
      </c>
      <c r="Z790" s="336">
        <v>0.21772396031151975</v>
      </c>
      <c r="AA790" s="336">
        <v>1.23761357396306</v>
      </c>
      <c r="AB790" s="336">
        <v>3.6843852536086429E-3</v>
      </c>
      <c r="AC790" s="340">
        <v>4.5795390184604168</v>
      </c>
      <c r="AD790" s="509">
        <v>0</v>
      </c>
      <c r="AE790" s="337" t="s">
        <v>2161</v>
      </c>
      <c r="AF790" s="337" t="s">
        <v>2161</v>
      </c>
      <c r="AG790" s="341" t="s">
        <v>719</v>
      </c>
      <c r="AH790" s="341" t="s">
        <v>2138</v>
      </c>
      <c r="AI790" s="341">
        <v>1000</v>
      </c>
      <c r="AJ790" s="341">
        <v>0</v>
      </c>
      <c r="AK790" s="341">
        <v>1000</v>
      </c>
      <c r="AL790" s="640">
        <v>6.0000000000000001E-3</v>
      </c>
      <c r="AM790" s="640" t="s">
        <v>34</v>
      </c>
      <c r="AN790" s="336" t="s">
        <v>64</v>
      </c>
      <c r="AO790" s="334" t="s">
        <v>1324</v>
      </c>
      <c r="AP790" s="337" t="s">
        <v>11</v>
      </c>
      <c r="AQ790" s="343" t="s">
        <v>1373</v>
      </c>
      <c r="AR790" s="336">
        <v>7.9999999999999993E-4</v>
      </c>
      <c r="AS790" s="336">
        <v>7.9999999999999993E-4</v>
      </c>
      <c r="AT790" s="336"/>
      <c r="AX790" s="629"/>
      <c r="AY790" s="630"/>
      <c r="AZ790" s="630"/>
      <c r="BA790" s="630"/>
      <c r="BB790" s="631"/>
      <c r="BC790" s="630"/>
      <c r="BD790" s="630"/>
      <c r="BE790" s="630"/>
      <c r="BF790" s="630"/>
      <c r="BG790" s="631"/>
      <c r="BH790" s="631"/>
      <c r="BI790" s="632"/>
      <c r="BJ790" s="632"/>
      <c r="BK790" s="632"/>
      <c r="BL790" s="631"/>
      <c r="BM790" s="631"/>
      <c r="BN790" s="631"/>
      <c r="BO790" s="631"/>
      <c r="BP790" s="631"/>
      <c r="BQ790" s="631"/>
      <c r="BR790" s="631"/>
      <c r="BS790" s="631"/>
      <c r="BT790" s="634"/>
      <c r="BU790" s="635"/>
      <c r="BV790" s="633"/>
      <c r="BW790" s="636"/>
    </row>
    <row r="791" spans="2:75" ht="15.75" customHeight="1">
      <c r="B791" s="330" t="s">
        <v>1291</v>
      </c>
      <c r="C791" s="331">
        <v>44315854000132</v>
      </c>
      <c r="D791" s="332" t="s">
        <v>11</v>
      </c>
      <c r="E791" s="332" t="s">
        <v>621</v>
      </c>
      <c r="F791" s="332" t="s">
        <v>663</v>
      </c>
      <c r="G791" s="333" t="s">
        <v>865</v>
      </c>
      <c r="H791" s="333" t="s">
        <v>34</v>
      </c>
      <c r="I791" s="333"/>
      <c r="J791" s="333" t="s">
        <v>608</v>
      </c>
      <c r="K791" s="334" t="s">
        <v>48</v>
      </c>
      <c r="L791" s="335"/>
      <c r="M791" s="335" t="s">
        <v>34</v>
      </c>
      <c r="N791" s="334">
        <v>629588</v>
      </c>
      <c r="O791" s="334" t="s">
        <v>1321</v>
      </c>
      <c r="P791" s="338">
        <v>44560</v>
      </c>
      <c r="Q791" s="339">
        <v>23099823.329999998</v>
      </c>
      <c r="R791" s="339" t="s">
        <v>1418</v>
      </c>
      <c r="S791" s="334">
        <v>31</v>
      </c>
      <c r="T791" s="336">
        <v>7.2867724567333703E-2</v>
      </c>
      <c r="U791" s="336">
        <v>0.94197529790408818</v>
      </c>
      <c r="V791" s="336" t="s">
        <v>1418</v>
      </c>
      <c r="W791" s="336" t="s">
        <v>1418</v>
      </c>
      <c r="X791" s="336" t="s">
        <v>1418</v>
      </c>
      <c r="Y791" s="336" t="s">
        <v>1418</v>
      </c>
      <c r="Z791" s="336" t="s">
        <v>1418</v>
      </c>
      <c r="AA791" s="336" t="s">
        <v>1418</v>
      </c>
      <c r="AB791" s="336" t="s">
        <v>1418</v>
      </c>
      <c r="AC791" s="340" t="s">
        <v>1418</v>
      </c>
      <c r="AD791" s="509">
        <v>40142060000163</v>
      </c>
      <c r="AE791" s="337" t="s">
        <v>2204</v>
      </c>
      <c r="AF791" s="337" t="s">
        <v>719</v>
      </c>
      <c r="AG791" s="341" t="s">
        <v>719</v>
      </c>
      <c r="AH791" s="341" t="s">
        <v>2138</v>
      </c>
      <c r="AI791" s="341">
        <v>10000</v>
      </c>
      <c r="AJ791" s="341">
        <v>1000</v>
      </c>
      <c r="AK791" s="341">
        <v>0</v>
      </c>
      <c r="AL791" s="336">
        <v>3.4999999999999996E-3</v>
      </c>
      <c r="AM791" s="336">
        <v>0.2</v>
      </c>
      <c r="AN791" s="336" t="s">
        <v>636</v>
      </c>
      <c r="AO791" s="334" t="s">
        <v>1324</v>
      </c>
      <c r="AP791" s="337" t="s">
        <v>11</v>
      </c>
      <c r="AQ791" s="343" t="s">
        <v>675</v>
      </c>
      <c r="AR791" s="336">
        <v>9.3333333333333332E-4</v>
      </c>
      <c r="AS791" s="336">
        <v>9.3333333333333332E-4</v>
      </c>
      <c r="AT791" s="336"/>
      <c r="AX791" s="629"/>
      <c r="AY791" s="630"/>
      <c r="AZ791" s="630"/>
      <c r="BA791" s="630"/>
      <c r="BB791" s="631"/>
      <c r="BC791" s="630"/>
      <c r="BD791" s="630"/>
      <c r="BE791" s="630"/>
      <c r="BF791" s="630"/>
      <c r="BG791" s="631"/>
      <c r="BH791" s="631"/>
      <c r="BI791" s="632"/>
      <c r="BJ791" s="632"/>
      <c r="BK791" s="632"/>
      <c r="BL791" s="631"/>
      <c r="BM791" s="631"/>
      <c r="BN791" s="631"/>
      <c r="BO791" s="631"/>
      <c r="BP791" s="631"/>
      <c r="BQ791" s="631"/>
      <c r="BR791" s="631"/>
      <c r="BS791" s="631"/>
      <c r="BT791" s="634"/>
      <c r="BU791" s="635"/>
      <c r="BV791" s="633"/>
      <c r="BW791" s="636"/>
    </row>
    <row r="792" spans="2:75" ht="15.75" customHeight="1">
      <c r="B792" s="330" t="s">
        <v>143</v>
      </c>
      <c r="C792" s="331">
        <v>33342285000106</v>
      </c>
      <c r="D792" s="332" t="s">
        <v>11</v>
      </c>
      <c r="E792" s="332" t="s">
        <v>620</v>
      </c>
      <c r="F792" s="332" t="s">
        <v>663</v>
      </c>
      <c r="G792" s="333" t="s">
        <v>738</v>
      </c>
      <c r="H792" s="333" t="s">
        <v>34</v>
      </c>
      <c r="I792" s="333"/>
      <c r="J792" s="333" t="s">
        <v>608</v>
      </c>
      <c r="K792" s="334" t="s">
        <v>48</v>
      </c>
      <c r="L792" s="335"/>
      <c r="M792" s="335" t="s">
        <v>34</v>
      </c>
      <c r="N792" s="334">
        <v>505501</v>
      </c>
      <c r="O792" s="334" t="s">
        <v>1321</v>
      </c>
      <c r="P792" s="338">
        <v>43703</v>
      </c>
      <c r="Q792" s="339">
        <v>18863758.280000001</v>
      </c>
      <c r="R792" s="339">
        <v>36620850.080753967</v>
      </c>
      <c r="S792" s="334">
        <v>31</v>
      </c>
      <c r="T792" s="336">
        <v>8.8791581539507058E-2</v>
      </c>
      <c r="U792" s="336">
        <v>1.1478261050235612</v>
      </c>
      <c r="V792" s="336">
        <v>0.11892335820578492</v>
      </c>
      <c r="W792" s="336">
        <v>1.165846558646692</v>
      </c>
      <c r="X792" s="336">
        <v>0.17980246002008693</v>
      </c>
      <c r="Y792" s="336">
        <v>1.3634747173460797</v>
      </c>
      <c r="Z792" s="336">
        <v>0.18768470781101021</v>
      </c>
      <c r="AA792" s="336">
        <v>1.0668607243770911</v>
      </c>
      <c r="AB792" s="336">
        <v>2.5515015369888712E-3</v>
      </c>
      <c r="AC792" s="340">
        <v>5.9741922040512057</v>
      </c>
      <c r="AD792" s="509">
        <v>0</v>
      </c>
      <c r="AE792" s="337" t="s">
        <v>2214</v>
      </c>
      <c r="AF792" s="337" t="s">
        <v>2143</v>
      </c>
      <c r="AG792" s="341" t="s">
        <v>1437</v>
      </c>
      <c r="AH792" s="341" t="s">
        <v>2138</v>
      </c>
      <c r="AI792" s="341">
        <v>1000</v>
      </c>
      <c r="AJ792" s="341">
        <v>1000</v>
      </c>
      <c r="AK792" s="341">
        <v>1000</v>
      </c>
      <c r="AL792" s="336">
        <v>5.5000000000000005E-3</v>
      </c>
      <c r="AM792" s="336" t="s">
        <v>34</v>
      </c>
      <c r="AN792" s="336" t="s">
        <v>34</v>
      </c>
      <c r="AO792" s="334" t="s">
        <v>1324</v>
      </c>
      <c r="AP792" s="337" t="s">
        <v>11</v>
      </c>
      <c r="AQ792" s="343" t="s">
        <v>662</v>
      </c>
      <c r="AR792" s="336">
        <v>9.3333333333333332E-4</v>
      </c>
      <c r="AS792" s="336">
        <v>9.3333333333333332E-4</v>
      </c>
      <c r="AT792" s="336"/>
      <c r="AX792" s="629"/>
      <c r="AY792" s="630"/>
      <c r="AZ792" s="630"/>
      <c r="BA792" s="630"/>
      <c r="BB792" s="631"/>
      <c r="BC792" s="630"/>
      <c r="BD792" s="630"/>
      <c r="BE792" s="630"/>
      <c r="BF792" s="630"/>
      <c r="BG792" s="631"/>
      <c r="BH792" s="631"/>
      <c r="BI792" s="632"/>
      <c r="BJ792" s="632"/>
      <c r="BK792" s="632"/>
      <c r="BL792" s="631"/>
      <c r="BM792" s="631"/>
      <c r="BN792" s="631"/>
      <c r="BO792" s="631"/>
      <c r="BP792" s="631"/>
      <c r="BQ792" s="631"/>
      <c r="BR792" s="631"/>
      <c r="BS792" s="631"/>
      <c r="BT792" s="634"/>
      <c r="BU792" s="635"/>
      <c r="BV792" s="633"/>
      <c r="BW792" s="636"/>
    </row>
    <row r="793" spans="2:75" ht="15.75" customHeight="1">
      <c r="B793" s="330" t="s">
        <v>834</v>
      </c>
      <c r="C793" s="331">
        <v>42730970000192</v>
      </c>
      <c r="D793" s="332" t="s">
        <v>11</v>
      </c>
      <c r="E793" s="332" t="s">
        <v>620</v>
      </c>
      <c r="F793" s="332" t="s">
        <v>663</v>
      </c>
      <c r="G793" s="333" t="s">
        <v>738</v>
      </c>
      <c r="H793" s="333" t="s">
        <v>34</v>
      </c>
      <c r="I793" s="333"/>
      <c r="J793" s="333"/>
      <c r="K793" s="334" t="s">
        <v>48</v>
      </c>
      <c r="L793" s="335"/>
      <c r="M793" s="335" t="s">
        <v>34</v>
      </c>
      <c r="N793" s="334">
        <v>613657</v>
      </c>
      <c r="O793" s="334" t="s">
        <v>1321</v>
      </c>
      <c r="P793" s="338">
        <v>44456</v>
      </c>
      <c r="Q793" s="339">
        <v>32789041.18</v>
      </c>
      <c r="R793" s="339" t="s">
        <v>1418</v>
      </c>
      <c r="S793" s="334">
        <v>31</v>
      </c>
      <c r="T793" s="336">
        <v>8.9912659631264935E-2</v>
      </c>
      <c r="U793" s="336">
        <v>1.1623185003292709</v>
      </c>
      <c r="V793" s="336" t="s">
        <v>1418</v>
      </c>
      <c r="W793" s="336" t="s">
        <v>1418</v>
      </c>
      <c r="X793" s="336" t="s">
        <v>1418</v>
      </c>
      <c r="Y793" s="336" t="s">
        <v>1418</v>
      </c>
      <c r="Z793" s="336" t="s">
        <v>1418</v>
      </c>
      <c r="AA793" s="336" t="s">
        <v>1418</v>
      </c>
      <c r="AB793" s="336" t="s">
        <v>1418</v>
      </c>
      <c r="AC793" s="340" t="s">
        <v>1418</v>
      </c>
      <c r="AD793" s="509">
        <v>0</v>
      </c>
      <c r="AE793" s="337" t="s">
        <v>2169</v>
      </c>
      <c r="AF793" s="337" t="s">
        <v>2134</v>
      </c>
      <c r="AG793" s="341" t="s">
        <v>1436</v>
      </c>
      <c r="AH793" s="341" t="s">
        <v>2135</v>
      </c>
      <c r="AI793" s="341">
        <v>5000</v>
      </c>
      <c r="AJ793" s="341">
        <v>1000</v>
      </c>
      <c r="AK793" s="341">
        <v>1000</v>
      </c>
      <c r="AL793" s="336">
        <v>5.0000000000000001E-3</v>
      </c>
      <c r="AM793" s="336">
        <v>0.2</v>
      </c>
      <c r="AN793" s="336" t="s">
        <v>2152</v>
      </c>
      <c r="AO793" s="334" t="s">
        <v>1324</v>
      </c>
      <c r="AP793" s="337" t="s">
        <v>11</v>
      </c>
      <c r="AQ793" s="343" t="s">
        <v>675</v>
      </c>
      <c r="AR793" s="336">
        <v>1.6666666666666666E-3</v>
      </c>
      <c r="AS793" s="336">
        <v>1.6666666666666666E-3</v>
      </c>
      <c r="AT793" s="336"/>
      <c r="AX793" s="629"/>
      <c r="AY793" s="630"/>
      <c r="AZ793" s="630"/>
      <c r="BA793" s="630"/>
      <c r="BB793" s="631"/>
      <c r="BC793" s="630"/>
      <c r="BD793" s="630"/>
      <c r="BE793" s="630"/>
      <c r="BF793" s="630"/>
      <c r="BG793" s="631"/>
      <c r="BH793" s="631"/>
      <c r="BI793" s="632"/>
      <c r="BJ793" s="632"/>
      <c r="BK793" s="632"/>
      <c r="BL793" s="631"/>
      <c r="BM793" s="631"/>
      <c r="BN793" s="631"/>
      <c r="BO793" s="631"/>
      <c r="BP793" s="631"/>
      <c r="BQ793" s="631"/>
      <c r="BR793" s="631"/>
      <c r="BS793" s="631"/>
      <c r="BT793" s="634"/>
      <c r="BU793" s="635"/>
      <c r="BV793" s="633"/>
      <c r="BW793" s="636"/>
    </row>
    <row r="794" spans="2:75" ht="15.75" customHeight="1">
      <c r="B794" s="330" t="s">
        <v>842</v>
      </c>
      <c r="C794" s="331">
        <v>22232878000195</v>
      </c>
      <c r="D794" s="332" t="s">
        <v>11</v>
      </c>
      <c r="E794" s="332" t="s">
        <v>620</v>
      </c>
      <c r="F794" s="332" t="s">
        <v>663</v>
      </c>
      <c r="G794" s="333" t="s">
        <v>738</v>
      </c>
      <c r="H794" s="333" t="s">
        <v>34</v>
      </c>
      <c r="I794" s="333"/>
      <c r="J794" s="333" t="s">
        <v>608</v>
      </c>
      <c r="K794" s="334" t="s">
        <v>48</v>
      </c>
      <c r="L794" s="335"/>
      <c r="M794" s="335" t="s">
        <v>34</v>
      </c>
      <c r="N794" s="334">
        <v>400513</v>
      </c>
      <c r="O794" s="334" t="s">
        <v>1321</v>
      </c>
      <c r="P794" s="338">
        <v>42184</v>
      </c>
      <c r="Q794" s="339">
        <v>872297484.89999998</v>
      </c>
      <c r="R794" s="339">
        <v>770287889.70372963</v>
      </c>
      <c r="S794" s="334">
        <v>31</v>
      </c>
      <c r="T794" s="336">
        <v>9.580424770059226E-2</v>
      </c>
      <c r="U794" s="336">
        <v>1.2384802092296843</v>
      </c>
      <c r="V794" s="336">
        <v>0.13290943710770731</v>
      </c>
      <c r="W794" s="336">
        <v>1.302956897631167</v>
      </c>
      <c r="X794" s="336">
        <v>0.21163888100198269</v>
      </c>
      <c r="Y794" s="336">
        <v>1.6048960810735378</v>
      </c>
      <c r="Z794" s="336">
        <v>0.20171148576840259</v>
      </c>
      <c r="AA794" s="336">
        <v>1.1465934776036828</v>
      </c>
      <c r="AB794" s="336">
        <v>4.3802173247453778E-3</v>
      </c>
      <c r="AC794" s="340">
        <v>6.3187337712114067</v>
      </c>
      <c r="AD794" s="509">
        <v>0</v>
      </c>
      <c r="AE794" s="337" t="s">
        <v>2169</v>
      </c>
      <c r="AF794" s="337" t="s">
        <v>2134</v>
      </c>
      <c r="AG794" s="341" t="s">
        <v>1436</v>
      </c>
      <c r="AH794" s="341" t="s">
        <v>2156</v>
      </c>
      <c r="AI794" s="341">
        <v>0</v>
      </c>
      <c r="AJ794" s="341">
        <v>0</v>
      </c>
      <c r="AK794" s="341">
        <v>0</v>
      </c>
      <c r="AL794" s="336">
        <v>3.0000000000000001E-3</v>
      </c>
      <c r="AM794" s="336">
        <v>0.2</v>
      </c>
      <c r="AN794" s="336" t="s">
        <v>34</v>
      </c>
      <c r="AO794" s="334" t="s">
        <v>1324</v>
      </c>
      <c r="AP794" s="337" t="s">
        <v>11</v>
      </c>
      <c r="AQ794" s="343" t="s">
        <v>675</v>
      </c>
      <c r="AR794" s="336">
        <v>1.0499999999999999E-3</v>
      </c>
      <c r="AS794" s="336">
        <v>1.0499999999999999E-3</v>
      </c>
      <c r="AT794" s="336"/>
      <c r="AX794" s="629"/>
      <c r="AY794" s="630"/>
      <c r="AZ794" s="630"/>
      <c r="BA794" s="630"/>
      <c r="BB794" s="631"/>
      <c r="BC794" s="630"/>
      <c r="BD794" s="630"/>
      <c r="BE794" s="630"/>
      <c r="BF794" s="630"/>
      <c r="BG794" s="631"/>
      <c r="BH794" s="631"/>
      <c r="BI794" s="632"/>
      <c r="BJ794" s="632"/>
      <c r="BK794" s="632"/>
      <c r="BL794" s="631"/>
      <c r="BM794" s="631"/>
      <c r="BN794" s="631"/>
      <c r="BO794" s="631"/>
      <c r="BP794" s="631"/>
      <c r="BQ794" s="631"/>
      <c r="BR794" s="631"/>
      <c r="BS794" s="631"/>
      <c r="BT794" s="634"/>
      <c r="BU794" s="635"/>
      <c r="BV794" s="633"/>
      <c r="BW794" s="636"/>
    </row>
    <row r="795" spans="2:75" ht="15.75" customHeight="1">
      <c r="B795" s="330" t="s">
        <v>844</v>
      </c>
      <c r="C795" s="331">
        <v>14171644000157</v>
      </c>
      <c r="D795" s="332" t="s">
        <v>11</v>
      </c>
      <c r="E795" s="332" t="s">
        <v>620</v>
      </c>
      <c r="F795" s="332" t="s">
        <v>663</v>
      </c>
      <c r="G795" s="333" t="s">
        <v>738</v>
      </c>
      <c r="H795" s="333" t="s">
        <v>34</v>
      </c>
      <c r="I795" s="333"/>
      <c r="J795" s="333" t="s">
        <v>608</v>
      </c>
      <c r="K795" s="334" t="s">
        <v>48</v>
      </c>
      <c r="L795" s="335"/>
      <c r="M795" s="335" t="s">
        <v>34</v>
      </c>
      <c r="N795" s="334">
        <v>293075</v>
      </c>
      <c r="O795" s="334" t="s">
        <v>1321</v>
      </c>
      <c r="P795" s="338">
        <v>40899</v>
      </c>
      <c r="Q795" s="339">
        <v>2306468079.9299998</v>
      </c>
      <c r="R795" s="339">
        <v>1605036599.9946835</v>
      </c>
      <c r="S795" s="334">
        <v>31</v>
      </c>
      <c r="T795" s="336">
        <v>9.0101196256108906E-2</v>
      </c>
      <c r="U795" s="336">
        <v>1.1647557500774652</v>
      </c>
      <c r="V795" s="336">
        <v>0.12301066003320638</v>
      </c>
      <c r="W795" s="336">
        <v>1.2059157834107959</v>
      </c>
      <c r="X795" s="336">
        <v>0.19820742496176469</v>
      </c>
      <c r="Y795" s="336">
        <v>1.5030429099548743</v>
      </c>
      <c r="Z795" s="336">
        <v>0.18479677201462263</v>
      </c>
      <c r="AA795" s="336">
        <v>1.0504447610755363</v>
      </c>
      <c r="AB795" s="336">
        <v>2.8651766729626822E-3</v>
      </c>
      <c r="AC795" s="340">
        <v>6.5936218437068863</v>
      </c>
      <c r="AD795" s="509">
        <v>14557317000138</v>
      </c>
      <c r="AE795" s="337" t="s">
        <v>2169</v>
      </c>
      <c r="AF795" s="337" t="s">
        <v>2134</v>
      </c>
      <c r="AG795" s="341" t="s">
        <v>1436</v>
      </c>
      <c r="AH795" s="341" t="s">
        <v>2138</v>
      </c>
      <c r="AI795" s="341">
        <v>5000</v>
      </c>
      <c r="AJ795" s="341">
        <v>1000</v>
      </c>
      <c r="AK795" s="341">
        <v>1000</v>
      </c>
      <c r="AL795" s="336">
        <v>5.0000000000000001E-3</v>
      </c>
      <c r="AM795" s="336">
        <v>0.2</v>
      </c>
      <c r="AN795" s="336" t="s">
        <v>2152</v>
      </c>
      <c r="AO795" s="334" t="s">
        <v>1324</v>
      </c>
      <c r="AP795" s="337" t="s">
        <v>11</v>
      </c>
      <c r="AQ795" s="343" t="s">
        <v>675</v>
      </c>
      <c r="AR795" s="336">
        <v>1.7499999999999998E-3</v>
      </c>
      <c r="AS795" s="336">
        <v>1.7499999999999998E-3</v>
      </c>
      <c r="AT795" s="336"/>
      <c r="AX795" s="629"/>
      <c r="AY795" s="630"/>
      <c r="AZ795" s="630"/>
      <c r="BA795" s="630"/>
      <c r="BB795" s="631"/>
      <c r="BC795" s="630"/>
      <c r="BD795" s="630"/>
      <c r="BE795" s="630"/>
      <c r="BF795" s="630"/>
      <c r="BG795" s="631"/>
      <c r="BH795" s="631"/>
      <c r="BI795" s="632"/>
      <c r="BJ795" s="632"/>
      <c r="BK795" s="632"/>
      <c r="BL795" s="631"/>
      <c r="BM795" s="631"/>
      <c r="BN795" s="631"/>
      <c r="BO795" s="631"/>
      <c r="BP795" s="631"/>
      <c r="BQ795" s="631"/>
      <c r="BR795" s="631"/>
      <c r="BS795" s="631"/>
      <c r="BT795" s="634"/>
      <c r="BU795" s="635"/>
      <c r="BV795" s="633"/>
      <c r="BW795" s="636"/>
    </row>
    <row r="796" spans="2:75" ht="15.75" customHeight="1">
      <c r="B796" s="330" t="s">
        <v>845</v>
      </c>
      <c r="C796" s="331">
        <v>44347394000124</v>
      </c>
      <c r="D796" s="332" t="s">
        <v>11</v>
      </c>
      <c r="E796" s="332" t="s">
        <v>621</v>
      </c>
      <c r="F796" s="332" t="s">
        <v>663</v>
      </c>
      <c r="G796" s="333" t="s">
        <v>865</v>
      </c>
      <c r="H796" s="333" t="s">
        <v>34</v>
      </c>
      <c r="I796" s="333"/>
      <c r="J796" s="333" t="s">
        <v>608</v>
      </c>
      <c r="K796" s="334" t="s">
        <v>48</v>
      </c>
      <c r="L796" s="335"/>
      <c r="M796" s="335" t="s">
        <v>1415</v>
      </c>
      <c r="N796" s="334">
        <v>634778</v>
      </c>
      <c r="O796" s="334" t="s">
        <v>1321</v>
      </c>
      <c r="P796" s="338">
        <v>44579</v>
      </c>
      <c r="Q796" s="339">
        <v>78422537.760000005</v>
      </c>
      <c r="R796" s="339" t="s">
        <v>1418</v>
      </c>
      <c r="S796" s="334">
        <v>31</v>
      </c>
      <c r="T796" s="336" t="s">
        <v>1418</v>
      </c>
      <c r="U796" s="336" t="s">
        <v>1418</v>
      </c>
      <c r="V796" s="336" t="s">
        <v>1418</v>
      </c>
      <c r="W796" s="336" t="s">
        <v>1418</v>
      </c>
      <c r="X796" s="336" t="s">
        <v>1418</v>
      </c>
      <c r="Y796" s="336" t="s">
        <v>1418</v>
      </c>
      <c r="Z796" s="336" t="s">
        <v>1418</v>
      </c>
      <c r="AA796" s="336" t="s">
        <v>1418</v>
      </c>
      <c r="AB796" s="336" t="s">
        <v>1418</v>
      </c>
      <c r="AC796" s="340" t="s">
        <v>1418</v>
      </c>
      <c r="AD796" s="509">
        <v>0</v>
      </c>
      <c r="AE796" s="337" t="s">
        <v>2169</v>
      </c>
      <c r="AF796" s="337" t="s">
        <v>2134</v>
      </c>
      <c r="AG796" s="341" t="s">
        <v>1436</v>
      </c>
      <c r="AH796" s="341" t="s">
        <v>2138</v>
      </c>
      <c r="AI796" s="341">
        <v>1000</v>
      </c>
      <c r="AJ796" s="341">
        <v>1000</v>
      </c>
      <c r="AK796" s="341">
        <v>1000</v>
      </c>
      <c r="AL796" s="336">
        <v>5.0000000000000001E-3</v>
      </c>
      <c r="AM796" s="336">
        <v>0.2</v>
      </c>
      <c r="AN796" s="336" t="s">
        <v>2152</v>
      </c>
      <c r="AO796" s="334" t="s">
        <v>1324</v>
      </c>
      <c r="AP796" s="337" t="s">
        <v>11</v>
      </c>
      <c r="AQ796" s="343" t="s">
        <v>675</v>
      </c>
      <c r="AR796" s="336" t="s">
        <v>34</v>
      </c>
      <c r="AS796" s="336" t="s">
        <v>34</v>
      </c>
      <c r="AT796" s="336"/>
      <c r="AX796" s="629"/>
      <c r="AY796" s="630"/>
      <c r="AZ796" s="630"/>
      <c r="BA796" s="630"/>
      <c r="BB796" s="631"/>
      <c r="BC796" s="630"/>
      <c r="BD796" s="630"/>
      <c r="BE796" s="630"/>
      <c r="BF796" s="630"/>
      <c r="BG796" s="631"/>
      <c r="BH796" s="631"/>
      <c r="BI796" s="632"/>
      <c r="BJ796" s="632"/>
      <c r="BK796" s="632"/>
      <c r="BL796" s="631"/>
      <c r="BM796" s="631"/>
      <c r="BN796" s="631"/>
      <c r="BO796" s="631"/>
      <c r="BP796" s="631"/>
      <c r="BQ796" s="631"/>
      <c r="BR796" s="631"/>
      <c r="BS796" s="631"/>
      <c r="BT796" s="634"/>
      <c r="BU796" s="635"/>
      <c r="BV796" s="633"/>
      <c r="BW796" s="636"/>
    </row>
    <row r="797" spans="2:75" ht="15.75" customHeight="1">
      <c r="B797" s="330" t="s">
        <v>160</v>
      </c>
      <c r="C797" s="331">
        <v>23714047000112</v>
      </c>
      <c r="D797" s="332" t="s">
        <v>11</v>
      </c>
      <c r="E797" s="332" t="s">
        <v>620</v>
      </c>
      <c r="F797" s="332" t="s">
        <v>663</v>
      </c>
      <c r="G797" s="333" t="s">
        <v>738</v>
      </c>
      <c r="H797" s="333" t="s">
        <v>34</v>
      </c>
      <c r="I797" s="333" t="s">
        <v>1304</v>
      </c>
      <c r="J797" s="333" t="s">
        <v>608</v>
      </c>
      <c r="K797" s="334" t="s">
        <v>48</v>
      </c>
      <c r="L797" s="335"/>
      <c r="M797" s="335" t="s">
        <v>34</v>
      </c>
      <c r="N797" s="334">
        <v>474045</v>
      </c>
      <c r="O797" s="334" t="s">
        <v>1321</v>
      </c>
      <c r="P797" s="338">
        <v>43342</v>
      </c>
      <c r="Q797" s="339">
        <v>204482853.86000001</v>
      </c>
      <c r="R797" s="339">
        <v>103848875.24484126</v>
      </c>
      <c r="S797" s="334">
        <v>31</v>
      </c>
      <c r="T797" s="336">
        <v>0.10114109912272218</v>
      </c>
      <c r="U797" s="336">
        <v>1.3074707292175192</v>
      </c>
      <c r="V797" s="336">
        <v>0.14290300392529298</v>
      </c>
      <c r="W797" s="336">
        <v>1.4009272682855778</v>
      </c>
      <c r="X797" s="336">
        <v>0.21013603455960128</v>
      </c>
      <c r="Y797" s="336">
        <v>1.5934997234930484</v>
      </c>
      <c r="Z797" s="336">
        <v>0.19094886652606191</v>
      </c>
      <c r="AA797" s="336">
        <v>1.0854152607153871</v>
      </c>
      <c r="AB797" s="336">
        <v>1.3297108047668068E-2</v>
      </c>
      <c r="AC797" s="340">
        <v>2.7481567091282195</v>
      </c>
      <c r="AD797" s="509">
        <v>0</v>
      </c>
      <c r="AE797" s="337" t="s">
        <v>2220</v>
      </c>
      <c r="AF797" s="337" t="s">
        <v>2220</v>
      </c>
      <c r="AG797" s="341" t="s">
        <v>719</v>
      </c>
      <c r="AH797" s="341" t="s">
        <v>2135</v>
      </c>
      <c r="AI797" s="341">
        <v>1000</v>
      </c>
      <c r="AJ797" s="341">
        <v>1000</v>
      </c>
      <c r="AK797" s="341">
        <v>1000</v>
      </c>
      <c r="AL797" s="336">
        <v>2.5000000000000001E-3</v>
      </c>
      <c r="AM797" s="336">
        <v>0.2</v>
      </c>
      <c r="AN797" s="336" t="s">
        <v>64</v>
      </c>
      <c r="AO797" s="334" t="s">
        <v>1324</v>
      </c>
      <c r="AP797" s="337" t="s">
        <v>11</v>
      </c>
      <c r="AQ797" s="343" t="s">
        <v>662</v>
      </c>
      <c r="AR797" s="336">
        <v>1.5E-3</v>
      </c>
      <c r="AS797" s="336">
        <v>1.5E-3</v>
      </c>
      <c r="AT797" s="336"/>
      <c r="AX797" s="629"/>
      <c r="AY797" s="630"/>
      <c r="AZ797" s="630"/>
      <c r="BA797" s="630"/>
      <c r="BB797" s="631"/>
      <c r="BC797" s="630"/>
      <c r="BD797" s="630"/>
      <c r="BE797" s="630"/>
      <c r="BF797" s="630"/>
      <c r="BG797" s="631"/>
      <c r="BH797" s="631"/>
      <c r="BI797" s="632"/>
      <c r="BJ797" s="632"/>
      <c r="BK797" s="632"/>
      <c r="BL797" s="631"/>
      <c r="BM797" s="631"/>
      <c r="BN797" s="631"/>
      <c r="BO797" s="631"/>
      <c r="BP797" s="631"/>
      <c r="BQ797" s="631"/>
      <c r="BR797" s="631"/>
      <c r="BS797" s="631"/>
      <c r="BT797" s="634"/>
      <c r="BU797" s="635"/>
      <c r="BV797" s="633"/>
      <c r="BW797" s="636"/>
    </row>
    <row r="798" spans="2:75" ht="15.75" customHeight="1">
      <c r="B798" s="330" t="s">
        <v>161</v>
      </c>
      <c r="C798" s="331">
        <v>11447124000136</v>
      </c>
      <c r="D798" s="332" t="s">
        <v>11</v>
      </c>
      <c r="E798" s="332" t="s">
        <v>620</v>
      </c>
      <c r="F798" s="332" t="s">
        <v>663</v>
      </c>
      <c r="G798" s="333" t="s">
        <v>738</v>
      </c>
      <c r="H798" s="333" t="s">
        <v>34</v>
      </c>
      <c r="I798" s="333" t="s">
        <v>1304</v>
      </c>
      <c r="J798" s="333" t="s">
        <v>608</v>
      </c>
      <c r="K798" s="334" t="s">
        <v>48</v>
      </c>
      <c r="L798" s="335"/>
      <c r="M798" s="335" t="s">
        <v>34</v>
      </c>
      <c r="N798" s="334">
        <v>284211</v>
      </c>
      <c r="O798" s="334" t="s">
        <v>1321</v>
      </c>
      <c r="P798" s="338">
        <v>40771</v>
      </c>
      <c r="Q798" s="339">
        <v>684214366.98000002</v>
      </c>
      <c r="R798" s="339">
        <v>619685311.5521028</v>
      </c>
      <c r="S798" s="334">
        <v>31</v>
      </c>
      <c r="T798" s="336">
        <v>9.7754495066614933E-2</v>
      </c>
      <c r="U798" s="336">
        <v>1.2636914375822084</v>
      </c>
      <c r="V798" s="336">
        <v>0.1380179698630335</v>
      </c>
      <c r="W798" s="336">
        <v>1.3530376002146332</v>
      </c>
      <c r="X798" s="336">
        <v>0.20818917569990658</v>
      </c>
      <c r="Y798" s="336">
        <v>1.5787363390925324</v>
      </c>
      <c r="Z798" s="336">
        <v>0.18589107218022738</v>
      </c>
      <c r="AA798" s="336">
        <v>1.0566651179761029</v>
      </c>
      <c r="AB798" s="336">
        <v>8.6946809779191551E-3</v>
      </c>
      <c r="AC798" s="340">
        <v>3.7041930272784342</v>
      </c>
      <c r="AD798" s="509">
        <v>0</v>
      </c>
      <c r="AE798" s="337" t="s">
        <v>2220</v>
      </c>
      <c r="AF798" s="337" t="s">
        <v>2220</v>
      </c>
      <c r="AG798" s="341" t="s">
        <v>719</v>
      </c>
      <c r="AH798" s="341" t="s">
        <v>2138</v>
      </c>
      <c r="AI798" s="341">
        <v>1000</v>
      </c>
      <c r="AJ798" s="341">
        <v>1000</v>
      </c>
      <c r="AK798" s="341">
        <v>1000</v>
      </c>
      <c r="AL798" s="336">
        <v>5.0000000000000001E-3</v>
      </c>
      <c r="AM798" s="336" t="s">
        <v>34</v>
      </c>
      <c r="AN798" s="336" t="s">
        <v>64</v>
      </c>
      <c r="AO798" s="334" t="s">
        <v>1324</v>
      </c>
      <c r="AP798" s="337" t="s">
        <v>11</v>
      </c>
      <c r="AQ798" s="343" t="s">
        <v>662</v>
      </c>
      <c r="AR798" s="336">
        <v>1.5E-3</v>
      </c>
      <c r="AS798" s="336">
        <v>1.5E-3</v>
      </c>
      <c r="AT798" s="336"/>
      <c r="AX798" s="629"/>
      <c r="AY798" s="630"/>
      <c r="AZ798" s="630"/>
      <c r="BA798" s="630"/>
      <c r="BB798" s="631"/>
      <c r="BC798" s="630"/>
      <c r="BD798" s="630"/>
      <c r="BE798" s="630"/>
      <c r="BF798" s="630"/>
      <c r="BG798" s="631"/>
      <c r="BH798" s="631"/>
      <c r="BI798" s="632"/>
      <c r="BJ798" s="632"/>
      <c r="BK798" s="632"/>
      <c r="BL798" s="631"/>
      <c r="BM798" s="631"/>
      <c r="BN798" s="631"/>
      <c r="BO798" s="631"/>
      <c r="BP798" s="631"/>
      <c r="BQ798" s="631"/>
      <c r="BR798" s="631"/>
      <c r="BS798" s="631"/>
      <c r="BT798" s="634"/>
      <c r="BU798" s="635"/>
      <c r="BV798" s="633"/>
      <c r="BW798" s="636"/>
    </row>
    <row r="799" spans="2:75" ht="15.75" customHeight="1">
      <c r="B799" s="330" t="s">
        <v>480</v>
      </c>
      <c r="C799" s="331">
        <v>42847342000191</v>
      </c>
      <c r="D799" s="332" t="s">
        <v>11</v>
      </c>
      <c r="E799" s="332" t="s">
        <v>620</v>
      </c>
      <c r="F799" s="332" t="s">
        <v>663</v>
      </c>
      <c r="G799" s="333" t="s">
        <v>738</v>
      </c>
      <c r="H799" s="333" t="s">
        <v>34</v>
      </c>
      <c r="I799" s="333"/>
      <c r="J799" s="333"/>
      <c r="K799" s="334" t="s">
        <v>48</v>
      </c>
      <c r="L799" s="335"/>
      <c r="M799" s="335" t="s">
        <v>1415</v>
      </c>
      <c r="N799" s="334">
        <v>614548</v>
      </c>
      <c r="O799" s="334" t="s">
        <v>1321</v>
      </c>
      <c r="P799" s="338">
        <v>44459</v>
      </c>
      <c r="Q799" s="339">
        <v>52863376.850000001</v>
      </c>
      <c r="R799" s="339" t="s">
        <v>1418</v>
      </c>
      <c r="S799" s="334">
        <v>31</v>
      </c>
      <c r="T799" s="336">
        <v>9.7665940157850129E-2</v>
      </c>
      <c r="U799" s="336">
        <v>1.2625466709923374</v>
      </c>
      <c r="V799" s="336" t="s">
        <v>1418</v>
      </c>
      <c r="W799" s="336" t="s">
        <v>1418</v>
      </c>
      <c r="X799" s="336" t="s">
        <v>1418</v>
      </c>
      <c r="Y799" s="336" t="s">
        <v>1418</v>
      </c>
      <c r="Z799" s="336" t="s">
        <v>1418</v>
      </c>
      <c r="AA799" s="336" t="s">
        <v>1418</v>
      </c>
      <c r="AB799" s="336" t="s">
        <v>1418</v>
      </c>
      <c r="AC799" s="340" t="s">
        <v>1418</v>
      </c>
      <c r="AD799" s="509">
        <v>0</v>
      </c>
      <c r="AE799" s="337" t="s">
        <v>2224</v>
      </c>
      <c r="AF799" s="337" t="s">
        <v>2134</v>
      </c>
      <c r="AG799" s="341" t="s">
        <v>1436</v>
      </c>
      <c r="AH799" s="341" t="s">
        <v>2156</v>
      </c>
      <c r="AI799" s="341">
        <v>1000</v>
      </c>
      <c r="AJ799" s="341" t="s">
        <v>1428</v>
      </c>
      <c r="AK799" s="341" t="s">
        <v>1428</v>
      </c>
      <c r="AL799" s="336">
        <v>5.5000000000000005E-3</v>
      </c>
      <c r="AM799" s="336">
        <v>0.15</v>
      </c>
      <c r="AN799" s="336" t="s">
        <v>64</v>
      </c>
      <c r="AO799" s="334" t="s">
        <v>1324</v>
      </c>
      <c r="AP799" s="337" t="s">
        <v>13</v>
      </c>
      <c r="AQ799" s="343" t="s">
        <v>668</v>
      </c>
      <c r="AR799" s="336" t="s">
        <v>34</v>
      </c>
      <c r="AS799" s="336" t="s">
        <v>34</v>
      </c>
      <c r="AT799" s="336"/>
      <c r="AX799" s="629"/>
      <c r="AY799" s="630"/>
      <c r="AZ799" s="630"/>
      <c r="BA799" s="630"/>
      <c r="BB799" s="631"/>
      <c r="BC799" s="630"/>
      <c r="BD799" s="630"/>
      <c r="BE799" s="630"/>
      <c r="BF799" s="630"/>
      <c r="BG799" s="631"/>
      <c r="BH799" s="631"/>
      <c r="BI799" s="632"/>
      <c r="BJ799" s="632"/>
      <c r="BK799" s="632"/>
      <c r="BL799" s="631"/>
      <c r="BM799" s="631"/>
      <c r="BN799" s="631"/>
      <c r="BO799" s="631"/>
      <c r="BP799" s="631"/>
      <c r="BQ799" s="631"/>
      <c r="BR799" s="631"/>
      <c r="BS799" s="631"/>
      <c r="BT799" s="634"/>
      <c r="BU799" s="635"/>
      <c r="BV799" s="633"/>
      <c r="BW799" s="636"/>
    </row>
    <row r="800" spans="2:75" ht="15.75" customHeight="1">
      <c r="B800" s="330" t="s">
        <v>169</v>
      </c>
      <c r="C800" s="331">
        <v>11447136000160</v>
      </c>
      <c r="D800" s="332" t="s">
        <v>11</v>
      </c>
      <c r="E800" s="332" t="s">
        <v>620</v>
      </c>
      <c r="F800" s="332" t="s">
        <v>663</v>
      </c>
      <c r="G800" s="333" t="s">
        <v>738</v>
      </c>
      <c r="H800" s="333" t="s">
        <v>34</v>
      </c>
      <c r="I800" s="333"/>
      <c r="J800" s="333" t="s">
        <v>608</v>
      </c>
      <c r="K800" s="334" t="s">
        <v>48</v>
      </c>
      <c r="L800" s="335"/>
      <c r="M800" s="335" t="s">
        <v>34</v>
      </c>
      <c r="N800" s="334">
        <v>248185</v>
      </c>
      <c r="O800" s="334" t="s">
        <v>1321</v>
      </c>
      <c r="P800" s="338">
        <v>40302</v>
      </c>
      <c r="Q800" s="339">
        <v>94555760.049999997</v>
      </c>
      <c r="R800" s="339">
        <v>86271904.864484146</v>
      </c>
      <c r="S800" s="334">
        <v>31</v>
      </c>
      <c r="T800" s="336">
        <v>8.7060516875523186E-2</v>
      </c>
      <c r="U800" s="336">
        <v>1.1254482942406725</v>
      </c>
      <c r="V800" s="336">
        <v>0.11747949965024351</v>
      </c>
      <c r="W800" s="336">
        <v>1.1516919169215758</v>
      </c>
      <c r="X800" s="336">
        <v>0.17735283324384477</v>
      </c>
      <c r="Y800" s="336">
        <v>1.3448987525012881</v>
      </c>
      <c r="Z800" s="336">
        <v>0.20121414567572526</v>
      </c>
      <c r="AA800" s="336">
        <v>1.1437664352850843</v>
      </c>
      <c r="AB800" s="336">
        <v>1.8897620909978021E-3</v>
      </c>
      <c r="AC800" s="340">
        <v>7.3818243182759993</v>
      </c>
      <c r="AD800" s="509">
        <v>0</v>
      </c>
      <c r="AE800" s="337" t="s">
        <v>2234</v>
      </c>
      <c r="AF800" s="337" t="s">
        <v>2143</v>
      </c>
      <c r="AG800" s="341" t="s">
        <v>1437</v>
      </c>
      <c r="AH800" s="341" t="s">
        <v>2138</v>
      </c>
      <c r="AI800" s="341">
        <v>1000</v>
      </c>
      <c r="AJ800" s="341">
        <v>1</v>
      </c>
      <c r="AK800" s="341">
        <v>1000</v>
      </c>
      <c r="AL800" s="336">
        <v>5.0000000000000001E-3</v>
      </c>
      <c r="AM800" s="336" t="s">
        <v>34</v>
      </c>
      <c r="AN800" s="336" t="s">
        <v>2152</v>
      </c>
      <c r="AO800" s="334" t="s">
        <v>1324</v>
      </c>
      <c r="AP800" s="337" t="s">
        <v>11</v>
      </c>
      <c r="AQ800" s="343" t="s">
        <v>675</v>
      </c>
      <c r="AR800" s="336">
        <v>1.6666666666666666E-3</v>
      </c>
      <c r="AS800" s="336">
        <v>1.6666666666666666E-3</v>
      </c>
      <c r="AT800" s="336"/>
      <c r="AX800" s="629"/>
      <c r="AY800" s="630"/>
      <c r="AZ800" s="630"/>
      <c r="BA800" s="630"/>
      <c r="BB800" s="631"/>
      <c r="BC800" s="630"/>
      <c r="BD800" s="630"/>
      <c r="BE800" s="630"/>
      <c r="BF800" s="630"/>
      <c r="BG800" s="631"/>
      <c r="BH800" s="631"/>
      <c r="BI800" s="632"/>
      <c r="BJ800" s="632"/>
      <c r="BK800" s="632"/>
      <c r="BL800" s="631"/>
      <c r="BM800" s="631"/>
      <c r="BN800" s="631"/>
      <c r="BO800" s="631"/>
      <c r="BP800" s="631"/>
      <c r="BQ800" s="631"/>
      <c r="BR800" s="631"/>
      <c r="BS800" s="631"/>
      <c r="BT800" s="634"/>
      <c r="BU800" s="635"/>
      <c r="BV800" s="633"/>
      <c r="BW800" s="636"/>
    </row>
    <row r="801" spans="2:75" ht="15.75" customHeight="1">
      <c r="B801" s="330" t="s">
        <v>1547</v>
      </c>
      <c r="C801" s="331">
        <v>29813630000167</v>
      </c>
      <c r="D801" s="332" t="s">
        <v>11</v>
      </c>
      <c r="E801" s="332" t="s">
        <v>620</v>
      </c>
      <c r="F801" s="332" t="s">
        <v>663</v>
      </c>
      <c r="G801" s="333" t="s">
        <v>738</v>
      </c>
      <c r="H801" s="333" t="s">
        <v>34</v>
      </c>
      <c r="I801" s="333"/>
      <c r="J801" s="333" t="s">
        <v>608</v>
      </c>
      <c r="K801" s="334" t="s">
        <v>48</v>
      </c>
      <c r="L801" s="335"/>
      <c r="M801" s="335"/>
      <c r="N801" s="334">
        <v>488623</v>
      </c>
      <c r="O801" s="334" t="s">
        <v>1321</v>
      </c>
      <c r="P801" s="338">
        <v>43357</v>
      </c>
      <c r="Q801" s="339">
        <v>54686119.789999999</v>
      </c>
      <c r="R801" s="339">
        <v>60851150.209642865</v>
      </c>
      <c r="S801" s="334">
        <v>31</v>
      </c>
      <c r="T801" s="336">
        <v>0.10373428971706233</v>
      </c>
      <c r="U801" s="336">
        <v>1.1667943200116895</v>
      </c>
      <c r="V801" s="336">
        <v>0.12855298414771332</v>
      </c>
      <c r="W801" s="336">
        <v>1.1798218040162316</v>
      </c>
      <c r="X801" s="336">
        <v>0.19617597766229045</v>
      </c>
      <c r="Y801" s="336">
        <v>1.3794683660114171</v>
      </c>
      <c r="Z801" s="336">
        <v>0.2224048790585551</v>
      </c>
      <c r="AA801" s="336">
        <v>1.2153456263381619</v>
      </c>
      <c r="AB801" s="336">
        <v>2.3776567160109581E-3</v>
      </c>
      <c r="AC801" s="340">
        <v>7.3701202257953851</v>
      </c>
      <c r="AD801" s="509">
        <v>11447136000160</v>
      </c>
      <c r="AE801" s="337" t="s">
        <v>2234</v>
      </c>
      <c r="AF801" s="337" t="s">
        <v>2143</v>
      </c>
      <c r="AG801" s="341" t="s">
        <v>1437</v>
      </c>
      <c r="AH801" s="341" t="s">
        <v>2138</v>
      </c>
      <c r="AI801" s="341">
        <v>5000</v>
      </c>
      <c r="AJ801" s="341">
        <v>1000</v>
      </c>
      <c r="AK801" s="341">
        <v>5000</v>
      </c>
      <c r="AL801" s="336">
        <v>1.0000000000000001E-5</v>
      </c>
      <c r="AM801" s="336" t="s">
        <v>34</v>
      </c>
      <c r="AN801" s="336" t="s">
        <v>64</v>
      </c>
      <c r="AO801" s="334" t="s">
        <v>1324</v>
      </c>
      <c r="AP801" s="337" t="s">
        <v>11</v>
      </c>
      <c r="AQ801" s="343" t="s">
        <v>675</v>
      </c>
      <c r="AR801" s="336" t="s">
        <v>34</v>
      </c>
      <c r="AS801" s="336" t="s">
        <v>34</v>
      </c>
      <c r="AT801" s="336"/>
      <c r="AX801" s="629"/>
      <c r="AY801" s="630"/>
      <c r="AZ801" s="630"/>
      <c r="BA801" s="630"/>
      <c r="BB801" s="631"/>
      <c r="BC801" s="630"/>
      <c r="BD801" s="630"/>
      <c r="BE801" s="630"/>
      <c r="BF801" s="630"/>
      <c r="BG801" s="631"/>
      <c r="BH801" s="631"/>
      <c r="BI801" s="632"/>
      <c r="BJ801" s="632"/>
      <c r="BK801" s="632"/>
      <c r="BL801" s="631"/>
      <c r="BM801" s="631"/>
      <c r="BN801" s="631"/>
      <c r="BO801" s="631"/>
      <c r="BP801" s="631"/>
      <c r="BQ801" s="631"/>
      <c r="BR801" s="631"/>
      <c r="BS801" s="631"/>
      <c r="BT801" s="634"/>
      <c r="BU801" s="635"/>
      <c r="BV801" s="633"/>
      <c r="BW801" s="636"/>
    </row>
    <row r="802" spans="2:75" ht="15.75" customHeight="1">
      <c r="B802" s="330" t="s">
        <v>484</v>
      </c>
      <c r="C802" s="331">
        <v>29613915000154</v>
      </c>
      <c r="D802" s="332" t="s">
        <v>11</v>
      </c>
      <c r="E802" s="332" t="s">
        <v>620</v>
      </c>
      <c r="F802" s="332" t="s">
        <v>663</v>
      </c>
      <c r="G802" s="333" t="s">
        <v>738</v>
      </c>
      <c r="H802" s="333" t="s">
        <v>34</v>
      </c>
      <c r="I802" s="333"/>
      <c r="J802" s="333" t="s">
        <v>608</v>
      </c>
      <c r="K802" s="334" t="s">
        <v>48</v>
      </c>
      <c r="L802" s="335"/>
      <c r="M802" s="335" t="s">
        <v>34</v>
      </c>
      <c r="N802" s="334">
        <v>483761</v>
      </c>
      <c r="O802" s="334" t="s">
        <v>1321</v>
      </c>
      <c r="P802" s="338">
        <v>43448</v>
      </c>
      <c r="Q802" s="339">
        <v>26517597.550000001</v>
      </c>
      <c r="R802" s="339">
        <v>26883113.773214288</v>
      </c>
      <c r="S802" s="334">
        <v>31</v>
      </c>
      <c r="T802" s="336">
        <v>5.6337606938064999E-2</v>
      </c>
      <c r="U802" s="336">
        <v>0.72828724093955932</v>
      </c>
      <c r="V802" s="336">
        <v>8.0590302228522814E-2</v>
      </c>
      <c r="W802" s="336">
        <v>0.7900544344773619</v>
      </c>
      <c r="X802" s="336">
        <v>0.15245268678096524</v>
      </c>
      <c r="Y802" s="336">
        <v>1.1560764184989736</v>
      </c>
      <c r="Z802" s="336">
        <v>0.18166224841870027</v>
      </c>
      <c r="AA802" s="336">
        <v>1.0326271127805553</v>
      </c>
      <c r="AB802" s="336">
        <v>1.7776238300985445E-2</v>
      </c>
      <c r="AC802" s="340">
        <v>-1.0955786306340431</v>
      </c>
      <c r="AD802" s="509">
        <v>42046759000155</v>
      </c>
      <c r="AE802" s="337" t="s">
        <v>2266</v>
      </c>
      <c r="AF802" s="337" t="s">
        <v>2134</v>
      </c>
      <c r="AG802" s="341" t="s">
        <v>1436</v>
      </c>
      <c r="AH802" s="341" t="s">
        <v>2138</v>
      </c>
      <c r="AI802" s="341">
        <v>1000</v>
      </c>
      <c r="AJ802" s="341">
        <v>1000</v>
      </c>
      <c r="AK802" s="341">
        <v>1000</v>
      </c>
      <c r="AL802" s="336">
        <v>1.8700000000000001E-2</v>
      </c>
      <c r="AM802" s="336">
        <v>0.2</v>
      </c>
      <c r="AN802" s="336" t="s">
        <v>2152</v>
      </c>
      <c r="AO802" s="334" t="s">
        <v>1324</v>
      </c>
      <c r="AP802" s="337" t="s">
        <v>13</v>
      </c>
      <c r="AQ802" s="343" t="s">
        <v>664</v>
      </c>
      <c r="AR802" s="336">
        <v>4.986666666666667E-3</v>
      </c>
      <c r="AS802" s="336">
        <v>4.986666666666667E-3</v>
      </c>
      <c r="AT802" s="336"/>
      <c r="AW802" s="629"/>
      <c r="AX802" s="629"/>
      <c r="AY802" s="630"/>
      <c r="AZ802" s="630"/>
      <c r="BA802" s="630"/>
      <c r="BB802" s="631"/>
      <c r="BC802" s="630"/>
      <c r="BD802" s="630"/>
      <c r="BE802" s="630"/>
      <c r="BF802" s="630"/>
      <c r="BG802" s="631"/>
      <c r="BH802" s="631"/>
      <c r="BI802" s="632"/>
      <c r="BJ802" s="632"/>
      <c r="BK802" s="632"/>
      <c r="BL802" s="212"/>
      <c r="BM802" s="631"/>
      <c r="BN802" s="631"/>
      <c r="BO802" s="631"/>
      <c r="BP802" s="631"/>
      <c r="BQ802" s="631"/>
      <c r="BR802" s="631"/>
      <c r="BS802" s="631"/>
      <c r="BT802" s="634"/>
      <c r="BU802" s="635"/>
      <c r="BV802" s="633"/>
      <c r="BW802" s="636"/>
    </row>
    <row r="803" spans="2:75" ht="15.75" customHeight="1">
      <c r="B803" s="330" t="s">
        <v>994</v>
      </c>
      <c r="C803" s="331">
        <v>28259415000101</v>
      </c>
      <c r="D803" s="332" t="s">
        <v>11</v>
      </c>
      <c r="E803" s="332" t="s">
        <v>620</v>
      </c>
      <c r="F803" s="332" t="s">
        <v>663</v>
      </c>
      <c r="G803" s="333" t="s">
        <v>738</v>
      </c>
      <c r="H803" s="333" t="s">
        <v>34</v>
      </c>
      <c r="I803" s="333"/>
      <c r="J803" s="333" t="s">
        <v>608</v>
      </c>
      <c r="K803" s="334" t="s">
        <v>48</v>
      </c>
      <c r="L803" s="335"/>
      <c r="M803" s="335" t="s">
        <v>34</v>
      </c>
      <c r="N803" s="334">
        <v>452734</v>
      </c>
      <c r="O803" s="334" t="s">
        <v>1321</v>
      </c>
      <c r="P803" s="338">
        <v>43047</v>
      </c>
      <c r="Q803" s="339">
        <v>149509878.13</v>
      </c>
      <c r="R803" s="339">
        <v>126106745.80932537</v>
      </c>
      <c r="S803" s="334">
        <v>31</v>
      </c>
      <c r="T803" s="336">
        <v>7.9760816382139277E-2</v>
      </c>
      <c r="U803" s="336">
        <v>1.0310836411971702</v>
      </c>
      <c r="V803" s="336">
        <v>0.11961314774848475</v>
      </c>
      <c r="W803" s="336">
        <v>1.1726088026387889</v>
      </c>
      <c r="X803" s="336">
        <v>0.20147185630092235</v>
      </c>
      <c r="Y803" s="336">
        <v>1.527797685818099</v>
      </c>
      <c r="Z803" s="336">
        <v>0.18291062254815271</v>
      </c>
      <c r="AA803" s="336">
        <v>1.039723276040603</v>
      </c>
      <c r="AB803" s="336">
        <v>1.1669725868610979E-2</v>
      </c>
      <c r="AC803" s="340">
        <v>1.3645776896265343</v>
      </c>
      <c r="AD803" s="509">
        <v>0</v>
      </c>
      <c r="AE803" s="337" t="s">
        <v>2308</v>
      </c>
      <c r="AF803" s="337" t="s">
        <v>2143</v>
      </c>
      <c r="AG803" s="341" t="s">
        <v>1437</v>
      </c>
      <c r="AH803" s="341" t="s">
        <v>2135</v>
      </c>
      <c r="AI803" s="341">
        <v>500</v>
      </c>
      <c r="AJ803" s="341">
        <v>100</v>
      </c>
      <c r="AK803" s="341">
        <v>500</v>
      </c>
      <c r="AL803" s="336">
        <v>6.9999999999999993E-3</v>
      </c>
      <c r="AM803" s="336">
        <v>0.2</v>
      </c>
      <c r="AN803" s="336" t="s">
        <v>64</v>
      </c>
      <c r="AO803" s="334" t="s">
        <v>1324</v>
      </c>
      <c r="AP803" s="337" t="s">
        <v>11</v>
      </c>
      <c r="AQ803" s="343" t="s">
        <v>675</v>
      </c>
      <c r="AR803" s="336">
        <v>2.4499999999999999E-3</v>
      </c>
      <c r="AS803" s="336">
        <v>2.4499999999999999E-3</v>
      </c>
      <c r="AT803" s="336"/>
      <c r="AX803" s="629"/>
      <c r="AY803" s="630"/>
      <c r="AZ803" s="630"/>
      <c r="BA803" s="630"/>
      <c r="BB803" s="631"/>
      <c r="BC803" s="630"/>
      <c r="BD803" s="630"/>
      <c r="BE803" s="630"/>
      <c r="BF803" s="630"/>
      <c r="BG803" s="631"/>
      <c r="BH803" s="631"/>
      <c r="BI803" s="632"/>
      <c r="BJ803" s="632"/>
      <c r="BK803" s="632"/>
      <c r="BL803" s="631"/>
      <c r="BM803" s="631"/>
      <c r="BN803" s="631"/>
      <c r="BO803" s="631"/>
      <c r="BP803" s="631"/>
      <c r="BQ803" s="631"/>
      <c r="BR803" s="631"/>
      <c r="BS803" s="631"/>
      <c r="BT803" s="634"/>
      <c r="BU803" s="635"/>
      <c r="BV803" s="633"/>
      <c r="BW803" s="636"/>
    </row>
    <row r="804" spans="2:75" ht="15.75" customHeight="1">
      <c r="B804" s="330" t="s">
        <v>296</v>
      </c>
      <c r="C804" s="331">
        <v>31964159000150</v>
      </c>
      <c r="D804" s="332" t="s">
        <v>11</v>
      </c>
      <c r="E804" s="332" t="s">
        <v>620</v>
      </c>
      <c r="F804" s="332" t="s">
        <v>663</v>
      </c>
      <c r="G804" s="333" t="s">
        <v>738</v>
      </c>
      <c r="H804" s="333" t="s">
        <v>34</v>
      </c>
      <c r="I804" s="333"/>
      <c r="J804" s="333" t="s">
        <v>608</v>
      </c>
      <c r="K804" s="334" t="s">
        <v>48</v>
      </c>
      <c r="L804" s="335"/>
      <c r="M804" s="335" t="s">
        <v>34</v>
      </c>
      <c r="N804" s="334">
        <v>482145</v>
      </c>
      <c r="O804" s="334" t="s">
        <v>1321</v>
      </c>
      <c r="P804" s="338">
        <v>43444</v>
      </c>
      <c r="Q804" s="339">
        <v>37531017.060000002</v>
      </c>
      <c r="R804" s="339">
        <v>31895246.233650781</v>
      </c>
      <c r="S804" s="334">
        <v>31</v>
      </c>
      <c r="T804" s="336">
        <v>8.9209022674010985E-2</v>
      </c>
      <c r="U804" s="336">
        <v>1.1532224480460251</v>
      </c>
      <c r="V804" s="336">
        <v>0.12411450735810092</v>
      </c>
      <c r="W804" s="336">
        <v>1.2167371781680207</v>
      </c>
      <c r="X804" s="336">
        <v>0.18265670449686966</v>
      </c>
      <c r="Y804" s="336">
        <v>1.3851189717171444</v>
      </c>
      <c r="Z804" s="336">
        <v>0.25261379784427862</v>
      </c>
      <c r="AA804" s="336">
        <v>1.4359387213750674</v>
      </c>
      <c r="AB804" s="336">
        <v>5.756144996614935E-3</v>
      </c>
      <c r="AC804" s="340">
        <v>3.4549499357115536</v>
      </c>
      <c r="AD804" s="509">
        <v>0</v>
      </c>
      <c r="AE804" s="337" t="s">
        <v>2172</v>
      </c>
      <c r="AF804" s="337" t="s">
        <v>2134</v>
      </c>
      <c r="AG804" s="341" t="s">
        <v>1436</v>
      </c>
      <c r="AH804" s="341" t="s">
        <v>2135</v>
      </c>
      <c r="AI804" s="341">
        <v>0</v>
      </c>
      <c r="AJ804" s="341">
        <v>0</v>
      </c>
      <c r="AK804" s="341">
        <v>0</v>
      </c>
      <c r="AL804" s="336">
        <v>0.01</v>
      </c>
      <c r="AM804" s="336">
        <v>0.1</v>
      </c>
      <c r="AN804" s="336" t="s">
        <v>64</v>
      </c>
      <c r="AO804" s="334" t="s">
        <v>1324</v>
      </c>
      <c r="AP804" s="337" t="s">
        <v>13</v>
      </c>
      <c r="AQ804" s="343" t="s">
        <v>664</v>
      </c>
      <c r="AR804" s="336">
        <v>2.6670000000000001E-3</v>
      </c>
      <c r="AS804" s="336">
        <v>2.6670000000000001E-3</v>
      </c>
      <c r="AT804" s="336"/>
      <c r="AX804" s="629"/>
      <c r="AY804" s="630"/>
      <c r="AZ804" s="630"/>
      <c r="BA804" s="630"/>
      <c r="BB804" s="631"/>
      <c r="BC804" s="630"/>
      <c r="BD804" s="630"/>
      <c r="BE804" s="630"/>
      <c r="BF804" s="630"/>
      <c r="BG804" s="631"/>
      <c r="BH804" s="631"/>
      <c r="BI804" s="632"/>
      <c r="BJ804" s="632"/>
      <c r="BK804" s="632"/>
      <c r="BL804" s="631"/>
      <c r="BM804" s="631"/>
      <c r="BN804" s="631"/>
      <c r="BO804" s="631"/>
      <c r="BP804" s="631"/>
      <c r="BQ804" s="631"/>
      <c r="BR804" s="631"/>
      <c r="BS804" s="631"/>
      <c r="BT804" s="634"/>
      <c r="BU804" s="635"/>
      <c r="BV804" s="633"/>
      <c r="BW804" s="636"/>
    </row>
    <row r="805" spans="2:75" ht="15.75" customHeight="1">
      <c r="B805" s="330" t="s">
        <v>1081</v>
      </c>
      <c r="C805" s="331">
        <v>40141547000121</v>
      </c>
      <c r="D805" s="332" t="s">
        <v>11</v>
      </c>
      <c r="E805" s="332" t="s">
        <v>620</v>
      </c>
      <c r="F805" s="332" t="s">
        <v>663</v>
      </c>
      <c r="G805" s="333" t="s">
        <v>738</v>
      </c>
      <c r="H805" s="333" t="s">
        <v>34</v>
      </c>
      <c r="I805" s="333"/>
      <c r="J805" s="333"/>
      <c r="K805" s="334" t="s">
        <v>48</v>
      </c>
      <c r="L805" s="335"/>
      <c r="M805" s="335" t="s">
        <v>34</v>
      </c>
      <c r="N805" s="334">
        <v>569690</v>
      </c>
      <c r="O805" s="334" t="s">
        <v>1321</v>
      </c>
      <c r="P805" s="338">
        <v>44203</v>
      </c>
      <c r="Q805" s="339">
        <v>17406420.890000001</v>
      </c>
      <c r="R805" s="339">
        <v>18648119.753611118</v>
      </c>
      <c r="S805" s="334">
        <v>31</v>
      </c>
      <c r="T805" s="336">
        <v>8.5277798043842834E-2</v>
      </c>
      <c r="U805" s="336">
        <v>1.10240273995004</v>
      </c>
      <c r="V805" s="336">
        <v>0.11879172716125996</v>
      </c>
      <c r="W805" s="336">
        <v>1.164556134270978</v>
      </c>
      <c r="X805" s="336" t="s">
        <v>1418</v>
      </c>
      <c r="Y805" s="336" t="s">
        <v>1418</v>
      </c>
      <c r="Z805" s="336" t="s">
        <v>1418</v>
      </c>
      <c r="AA805" s="336" t="s">
        <v>1418</v>
      </c>
      <c r="AB805" s="336">
        <v>4.28165010709513E-2</v>
      </c>
      <c r="AC805" s="340">
        <v>0.37437143012008312</v>
      </c>
      <c r="AD805" s="509">
        <v>36776025000129</v>
      </c>
      <c r="AE805" s="337" t="s">
        <v>2336</v>
      </c>
      <c r="AF805" s="337" t="s">
        <v>2134</v>
      </c>
      <c r="AG805" s="341" t="s">
        <v>1436</v>
      </c>
      <c r="AH805" s="341" t="s">
        <v>2135</v>
      </c>
      <c r="AI805" s="341">
        <v>5000</v>
      </c>
      <c r="AJ805" s="341">
        <v>0</v>
      </c>
      <c r="AK805" s="341">
        <v>0</v>
      </c>
      <c r="AL805" s="336">
        <v>1.4999999999999999E-2</v>
      </c>
      <c r="AM805" s="336">
        <v>0.25</v>
      </c>
      <c r="AN805" s="336" t="s">
        <v>34</v>
      </c>
      <c r="AO805" s="334" t="s">
        <v>1324</v>
      </c>
      <c r="AP805" s="337" t="s">
        <v>13</v>
      </c>
      <c r="AQ805" s="343" t="s">
        <v>668</v>
      </c>
      <c r="AR805" s="336">
        <v>4.9999999999999992E-3</v>
      </c>
      <c r="AS805" s="336">
        <v>4.9999999999999992E-3</v>
      </c>
      <c r="AT805" s="336"/>
      <c r="AX805" s="629"/>
      <c r="AY805" s="630"/>
      <c r="AZ805" s="630"/>
      <c r="BA805" s="630"/>
      <c r="BB805" s="631"/>
      <c r="BC805" s="630"/>
      <c r="BD805" s="630"/>
      <c r="BE805" s="630"/>
      <c r="BF805" s="630"/>
      <c r="BG805" s="631"/>
      <c r="BH805" s="631"/>
      <c r="BI805" s="632"/>
      <c r="BJ805" s="632"/>
      <c r="BK805" s="632"/>
      <c r="BL805" s="631"/>
      <c r="BM805" s="631"/>
      <c r="BN805" s="631"/>
      <c r="BO805" s="631"/>
      <c r="BP805" s="631"/>
      <c r="BQ805" s="631"/>
      <c r="BR805" s="631"/>
      <c r="BS805" s="631"/>
      <c r="BT805" s="634"/>
      <c r="BU805" s="635"/>
      <c r="BV805" s="633"/>
      <c r="BW805" s="636"/>
    </row>
    <row r="806" spans="2:75" ht="15.75" customHeight="1">
      <c r="B806" s="330" t="s">
        <v>1120</v>
      </c>
      <c r="C806" s="331">
        <v>32525986000100</v>
      </c>
      <c r="D806" s="332" t="s">
        <v>11</v>
      </c>
      <c r="E806" s="332" t="s">
        <v>620</v>
      </c>
      <c r="F806" s="332" t="s">
        <v>663</v>
      </c>
      <c r="G806" s="333" t="s">
        <v>738</v>
      </c>
      <c r="H806" s="333" t="s">
        <v>34</v>
      </c>
      <c r="I806" s="333" t="s">
        <v>1304</v>
      </c>
      <c r="J806" s="333" t="s">
        <v>608</v>
      </c>
      <c r="K806" s="334" t="s">
        <v>48</v>
      </c>
      <c r="L806" s="335"/>
      <c r="M806" s="335" t="s">
        <v>34</v>
      </c>
      <c r="N806" s="334">
        <v>518700</v>
      </c>
      <c r="O806" s="334" t="s">
        <v>1321</v>
      </c>
      <c r="P806" s="338">
        <v>43775</v>
      </c>
      <c r="Q806" s="339">
        <v>58976906.840000004</v>
      </c>
      <c r="R806" s="339">
        <v>39795627.619285725</v>
      </c>
      <c r="S806" s="334">
        <v>31</v>
      </c>
      <c r="T806" s="336">
        <v>9.8720477407517881E-2</v>
      </c>
      <c r="U806" s="336">
        <v>1.2761788798448155</v>
      </c>
      <c r="V806" s="336">
        <v>0.13459227453739242</v>
      </c>
      <c r="W806" s="336">
        <v>1.3194543314049871</v>
      </c>
      <c r="X806" s="336">
        <v>0.20135606915706483</v>
      </c>
      <c r="Y806" s="336">
        <v>1.5269196508722713</v>
      </c>
      <c r="Z806" s="336" t="s">
        <v>1418</v>
      </c>
      <c r="AA806" s="336" t="s">
        <v>1418</v>
      </c>
      <c r="AB806" s="336">
        <v>1.5860452827990185E-3</v>
      </c>
      <c r="AC806" s="340">
        <v>18.381681574610059</v>
      </c>
      <c r="AD806" s="509">
        <v>0</v>
      </c>
      <c r="AE806" s="337" t="s">
        <v>2382</v>
      </c>
      <c r="AF806" s="337" t="s">
        <v>928</v>
      </c>
      <c r="AG806" s="341" t="s">
        <v>928</v>
      </c>
      <c r="AH806" s="341" t="s">
        <v>2135</v>
      </c>
      <c r="AI806" s="341">
        <v>20000</v>
      </c>
      <c r="AJ806" s="341">
        <v>10000</v>
      </c>
      <c r="AK806" s="341">
        <v>1000</v>
      </c>
      <c r="AL806" s="336">
        <v>4.7499999999999999E-3</v>
      </c>
      <c r="AM806" s="336" t="s">
        <v>34</v>
      </c>
      <c r="AN806" s="336" t="s">
        <v>34</v>
      </c>
      <c r="AO806" s="334" t="s">
        <v>1324</v>
      </c>
      <c r="AP806" s="337" t="s">
        <v>13</v>
      </c>
      <c r="AQ806" s="343" t="s">
        <v>668</v>
      </c>
      <c r="AR806" s="336">
        <v>3.1999999999999997E-3</v>
      </c>
      <c r="AS806" s="336">
        <v>3.1999999999999997E-3</v>
      </c>
      <c r="AT806" s="336"/>
      <c r="AX806" s="629"/>
      <c r="AY806" s="630"/>
      <c r="AZ806" s="630"/>
      <c r="BA806" s="630"/>
      <c r="BB806" s="631"/>
      <c r="BC806" s="630"/>
      <c r="BD806" s="630"/>
      <c r="BE806" s="630"/>
      <c r="BF806" s="630"/>
      <c r="BG806" s="631"/>
      <c r="BH806" s="631"/>
      <c r="BI806" s="632"/>
      <c r="BJ806" s="632"/>
      <c r="BK806" s="632"/>
      <c r="BL806" s="631"/>
      <c r="BM806" s="631"/>
      <c r="BN806" s="631"/>
      <c r="BO806" s="631"/>
      <c r="BP806" s="631"/>
      <c r="BQ806" s="631"/>
      <c r="BR806" s="631"/>
      <c r="BS806" s="631"/>
      <c r="BT806" s="634"/>
      <c r="BU806" s="635"/>
      <c r="BV806" s="633"/>
      <c r="BW806" s="636"/>
    </row>
    <row r="807" spans="2:75" ht="15.75" customHeight="1">
      <c r="B807" s="330" t="s">
        <v>1385</v>
      </c>
      <c r="C807" s="331">
        <v>18316558000146</v>
      </c>
      <c r="D807" s="332" t="s">
        <v>11</v>
      </c>
      <c r="E807" s="332" t="s">
        <v>620</v>
      </c>
      <c r="F807" s="332" t="s">
        <v>663</v>
      </c>
      <c r="G807" s="333" t="s">
        <v>738</v>
      </c>
      <c r="H807" s="333" t="s">
        <v>34</v>
      </c>
      <c r="I807" s="333"/>
      <c r="J807" s="333" t="s">
        <v>608</v>
      </c>
      <c r="K807" s="334" t="s">
        <v>48</v>
      </c>
      <c r="L807" s="335"/>
      <c r="M807" s="335" t="s">
        <v>34</v>
      </c>
      <c r="N807" s="334">
        <v>347582</v>
      </c>
      <c r="O807" s="334" t="s">
        <v>1321</v>
      </c>
      <c r="P807" s="338">
        <v>41537</v>
      </c>
      <c r="Q807" s="339">
        <v>128173485.39</v>
      </c>
      <c r="R807" s="339">
        <v>123749831.59273811</v>
      </c>
      <c r="S807" s="334">
        <v>31</v>
      </c>
      <c r="T807" s="336">
        <v>8.52513389862668E-2</v>
      </c>
      <c r="U807" s="336">
        <v>1.1020606985484396</v>
      </c>
      <c r="V807" s="336">
        <v>0.11386523109027058</v>
      </c>
      <c r="W807" s="336">
        <v>1.1162599998764986</v>
      </c>
      <c r="X807" s="336">
        <v>0.17081271281008115</v>
      </c>
      <c r="Y807" s="336">
        <v>1.2953038311701841</v>
      </c>
      <c r="Z807" s="336">
        <v>0.15486135091622022</v>
      </c>
      <c r="AA807" s="336">
        <v>0.88028212284006602</v>
      </c>
      <c r="AB807" s="336">
        <v>1.7476958746441588E-3</v>
      </c>
      <c r="AC807" s="340">
        <v>6.1273139618664434</v>
      </c>
      <c r="AD807" s="509">
        <v>15487311000102</v>
      </c>
      <c r="AE807" s="337" t="s">
        <v>2208</v>
      </c>
      <c r="AF807" s="337" t="s">
        <v>2143</v>
      </c>
      <c r="AG807" s="341" t="s">
        <v>1437</v>
      </c>
      <c r="AH807" s="341" t="s">
        <v>2138</v>
      </c>
      <c r="AI807" s="341">
        <v>3000</v>
      </c>
      <c r="AJ807" s="341">
        <v>0</v>
      </c>
      <c r="AK807" s="341">
        <v>100</v>
      </c>
      <c r="AL807" s="336">
        <v>5.0000000000000001E-3</v>
      </c>
      <c r="AM807" s="336">
        <v>0.2</v>
      </c>
      <c r="AN807" s="336" t="s">
        <v>64</v>
      </c>
      <c r="AO807" s="334" t="s">
        <v>1324</v>
      </c>
      <c r="AP807" s="337" t="s">
        <v>11</v>
      </c>
      <c r="AQ807" s="343" t="s">
        <v>675</v>
      </c>
      <c r="AR807" s="336">
        <v>1.3500000000000001E-3</v>
      </c>
      <c r="AS807" s="336">
        <v>1.3500000000000001E-3</v>
      </c>
      <c r="AT807" s="336"/>
      <c r="AX807" s="629"/>
      <c r="AY807" s="630"/>
      <c r="AZ807" s="630"/>
      <c r="BA807" s="630"/>
      <c r="BB807" s="631"/>
      <c r="BC807" s="630"/>
      <c r="BD807" s="630"/>
      <c r="BE807" s="630"/>
      <c r="BF807" s="630"/>
      <c r="BG807" s="631"/>
      <c r="BH807" s="631"/>
      <c r="BI807" s="632"/>
      <c r="BJ807" s="632"/>
      <c r="BK807" s="632"/>
      <c r="BL807" s="631"/>
      <c r="BM807" s="631"/>
      <c r="BN807" s="631"/>
      <c r="BO807" s="631"/>
      <c r="BP807" s="631"/>
      <c r="BQ807" s="631"/>
      <c r="BR807" s="631"/>
      <c r="BS807" s="631"/>
      <c r="BT807" s="634"/>
      <c r="BU807" s="635"/>
      <c r="BV807" s="633"/>
      <c r="BW807" s="636"/>
    </row>
    <row r="808" spans="2:75" ht="15.75" customHeight="1">
      <c r="B808" s="330" t="s">
        <v>347</v>
      </c>
      <c r="C808" s="331">
        <v>29196922000106</v>
      </c>
      <c r="D808" s="332" t="s">
        <v>11</v>
      </c>
      <c r="E808" s="332" t="s">
        <v>620</v>
      </c>
      <c r="F808" s="332" t="s">
        <v>663</v>
      </c>
      <c r="G808" s="333" t="s">
        <v>738</v>
      </c>
      <c r="H808" s="333" t="s">
        <v>34</v>
      </c>
      <c r="I808" s="333"/>
      <c r="J808" s="333" t="s">
        <v>608</v>
      </c>
      <c r="K808" s="334" t="s">
        <v>48</v>
      </c>
      <c r="L808" s="335"/>
      <c r="M808" s="335" t="s">
        <v>34</v>
      </c>
      <c r="N808" s="334">
        <v>472204</v>
      </c>
      <c r="O808" s="334" t="s">
        <v>1321</v>
      </c>
      <c r="P808" s="338">
        <v>43307</v>
      </c>
      <c r="Q808" s="339">
        <v>374196216.33999997</v>
      </c>
      <c r="R808" s="339">
        <v>305951793.22571439</v>
      </c>
      <c r="S808" s="334">
        <v>31</v>
      </c>
      <c r="T808" s="336">
        <v>8.570654230799879E-2</v>
      </c>
      <c r="U808" s="336">
        <v>1.1079452007356763</v>
      </c>
      <c r="V808" s="336">
        <v>0.11756454141443506</v>
      </c>
      <c r="W808" s="336">
        <v>1.1525256105678012</v>
      </c>
      <c r="X808" s="336">
        <v>0.16867136200233634</v>
      </c>
      <c r="Y808" s="336">
        <v>1.2790655789960901</v>
      </c>
      <c r="Z808" s="336">
        <v>0.15805138093852533</v>
      </c>
      <c r="AA808" s="336">
        <v>0.8984152876571383</v>
      </c>
      <c r="AB808" s="336">
        <v>3.5904340921298194E-3</v>
      </c>
      <c r="AC808" s="340">
        <v>3.9077903689847133</v>
      </c>
      <c r="AD808" s="509">
        <v>0</v>
      </c>
      <c r="AE808" s="337" t="s">
        <v>2395</v>
      </c>
      <c r="AF808" s="337" t="s">
        <v>2143</v>
      </c>
      <c r="AG808" s="341" t="s">
        <v>1437</v>
      </c>
      <c r="AH808" s="341" t="s">
        <v>2138</v>
      </c>
      <c r="AI808" s="341">
        <v>500</v>
      </c>
      <c r="AJ808" s="341">
        <v>100</v>
      </c>
      <c r="AK808" s="341">
        <v>100</v>
      </c>
      <c r="AL808" s="336">
        <v>6.0000000000000001E-3</v>
      </c>
      <c r="AM808" s="336" t="s">
        <v>34</v>
      </c>
      <c r="AN808" s="336" t="s">
        <v>64</v>
      </c>
      <c r="AO808" s="334" t="s">
        <v>1324</v>
      </c>
      <c r="AP808" s="337" t="s">
        <v>11</v>
      </c>
      <c r="AQ808" s="343" t="s">
        <v>662</v>
      </c>
      <c r="AR808" s="336">
        <v>2E-3</v>
      </c>
      <c r="AS808" s="336">
        <v>2E-3</v>
      </c>
      <c r="AT808" s="336"/>
      <c r="AX808" s="629"/>
      <c r="AY808" s="630"/>
      <c r="AZ808" s="630"/>
      <c r="BA808" s="630"/>
      <c r="BB808" s="631"/>
      <c r="BC808" s="630"/>
      <c r="BD808" s="630"/>
      <c r="BE808" s="630"/>
      <c r="BF808" s="630"/>
      <c r="BG808" s="631"/>
      <c r="BH808" s="631"/>
      <c r="BI808" s="632"/>
      <c r="BJ808" s="632"/>
      <c r="BK808" s="632"/>
      <c r="BL808" s="631"/>
      <c r="BM808" s="631"/>
      <c r="BN808" s="631"/>
      <c r="BO808" s="631"/>
      <c r="BP808" s="631"/>
      <c r="BQ808" s="631"/>
      <c r="BR808" s="631"/>
      <c r="BS808" s="631"/>
      <c r="BT808" s="634"/>
      <c r="BU808" s="635"/>
      <c r="BV808" s="633"/>
      <c r="BW808" s="636"/>
    </row>
    <row r="809" spans="2:75" ht="15.75" customHeight="1">
      <c r="B809" s="330" t="s">
        <v>1197</v>
      </c>
      <c r="C809" s="331">
        <v>38026926000129</v>
      </c>
      <c r="D809" s="332" t="s">
        <v>11</v>
      </c>
      <c r="E809" s="332" t="s">
        <v>621</v>
      </c>
      <c r="F809" s="332" t="s">
        <v>663</v>
      </c>
      <c r="G809" s="333" t="s">
        <v>738</v>
      </c>
      <c r="H809" s="333" t="s">
        <v>34</v>
      </c>
      <c r="I809" s="333"/>
      <c r="J809" s="333" t="s">
        <v>608</v>
      </c>
      <c r="K809" s="334" t="s">
        <v>48</v>
      </c>
      <c r="L809" s="335"/>
      <c r="M809" s="335" t="s">
        <v>34</v>
      </c>
      <c r="N809" s="334">
        <v>553743</v>
      </c>
      <c r="O809" s="334" t="s">
        <v>1321</v>
      </c>
      <c r="P809" s="338">
        <v>44104</v>
      </c>
      <c r="Q809" s="339">
        <v>161237816.71000001</v>
      </c>
      <c r="R809" s="339">
        <v>99182838.64785713</v>
      </c>
      <c r="S809" s="334">
        <v>31</v>
      </c>
      <c r="T809" s="336">
        <v>7.4186243163368859E-2</v>
      </c>
      <c r="U809" s="336">
        <v>0.95902004514529804</v>
      </c>
      <c r="V809" s="336">
        <v>0.11139278158717003</v>
      </c>
      <c r="W809" s="336">
        <v>1.0920217275294493</v>
      </c>
      <c r="X809" s="336" t="s">
        <v>1418</v>
      </c>
      <c r="Y809" s="336" t="s">
        <v>1418</v>
      </c>
      <c r="Z809" s="336" t="s">
        <v>1418</v>
      </c>
      <c r="AA809" s="336" t="s">
        <v>1418</v>
      </c>
      <c r="AB809" s="336">
        <v>2.7497280720784556E-2</v>
      </c>
      <c r="AC809" s="340">
        <v>0.32222844295495284</v>
      </c>
      <c r="AD809" s="509">
        <v>38026869000188</v>
      </c>
      <c r="AE809" s="337" t="s">
        <v>2423</v>
      </c>
      <c r="AF809" s="337" t="s">
        <v>2143</v>
      </c>
      <c r="AG809" s="341" t="s">
        <v>1437</v>
      </c>
      <c r="AH809" s="341" t="s">
        <v>2138</v>
      </c>
      <c r="AI809" s="341">
        <v>1000</v>
      </c>
      <c r="AJ809" s="341">
        <v>100</v>
      </c>
      <c r="AK809" s="341">
        <v>100</v>
      </c>
      <c r="AL809" s="336">
        <v>3.0000000000000001E-3</v>
      </c>
      <c r="AM809" s="336">
        <v>0.2</v>
      </c>
      <c r="AN809" s="336" t="s">
        <v>34</v>
      </c>
      <c r="AO809" s="334" t="s">
        <v>1324</v>
      </c>
      <c r="AP809" s="337" t="s">
        <v>11</v>
      </c>
      <c r="AQ809" s="343" t="s">
        <v>675</v>
      </c>
      <c r="AR809" s="336">
        <v>1.4E-3</v>
      </c>
      <c r="AS809" s="336">
        <v>1.4E-3</v>
      </c>
      <c r="AT809" s="336"/>
      <c r="AW809" s="629"/>
      <c r="AX809" s="629"/>
      <c r="AY809" s="630"/>
      <c r="AZ809" s="630"/>
      <c r="BA809" s="630"/>
      <c r="BB809" s="631"/>
      <c r="BC809" s="630"/>
      <c r="BD809" s="630"/>
      <c r="BE809" s="630"/>
      <c r="BF809" s="630"/>
      <c r="BG809" s="631"/>
      <c r="BH809" s="631"/>
      <c r="BI809" s="632"/>
      <c r="BJ809" s="632"/>
      <c r="BK809" s="632"/>
      <c r="BL809" s="212"/>
      <c r="BM809" s="631"/>
      <c r="BN809" s="631"/>
      <c r="BO809" s="631"/>
      <c r="BP809" s="631"/>
      <c r="BQ809" s="631"/>
      <c r="BR809" s="631"/>
      <c r="BS809" s="631"/>
      <c r="BT809" s="634"/>
      <c r="BU809" s="635"/>
      <c r="BV809" s="633"/>
      <c r="BW809" s="636"/>
    </row>
    <row r="810" spans="2:75" ht="15.75" customHeight="1">
      <c r="B810" s="330" t="s">
        <v>1308</v>
      </c>
      <c r="C810" s="331">
        <v>46521638000179</v>
      </c>
      <c r="D810" s="332" t="s">
        <v>11</v>
      </c>
      <c r="E810" s="332" t="s">
        <v>620</v>
      </c>
      <c r="F810" s="332" t="s">
        <v>663</v>
      </c>
      <c r="G810" s="333" t="s">
        <v>738</v>
      </c>
      <c r="H810" s="333" t="s">
        <v>34</v>
      </c>
      <c r="I810" s="333"/>
      <c r="J810" s="333" t="s">
        <v>608</v>
      </c>
      <c r="K810" s="334" t="s">
        <v>48</v>
      </c>
      <c r="L810" s="335"/>
      <c r="M810" s="335" t="s">
        <v>34</v>
      </c>
      <c r="N810" s="334">
        <v>658626</v>
      </c>
      <c r="O810" s="334" t="s">
        <v>1321</v>
      </c>
      <c r="P810" s="338">
        <v>44742</v>
      </c>
      <c r="Q810" s="339">
        <v>13011882.25</v>
      </c>
      <c r="R810" s="339" t="s">
        <v>1418</v>
      </c>
      <c r="S810" s="334">
        <v>31</v>
      </c>
      <c r="T810" s="336" t="s">
        <v>1418</v>
      </c>
      <c r="U810" s="336" t="s">
        <v>1418</v>
      </c>
      <c r="V810" s="336" t="s">
        <v>1418</v>
      </c>
      <c r="W810" s="336" t="s">
        <v>1418</v>
      </c>
      <c r="X810" s="336" t="s">
        <v>1418</v>
      </c>
      <c r="Y810" s="336" t="s">
        <v>1418</v>
      </c>
      <c r="Z810" s="336" t="s">
        <v>1418</v>
      </c>
      <c r="AA810" s="336" t="s">
        <v>1418</v>
      </c>
      <c r="AB810" s="336" t="s">
        <v>1418</v>
      </c>
      <c r="AC810" s="340" t="s">
        <v>1418</v>
      </c>
      <c r="AD810" s="509">
        <v>46539828000113</v>
      </c>
      <c r="AE810" s="337" t="s">
        <v>2285</v>
      </c>
      <c r="AF810" s="337" t="s">
        <v>2134</v>
      </c>
      <c r="AG810" s="341" t="s">
        <v>1436</v>
      </c>
      <c r="AH810" s="341" t="s">
        <v>2138</v>
      </c>
      <c r="AI810" s="341">
        <v>0</v>
      </c>
      <c r="AJ810" s="341">
        <v>0</v>
      </c>
      <c r="AK810" s="341">
        <v>0</v>
      </c>
      <c r="AL810" s="336">
        <v>0.01</v>
      </c>
      <c r="AM810" s="336">
        <v>0.2</v>
      </c>
      <c r="AN810" s="336" t="s">
        <v>2152</v>
      </c>
      <c r="AO810" s="334" t="s">
        <v>1324</v>
      </c>
      <c r="AP810" s="337" t="s">
        <v>13</v>
      </c>
      <c r="AQ810" s="343" t="s">
        <v>668</v>
      </c>
      <c r="AR810" s="336">
        <v>2.6666666666666666E-3</v>
      </c>
      <c r="AS810" s="336">
        <v>2.6666666666666666E-3</v>
      </c>
      <c r="AT810" s="336"/>
      <c r="AX810" s="629"/>
      <c r="AY810" s="630"/>
      <c r="AZ810" s="630"/>
      <c r="BA810" s="630"/>
      <c r="BB810" s="631"/>
      <c r="BC810" s="630"/>
      <c r="BD810" s="630"/>
      <c r="BE810" s="630"/>
      <c r="BF810" s="630"/>
      <c r="BG810" s="631"/>
      <c r="BH810" s="631"/>
      <c r="BI810" s="632"/>
      <c r="BJ810" s="632"/>
      <c r="BK810" s="632"/>
      <c r="BL810" s="631"/>
      <c r="BM810" s="631"/>
      <c r="BN810" s="631"/>
      <c r="BO810" s="631"/>
      <c r="BP810" s="631"/>
      <c r="BQ810" s="631"/>
      <c r="BR810" s="631"/>
      <c r="BS810" s="631"/>
      <c r="BT810" s="634"/>
      <c r="BU810" s="635"/>
      <c r="BV810" s="633"/>
      <c r="BW810" s="636"/>
    </row>
    <row r="811" spans="2:75" ht="15.75" customHeight="1">
      <c r="B811" s="330" t="s">
        <v>278</v>
      </c>
      <c r="C811" s="331">
        <v>19392834000118</v>
      </c>
      <c r="D811" s="332" t="s">
        <v>11</v>
      </c>
      <c r="E811" s="332" t="s">
        <v>620</v>
      </c>
      <c r="F811" s="332" t="s">
        <v>685</v>
      </c>
      <c r="G811" s="333" t="s">
        <v>738</v>
      </c>
      <c r="H811" s="333" t="s">
        <v>34</v>
      </c>
      <c r="I811" s="333" t="s">
        <v>1319</v>
      </c>
      <c r="J811" s="333" t="s">
        <v>608</v>
      </c>
      <c r="K811" s="334" t="s">
        <v>48</v>
      </c>
      <c r="L811" s="335"/>
      <c r="M811" s="335" t="s">
        <v>34</v>
      </c>
      <c r="N811" s="334">
        <v>367771</v>
      </c>
      <c r="O811" s="334" t="s">
        <v>1321</v>
      </c>
      <c r="P811" s="338">
        <v>41656</v>
      </c>
      <c r="Q811" s="339">
        <v>255651686.40000001</v>
      </c>
      <c r="R811" s="339">
        <v>127848255.0994444</v>
      </c>
      <c r="S811" s="334">
        <v>31</v>
      </c>
      <c r="T811" s="336">
        <v>9.8690170742500083E-2</v>
      </c>
      <c r="U811" s="336">
        <v>1.275787099670834</v>
      </c>
      <c r="V811" s="336">
        <v>0.1351418804872504</v>
      </c>
      <c r="W811" s="336">
        <v>1.324842307450407</v>
      </c>
      <c r="X811" s="336">
        <v>0.20143787937007063</v>
      </c>
      <c r="Y811" s="336">
        <v>1.5275400325791826</v>
      </c>
      <c r="Z811" s="336">
        <v>0.26380143835671421</v>
      </c>
      <c r="AA811" s="336">
        <v>1.4995328969494897</v>
      </c>
      <c r="AB811" s="336">
        <v>1.5135166576491664E-3</v>
      </c>
      <c r="AC811" s="340">
        <v>19.582606857486983</v>
      </c>
      <c r="AD811" s="509">
        <v>0</v>
      </c>
      <c r="AE811" s="337" t="s">
        <v>2336</v>
      </c>
      <c r="AF811" s="337" t="s">
        <v>2134</v>
      </c>
      <c r="AG811" s="341" t="s">
        <v>1436</v>
      </c>
      <c r="AH811" s="341" t="s">
        <v>2135</v>
      </c>
      <c r="AI811" s="341">
        <v>100</v>
      </c>
      <c r="AJ811" s="341">
        <v>100</v>
      </c>
      <c r="AK811" s="341">
        <v>100</v>
      </c>
      <c r="AL811" s="336">
        <v>5.0000000000000001E-3</v>
      </c>
      <c r="AM811" s="336" t="s">
        <v>34</v>
      </c>
      <c r="AN811" s="336" t="s">
        <v>34</v>
      </c>
      <c r="AO811" s="334" t="s">
        <v>1324</v>
      </c>
      <c r="AP811" s="337" t="s">
        <v>13</v>
      </c>
      <c r="AQ811" s="343" t="s">
        <v>671</v>
      </c>
      <c r="AR811" s="336">
        <v>1E-3</v>
      </c>
      <c r="AS811" s="336">
        <v>1E-3</v>
      </c>
      <c r="AT811" s="336"/>
      <c r="AX811" s="629"/>
      <c r="AY811" s="630"/>
      <c r="AZ811" s="630"/>
      <c r="BA811" s="630"/>
      <c r="BB811" s="631"/>
      <c r="BC811" s="630"/>
      <c r="BD811" s="630"/>
      <c r="BE811" s="630"/>
      <c r="BF811" s="630"/>
      <c r="BG811" s="631"/>
      <c r="BH811" s="631"/>
      <c r="BI811" s="632"/>
      <c r="BJ811" s="632"/>
      <c r="BK811" s="632"/>
      <c r="BL811" s="631"/>
      <c r="BM811" s="631"/>
      <c r="BN811" s="631"/>
      <c r="BO811" s="631"/>
      <c r="BP811" s="631"/>
      <c r="BQ811" s="631"/>
      <c r="BR811" s="631"/>
      <c r="BS811" s="631"/>
      <c r="BT811" s="634"/>
      <c r="BU811" s="635"/>
      <c r="BV811" s="633"/>
      <c r="BW811" s="636"/>
    </row>
    <row r="812" spans="2:75" ht="15.75" customHeight="1">
      <c r="B812" s="330" t="s">
        <v>493</v>
      </c>
      <c r="C812" s="331">
        <v>41574480000181</v>
      </c>
      <c r="D812" s="332" t="s">
        <v>11</v>
      </c>
      <c r="E812" s="332" t="s">
        <v>620</v>
      </c>
      <c r="F812" s="332" t="s">
        <v>685</v>
      </c>
      <c r="G812" s="333" t="s">
        <v>738</v>
      </c>
      <c r="H812" s="333" t="s">
        <v>34</v>
      </c>
      <c r="I812" s="333" t="s">
        <v>1319</v>
      </c>
      <c r="J812" s="333" t="s">
        <v>608</v>
      </c>
      <c r="K812" s="334" t="s">
        <v>48</v>
      </c>
      <c r="L812" s="335"/>
      <c r="M812" s="335" t="s">
        <v>1415</v>
      </c>
      <c r="N812" s="334">
        <v>593338</v>
      </c>
      <c r="O812" s="334" t="s">
        <v>1321</v>
      </c>
      <c r="P812" s="338">
        <v>44343</v>
      </c>
      <c r="Q812" s="339">
        <v>2994102.07</v>
      </c>
      <c r="R812" s="339">
        <v>3050698.5451587308</v>
      </c>
      <c r="S812" s="334">
        <v>31</v>
      </c>
      <c r="T812" s="336">
        <v>-0.12691163482319323</v>
      </c>
      <c r="U812" s="336">
        <v>-1.6406114741459212</v>
      </c>
      <c r="V812" s="336">
        <v>-8.6081736725412528E-2</v>
      </c>
      <c r="W812" s="336">
        <v>-0.84388885445021777</v>
      </c>
      <c r="X812" s="336" t="s">
        <v>1418</v>
      </c>
      <c r="Y812" s="336" t="s">
        <v>1418</v>
      </c>
      <c r="Z812" s="336" t="s">
        <v>1418</v>
      </c>
      <c r="AA812" s="336" t="s">
        <v>1418</v>
      </c>
      <c r="AB812" s="336">
        <v>0.18498755686225843</v>
      </c>
      <c r="AC812" s="340">
        <v>-0.91790724283344172</v>
      </c>
      <c r="AD812" s="509">
        <v>0</v>
      </c>
      <c r="AE812" s="337" t="s">
        <v>2444</v>
      </c>
      <c r="AF812" s="337" t="s">
        <v>2134</v>
      </c>
      <c r="AG812" s="341" t="s">
        <v>1436</v>
      </c>
      <c r="AH812" s="341" t="s">
        <v>726</v>
      </c>
      <c r="AI812" s="341">
        <v>100000</v>
      </c>
      <c r="AJ812" s="341">
        <v>50000</v>
      </c>
      <c r="AK812" s="341">
        <v>10000</v>
      </c>
      <c r="AL812" s="336">
        <v>0.01</v>
      </c>
      <c r="AM812" s="336">
        <v>0.2</v>
      </c>
      <c r="AN812" s="336" t="s">
        <v>64</v>
      </c>
      <c r="AO812" s="334" t="s">
        <v>1324</v>
      </c>
      <c r="AP812" s="337" t="s">
        <v>13</v>
      </c>
      <c r="AQ812" s="343" t="s">
        <v>671</v>
      </c>
      <c r="AR812" s="336" t="s">
        <v>34</v>
      </c>
      <c r="AS812" s="336" t="s">
        <v>34</v>
      </c>
      <c r="AT812" s="336"/>
      <c r="AX812" s="629"/>
      <c r="AY812" s="630"/>
      <c r="AZ812" s="630"/>
      <c r="BA812" s="630"/>
      <c r="BB812" s="631"/>
      <c r="BC812" s="630"/>
      <c r="BD812" s="630"/>
      <c r="BE812" s="630"/>
      <c r="BF812" s="630"/>
      <c r="BG812" s="631"/>
      <c r="BH812" s="631"/>
      <c r="BI812" s="632"/>
      <c r="BJ812" s="632"/>
      <c r="BK812" s="632"/>
      <c r="BL812" s="631"/>
      <c r="BM812" s="631"/>
      <c r="BN812" s="631"/>
      <c r="BO812" s="631"/>
      <c r="BP812" s="631"/>
      <c r="BQ812" s="631"/>
      <c r="BR812" s="631"/>
      <c r="BS812" s="631"/>
      <c r="BT812" s="634"/>
      <c r="BU812" s="635"/>
      <c r="BV812" s="633"/>
      <c r="BW812" s="636"/>
    </row>
    <row r="813" spans="2:75" ht="15.75" customHeight="1">
      <c r="B813" s="330" t="s">
        <v>420</v>
      </c>
      <c r="C813" s="331">
        <v>39817321000119</v>
      </c>
      <c r="D813" s="332" t="s">
        <v>11</v>
      </c>
      <c r="E813" s="332" t="s">
        <v>620</v>
      </c>
      <c r="F813" s="332" t="s">
        <v>685</v>
      </c>
      <c r="G813" s="333" t="s">
        <v>738</v>
      </c>
      <c r="H813" s="333" t="s">
        <v>34</v>
      </c>
      <c r="I813" s="333" t="s">
        <v>1319</v>
      </c>
      <c r="J813" s="333" t="s">
        <v>608</v>
      </c>
      <c r="K813" s="334" t="s">
        <v>48</v>
      </c>
      <c r="L813" s="335"/>
      <c r="M813" s="335" t="s">
        <v>1415</v>
      </c>
      <c r="N813" s="334">
        <v>582700</v>
      </c>
      <c r="O813" s="334" t="s">
        <v>1321</v>
      </c>
      <c r="P813" s="338">
        <v>44265</v>
      </c>
      <c r="Q813" s="339">
        <v>70875728.530000001</v>
      </c>
      <c r="R813" s="339">
        <v>64500041.170515865</v>
      </c>
      <c r="S813" s="334">
        <v>31</v>
      </c>
      <c r="T813" s="336">
        <v>0.10240512403951807</v>
      </c>
      <c r="U813" s="336">
        <v>1.3238110260310523</v>
      </c>
      <c r="V813" s="336">
        <v>0.14648926538438412</v>
      </c>
      <c r="W813" s="336">
        <v>1.4360846220936818</v>
      </c>
      <c r="X813" s="336" t="s">
        <v>1418</v>
      </c>
      <c r="Y813" s="336" t="s">
        <v>1418</v>
      </c>
      <c r="Z813" s="336" t="s">
        <v>1418</v>
      </c>
      <c r="AA813" s="336" t="s">
        <v>1418</v>
      </c>
      <c r="AB813" s="336">
        <v>4.3356844900339494E-3</v>
      </c>
      <c r="AC813" s="340">
        <v>9.1332355942157388</v>
      </c>
      <c r="AD813" s="509">
        <v>0</v>
      </c>
      <c r="AE813" s="337" t="s">
        <v>2269</v>
      </c>
      <c r="AF813" s="337" t="s">
        <v>741</v>
      </c>
      <c r="AG813" s="341" t="s">
        <v>741</v>
      </c>
      <c r="AH813" s="341" t="s">
        <v>2156</v>
      </c>
      <c r="AI813" s="341">
        <v>1000</v>
      </c>
      <c r="AJ813" s="341">
        <v>1000</v>
      </c>
      <c r="AK813" s="341">
        <v>1000</v>
      </c>
      <c r="AL813" s="336">
        <v>5.4000000000000003E-3</v>
      </c>
      <c r="AM813" s="336">
        <v>0.1</v>
      </c>
      <c r="AN813" s="336" t="s">
        <v>2147</v>
      </c>
      <c r="AO813" s="334" t="s">
        <v>1324</v>
      </c>
      <c r="AP813" s="337" t="s">
        <v>13</v>
      </c>
      <c r="AQ813" s="343" t="s">
        <v>679</v>
      </c>
      <c r="AR813" s="336" t="s">
        <v>34</v>
      </c>
      <c r="AS813" s="336" t="s">
        <v>34</v>
      </c>
      <c r="AT813" s="336"/>
      <c r="AX813" s="629"/>
      <c r="AY813" s="630"/>
      <c r="AZ813" s="630"/>
      <c r="BA813" s="630"/>
      <c r="BB813" s="631"/>
      <c r="BC813" s="630"/>
      <c r="BD813" s="630"/>
      <c r="BE813" s="630"/>
      <c r="BF813" s="630"/>
      <c r="BG813" s="631"/>
      <c r="BH813" s="631"/>
      <c r="BI813" s="632"/>
      <c r="BJ813" s="632"/>
      <c r="BK813" s="632"/>
      <c r="BL813" s="631"/>
      <c r="BM813" s="631"/>
      <c r="BN813" s="631"/>
      <c r="BO813" s="631"/>
      <c r="BP813" s="631"/>
      <c r="BQ813" s="631"/>
      <c r="BR813" s="631"/>
      <c r="BS813" s="631"/>
      <c r="BT813" s="634"/>
      <c r="BU813" s="635"/>
      <c r="BV813" s="633"/>
      <c r="BW813" s="636"/>
    </row>
    <row r="814" spans="2:75" ht="15.75" customHeight="1">
      <c r="B814" s="330" t="s">
        <v>745</v>
      </c>
      <c r="C814" s="331">
        <v>33422090000168</v>
      </c>
      <c r="D814" s="332" t="s">
        <v>11</v>
      </c>
      <c r="E814" s="332" t="s">
        <v>621</v>
      </c>
      <c r="F814" s="332" t="s">
        <v>692</v>
      </c>
      <c r="G814" s="333" t="s">
        <v>738</v>
      </c>
      <c r="H814" s="333" t="s">
        <v>34</v>
      </c>
      <c r="I814" s="333"/>
      <c r="J814" s="333" t="s">
        <v>608</v>
      </c>
      <c r="K814" s="334" t="s">
        <v>48</v>
      </c>
      <c r="L814" s="335"/>
      <c r="M814" s="335" t="s">
        <v>34</v>
      </c>
      <c r="N814" s="334">
        <v>511005</v>
      </c>
      <c r="O814" s="334" t="s">
        <v>1321</v>
      </c>
      <c r="P814" s="338">
        <v>43753</v>
      </c>
      <c r="Q814" s="339">
        <v>98897212.040000007</v>
      </c>
      <c r="R814" s="339">
        <v>99384809.009246051</v>
      </c>
      <c r="S814" s="334">
        <v>31</v>
      </c>
      <c r="T814" s="336">
        <v>6.9823439334212312E-2</v>
      </c>
      <c r="U814" s="336">
        <v>0.9026212285077716</v>
      </c>
      <c r="V814" s="336">
        <v>8.6898896635055456E-2</v>
      </c>
      <c r="W814" s="336">
        <v>0.85189975393114847</v>
      </c>
      <c r="X814" s="336">
        <v>0.15695558061365045</v>
      </c>
      <c r="Y814" s="336">
        <v>1.1902226804303955</v>
      </c>
      <c r="Z814" s="336" t="s">
        <v>1418</v>
      </c>
      <c r="AA814" s="336" t="s">
        <v>1418</v>
      </c>
      <c r="AB814" s="336">
        <v>3.0293194861800557E-2</v>
      </c>
      <c r="AC814" s="340">
        <v>-0.44078929054238936</v>
      </c>
      <c r="AD814" s="509">
        <v>33422113000134</v>
      </c>
      <c r="AE814" s="337" t="s">
        <v>2161</v>
      </c>
      <c r="AF814" s="337" t="s">
        <v>2161</v>
      </c>
      <c r="AG814" s="341" t="s">
        <v>719</v>
      </c>
      <c r="AH814" s="341" t="s">
        <v>2138</v>
      </c>
      <c r="AI814" s="341">
        <v>1000</v>
      </c>
      <c r="AJ814" s="341">
        <v>1000</v>
      </c>
      <c r="AK814" s="341">
        <v>1000</v>
      </c>
      <c r="AL814" s="640">
        <v>8.0000000000000002E-3</v>
      </c>
      <c r="AM814" s="640">
        <v>0.2</v>
      </c>
      <c r="AN814" s="336" t="s">
        <v>636</v>
      </c>
      <c r="AO814" s="334" t="s">
        <v>1324</v>
      </c>
      <c r="AP814" s="337" t="s">
        <v>11</v>
      </c>
      <c r="AQ814" s="343" t="s">
        <v>675</v>
      </c>
      <c r="AR814" s="336">
        <v>2.1333333333333334E-3</v>
      </c>
      <c r="AS814" s="336">
        <v>2.1333333333333334E-3</v>
      </c>
      <c r="AT814" s="336"/>
      <c r="AX814" s="629"/>
      <c r="AY814" s="630"/>
      <c r="AZ814" s="630"/>
      <c r="BA814" s="630"/>
      <c r="BB814" s="631"/>
      <c r="BC814" s="630"/>
      <c r="BD814" s="630"/>
      <c r="BE814" s="630"/>
      <c r="BF814" s="630"/>
      <c r="BG814" s="631"/>
      <c r="BH814" s="631"/>
      <c r="BI814" s="632"/>
      <c r="BJ814" s="632"/>
      <c r="BK814" s="632"/>
      <c r="BL814" s="631"/>
      <c r="BM814" s="631"/>
      <c r="BN814" s="631"/>
      <c r="BO814" s="631"/>
      <c r="BP814" s="631"/>
      <c r="BQ814" s="631"/>
      <c r="BR814" s="631"/>
      <c r="BS814" s="631"/>
      <c r="BT814" s="634"/>
      <c r="BU814" s="635"/>
      <c r="BV814" s="633"/>
      <c r="BW814" s="636"/>
    </row>
    <row r="815" spans="2:75" ht="15.75" customHeight="1">
      <c r="B815" s="330" t="s">
        <v>1289</v>
      </c>
      <c r="C815" s="331">
        <v>32388012000121</v>
      </c>
      <c r="D815" s="332" t="s">
        <v>11</v>
      </c>
      <c r="E815" s="332" t="s">
        <v>620</v>
      </c>
      <c r="F815" s="332" t="s">
        <v>692</v>
      </c>
      <c r="G815" s="333" t="s">
        <v>738</v>
      </c>
      <c r="H815" s="333" t="s">
        <v>34</v>
      </c>
      <c r="I815" s="333"/>
      <c r="J815" s="333" t="s">
        <v>608</v>
      </c>
      <c r="K815" s="334" t="s">
        <v>48</v>
      </c>
      <c r="L815" s="335"/>
      <c r="M815" s="335" t="s">
        <v>34</v>
      </c>
      <c r="N815" s="334">
        <v>502464</v>
      </c>
      <c r="O815" s="334" t="s">
        <v>1321</v>
      </c>
      <c r="P815" s="338">
        <v>43677</v>
      </c>
      <c r="Q815" s="339">
        <v>2362252206.7600002</v>
      </c>
      <c r="R815" s="339">
        <v>1550565191.0095236</v>
      </c>
      <c r="S815" s="334">
        <v>31</v>
      </c>
      <c r="T815" s="336">
        <v>8.5945686515510822E-2</v>
      </c>
      <c r="U815" s="336">
        <v>1.1110366645826777</v>
      </c>
      <c r="V815" s="336">
        <v>0.1166191537049952</v>
      </c>
      <c r="W815" s="336">
        <v>1.143257649889041</v>
      </c>
      <c r="X815" s="336">
        <v>0.19371529757100592</v>
      </c>
      <c r="Y815" s="336">
        <v>1.4689782919084184</v>
      </c>
      <c r="Z815" s="336">
        <v>0.22909558900256899</v>
      </c>
      <c r="AA815" s="336">
        <v>1.3022535979915302</v>
      </c>
      <c r="AB815" s="336">
        <v>2.5476051224074373E-2</v>
      </c>
      <c r="AC815" s="340">
        <v>0.52992437813375315</v>
      </c>
      <c r="AD815" s="509">
        <v>32388028000134</v>
      </c>
      <c r="AE815" s="337" t="s">
        <v>2204</v>
      </c>
      <c r="AF815" s="337" t="s">
        <v>719</v>
      </c>
      <c r="AG815" s="341" t="s">
        <v>719</v>
      </c>
      <c r="AH815" s="341" t="s">
        <v>2138</v>
      </c>
      <c r="AI815" s="341">
        <v>1000</v>
      </c>
      <c r="AJ815" s="341">
        <v>1000</v>
      </c>
      <c r="AK815" s="341">
        <v>0</v>
      </c>
      <c r="AL815" s="336">
        <v>5.0000000000000001E-3</v>
      </c>
      <c r="AM815" s="336" t="s">
        <v>34</v>
      </c>
      <c r="AN815" s="336" t="s">
        <v>64</v>
      </c>
      <c r="AO815" s="334" t="s">
        <v>1324</v>
      </c>
      <c r="AP815" s="337" t="s">
        <v>11</v>
      </c>
      <c r="AQ815" s="343" t="s">
        <v>675</v>
      </c>
      <c r="AR815" s="336">
        <v>1.3333333333333333E-3</v>
      </c>
      <c r="AS815" s="336">
        <v>1.3333333333333333E-3</v>
      </c>
      <c r="AT815" s="336"/>
      <c r="AX815" s="629"/>
      <c r="AY815" s="630"/>
      <c r="AZ815" s="630"/>
      <c r="BA815" s="630"/>
      <c r="BB815" s="631"/>
      <c r="BC815" s="630"/>
      <c r="BD815" s="630"/>
      <c r="BE815" s="630"/>
      <c r="BF815" s="630"/>
      <c r="BG815" s="631"/>
      <c r="BH815" s="631"/>
      <c r="BI815" s="632"/>
      <c r="BJ815" s="632"/>
      <c r="BK815" s="632"/>
      <c r="BL815" s="631"/>
      <c r="BM815" s="631"/>
      <c r="BN815" s="631"/>
      <c r="BO815" s="631"/>
      <c r="BP815" s="631"/>
      <c r="BQ815" s="631"/>
      <c r="BR815" s="631"/>
      <c r="BS815" s="631"/>
      <c r="BT815" s="634"/>
      <c r="BU815" s="635"/>
      <c r="BV815" s="633"/>
      <c r="BW815" s="636"/>
    </row>
    <row r="816" spans="2:75" ht="15.75" customHeight="1">
      <c r="B816" s="330" t="s">
        <v>1290</v>
      </c>
      <c r="C816" s="331">
        <v>44315861000134</v>
      </c>
      <c r="D816" s="332" t="s">
        <v>11</v>
      </c>
      <c r="E816" s="332" t="s">
        <v>621</v>
      </c>
      <c r="F816" s="332" t="s">
        <v>692</v>
      </c>
      <c r="G816" s="333" t="s">
        <v>865</v>
      </c>
      <c r="H816" s="333" t="s">
        <v>34</v>
      </c>
      <c r="I816" s="333"/>
      <c r="J816" s="333" t="s">
        <v>608</v>
      </c>
      <c r="K816" s="334" t="s">
        <v>48</v>
      </c>
      <c r="L816" s="335"/>
      <c r="M816" s="335" t="s">
        <v>34</v>
      </c>
      <c r="N816" s="334">
        <v>636797</v>
      </c>
      <c r="O816" s="334" t="s">
        <v>1321</v>
      </c>
      <c r="P816" s="338">
        <v>44560</v>
      </c>
      <c r="Q816" s="339">
        <v>67310965.25</v>
      </c>
      <c r="R816" s="339" t="s">
        <v>1418</v>
      </c>
      <c r="S816" s="334">
        <v>31</v>
      </c>
      <c r="T816" s="336">
        <v>8.0957508203423068E-2</v>
      </c>
      <c r="U816" s="336">
        <v>1.0465535099428525</v>
      </c>
      <c r="V816" s="336" t="s">
        <v>1418</v>
      </c>
      <c r="W816" s="336" t="s">
        <v>1418</v>
      </c>
      <c r="X816" s="336" t="s">
        <v>1418</v>
      </c>
      <c r="Y816" s="336" t="s">
        <v>1418</v>
      </c>
      <c r="Z816" s="336" t="s">
        <v>1418</v>
      </c>
      <c r="AA816" s="336" t="s">
        <v>1418</v>
      </c>
      <c r="AB816" s="336" t="s">
        <v>1418</v>
      </c>
      <c r="AC816" s="340" t="s">
        <v>1418</v>
      </c>
      <c r="AD816" s="509">
        <v>44315864000178</v>
      </c>
      <c r="AE816" s="337" t="s">
        <v>2204</v>
      </c>
      <c r="AF816" s="337" t="s">
        <v>719</v>
      </c>
      <c r="AG816" s="341" t="s">
        <v>719</v>
      </c>
      <c r="AH816" s="341" t="s">
        <v>2138</v>
      </c>
      <c r="AI816" s="341">
        <v>100</v>
      </c>
      <c r="AJ816" s="341">
        <v>100</v>
      </c>
      <c r="AK816" s="341">
        <v>100</v>
      </c>
      <c r="AL816" s="336">
        <v>5.0000000000000001E-3</v>
      </c>
      <c r="AM816" s="336">
        <v>0.15</v>
      </c>
      <c r="AN816" s="336" t="s">
        <v>636</v>
      </c>
      <c r="AO816" s="334" t="s">
        <v>1324</v>
      </c>
      <c r="AP816" s="337" t="s">
        <v>13</v>
      </c>
      <c r="AQ816" s="343" t="s">
        <v>671</v>
      </c>
      <c r="AR816" s="336">
        <v>1.3333333333333333E-3</v>
      </c>
      <c r="AS816" s="336">
        <v>1.3333333333333333E-3</v>
      </c>
      <c r="AT816" s="336"/>
      <c r="AX816" s="629"/>
      <c r="AY816" s="630"/>
      <c r="AZ816" s="630"/>
      <c r="BA816" s="630"/>
      <c r="BB816" s="631"/>
      <c r="BC816" s="630"/>
      <c r="BD816" s="630"/>
      <c r="BE816" s="630"/>
      <c r="BF816" s="630"/>
      <c r="BG816" s="631"/>
      <c r="BH816" s="631"/>
      <c r="BI816" s="632"/>
      <c r="BJ816" s="632"/>
      <c r="BK816" s="632"/>
      <c r="BL816" s="631"/>
      <c r="BM816" s="631"/>
      <c r="BN816" s="631"/>
      <c r="BO816" s="631"/>
      <c r="BP816" s="631"/>
      <c r="BQ816" s="631"/>
      <c r="BR816" s="631"/>
      <c r="BS816" s="631"/>
      <c r="BT816" s="634"/>
      <c r="BU816" s="635"/>
      <c r="BV816" s="633"/>
      <c r="BW816" s="636"/>
    </row>
    <row r="817" spans="2:75" ht="15.75" customHeight="1">
      <c r="B817" s="330" t="s">
        <v>827</v>
      </c>
      <c r="C817" s="331">
        <v>24623412000146</v>
      </c>
      <c r="D817" s="332" t="s">
        <v>11</v>
      </c>
      <c r="E817" s="332" t="s">
        <v>620</v>
      </c>
      <c r="F817" s="332" t="s">
        <v>692</v>
      </c>
      <c r="G817" s="333" t="s">
        <v>738</v>
      </c>
      <c r="H817" s="333" t="s">
        <v>34</v>
      </c>
      <c r="I817" s="333"/>
      <c r="J817" s="333" t="s">
        <v>608</v>
      </c>
      <c r="K817" s="334" t="s">
        <v>48</v>
      </c>
      <c r="L817" s="335"/>
      <c r="M817" s="335" t="s">
        <v>34</v>
      </c>
      <c r="N817" s="334">
        <v>425524</v>
      </c>
      <c r="O817" s="334" t="s">
        <v>1321</v>
      </c>
      <c r="P817" s="338">
        <v>42590</v>
      </c>
      <c r="Q817" s="339">
        <v>104197482.79000001</v>
      </c>
      <c r="R817" s="339">
        <v>107730040.53388888</v>
      </c>
      <c r="S817" s="334">
        <v>31</v>
      </c>
      <c r="T817" s="336">
        <v>6.9414408828834429E-2</v>
      </c>
      <c r="U817" s="336">
        <v>0.89733361132961809</v>
      </c>
      <c r="V817" s="336">
        <v>9.8804794413621888E-2</v>
      </c>
      <c r="W817" s="336">
        <v>0.96861736233169704</v>
      </c>
      <c r="X817" s="336">
        <v>0.17849921214133802</v>
      </c>
      <c r="Y817" s="336">
        <v>1.3535919519328004</v>
      </c>
      <c r="Z817" s="336">
        <v>0.19475569006735638</v>
      </c>
      <c r="AA817" s="336">
        <v>1.107054479851614</v>
      </c>
      <c r="AB817" s="336">
        <v>2.0450424387094056E-2</v>
      </c>
      <c r="AC817" s="340">
        <v>-0.13218672932271625</v>
      </c>
      <c r="AD817" s="509">
        <v>24601713000179</v>
      </c>
      <c r="AE817" s="337" t="s">
        <v>2208</v>
      </c>
      <c r="AF817" s="337" t="s">
        <v>2143</v>
      </c>
      <c r="AG817" s="341" t="s">
        <v>1437</v>
      </c>
      <c r="AH817" s="341" t="s">
        <v>2138</v>
      </c>
      <c r="AI817" s="341">
        <v>100</v>
      </c>
      <c r="AJ817" s="341">
        <v>100</v>
      </c>
      <c r="AK817" s="341">
        <v>100</v>
      </c>
      <c r="AL817" s="336">
        <v>0.01</v>
      </c>
      <c r="AM817" s="336">
        <v>0.2</v>
      </c>
      <c r="AN817" s="336" t="s">
        <v>2166</v>
      </c>
      <c r="AO817" s="334" t="s">
        <v>1324</v>
      </c>
      <c r="AP817" s="337" t="s">
        <v>13</v>
      </c>
      <c r="AQ817" s="343" t="s">
        <v>671</v>
      </c>
      <c r="AR817" s="336">
        <v>2E-3</v>
      </c>
      <c r="AS817" s="336">
        <v>2E-3</v>
      </c>
      <c r="AT817" s="336"/>
      <c r="AX817" s="629"/>
      <c r="AY817" s="630"/>
      <c r="AZ817" s="630"/>
      <c r="BA817" s="630"/>
      <c r="BB817" s="631"/>
      <c r="BC817" s="630"/>
      <c r="BD817" s="630"/>
      <c r="BE817" s="630"/>
      <c r="BF817" s="630"/>
      <c r="BG817" s="631"/>
      <c r="BH817" s="631"/>
      <c r="BI817" s="632"/>
      <c r="BJ817" s="632"/>
      <c r="BK817" s="632"/>
      <c r="BL817" s="631"/>
      <c r="BM817" s="631"/>
      <c r="BN817" s="631"/>
      <c r="BO817" s="631"/>
      <c r="BP817" s="631"/>
      <c r="BQ817" s="631"/>
      <c r="BR817" s="631"/>
      <c r="BS817" s="631"/>
      <c r="BT817" s="634"/>
      <c r="BU817" s="635"/>
      <c r="BV817" s="633"/>
      <c r="BW817" s="636"/>
    </row>
    <row r="818" spans="2:75" ht="15.75" customHeight="1">
      <c r="B818" s="330" t="s">
        <v>828</v>
      </c>
      <c r="C818" s="331">
        <v>30178843000143</v>
      </c>
      <c r="D818" s="332" t="s">
        <v>11</v>
      </c>
      <c r="E818" s="332" t="s">
        <v>620</v>
      </c>
      <c r="F818" s="332" t="s">
        <v>692</v>
      </c>
      <c r="G818" s="333" t="s">
        <v>738</v>
      </c>
      <c r="H818" s="333" t="s">
        <v>34</v>
      </c>
      <c r="I818" s="333"/>
      <c r="J818" s="333" t="s">
        <v>608</v>
      </c>
      <c r="K818" s="334" t="s">
        <v>48</v>
      </c>
      <c r="L818" s="335"/>
      <c r="M818" s="335" t="s">
        <v>34</v>
      </c>
      <c r="N818" s="334">
        <v>492558</v>
      </c>
      <c r="O818" s="334" t="s">
        <v>1321</v>
      </c>
      <c r="P818" s="338">
        <v>43556</v>
      </c>
      <c r="Q818" s="339">
        <v>47833308.520000003</v>
      </c>
      <c r="R818" s="339">
        <v>33469430.672817461</v>
      </c>
      <c r="S818" s="334">
        <v>31</v>
      </c>
      <c r="T818" s="336">
        <v>8.0022642239655273E-2</v>
      </c>
      <c r="U818" s="336">
        <v>1.0344683151608085</v>
      </c>
      <c r="V818" s="336">
        <v>0.1070915499772418</v>
      </c>
      <c r="W818" s="336">
        <v>1.049855275572215</v>
      </c>
      <c r="X818" s="336">
        <v>0.17781986174260878</v>
      </c>
      <c r="Y818" s="336">
        <v>1.3484403144480694</v>
      </c>
      <c r="Z818" s="336">
        <v>0.17854696879442722</v>
      </c>
      <c r="AA818" s="336">
        <v>1.0149188534590989</v>
      </c>
      <c r="AB818" s="336">
        <v>1.4965695205164628E-2</v>
      </c>
      <c r="AC818" s="340">
        <v>0.31513976779372532</v>
      </c>
      <c r="AD818" s="509">
        <v>30618457000125</v>
      </c>
      <c r="AE818" s="337" t="s">
        <v>2208</v>
      </c>
      <c r="AF818" s="337" t="s">
        <v>2143</v>
      </c>
      <c r="AG818" s="341" t="s">
        <v>1437</v>
      </c>
      <c r="AH818" s="341" t="s">
        <v>2138</v>
      </c>
      <c r="AI818" s="341">
        <v>100</v>
      </c>
      <c r="AJ818" s="341">
        <v>100</v>
      </c>
      <c r="AK818" s="341">
        <v>100</v>
      </c>
      <c r="AL818" s="336">
        <v>0.01</v>
      </c>
      <c r="AM818" s="336">
        <v>0.2</v>
      </c>
      <c r="AN818" s="336" t="s">
        <v>64</v>
      </c>
      <c r="AO818" s="334" t="s">
        <v>1324</v>
      </c>
      <c r="AP818" s="337" t="s">
        <v>13</v>
      </c>
      <c r="AQ818" s="343" t="s">
        <v>671</v>
      </c>
      <c r="AR818" s="336">
        <v>2E-3</v>
      </c>
      <c r="AS818" s="336">
        <v>2E-3</v>
      </c>
      <c r="AT818" s="336"/>
      <c r="AW818" s="629"/>
      <c r="AX818" s="629"/>
      <c r="AY818" s="630"/>
      <c r="AZ818" s="630"/>
      <c r="BA818" s="630"/>
      <c r="BB818" s="631"/>
      <c r="BC818" s="630"/>
      <c r="BD818" s="630"/>
      <c r="BE818" s="630"/>
      <c r="BF818" s="630"/>
      <c r="BG818" s="631"/>
      <c r="BH818" s="631"/>
      <c r="BI818" s="632"/>
      <c r="BJ818" s="632"/>
      <c r="BK818" s="632"/>
      <c r="BL818" s="212"/>
      <c r="BM818" s="631"/>
      <c r="BN818" s="631"/>
      <c r="BO818" s="631"/>
      <c r="BP818" s="631"/>
      <c r="BQ818" s="631"/>
      <c r="BR818" s="631"/>
      <c r="BS818" s="631"/>
      <c r="BT818" s="634"/>
      <c r="BU818" s="635"/>
      <c r="BV818" s="633"/>
      <c r="BW818" s="636"/>
    </row>
    <row r="819" spans="2:75" ht="15.75" customHeight="1">
      <c r="B819" s="330" t="s">
        <v>879</v>
      </c>
      <c r="C819" s="331">
        <v>23186354000178</v>
      </c>
      <c r="D819" s="332" t="s">
        <v>11</v>
      </c>
      <c r="E819" s="332" t="s">
        <v>621</v>
      </c>
      <c r="F819" s="332" t="s">
        <v>692</v>
      </c>
      <c r="G819" s="333" t="s">
        <v>738</v>
      </c>
      <c r="H819" s="333" t="s">
        <v>34</v>
      </c>
      <c r="I819" s="333"/>
      <c r="J819" s="333" t="s">
        <v>608</v>
      </c>
      <c r="K819" s="334" t="s">
        <v>48</v>
      </c>
      <c r="L819" s="335"/>
      <c r="M819" s="335" t="s">
        <v>34</v>
      </c>
      <c r="N819" s="334">
        <v>411051</v>
      </c>
      <c r="O819" s="334" t="s">
        <v>1321</v>
      </c>
      <c r="P819" s="338">
        <v>42320</v>
      </c>
      <c r="Q819" s="339">
        <v>58017529.009999998</v>
      </c>
      <c r="R819" s="339">
        <v>61419086.66329366</v>
      </c>
      <c r="S819" s="334">
        <v>31</v>
      </c>
      <c r="T819" s="336">
        <v>4.7287421933395635E-2</v>
      </c>
      <c r="U819" s="336">
        <v>0.61129373295670841</v>
      </c>
      <c r="V819" s="336">
        <v>7.6022000967326253E-2</v>
      </c>
      <c r="W819" s="336">
        <v>0.74526980692747935</v>
      </c>
      <c r="X819" s="336">
        <v>0.15640744995951184</v>
      </c>
      <c r="Y819" s="336">
        <v>1.1860661061063462</v>
      </c>
      <c r="Z819" s="336">
        <v>0.20237631662421807</v>
      </c>
      <c r="AA819" s="336">
        <v>1.1503725917184979</v>
      </c>
      <c r="AB819" s="336">
        <v>4.7851899050078424E-2</v>
      </c>
      <c r="AC819" s="340">
        <v>-0.47504801047600426</v>
      </c>
      <c r="AD819" s="509">
        <v>0</v>
      </c>
      <c r="AE819" s="337" t="s">
        <v>2218</v>
      </c>
      <c r="AF819" s="337" t="s">
        <v>2134</v>
      </c>
      <c r="AG819" s="341" t="s">
        <v>1436</v>
      </c>
      <c r="AH819" s="341" t="s">
        <v>2138</v>
      </c>
      <c r="AI819" s="341">
        <v>100</v>
      </c>
      <c r="AJ819" s="341">
        <v>0</v>
      </c>
      <c r="AK819" s="341">
        <v>0</v>
      </c>
      <c r="AL819" s="336">
        <v>0.01</v>
      </c>
      <c r="AM819" s="336">
        <v>0.2</v>
      </c>
      <c r="AN819" s="336" t="s">
        <v>34</v>
      </c>
      <c r="AO819" s="334" t="s">
        <v>1324</v>
      </c>
      <c r="AP819" s="337" t="s">
        <v>11</v>
      </c>
      <c r="AQ819" s="343" t="s">
        <v>675</v>
      </c>
      <c r="AR819" s="336">
        <v>2.3333333333333331E-3</v>
      </c>
      <c r="AS819" s="336">
        <v>2.3333333333333331E-3</v>
      </c>
      <c r="AT819" s="336"/>
      <c r="AX819" s="629"/>
      <c r="AY819" s="630"/>
      <c r="AZ819" s="630"/>
      <c r="BA819" s="630"/>
      <c r="BB819" s="631"/>
      <c r="BC819" s="630"/>
      <c r="BD819" s="630"/>
      <c r="BE819" s="630"/>
      <c r="BF819" s="630"/>
      <c r="BG819" s="631"/>
      <c r="BH819" s="631"/>
      <c r="BI819" s="632"/>
      <c r="BJ819" s="632"/>
      <c r="BK819" s="632"/>
      <c r="BL819" s="631"/>
      <c r="BM819" s="631"/>
      <c r="BN819" s="631"/>
      <c r="BO819" s="631"/>
      <c r="BP819" s="631"/>
      <c r="BQ819" s="631"/>
      <c r="BR819" s="631"/>
      <c r="BS819" s="631"/>
      <c r="BT819" s="634"/>
      <c r="BU819" s="635"/>
      <c r="BV819" s="633"/>
      <c r="BW819" s="636"/>
    </row>
    <row r="820" spans="2:75" ht="15.75" customHeight="1">
      <c r="B820" s="330" t="s">
        <v>887</v>
      </c>
      <c r="C820" s="331">
        <v>32485590000186</v>
      </c>
      <c r="D820" s="332" t="s">
        <v>11</v>
      </c>
      <c r="E820" s="332" t="s">
        <v>621</v>
      </c>
      <c r="F820" s="332" t="s">
        <v>692</v>
      </c>
      <c r="G820" s="333" t="s">
        <v>738</v>
      </c>
      <c r="H820" s="333" t="s">
        <v>34</v>
      </c>
      <c r="I820" s="333"/>
      <c r="J820" s="333" t="s">
        <v>608</v>
      </c>
      <c r="K820" s="334" t="s">
        <v>48</v>
      </c>
      <c r="L820" s="335"/>
      <c r="M820" s="335" t="s">
        <v>34</v>
      </c>
      <c r="N820" s="334">
        <v>501646</v>
      </c>
      <c r="O820" s="334" t="s">
        <v>1321</v>
      </c>
      <c r="P820" s="338">
        <v>43661</v>
      </c>
      <c r="Q820" s="339">
        <v>61818007.509999998</v>
      </c>
      <c r="R820" s="339">
        <v>85063738.233253941</v>
      </c>
      <c r="S820" s="334">
        <v>31</v>
      </c>
      <c r="T820" s="336">
        <v>5.9149486364944659E-2</v>
      </c>
      <c r="U820" s="336">
        <v>0.76463695511730589</v>
      </c>
      <c r="V820" s="336">
        <v>9.7520197499296968E-2</v>
      </c>
      <c r="W820" s="336">
        <v>0.95602401721927299</v>
      </c>
      <c r="X820" s="336">
        <v>0.1671194007686847</v>
      </c>
      <c r="Y820" s="336">
        <v>1.2672967750311785</v>
      </c>
      <c r="Z820" s="336">
        <v>0.20508466217675236</v>
      </c>
      <c r="AA820" s="336">
        <v>1.1657677058529416</v>
      </c>
      <c r="AB820" s="336">
        <v>4.4391773921834014E-2</v>
      </c>
      <c r="AC820" s="340">
        <v>-6.9871313316579378E-2</v>
      </c>
      <c r="AD820" s="509">
        <v>0</v>
      </c>
      <c r="AE820" s="337" t="s">
        <v>469</v>
      </c>
      <c r="AF820" s="337" t="s">
        <v>469</v>
      </c>
      <c r="AG820" s="341" t="s">
        <v>469</v>
      </c>
      <c r="AH820" s="341" t="s">
        <v>2138</v>
      </c>
      <c r="AI820" s="341">
        <v>1000</v>
      </c>
      <c r="AJ820" s="341">
        <v>1000</v>
      </c>
      <c r="AK820" s="341">
        <v>1000</v>
      </c>
      <c r="AL820" s="336">
        <v>6.0000000000000001E-3</v>
      </c>
      <c r="AM820" s="336" t="s">
        <v>34</v>
      </c>
      <c r="AN820" s="336" t="s">
        <v>636</v>
      </c>
      <c r="AO820" s="334" t="s">
        <v>1324</v>
      </c>
      <c r="AP820" s="337" t="s">
        <v>11</v>
      </c>
      <c r="AQ820" s="343" t="s">
        <v>675</v>
      </c>
      <c r="AR820" s="336">
        <v>2.2002000000000002E-3</v>
      </c>
      <c r="AS820" s="336">
        <v>2.2002000000000002E-3</v>
      </c>
      <c r="AT820" s="336"/>
      <c r="AX820" s="629"/>
      <c r="AY820" s="630"/>
      <c r="AZ820" s="630"/>
      <c r="BA820" s="630"/>
      <c r="BB820" s="631"/>
      <c r="BC820" s="630"/>
      <c r="BD820" s="630"/>
      <c r="BE820" s="630"/>
      <c r="BF820" s="630"/>
      <c r="BG820" s="631"/>
      <c r="BH820" s="631"/>
      <c r="BI820" s="632"/>
      <c r="BJ820" s="632"/>
      <c r="BK820" s="632"/>
      <c r="BL820" s="631"/>
      <c r="BM820" s="631"/>
      <c r="BN820" s="631"/>
      <c r="BO820" s="631"/>
      <c r="BP820" s="631"/>
      <c r="BQ820" s="631"/>
      <c r="BR820" s="631"/>
      <c r="BS820" s="631"/>
      <c r="BT820" s="634"/>
      <c r="BU820" s="635"/>
      <c r="BV820" s="633"/>
      <c r="BW820" s="636"/>
    </row>
    <row r="821" spans="2:75" ht="15.75" customHeight="1">
      <c r="B821" s="330" t="s">
        <v>893</v>
      </c>
      <c r="C821" s="331">
        <v>18623722000168</v>
      </c>
      <c r="D821" s="332" t="s">
        <v>11</v>
      </c>
      <c r="E821" s="332" t="s">
        <v>621</v>
      </c>
      <c r="F821" s="332" t="s">
        <v>692</v>
      </c>
      <c r="G821" s="333" t="s">
        <v>738</v>
      </c>
      <c r="H821" s="333" t="s">
        <v>34</v>
      </c>
      <c r="I821" s="333"/>
      <c r="J821" s="333" t="s">
        <v>608</v>
      </c>
      <c r="K821" s="334" t="s">
        <v>48</v>
      </c>
      <c r="L821" s="335"/>
      <c r="M821" s="335" t="s">
        <v>34</v>
      </c>
      <c r="N821" s="334">
        <v>405469</v>
      </c>
      <c r="O821" s="334" t="s">
        <v>1321</v>
      </c>
      <c r="P821" s="338">
        <v>42250</v>
      </c>
      <c r="Q821" s="339">
        <v>862376750.73000002</v>
      </c>
      <c r="R821" s="339">
        <v>931954008.06758106</v>
      </c>
      <c r="S821" s="334">
        <v>31</v>
      </c>
      <c r="T821" s="336">
        <v>6.90825563996047E-2</v>
      </c>
      <c r="U821" s="336">
        <v>0.8930436902055543</v>
      </c>
      <c r="V821" s="336">
        <v>0.10546974922822083</v>
      </c>
      <c r="W821" s="336">
        <v>1.0339562053594067</v>
      </c>
      <c r="X821" s="336">
        <v>0.19307537887495396</v>
      </c>
      <c r="Y821" s="336">
        <v>1.4641256721882743</v>
      </c>
      <c r="Z821" s="336">
        <v>0.28262173440858152</v>
      </c>
      <c r="AA821" s="336">
        <v>1.6065135610273789</v>
      </c>
      <c r="AB821" s="336">
        <v>3.1562703082645943E-2</v>
      </c>
      <c r="AC821" s="340">
        <v>0.1151358937099128</v>
      </c>
      <c r="AD821" s="509">
        <v>0</v>
      </c>
      <c r="AE821" s="337" t="s">
        <v>2220</v>
      </c>
      <c r="AF821" s="337" t="s">
        <v>2220</v>
      </c>
      <c r="AG821" s="341" t="s">
        <v>719</v>
      </c>
      <c r="AH821" s="341" t="s">
        <v>2138</v>
      </c>
      <c r="AI821" s="341">
        <v>1000</v>
      </c>
      <c r="AJ821" s="341">
        <v>1000</v>
      </c>
      <c r="AK821" s="341">
        <v>1000</v>
      </c>
      <c r="AL821" s="336">
        <v>8.0000000000000002E-3</v>
      </c>
      <c r="AM821" s="336">
        <v>0.2</v>
      </c>
      <c r="AN821" s="336" t="s">
        <v>636</v>
      </c>
      <c r="AO821" s="334" t="s">
        <v>1324</v>
      </c>
      <c r="AP821" s="337" t="s">
        <v>13</v>
      </c>
      <c r="AQ821" s="343" t="s">
        <v>671</v>
      </c>
      <c r="AR821" s="336">
        <v>2.8E-3</v>
      </c>
      <c r="AS821" s="336">
        <v>2.8E-3</v>
      </c>
      <c r="AT821" s="336"/>
      <c r="AX821" s="629"/>
      <c r="AY821" s="630"/>
      <c r="AZ821" s="630"/>
      <c r="BA821" s="630"/>
      <c r="BB821" s="631"/>
      <c r="BC821" s="630"/>
      <c r="BD821" s="630"/>
      <c r="BE821" s="630"/>
      <c r="BF821" s="630"/>
      <c r="BG821" s="631"/>
      <c r="BH821" s="631"/>
      <c r="BI821" s="632"/>
      <c r="BJ821" s="632"/>
      <c r="BK821" s="632"/>
      <c r="BL821" s="631"/>
      <c r="BM821" s="631"/>
      <c r="BN821" s="631"/>
      <c r="BO821" s="631"/>
      <c r="BP821" s="631"/>
      <c r="BQ821" s="631"/>
      <c r="BR821" s="631"/>
      <c r="BS821" s="631"/>
      <c r="BT821" s="634"/>
      <c r="BU821" s="635"/>
      <c r="BV821" s="633"/>
      <c r="BW821" s="636"/>
    </row>
    <row r="822" spans="2:75" ht="15.75" customHeight="1">
      <c r="B822" s="330" t="s">
        <v>933</v>
      </c>
      <c r="C822" s="331">
        <v>20584638000124</v>
      </c>
      <c r="D822" s="332" t="s">
        <v>11</v>
      </c>
      <c r="E822" s="332" t="s">
        <v>620</v>
      </c>
      <c r="F822" s="332" t="s">
        <v>692</v>
      </c>
      <c r="G822" s="333" t="s">
        <v>738</v>
      </c>
      <c r="H822" s="333" t="s">
        <v>34</v>
      </c>
      <c r="I822" s="333" t="s">
        <v>1304</v>
      </c>
      <c r="J822" s="333" t="s">
        <v>608</v>
      </c>
      <c r="K822" s="334" t="s">
        <v>48</v>
      </c>
      <c r="L822" s="335"/>
      <c r="M822" s="335" t="s">
        <v>34</v>
      </c>
      <c r="N822" s="334">
        <v>408840</v>
      </c>
      <c r="O822" s="334" t="s">
        <v>1321</v>
      </c>
      <c r="P822" s="338">
        <v>42319</v>
      </c>
      <c r="Q822" s="339">
        <v>15149372.880000001</v>
      </c>
      <c r="R822" s="339">
        <v>24937374.189087309</v>
      </c>
      <c r="S822" s="334">
        <v>31</v>
      </c>
      <c r="T822" s="336">
        <v>7.1145698524793577E-2</v>
      </c>
      <c r="U822" s="336">
        <v>0.9197143311447733</v>
      </c>
      <c r="V822" s="336">
        <v>9.9990712641968349E-2</v>
      </c>
      <c r="W822" s="336">
        <v>0.9802433263661271</v>
      </c>
      <c r="X822" s="336">
        <v>0.15170663381871408</v>
      </c>
      <c r="Y822" s="336">
        <v>1.1504189633578317</v>
      </c>
      <c r="Z822" s="336">
        <v>0.11966348137570026</v>
      </c>
      <c r="AA822" s="336">
        <v>0.68020602163558319</v>
      </c>
      <c r="AB822" s="336">
        <v>7.6514829135699985E-3</v>
      </c>
      <c r="AC822" s="340">
        <v>-0.23566314677695285</v>
      </c>
      <c r="AD822" s="509">
        <v>0</v>
      </c>
      <c r="AE822" s="337" t="s">
        <v>2266</v>
      </c>
      <c r="AF822" s="337" t="s">
        <v>2134</v>
      </c>
      <c r="AG822" s="341" t="s">
        <v>59</v>
      </c>
      <c r="AH822" s="341" t="s">
        <v>2138</v>
      </c>
      <c r="AI822" s="341">
        <v>0</v>
      </c>
      <c r="AJ822" s="341">
        <v>0</v>
      </c>
      <c r="AK822" s="341">
        <v>0</v>
      </c>
      <c r="AL822" s="336">
        <v>7.4999999999999997E-3</v>
      </c>
      <c r="AM822" s="336" t="s">
        <v>34</v>
      </c>
      <c r="AN822" s="336" t="s">
        <v>64</v>
      </c>
      <c r="AO822" s="334" t="s">
        <v>1324</v>
      </c>
      <c r="AP822" s="337" t="s">
        <v>11</v>
      </c>
      <c r="AQ822" s="343" t="s">
        <v>675</v>
      </c>
      <c r="AR822" s="336">
        <v>2E-3</v>
      </c>
      <c r="AS822" s="336">
        <v>2E-3</v>
      </c>
      <c r="AT822" s="336"/>
      <c r="AX822" s="629"/>
      <c r="AY822" s="630"/>
      <c r="AZ822" s="630"/>
      <c r="BA822" s="630"/>
      <c r="BB822" s="631"/>
      <c r="BC822" s="630"/>
      <c r="BD822" s="630"/>
      <c r="BE822" s="630"/>
      <c r="BF822" s="630"/>
      <c r="BG822" s="631"/>
      <c r="BH822" s="631"/>
      <c r="BI822" s="632"/>
      <c r="BJ822" s="632"/>
      <c r="BK822" s="632"/>
      <c r="BL822" s="631"/>
      <c r="BM822" s="631"/>
      <c r="BN822" s="631"/>
      <c r="BO822" s="631"/>
      <c r="BP822" s="631"/>
      <c r="BQ822" s="631"/>
      <c r="BR822" s="631"/>
      <c r="BS822" s="631"/>
      <c r="BT822" s="634"/>
      <c r="BU822" s="635"/>
      <c r="BV822" s="633"/>
      <c r="BW822" s="636"/>
    </row>
    <row r="823" spans="2:75" ht="15.75" customHeight="1">
      <c r="B823" s="330" t="s">
        <v>1597</v>
      </c>
      <c r="C823" s="331">
        <v>828035000113</v>
      </c>
      <c r="D823" s="332" t="s">
        <v>11</v>
      </c>
      <c r="E823" s="332" t="s">
        <v>620</v>
      </c>
      <c r="F823" s="332" t="s">
        <v>692</v>
      </c>
      <c r="G823" s="333" t="s">
        <v>738</v>
      </c>
      <c r="H823" s="333" t="s">
        <v>34</v>
      </c>
      <c r="I823" s="333" t="s">
        <v>1304</v>
      </c>
      <c r="J823" s="333" t="s">
        <v>608</v>
      </c>
      <c r="K823" s="334" t="s">
        <v>48</v>
      </c>
      <c r="L823" s="335"/>
      <c r="M823" s="335"/>
      <c r="N823" s="334">
        <v>20583</v>
      </c>
      <c r="O823" s="334" t="s">
        <v>1324</v>
      </c>
      <c r="P823" s="338">
        <v>34978</v>
      </c>
      <c r="Q823" s="339" t="s">
        <v>1393</v>
      </c>
      <c r="R823" s="339" t="s">
        <v>1418</v>
      </c>
      <c r="S823" s="334">
        <v>31</v>
      </c>
      <c r="T823" s="336" t="s">
        <v>1418</v>
      </c>
      <c r="U823" s="336" t="s">
        <v>1418</v>
      </c>
      <c r="V823" s="336" t="s">
        <v>1418</v>
      </c>
      <c r="W823" s="336" t="s">
        <v>1418</v>
      </c>
      <c r="X823" s="336" t="s">
        <v>1418</v>
      </c>
      <c r="Y823" s="336" t="s">
        <v>1418</v>
      </c>
      <c r="Z823" s="336" t="s">
        <v>1418</v>
      </c>
      <c r="AA823" s="336" t="s">
        <v>1418</v>
      </c>
      <c r="AB823" s="336" t="s">
        <v>1418</v>
      </c>
      <c r="AC823" s="340" t="s">
        <v>1418</v>
      </c>
      <c r="AD823" s="509">
        <v>42046759000155</v>
      </c>
      <c r="AE823" s="337" t="s">
        <v>2266</v>
      </c>
      <c r="AF823" s="337" t="s">
        <v>2134</v>
      </c>
      <c r="AG823" s="341" t="s">
        <v>1436</v>
      </c>
      <c r="AH823" s="341" t="s">
        <v>2138</v>
      </c>
      <c r="AI823" s="341">
        <v>1000</v>
      </c>
      <c r="AJ823" s="341">
        <v>1000</v>
      </c>
      <c r="AK823" s="341">
        <v>1000</v>
      </c>
      <c r="AL823" s="336">
        <v>1.8700000000000001E-2</v>
      </c>
      <c r="AM823" s="336">
        <v>0.2</v>
      </c>
      <c r="AN823" s="336" t="s">
        <v>2152</v>
      </c>
      <c r="AO823" s="334" t="s">
        <v>1324</v>
      </c>
      <c r="AP823" s="337" t="s">
        <v>13</v>
      </c>
      <c r="AQ823" s="343" t="s">
        <v>664</v>
      </c>
      <c r="AR823" s="336">
        <v>1.0666666666666667E-3</v>
      </c>
      <c r="AS823" s="336">
        <v>1.0666666666666667E-3</v>
      </c>
      <c r="AT823" s="336"/>
      <c r="AX823" s="629"/>
      <c r="AY823" s="630"/>
      <c r="AZ823" s="630"/>
      <c r="BA823" s="630"/>
      <c r="BB823" s="631"/>
      <c r="BC823" s="630"/>
      <c r="BD823" s="630"/>
      <c r="BE823" s="630"/>
      <c r="BF823" s="630"/>
      <c r="BG823" s="631"/>
      <c r="BH823" s="631"/>
      <c r="BI823" s="632"/>
      <c r="BJ823" s="632"/>
      <c r="BK823" s="632"/>
      <c r="BL823" s="631"/>
      <c r="BM823" s="631"/>
      <c r="BN823" s="631"/>
      <c r="BO823" s="631"/>
      <c r="BP823" s="631"/>
      <c r="BQ823" s="631"/>
      <c r="BR823" s="631"/>
      <c r="BS823" s="631"/>
      <c r="BT823" s="634"/>
      <c r="BU823" s="635"/>
      <c r="BV823" s="633"/>
      <c r="BW823" s="636"/>
    </row>
    <row r="824" spans="2:75" ht="15.75" customHeight="1">
      <c r="B824" s="330" t="s">
        <v>471</v>
      </c>
      <c r="C824" s="331">
        <v>41088594000111</v>
      </c>
      <c r="D824" s="332" t="s">
        <v>11</v>
      </c>
      <c r="E824" s="332" t="s">
        <v>621</v>
      </c>
      <c r="F824" s="332" t="s">
        <v>692</v>
      </c>
      <c r="G824" s="333" t="s">
        <v>738</v>
      </c>
      <c r="H824" s="333" t="s">
        <v>34</v>
      </c>
      <c r="I824" s="333"/>
      <c r="J824" s="333" t="s">
        <v>608</v>
      </c>
      <c r="K824" s="334" t="s">
        <v>48</v>
      </c>
      <c r="L824" s="335"/>
      <c r="M824" s="335" t="s">
        <v>34</v>
      </c>
      <c r="N824" s="334">
        <v>635685</v>
      </c>
      <c r="O824" s="334" t="s">
        <v>1321</v>
      </c>
      <c r="P824" s="338">
        <v>44287</v>
      </c>
      <c r="Q824" s="339">
        <v>3322791.94</v>
      </c>
      <c r="R824" s="339">
        <v>3289942.5839285692</v>
      </c>
      <c r="S824" s="334">
        <v>31</v>
      </c>
      <c r="T824" s="336">
        <v>4.5397866403447118E-2</v>
      </c>
      <c r="U824" s="336">
        <v>0.58686707981503061</v>
      </c>
      <c r="V824" s="336">
        <v>7.57290517683058E-2</v>
      </c>
      <c r="W824" s="336">
        <v>0.74239792523250303</v>
      </c>
      <c r="X824" s="336" t="s">
        <v>1418</v>
      </c>
      <c r="Y824" s="336" t="s">
        <v>1418</v>
      </c>
      <c r="Z824" s="336" t="s">
        <v>1418</v>
      </c>
      <c r="AA824" s="336" t="s">
        <v>1418</v>
      </c>
      <c r="AB824" s="336">
        <v>3.4508719649502931E-2</v>
      </c>
      <c r="AC824" s="340">
        <v>-0.68244819902252085</v>
      </c>
      <c r="AD824" s="509">
        <v>34706691000165</v>
      </c>
      <c r="AE824" s="337" t="s">
        <v>2316</v>
      </c>
      <c r="AF824" s="337" t="s">
        <v>2134</v>
      </c>
      <c r="AG824" s="341" t="s">
        <v>1436</v>
      </c>
      <c r="AH824" s="341" t="s">
        <v>2138</v>
      </c>
      <c r="AI824" s="341">
        <v>500</v>
      </c>
      <c r="AJ824" s="341">
        <v>100</v>
      </c>
      <c r="AK824" s="341">
        <v>100</v>
      </c>
      <c r="AL824" s="336">
        <v>8.0000000000000002E-3</v>
      </c>
      <c r="AM824" s="336">
        <v>0.2</v>
      </c>
      <c r="AN824" s="336" t="s">
        <v>34</v>
      </c>
      <c r="AO824" s="334" t="s">
        <v>1324</v>
      </c>
      <c r="AP824" s="337" t="s">
        <v>11</v>
      </c>
      <c r="AQ824" s="343" t="s">
        <v>675</v>
      </c>
      <c r="AR824" s="336">
        <v>1.8664E-3</v>
      </c>
      <c r="AS824" s="336">
        <v>1.8664E-3</v>
      </c>
      <c r="AT824" s="336"/>
      <c r="AX824" s="629"/>
      <c r="AY824" s="630"/>
      <c r="AZ824" s="630"/>
      <c r="BA824" s="630"/>
      <c r="BB824" s="631"/>
      <c r="BC824" s="630"/>
      <c r="BD824" s="630"/>
      <c r="BE824" s="630"/>
      <c r="BF824" s="630"/>
      <c r="BG824" s="631"/>
      <c r="BH824" s="631"/>
      <c r="BI824" s="632"/>
      <c r="BJ824" s="632"/>
      <c r="BK824" s="632"/>
      <c r="BL824" s="631"/>
      <c r="BM824" s="631"/>
      <c r="BN824" s="631"/>
      <c r="BO824" s="631"/>
      <c r="BP824" s="631"/>
      <c r="BQ824" s="631"/>
      <c r="BR824" s="631"/>
      <c r="BS824" s="631"/>
      <c r="BT824" s="634"/>
      <c r="BU824" s="635"/>
      <c r="BV824" s="633"/>
      <c r="BW824" s="636"/>
    </row>
    <row r="825" spans="2:75" ht="15.75" customHeight="1">
      <c r="B825" s="330" t="s">
        <v>1084</v>
      </c>
      <c r="C825" s="331">
        <v>27954376000191</v>
      </c>
      <c r="D825" s="332" t="s">
        <v>11</v>
      </c>
      <c r="E825" s="332" t="s">
        <v>621</v>
      </c>
      <c r="F825" s="332" t="s">
        <v>692</v>
      </c>
      <c r="G825" s="333" t="s">
        <v>738</v>
      </c>
      <c r="H825" s="333" t="s">
        <v>34</v>
      </c>
      <c r="I825" s="333"/>
      <c r="J825" s="333" t="s">
        <v>608</v>
      </c>
      <c r="K825" s="334" t="s">
        <v>48</v>
      </c>
      <c r="L825" s="335"/>
      <c r="M825" s="335" t="s">
        <v>1415</v>
      </c>
      <c r="N825" s="334">
        <v>453552</v>
      </c>
      <c r="O825" s="334" t="s">
        <v>1321</v>
      </c>
      <c r="P825" s="338">
        <v>43060</v>
      </c>
      <c r="Q825" s="339">
        <v>6466963.2000000002</v>
      </c>
      <c r="R825" s="339">
        <v>5956531.7437301623</v>
      </c>
      <c r="S825" s="334">
        <v>31</v>
      </c>
      <c r="T825" s="336">
        <v>8.3109020323365312E-2</v>
      </c>
      <c r="U825" s="336">
        <v>1.0743665270524247</v>
      </c>
      <c r="V825" s="336">
        <v>0.13933024470632116</v>
      </c>
      <c r="W825" s="336">
        <v>1.36590228157856</v>
      </c>
      <c r="X825" s="336">
        <v>0.14486666754370958</v>
      </c>
      <c r="Y825" s="336">
        <v>1.0985502565424379</v>
      </c>
      <c r="Z825" s="336">
        <v>0.12867316322992095</v>
      </c>
      <c r="AA825" s="336">
        <v>0.73141997412807891</v>
      </c>
      <c r="AB825" s="336">
        <v>3.1046806118105015E-2</v>
      </c>
      <c r="AC825" s="340">
        <v>1.0887415852256284</v>
      </c>
      <c r="AD825" s="509">
        <v>36729801000130</v>
      </c>
      <c r="AE825" s="337" t="s">
        <v>2356</v>
      </c>
      <c r="AF825" s="337" t="s">
        <v>2134</v>
      </c>
      <c r="AG825" s="341" t="s">
        <v>1436</v>
      </c>
      <c r="AH825" s="341" t="s">
        <v>2135</v>
      </c>
      <c r="AI825" s="341">
        <v>1000</v>
      </c>
      <c r="AJ825" s="341">
        <v>1000</v>
      </c>
      <c r="AK825" s="341">
        <v>1000</v>
      </c>
      <c r="AL825" s="336">
        <v>2.5000000000000001E-3</v>
      </c>
      <c r="AM825" s="336" t="s">
        <v>34</v>
      </c>
      <c r="AN825" s="336" t="s">
        <v>34</v>
      </c>
      <c r="AO825" s="334" t="s">
        <v>1324</v>
      </c>
      <c r="AP825" s="337" t="s">
        <v>11</v>
      </c>
      <c r="AQ825" s="343" t="s">
        <v>675</v>
      </c>
      <c r="AR825" s="336" t="s">
        <v>34</v>
      </c>
      <c r="AS825" s="336" t="s">
        <v>34</v>
      </c>
      <c r="AT825" s="336"/>
      <c r="AX825" s="629"/>
      <c r="AY825" s="630"/>
      <c r="AZ825" s="630"/>
      <c r="BA825" s="630"/>
      <c r="BB825" s="631"/>
      <c r="BC825" s="630"/>
      <c r="BD825" s="630"/>
      <c r="BE825" s="630"/>
      <c r="BF825" s="630"/>
      <c r="BG825" s="631"/>
      <c r="BH825" s="631"/>
      <c r="BI825" s="632"/>
      <c r="BJ825" s="632"/>
      <c r="BK825" s="632"/>
      <c r="BL825" s="631"/>
      <c r="BM825" s="631"/>
      <c r="BN825" s="631"/>
      <c r="BO825" s="631"/>
      <c r="BP825" s="631"/>
      <c r="BQ825" s="631"/>
      <c r="BR825" s="631"/>
      <c r="BS825" s="631"/>
      <c r="BT825" s="634"/>
      <c r="BU825" s="635"/>
      <c r="BV825" s="633"/>
      <c r="BW825" s="636"/>
    </row>
    <row r="826" spans="2:75" ht="15.75" customHeight="1">
      <c r="B826" s="330" t="s">
        <v>1110</v>
      </c>
      <c r="C826" s="331">
        <v>24552346000160</v>
      </c>
      <c r="D826" s="332" t="s">
        <v>11</v>
      </c>
      <c r="E826" s="332" t="s">
        <v>621</v>
      </c>
      <c r="F826" s="332" t="s">
        <v>692</v>
      </c>
      <c r="G826" s="333" t="s">
        <v>738</v>
      </c>
      <c r="H826" s="333" t="s">
        <v>34</v>
      </c>
      <c r="I826" s="333"/>
      <c r="J826" s="333" t="s">
        <v>608</v>
      </c>
      <c r="K826" s="334" t="s">
        <v>48</v>
      </c>
      <c r="L826" s="335"/>
      <c r="M826" s="335" t="s">
        <v>34</v>
      </c>
      <c r="N826" s="334">
        <v>426911</v>
      </c>
      <c r="O826" s="334" t="s">
        <v>1321</v>
      </c>
      <c r="P826" s="338">
        <v>42646</v>
      </c>
      <c r="Q826" s="339">
        <v>41803552.5</v>
      </c>
      <c r="R826" s="339">
        <v>53039816.083492056</v>
      </c>
      <c r="S826" s="334">
        <v>31</v>
      </c>
      <c r="T826" s="336">
        <v>5.625636648634047E-2</v>
      </c>
      <c r="U826" s="336">
        <v>0.7272370297634938</v>
      </c>
      <c r="V826" s="336">
        <v>8.7058298122519417E-2</v>
      </c>
      <c r="W826" s="336">
        <v>0.85346242150467466</v>
      </c>
      <c r="X826" s="336">
        <v>0.15694488238976567</v>
      </c>
      <c r="Y826" s="336">
        <v>1.1901415538552318</v>
      </c>
      <c r="Z826" s="336">
        <v>0.20935942250322359</v>
      </c>
      <c r="AA826" s="336">
        <v>1.1900668293757266</v>
      </c>
      <c r="AB826" s="336">
        <v>3.4435287135415216E-2</v>
      </c>
      <c r="AC826" s="340">
        <v>-0.37964306725801977</v>
      </c>
      <c r="AD826" s="509">
        <v>0</v>
      </c>
      <c r="AE826" s="337" t="s">
        <v>2374</v>
      </c>
      <c r="AF826" s="337" t="s">
        <v>2134</v>
      </c>
      <c r="AG826" s="341" t="s">
        <v>1436</v>
      </c>
      <c r="AH826" s="341" t="s">
        <v>2138</v>
      </c>
      <c r="AI826" s="341">
        <v>0</v>
      </c>
      <c r="AJ826" s="341">
        <v>0</v>
      </c>
      <c r="AK826" s="341">
        <v>0</v>
      </c>
      <c r="AL826" s="336">
        <v>9.0000000000000011E-3</v>
      </c>
      <c r="AM826" s="336">
        <v>0.2</v>
      </c>
      <c r="AN826" s="336" t="s">
        <v>2152</v>
      </c>
      <c r="AO826" s="334" t="s">
        <v>1324</v>
      </c>
      <c r="AP826" s="337" t="s">
        <v>11</v>
      </c>
      <c r="AQ826" s="343" t="s">
        <v>675</v>
      </c>
      <c r="AR826" s="336">
        <v>1.7999999999999997E-3</v>
      </c>
      <c r="AS826" s="336">
        <v>1.7999999999999997E-3</v>
      </c>
      <c r="AT826" s="336"/>
      <c r="AX826" s="629"/>
      <c r="AY826" s="630"/>
      <c r="AZ826" s="630"/>
      <c r="BA826" s="630"/>
      <c r="BB826" s="631"/>
      <c r="BC826" s="630"/>
      <c r="BD826" s="630"/>
      <c r="BE826" s="630"/>
      <c r="BF826" s="630"/>
      <c r="BG826" s="631"/>
      <c r="BH826" s="631"/>
      <c r="BI826" s="632"/>
      <c r="BJ826" s="632"/>
      <c r="BK826" s="632"/>
      <c r="BL826" s="631"/>
      <c r="BM826" s="631"/>
      <c r="BN826" s="631"/>
      <c r="BO826" s="631"/>
      <c r="BP826" s="631"/>
      <c r="BQ826" s="631"/>
      <c r="BR826" s="631"/>
      <c r="BS826" s="631"/>
      <c r="BT826" s="634"/>
      <c r="BU826" s="635"/>
      <c r="BV826" s="633"/>
      <c r="BW826" s="636"/>
    </row>
    <row r="827" spans="2:75" ht="15.75" customHeight="1">
      <c r="B827" s="330" t="s">
        <v>1149</v>
      </c>
      <c r="C827" s="331">
        <v>23565840000105</v>
      </c>
      <c r="D827" s="332" t="s">
        <v>11</v>
      </c>
      <c r="E827" s="332" t="s">
        <v>620</v>
      </c>
      <c r="F827" s="332" t="s">
        <v>692</v>
      </c>
      <c r="G827" s="333" t="s">
        <v>738</v>
      </c>
      <c r="H827" s="333" t="s">
        <v>34</v>
      </c>
      <c r="I827" s="333"/>
      <c r="J827" s="333" t="s">
        <v>608</v>
      </c>
      <c r="K827" s="334" t="s">
        <v>48</v>
      </c>
      <c r="L827" s="335"/>
      <c r="M827" s="335" t="s">
        <v>34</v>
      </c>
      <c r="N827" s="334">
        <v>416517</v>
      </c>
      <c r="O827" s="334" t="s">
        <v>1321</v>
      </c>
      <c r="P827" s="338">
        <v>42458</v>
      </c>
      <c r="Q827" s="339">
        <v>54170126.759999998</v>
      </c>
      <c r="R827" s="339">
        <v>56365244.961071447</v>
      </c>
      <c r="S827" s="334">
        <v>31</v>
      </c>
      <c r="T827" s="336">
        <v>8.8619225346694419E-2</v>
      </c>
      <c r="U827" s="336">
        <v>1.1455980228783547</v>
      </c>
      <c r="V827" s="336">
        <v>0.11973405392648795</v>
      </c>
      <c r="W827" s="336">
        <v>1.1737940874614747</v>
      </c>
      <c r="X827" s="336">
        <v>0.18159472284425671</v>
      </c>
      <c r="Y827" s="336">
        <v>1.3770657719252093</v>
      </c>
      <c r="Z827" s="336">
        <v>0.15476223002061928</v>
      </c>
      <c r="AA827" s="336">
        <v>0.87971868753563942</v>
      </c>
      <c r="AB827" s="336">
        <v>1.240581250188299E-2</v>
      </c>
      <c r="AC827" s="340">
        <v>1.2930334556798582</v>
      </c>
      <c r="AD827" s="509">
        <v>26171796000139</v>
      </c>
      <c r="AE827" s="337" t="s">
        <v>2398</v>
      </c>
      <c r="AF827" s="337" t="s">
        <v>2143</v>
      </c>
      <c r="AG827" s="341" t="s">
        <v>1437</v>
      </c>
      <c r="AH827" s="341" t="s">
        <v>2138</v>
      </c>
      <c r="AI827" s="341">
        <v>1000</v>
      </c>
      <c r="AJ827" s="341">
        <v>1000</v>
      </c>
      <c r="AK827" s="341">
        <v>1000</v>
      </c>
      <c r="AL827" s="336">
        <v>8.0000000000000002E-3</v>
      </c>
      <c r="AM827" s="336" t="s">
        <v>34</v>
      </c>
      <c r="AN827" s="336" t="s">
        <v>64</v>
      </c>
      <c r="AO827" s="334" t="s">
        <v>1324</v>
      </c>
      <c r="AP827" s="337" t="s">
        <v>11</v>
      </c>
      <c r="AQ827" s="343" t="s">
        <v>675</v>
      </c>
      <c r="AR827" s="336">
        <v>1.5999999999999999E-3</v>
      </c>
      <c r="AS827" s="336">
        <v>1.5999999999999999E-3</v>
      </c>
      <c r="AT827" s="336"/>
      <c r="AX827" s="629"/>
      <c r="AY827" s="630"/>
      <c r="AZ827" s="630"/>
      <c r="BA827" s="630"/>
      <c r="BB827" s="631"/>
      <c r="BC827" s="630"/>
      <c r="BD827" s="630"/>
      <c r="BE827" s="630"/>
      <c r="BF827" s="630"/>
      <c r="BG827" s="631"/>
      <c r="BH827" s="631"/>
      <c r="BI827" s="632"/>
      <c r="BJ827" s="632"/>
      <c r="BK827" s="632"/>
      <c r="BL827" s="631"/>
      <c r="BM827" s="631"/>
      <c r="BN827" s="631"/>
      <c r="BO827" s="631"/>
      <c r="BP827" s="631"/>
      <c r="BQ827" s="631"/>
      <c r="BR827" s="631"/>
      <c r="BS827" s="631"/>
      <c r="BT827" s="634"/>
      <c r="BU827" s="635"/>
      <c r="BV827" s="633"/>
      <c r="BW827" s="636"/>
    </row>
    <row r="828" spans="2:75" ht="15.75" customHeight="1">
      <c r="B828" s="330" t="s">
        <v>1193</v>
      </c>
      <c r="C828" s="331">
        <v>26759909000111</v>
      </c>
      <c r="D828" s="332" t="s">
        <v>11</v>
      </c>
      <c r="E828" s="332" t="s">
        <v>620</v>
      </c>
      <c r="F828" s="332" t="s">
        <v>692</v>
      </c>
      <c r="G828" s="333" t="s">
        <v>738</v>
      </c>
      <c r="H828" s="333" t="s">
        <v>34</v>
      </c>
      <c r="I828" s="333"/>
      <c r="J828" s="333" t="s">
        <v>608</v>
      </c>
      <c r="K828" s="334" t="s">
        <v>48</v>
      </c>
      <c r="L828" s="335"/>
      <c r="M828" s="335" t="s">
        <v>34</v>
      </c>
      <c r="N828" s="334">
        <v>442976</v>
      </c>
      <c r="O828" s="334" t="s">
        <v>1324</v>
      </c>
      <c r="P828" s="338">
        <v>42916</v>
      </c>
      <c r="Q828" s="339">
        <v>627155034.49000001</v>
      </c>
      <c r="R828" s="339">
        <v>510847612.86448413</v>
      </c>
      <c r="S828" s="334">
        <v>31</v>
      </c>
      <c r="T828" s="336">
        <v>8.559176619539266E-2</v>
      </c>
      <c r="U828" s="336">
        <v>1.1064614675258579</v>
      </c>
      <c r="V828" s="336">
        <v>0.11685347723827144</v>
      </c>
      <c r="W828" s="336">
        <v>1.1455548040310164</v>
      </c>
      <c r="X828" s="336">
        <v>0.20208746405599398</v>
      </c>
      <c r="Y828" s="336">
        <v>1.5324659512564505</v>
      </c>
      <c r="Z828" s="336">
        <v>0.21190224482632236</v>
      </c>
      <c r="AA828" s="336">
        <v>1.2045210558133705</v>
      </c>
      <c r="AB828" s="336">
        <v>1.3354935338420183E-2</v>
      </c>
      <c r="AC828" s="340">
        <v>1.0090862681819313</v>
      </c>
      <c r="AD828" s="509">
        <v>30676315000114</v>
      </c>
      <c r="AE828" s="337" t="s">
        <v>2423</v>
      </c>
      <c r="AF828" s="337" t="s">
        <v>2143</v>
      </c>
      <c r="AG828" s="341" t="s">
        <v>1437</v>
      </c>
      <c r="AH828" s="341" t="s">
        <v>2138</v>
      </c>
      <c r="AI828" s="341">
        <v>1000</v>
      </c>
      <c r="AJ828" s="341">
        <v>100</v>
      </c>
      <c r="AK828" s="341">
        <v>100</v>
      </c>
      <c r="AL828" s="336">
        <v>8.0000000000000002E-3</v>
      </c>
      <c r="AM828" s="336" t="s">
        <v>34</v>
      </c>
      <c r="AN828" s="336" t="s">
        <v>64</v>
      </c>
      <c r="AO828" s="334" t="s">
        <v>1324</v>
      </c>
      <c r="AP828" s="337" t="s">
        <v>11</v>
      </c>
      <c r="AQ828" s="343" t="s">
        <v>675</v>
      </c>
      <c r="AR828" s="336">
        <v>2.3999999999999998E-3</v>
      </c>
      <c r="AS828" s="336">
        <v>2.3999999999999998E-3</v>
      </c>
      <c r="AT828" s="336"/>
      <c r="AX828" s="629"/>
      <c r="AY828" s="630"/>
      <c r="AZ828" s="630"/>
      <c r="BA828" s="630"/>
      <c r="BB828" s="631"/>
      <c r="BC828" s="630"/>
      <c r="BD828" s="630"/>
      <c r="BE828" s="630"/>
      <c r="BF828" s="630"/>
      <c r="BG828" s="631"/>
      <c r="BH828" s="631"/>
      <c r="BI828" s="632"/>
      <c r="BJ828" s="632"/>
      <c r="BK828" s="632"/>
      <c r="BL828" s="631"/>
      <c r="BM828" s="631"/>
      <c r="BN828" s="631"/>
      <c r="BO828" s="631"/>
      <c r="BP828" s="631"/>
      <c r="BQ828" s="631"/>
      <c r="BR828" s="631"/>
      <c r="BS828" s="631"/>
      <c r="BT828" s="634"/>
      <c r="BU828" s="635"/>
      <c r="BV828" s="633"/>
      <c r="BW828" s="636"/>
    </row>
    <row r="829" spans="2:75" ht="15.75" customHeight="1">
      <c r="B829" s="330" t="s">
        <v>63</v>
      </c>
      <c r="C829" s="331">
        <v>36181846000112</v>
      </c>
      <c r="D829" s="332" t="s">
        <v>13</v>
      </c>
      <c r="E829" s="332" t="s">
        <v>616</v>
      </c>
      <c r="F829" s="332" t="s">
        <v>617</v>
      </c>
      <c r="G829" s="333" t="s">
        <v>34</v>
      </c>
      <c r="H829" s="333" t="s">
        <v>1337</v>
      </c>
      <c r="I829" s="333" t="s">
        <v>34</v>
      </c>
      <c r="J829" s="333" t="s">
        <v>608</v>
      </c>
      <c r="K829" s="334" t="s">
        <v>48</v>
      </c>
      <c r="L829" s="335"/>
      <c r="M829" s="335" t="s">
        <v>34</v>
      </c>
      <c r="N829" s="334">
        <v>531715</v>
      </c>
      <c r="O829" s="334" t="s">
        <v>1321</v>
      </c>
      <c r="P829" s="338">
        <v>43922</v>
      </c>
      <c r="Q829" s="339">
        <v>673939480.39999998</v>
      </c>
      <c r="R829" s="339">
        <v>1218769776.60869</v>
      </c>
      <c r="S829" s="334">
        <v>31</v>
      </c>
      <c r="T829" s="336">
        <v>-3.6293599792973641E-3</v>
      </c>
      <c r="U829" s="336">
        <v>-4.6917444835822816E-2</v>
      </c>
      <c r="V829" s="336">
        <v>1.8581823835060352E-2</v>
      </c>
      <c r="W829" s="336">
        <v>0.18216400628375781</v>
      </c>
      <c r="X829" s="336">
        <v>1.3961187764306437E-2</v>
      </c>
      <c r="Y829" s="336">
        <v>0.10587022301378222</v>
      </c>
      <c r="Z829" s="336" t="s">
        <v>1418</v>
      </c>
      <c r="AA829" s="336" t="s">
        <v>1418</v>
      </c>
      <c r="AB829" s="336">
        <v>4.0256160220714265E-2</v>
      </c>
      <c r="AC829" s="340">
        <v>-1.9359125540116628</v>
      </c>
      <c r="AD829" s="509">
        <v>36181795000129</v>
      </c>
      <c r="AE829" s="337" t="s">
        <v>2141</v>
      </c>
      <c r="AF829" s="337" t="s">
        <v>2137</v>
      </c>
      <c r="AG829" s="341" t="s">
        <v>59</v>
      </c>
      <c r="AH829" s="341" t="s">
        <v>2138</v>
      </c>
      <c r="AI829" s="341">
        <v>25000</v>
      </c>
      <c r="AJ829" s="341">
        <v>1000</v>
      </c>
      <c r="AK829" s="341">
        <v>10000</v>
      </c>
      <c r="AL829" s="640">
        <v>0.02</v>
      </c>
      <c r="AM829" s="640">
        <v>0.2</v>
      </c>
      <c r="AN829" s="336" t="s">
        <v>64</v>
      </c>
      <c r="AO829" s="334" t="s">
        <v>1324</v>
      </c>
      <c r="AP829" s="337" t="s">
        <v>13</v>
      </c>
      <c r="AQ829" s="343" t="s">
        <v>668</v>
      </c>
      <c r="AR829" s="336">
        <v>4.0000000000000001E-3</v>
      </c>
      <c r="AS829" s="336">
        <v>4.0000000000000001E-3</v>
      </c>
      <c r="AT829" s="336"/>
      <c r="AX829" s="629"/>
      <c r="AY829" s="630"/>
      <c r="AZ829" s="630"/>
      <c r="BA829" s="630"/>
      <c r="BB829" s="631"/>
      <c r="BC829" s="630"/>
      <c r="BD829" s="630"/>
      <c r="BE829" s="630"/>
      <c r="BF829" s="630"/>
      <c r="BG829" s="631"/>
      <c r="BH829" s="631"/>
      <c r="BI829" s="632"/>
      <c r="BJ829" s="632"/>
      <c r="BK829" s="632"/>
      <c r="BL829" s="631"/>
      <c r="BM829" s="631"/>
      <c r="BN829" s="631"/>
      <c r="BO829" s="631"/>
      <c r="BP829" s="631"/>
      <c r="BQ829" s="631"/>
      <c r="BR829" s="631"/>
      <c r="BS829" s="631"/>
      <c r="BT829" s="634"/>
      <c r="BU829" s="635"/>
      <c r="BV829" s="633"/>
      <c r="BW829" s="636"/>
    </row>
    <row r="830" spans="2:75" ht="15.75" customHeight="1">
      <c r="B830" s="330" t="s">
        <v>776</v>
      </c>
      <c r="C830" s="331">
        <v>20458815000126</v>
      </c>
      <c r="D830" s="332" t="s">
        <v>13</v>
      </c>
      <c r="E830" s="332" t="s">
        <v>616</v>
      </c>
      <c r="F830" s="332" t="s">
        <v>617</v>
      </c>
      <c r="G830" s="333" t="s">
        <v>34</v>
      </c>
      <c r="H830" s="333" t="s">
        <v>1338</v>
      </c>
      <c r="I830" s="333" t="s">
        <v>34</v>
      </c>
      <c r="J830" s="333" t="s">
        <v>608</v>
      </c>
      <c r="K830" s="334" t="s">
        <v>48</v>
      </c>
      <c r="L830" s="335"/>
      <c r="M830" s="335" t="s">
        <v>34</v>
      </c>
      <c r="N830" s="334">
        <v>375918</v>
      </c>
      <c r="O830" s="334" t="s">
        <v>1321</v>
      </c>
      <c r="P830" s="338">
        <v>41883</v>
      </c>
      <c r="Q830" s="339">
        <v>763726216.5</v>
      </c>
      <c r="R830" s="339">
        <v>303978286.54218268</v>
      </c>
      <c r="S830" s="334">
        <v>31</v>
      </c>
      <c r="T830" s="336">
        <v>0.32237263208770894</v>
      </c>
      <c r="U830" s="336">
        <v>4.167373936129156</v>
      </c>
      <c r="V830" s="336">
        <v>0.41744998996992444</v>
      </c>
      <c r="W830" s="336">
        <v>4.0924057439698016</v>
      </c>
      <c r="X830" s="336">
        <v>0.40595423302015332</v>
      </c>
      <c r="Y830" s="336">
        <v>3.078424694861027</v>
      </c>
      <c r="Z830" s="336">
        <v>0.59092682880667025</v>
      </c>
      <c r="AA830" s="336">
        <v>3.3590196664789649</v>
      </c>
      <c r="AB830" s="336">
        <v>8.5051742900132982E-2</v>
      </c>
      <c r="AC830" s="340">
        <v>3.0044846416659752</v>
      </c>
      <c r="AD830" s="509">
        <v>36327493000116</v>
      </c>
      <c r="AE830" s="337" t="s">
        <v>2178</v>
      </c>
      <c r="AF830" s="337" t="s">
        <v>2143</v>
      </c>
      <c r="AG830" s="341" t="s">
        <v>1437</v>
      </c>
      <c r="AH830" s="341" t="s">
        <v>2138</v>
      </c>
      <c r="AI830" s="341">
        <v>10000</v>
      </c>
      <c r="AJ830" s="341">
        <v>5000</v>
      </c>
      <c r="AK830" s="341">
        <v>5000</v>
      </c>
      <c r="AL830" s="640">
        <v>1.9E-2</v>
      </c>
      <c r="AM830" s="640">
        <v>0.2</v>
      </c>
      <c r="AN830" s="336" t="s">
        <v>34</v>
      </c>
      <c r="AO830" s="334" t="s">
        <v>1324</v>
      </c>
      <c r="AP830" s="337" t="s">
        <v>13</v>
      </c>
      <c r="AQ830" s="343" t="s">
        <v>668</v>
      </c>
      <c r="AR830" s="336">
        <v>3.7999999999999996E-3</v>
      </c>
      <c r="AS830" s="336">
        <v>3.7999999999999996E-3</v>
      </c>
      <c r="AT830" s="336"/>
      <c r="AX830" s="629"/>
      <c r="AY830" s="630"/>
      <c r="AZ830" s="630"/>
      <c r="BA830" s="630"/>
      <c r="BB830" s="631"/>
      <c r="BC830" s="630"/>
      <c r="BD830" s="630"/>
      <c r="BE830" s="630"/>
      <c r="BF830" s="630"/>
      <c r="BG830" s="631"/>
      <c r="BH830" s="631"/>
      <c r="BI830" s="632"/>
      <c r="BJ830" s="632"/>
      <c r="BK830" s="632"/>
      <c r="BL830" s="631"/>
      <c r="BM830" s="631"/>
      <c r="BN830" s="631"/>
      <c r="BO830" s="631"/>
      <c r="BP830" s="631"/>
      <c r="BQ830" s="631"/>
      <c r="BR830" s="631"/>
      <c r="BS830" s="631"/>
      <c r="BT830" s="634"/>
      <c r="BU830" s="635"/>
      <c r="BV830" s="633"/>
      <c r="BW830" s="636"/>
    </row>
    <row r="831" spans="2:75" ht="15.75" customHeight="1">
      <c r="B831" s="330" t="s">
        <v>232</v>
      </c>
      <c r="C831" s="331">
        <v>18391138000124</v>
      </c>
      <c r="D831" s="332" t="s">
        <v>13</v>
      </c>
      <c r="E831" s="332" t="s">
        <v>616</v>
      </c>
      <c r="F831" s="332" t="s">
        <v>617</v>
      </c>
      <c r="G831" s="333" t="s">
        <v>34</v>
      </c>
      <c r="H831" s="333" t="s">
        <v>1338</v>
      </c>
      <c r="I831" s="333" t="s">
        <v>34</v>
      </c>
      <c r="J831" s="333" t="s">
        <v>608</v>
      </c>
      <c r="K831" s="334" t="s">
        <v>48</v>
      </c>
      <c r="L831" s="335"/>
      <c r="M831" s="335" t="s">
        <v>34</v>
      </c>
      <c r="N831" s="334">
        <v>342092</v>
      </c>
      <c r="O831" s="334" t="s">
        <v>1324</v>
      </c>
      <c r="P831" s="338">
        <v>41486</v>
      </c>
      <c r="Q831" s="339">
        <v>794935679.66999996</v>
      </c>
      <c r="R831" s="339">
        <v>602799095.22761869</v>
      </c>
      <c r="S831" s="334">
        <v>31</v>
      </c>
      <c r="T831" s="336">
        <v>0.21466615079981533</v>
      </c>
      <c r="U831" s="336">
        <v>2.7750312302221931</v>
      </c>
      <c r="V831" s="336">
        <v>0.21046411082595928</v>
      </c>
      <c r="W831" s="336">
        <v>2.0632520223696882</v>
      </c>
      <c r="X831" s="336">
        <v>0.2705632399552651</v>
      </c>
      <c r="Y831" s="336">
        <v>2.0517301992477281</v>
      </c>
      <c r="Z831" s="336">
        <v>0.41323740718778756</v>
      </c>
      <c r="AA831" s="336">
        <v>2.3489753891723897</v>
      </c>
      <c r="AB831" s="336">
        <v>9.6858857909488047E-2</v>
      </c>
      <c r="AC831" s="340">
        <v>1.0179631278398089</v>
      </c>
      <c r="AD831" s="509">
        <v>13962959000150</v>
      </c>
      <c r="AE831" s="337" t="s">
        <v>2299</v>
      </c>
      <c r="AF831" s="337" t="s">
        <v>2140</v>
      </c>
      <c r="AG831" s="341" t="s">
        <v>719</v>
      </c>
      <c r="AH831" s="341" t="s">
        <v>2138</v>
      </c>
      <c r="AI831" s="341">
        <v>1000</v>
      </c>
      <c r="AJ831" s="341">
        <v>100</v>
      </c>
      <c r="AK831" s="341">
        <v>1000</v>
      </c>
      <c r="AL831" s="336">
        <v>1.9574999999999999E-2</v>
      </c>
      <c r="AM831" s="336">
        <v>0.2</v>
      </c>
      <c r="AN831" s="336" t="s">
        <v>64</v>
      </c>
      <c r="AO831" s="334" t="s">
        <v>1324</v>
      </c>
      <c r="AP831" s="337" t="s">
        <v>13</v>
      </c>
      <c r="AQ831" s="343" t="s">
        <v>691</v>
      </c>
      <c r="AR831" s="336">
        <v>4.8937499999999997E-3</v>
      </c>
      <c r="AS831" s="336">
        <v>4.8937499999999997E-3</v>
      </c>
      <c r="AT831" s="336"/>
      <c r="AX831" s="629"/>
      <c r="AY831" s="630"/>
      <c r="AZ831" s="630"/>
      <c r="BA831" s="630"/>
      <c r="BB831" s="631"/>
      <c r="BC831" s="630"/>
      <c r="BD831" s="630"/>
      <c r="BE831" s="630"/>
      <c r="BF831" s="630"/>
      <c r="BG831" s="631"/>
      <c r="BH831" s="631"/>
      <c r="BI831" s="632"/>
      <c r="BJ831" s="632"/>
      <c r="BK831" s="632"/>
      <c r="BL831" s="631"/>
      <c r="BM831" s="631"/>
      <c r="BN831" s="631"/>
      <c r="BO831" s="631"/>
      <c r="BP831" s="631"/>
      <c r="BQ831" s="631"/>
      <c r="BR831" s="631"/>
      <c r="BS831" s="631"/>
      <c r="BT831" s="634"/>
      <c r="BU831" s="635"/>
      <c r="BV831" s="633"/>
      <c r="BW831" s="636"/>
    </row>
    <row r="832" spans="2:75" ht="15.75" customHeight="1">
      <c r="B832" s="330" t="s">
        <v>1617</v>
      </c>
      <c r="C832" s="331">
        <v>37013525000171</v>
      </c>
      <c r="D832" s="332" t="s">
        <v>13</v>
      </c>
      <c r="E832" s="332" t="s">
        <v>616</v>
      </c>
      <c r="F832" s="332" t="s">
        <v>617</v>
      </c>
      <c r="G832" s="333" t="s">
        <v>34</v>
      </c>
      <c r="H832" s="333" t="s">
        <v>1337</v>
      </c>
      <c r="I832" s="333" t="s">
        <v>34</v>
      </c>
      <c r="J832" s="333" t="s">
        <v>608</v>
      </c>
      <c r="K832" s="334" t="s">
        <v>48</v>
      </c>
      <c r="L832" s="335"/>
      <c r="M832" s="335"/>
      <c r="N832" s="334">
        <v>548669</v>
      </c>
      <c r="O832" s="334" t="s">
        <v>1321</v>
      </c>
      <c r="P832" s="338">
        <v>44062</v>
      </c>
      <c r="Q832" s="339">
        <v>14182894.880000001</v>
      </c>
      <c r="R832" s="339">
        <v>48134381.781309508</v>
      </c>
      <c r="S832" s="334">
        <v>31</v>
      </c>
      <c r="T832" s="336">
        <v>2.9066630520111492E-3</v>
      </c>
      <c r="U832" s="336">
        <v>3.269389464684036E-2</v>
      </c>
      <c r="V832" s="336">
        <v>1.7508680780337071E-2</v>
      </c>
      <c r="W832" s="336">
        <v>0.16068956688290964</v>
      </c>
      <c r="X832" s="336">
        <v>6.5018965301364418E-3</v>
      </c>
      <c r="Y832" s="336">
        <v>4.5719973919756338E-2</v>
      </c>
      <c r="Z832" s="336" t="s">
        <v>1418</v>
      </c>
      <c r="AA832" s="336" t="s">
        <v>1418</v>
      </c>
      <c r="AB832" s="336">
        <v>4.0592985341859275E-2</v>
      </c>
      <c r="AC832" s="340">
        <v>-2.1004974146514326</v>
      </c>
      <c r="AD832" s="509">
        <v>37828247000100</v>
      </c>
      <c r="AE832" s="337" t="s">
        <v>2343</v>
      </c>
      <c r="AF832" s="337" t="s">
        <v>2343</v>
      </c>
      <c r="AG832" s="341" t="s">
        <v>1440</v>
      </c>
      <c r="AH832" s="341" t="s">
        <v>2138</v>
      </c>
      <c r="AI832" s="341">
        <v>1000</v>
      </c>
      <c r="AJ832" s="341">
        <v>100</v>
      </c>
      <c r="AK832" s="341">
        <v>1000</v>
      </c>
      <c r="AL832" s="336">
        <v>0</v>
      </c>
      <c r="AM832" s="336" t="s">
        <v>34</v>
      </c>
      <c r="AN832" s="336" t="s">
        <v>64</v>
      </c>
      <c r="AO832" s="334" t="s">
        <v>1324</v>
      </c>
      <c r="AP832" s="337" t="s">
        <v>13</v>
      </c>
      <c r="AQ832" s="343" t="s">
        <v>668</v>
      </c>
      <c r="AR832" s="336" t="s">
        <v>34</v>
      </c>
      <c r="AS832" s="336" t="s">
        <v>34</v>
      </c>
      <c r="AT832" s="336"/>
      <c r="AX832" s="629"/>
      <c r="AY832" s="630"/>
      <c r="AZ832" s="630"/>
      <c r="BA832" s="630"/>
      <c r="BB832" s="631"/>
      <c r="BC832" s="630"/>
      <c r="BD832" s="630"/>
      <c r="BE832" s="630"/>
      <c r="BF832" s="630"/>
      <c r="BG832" s="631"/>
      <c r="BH832" s="631"/>
      <c r="BI832" s="632"/>
      <c r="BJ832" s="632"/>
      <c r="BK832" s="632"/>
      <c r="BL832" s="631"/>
      <c r="BM832" s="631"/>
      <c r="BN832" s="631"/>
      <c r="BO832" s="631"/>
      <c r="BP832" s="631"/>
      <c r="BQ832" s="631"/>
      <c r="BR832" s="631"/>
      <c r="BS832" s="631"/>
      <c r="BT832" s="634"/>
      <c r="BU832" s="635"/>
      <c r="BV832" s="633"/>
      <c r="BW832" s="636"/>
    </row>
    <row r="833" spans="2:75" ht="15.75" customHeight="1">
      <c r="B833" s="330" t="s">
        <v>1657</v>
      </c>
      <c r="C833" s="331">
        <v>25079957000104</v>
      </c>
      <c r="D833" s="332" t="s">
        <v>13</v>
      </c>
      <c r="E833" s="332" t="s">
        <v>616</v>
      </c>
      <c r="F833" s="332" t="s">
        <v>617</v>
      </c>
      <c r="G833" s="333" t="s">
        <v>34</v>
      </c>
      <c r="H833" s="333" t="s">
        <v>865</v>
      </c>
      <c r="I833" s="333" t="s">
        <v>34</v>
      </c>
      <c r="J833" s="333" t="s">
        <v>608</v>
      </c>
      <c r="K833" s="334" t="s">
        <v>48</v>
      </c>
      <c r="L833" s="335"/>
      <c r="M833" s="335"/>
      <c r="N833" s="334">
        <v>433421</v>
      </c>
      <c r="O833" s="334" t="s">
        <v>1321</v>
      </c>
      <c r="P833" s="338">
        <v>42733</v>
      </c>
      <c r="Q833" s="339">
        <v>13778970.869999999</v>
      </c>
      <c r="R833" s="339">
        <v>32385307.64880953</v>
      </c>
      <c r="S833" s="334">
        <v>31</v>
      </c>
      <c r="T833" s="336">
        <v>0.10088556640570001</v>
      </c>
      <c r="U833" s="336">
        <v>1.1347521265571587</v>
      </c>
      <c r="V833" s="336">
        <v>8.7198162593576711E-2</v>
      </c>
      <c r="W833" s="336">
        <v>0.80027931035690647</v>
      </c>
      <c r="X833" s="336">
        <v>0.19926419658204075</v>
      </c>
      <c r="Y833" s="336">
        <v>1.401184074315148</v>
      </c>
      <c r="Z833" s="336">
        <v>0.27707872663430444</v>
      </c>
      <c r="AA833" s="336">
        <v>1.5141143485331992</v>
      </c>
      <c r="AB833" s="336">
        <v>7.7470140176204308E-2</v>
      </c>
      <c r="AC833" s="340">
        <v>-0.21730022456762091</v>
      </c>
      <c r="AD833" s="509">
        <v>31006911000150</v>
      </c>
      <c r="AE833" s="337" t="s">
        <v>2343</v>
      </c>
      <c r="AF833" s="337" t="s">
        <v>2343</v>
      </c>
      <c r="AG833" s="341" t="s">
        <v>1440</v>
      </c>
      <c r="AH833" s="341" t="s">
        <v>2138</v>
      </c>
      <c r="AI833" s="341">
        <v>1000</v>
      </c>
      <c r="AJ833" s="341">
        <v>100</v>
      </c>
      <c r="AK833" s="341">
        <v>1000</v>
      </c>
      <c r="AL833" s="336">
        <v>0</v>
      </c>
      <c r="AM833" s="336" t="s">
        <v>34</v>
      </c>
      <c r="AN833" s="336" t="s">
        <v>64</v>
      </c>
      <c r="AO833" s="334" t="s">
        <v>1324</v>
      </c>
      <c r="AP833" s="337" t="s">
        <v>13</v>
      </c>
      <c r="AQ833" s="343" t="s">
        <v>674</v>
      </c>
      <c r="AR833" s="336" t="s">
        <v>34</v>
      </c>
      <c r="AS833" s="336" t="s">
        <v>34</v>
      </c>
      <c r="AT833" s="336"/>
      <c r="AX833" s="629"/>
      <c r="AY833" s="630"/>
      <c r="AZ833" s="630"/>
      <c r="BA833" s="630"/>
      <c r="BB833" s="631"/>
      <c r="BC833" s="630"/>
      <c r="BD833" s="630"/>
      <c r="BE833" s="630"/>
      <c r="BF833" s="630"/>
      <c r="BG833" s="631"/>
      <c r="BH833" s="631"/>
      <c r="BI833" s="632"/>
      <c r="BJ833" s="632"/>
      <c r="BK833" s="632"/>
      <c r="BL833" s="631"/>
      <c r="BM833" s="631"/>
      <c r="BN833" s="631"/>
      <c r="BO833" s="631"/>
      <c r="BP833" s="631"/>
      <c r="BQ833" s="631"/>
      <c r="BR833" s="631"/>
      <c r="BS833" s="631"/>
      <c r="BT833" s="634"/>
      <c r="BU833" s="635"/>
      <c r="BV833" s="633"/>
      <c r="BW833" s="636"/>
    </row>
    <row r="834" spans="2:75" ht="15.75" customHeight="1">
      <c r="B834" s="330" t="s">
        <v>292</v>
      </c>
      <c r="C834" s="331">
        <v>24140256000162</v>
      </c>
      <c r="D834" s="332" t="s">
        <v>13</v>
      </c>
      <c r="E834" s="332" t="s">
        <v>616</v>
      </c>
      <c r="F834" s="332" t="s">
        <v>617</v>
      </c>
      <c r="G834" s="333" t="s">
        <v>34</v>
      </c>
      <c r="H834" s="333" t="s">
        <v>865</v>
      </c>
      <c r="I834" s="333" t="s">
        <v>34</v>
      </c>
      <c r="J834" s="333" t="s">
        <v>608</v>
      </c>
      <c r="K834" s="334" t="s">
        <v>48</v>
      </c>
      <c r="L834" s="335"/>
      <c r="M834" s="335" t="s">
        <v>34</v>
      </c>
      <c r="N834" s="334">
        <v>427977</v>
      </c>
      <c r="O834" s="334" t="s">
        <v>1321</v>
      </c>
      <c r="P834" s="338">
        <v>42500</v>
      </c>
      <c r="Q834" s="339">
        <v>622151666.51999998</v>
      </c>
      <c r="R834" s="339">
        <v>538023822.02928579</v>
      </c>
      <c r="S834" s="334">
        <v>31</v>
      </c>
      <c r="T834" s="336">
        <v>0.1309293432338472</v>
      </c>
      <c r="U834" s="336">
        <v>1.6925491749522688</v>
      </c>
      <c r="V834" s="336">
        <v>0.22693557480227855</v>
      </c>
      <c r="W834" s="336">
        <v>2.2247274455530426</v>
      </c>
      <c r="X834" s="336">
        <v>0.20449431920362482</v>
      </c>
      <c r="Y834" s="336">
        <v>1.5507175710715648</v>
      </c>
      <c r="Z834" s="336">
        <v>0.43228124225074449</v>
      </c>
      <c r="AA834" s="336">
        <v>2.4572267214580359</v>
      </c>
      <c r="AB834" s="336">
        <v>5.6969561436926955E-2</v>
      </c>
      <c r="AC834" s="340">
        <v>1.9144414290086567</v>
      </c>
      <c r="AD834" s="509">
        <v>24119428000116</v>
      </c>
      <c r="AE834" s="337" t="s">
        <v>2351</v>
      </c>
      <c r="AF834" s="337" t="s">
        <v>2137</v>
      </c>
      <c r="AG834" s="341" t="s">
        <v>59</v>
      </c>
      <c r="AH834" s="341" t="s">
        <v>2138</v>
      </c>
      <c r="AI834" s="341">
        <v>1000</v>
      </c>
      <c r="AJ834" s="341">
        <v>500</v>
      </c>
      <c r="AK834" s="341">
        <v>1000</v>
      </c>
      <c r="AL834" s="336">
        <v>1.8500000000000003E-2</v>
      </c>
      <c r="AM834" s="336">
        <v>0.2</v>
      </c>
      <c r="AN834" s="336" t="s">
        <v>64</v>
      </c>
      <c r="AO834" s="334" t="s">
        <v>1324</v>
      </c>
      <c r="AP834" s="337" t="s">
        <v>13</v>
      </c>
      <c r="AQ834" s="343" t="s">
        <v>674</v>
      </c>
      <c r="AR834" s="336">
        <v>4.933333333333333E-3</v>
      </c>
      <c r="AS834" s="336">
        <v>4.933333333333333E-3</v>
      </c>
      <c r="AT834" s="336"/>
      <c r="AX834" s="629"/>
      <c r="AY834" s="630"/>
      <c r="AZ834" s="630"/>
      <c r="BA834" s="630"/>
      <c r="BB834" s="631"/>
      <c r="BC834" s="630"/>
      <c r="BD834" s="630"/>
      <c r="BE834" s="630"/>
      <c r="BF834" s="630"/>
      <c r="BG834" s="631"/>
      <c r="BH834" s="631"/>
      <c r="BI834" s="632"/>
      <c r="BJ834" s="632"/>
      <c r="BK834" s="632"/>
      <c r="BL834" s="631"/>
      <c r="BM834" s="631"/>
      <c r="BN834" s="631"/>
      <c r="BO834" s="631"/>
      <c r="BP834" s="631"/>
      <c r="BQ834" s="631"/>
      <c r="BR834" s="631"/>
      <c r="BS834" s="631"/>
      <c r="BT834" s="634"/>
      <c r="BU834" s="635"/>
      <c r="BV834" s="633"/>
      <c r="BW834" s="636"/>
    </row>
    <row r="835" spans="2:75" ht="15.75" customHeight="1">
      <c r="B835" s="330" t="s">
        <v>39</v>
      </c>
      <c r="C835" s="331">
        <v>26324209000102</v>
      </c>
      <c r="D835" s="332" t="s">
        <v>13</v>
      </c>
      <c r="E835" s="332" t="s">
        <v>616</v>
      </c>
      <c r="F835" s="332" t="s">
        <v>617</v>
      </c>
      <c r="G835" s="333" t="s">
        <v>34</v>
      </c>
      <c r="H835" s="333" t="s">
        <v>1338</v>
      </c>
      <c r="I835" s="333" t="s">
        <v>34</v>
      </c>
      <c r="J835" s="333" t="s">
        <v>608</v>
      </c>
      <c r="K835" s="334" t="s">
        <v>48</v>
      </c>
      <c r="L835" s="335"/>
      <c r="M835" s="335" t="s">
        <v>34</v>
      </c>
      <c r="N835" s="334">
        <v>443808</v>
      </c>
      <c r="O835" s="334" t="s">
        <v>1321</v>
      </c>
      <c r="P835" s="338">
        <v>42923</v>
      </c>
      <c r="Q835" s="339">
        <v>382067597.99000001</v>
      </c>
      <c r="R835" s="339">
        <v>381792285.56075382</v>
      </c>
      <c r="S835" s="334">
        <v>31</v>
      </c>
      <c r="T835" s="336">
        <v>0.17329714173598187</v>
      </c>
      <c r="U835" s="336">
        <v>2.2402459755942354</v>
      </c>
      <c r="V835" s="336">
        <v>0.12237165359126068</v>
      </c>
      <c r="W835" s="336">
        <v>1.1996513836113356</v>
      </c>
      <c r="X835" s="336">
        <v>0.19312270211732718</v>
      </c>
      <c r="Y835" s="336">
        <v>1.4644845329319567</v>
      </c>
      <c r="Z835" s="336">
        <v>0.40517812387462793</v>
      </c>
      <c r="AA835" s="336">
        <v>2.3031638100953367</v>
      </c>
      <c r="AB835" s="336">
        <v>9.1023374468162735E-2</v>
      </c>
      <c r="AC835" s="340">
        <v>0.24694195581856188</v>
      </c>
      <c r="AD835" s="509">
        <v>36182250000137</v>
      </c>
      <c r="AE835" s="337" t="s">
        <v>2359</v>
      </c>
      <c r="AF835" s="337" t="s">
        <v>2137</v>
      </c>
      <c r="AG835" s="341" t="s">
        <v>59</v>
      </c>
      <c r="AH835" s="341" t="s">
        <v>2135</v>
      </c>
      <c r="AI835" s="341">
        <v>25000</v>
      </c>
      <c r="AJ835" s="341" t="s">
        <v>1428</v>
      </c>
      <c r="AK835" s="341" t="s">
        <v>1428</v>
      </c>
      <c r="AL835" s="336">
        <v>0.02</v>
      </c>
      <c r="AM835" s="336">
        <v>0.2</v>
      </c>
      <c r="AN835" s="336" t="s">
        <v>64</v>
      </c>
      <c r="AO835" s="334" t="s">
        <v>1324</v>
      </c>
      <c r="AP835" s="337" t="s">
        <v>13</v>
      </c>
      <c r="AQ835" s="343" t="s">
        <v>664</v>
      </c>
      <c r="AR835" s="336">
        <v>5.3333333333333332E-3</v>
      </c>
      <c r="AS835" s="336">
        <v>5.3333333333333332E-3</v>
      </c>
      <c r="AT835" s="336"/>
      <c r="AX835" s="629"/>
      <c r="AY835" s="630"/>
      <c r="AZ835" s="630"/>
      <c r="BA835" s="630"/>
      <c r="BB835" s="631"/>
      <c r="BC835" s="630"/>
      <c r="BD835" s="630"/>
      <c r="BE835" s="630"/>
      <c r="BF835" s="630"/>
      <c r="BG835" s="631"/>
      <c r="BH835" s="631"/>
      <c r="BI835" s="632"/>
      <c r="BJ835" s="632"/>
      <c r="BK835" s="632"/>
      <c r="BL835" s="631"/>
      <c r="BM835" s="631"/>
      <c r="BN835" s="631"/>
      <c r="BO835" s="631"/>
      <c r="BP835" s="631"/>
      <c r="BQ835" s="631"/>
      <c r="BR835" s="631"/>
      <c r="BS835" s="631"/>
      <c r="BT835" s="634"/>
      <c r="BU835" s="635"/>
      <c r="BV835" s="633"/>
      <c r="BW835" s="636"/>
    </row>
    <row r="836" spans="2:75" ht="15.75" customHeight="1">
      <c r="B836" s="330" t="s">
        <v>1121</v>
      </c>
      <c r="C836" s="331">
        <v>31594537000150</v>
      </c>
      <c r="D836" s="332" t="s">
        <v>13</v>
      </c>
      <c r="E836" s="332" t="s">
        <v>616</v>
      </c>
      <c r="F836" s="332" t="s">
        <v>617</v>
      </c>
      <c r="G836" s="333" t="s">
        <v>34</v>
      </c>
      <c r="H836" s="333" t="s">
        <v>1338</v>
      </c>
      <c r="I836" s="333" t="s">
        <v>34</v>
      </c>
      <c r="J836" s="333" t="s">
        <v>608</v>
      </c>
      <c r="K836" s="334" t="s">
        <v>48</v>
      </c>
      <c r="L836" s="335"/>
      <c r="M836" s="335" t="s">
        <v>34</v>
      </c>
      <c r="N836" s="334">
        <v>483877</v>
      </c>
      <c r="O836" s="334" t="s">
        <v>1321</v>
      </c>
      <c r="P836" s="338">
        <v>43467</v>
      </c>
      <c r="Q836" s="339">
        <v>460896704.58999997</v>
      </c>
      <c r="R836" s="339">
        <v>442596045.49527788</v>
      </c>
      <c r="S836" s="334">
        <v>31</v>
      </c>
      <c r="T836" s="336">
        <v>4.6845389173514995E-2</v>
      </c>
      <c r="U836" s="336">
        <v>0.60557948919317262</v>
      </c>
      <c r="V836" s="336">
        <v>8.1779769572426053E-2</v>
      </c>
      <c r="W836" s="336">
        <v>0.80171519171155148</v>
      </c>
      <c r="X836" s="336">
        <v>0.13563331615337781</v>
      </c>
      <c r="Y836" s="336">
        <v>1.028532075613861</v>
      </c>
      <c r="Z836" s="336">
        <v>0.23857107396698995</v>
      </c>
      <c r="AA836" s="336">
        <v>1.3561153263703052</v>
      </c>
      <c r="AB836" s="336">
        <v>7.6308096979068346E-2</v>
      </c>
      <c r="AC836" s="340">
        <v>-0.20482509655899578</v>
      </c>
      <c r="AD836" s="509">
        <v>41054588000143</v>
      </c>
      <c r="AE836" s="337" t="s">
        <v>2383</v>
      </c>
      <c r="AF836" s="337" t="s">
        <v>2143</v>
      </c>
      <c r="AG836" s="341" t="s">
        <v>1437</v>
      </c>
      <c r="AH836" s="341" t="s">
        <v>2138</v>
      </c>
      <c r="AI836" s="341">
        <v>500</v>
      </c>
      <c r="AJ836" s="341">
        <v>100</v>
      </c>
      <c r="AK836" s="341">
        <v>500</v>
      </c>
      <c r="AL836" s="336">
        <v>1.9E-2</v>
      </c>
      <c r="AM836" s="336">
        <v>0.2</v>
      </c>
      <c r="AN836" s="336" t="s">
        <v>2152</v>
      </c>
      <c r="AO836" s="334" t="s">
        <v>1324</v>
      </c>
      <c r="AP836" s="337" t="s">
        <v>13</v>
      </c>
      <c r="AQ836" s="343" t="s">
        <v>668</v>
      </c>
      <c r="AR836" s="336">
        <v>5.0672999999999994E-3</v>
      </c>
      <c r="AS836" s="336">
        <v>5.0672999999999994E-3</v>
      </c>
      <c r="AT836" s="336"/>
      <c r="AX836" s="629"/>
      <c r="AY836" s="630"/>
      <c r="AZ836" s="630"/>
      <c r="BA836" s="630"/>
      <c r="BB836" s="631"/>
      <c r="BC836" s="630"/>
      <c r="BD836" s="630"/>
      <c r="BE836" s="630"/>
      <c r="BF836" s="630"/>
      <c r="BG836" s="631"/>
      <c r="BH836" s="631"/>
      <c r="BI836" s="632"/>
      <c r="BJ836" s="632"/>
      <c r="BK836" s="632"/>
      <c r="BL836" s="631"/>
      <c r="BM836" s="631"/>
      <c r="BN836" s="631"/>
      <c r="BO836" s="631"/>
      <c r="BP836" s="631"/>
      <c r="BQ836" s="631"/>
      <c r="BR836" s="631"/>
      <c r="BS836" s="631"/>
      <c r="BT836" s="634"/>
      <c r="BU836" s="635"/>
      <c r="BV836" s="633"/>
      <c r="BW836" s="636"/>
    </row>
    <row r="837" spans="2:75" ht="15.75" customHeight="1">
      <c r="B837" s="330" t="s">
        <v>1174</v>
      </c>
      <c r="C837" s="331">
        <v>25079578000106</v>
      </c>
      <c r="D837" s="332" t="s">
        <v>13</v>
      </c>
      <c r="E837" s="332" t="s">
        <v>616</v>
      </c>
      <c r="F837" s="332" t="s">
        <v>617</v>
      </c>
      <c r="G837" s="333" t="s">
        <v>34</v>
      </c>
      <c r="H837" s="333" t="s">
        <v>1337</v>
      </c>
      <c r="I837" s="333" t="s">
        <v>34</v>
      </c>
      <c r="J837" s="333" t="s">
        <v>608</v>
      </c>
      <c r="K837" s="334" t="s">
        <v>48</v>
      </c>
      <c r="L837" s="335"/>
      <c r="M837" s="335" t="s">
        <v>1415</v>
      </c>
      <c r="N837" s="334">
        <v>433454</v>
      </c>
      <c r="O837" s="334" t="s">
        <v>1321</v>
      </c>
      <c r="P837" s="338">
        <v>42733</v>
      </c>
      <c r="Q837" s="339">
        <v>288190219.75</v>
      </c>
      <c r="R837" s="339">
        <v>504965249.98210323</v>
      </c>
      <c r="S837" s="334">
        <v>31</v>
      </c>
      <c r="T837" s="336">
        <v>9.0160070618713117E-2</v>
      </c>
      <c r="U837" s="336">
        <v>1.1655168304540284</v>
      </c>
      <c r="V837" s="336">
        <v>6.0264064424401242E-2</v>
      </c>
      <c r="W837" s="336">
        <v>0.59078933843825021</v>
      </c>
      <c r="X837" s="336">
        <v>0.10057784823689175</v>
      </c>
      <c r="Y837" s="336">
        <v>0.76270009420756857</v>
      </c>
      <c r="Z837" s="336">
        <v>0.18316998628832493</v>
      </c>
      <c r="AA837" s="336">
        <v>1.0411975836224221</v>
      </c>
      <c r="AB837" s="336">
        <v>2.400341586140195E-2</v>
      </c>
      <c r="AC837" s="340">
        <v>-1.5972759170065864</v>
      </c>
      <c r="AD837" s="509">
        <v>0</v>
      </c>
      <c r="AE837" s="337" t="s">
        <v>2343</v>
      </c>
      <c r="AF837" s="337" t="s">
        <v>2343</v>
      </c>
      <c r="AG837" s="341" t="s">
        <v>1440</v>
      </c>
      <c r="AH837" s="341" t="s">
        <v>2138</v>
      </c>
      <c r="AI837" s="341">
        <v>1000</v>
      </c>
      <c r="AJ837" s="341">
        <v>100</v>
      </c>
      <c r="AK837" s="341">
        <v>100</v>
      </c>
      <c r="AL837" s="336">
        <v>0.02</v>
      </c>
      <c r="AM837" s="336">
        <v>0.2</v>
      </c>
      <c r="AN837" s="336" t="s">
        <v>64</v>
      </c>
      <c r="AO837" s="334" t="s">
        <v>1324</v>
      </c>
      <c r="AP837" s="337" t="s">
        <v>13</v>
      </c>
      <c r="AQ837" s="343" t="s">
        <v>674</v>
      </c>
      <c r="AR837" s="336" t="s">
        <v>34</v>
      </c>
      <c r="AS837" s="336" t="s">
        <v>34</v>
      </c>
      <c r="AT837" s="336"/>
      <c r="AX837" s="629"/>
      <c r="AY837" s="630"/>
      <c r="AZ837" s="630"/>
      <c r="BA837" s="630"/>
      <c r="BB837" s="631"/>
      <c r="BC837" s="630"/>
      <c r="BD837" s="630"/>
      <c r="BE837" s="630"/>
      <c r="BF837" s="630"/>
      <c r="BG837" s="631"/>
      <c r="BH837" s="631"/>
      <c r="BI837" s="632"/>
      <c r="BJ837" s="632"/>
      <c r="BK837" s="632"/>
      <c r="BL837" s="631"/>
      <c r="BM837" s="631"/>
      <c r="BN837" s="631"/>
      <c r="BO837" s="631"/>
      <c r="BP837" s="631"/>
      <c r="BQ837" s="631"/>
      <c r="BR837" s="631"/>
      <c r="BS837" s="631"/>
      <c r="BT837" s="634"/>
      <c r="BU837" s="635"/>
      <c r="BV837" s="633"/>
      <c r="BW837" s="636"/>
    </row>
    <row r="838" spans="2:75" ht="15.75" customHeight="1">
      <c r="B838" s="330" t="s">
        <v>424</v>
      </c>
      <c r="C838" s="331">
        <v>7088369000147</v>
      </c>
      <c r="D838" s="332" t="s">
        <v>13</v>
      </c>
      <c r="E838" s="332" t="s">
        <v>616</v>
      </c>
      <c r="F838" s="332" t="s">
        <v>617</v>
      </c>
      <c r="G838" s="333" t="s">
        <v>34</v>
      </c>
      <c r="H838" s="333" t="s">
        <v>865</v>
      </c>
      <c r="I838" s="333" t="s">
        <v>34</v>
      </c>
      <c r="J838" s="333" t="s">
        <v>608</v>
      </c>
      <c r="K838" s="334" t="s">
        <v>48</v>
      </c>
      <c r="L838" s="335"/>
      <c r="M838" s="335" t="s">
        <v>34</v>
      </c>
      <c r="N838" s="334">
        <v>174378</v>
      </c>
      <c r="O838" s="334" t="s">
        <v>1321</v>
      </c>
      <c r="P838" s="338">
        <v>38317</v>
      </c>
      <c r="Q838" s="339">
        <v>96324749.730000004</v>
      </c>
      <c r="R838" s="339">
        <v>97270906.466230229</v>
      </c>
      <c r="S838" s="334">
        <v>31</v>
      </c>
      <c r="T838" s="336">
        <v>0.15985360711617513</v>
      </c>
      <c r="U838" s="336">
        <v>2.0664587796365157</v>
      </c>
      <c r="V838" s="336">
        <v>0.16827589250262909</v>
      </c>
      <c r="W838" s="336">
        <v>1.649666416566494</v>
      </c>
      <c r="X838" s="336">
        <v>0.15155287865223865</v>
      </c>
      <c r="Y838" s="336">
        <v>1.1492530099992004</v>
      </c>
      <c r="Z838" s="336">
        <v>0.33912284461212705</v>
      </c>
      <c r="AA838" s="336">
        <v>1.9276841884210736</v>
      </c>
      <c r="AB838" s="336">
        <v>6.385943524005594E-2</v>
      </c>
      <c r="AC838" s="340">
        <v>0.94669214639952759</v>
      </c>
      <c r="AD838" s="509">
        <v>9489380000144</v>
      </c>
      <c r="AE838" s="337" t="s">
        <v>2450</v>
      </c>
      <c r="AF838" s="337" t="s">
        <v>2137</v>
      </c>
      <c r="AG838" s="341" t="s">
        <v>59</v>
      </c>
      <c r="AH838" s="341" t="s">
        <v>2135</v>
      </c>
      <c r="AI838" s="341">
        <v>20000</v>
      </c>
      <c r="AJ838" s="341">
        <v>10000</v>
      </c>
      <c r="AK838" s="341">
        <v>20000</v>
      </c>
      <c r="AL838" s="336">
        <v>1.95E-2</v>
      </c>
      <c r="AM838" s="336">
        <v>0.2</v>
      </c>
      <c r="AN838" s="336" t="s">
        <v>64</v>
      </c>
      <c r="AO838" s="334" t="s">
        <v>1324</v>
      </c>
      <c r="AP838" s="337" t="s">
        <v>13</v>
      </c>
      <c r="AQ838" s="343" t="s">
        <v>664</v>
      </c>
      <c r="AR838" s="336">
        <v>3.8999999999999998E-3</v>
      </c>
      <c r="AS838" s="336">
        <v>3.8999999999999998E-3</v>
      </c>
      <c r="AT838" s="336"/>
      <c r="AX838" s="629"/>
      <c r="AY838" s="630"/>
      <c r="AZ838" s="630"/>
      <c r="BA838" s="630"/>
      <c r="BB838" s="631"/>
      <c r="BC838" s="630"/>
      <c r="BD838" s="630"/>
      <c r="BE838" s="630"/>
      <c r="BF838" s="630"/>
      <c r="BG838" s="631"/>
      <c r="BH838" s="631"/>
      <c r="BI838" s="632"/>
      <c r="BJ838" s="632"/>
      <c r="BK838" s="632"/>
      <c r="BL838" s="631"/>
      <c r="BM838" s="631"/>
      <c r="BN838" s="631"/>
      <c r="BO838" s="631"/>
      <c r="BP838" s="631"/>
      <c r="BQ838" s="631"/>
      <c r="BR838" s="631"/>
      <c r="BS838" s="631"/>
      <c r="BT838" s="634"/>
      <c r="BU838" s="635"/>
      <c r="BV838" s="633"/>
      <c r="BW838" s="636"/>
    </row>
    <row r="839" spans="2:75" ht="15.75" customHeight="1">
      <c r="B839" s="330" t="s">
        <v>1717</v>
      </c>
      <c r="C839" s="331">
        <v>45560980000115</v>
      </c>
      <c r="D839" s="332" t="s">
        <v>13</v>
      </c>
      <c r="E839" s="332" t="s">
        <v>615</v>
      </c>
      <c r="F839" s="332" t="s">
        <v>617</v>
      </c>
      <c r="G839" s="333" t="s">
        <v>34</v>
      </c>
      <c r="H839" s="333" t="s">
        <v>1338</v>
      </c>
      <c r="I839" s="333" t="s">
        <v>34</v>
      </c>
      <c r="J839" s="333" t="s">
        <v>611</v>
      </c>
      <c r="K839" s="334" t="s">
        <v>48</v>
      </c>
      <c r="L839" s="335"/>
      <c r="M839" s="335"/>
      <c r="N839" s="334">
        <v>645915</v>
      </c>
      <c r="O839" s="334" t="s">
        <v>1324</v>
      </c>
      <c r="P839" s="338">
        <v>44669</v>
      </c>
      <c r="Q839" s="339">
        <v>451237928.30000001</v>
      </c>
      <c r="R839" s="339" t="s">
        <v>1418</v>
      </c>
      <c r="S839" s="334">
        <v>31</v>
      </c>
      <c r="T839" s="336" t="s">
        <v>1418</v>
      </c>
      <c r="U839" s="336" t="s">
        <v>1418</v>
      </c>
      <c r="V839" s="336" t="s">
        <v>1418</v>
      </c>
      <c r="W839" s="336" t="s">
        <v>1418</v>
      </c>
      <c r="X839" s="336" t="s">
        <v>1418</v>
      </c>
      <c r="Y839" s="336" t="s">
        <v>1418</v>
      </c>
      <c r="Z839" s="336" t="s">
        <v>1418</v>
      </c>
      <c r="AA839" s="336" t="s">
        <v>1418</v>
      </c>
      <c r="AB839" s="336" t="s">
        <v>1418</v>
      </c>
      <c r="AC839" s="340" t="s">
        <v>1418</v>
      </c>
      <c r="AD839" s="509">
        <v>41373649000135</v>
      </c>
      <c r="AE839" s="337" t="s">
        <v>2460</v>
      </c>
      <c r="AF839" s="337" t="s">
        <v>2134</v>
      </c>
      <c r="AG839" s="341" t="s">
        <v>1436</v>
      </c>
      <c r="AH839" s="341" t="s">
        <v>2138</v>
      </c>
      <c r="AI839" s="341">
        <v>5000</v>
      </c>
      <c r="AJ839" s="341">
        <v>3000</v>
      </c>
      <c r="AK839" s="341">
        <v>1000</v>
      </c>
      <c r="AL839" s="336">
        <v>0.02</v>
      </c>
      <c r="AM839" s="336">
        <v>0.2</v>
      </c>
      <c r="AN839" s="336" t="s">
        <v>2152</v>
      </c>
      <c r="AO839" s="334" t="s">
        <v>1324</v>
      </c>
      <c r="AP839" s="337" t="s">
        <v>13</v>
      </c>
      <c r="AQ839" s="343" t="s">
        <v>668</v>
      </c>
      <c r="AR839" s="336">
        <v>3.3333333333333331E-3</v>
      </c>
      <c r="AS839" s="336">
        <v>3.3333333333333331E-3</v>
      </c>
      <c r="AT839" s="336"/>
      <c r="AX839" s="629"/>
      <c r="AY839" s="630"/>
      <c r="AZ839" s="630"/>
      <c r="BA839" s="630"/>
      <c r="BB839" s="631"/>
      <c r="BC839" s="630"/>
      <c r="BD839" s="630"/>
      <c r="BE839" s="630"/>
      <c r="BF839" s="630"/>
      <c r="BG839" s="631"/>
      <c r="BH839" s="631"/>
      <c r="BI839" s="632"/>
      <c r="BJ839" s="632"/>
      <c r="BK839" s="632"/>
      <c r="BL839" s="631"/>
      <c r="BM839" s="631"/>
      <c r="BN839" s="631"/>
      <c r="BO839" s="631"/>
      <c r="BP839" s="631"/>
      <c r="BQ839" s="631"/>
      <c r="BR839" s="631"/>
      <c r="BS839" s="631"/>
      <c r="BT839" s="634"/>
      <c r="BU839" s="635"/>
      <c r="BV839" s="633"/>
      <c r="BW839" s="636"/>
    </row>
    <row r="840" spans="2:75" ht="15.75" customHeight="1">
      <c r="B840" s="330" t="s">
        <v>70</v>
      </c>
      <c r="C840" s="331">
        <v>21377860000119</v>
      </c>
      <c r="D840" s="332" t="s">
        <v>13</v>
      </c>
      <c r="E840" s="332" t="s">
        <v>615</v>
      </c>
      <c r="F840" s="332" t="s">
        <v>619</v>
      </c>
      <c r="G840" s="333" t="s">
        <v>34</v>
      </c>
      <c r="H840" s="333" t="s">
        <v>1338</v>
      </c>
      <c r="I840" s="333" t="s">
        <v>34</v>
      </c>
      <c r="J840" s="333"/>
      <c r="K840" s="334" t="s">
        <v>48</v>
      </c>
      <c r="L840" s="335"/>
      <c r="M840" s="335" t="s">
        <v>1415</v>
      </c>
      <c r="N840" s="334">
        <v>390887</v>
      </c>
      <c r="O840" s="334" t="s">
        <v>1321</v>
      </c>
      <c r="P840" s="338">
        <v>42081</v>
      </c>
      <c r="Q840" s="339">
        <v>27696919.77</v>
      </c>
      <c r="R840" s="339">
        <v>28561909.635119047</v>
      </c>
      <c r="S840" s="334">
        <v>31</v>
      </c>
      <c r="T840" s="336">
        <v>-5.8080119418409404E-2</v>
      </c>
      <c r="U840" s="336">
        <v>-0.7508130398789411</v>
      </c>
      <c r="V840" s="336">
        <v>-0.10221972782402755</v>
      </c>
      <c r="W840" s="336">
        <v>-1.0020951283870403</v>
      </c>
      <c r="X840" s="336">
        <v>-0.16624917626613411</v>
      </c>
      <c r="Y840" s="336">
        <v>-1.2606977045428758</v>
      </c>
      <c r="Z840" s="336">
        <v>-0.54162308772712475</v>
      </c>
      <c r="AA840" s="336">
        <v>-3.0787612184886766</v>
      </c>
      <c r="AB840" s="336">
        <v>0.19124939016443013</v>
      </c>
      <c r="AC840" s="340">
        <v>-0.9758701553999638</v>
      </c>
      <c r="AD840" s="509">
        <v>28971394000144</v>
      </c>
      <c r="AE840" s="337" t="s">
        <v>2150</v>
      </c>
      <c r="AF840" s="337" t="s">
        <v>2134</v>
      </c>
      <c r="AG840" s="341" t="s">
        <v>1436</v>
      </c>
      <c r="AH840" s="341" t="s">
        <v>2135</v>
      </c>
      <c r="AI840" s="341">
        <v>5000</v>
      </c>
      <c r="AJ840" s="341">
        <v>1000</v>
      </c>
      <c r="AK840" s="341">
        <v>1000</v>
      </c>
      <c r="AL840" s="640">
        <v>0.02</v>
      </c>
      <c r="AM840" s="640">
        <v>0.2</v>
      </c>
      <c r="AN840" s="336" t="s">
        <v>64</v>
      </c>
      <c r="AO840" s="334" t="s">
        <v>1324</v>
      </c>
      <c r="AP840" s="337" t="s">
        <v>13</v>
      </c>
      <c r="AQ840" s="343" t="s">
        <v>668</v>
      </c>
      <c r="AR840" s="336" t="s">
        <v>34</v>
      </c>
      <c r="AS840" s="336" t="s">
        <v>34</v>
      </c>
      <c r="AT840" s="336"/>
      <c r="AX840" s="629"/>
      <c r="AY840" s="630"/>
      <c r="AZ840" s="630"/>
      <c r="BA840" s="630"/>
      <c r="BB840" s="631"/>
      <c r="BC840" s="630"/>
      <c r="BD840" s="630"/>
      <c r="BE840" s="630"/>
      <c r="BF840" s="630"/>
      <c r="BG840" s="631"/>
      <c r="BH840" s="631"/>
      <c r="BI840" s="632"/>
      <c r="BJ840" s="632"/>
      <c r="BK840" s="632"/>
      <c r="BL840" s="631"/>
      <c r="BM840" s="631"/>
      <c r="BN840" s="631"/>
      <c r="BO840" s="631"/>
      <c r="BP840" s="631"/>
      <c r="BQ840" s="631"/>
      <c r="BR840" s="631"/>
      <c r="BS840" s="631"/>
      <c r="BT840" s="634"/>
      <c r="BU840" s="635"/>
      <c r="BV840" s="633"/>
      <c r="BW840" s="636"/>
    </row>
    <row r="841" spans="2:75" ht="15.75" customHeight="1">
      <c r="B841" s="330" t="s">
        <v>729</v>
      </c>
      <c r="C841" s="331">
        <v>43984537000146</v>
      </c>
      <c r="D841" s="332" t="s">
        <v>13</v>
      </c>
      <c r="E841" s="332" t="s">
        <v>615</v>
      </c>
      <c r="F841" s="332" t="s">
        <v>619</v>
      </c>
      <c r="G841" s="333" t="s">
        <v>34</v>
      </c>
      <c r="H841" s="333" t="s">
        <v>1338</v>
      </c>
      <c r="I841" s="333" t="s">
        <v>34</v>
      </c>
      <c r="J841" s="333" t="s">
        <v>611</v>
      </c>
      <c r="K841" s="334" t="s">
        <v>48</v>
      </c>
      <c r="L841" s="335"/>
      <c r="M841" s="335" t="s">
        <v>34</v>
      </c>
      <c r="N841" s="334">
        <v>622435</v>
      </c>
      <c r="O841" s="334" t="s">
        <v>1321</v>
      </c>
      <c r="P841" s="338">
        <v>44510</v>
      </c>
      <c r="Q841" s="339">
        <v>267796122.50999999</v>
      </c>
      <c r="R841" s="339" t="s">
        <v>1418</v>
      </c>
      <c r="S841" s="334">
        <v>31</v>
      </c>
      <c r="T841" s="336">
        <v>0.15986533431171557</v>
      </c>
      <c r="U841" s="336">
        <v>2.066610379382197</v>
      </c>
      <c r="V841" s="336" t="s">
        <v>1418</v>
      </c>
      <c r="W841" s="336" t="s">
        <v>1418</v>
      </c>
      <c r="X841" s="336" t="s">
        <v>1418</v>
      </c>
      <c r="Y841" s="336" t="s">
        <v>1418</v>
      </c>
      <c r="Z841" s="336" t="s">
        <v>1418</v>
      </c>
      <c r="AA841" s="336" t="s">
        <v>1418</v>
      </c>
      <c r="AB841" s="336" t="s">
        <v>1418</v>
      </c>
      <c r="AC841" s="340" t="s">
        <v>1418</v>
      </c>
      <c r="AD841" s="509">
        <v>29726133000121</v>
      </c>
      <c r="AE841" s="337" t="s">
        <v>2148</v>
      </c>
      <c r="AF841" s="337" t="s">
        <v>2134</v>
      </c>
      <c r="AG841" s="341" t="s">
        <v>1436</v>
      </c>
      <c r="AH841" s="341" t="s">
        <v>2138</v>
      </c>
      <c r="AI841" s="341">
        <v>500</v>
      </c>
      <c r="AJ841" s="341">
        <v>100</v>
      </c>
      <c r="AK841" s="341">
        <v>100</v>
      </c>
      <c r="AL841" s="640">
        <v>0</v>
      </c>
      <c r="AM841" s="640" t="s">
        <v>34</v>
      </c>
      <c r="AN841" s="336" t="s">
        <v>2152</v>
      </c>
      <c r="AO841" s="334" t="s">
        <v>1324</v>
      </c>
      <c r="AP841" s="337" t="s">
        <v>13</v>
      </c>
      <c r="AQ841" s="343" t="s">
        <v>668</v>
      </c>
      <c r="AR841" s="336">
        <v>4.0000000000000001E-3</v>
      </c>
      <c r="AS841" s="336">
        <v>4.0000000000000001E-3</v>
      </c>
      <c r="AT841" s="336"/>
      <c r="AX841" s="629"/>
      <c r="AY841" s="630"/>
      <c r="AZ841" s="630"/>
      <c r="BA841" s="630"/>
      <c r="BB841" s="631"/>
      <c r="BC841" s="630"/>
      <c r="BD841" s="630"/>
      <c r="BE841" s="630"/>
      <c r="BF841" s="630"/>
      <c r="BG841" s="631"/>
      <c r="BH841" s="631"/>
      <c r="BI841" s="632"/>
      <c r="BJ841" s="632"/>
      <c r="BK841" s="632"/>
      <c r="BL841" s="631"/>
      <c r="BM841" s="631"/>
      <c r="BN841" s="631"/>
      <c r="BO841" s="631"/>
      <c r="BP841" s="631"/>
      <c r="BQ841" s="631"/>
      <c r="BR841" s="631"/>
      <c r="BS841" s="631"/>
      <c r="BT841" s="634"/>
      <c r="BU841" s="635"/>
      <c r="BV841" s="633"/>
      <c r="BW841" s="636"/>
    </row>
    <row r="842" spans="2:75" ht="15.75" customHeight="1">
      <c r="B842" s="330" t="s">
        <v>733</v>
      </c>
      <c r="C842" s="331">
        <v>24029438000160</v>
      </c>
      <c r="D842" s="332" t="s">
        <v>13</v>
      </c>
      <c r="E842" s="332" t="s">
        <v>615</v>
      </c>
      <c r="F842" s="332" t="s">
        <v>619</v>
      </c>
      <c r="G842" s="333" t="s">
        <v>34</v>
      </c>
      <c r="H842" s="333" t="s">
        <v>1338</v>
      </c>
      <c r="I842" s="333" t="s">
        <v>34</v>
      </c>
      <c r="J842" s="333" t="s">
        <v>611</v>
      </c>
      <c r="K842" s="334" t="s">
        <v>48</v>
      </c>
      <c r="L842" s="335"/>
      <c r="M842" s="335" t="s">
        <v>34</v>
      </c>
      <c r="N842" s="334">
        <v>416770</v>
      </c>
      <c r="O842" s="334" t="s">
        <v>1321</v>
      </c>
      <c r="P842" s="338">
        <v>42489</v>
      </c>
      <c r="Q842" s="339">
        <v>180007376.41999999</v>
      </c>
      <c r="R842" s="339">
        <v>294233640.84698391</v>
      </c>
      <c r="S842" s="334">
        <v>31</v>
      </c>
      <c r="T842" s="336">
        <v>-9.2737345806140903E-3</v>
      </c>
      <c r="U842" s="336">
        <v>-0.11988337698380043</v>
      </c>
      <c r="V842" s="336">
        <v>-1.6599780582580159E-3</v>
      </c>
      <c r="W842" s="336">
        <v>-1.6273335498147627E-2</v>
      </c>
      <c r="X842" s="336">
        <v>1.3446137951721227E-2</v>
      </c>
      <c r="Y842" s="336">
        <v>0.10196450672071639</v>
      </c>
      <c r="Z842" s="336">
        <v>4.5303891192118861E-2</v>
      </c>
      <c r="AA842" s="336">
        <v>0.25752200452577029</v>
      </c>
      <c r="AB842" s="336">
        <v>0.10488551967150625</v>
      </c>
      <c r="AC842" s="340">
        <v>-0.88968394265651496</v>
      </c>
      <c r="AD842" s="509">
        <v>23884632000160</v>
      </c>
      <c r="AE842" s="337" t="s">
        <v>2155</v>
      </c>
      <c r="AF842" s="337" t="s">
        <v>2143</v>
      </c>
      <c r="AG842" s="341" t="s">
        <v>1437</v>
      </c>
      <c r="AH842" s="341" t="s">
        <v>2138</v>
      </c>
      <c r="AI842" s="341">
        <v>5000</v>
      </c>
      <c r="AJ842" s="341">
        <v>5000</v>
      </c>
      <c r="AK842" s="341">
        <v>5000</v>
      </c>
      <c r="AL842" s="640">
        <v>1.9E-2</v>
      </c>
      <c r="AM842" s="640">
        <v>0.2</v>
      </c>
      <c r="AN842" s="336" t="s">
        <v>64</v>
      </c>
      <c r="AO842" s="334" t="s">
        <v>1324</v>
      </c>
      <c r="AP842" s="337" t="s">
        <v>13</v>
      </c>
      <c r="AQ842" s="343" t="s">
        <v>664</v>
      </c>
      <c r="AR842" s="336">
        <v>3.8E-3</v>
      </c>
      <c r="AS842" s="336">
        <v>3.8E-3</v>
      </c>
      <c r="AT842" s="336"/>
      <c r="AX842" s="629"/>
      <c r="AY842" s="630"/>
      <c r="AZ842" s="630"/>
      <c r="BA842" s="630"/>
      <c r="BB842" s="631"/>
      <c r="BC842" s="630"/>
      <c r="BD842" s="630"/>
      <c r="BE842" s="630"/>
      <c r="BF842" s="630"/>
      <c r="BG842" s="631"/>
      <c r="BH842" s="631"/>
      <c r="BI842" s="632"/>
      <c r="BJ842" s="632"/>
      <c r="BK842" s="632"/>
      <c r="BL842" s="631"/>
      <c r="BM842" s="631"/>
      <c r="BN842" s="631"/>
      <c r="BO842" s="631"/>
      <c r="BP842" s="631"/>
      <c r="BQ842" s="631"/>
      <c r="BR842" s="631"/>
      <c r="BS842" s="631"/>
      <c r="BT842" s="634"/>
      <c r="BU842" s="635"/>
      <c r="BV842" s="633"/>
      <c r="BW842" s="636"/>
    </row>
    <row r="843" spans="2:75" ht="15.75" customHeight="1">
      <c r="B843" s="330" t="s">
        <v>1499</v>
      </c>
      <c r="C843" s="331">
        <v>26744850000198</v>
      </c>
      <c r="D843" s="332" t="s">
        <v>13</v>
      </c>
      <c r="E843" s="332" t="s">
        <v>615</v>
      </c>
      <c r="F843" s="332" t="s">
        <v>619</v>
      </c>
      <c r="G843" s="333" t="s">
        <v>34</v>
      </c>
      <c r="H843" s="333" t="s">
        <v>1338</v>
      </c>
      <c r="I843" s="333" t="s">
        <v>34</v>
      </c>
      <c r="J843" s="333" t="s">
        <v>611</v>
      </c>
      <c r="K843" s="334" t="s">
        <v>48</v>
      </c>
      <c r="L843" s="335"/>
      <c r="M843" s="335"/>
      <c r="N843" s="334">
        <v>443921</v>
      </c>
      <c r="O843" s="334" t="s">
        <v>1321</v>
      </c>
      <c r="P843" s="338">
        <v>42916</v>
      </c>
      <c r="Q843" s="339">
        <v>19072437.260000002</v>
      </c>
      <c r="R843" s="339">
        <v>33747404.956309527</v>
      </c>
      <c r="S843" s="334">
        <v>31</v>
      </c>
      <c r="T843" s="336">
        <v>-8.7434405333541854E-3</v>
      </c>
      <c r="U843" s="336">
        <v>-9.8345463004598357E-2</v>
      </c>
      <c r="V843" s="336">
        <v>2.2328558966081991E-2</v>
      </c>
      <c r="W843" s="336">
        <v>0.20492500345363823</v>
      </c>
      <c r="X843" s="336">
        <v>6.9288189865460481E-2</v>
      </c>
      <c r="Y843" s="336">
        <v>0.48722003171119382</v>
      </c>
      <c r="Z843" s="336">
        <v>7.4034556830890663E-2</v>
      </c>
      <c r="AA843" s="336">
        <v>0.40456655098208355</v>
      </c>
      <c r="AB843" s="336">
        <v>0.10264177483541752</v>
      </c>
      <c r="AC843" s="340">
        <v>-0.74137705369047502</v>
      </c>
      <c r="AD843" s="509">
        <v>26744792000100</v>
      </c>
      <c r="AE843" s="337" t="s">
        <v>2155</v>
      </c>
      <c r="AF843" s="337" t="s">
        <v>2146</v>
      </c>
      <c r="AG843" s="341" t="s">
        <v>59</v>
      </c>
      <c r="AH843" s="341" t="s">
        <v>2156</v>
      </c>
      <c r="AI843" s="341">
        <v>50000</v>
      </c>
      <c r="AJ843" s="341">
        <v>50000</v>
      </c>
      <c r="AK843" s="341">
        <v>50000</v>
      </c>
      <c r="AL843" s="640">
        <v>1.9E-2</v>
      </c>
      <c r="AM843" s="640">
        <v>0.2</v>
      </c>
      <c r="AN843" s="336" t="s">
        <v>64</v>
      </c>
      <c r="AO843" s="334" t="s">
        <v>1324</v>
      </c>
      <c r="AP843" s="337" t="s">
        <v>13</v>
      </c>
      <c r="AQ843" s="343" t="s">
        <v>664</v>
      </c>
      <c r="AR843" s="336" t="s">
        <v>34</v>
      </c>
      <c r="AS843" s="336" t="s">
        <v>34</v>
      </c>
      <c r="AT843" s="336"/>
      <c r="AX843" s="629"/>
      <c r="AY843" s="630"/>
      <c r="AZ843" s="630"/>
      <c r="BA843" s="630"/>
      <c r="BB843" s="631"/>
      <c r="BC843" s="630"/>
      <c r="BD843" s="630"/>
      <c r="BE843" s="630"/>
      <c r="BF843" s="630"/>
      <c r="BG843" s="631"/>
      <c r="BH843" s="631"/>
      <c r="BI843" s="632"/>
      <c r="BJ843" s="632"/>
      <c r="BK843" s="632"/>
      <c r="BL843" s="631"/>
      <c r="BM843" s="631"/>
      <c r="BN843" s="631"/>
      <c r="BO843" s="631"/>
      <c r="BP843" s="631"/>
      <c r="BQ843" s="631"/>
      <c r="BR843" s="631"/>
      <c r="BS843" s="631"/>
      <c r="BT843" s="634"/>
      <c r="BU843" s="635"/>
      <c r="BV843" s="633"/>
      <c r="BW843" s="636"/>
    </row>
    <row r="844" spans="2:75" ht="15.75" customHeight="1">
      <c r="B844" s="330" t="s">
        <v>75</v>
      </c>
      <c r="C844" s="331">
        <v>23951048000180</v>
      </c>
      <c r="D844" s="332" t="s">
        <v>13</v>
      </c>
      <c r="E844" s="332" t="s">
        <v>615</v>
      </c>
      <c r="F844" s="332" t="s">
        <v>619</v>
      </c>
      <c r="G844" s="333" t="s">
        <v>34</v>
      </c>
      <c r="H844" s="333" t="s">
        <v>1338</v>
      </c>
      <c r="I844" s="333" t="s">
        <v>34</v>
      </c>
      <c r="J844" s="333" t="s">
        <v>611</v>
      </c>
      <c r="K844" s="334" t="s">
        <v>48</v>
      </c>
      <c r="L844" s="335"/>
      <c r="M844" s="335" t="s">
        <v>34</v>
      </c>
      <c r="N844" s="334">
        <v>443123</v>
      </c>
      <c r="O844" s="334" t="s">
        <v>1321</v>
      </c>
      <c r="P844" s="338">
        <v>42916</v>
      </c>
      <c r="Q844" s="339">
        <v>167047352.06</v>
      </c>
      <c r="R844" s="339">
        <v>350390520.2084921</v>
      </c>
      <c r="S844" s="334">
        <v>31</v>
      </c>
      <c r="T844" s="336">
        <v>-3.6175431984517559E-3</v>
      </c>
      <c r="U844" s="336">
        <v>-4.676468700341619E-2</v>
      </c>
      <c r="V844" s="336">
        <v>9.2363258431296114E-3</v>
      </c>
      <c r="W844" s="336">
        <v>9.0546877091369896E-2</v>
      </c>
      <c r="X844" s="336">
        <v>4.8406293326268335E-2</v>
      </c>
      <c r="Y844" s="336">
        <v>0.36707371580695702</v>
      </c>
      <c r="Z844" s="336">
        <v>7.6948954297145322E-2</v>
      </c>
      <c r="AA844" s="336">
        <v>0.43740280217276301</v>
      </c>
      <c r="AB844" s="336">
        <v>0.10259479089435568</v>
      </c>
      <c r="AC844" s="340">
        <v>-0.80606967672992702</v>
      </c>
      <c r="AD844" s="509">
        <v>26744792000100</v>
      </c>
      <c r="AE844" s="337" t="s">
        <v>2155</v>
      </c>
      <c r="AF844" s="337" t="s">
        <v>2143</v>
      </c>
      <c r="AG844" s="341" t="s">
        <v>1437</v>
      </c>
      <c r="AH844" s="341" t="s">
        <v>2138</v>
      </c>
      <c r="AI844" s="341">
        <v>5000</v>
      </c>
      <c r="AJ844" s="341">
        <v>5000</v>
      </c>
      <c r="AK844" s="341">
        <v>5000</v>
      </c>
      <c r="AL844" s="640">
        <v>1.9E-2</v>
      </c>
      <c r="AM844" s="640">
        <v>0.2</v>
      </c>
      <c r="AN844" s="336" t="s">
        <v>64</v>
      </c>
      <c r="AO844" s="334" t="s">
        <v>1324</v>
      </c>
      <c r="AP844" s="337" t="s">
        <v>13</v>
      </c>
      <c r="AQ844" s="343" t="s">
        <v>664</v>
      </c>
      <c r="AR844" s="336">
        <v>3.8E-3</v>
      </c>
      <c r="AS844" s="336">
        <v>3.8E-3</v>
      </c>
      <c r="AT844" s="336"/>
      <c r="AX844" s="629"/>
      <c r="AY844" s="630"/>
      <c r="AZ844" s="630"/>
      <c r="BA844" s="630"/>
      <c r="BB844" s="631"/>
      <c r="BC844" s="630"/>
      <c r="BD844" s="630"/>
      <c r="BE844" s="630"/>
      <c r="BF844" s="630"/>
      <c r="BG844" s="631"/>
      <c r="BH844" s="631"/>
      <c r="BI844" s="632"/>
      <c r="BJ844" s="632"/>
      <c r="BK844" s="632"/>
      <c r="BL844" s="631"/>
      <c r="BM844" s="631"/>
      <c r="BN844" s="631"/>
      <c r="BO844" s="631"/>
      <c r="BP844" s="631"/>
      <c r="BQ844" s="631"/>
      <c r="BR844" s="631"/>
      <c r="BS844" s="631"/>
      <c r="BT844" s="634"/>
      <c r="BU844" s="635"/>
      <c r="BV844" s="633"/>
      <c r="BW844" s="636"/>
    </row>
    <row r="845" spans="2:75" ht="15.75" customHeight="1">
      <c r="B845" s="330" t="s">
        <v>734</v>
      </c>
      <c r="C845" s="331">
        <v>27739651000154</v>
      </c>
      <c r="D845" s="332" t="s">
        <v>13</v>
      </c>
      <c r="E845" s="332" t="s">
        <v>615</v>
      </c>
      <c r="F845" s="332" t="s">
        <v>619</v>
      </c>
      <c r="G845" s="333" t="s">
        <v>34</v>
      </c>
      <c r="H845" s="333" t="s">
        <v>1338</v>
      </c>
      <c r="I845" s="333" t="s">
        <v>34</v>
      </c>
      <c r="J845" s="333" t="s">
        <v>611</v>
      </c>
      <c r="K845" s="334" t="s">
        <v>48</v>
      </c>
      <c r="L845" s="335"/>
      <c r="M845" s="335" t="s">
        <v>34</v>
      </c>
      <c r="N845" s="334">
        <v>443999</v>
      </c>
      <c r="O845" s="334" t="s">
        <v>1321</v>
      </c>
      <c r="P845" s="338">
        <v>42916</v>
      </c>
      <c r="Q845" s="339">
        <v>16001159.949999999</v>
      </c>
      <c r="R845" s="339">
        <v>24347644.640119031</v>
      </c>
      <c r="S845" s="334">
        <v>31</v>
      </c>
      <c r="T845" s="336">
        <v>-3.8080724299109914E-3</v>
      </c>
      <c r="U845" s="336">
        <v>-4.9227695566245767E-2</v>
      </c>
      <c r="V845" s="336">
        <v>8.9296756441712422E-3</v>
      </c>
      <c r="W845" s="336">
        <v>8.7540679784485001E-2</v>
      </c>
      <c r="X845" s="336">
        <v>4.7814628372576884E-2</v>
      </c>
      <c r="Y845" s="336">
        <v>0.36258701298093393</v>
      </c>
      <c r="Z845" s="336">
        <v>7.6825681220950015E-2</v>
      </c>
      <c r="AA845" s="336">
        <v>0.43670207804398453</v>
      </c>
      <c r="AB845" s="336">
        <v>9.5249670969270825E-2</v>
      </c>
      <c r="AC845" s="340">
        <v>-0.87904503871699458</v>
      </c>
      <c r="AD845" s="509">
        <v>38281201000187</v>
      </c>
      <c r="AE845" s="337" t="s">
        <v>2148</v>
      </c>
      <c r="AF845" s="337" t="s">
        <v>2134</v>
      </c>
      <c r="AG845" s="341" t="s">
        <v>1436</v>
      </c>
      <c r="AH845" s="341" t="s">
        <v>2138</v>
      </c>
      <c r="AI845" s="341">
        <v>5000</v>
      </c>
      <c r="AJ845" s="341">
        <v>5000</v>
      </c>
      <c r="AK845" s="341">
        <v>5000</v>
      </c>
      <c r="AL845" s="640">
        <v>0</v>
      </c>
      <c r="AM845" s="640" t="s">
        <v>34</v>
      </c>
      <c r="AN845" s="336" t="s">
        <v>2152</v>
      </c>
      <c r="AO845" s="334" t="s">
        <v>1324</v>
      </c>
      <c r="AP845" s="337" t="s">
        <v>13</v>
      </c>
      <c r="AQ845" s="343" t="s">
        <v>668</v>
      </c>
      <c r="AR845" s="336">
        <v>3.8E-3</v>
      </c>
      <c r="AS845" s="336">
        <v>3.8E-3</v>
      </c>
      <c r="AT845" s="336"/>
      <c r="AX845" s="629"/>
      <c r="AY845" s="630"/>
      <c r="AZ845" s="630"/>
      <c r="BA845" s="630"/>
      <c r="BB845" s="631"/>
      <c r="BC845" s="630"/>
      <c r="BD845" s="630"/>
      <c r="BE845" s="630"/>
      <c r="BF845" s="630"/>
      <c r="BG845" s="631"/>
      <c r="BH845" s="631"/>
      <c r="BI845" s="632"/>
      <c r="BJ845" s="632"/>
      <c r="BK845" s="632"/>
      <c r="BL845" s="631"/>
      <c r="BM845" s="631"/>
      <c r="BN845" s="631"/>
      <c r="BO845" s="631"/>
      <c r="BP845" s="631"/>
      <c r="BQ845" s="631"/>
      <c r="BR845" s="631"/>
      <c r="BS845" s="631"/>
      <c r="BT845" s="634"/>
      <c r="BU845" s="635"/>
      <c r="BV845" s="633"/>
      <c r="BW845" s="636"/>
    </row>
    <row r="846" spans="2:75" ht="15.75" customHeight="1">
      <c r="B846" s="330" t="s">
        <v>789</v>
      </c>
      <c r="C846" s="331">
        <v>28235629000130</v>
      </c>
      <c r="D846" s="332" t="s">
        <v>13</v>
      </c>
      <c r="E846" s="332" t="s">
        <v>615</v>
      </c>
      <c r="F846" s="332" t="s">
        <v>619</v>
      </c>
      <c r="G846" s="333" t="s">
        <v>34</v>
      </c>
      <c r="H846" s="333" t="s">
        <v>1337</v>
      </c>
      <c r="I846" s="333" t="s">
        <v>34</v>
      </c>
      <c r="J846" s="333" t="s">
        <v>611</v>
      </c>
      <c r="K846" s="334" t="s">
        <v>48</v>
      </c>
      <c r="L846" s="335"/>
      <c r="M846" s="335" t="s">
        <v>1415</v>
      </c>
      <c r="N846" s="334">
        <v>455156</v>
      </c>
      <c r="O846" s="334" t="s">
        <v>1321</v>
      </c>
      <c r="P846" s="338">
        <v>43087</v>
      </c>
      <c r="Q846" s="339">
        <v>7151680.6200000001</v>
      </c>
      <c r="R846" s="339">
        <v>7452142.4110714272</v>
      </c>
      <c r="S846" s="334">
        <v>31</v>
      </c>
      <c r="T846" s="336">
        <v>0.14934913337763911</v>
      </c>
      <c r="U846" s="336">
        <v>1.9306653973409058</v>
      </c>
      <c r="V846" s="336">
        <v>0.16465091867102943</v>
      </c>
      <c r="W846" s="336">
        <v>1.6141295520638805</v>
      </c>
      <c r="X846" s="336">
        <v>0.21248781592967325</v>
      </c>
      <c r="Y846" s="336">
        <v>1.6113337088482009</v>
      </c>
      <c r="Z846" s="336">
        <v>0.20809433797371524</v>
      </c>
      <c r="AA846" s="336">
        <v>1.1828756787844457</v>
      </c>
      <c r="AB846" s="336">
        <v>3.4828128222406801E-2</v>
      </c>
      <c r="AC846" s="340">
        <v>1.6055649215265875</v>
      </c>
      <c r="AD846" s="509">
        <v>17087932000116</v>
      </c>
      <c r="AE846" s="337" t="s">
        <v>2148</v>
      </c>
      <c r="AF846" s="337" t="s">
        <v>2134</v>
      </c>
      <c r="AG846" s="341" t="s">
        <v>1436</v>
      </c>
      <c r="AH846" s="341" t="s">
        <v>2138</v>
      </c>
      <c r="AI846" s="341">
        <v>10000</v>
      </c>
      <c r="AJ846" s="341">
        <v>10000</v>
      </c>
      <c r="AK846" s="341">
        <v>10000</v>
      </c>
      <c r="AL846" s="336">
        <v>0</v>
      </c>
      <c r="AM846" s="336" t="s">
        <v>34</v>
      </c>
      <c r="AN846" s="336" t="s">
        <v>34</v>
      </c>
      <c r="AO846" s="334" t="s">
        <v>1324</v>
      </c>
      <c r="AP846" s="337" t="s">
        <v>13</v>
      </c>
      <c r="AQ846" s="343" t="s">
        <v>664</v>
      </c>
      <c r="AR846" s="336">
        <v>3.6099999999999999E-3</v>
      </c>
      <c r="AS846" s="336">
        <v>3.6099999999999999E-3</v>
      </c>
      <c r="AT846" s="336"/>
      <c r="AX846" s="629"/>
      <c r="AY846" s="630"/>
      <c r="AZ846" s="630"/>
      <c r="BA846" s="630"/>
      <c r="BB846" s="631"/>
      <c r="BC846" s="630"/>
      <c r="BD846" s="630"/>
      <c r="BE846" s="630"/>
      <c r="BF846" s="630"/>
      <c r="BG846" s="631"/>
      <c r="BH846" s="631"/>
      <c r="BI846" s="632"/>
      <c r="BJ846" s="632"/>
      <c r="BK846" s="632"/>
      <c r="BL846" s="631"/>
      <c r="BM846" s="631"/>
      <c r="BN846" s="631"/>
      <c r="BO846" s="631"/>
      <c r="BP846" s="631"/>
      <c r="BQ846" s="631"/>
      <c r="BR846" s="631"/>
      <c r="BS846" s="631"/>
      <c r="BT846" s="634"/>
      <c r="BU846" s="635"/>
      <c r="BV846" s="633"/>
      <c r="BW846" s="636"/>
    </row>
    <row r="847" spans="2:75" ht="15.75" customHeight="1">
      <c r="B847" s="330" t="s">
        <v>790</v>
      </c>
      <c r="C847" s="331">
        <v>17087932000116</v>
      </c>
      <c r="D847" s="332" t="s">
        <v>13</v>
      </c>
      <c r="E847" s="332" t="s">
        <v>615</v>
      </c>
      <c r="F847" s="332" t="s">
        <v>619</v>
      </c>
      <c r="G847" s="333" t="s">
        <v>34</v>
      </c>
      <c r="H847" s="333" t="s">
        <v>1337</v>
      </c>
      <c r="I847" s="333" t="s">
        <v>34</v>
      </c>
      <c r="J847" s="333" t="s">
        <v>611</v>
      </c>
      <c r="K847" s="334" t="s">
        <v>48</v>
      </c>
      <c r="L847" s="335"/>
      <c r="M847" s="335" t="s">
        <v>1415</v>
      </c>
      <c r="N847" s="334">
        <v>323683</v>
      </c>
      <c r="O847" s="334" t="s">
        <v>1321</v>
      </c>
      <c r="P847" s="338">
        <v>41271</v>
      </c>
      <c r="Q847" s="339">
        <v>734712959.74000001</v>
      </c>
      <c r="R847" s="339">
        <v>871483576.71952331</v>
      </c>
      <c r="S847" s="334">
        <v>31</v>
      </c>
      <c r="T847" s="336">
        <v>0.15060440715405776</v>
      </c>
      <c r="U847" s="336">
        <v>1.9468925664547225</v>
      </c>
      <c r="V847" s="336">
        <v>0.16640626945485359</v>
      </c>
      <c r="W847" s="336">
        <v>1.6313378591737246</v>
      </c>
      <c r="X847" s="336">
        <v>0.21555831171001594</v>
      </c>
      <c r="Y847" s="336">
        <v>1.6346178361384915</v>
      </c>
      <c r="Z847" s="336">
        <v>0.21135478535868546</v>
      </c>
      <c r="AA847" s="336">
        <v>1.2014091187193887</v>
      </c>
      <c r="AB847" s="336">
        <v>3.5183919146447279E-2</v>
      </c>
      <c r="AC847" s="340">
        <v>1.6325121080804579</v>
      </c>
      <c r="AD847" s="509">
        <v>0</v>
      </c>
      <c r="AE847" s="337" t="s">
        <v>2191</v>
      </c>
      <c r="AF847" s="337" t="s">
        <v>2140</v>
      </c>
      <c r="AG847" s="341" t="s">
        <v>719</v>
      </c>
      <c r="AH847" s="341" t="s">
        <v>2138</v>
      </c>
      <c r="AI847" s="341">
        <v>20000</v>
      </c>
      <c r="AJ847" s="341">
        <v>1000</v>
      </c>
      <c r="AK847" s="341">
        <v>20000</v>
      </c>
      <c r="AL847" s="336">
        <v>1.9E-2</v>
      </c>
      <c r="AM847" s="336">
        <v>0.2</v>
      </c>
      <c r="AN847" s="336" t="s">
        <v>64</v>
      </c>
      <c r="AO847" s="334" t="s">
        <v>1324</v>
      </c>
      <c r="AP847" s="337" t="s">
        <v>13</v>
      </c>
      <c r="AQ847" s="343" t="s">
        <v>664</v>
      </c>
      <c r="AR847" s="336">
        <v>3.6099999999999999E-3</v>
      </c>
      <c r="AS847" s="336">
        <v>3.6099999999999999E-3</v>
      </c>
      <c r="AT847" s="336"/>
      <c r="AX847" s="629"/>
      <c r="AY847" s="630"/>
      <c r="AZ847" s="630"/>
      <c r="BA847" s="630"/>
      <c r="BB847" s="631"/>
      <c r="BC847" s="630"/>
      <c r="BD847" s="630"/>
      <c r="BE847" s="630"/>
      <c r="BF847" s="630"/>
      <c r="BG847" s="631"/>
      <c r="BH847" s="631"/>
      <c r="BI847" s="632"/>
      <c r="BJ847" s="632"/>
      <c r="BK847" s="632"/>
      <c r="BL847" s="631"/>
      <c r="BM847" s="631"/>
      <c r="BN847" s="631"/>
      <c r="BO847" s="631"/>
      <c r="BP847" s="631"/>
      <c r="BQ847" s="631"/>
      <c r="BR847" s="631"/>
      <c r="BS847" s="631"/>
      <c r="BT847" s="634"/>
      <c r="BU847" s="635"/>
      <c r="BV847" s="633"/>
      <c r="BW847" s="636"/>
    </row>
    <row r="848" spans="2:75" ht="15.75" customHeight="1">
      <c r="B848" s="330" t="s">
        <v>804</v>
      </c>
      <c r="C848" s="331">
        <v>33346541000125</v>
      </c>
      <c r="D848" s="332" t="s">
        <v>13</v>
      </c>
      <c r="E848" s="332" t="s">
        <v>615</v>
      </c>
      <c r="F848" s="332" t="s">
        <v>619</v>
      </c>
      <c r="G848" s="333" t="s">
        <v>34</v>
      </c>
      <c r="H848" s="333" t="s">
        <v>865</v>
      </c>
      <c r="I848" s="333" t="s">
        <v>34</v>
      </c>
      <c r="J848" s="333"/>
      <c r="K848" s="334" t="s">
        <v>48</v>
      </c>
      <c r="L848" s="335"/>
      <c r="M848" s="335" t="s">
        <v>34</v>
      </c>
      <c r="N848" s="334">
        <v>497258</v>
      </c>
      <c r="O848" s="334" t="s">
        <v>1321</v>
      </c>
      <c r="P848" s="338">
        <v>43616</v>
      </c>
      <c r="Q848" s="339">
        <v>222934343.90000001</v>
      </c>
      <c r="R848" s="339">
        <v>163084247.14857149</v>
      </c>
      <c r="S848" s="334">
        <v>31</v>
      </c>
      <c r="T848" s="336">
        <v>7.6467571268174606E-2</v>
      </c>
      <c r="U848" s="336">
        <v>0.98851121882886228</v>
      </c>
      <c r="V848" s="336">
        <v>9.9275318496678144E-2</v>
      </c>
      <c r="W848" s="336">
        <v>0.97323007165363107</v>
      </c>
      <c r="X848" s="336">
        <v>0.15066304221112525</v>
      </c>
      <c r="Y848" s="336">
        <v>1.1425052186180604</v>
      </c>
      <c r="Z848" s="336">
        <v>0.21628855984500905</v>
      </c>
      <c r="AA848" s="336">
        <v>1.22945429237143</v>
      </c>
      <c r="AB848" s="336">
        <v>5.2737606450054667E-2</v>
      </c>
      <c r="AC848" s="340">
        <v>-2.0835543773249574E-2</v>
      </c>
      <c r="AD848" s="509">
        <v>31556580000121</v>
      </c>
      <c r="AE848" s="337" t="s">
        <v>2199</v>
      </c>
      <c r="AF848" s="337" t="s">
        <v>736</v>
      </c>
      <c r="AG848" s="341" t="s">
        <v>736</v>
      </c>
      <c r="AH848" s="341" t="s">
        <v>2138</v>
      </c>
      <c r="AI848" s="341">
        <v>25000</v>
      </c>
      <c r="AJ848" s="341">
        <v>10000</v>
      </c>
      <c r="AK848" s="341">
        <v>25000</v>
      </c>
      <c r="AL848" s="336">
        <v>1.9E-2</v>
      </c>
      <c r="AM848" s="336">
        <v>0.2</v>
      </c>
      <c r="AN848" s="336" t="s">
        <v>64</v>
      </c>
      <c r="AO848" s="334" t="s">
        <v>1324</v>
      </c>
      <c r="AP848" s="337" t="s">
        <v>13</v>
      </c>
      <c r="AQ848" s="343" t="s">
        <v>664</v>
      </c>
      <c r="AR848" s="336">
        <v>5.0666666666666664E-3</v>
      </c>
      <c r="AS848" s="336">
        <v>5.0666666666666664E-3</v>
      </c>
      <c r="AT848" s="336"/>
      <c r="AX848" s="629"/>
      <c r="AY848" s="630"/>
      <c r="AZ848" s="630"/>
      <c r="BA848" s="630"/>
      <c r="BB848" s="631"/>
      <c r="BC848" s="630"/>
      <c r="BD848" s="630"/>
      <c r="BE848" s="630"/>
      <c r="BF848" s="630"/>
      <c r="BG848" s="631"/>
      <c r="BH848" s="631"/>
      <c r="BI848" s="632"/>
      <c r="BJ848" s="632"/>
      <c r="BK848" s="632"/>
      <c r="BL848" s="631"/>
      <c r="BM848" s="631"/>
      <c r="BN848" s="631"/>
      <c r="BO848" s="631"/>
      <c r="BP848" s="631"/>
      <c r="BQ848" s="631"/>
      <c r="BR848" s="631"/>
      <c r="BS848" s="631"/>
      <c r="BT848" s="634"/>
      <c r="BU848" s="635"/>
      <c r="BV848" s="633"/>
      <c r="BW848" s="636"/>
    </row>
    <row r="849" spans="2:75" ht="15.75" customHeight="1">
      <c r="B849" s="330" t="s">
        <v>133</v>
      </c>
      <c r="C849" s="331">
        <v>34425904000180</v>
      </c>
      <c r="D849" s="332" t="s">
        <v>13</v>
      </c>
      <c r="E849" s="332" t="s">
        <v>615</v>
      </c>
      <c r="F849" s="332" t="s">
        <v>619</v>
      </c>
      <c r="G849" s="333" t="s">
        <v>34</v>
      </c>
      <c r="H849" s="333" t="s">
        <v>865</v>
      </c>
      <c r="I849" s="333" t="s">
        <v>34</v>
      </c>
      <c r="J849" s="333"/>
      <c r="K849" s="334" t="s">
        <v>48</v>
      </c>
      <c r="L849" s="335"/>
      <c r="M849" s="335" t="s">
        <v>34</v>
      </c>
      <c r="N849" s="334">
        <v>508039</v>
      </c>
      <c r="O849" s="334" t="s">
        <v>1321</v>
      </c>
      <c r="P849" s="338">
        <v>43696</v>
      </c>
      <c r="Q849" s="339">
        <v>53019464.119999997</v>
      </c>
      <c r="R849" s="339">
        <v>76334008.325714201</v>
      </c>
      <c r="S849" s="334">
        <v>31</v>
      </c>
      <c r="T849" s="336">
        <v>6.0724610390157308E-2</v>
      </c>
      <c r="U849" s="336">
        <v>0.78499889082609187</v>
      </c>
      <c r="V849" s="336">
        <v>4.2527379418309197E-2</v>
      </c>
      <c r="W849" s="336">
        <v>0.41691051859891171</v>
      </c>
      <c r="X849" s="336">
        <v>0.33320954376847389</v>
      </c>
      <c r="Y849" s="336">
        <v>2.52678850142529</v>
      </c>
      <c r="Z849" s="336">
        <v>0.40493462482806586</v>
      </c>
      <c r="AA849" s="336">
        <v>2.3017796825751451</v>
      </c>
      <c r="AB849" s="336">
        <v>5.5757151166044613E-2</v>
      </c>
      <c r="AC849" s="340">
        <v>-0.96765802948170032</v>
      </c>
      <c r="AD849" s="509">
        <v>0</v>
      </c>
      <c r="AE849" s="337" t="s">
        <v>2203</v>
      </c>
      <c r="AF849" s="337" t="s">
        <v>2134</v>
      </c>
      <c r="AG849" s="341" t="s">
        <v>1436</v>
      </c>
      <c r="AH849" s="341" t="s">
        <v>2138</v>
      </c>
      <c r="AI849" s="341">
        <v>1000</v>
      </c>
      <c r="AJ849" s="341">
        <v>1000</v>
      </c>
      <c r="AK849" s="341">
        <v>1000</v>
      </c>
      <c r="AL849" s="336">
        <v>0.02</v>
      </c>
      <c r="AM849" s="336">
        <v>0.25</v>
      </c>
      <c r="AN849" s="336" t="s">
        <v>34</v>
      </c>
      <c r="AO849" s="334" t="s">
        <v>1324</v>
      </c>
      <c r="AP849" s="337" t="s">
        <v>13</v>
      </c>
      <c r="AQ849" s="343" t="s">
        <v>668</v>
      </c>
      <c r="AR849" s="336">
        <v>4.6666666666666662E-3</v>
      </c>
      <c r="AS849" s="336">
        <v>4.6666666666666662E-3</v>
      </c>
      <c r="AT849" s="336"/>
      <c r="AX849" s="629"/>
      <c r="AY849" s="630"/>
      <c r="AZ849" s="630"/>
      <c r="BA849" s="630"/>
      <c r="BB849" s="631"/>
      <c r="BC849" s="630"/>
      <c r="BD849" s="630"/>
      <c r="BE849" s="630"/>
      <c r="BF849" s="630"/>
      <c r="BG849" s="631"/>
      <c r="BH849" s="631"/>
      <c r="BI849" s="632"/>
      <c r="BJ849" s="632"/>
      <c r="BK849" s="632"/>
      <c r="BL849" s="631"/>
      <c r="BM849" s="631"/>
      <c r="BN849" s="631"/>
      <c r="BO849" s="631"/>
      <c r="BP849" s="631"/>
      <c r="BQ849" s="631"/>
      <c r="BR849" s="631"/>
      <c r="BS849" s="631"/>
      <c r="BT849" s="634"/>
      <c r="BU849" s="635"/>
      <c r="BV849" s="633"/>
      <c r="BW849" s="636"/>
    </row>
    <row r="850" spans="2:75" ht="15.75" customHeight="1">
      <c r="B850" s="330" t="s">
        <v>533</v>
      </c>
      <c r="C850" s="331">
        <v>28428129000114</v>
      </c>
      <c r="D850" s="332" t="s">
        <v>13</v>
      </c>
      <c r="E850" s="332" t="s">
        <v>615</v>
      </c>
      <c r="F850" s="332" t="s">
        <v>619</v>
      </c>
      <c r="G850" s="333" t="s">
        <v>34</v>
      </c>
      <c r="H850" s="333" t="s">
        <v>865</v>
      </c>
      <c r="I850" s="333" t="s">
        <v>34</v>
      </c>
      <c r="J850" s="333"/>
      <c r="K850" s="334" t="s">
        <v>48</v>
      </c>
      <c r="L850" s="335"/>
      <c r="M850" s="335" t="s">
        <v>1415</v>
      </c>
      <c r="N850" s="334">
        <v>452319</v>
      </c>
      <c r="O850" s="334" t="s">
        <v>1321</v>
      </c>
      <c r="P850" s="338">
        <v>43039</v>
      </c>
      <c r="Q850" s="339">
        <v>205033356.65000001</v>
      </c>
      <c r="R850" s="339">
        <v>255046266.20464283</v>
      </c>
      <c r="S850" s="334">
        <v>31</v>
      </c>
      <c r="T850" s="336">
        <v>0.10985849277986248</v>
      </c>
      <c r="U850" s="336">
        <v>1.4201621784961915</v>
      </c>
      <c r="V850" s="336">
        <v>0.10167934246658428</v>
      </c>
      <c r="W850" s="336">
        <v>0.9967975449785047</v>
      </c>
      <c r="X850" s="336">
        <v>0.15257811757805562</v>
      </c>
      <c r="Y850" s="336">
        <v>1.1570275830191377</v>
      </c>
      <c r="Z850" s="336">
        <v>0.20307960307713691</v>
      </c>
      <c r="AA850" s="336">
        <v>1.1543702999141017</v>
      </c>
      <c r="AB850" s="336">
        <v>6.9104023486555588E-2</v>
      </c>
      <c r="AC850" s="340">
        <v>2.9816885524345676E-2</v>
      </c>
      <c r="AD850" s="509">
        <v>0</v>
      </c>
      <c r="AE850" s="337" t="s">
        <v>2204</v>
      </c>
      <c r="AF850" s="337" t="s">
        <v>719</v>
      </c>
      <c r="AG850" s="341" t="s">
        <v>719</v>
      </c>
      <c r="AH850" s="341" t="s">
        <v>2138</v>
      </c>
      <c r="AI850" s="341">
        <v>500</v>
      </c>
      <c r="AJ850" s="341">
        <v>500</v>
      </c>
      <c r="AK850" s="341">
        <v>500</v>
      </c>
      <c r="AL850" s="336">
        <v>0.01</v>
      </c>
      <c r="AM850" s="336" t="s">
        <v>34</v>
      </c>
      <c r="AN850" s="336" t="s">
        <v>64</v>
      </c>
      <c r="AO850" s="334" t="s">
        <v>1324</v>
      </c>
      <c r="AP850" s="337" t="s">
        <v>13</v>
      </c>
      <c r="AQ850" s="343" t="s">
        <v>668</v>
      </c>
      <c r="AR850" s="336">
        <v>2.6666666666666666E-3</v>
      </c>
      <c r="AS850" s="336">
        <v>2.6666666666666666E-3</v>
      </c>
      <c r="AT850" s="336"/>
      <c r="AX850" s="629"/>
      <c r="AY850" s="630"/>
      <c r="AZ850" s="630"/>
      <c r="BA850" s="630"/>
      <c r="BB850" s="631"/>
      <c r="BC850" s="630"/>
      <c r="BD850" s="630"/>
      <c r="BE850" s="630"/>
      <c r="BF850" s="630"/>
      <c r="BG850" s="631"/>
      <c r="BH850" s="631"/>
      <c r="BI850" s="632"/>
      <c r="BJ850" s="632"/>
      <c r="BK850" s="632"/>
      <c r="BL850" s="631"/>
      <c r="BM850" s="631"/>
      <c r="BN850" s="631"/>
      <c r="BO850" s="631"/>
      <c r="BP850" s="631"/>
      <c r="BQ850" s="631"/>
      <c r="BR850" s="631"/>
      <c r="BS850" s="631"/>
      <c r="BT850" s="634"/>
      <c r="BU850" s="635"/>
      <c r="BV850" s="633"/>
      <c r="BW850" s="636"/>
    </row>
    <row r="851" spans="2:75" ht="15.75" customHeight="1">
      <c r="B851" s="330" t="s">
        <v>824</v>
      </c>
      <c r="C851" s="331">
        <v>35847960000176</v>
      </c>
      <c r="D851" s="332" t="s">
        <v>13</v>
      </c>
      <c r="E851" s="332" t="s">
        <v>615</v>
      </c>
      <c r="F851" s="332" t="s">
        <v>619</v>
      </c>
      <c r="G851" s="333" t="s">
        <v>34</v>
      </c>
      <c r="H851" s="333" t="s">
        <v>865</v>
      </c>
      <c r="I851" s="333" t="s">
        <v>34</v>
      </c>
      <c r="J851" s="333"/>
      <c r="K851" s="334" t="s">
        <v>48</v>
      </c>
      <c r="L851" s="335"/>
      <c r="M851" s="335" t="s">
        <v>1415</v>
      </c>
      <c r="N851" s="334">
        <v>531855</v>
      </c>
      <c r="O851" s="334" t="s">
        <v>1321</v>
      </c>
      <c r="P851" s="338">
        <v>43921</v>
      </c>
      <c r="Q851" s="339">
        <v>7733776.96</v>
      </c>
      <c r="R851" s="339">
        <v>21563526.710198414</v>
      </c>
      <c r="S851" s="334">
        <v>31</v>
      </c>
      <c r="T851" s="336">
        <v>7.4074706370857779E-2</v>
      </c>
      <c r="U851" s="336">
        <v>0.95757818725860355</v>
      </c>
      <c r="V851" s="336">
        <v>5.4821236394634765E-2</v>
      </c>
      <c r="W851" s="336">
        <v>0.53743142437036162</v>
      </c>
      <c r="X851" s="336">
        <v>5.683981993960896E-2</v>
      </c>
      <c r="Y851" s="336">
        <v>0.43102668015500117</v>
      </c>
      <c r="Z851" s="336" t="s">
        <v>1418</v>
      </c>
      <c r="AA851" s="336" t="s">
        <v>1418</v>
      </c>
      <c r="AB851" s="336">
        <v>5.6620663512204017E-2</v>
      </c>
      <c r="AC851" s="340">
        <v>-0.74489547052742178</v>
      </c>
      <c r="AD851" s="509">
        <v>0</v>
      </c>
      <c r="AE851" s="337" t="s">
        <v>2204</v>
      </c>
      <c r="AF851" s="337" t="s">
        <v>719</v>
      </c>
      <c r="AG851" s="341" t="s">
        <v>719</v>
      </c>
      <c r="AH851" s="341" t="s">
        <v>2138</v>
      </c>
      <c r="AI851" s="341">
        <v>100</v>
      </c>
      <c r="AJ851" s="341">
        <v>100</v>
      </c>
      <c r="AK851" s="341">
        <v>100</v>
      </c>
      <c r="AL851" s="336">
        <v>0.01</v>
      </c>
      <c r="AM851" s="336">
        <v>0.3</v>
      </c>
      <c r="AN851" s="336" t="s">
        <v>2147</v>
      </c>
      <c r="AO851" s="334" t="s">
        <v>1324</v>
      </c>
      <c r="AP851" s="337" t="s">
        <v>13</v>
      </c>
      <c r="AQ851" s="343" t="s">
        <v>668</v>
      </c>
      <c r="AR851" s="336">
        <v>2.6666666666666666E-3</v>
      </c>
      <c r="AS851" s="336">
        <v>2.6666666666666666E-3</v>
      </c>
      <c r="AT851" s="336"/>
      <c r="AX851" s="629"/>
      <c r="AY851" s="630"/>
      <c r="AZ851" s="630"/>
      <c r="BA851" s="630"/>
      <c r="BB851" s="631"/>
      <c r="BC851" s="630"/>
      <c r="BD851" s="630"/>
      <c r="BE851" s="630"/>
      <c r="BF851" s="630"/>
      <c r="BG851" s="631"/>
      <c r="BH851" s="631"/>
      <c r="BI851" s="632"/>
      <c r="BJ851" s="632"/>
      <c r="BK851" s="632"/>
      <c r="BL851" s="631"/>
      <c r="BM851" s="631"/>
      <c r="BN851" s="631"/>
      <c r="BO851" s="631"/>
      <c r="BP851" s="631"/>
      <c r="BQ851" s="631"/>
      <c r="BR851" s="631"/>
      <c r="BS851" s="631"/>
      <c r="BT851" s="634"/>
      <c r="BU851" s="635"/>
      <c r="BV851" s="633"/>
      <c r="BW851" s="636"/>
    </row>
    <row r="852" spans="2:75" ht="15.75" customHeight="1">
      <c r="B852" s="330" t="s">
        <v>149</v>
      </c>
      <c r="C852" s="331">
        <v>1214092000175</v>
      </c>
      <c r="D852" s="332" t="s">
        <v>13</v>
      </c>
      <c r="E852" s="332" t="s">
        <v>615</v>
      </c>
      <c r="F852" s="332" t="s">
        <v>619</v>
      </c>
      <c r="G852" s="333" t="s">
        <v>34</v>
      </c>
      <c r="H852" s="333" t="s">
        <v>1337</v>
      </c>
      <c r="I852" s="333" t="s">
        <v>34</v>
      </c>
      <c r="J852" s="333"/>
      <c r="K852" s="334" t="s">
        <v>48</v>
      </c>
      <c r="L852" s="335"/>
      <c r="M852" s="335" t="s">
        <v>34</v>
      </c>
      <c r="N852" s="334">
        <v>70815</v>
      </c>
      <c r="O852" s="334" t="s">
        <v>1321</v>
      </c>
      <c r="P852" s="338">
        <v>35193</v>
      </c>
      <c r="Q852" s="339">
        <v>239028172.00999999</v>
      </c>
      <c r="R852" s="339">
        <v>316441800.64285702</v>
      </c>
      <c r="S852" s="334">
        <v>31</v>
      </c>
      <c r="T852" s="336">
        <v>0.10294368433247847</v>
      </c>
      <c r="U852" s="336">
        <v>1.330773100055086</v>
      </c>
      <c r="V852" s="336">
        <v>9.2549848255335521E-2</v>
      </c>
      <c r="W852" s="336">
        <v>0.90729797509626509</v>
      </c>
      <c r="X852" s="336">
        <v>0.10710391833980704</v>
      </c>
      <c r="Y852" s="336">
        <v>0.8121884693274587</v>
      </c>
      <c r="Z852" s="336">
        <v>0.1146369154018807</v>
      </c>
      <c r="AA852" s="336">
        <v>0.65163339108670382</v>
      </c>
      <c r="AB852" s="336">
        <v>2.1685883525372856E-2</v>
      </c>
      <c r="AC852" s="340">
        <v>-0.38679526352287291</v>
      </c>
      <c r="AD852" s="509">
        <v>0</v>
      </c>
      <c r="AE852" s="337" t="s">
        <v>2169</v>
      </c>
      <c r="AF852" s="337" t="s">
        <v>2134</v>
      </c>
      <c r="AG852" s="341" t="s">
        <v>1436</v>
      </c>
      <c r="AH852" s="341" t="s">
        <v>2138</v>
      </c>
      <c r="AI852" s="341">
        <v>5000</v>
      </c>
      <c r="AJ852" s="341">
        <v>1000</v>
      </c>
      <c r="AK852" s="341">
        <v>1000</v>
      </c>
      <c r="AL852" s="336">
        <v>0.02</v>
      </c>
      <c r="AM852" s="336">
        <v>0.2</v>
      </c>
      <c r="AN852" s="336" t="s">
        <v>2147</v>
      </c>
      <c r="AO852" s="334" t="s">
        <v>1324</v>
      </c>
      <c r="AP852" s="337" t="s">
        <v>13</v>
      </c>
      <c r="AQ852" s="343" t="s">
        <v>668</v>
      </c>
      <c r="AR852" s="336">
        <v>6.9999999999999993E-3</v>
      </c>
      <c r="AS852" s="336">
        <v>6.9999999999999993E-3</v>
      </c>
      <c r="AT852" s="336"/>
      <c r="AX852" s="629"/>
      <c r="AY852" s="630"/>
      <c r="AZ852" s="630"/>
      <c r="BA852" s="630"/>
      <c r="BB852" s="631"/>
      <c r="BC852" s="630"/>
      <c r="BD852" s="630"/>
      <c r="BE852" s="630"/>
      <c r="BF852" s="630"/>
      <c r="BG852" s="631"/>
      <c r="BH852" s="631"/>
      <c r="BI852" s="632"/>
      <c r="BJ852" s="632"/>
      <c r="BK852" s="632"/>
      <c r="BL852" s="631"/>
      <c r="BM852" s="631"/>
      <c r="BN852" s="631"/>
      <c r="BO852" s="631"/>
      <c r="BP852" s="631"/>
      <c r="BQ852" s="631"/>
      <c r="BR852" s="631"/>
      <c r="BS852" s="631"/>
      <c r="BT852" s="634"/>
      <c r="BU852" s="635"/>
      <c r="BV852" s="633"/>
      <c r="BW852" s="636"/>
    </row>
    <row r="853" spans="2:75" ht="15.75" customHeight="1">
      <c r="B853" s="330" t="s">
        <v>857</v>
      </c>
      <c r="C853" s="331">
        <v>42730656000100</v>
      </c>
      <c r="D853" s="332" t="s">
        <v>13</v>
      </c>
      <c r="E853" s="332" t="s">
        <v>615</v>
      </c>
      <c r="F853" s="332" t="s">
        <v>619</v>
      </c>
      <c r="G853" s="333" t="s">
        <v>34</v>
      </c>
      <c r="H853" s="333" t="s">
        <v>1337</v>
      </c>
      <c r="I853" s="333" t="s">
        <v>34</v>
      </c>
      <c r="J853" s="333" t="s">
        <v>611</v>
      </c>
      <c r="K853" s="334" t="s">
        <v>48</v>
      </c>
      <c r="L853" s="335"/>
      <c r="M853" s="335" t="s">
        <v>34</v>
      </c>
      <c r="N853" s="334">
        <v>633216</v>
      </c>
      <c r="O853" s="334" t="s">
        <v>1321</v>
      </c>
      <c r="P853" s="338">
        <v>44407</v>
      </c>
      <c r="Q853" s="339">
        <v>657789586.55999994</v>
      </c>
      <c r="R853" s="339">
        <v>343203727.77186513</v>
      </c>
      <c r="S853" s="334">
        <v>31</v>
      </c>
      <c r="T853" s="336">
        <v>0.10619035475341243</v>
      </c>
      <c r="U853" s="336">
        <v>1.3727434422760736</v>
      </c>
      <c r="V853" s="336">
        <v>0.13854389058512839</v>
      </c>
      <c r="W853" s="336">
        <v>1.3581933818308429</v>
      </c>
      <c r="X853" s="336" t="s">
        <v>1418</v>
      </c>
      <c r="Y853" s="336" t="s">
        <v>1418</v>
      </c>
      <c r="Z853" s="336" t="s">
        <v>1418</v>
      </c>
      <c r="AA853" s="336" t="s">
        <v>1418</v>
      </c>
      <c r="AB853" s="336">
        <v>1.410763755181289E-2</v>
      </c>
      <c r="AC853" s="340">
        <v>2.3200550224820038</v>
      </c>
      <c r="AD853" s="509">
        <v>0</v>
      </c>
      <c r="AE853" s="337" t="s">
        <v>2169</v>
      </c>
      <c r="AF853" s="337" t="s">
        <v>2134</v>
      </c>
      <c r="AG853" s="341" t="s">
        <v>1436</v>
      </c>
      <c r="AH853" s="341" t="s">
        <v>2138</v>
      </c>
      <c r="AI853" s="341">
        <v>1000</v>
      </c>
      <c r="AJ853" s="341">
        <v>100</v>
      </c>
      <c r="AK853" s="341">
        <v>100</v>
      </c>
      <c r="AL853" s="336">
        <v>0.02</v>
      </c>
      <c r="AM853" s="336">
        <v>0.2</v>
      </c>
      <c r="AN853" s="336" t="s">
        <v>2152</v>
      </c>
      <c r="AO853" s="334" t="s">
        <v>1324</v>
      </c>
      <c r="AP853" s="337" t="s">
        <v>13</v>
      </c>
      <c r="AQ853" s="343" t="s">
        <v>668</v>
      </c>
      <c r="AR853" s="336">
        <v>6.9999999999999993E-3</v>
      </c>
      <c r="AS853" s="336">
        <v>6.9999999999999993E-3</v>
      </c>
      <c r="AT853" s="336"/>
      <c r="AX853" s="629"/>
      <c r="AY853" s="630"/>
      <c r="AZ853" s="630"/>
      <c r="BA853" s="630"/>
      <c r="BB853" s="631"/>
      <c r="BC853" s="630"/>
      <c r="BD853" s="630"/>
      <c r="BE853" s="630"/>
      <c r="BF853" s="630"/>
      <c r="BG853" s="631"/>
      <c r="BH853" s="631"/>
      <c r="BI853" s="632"/>
      <c r="BJ853" s="632"/>
      <c r="BK853" s="632"/>
      <c r="BL853" s="631"/>
      <c r="BM853" s="631"/>
      <c r="BN853" s="631"/>
      <c r="BO853" s="631"/>
      <c r="BP853" s="631"/>
      <c r="BQ853" s="631"/>
      <c r="BR853" s="631"/>
      <c r="BS853" s="631"/>
      <c r="BT853" s="634"/>
      <c r="BU853" s="635"/>
      <c r="BV853" s="633"/>
      <c r="BW853" s="636"/>
    </row>
    <row r="854" spans="2:75" ht="15.75" customHeight="1">
      <c r="B854" s="330" t="s">
        <v>155</v>
      </c>
      <c r="C854" s="331">
        <v>23695876000103</v>
      </c>
      <c r="D854" s="332" t="s">
        <v>13</v>
      </c>
      <c r="E854" s="332" t="s">
        <v>615</v>
      </c>
      <c r="F854" s="332" t="s">
        <v>619</v>
      </c>
      <c r="G854" s="333" t="s">
        <v>34</v>
      </c>
      <c r="H854" s="333" t="s">
        <v>1338</v>
      </c>
      <c r="I854" s="333" t="s">
        <v>34</v>
      </c>
      <c r="J854" s="333" t="s">
        <v>611</v>
      </c>
      <c r="K854" s="334" t="s">
        <v>48</v>
      </c>
      <c r="L854" s="335"/>
      <c r="M854" s="335" t="s">
        <v>34</v>
      </c>
      <c r="N854" s="334">
        <v>417971</v>
      </c>
      <c r="O854" s="334" t="s">
        <v>1321</v>
      </c>
      <c r="P854" s="338">
        <v>42489</v>
      </c>
      <c r="Q854" s="339">
        <v>25834375.530000001</v>
      </c>
      <c r="R854" s="339">
        <v>51365030.321349218</v>
      </c>
      <c r="S854" s="334">
        <v>31</v>
      </c>
      <c r="T854" s="336">
        <v>-9.8968771072441841E-3</v>
      </c>
      <c r="U854" s="336">
        <v>-0.12793886205135846</v>
      </c>
      <c r="V854" s="336">
        <v>-1.1364926734084291E-3</v>
      </c>
      <c r="W854" s="336">
        <v>-1.1141428330064963E-2</v>
      </c>
      <c r="X854" s="336">
        <v>1.38615917036502E-2</v>
      </c>
      <c r="Y854" s="336">
        <v>0.10511496799315083</v>
      </c>
      <c r="Z854" s="336">
        <v>4.5715024393423009E-2</v>
      </c>
      <c r="AA854" s="336">
        <v>0.25985901892654123</v>
      </c>
      <c r="AB854" s="336">
        <v>9.7560166321763397E-2</v>
      </c>
      <c r="AC854" s="340">
        <v>-0.95870926589256866</v>
      </c>
      <c r="AD854" s="509">
        <v>38281343000144</v>
      </c>
      <c r="AE854" s="337" t="s">
        <v>2148</v>
      </c>
      <c r="AF854" s="337" t="s">
        <v>2134</v>
      </c>
      <c r="AG854" s="341" t="s">
        <v>1436</v>
      </c>
      <c r="AH854" s="341" t="s">
        <v>2138</v>
      </c>
      <c r="AI854" s="341">
        <v>10000</v>
      </c>
      <c r="AJ854" s="341">
        <v>10000</v>
      </c>
      <c r="AK854" s="341">
        <v>10000</v>
      </c>
      <c r="AL854" s="336">
        <v>0</v>
      </c>
      <c r="AM854" s="336" t="s">
        <v>34</v>
      </c>
      <c r="AN854" s="336" t="s">
        <v>64</v>
      </c>
      <c r="AO854" s="334" t="s">
        <v>1324</v>
      </c>
      <c r="AP854" s="337" t="s">
        <v>13</v>
      </c>
      <c r="AQ854" s="343" t="s">
        <v>664</v>
      </c>
      <c r="AR854" s="336">
        <v>3.8E-3</v>
      </c>
      <c r="AS854" s="336">
        <v>3.8E-3</v>
      </c>
      <c r="AT854" s="336"/>
      <c r="AX854" s="629"/>
      <c r="AY854" s="630"/>
      <c r="AZ854" s="630"/>
      <c r="BA854" s="630"/>
      <c r="BB854" s="631"/>
      <c r="BC854" s="630"/>
      <c r="BD854" s="630"/>
      <c r="BE854" s="630"/>
      <c r="BF854" s="630"/>
      <c r="BG854" s="631"/>
      <c r="BH854" s="631"/>
      <c r="BI854" s="632"/>
      <c r="BJ854" s="632"/>
      <c r="BK854" s="632"/>
      <c r="BL854" s="631"/>
      <c r="BM854" s="631"/>
      <c r="BN854" s="631"/>
      <c r="BO854" s="631"/>
      <c r="BP854" s="631"/>
      <c r="BQ854" s="631"/>
      <c r="BR854" s="631"/>
      <c r="BS854" s="631"/>
      <c r="BT854" s="634"/>
      <c r="BU854" s="635"/>
      <c r="BV854" s="633"/>
      <c r="BW854" s="636"/>
    </row>
    <row r="855" spans="2:75" ht="15.75" customHeight="1">
      <c r="B855" s="330" t="s">
        <v>156</v>
      </c>
      <c r="C855" s="331">
        <v>22632296000104</v>
      </c>
      <c r="D855" s="332" t="s">
        <v>13</v>
      </c>
      <c r="E855" s="332" t="s">
        <v>615</v>
      </c>
      <c r="F855" s="332" t="s">
        <v>619</v>
      </c>
      <c r="G855" s="333" t="s">
        <v>34</v>
      </c>
      <c r="H855" s="333" t="s">
        <v>865</v>
      </c>
      <c r="I855" s="333" t="s">
        <v>34</v>
      </c>
      <c r="J855" s="333"/>
      <c r="K855" s="334" t="s">
        <v>48</v>
      </c>
      <c r="L855" s="335"/>
      <c r="M855" s="335" t="s">
        <v>1415</v>
      </c>
      <c r="N855" s="334">
        <v>412155</v>
      </c>
      <c r="O855" s="334" t="s">
        <v>1321</v>
      </c>
      <c r="P855" s="338">
        <v>42377</v>
      </c>
      <c r="Q855" s="339">
        <v>48503308.25</v>
      </c>
      <c r="R855" s="339">
        <v>44325750.662380971</v>
      </c>
      <c r="S855" s="334">
        <v>31</v>
      </c>
      <c r="T855" s="336">
        <v>8.553381529202353E-2</v>
      </c>
      <c r="U855" s="336">
        <v>1.1057123248870686</v>
      </c>
      <c r="V855" s="336">
        <v>4.2438477727347435E-2</v>
      </c>
      <c r="W855" s="336">
        <v>0.41603898476376472</v>
      </c>
      <c r="X855" s="336">
        <v>2.6730207340859957E-2</v>
      </c>
      <c r="Y855" s="336">
        <v>0.20270001808990551</v>
      </c>
      <c r="Z855" s="336">
        <v>9.83206295793011E-2</v>
      </c>
      <c r="AA855" s="336">
        <v>0.55888633292281131</v>
      </c>
      <c r="AB855" s="336">
        <v>5.8993765389660079E-2</v>
      </c>
      <c r="AC855" s="340">
        <v>-0.91283451327174947</v>
      </c>
      <c r="AD855" s="509">
        <v>19805188000173</v>
      </c>
      <c r="AE855" s="337" t="s">
        <v>2218</v>
      </c>
      <c r="AF855" s="337" t="s">
        <v>2134</v>
      </c>
      <c r="AG855" s="341" t="s">
        <v>1436</v>
      </c>
      <c r="AH855" s="341" t="s">
        <v>2138</v>
      </c>
      <c r="AI855" s="341">
        <v>100</v>
      </c>
      <c r="AJ855" s="341">
        <v>0</v>
      </c>
      <c r="AK855" s="341">
        <v>0</v>
      </c>
      <c r="AL855" s="336">
        <v>1.4999999999999999E-2</v>
      </c>
      <c r="AM855" s="336">
        <v>0.2</v>
      </c>
      <c r="AN855" s="336" t="s">
        <v>34</v>
      </c>
      <c r="AO855" s="334" t="s">
        <v>1324</v>
      </c>
      <c r="AP855" s="337" t="s">
        <v>13</v>
      </c>
      <c r="AQ855" s="343" t="s">
        <v>668</v>
      </c>
      <c r="AR855" s="336">
        <v>3.4999999999999996E-3</v>
      </c>
      <c r="AS855" s="336">
        <v>3.4999999999999996E-3</v>
      </c>
      <c r="AT855" s="336"/>
      <c r="AX855" s="629"/>
      <c r="AY855" s="630"/>
      <c r="AZ855" s="630"/>
      <c r="BA855" s="630"/>
      <c r="BB855" s="631"/>
      <c r="BC855" s="630"/>
      <c r="BD855" s="630"/>
      <c r="BE855" s="630"/>
      <c r="BF855" s="630"/>
      <c r="BG855" s="631"/>
      <c r="BH855" s="631"/>
      <c r="BI855" s="632"/>
      <c r="BJ855" s="632"/>
      <c r="BK855" s="632"/>
      <c r="BL855" s="631"/>
      <c r="BM855" s="631"/>
      <c r="BN855" s="631"/>
      <c r="BO855" s="631"/>
      <c r="BP855" s="631"/>
      <c r="BQ855" s="631"/>
      <c r="BR855" s="631"/>
      <c r="BS855" s="631"/>
      <c r="BT855" s="634"/>
      <c r="BU855" s="635"/>
      <c r="BV855" s="633"/>
      <c r="BW855" s="636"/>
    </row>
    <row r="856" spans="2:75" ht="15.75" customHeight="1">
      <c r="B856" s="330" t="s">
        <v>167</v>
      </c>
      <c r="C856" s="331">
        <v>30338659000113</v>
      </c>
      <c r="D856" s="332" t="s">
        <v>13</v>
      </c>
      <c r="E856" s="332" t="s">
        <v>615</v>
      </c>
      <c r="F856" s="332" t="s">
        <v>619</v>
      </c>
      <c r="G856" s="333" t="s">
        <v>34</v>
      </c>
      <c r="H856" s="333" t="s">
        <v>1338</v>
      </c>
      <c r="I856" s="333" t="s">
        <v>34</v>
      </c>
      <c r="J856" s="333" t="s">
        <v>608</v>
      </c>
      <c r="K856" s="334" t="s">
        <v>48</v>
      </c>
      <c r="L856" s="335"/>
      <c r="M856" s="335" t="s">
        <v>1415</v>
      </c>
      <c r="N856" s="334">
        <v>470724</v>
      </c>
      <c r="O856" s="334" t="s">
        <v>1321</v>
      </c>
      <c r="P856" s="338">
        <v>43304</v>
      </c>
      <c r="Q856" s="339">
        <v>22709175.010000002</v>
      </c>
      <c r="R856" s="339">
        <v>25653042.223015867</v>
      </c>
      <c r="S856" s="334">
        <v>31</v>
      </c>
      <c r="T856" s="336">
        <v>0.12440327749084057</v>
      </c>
      <c r="U856" s="336">
        <v>1.6081854493259826</v>
      </c>
      <c r="V856" s="336">
        <v>-0.27037886207066453</v>
      </c>
      <c r="W856" s="336">
        <v>-2.6506169236361106</v>
      </c>
      <c r="X856" s="336">
        <v>-0.30542603503228716</v>
      </c>
      <c r="Y856" s="336">
        <v>-2.3161011075113112</v>
      </c>
      <c r="Z856" s="336">
        <v>-7.9255573265021972E-2</v>
      </c>
      <c r="AA856" s="336">
        <v>-0.4505143721649692</v>
      </c>
      <c r="AB856" s="336">
        <v>0.62415983240941608</v>
      </c>
      <c r="AC856" s="340">
        <v>-0.34563651201846268</v>
      </c>
      <c r="AD856" s="509">
        <v>29661053000135</v>
      </c>
      <c r="AE856" s="337" t="s">
        <v>2231</v>
      </c>
      <c r="AF856" s="337" t="s">
        <v>2134</v>
      </c>
      <c r="AG856" s="341" t="s">
        <v>1436</v>
      </c>
      <c r="AH856" s="341" t="s">
        <v>2138</v>
      </c>
      <c r="AI856" s="341">
        <v>500</v>
      </c>
      <c r="AJ856" s="341">
        <v>500</v>
      </c>
      <c r="AK856" s="341">
        <v>500</v>
      </c>
      <c r="AL856" s="336">
        <v>1.8000000000000002E-2</v>
      </c>
      <c r="AM856" s="336">
        <v>0.2</v>
      </c>
      <c r="AN856" s="336" t="s">
        <v>34</v>
      </c>
      <c r="AO856" s="334" t="s">
        <v>1324</v>
      </c>
      <c r="AP856" s="337" t="s">
        <v>13</v>
      </c>
      <c r="AQ856" s="343" t="s">
        <v>668</v>
      </c>
      <c r="AR856" s="336">
        <v>3.5999999999999995E-3</v>
      </c>
      <c r="AS856" s="336">
        <v>3.5999999999999995E-3</v>
      </c>
      <c r="AT856" s="336"/>
      <c r="AX856" s="629"/>
      <c r="AY856" s="630"/>
      <c r="AZ856" s="630"/>
      <c r="BA856" s="630"/>
      <c r="BB856" s="631"/>
      <c r="BC856" s="630"/>
      <c r="BD856" s="630"/>
      <c r="BE856" s="630"/>
      <c r="BF856" s="630"/>
      <c r="BG856" s="631"/>
      <c r="BH856" s="631"/>
      <c r="BI856" s="632"/>
      <c r="BJ856" s="632"/>
      <c r="BK856" s="632"/>
      <c r="BL856" s="631"/>
      <c r="BM856" s="631"/>
      <c r="BN856" s="631"/>
      <c r="BO856" s="631"/>
      <c r="BP856" s="631"/>
      <c r="BQ856" s="631"/>
      <c r="BR856" s="631"/>
      <c r="BS856" s="631"/>
      <c r="BT856" s="634"/>
      <c r="BU856" s="635"/>
      <c r="BV856" s="633"/>
      <c r="BW856" s="636"/>
    </row>
    <row r="857" spans="2:75" ht="15.75" customHeight="1">
      <c r="B857" s="330" t="s">
        <v>548</v>
      </c>
      <c r="C857" s="331">
        <v>43214601000100</v>
      </c>
      <c r="D857" s="332" t="s">
        <v>13</v>
      </c>
      <c r="E857" s="332" t="s">
        <v>615</v>
      </c>
      <c r="F857" s="332" t="s">
        <v>619</v>
      </c>
      <c r="G857" s="333" t="s">
        <v>34</v>
      </c>
      <c r="H857" s="333" t="s">
        <v>1338</v>
      </c>
      <c r="I857" s="333" t="s">
        <v>34</v>
      </c>
      <c r="J857" s="333"/>
      <c r="K857" s="334" t="s">
        <v>48</v>
      </c>
      <c r="L857" s="335"/>
      <c r="M857" s="335" t="s">
        <v>34</v>
      </c>
      <c r="N857" s="334">
        <v>616011</v>
      </c>
      <c r="O857" s="334" t="s">
        <v>1321</v>
      </c>
      <c r="P857" s="338">
        <v>44469</v>
      </c>
      <c r="Q857" s="339">
        <v>260009482.44999999</v>
      </c>
      <c r="R857" s="339" t="s">
        <v>1418</v>
      </c>
      <c r="S857" s="334">
        <v>31</v>
      </c>
      <c r="T857" s="336">
        <v>9.5340501088897023E-2</v>
      </c>
      <c r="U857" s="336">
        <v>1.2324852662656018</v>
      </c>
      <c r="V857" s="336" t="s">
        <v>1418</v>
      </c>
      <c r="W857" s="336" t="s">
        <v>1418</v>
      </c>
      <c r="X857" s="336" t="s">
        <v>1418</v>
      </c>
      <c r="Y857" s="336" t="s">
        <v>1418</v>
      </c>
      <c r="Z857" s="336" t="s">
        <v>1418</v>
      </c>
      <c r="AA857" s="336" t="s">
        <v>1418</v>
      </c>
      <c r="AB857" s="336" t="s">
        <v>1418</v>
      </c>
      <c r="AC857" s="340" t="s">
        <v>1418</v>
      </c>
      <c r="AD857" s="509">
        <v>43280179000190</v>
      </c>
      <c r="AE857" s="337" t="s">
        <v>2236</v>
      </c>
      <c r="AF857" s="337" t="s">
        <v>2134</v>
      </c>
      <c r="AG857" s="341" t="s">
        <v>1436</v>
      </c>
      <c r="AH857" s="341" t="s">
        <v>2138</v>
      </c>
      <c r="AI857" s="341">
        <v>500</v>
      </c>
      <c r="AJ857" s="341">
        <v>100</v>
      </c>
      <c r="AK857" s="341">
        <v>100</v>
      </c>
      <c r="AL857" s="336">
        <v>1.95E-2</v>
      </c>
      <c r="AM857" s="336">
        <v>0.2</v>
      </c>
      <c r="AN857" s="336" t="s">
        <v>2152</v>
      </c>
      <c r="AO857" s="334" t="s">
        <v>1324</v>
      </c>
      <c r="AP857" s="337" t="s">
        <v>13</v>
      </c>
      <c r="AQ857" s="343" t="s">
        <v>668</v>
      </c>
      <c r="AR857" s="336">
        <v>6.4993500000000001E-3</v>
      </c>
      <c r="AS857" s="336">
        <v>6.4993500000000001E-3</v>
      </c>
      <c r="AT857" s="336"/>
      <c r="AX857" s="629"/>
      <c r="AY857" s="630"/>
      <c r="AZ857" s="630"/>
      <c r="BA857" s="630"/>
      <c r="BB857" s="631"/>
      <c r="BC857" s="630"/>
      <c r="BD857" s="630"/>
      <c r="BE857" s="630"/>
      <c r="BF857" s="630"/>
      <c r="BG857" s="631"/>
      <c r="BH857" s="631"/>
      <c r="BI857" s="632"/>
      <c r="BJ857" s="632"/>
      <c r="BK857" s="632"/>
      <c r="BL857" s="631"/>
      <c r="BM857" s="631"/>
      <c r="BN857" s="631"/>
      <c r="BO857" s="631"/>
      <c r="BP857" s="631"/>
      <c r="BQ857" s="631"/>
      <c r="BR857" s="631"/>
      <c r="BS857" s="631"/>
      <c r="BT857" s="634"/>
      <c r="BU857" s="635"/>
      <c r="BV857" s="633"/>
      <c r="BW857" s="636"/>
    </row>
    <row r="858" spans="2:75" ht="15.75" customHeight="1">
      <c r="B858" s="330" t="s">
        <v>1555</v>
      </c>
      <c r="C858" s="331">
        <v>23884623000170</v>
      </c>
      <c r="D858" s="332" t="s">
        <v>13</v>
      </c>
      <c r="E858" s="332" t="s">
        <v>615</v>
      </c>
      <c r="F858" s="332" t="s">
        <v>619</v>
      </c>
      <c r="G858" s="333" t="s">
        <v>34</v>
      </c>
      <c r="H858" s="333" t="s">
        <v>1338</v>
      </c>
      <c r="I858" s="333" t="s">
        <v>34</v>
      </c>
      <c r="J858" s="333" t="s">
        <v>611</v>
      </c>
      <c r="K858" s="334" t="s">
        <v>48</v>
      </c>
      <c r="L858" s="335"/>
      <c r="M858" s="335"/>
      <c r="N858" s="334">
        <v>418846</v>
      </c>
      <c r="O858" s="334" t="s">
        <v>1321</v>
      </c>
      <c r="P858" s="338">
        <v>42489</v>
      </c>
      <c r="Q858" s="339">
        <v>45960054.219999999</v>
      </c>
      <c r="R858" s="339">
        <v>133655371.15555559</v>
      </c>
      <c r="S858" s="334">
        <v>31</v>
      </c>
      <c r="T858" s="336">
        <v>-1.2487702951195834E-2</v>
      </c>
      <c r="U858" s="336">
        <v>-0.14046060288444742</v>
      </c>
      <c r="V858" s="336">
        <v>1.7315156385008024E-2</v>
      </c>
      <c r="W858" s="336">
        <v>0.15891345641194685</v>
      </c>
      <c r="X858" s="336">
        <v>3.1385920639354525E-2</v>
      </c>
      <c r="Y858" s="336">
        <v>0.22069921697888328</v>
      </c>
      <c r="Z858" s="336">
        <v>4.1449547838788403E-2</v>
      </c>
      <c r="AA858" s="336">
        <v>0.22650369404127574</v>
      </c>
      <c r="AB858" s="336">
        <v>0.1052569422964284</v>
      </c>
      <c r="AC858" s="340">
        <v>-0.76706864221989601</v>
      </c>
      <c r="AD858" s="509">
        <v>23884627000158</v>
      </c>
      <c r="AE858" s="337" t="s">
        <v>1554</v>
      </c>
      <c r="AF858" s="337" t="s">
        <v>2146</v>
      </c>
      <c r="AG858" s="341" t="s">
        <v>1554</v>
      </c>
      <c r="AH858" s="341" t="s">
        <v>2138</v>
      </c>
      <c r="AI858" s="341">
        <v>50000</v>
      </c>
      <c r="AJ858" s="341">
        <v>50000</v>
      </c>
      <c r="AK858" s="341">
        <v>50000</v>
      </c>
      <c r="AL858" s="336">
        <v>0</v>
      </c>
      <c r="AM858" s="336" t="s">
        <v>34</v>
      </c>
      <c r="AN858" s="336" t="s">
        <v>64</v>
      </c>
      <c r="AO858" s="334" t="s">
        <v>1324</v>
      </c>
      <c r="AP858" s="337" t="s">
        <v>13</v>
      </c>
      <c r="AQ858" s="343" t="s">
        <v>664</v>
      </c>
      <c r="AR858" s="336" t="s">
        <v>34</v>
      </c>
      <c r="AS858" s="336" t="s">
        <v>34</v>
      </c>
      <c r="AT858" s="336"/>
      <c r="AX858" s="629"/>
      <c r="AY858" s="630"/>
      <c r="AZ858" s="630"/>
      <c r="BA858" s="630"/>
      <c r="BB858" s="631"/>
      <c r="BC858" s="630"/>
      <c r="BD858" s="630"/>
      <c r="BE858" s="630"/>
      <c r="BF858" s="630"/>
      <c r="BG858" s="631"/>
      <c r="BH858" s="631"/>
      <c r="BI858" s="632"/>
      <c r="BJ858" s="632"/>
      <c r="BK858" s="632"/>
      <c r="BL858" s="631"/>
      <c r="BM858" s="631"/>
      <c r="BN858" s="631"/>
      <c r="BO858" s="631"/>
      <c r="BP858" s="631"/>
      <c r="BQ858" s="631"/>
      <c r="BR858" s="631"/>
      <c r="BS858" s="631"/>
      <c r="BT858" s="634"/>
      <c r="BU858" s="635"/>
      <c r="BV858" s="633"/>
      <c r="BW858" s="636"/>
    </row>
    <row r="859" spans="2:75" ht="15.75" customHeight="1">
      <c r="B859" s="330" t="s">
        <v>1559</v>
      </c>
      <c r="C859" s="331">
        <v>13000859000142</v>
      </c>
      <c r="D859" s="332" t="s">
        <v>13</v>
      </c>
      <c r="E859" s="332" t="s">
        <v>615</v>
      </c>
      <c r="F859" s="332" t="s">
        <v>619</v>
      </c>
      <c r="G859" s="333" t="s">
        <v>34</v>
      </c>
      <c r="H859" s="333" t="s">
        <v>865</v>
      </c>
      <c r="I859" s="333" t="s">
        <v>34</v>
      </c>
      <c r="J859" s="333" t="s">
        <v>611</v>
      </c>
      <c r="K859" s="334" t="s">
        <v>48</v>
      </c>
      <c r="L859" s="335"/>
      <c r="M859" s="335"/>
      <c r="N859" s="334">
        <v>271276</v>
      </c>
      <c r="O859" s="334" t="s">
        <v>1324</v>
      </c>
      <c r="P859" s="338">
        <v>40641</v>
      </c>
      <c r="Q859" s="339">
        <v>534628526.38</v>
      </c>
      <c r="R859" s="339">
        <v>478315821.59567457</v>
      </c>
      <c r="S859" s="334">
        <v>31</v>
      </c>
      <c r="T859" s="336">
        <v>0.18257367986333639</v>
      </c>
      <c r="U859" s="336">
        <v>2.0535729625103389</v>
      </c>
      <c r="V859" s="336">
        <v>0.22956924332075546</v>
      </c>
      <c r="W859" s="336">
        <v>2.1069195755900525</v>
      </c>
      <c r="X859" s="336">
        <v>0.33337048455562623</v>
      </c>
      <c r="Y859" s="336">
        <v>2.3441913892130053</v>
      </c>
      <c r="Z859" s="336">
        <v>0.55348862477133509</v>
      </c>
      <c r="AA859" s="336">
        <v>3.0245738411460925</v>
      </c>
      <c r="AB859" s="336">
        <v>6.264077162265895E-2</v>
      </c>
      <c r="AC859" s="340">
        <v>1.6804103962938861</v>
      </c>
      <c r="AD859" s="509">
        <v>17137326000168</v>
      </c>
      <c r="AE859" s="337" t="s">
        <v>1554</v>
      </c>
      <c r="AF859" s="337" t="s">
        <v>2146</v>
      </c>
      <c r="AG859" s="341" t="s">
        <v>1554</v>
      </c>
      <c r="AH859" s="341" t="s">
        <v>2138</v>
      </c>
      <c r="AI859" s="341">
        <v>50000</v>
      </c>
      <c r="AJ859" s="341">
        <v>50000</v>
      </c>
      <c r="AK859" s="341">
        <v>50000</v>
      </c>
      <c r="AL859" s="336">
        <v>0</v>
      </c>
      <c r="AM859" s="336" t="s">
        <v>34</v>
      </c>
      <c r="AN859" s="336" t="s">
        <v>64</v>
      </c>
      <c r="AO859" s="334" t="s">
        <v>1324</v>
      </c>
      <c r="AP859" s="337" t="s">
        <v>13</v>
      </c>
      <c r="AQ859" s="343" t="s">
        <v>664</v>
      </c>
      <c r="AR859" s="336" t="s">
        <v>34</v>
      </c>
      <c r="AS859" s="336" t="s">
        <v>34</v>
      </c>
      <c r="AT859" s="336"/>
      <c r="AX859" s="629"/>
      <c r="AY859" s="630"/>
      <c r="AZ859" s="630"/>
      <c r="BA859" s="630"/>
      <c r="BB859" s="631"/>
      <c r="BC859" s="630"/>
      <c r="BD859" s="630"/>
      <c r="BE859" s="630"/>
      <c r="BF859" s="630"/>
      <c r="BG859" s="631"/>
      <c r="BH859" s="631"/>
      <c r="BI859" s="632"/>
      <c r="BJ859" s="632"/>
      <c r="BK859" s="632"/>
      <c r="BL859" s="631"/>
      <c r="BM859" s="631"/>
      <c r="BN859" s="631"/>
      <c r="BO859" s="631"/>
      <c r="BP859" s="631"/>
      <c r="BQ859" s="631"/>
      <c r="BR859" s="631"/>
      <c r="BS859" s="631"/>
      <c r="BT859" s="634"/>
      <c r="BU859" s="635"/>
      <c r="BV859" s="633"/>
      <c r="BW859" s="636"/>
    </row>
    <row r="860" spans="2:75" ht="15.75" customHeight="1">
      <c r="B860" s="330" t="s">
        <v>1561</v>
      </c>
      <c r="C860" s="331">
        <v>29236579000178</v>
      </c>
      <c r="D860" s="332" t="s">
        <v>13</v>
      </c>
      <c r="E860" s="332" t="s">
        <v>615</v>
      </c>
      <c r="F860" s="332" t="s">
        <v>619</v>
      </c>
      <c r="G860" s="333" t="s">
        <v>34</v>
      </c>
      <c r="H860" s="333" t="s">
        <v>865</v>
      </c>
      <c r="I860" s="333" t="s">
        <v>34</v>
      </c>
      <c r="J860" s="333" t="s">
        <v>611</v>
      </c>
      <c r="K860" s="334" t="s">
        <v>48</v>
      </c>
      <c r="L860" s="335"/>
      <c r="M860" s="335"/>
      <c r="N860" s="334">
        <v>469742</v>
      </c>
      <c r="O860" s="334" t="s">
        <v>1321</v>
      </c>
      <c r="P860" s="338">
        <v>43280</v>
      </c>
      <c r="Q860" s="339">
        <v>1915718624.5799999</v>
      </c>
      <c r="R860" s="339">
        <v>1832439616.4789701</v>
      </c>
      <c r="S860" s="334">
        <v>31</v>
      </c>
      <c r="T860" s="336">
        <v>0.20860402899738162</v>
      </c>
      <c r="U860" s="336">
        <v>2.3463600785195742</v>
      </c>
      <c r="V860" s="336">
        <v>0.24424470415376498</v>
      </c>
      <c r="W860" s="336">
        <v>2.2416066759289741</v>
      </c>
      <c r="X860" s="336">
        <v>0.3306070148004332</v>
      </c>
      <c r="Y860" s="336">
        <v>2.324759248982867</v>
      </c>
      <c r="Z860" s="336">
        <v>0.42452883346630843</v>
      </c>
      <c r="AA860" s="336">
        <v>2.3198648482521822</v>
      </c>
      <c r="AB860" s="336">
        <v>5.7244909774272337E-2</v>
      </c>
      <c r="AC860" s="340">
        <v>2.0405234187400749</v>
      </c>
      <c r="AD860" s="509">
        <v>29236572000156</v>
      </c>
      <c r="AE860" s="337" t="s">
        <v>1554</v>
      </c>
      <c r="AF860" s="337" t="s">
        <v>2146</v>
      </c>
      <c r="AG860" s="341" t="s">
        <v>1554</v>
      </c>
      <c r="AH860" s="341" t="s">
        <v>2135</v>
      </c>
      <c r="AI860" s="341">
        <v>200000</v>
      </c>
      <c r="AJ860" s="341">
        <v>50000</v>
      </c>
      <c r="AK860" s="341">
        <v>200000</v>
      </c>
      <c r="AL860" s="336">
        <v>0</v>
      </c>
      <c r="AM860" s="336" t="s">
        <v>34</v>
      </c>
      <c r="AN860" s="336" t="s">
        <v>64</v>
      </c>
      <c r="AO860" s="334" t="s">
        <v>1324</v>
      </c>
      <c r="AP860" s="337" t="s">
        <v>13</v>
      </c>
      <c r="AQ860" s="343" t="s">
        <v>664</v>
      </c>
      <c r="AR860" s="336" t="s">
        <v>34</v>
      </c>
      <c r="AS860" s="336" t="s">
        <v>34</v>
      </c>
      <c r="AT860" s="336"/>
      <c r="AX860" s="629"/>
      <c r="AY860" s="630"/>
      <c r="AZ860" s="630"/>
      <c r="BA860" s="630"/>
      <c r="BB860" s="631"/>
      <c r="BC860" s="630"/>
      <c r="BD860" s="630"/>
      <c r="BE860" s="630"/>
      <c r="BF860" s="630"/>
      <c r="BG860" s="631"/>
      <c r="BH860" s="631"/>
      <c r="BI860" s="632"/>
      <c r="BJ860" s="632"/>
      <c r="BK860" s="632"/>
      <c r="BL860" s="631"/>
      <c r="BM860" s="631"/>
      <c r="BN860" s="631"/>
      <c r="BO860" s="631"/>
      <c r="BP860" s="631"/>
      <c r="BQ860" s="631"/>
      <c r="BR860" s="631"/>
      <c r="BS860" s="631"/>
      <c r="BT860" s="634"/>
      <c r="BU860" s="635"/>
      <c r="BV860" s="633"/>
      <c r="BW860" s="636"/>
    </row>
    <row r="861" spans="2:75" ht="15.75" customHeight="1">
      <c r="B861" s="330" t="s">
        <v>1577</v>
      </c>
      <c r="C861" s="331">
        <v>28971376000162</v>
      </c>
      <c r="D861" s="332" t="s">
        <v>13</v>
      </c>
      <c r="E861" s="332" t="s">
        <v>615</v>
      </c>
      <c r="F861" s="332" t="s">
        <v>619</v>
      </c>
      <c r="G861" s="333" t="s">
        <v>34</v>
      </c>
      <c r="H861" s="333" t="s">
        <v>1337</v>
      </c>
      <c r="I861" s="333" t="s">
        <v>34</v>
      </c>
      <c r="J861" s="333" t="s">
        <v>611</v>
      </c>
      <c r="K861" s="334" t="s">
        <v>48</v>
      </c>
      <c r="L861" s="335"/>
      <c r="M861" s="335"/>
      <c r="N861" s="334">
        <v>462349</v>
      </c>
      <c r="O861" s="334" t="s">
        <v>1321</v>
      </c>
      <c r="P861" s="338">
        <v>43188</v>
      </c>
      <c r="Q861" s="339">
        <v>20725639.780000001</v>
      </c>
      <c r="R861" s="339">
        <v>16765394.54404762</v>
      </c>
      <c r="S861" s="334">
        <v>31</v>
      </c>
      <c r="T861" s="336">
        <v>0.16780210518988281</v>
      </c>
      <c r="U861" s="336">
        <v>1.8874235679984173</v>
      </c>
      <c r="V861" s="336">
        <v>0.2057337681452982</v>
      </c>
      <c r="W861" s="336">
        <v>1.8881645345652636</v>
      </c>
      <c r="X861" s="336">
        <v>0.28482162174016268</v>
      </c>
      <c r="Y861" s="336">
        <v>2.0028059593667011</v>
      </c>
      <c r="Z861" s="336">
        <v>0.41764521173222913</v>
      </c>
      <c r="AA861" s="336">
        <v>2.2822488588759917</v>
      </c>
      <c r="AB861" s="336">
        <v>3.4310711015877161E-2</v>
      </c>
      <c r="AC861" s="340">
        <v>2.4569309691377672</v>
      </c>
      <c r="AD861" s="509">
        <v>28653925000150</v>
      </c>
      <c r="AE861" s="337" t="s">
        <v>1554</v>
      </c>
      <c r="AF861" s="337" t="s">
        <v>2146</v>
      </c>
      <c r="AG861" s="341" t="s">
        <v>1554</v>
      </c>
      <c r="AH861" s="341" t="s">
        <v>2135</v>
      </c>
      <c r="AI861" s="341">
        <v>200000</v>
      </c>
      <c r="AJ861" s="341">
        <v>50000</v>
      </c>
      <c r="AK861" s="341">
        <v>200000</v>
      </c>
      <c r="AL861" s="336">
        <v>0</v>
      </c>
      <c r="AM861" s="336" t="s">
        <v>34</v>
      </c>
      <c r="AN861" s="336" t="s">
        <v>64</v>
      </c>
      <c r="AO861" s="334" t="s">
        <v>1324</v>
      </c>
      <c r="AP861" s="337" t="s">
        <v>13</v>
      </c>
      <c r="AQ861" s="343" t="s">
        <v>664</v>
      </c>
      <c r="AR861" s="336" t="s">
        <v>34</v>
      </c>
      <c r="AS861" s="336" t="s">
        <v>34</v>
      </c>
      <c r="AT861" s="336"/>
      <c r="AX861" s="629"/>
      <c r="AY861" s="630"/>
      <c r="AZ861" s="630"/>
      <c r="BA861" s="630"/>
      <c r="BB861" s="631"/>
      <c r="BC861" s="630"/>
      <c r="BD861" s="630"/>
      <c r="BE861" s="630"/>
      <c r="BF861" s="630"/>
      <c r="BG861" s="631"/>
      <c r="BH861" s="631"/>
      <c r="BI861" s="632"/>
      <c r="BJ861" s="632"/>
      <c r="BK861" s="632"/>
      <c r="BL861" s="631"/>
      <c r="BM861" s="631"/>
      <c r="BN861" s="631"/>
      <c r="BO861" s="631"/>
      <c r="BP861" s="631"/>
      <c r="BQ861" s="631"/>
      <c r="BR861" s="631"/>
      <c r="BS861" s="631"/>
      <c r="BT861" s="634"/>
      <c r="BU861" s="635"/>
      <c r="BV861" s="633"/>
      <c r="BW861" s="636"/>
    </row>
    <row r="862" spans="2:75" ht="15.75" customHeight="1">
      <c r="B862" s="330" t="s">
        <v>195</v>
      </c>
      <c r="C862" s="331">
        <v>40102324000155</v>
      </c>
      <c r="D862" s="332" t="s">
        <v>13</v>
      </c>
      <c r="E862" s="332" t="s">
        <v>615</v>
      </c>
      <c r="F862" s="332" t="s">
        <v>619</v>
      </c>
      <c r="G862" s="333" t="s">
        <v>34</v>
      </c>
      <c r="H862" s="333" t="s">
        <v>1338</v>
      </c>
      <c r="I862" s="333" t="s">
        <v>34</v>
      </c>
      <c r="J862" s="333"/>
      <c r="K862" s="334" t="s">
        <v>48</v>
      </c>
      <c r="L862" s="335"/>
      <c r="M862" s="335" t="s">
        <v>34</v>
      </c>
      <c r="N862" s="334">
        <v>568740</v>
      </c>
      <c r="O862" s="334" t="s">
        <v>1321</v>
      </c>
      <c r="P862" s="338">
        <v>44195</v>
      </c>
      <c r="Q862" s="339">
        <v>30183773.010000002</v>
      </c>
      <c r="R862" s="339">
        <v>53967686.445793681</v>
      </c>
      <c r="S862" s="334">
        <v>31</v>
      </c>
      <c r="T862" s="336">
        <v>5.7688194241140023E-2</v>
      </c>
      <c r="U862" s="336">
        <v>0.74574654661588757</v>
      </c>
      <c r="V862" s="336">
        <v>3.0426378710212587E-2</v>
      </c>
      <c r="W862" s="336">
        <v>0.29828024911641615</v>
      </c>
      <c r="X862" s="336" t="s">
        <v>1418</v>
      </c>
      <c r="Y862" s="336" t="s">
        <v>1418</v>
      </c>
      <c r="Z862" s="336" t="s">
        <v>1418</v>
      </c>
      <c r="AA862" s="336" t="s">
        <v>1418</v>
      </c>
      <c r="AB862" s="336">
        <v>8.0136674981598474E-2</v>
      </c>
      <c r="AC862" s="340">
        <v>-0.79832344999516525</v>
      </c>
      <c r="AD862" s="509">
        <v>40102362000108</v>
      </c>
      <c r="AE862" s="337" t="s">
        <v>2239</v>
      </c>
      <c r="AF862" s="337" t="s">
        <v>2134</v>
      </c>
      <c r="AG862" s="341" t="s">
        <v>1436</v>
      </c>
      <c r="AH862" s="341" t="s">
        <v>2138</v>
      </c>
      <c r="AI862" s="341">
        <v>500</v>
      </c>
      <c r="AJ862" s="341">
        <v>100</v>
      </c>
      <c r="AK862" s="341">
        <v>100</v>
      </c>
      <c r="AL862" s="336">
        <v>1.4199999999999999E-2</v>
      </c>
      <c r="AM862" s="336">
        <v>0.25</v>
      </c>
      <c r="AN862" s="336" t="s">
        <v>34</v>
      </c>
      <c r="AO862" s="334" t="s">
        <v>1324</v>
      </c>
      <c r="AP862" s="337" t="s">
        <v>13</v>
      </c>
      <c r="AQ862" s="343" t="s">
        <v>664</v>
      </c>
      <c r="AR862" s="336">
        <v>4.7333333333333333E-3</v>
      </c>
      <c r="AS862" s="336">
        <v>4.7333333333333333E-3</v>
      </c>
      <c r="AT862" s="336"/>
      <c r="AX862" s="629"/>
      <c r="AY862" s="630"/>
      <c r="AZ862" s="630"/>
      <c r="BA862" s="630"/>
      <c r="BB862" s="631"/>
      <c r="BC862" s="630"/>
      <c r="BD862" s="630"/>
      <c r="BE862" s="630"/>
      <c r="BF862" s="630"/>
      <c r="BG862" s="631"/>
      <c r="BH862" s="631"/>
      <c r="BI862" s="632"/>
      <c r="BJ862" s="632"/>
      <c r="BK862" s="632"/>
      <c r="BL862" s="631"/>
      <c r="BM862" s="631"/>
      <c r="BN862" s="631"/>
      <c r="BO862" s="631"/>
      <c r="BP862" s="631"/>
      <c r="BQ862" s="631"/>
      <c r="BR862" s="631"/>
      <c r="BS862" s="631"/>
      <c r="BT862" s="634"/>
      <c r="BU862" s="635"/>
      <c r="BV862" s="633"/>
      <c r="BW862" s="636"/>
    </row>
    <row r="863" spans="2:75" ht="15.75" customHeight="1">
      <c r="B863" s="330" t="s">
        <v>199</v>
      </c>
      <c r="C863" s="331">
        <v>32320740000100</v>
      </c>
      <c r="D863" s="332" t="s">
        <v>13</v>
      </c>
      <c r="E863" s="332" t="s">
        <v>615</v>
      </c>
      <c r="F863" s="332" t="s">
        <v>619</v>
      </c>
      <c r="G863" s="333" t="s">
        <v>34</v>
      </c>
      <c r="H863" s="333" t="s">
        <v>1338</v>
      </c>
      <c r="I863" s="333" t="s">
        <v>34</v>
      </c>
      <c r="J863" s="333"/>
      <c r="K863" s="334" t="s">
        <v>48</v>
      </c>
      <c r="L863" s="335"/>
      <c r="M863" s="335" t="s">
        <v>34</v>
      </c>
      <c r="N863" s="334">
        <v>503703</v>
      </c>
      <c r="O863" s="334" t="s">
        <v>1321</v>
      </c>
      <c r="P863" s="338">
        <v>43677</v>
      </c>
      <c r="Q863" s="339">
        <v>9307129.4399999995</v>
      </c>
      <c r="R863" s="339">
        <v>6596208.8862301558</v>
      </c>
      <c r="S863" s="334">
        <v>31</v>
      </c>
      <c r="T863" s="336">
        <v>7.7320001902928315E-2</v>
      </c>
      <c r="U863" s="336">
        <v>0.99953075602290098</v>
      </c>
      <c r="V863" s="336">
        <v>2.1324959637735175E-2</v>
      </c>
      <c r="W863" s="336">
        <v>0.20905590946996808</v>
      </c>
      <c r="X863" s="336">
        <v>4.7142529765189511E-2</v>
      </c>
      <c r="Y863" s="336">
        <v>0.35749036714731286</v>
      </c>
      <c r="Z863" s="336">
        <v>0.13692275341802818</v>
      </c>
      <c r="AA863" s="336">
        <v>0.77831331917758917</v>
      </c>
      <c r="AB863" s="336">
        <v>7.9948755856159223E-2</v>
      </c>
      <c r="AC863" s="340">
        <v>-0.91132248571937946</v>
      </c>
      <c r="AD863" s="509">
        <v>21805389000112</v>
      </c>
      <c r="AE863" s="337" t="s">
        <v>2264</v>
      </c>
      <c r="AF863" s="337" t="s">
        <v>2137</v>
      </c>
      <c r="AG863" s="341" t="s">
        <v>59</v>
      </c>
      <c r="AH863" s="341" t="s">
        <v>2138</v>
      </c>
      <c r="AI863" s="341">
        <v>1000</v>
      </c>
      <c r="AJ863" s="341">
        <v>1000</v>
      </c>
      <c r="AK863" s="341">
        <v>1000</v>
      </c>
      <c r="AL863" s="336">
        <v>0.02</v>
      </c>
      <c r="AM863" s="336">
        <v>0.2</v>
      </c>
      <c r="AN863" s="336" t="s">
        <v>64</v>
      </c>
      <c r="AO863" s="334" t="s">
        <v>1324</v>
      </c>
      <c r="AP863" s="337" t="s">
        <v>13</v>
      </c>
      <c r="AQ863" s="343" t="s">
        <v>664</v>
      </c>
      <c r="AR863" s="336">
        <v>4.0000000000000001E-3</v>
      </c>
      <c r="AS863" s="336">
        <v>4.0000000000000001E-3</v>
      </c>
      <c r="AT863" s="336"/>
      <c r="AX863" s="629"/>
      <c r="AY863" s="630"/>
      <c r="AZ863" s="630"/>
      <c r="BA863" s="630"/>
      <c r="BB863" s="631"/>
      <c r="BC863" s="630"/>
      <c r="BD863" s="630"/>
      <c r="BE863" s="630"/>
      <c r="BF863" s="630"/>
      <c r="BG863" s="631"/>
      <c r="BH863" s="631"/>
      <c r="BI863" s="632"/>
      <c r="BJ863" s="632"/>
      <c r="BK863" s="632"/>
      <c r="BL863" s="631"/>
      <c r="BM863" s="631"/>
      <c r="BN863" s="631"/>
      <c r="BO863" s="631"/>
      <c r="BP863" s="631"/>
      <c r="BQ863" s="631"/>
      <c r="BR863" s="631"/>
      <c r="BS863" s="631"/>
      <c r="BT863" s="634"/>
      <c r="BU863" s="635"/>
      <c r="BV863" s="633"/>
      <c r="BW863" s="636"/>
    </row>
    <row r="864" spans="2:75" ht="15.75" customHeight="1">
      <c r="B864" s="330" t="s">
        <v>513</v>
      </c>
      <c r="C864" s="331">
        <v>9394243000126</v>
      </c>
      <c r="D864" s="332" t="s">
        <v>13</v>
      </c>
      <c r="E864" s="332" t="s">
        <v>615</v>
      </c>
      <c r="F864" s="332" t="s">
        <v>619</v>
      </c>
      <c r="G864" s="333" t="s">
        <v>34</v>
      </c>
      <c r="H864" s="333" t="s">
        <v>1337</v>
      </c>
      <c r="I864" s="333" t="s">
        <v>34</v>
      </c>
      <c r="J864" s="333"/>
      <c r="K864" s="334" t="s">
        <v>48</v>
      </c>
      <c r="L864" s="335"/>
      <c r="M864" s="335" t="s">
        <v>1415</v>
      </c>
      <c r="N864" s="334">
        <v>235261</v>
      </c>
      <c r="O864" s="334" t="s">
        <v>1321</v>
      </c>
      <c r="P864" s="338">
        <v>40086</v>
      </c>
      <c r="Q864" s="339">
        <v>20886679.73</v>
      </c>
      <c r="R864" s="339">
        <v>27705310.267936509</v>
      </c>
      <c r="S864" s="334">
        <v>31</v>
      </c>
      <c r="T864" s="336">
        <v>0.10781025174003656</v>
      </c>
      <c r="U864" s="336">
        <v>1.3936841667958737</v>
      </c>
      <c r="V864" s="336">
        <v>8.8677287886694822E-2</v>
      </c>
      <c r="W864" s="336">
        <v>0.8693339346668072</v>
      </c>
      <c r="X864" s="336">
        <v>0.13169858730065753</v>
      </c>
      <c r="Y864" s="336">
        <v>0.99869431193867608</v>
      </c>
      <c r="Z864" s="336">
        <v>0.18781399786520092</v>
      </c>
      <c r="AA864" s="336">
        <v>1.0675956509594291</v>
      </c>
      <c r="AB864" s="336">
        <v>4.0125765810945534E-2</v>
      </c>
      <c r="AC864" s="340">
        <v>-0.28340012159919398</v>
      </c>
      <c r="AD864" s="509">
        <v>0</v>
      </c>
      <c r="AE864" s="337" t="s">
        <v>2266</v>
      </c>
      <c r="AF864" s="337" t="s">
        <v>2134</v>
      </c>
      <c r="AG864" s="341" t="s">
        <v>1436</v>
      </c>
      <c r="AH864" s="341" t="s">
        <v>2138</v>
      </c>
      <c r="AI864" s="341">
        <v>1000</v>
      </c>
      <c r="AJ864" s="341">
        <v>1000</v>
      </c>
      <c r="AK864" s="341">
        <v>1000</v>
      </c>
      <c r="AL864" s="336">
        <v>1.15E-2</v>
      </c>
      <c r="AM864" s="336" t="s">
        <v>34</v>
      </c>
      <c r="AN864" s="336" t="s">
        <v>2152</v>
      </c>
      <c r="AO864" s="334" t="s">
        <v>1324</v>
      </c>
      <c r="AP864" s="337" t="s">
        <v>13</v>
      </c>
      <c r="AQ864" s="343" t="s">
        <v>686</v>
      </c>
      <c r="AR864" s="336">
        <v>3.0666666666666668E-3</v>
      </c>
      <c r="AS864" s="336">
        <v>3.0666666666666668E-3</v>
      </c>
      <c r="AT864" s="336"/>
      <c r="AX864" s="629"/>
      <c r="AY864" s="630"/>
      <c r="AZ864" s="630"/>
      <c r="BA864" s="630"/>
      <c r="BB864" s="631"/>
      <c r="BC864" s="630"/>
      <c r="BD864" s="630"/>
      <c r="BE864" s="630"/>
      <c r="BF864" s="630"/>
      <c r="BG864" s="631"/>
      <c r="BH864" s="631"/>
      <c r="BI864" s="632"/>
      <c r="BJ864" s="632"/>
      <c r="BK864" s="632"/>
      <c r="BL864" s="631"/>
      <c r="BM864" s="631"/>
      <c r="BN864" s="631"/>
      <c r="BO864" s="631"/>
      <c r="BP864" s="631"/>
      <c r="BQ864" s="631"/>
      <c r="BR864" s="631"/>
      <c r="BS864" s="631"/>
      <c r="BT864" s="634"/>
      <c r="BU864" s="635"/>
      <c r="BV864" s="633"/>
      <c r="BW864" s="636"/>
    </row>
    <row r="865" spans="2:75" ht="15.75" customHeight="1">
      <c r="B865" s="330" t="s">
        <v>937</v>
      </c>
      <c r="C865" s="331">
        <v>10941848000179</v>
      </c>
      <c r="D865" s="332" t="s">
        <v>13</v>
      </c>
      <c r="E865" s="332" t="s">
        <v>615</v>
      </c>
      <c r="F865" s="332" t="s">
        <v>619</v>
      </c>
      <c r="G865" s="333" t="s">
        <v>34</v>
      </c>
      <c r="H865" s="333" t="s">
        <v>1337</v>
      </c>
      <c r="I865" s="333" t="s">
        <v>34</v>
      </c>
      <c r="J865" s="333"/>
      <c r="K865" s="334" t="s">
        <v>48</v>
      </c>
      <c r="L865" s="335"/>
      <c r="M865" s="335" t="s">
        <v>1415</v>
      </c>
      <c r="N865" s="334">
        <v>269026</v>
      </c>
      <c r="O865" s="334" t="s">
        <v>1321</v>
      </c>
      <c r="P865" s="338">
        <v>40604</v>
      </c>
      <c r="Q865" s="339">
        <v>299797749.47000003</v>
      </c>
      <c r="R865" s="339">
        <v>440555441.32940471</v>
      </c>
      <c r="S865" s="334">
        <v>31</v>
      </c>
      <c r="T865" s="336">
        <v>0.13633276451932974</v>
      </c>
      <c r="U865" s="336">
        <v>1.7624002565568602</v>
      </c>
      <c r="V865" s="336">
        <v>0.16557118500293666</v>
      </c>
      <c r="W865" s="336">
        <v>1.6231512392435843</v>
      </c>
      <c r="X865" s="336">
        <v>0.20903897048067033</v>
      </c>
      <c r="Y865" s="336">
        <v>1.585180487289251</v>
      </c>
      <c r="Z865" s="336">
        <v>0.27365621869166112</v>
      </c>
      <c r="AA865" s="336">
        <v>1.5555506631774412</v>
      </c>
      <c r="AB865" s="336">
        <v>2.8684467234500612E-2</v>
      </c>
      <c r="AC865" s="340">
        <v>1.970268621252308</v>
      </c>
      <c r="AD865" s="509">
        <v>0</v>
      </c>
      <c r="AE865" s="337" t="s">
        <v>469</v>
      </c>
      <c r="AF865" s="337" t="s">
        <v>469</v>
      </c>
      <c r="AG865" s="341" t="s">
        <v>469</v>
      </c>
      <c r="AH865" s="341" t="s">
        <v>2138</v>
      </c>
      <c r="AI865" s="341">
        <v>1000</v>
      </c>
      <c r="AJ865" s="341">
        <v>1000</v>
      </c>
      <c r="AK865" s="341">
        <v>1000</v>
      </c>
      <c r="AL865" s="336">
        <v>9.0000000000000011E-3</v>
      </c>
      <c r="AM865" s="336">
        <v>0.1</v>
      </c>
      <c r="AN865" s="336" t="s">
        <v>64</v>
      </c>
      <c r="AO865" s="334" t="s">
        <v>1324</v>
      </c>
      <c r="AP865" s="337" t="s">
        <v>13</v>
      </c>
      <c r="AQ865" s="343" t="s">
        <v>668</v>
      </c>
      <c r="AR865" s="336">
        <v>2.6666666666666666E-3</v>
      </c>
      <c r="AS865" s="336">
        <v>2.6666666666666666E-3</v>
      </c>
      <c r="AT865" s="336"/>
      <c r="AX865" s="629"/>
      <c r="AY865" s="630"/>
      <c r="AZ865" s="630"/>
      <c r="BA865" s="630"/>
      <c r="BB865" s="631"/>
      <c r="BC865" s="630"/>
      <c r="BD865" s="630"/>
      <c r="BE865" s="630"/>
      <c r="BF865" s="630"/>
      <c r="BG865" s="631"/>
      <c r="BH865" s="631"/>
      <c r="BI865" s="632"/>
      <c r="BJ865" s="632"/>
      <c r="BK865" s="632"/>
      <c r="BL865" s="631"/>
      <c r="BM865" s="631"/>
      <c r="BN865" s="631"/>
      <c r="BO865" s="631"/>
      <c r="BP865" s="631"/>
      <c r="BQ865" s="631"/>
      <c r="BR865" s="631"/>
      <c r="BS865" s="631"/>
      <c r="BT865" s="634"/>
      <c r="BU865" s="635"/>
      <c r="BV865" s="633"/>
      <c r="BW865" s="636"/>
    </row>
    <row r="866" spans="2:75" ht="15.75" customHeight="1">
      <c r="B866" s="330" t="s">
        <v>947</v>
      </c>
      <c r="C866" s="331">
        <v>36728106000153</v>
      </c>
      <c r="D866" s="332" t="s">
        <v>13</v>
      </c>
      <c r="E866" s="332" t="s">
        <v>616</v>
      </c>
      <c r="F866" s="332" t="s">
        <v>619</v>
      </c>
      <c r="G866" s="333" t="s">
        <v>34</v>
      </c>
      <c r="H866" s="333" t="s">
        <v>1337</v>
      </c>
      <c r="I866" s="333" t="s">
        <v>34</v>
      </c>
      <c r="J866" s="333" t="s">
        <v>611</v>
      </c>
      <c r="K866" s="334" t="s">
        <v>48</v>
      </c>
      <c r="L866" s="335"/>
      <c r="M866" s="335" t="s">
        <v>34</v>
      </c>
      <c r="N866" s="334">
        <v>550086</v>
      </c>
      <c r="O866" s="334" t="s">
        <v>1321</v>
      </c>
      <c r="P866" s="338">
        <v>44067</v>
      </c>
      <c r="Q866" s="339">
        <v>41113214.530000001</v>
      </c>
      <c r="R866" s="339">
        <v>45360718.68444445</v>
      </c>
      <c r="S866" s="334">
        <v>31</v>
      </c>
      <c r="T866" s="336">
        <v>6.293204763083593E-2</v>
      </c>
      <c r="U866" s="336">
        <v>0.81353486288696486</v>
      </c>
      <c r="V866" s="336">
        <v>1.4489754777065933E-2</v>
      </c>
      <c r="W866" s="336">
        <v>0.14204804671968174</v>
      </c>
      <c r="X866" s="336">
        <v>4.6854613727684846E-2</v>
      </c>
      <c r="Y866" s="336">
        <v>0.35530704753192927</v>
      </c>
      <c r="Z866" s="336" t="s">
        <v>1418</v>
      </c>
      <c r="AA866" s="336" t="s">
        <v>1418</v>
      </c>
      <c r="AB866" s="336">
        <v>4.6470492604929158E-2</v>
      </c>
      <c r="AC866" s="340">
        <v>-1.7578842807396984</v>
      </c>
      <c r="AD866" s="509">
        <v>36775973000140</v>
      </c>
      <c r="AE866" s="337" t="s">
        <v>2203</v>
      </c>
      <c r="AF866" s="337" t="s">
        <v>2134</v>
      </c>
      <c r="AG866" s="341" t="s">
        <v>1436</v>
      </c>
      <c r="AH866" s="341" t="s">
        <v>2135</v>
      </c>
      <c r="AI866" s="341">
        <v>1000</v>
      </c>
      <c r="AJ866" s="341">
        <v>1000</v>
      </c>
      <c r="AK866" s="341">
        <v>1000</v>
      </c>
      <c r="AL866" s="336">
        <v>0.02</v>
      </c>
      <c r="AM866" s="336">
        <v>0.2</v>
      </c>
      <c r="AN866" s="336" t="s">
        <v>34</v>
      </c>
      <c r="AO866" s="334" t="s">
        <v>1324</v>
      </c>
      <c r="AP866" s="337" t="s">
        <v>13</v>
      </c>
      <c r="AQ866" s="343" t="s">
        <v>668</v>
      </c>
      <c r="AR866" s="336">
        <v>6.6666666666666662E-3</v>
      </c>
      <c r="AS866" s="336">
        <v>6.6666666666666662E-3</v>
      </c>
      <c r="AT866" s="336"/>
      <c r="AX866" s="629"/>
      <c r="AY866" s="630"/>
      <c r="AZ866" s="630"/>
      <c r="BA866" s="630"/>
      <c r="BB866" s="631"/>
      <c r="BC866" s="630"/>
      <c r="BD866" s="630"/>
      <c r="BE866" s="630"/>
      <c r="BF866" s="630"/>
      <c r="BG866" s="631"/>
      <c r="BH866" s="631"/>
      <c r="BI866" s="632"/>
      <c r="BJ866" s="632"/>
      <c r="BK866" s="632"/>
      <c r="BL866" s="631"/>
      <c r="BM866" s="631"/>
      <c r="BN866" s="631"/>
      <c r="BO866" s="631"/>
      <c r="BP866" s="631"/>
      <c r="BQ866" s="631"/>
      <c r="BR866" s="631"/>
      <c r="BS866" s="631"/>
      <c r="BT866" s="634"/>
      <c r="BU866" s="635"/>
      <c r="BV866" s="633"/>
      <c r="BW866" s="636"/>
    </row>
    <row r="867" spans="2:75" ht="15.75" customHeight="1">
      <c r="B867" s="330" t="s">
        <v>207</v>
      </c>
      <c r="C867" s="331">
        <v>1823373000125</v>
      </c>
      <c r="D867" s="332" t="s">
        <v>13</v>
      </c>
      <c r="E867" s="332" t="s">
        <v>615</v>
      </c>
      <c r="F867" s="332" t="s">
        <v>619</v>
      </c>
      <c r="G867" s="333" t="s">
        <v>34</v>
      </c>
      <c r="H867" s="333" t="s">
        <v>1338</v>
      </c>
      <c r="I867" s="333" t="s">
        <v>34</v>
      </c>
      <c r="J867" s="333"/>
      <c r="K867" s="334" t="s">
        <v>48</v>
      </c>
      <c r="L867" s="335"/>
      <c r="M867" s="335" t="s">
        <v>34</v>
      </c>
      <c r="N867" s="334">
        <v>109630</v>
      </c>
      <c r="O867" s="334" t="s">
        <v>1321</v>
      </c>
      <c r="P867" s="338">
        <v>35566</v>
      </c>
      <c r="Q867" s="339">
        <v>632354028.24000001</v>
      </c>
      <c r="R867" s="339">
        <v>526054740.7228967</v>
      </c>
      <c r="S867" s="334">
        <v>31</v>
      </c>
      <c r="T867" s="336">
        <v>0.15841287177855801</v>
      </c>
      <c r="U867" s="336">
        <v>2.0478341127224446</v>
      </c>
      <c r="V867" s="336">
        <v>0.29280052352420061</v>
      </c>
      <c r="W867" s="336">
        <v>2.8704241779814947</v>
      </c>
      <c r="X867" s="336">
        <v>0.26540161286671049</v>
      </c>
      <c r="Y867" s="336">
        <v>2.012588643371203</v>
      </c>
      <c r="Z867" s="336">
        <v>0.45025776177530585</v>
      </c>
      <c r="AA867" s="336">
        <v>2.5594110862122719</v>
      </c>
      <c r="AB867" s="336">
        <v>7.6025679983801525E-2</v>
      </c>
      <c r="AC867" s="340">
        <v>2.1396179962671988</v>
      </c>
      <c r="AD867" s="509">
        <v>17891926000117</v>
      </c>
      <c r="AE867" s="337" t="s">
        <v>2276</v>
      </c>
      <c r="AF867" s="337" t="s">
        <v>2134</v>
      </c>
      <c r="AG867" s="341" t="s">
        <v>1436</v>
      </c>
      <c r="AH867" s="341" t="s">
        <v>2138</v>
      </c>
      <c r="AI867" s="341">
        <v>500</v>
      </c>
      <c r="AJ867" s="341">
        <v>100</v>
      </c>
      <c r="AK867" s="341">
        <v>100</v>
      </c>
      <c r="AL867" s="336">
        <v>1.95E-2</v>
      </c>
      <c r="AM867" s="336">
        <v>0.2</v>
      </c>
      <c r="AN867" s="336" t="s">
        <v>64</v>
      </c>
      <c r="AO867" s="334" t="s">
        <v>1324</v>
      </c>
      <c r="AP867" s="337" t="s">
        <v>13</v>
      </c>
      <c r="AQ867" s="343" t="s">
        <v>664</v>
      </c>
      <c r="AR867" s="336">
        <v>3.9000000000000003E-3</v>
      </c>
      <c r="AS867" s="336">
        <v>3.9000000000000003E-3</v>
      </c>
      <c r="AT867" s="336"/>
      <c r="AX867" s="629"/>
      <c r="AY867" s="630"/>
      <c r="AZ867" s="630"/>
      <c r="BA867" s="630"/>
      <c r="BB867" s="631"/>
      <c r="BC867" s="630"/>
      <c r="BD867" s="630"/>
      <c r="BE867" s="630"/>
      <c r="BF867" s="630"/>
      <c r="BG867" s="631"/>
      <c r="BH867" s="631"/>
      <c r="BI867" s="632"/>
      <c r="BJ867" s="632"/>
      <c r="BK867" s="632"/>
      <c r="BL867" s="631"/>
      <c r="BM867" s="631"/>
      <c r="BN867" s="631"/>
      <c r="BO867" s="631"/>
      <c r="BP867" s="631"/>
      <c r="BQ867" s="631"/>
      <c r="BR867" s="631"/>
      <c r="BS867" s="631"/>
      <c r="BT867" s="634"/>
      <c r="BU867" s="635"/>
      <c r="BV867" s="633"/>
      <c r="BW867" s="636"/>
    </row>
    <row r="868" spans="2:75" ht="15.75" customHeight="1">
      <c r="B868" s="330" t="s">
        <v>952</v>
      </c>
      <c r="C868" s="331">
        <v>19211736000137</v>
      </c>
      <c r="D868" s="332" t="s">
        <v>13</v>
      </c>
      <c r="E868" s="332" t="s">
        <v>615</v>
      </c>
      <c r="F868" s="332" t="s">
        <v>619</v>
      </c>
      <c r="G868" s="333" t="s">
        <v>34</v>
      </c>
      <c r="H868" s="333" t="s">
        <v>1337</v>
      </c>
      <c r="I868" s="333" t="s">
        <v>34</v>
      </c>
      <c r="J868" s="333"/>
      <c r="K868" s="334" t="s">
        <v>48</v>
      </c>
      <c r="L868" s="335"/>
      <c r="M868" s="335" t="s">
        <v>34</v>
      </c>
      <c r="N868" s="334">
        <v>355259</v>
      </c>
      <c r="O868" s="334" t="s">
        <v>1321</v>
      </c>
      <c r="P868" s="338">
        <v>41614</v>
      </c>
      <c r="Q868" s="339">
        <v>32462086.600000001</v>
      </c>
      <c r="R868" s="339">
        <v>41436427.327698387</v>
      </c>
      <c r="S868" s="334">
        <v>31</v>
      </c>
      <c r="T868" s="336">
        <v>0.12182557162810537</v>
      </c>
      <c r="U868" s="336">
        <v>1.5748629425182481</v>
      </c>
      <c r="V868" s="336">
        <v>0.13490067196911171</v>
      </c>
      <c r="W868" s="336">
        <v>1.3224776574352128</v>
      </c>
      <c r="X868" s="336">
        <v>0.17562935567786719</v>
      </c>
      <c r="Y868" s="336">
        <v>1.3318293090305979</v>
      </c>
      <c r="Z868" s="336">
        <v>0.26964327644729202</v>
      </c>
      <c r="AA868" s="336">
        <v>1.532739798511674</v>
      </c>
      <c r="AB868" s="336">
        <v>4.1514876760226471E-2</v>
      </c>
      <c r="AC868" s="340">
        <v>0.72943972728825113</v>
      </c>
      <c r="AD868" s="509">
        <v>19203036000109</v>
      </c>
      <c r="AE868" s="337" t="s">
        <v>2148</v>
      </c>
      <c r="AF868" s="337" t="s">
        <v>2134</v>
      </c>
      <c r="AG868" s="341" t="s">
        <v>1436</v>
      </c>
      <c r="AH868" s="341" t="s">
        <v>2138</v>
      </c>
      <c r="AI868" s="341">
        <v>5000</v>
      </c>
      <c r="AJ868" s="341">
        <v>1000</v>
      </c>
      <c r="AK868" s="341">
        <v>5000</v>
      </c>
      <c r="AL868" s="336">
        <v>0</v>
      </c>
      <c r="AM868" s="336" t="s">
        <v>34</v>
      </c>
      <c r="AN868" s="336" t="s">
        <v>34</v>
      </c>
      <c r="AO868" s="334" t="s">
        <v>1324</v>
      </c>
      <c r="AP868" s="337" t="s">
        <v>13</v>
      </c>
      <c r="AQ868" s="343" t="s">
        <v>664</v>
      </c>
      <c r="AR868" s="336">
        <v>3.7799999999999995E-3</v>
      </c>
      <c r="AS868" s="336">
        <v>3.7799999999999995E-3</v>
      </c>
      <c r="AT868" s="336"/>
      <c r="AX868" s="629"/>
      <c r="AY868" s="630"/>
      <c r="AZ868" s="630"/>
      <c r="BA868" s="630"/>
      <c r="BB868" s="631"/>
      <c r="BC868" s="630"/>
      <c r="BD868" s="630"/>
      <c r="BE868" s="630"/>
      <c r="BF868" s="630"/>
      <c r="BG868" s="631"/>
      <c r="BH868" s="631"/>
      <c r="BI868" s="632"/>
      <c r="BJ868" s="632"/>
      <c r="BK868" s="632"/>
      <c r="BL868" s="631"/>
      <c r="BM868" s="631"/>
      <c r="BN868" s="631"/>
      <c r="BO868" s="631"/>
      <c r="BP868" s="631"/>
      <c r="BQ868" s="631"/>
      <c r="BR868" s="631"/>
      <c r="BS868" s="631"/>
      <c r="BT868" s="634"/>
      <c r="BU868" s="635"/>
      <c r="BV868" s="633"/>
      <c r="BW868" s="636"/>
    </row>
    <row r="869" spans="2:75" ht="15.75" customHeight="1">
      <c r="B869" s="330" t="s">
        <v>1600</v>
      </c>
      <c r="C869" s="331">
        <v>23686459000196</v>
      </c>
      <c r="D869" s="332" t="s">
        <v>13</v>
      </c>
      <c r="E869" s="332" t="s">
        <v>615</v>
      </c>
      <c r="F869" s="332" t="s">
        <v>619</v>
      </c>
      <c r="G869" s="333" t="s">
        <v>34</v>
      </c>
      <c r="H869" s="333" t="s">
        <v>1337</v>
      </c>
      <c r="I869" s="333" t="s">
        <v>34</v>
      </c>
      <c r="J869" s="333"/>
      <c r="K869" s="334" t="s">
        <v>48</v>
      </c>
      <c r="L869" s="335"/>
      <c r="M869" s="335"/>
      <c r="N869" s="334">
        <v>416665</v>
      </c>
      <c r="O869" s="334" t="s">
        <v>1321</v>
      </c>
      <c r="P869" s="338">
        <v>42444</v>
      </c>
      <c r="Q869" s="339">
        <v>40629509.07</v>
      </c>
      <c r="R869" s="339">
        <v>46433349.739365056</v>
      </c>
      <c r="S869" s="334">
        <v>31</v>
      </c>
      <c r="T869" s="336">
        <v>0.12300945575305766</v>
      </c>
      <c r="U869" s="336">
        <v>1.3835997207082575</v>
      </c>
      <c r="V869" s="336">
        <v>0.14649134006608766</v>
      </c>
      <c r="W869" s="336">
        <v>1.3444548040279867</v>
      </c>
      <c r="X869" s="336">
        <v>0.2194113099912971</v>
      </c>
      <c r="Y869" s="336">
        <v>1.5428543539574238</v>
      </c>
      <c r="Z869" s="336">
        <v>0.25851525177994894</v>
      </c>
      <c r="AA869" s="336">
        <v>1.4126730579042308</v>
      </c>
      <c r="AB869" s="336">
        <v>4.2025444719683058E-2</v>
      </c>
      <c r="AC869" s="340">
        <v>0.81326356114260456</v>
      </c>
      <c r="AD869" s="509">
        <v>18981231000199</v>
      </c>
      <c r="AE869" s="337" t="s">
        <v>2277</v>
      </c>
      <c r="AF869" s="337" t="s">
        <v>2143</v>
      </c>
      <c r="AG869" s="341" t="s">
        <v>1437</v>
      </c>
      <c r="AH869" s="341" t="s">
        <v>2138</v>
      </c>
      <c r="AI869" s="341">
        <v>500</v>
      </c>
      <c r="AJ869" s="341">
        <v>100</v>
      </c>
      <c r="AK869" s="341">
        <v>500</v>
      </c>
      <c r="AL869" s="336">
        <v>1.89E-2</v>
      </c>
      <c r="AM869" s="336">
        <v>0.2</v>
      </c>
      <c r="AN869" s="336" t="s">
        <v>64</v>
      </c>
      <c r="AO869" s="334" t="s">
        <v>1324</v>
      </c>
      <c r="AP869" s="337" t="s">
        <v>13</v>
      </c>
      <c r="AQ869" s="343" t="s">
        <v>664</v>
      </c>
      <c r="AR869" s="336">
        <v>3.15E-3</v>
      </c>
      <c r="AS869" s="336">
        <v>3.15E-3</v>
      </c>
      <c r="AT869" s="336"/>
      <c r="AX869" s="629"/>
      <c r="AY869" s="630"/>
      <c r="AZ869" s="630"/>
      <c r="BA869" s="630"/>
      <c r="BB869" s="631"/>
      <c r="BC869" s="630"/>
      <c r="BD869" s="630"/>
      <c r="BE869" s="630"/>
      <c r="BF869" s="630"/>
      <c r="BG869" s="631"/>
      <c r="BH869" s="631"/>
      <c r="BI869" s="632"/>
      <c r="BJ869" s="632"/>
      <c r="BK869" s="632"/>
      <c r="BL869" s="631"/>
      <c r="BM869" s="631"/>
      <c r="BN869" s="631"/>
      <c r="BO869" s="631"/>
      <c r="BP869" s="631"/>
      <c r="BQ869" s="631"/>
      <c r="BR869" s="631"/>
      <c r="BS869" s="631"/>
      <c r="BT869" s="634"/>
      <c r="BU869" s="635"/>
      <c r="BV869" s="633"/>
      <c r="BW869" s="636"/>
    </row>
    <row r="870" spans="2:75" ht="15.75" customHeight="1">
      <c r="B870" s="330" t="s">
        <v>953</v>
      </c>
      <c r="C870" s="331">
        <v>19212817000151</v>
      </c>
      <c r="D870" s="332" t="s">
        <v>13</v>
      </c>
      <c r="E870" s="332" t="s">
        <v>615</v>
      </c>
      <c r="F870" s="332" t="s">
        <v>619</v>
      </c>
      <c r="G870" s="333" t="s">
        <v>34</v>
      </c>
      <c r="H870" s="333" t="s">
        <v>1337</v>
      </c>
      <c r="I870" s="333" t="s">
        <v>34</v>
      </c>
      <c r="J870" s="333"/>
      <c r="K870" s="334" t="s">
        <v>48</v>
      </c>
      <c r="L870" s="335"/>
      <c r="M870" s="335" t="s">
        <v>34</v>
      </c>
      <c r="N870" s="334">
        <v>355283</v>
      </c>
      <c r="O870" s="334" t="s">
        <v>1321</v>
      </c>
      <c r="P870" s="338">
        <v>41614</v>
      </c>
      <c r="Q870" s="339">
        <v>246804487.09999999</v>
      </c>
      <c r="R870" s="339">
        <v>271964990.50892866</v>
      </c>
      <c r="S870" s="334">
        <v>31</v>
      </c>
      <c r="T870" s="336">
        <v>0.12298204474495655</v>
      </c>
      <c r="U870" s="336">
        <v>1.5898128962217883</v>
      </c>
      <c r="V870" s="336">
        <v>0.13622089025358264</v>
      </c>
      <c r="W870" s="336">
        <v>1.3354202110835003</v>
      </c>
      <c r="X870" s="336">
        <v>0.17750668222007904</v>
      </c>
      <c r="Y870" s="336">
        <v>1.3460654172363622</v>
      </c>
      <c r="Z870" s="336">
        <v>0.27329605339857799</v>
      </c>
      <c r="AA870" s="336">
        <v>1.5535033668901961</v>
      </c>
      <c r="AB870" s="336">
        <v>4.2506537265742703E-2</v>
      </c>
      <c r="AC870" s="340">
        <v>0.74076226875391671</v>
      </c>
      <c r="AD870" s="509">
        <v>18981231000199</v>
      </c>
      <c r="AE870" s="337" t="s">
        <v>2277</v>
      </c>
      <c r="AF870" s="337" t="s">
        <v>2137</v>
      </c>
      <c r="AG870" s="341" t="s">
        <v>59</v>
      </c>
      <c r="AH870" s="341" t="s">
        <v>2138</v>
      </c>
      <c r="AI870" s="341">
        <v>500</v>
      </c>
      <c r="AJ870" s="341">
        <v>100</v>
      </c>
      <c r="AK870" s="341">
        <v>500</v>
      </c>
      <c r="AL870" s="336">
        <v>1.89E-2</v>
      </c>
      <c r="AM870" s="336">
        <v>0.2</v>
      </c>
      <c r="AN870" s="336" t="s">
        <v>64</v>
      </c>
      <c r="AO870" s="334" t="s">
        <v>1324</v>
      </c>
      <c r="AP870" s="337" t="s">
        <v>13</v>
      </c>
      <c r="AQ870" s="343" t="s">
        <v>664</v>
      </c>
      <c r="AR870" s="336">
        <v>3.7799999999999995E-3</v>
      </c>
      <c r="AS870" s="336">
        <v>3.7799999999999995E-3</v>
      </c>
      <c r="AT870" s="336"/>
      <c r="AX870" s="629"/>
      <c r="AY870" s="630"/>
      <c r="AZ870" s="630"/>
      <c r="BA870" s="630"/>
      <c r="BB870" s="631"/>
      <c r="BC870" s="630"/>
      <c r="BD870" s="630"/>
      <c r="BE870" s="630"/>
      <c r="BF870" s="630"/>
      <c r="BG870" s="631"/>
      <c r="BH870" s="631"/>
      <c r="BI870" s="632"/>
      <c r="BJ870" s="632"/>
      <c r="BK870" s="632"/>
      <c r="BL870" s="631"/>
      <c r="BM870" s="631"/>
      <c r="BN870" s="631"/>
      <c r="BO870" s="631"/>
      <c r="BP870" s="631"/>
      <c r="BQ870" s="631"/>
      <c r="BR870" s="631"/>
      <c r="BS870" s="631"/>
      <c r="BT870" s="634"/>
      <c r="BU870" s="635"/>
      <c r="BV870" s="633"/>
      <c r="BW870" s="636"/>
    </row>
    <row r="871" spans="2:75" ht="15.75" customHeight="1">
      <c r="B871" s="330" t="s">
        <v>955</v>
      </c>
      <c r="C871" s="331">
        <v>37828294000154</v>
      </c>
      <c r="D871" s="332" t="s">
        <v>13</v>
      </c>
      <c r="E871" s="332" t="s">
        <v>615</v>
      </c>
      <c r="F871" s="332" t="s">
        <v>619</v>
      </c>
      <c r="G871" s="333" t="s">
        <v>34</v>
      </c>
      <c r="H871" s="333" t="s">
        <v>865</v>
      </c>
      <c r="I871" s="333" t="s">
        <v>34</v>
      </c>
      <c r="J871" s="333"/>
      <c r="K871" s="334" t="s">
        <v>48</v>
      </c>
      <c r="L871" s="335"/>
      <c r="M871" s="335" t="s">
        <v>1415</v>
      </c>
      <c r="N871" s="334">
        <v>545651</v>
      </c>
      <c r="O871" s="334" t="s">
        <v>1321</v>
      </c>
      <c r="P871" s="338">
        <v>44043</v>
      </c>
      <c r="Q871" s="339">
        <v>299685398.56999999</v>
      </c>
      <c r="R871" s="339">
        <v>283413032.43591279</v>
      </c>
      <c r="S871" s="334">
        <v>31</v>
      </c>
      <c r="T871" s="336">
        <v>0.14950589857956653</v>
      </c>
      <c r="U871" s="336">
        <v>1.9326919317038682</v>
      </c>
      <c r="V871" s="336">
        <v>0.16282837238512426</v>
      </c>
      <c r="W871" s="336">
        <v>1.5962625043496703</v>
      </c>
      <c r="X871" s="336">
        <v>0.20803396119969486</v>
      </c>
      <c r="Y871" s="336">
        <v>1.5775593193410753</v>
      </c>
      <c r="Z871" s="336" t="s">
        <v>1418</v>
      </c>
      <c r="AA871" s="336" t="s">
        <v>1418</v>
      </c>
      <c r="AB871" s="336">
        <v>5.6165490378918402E-2</v>
      </c>
      <c r="AC871" s="340">
        <v>0.98491760592587307</v>
      </c>
      <c r="AD871" s="509">
        <v>0</v>
      </c>
      <c r="AE871" s="337" t="s">
        <v>2277</v>
      </c>
      <c r="AF871" s="337" t="s">
        <v>2137</v>
      </c>
      <c r="AG871" s="341" t="s">
        <v>59</v>
      </c>
      <c r="AH871" s="341" t="s">
        <v>2138</v>
      </c>
      <c r="AI871" s="341">
        <v>500</v>
      </c>
      <c r="AJ871" s="341">
        <v>100</v>
      </c>
      <c r="AK871" s="341">
        <v>500</v>
      </c>
      <c r="AL871" s="336">
        <v>1.89E-2</v>
      </c>
      <c r="AM871" s="336">
        <v>0.2</v>
      </c>
      <c r="AN871" s="336" t="s">
        <v>64</v>
      </c>
      <c r="AO871" s="334" t="s">
        <v>1324</v>
      </c>
      <c r="AP871" s="337" t="s">
        <v>13</v>
      </c>
      <c r="AQ871" s="343" t="s">
        <v>664</v>
      </c>
      <c r="AR871" s="336">
        <v>3.2129999999999997E-3</v>
      </c>
      <c r="AS871" s="336">
        <v>3.2129999999999997E-3</v>
      </c>
      <c r="AT871" s="336"/>
      <c r="AX871" s="629"/>
      <c r="AY871" s="630"/>
      <c r="AZ871" s="630"/>
      <c r="BA871" s="630"/>
      <c r="BB871" s="631"/>
      <c r="BC871" s="630"/>
      <c r="BD871" s="630"/>
      <c r="BE871" s="630"/>
      <c r="BF871" s="630"/>
      <c r="BG871" s="631"/>
      <c r="BH871" s="631"/>
      <c r="BI871" s="632"/>
      <c r="BJ871" s="632"/>
      <c r="BK871" s="632"/>
      <c r="BL871" s="631"/>
      <c r="BM871" s="631"/>
      <c r="BN871" s="631"/>
      <c r="BO871" s="631"/>
      <c r="BP871" s="631"/>
      <c r="BQ871" s="631"/>
      <c r="BR871" s="631"/>
      <c r="BS871" s="631"/>
      <c r="BT871" s="634"/>
      <c r="BU871" s="635"/>
      <c r="BV871" s="633"/>
      <c r="BW871" s="636"/>
    </row>
    <row r="872" spans="2:75" ht="15.75" customHeight="1">
      <c r="B872" s="330" t="s">
        <v>214</v>
      </c>
      <c r="C872" s="331">
        <v>41163392000197</v>
      </c>
      <c r="D872" s="332" t="s">
        <v>13</v>
      </c>
      <c r="E872" s="332" t="s">
        <v>615</v>
      </c>
      <c r="F872" s="332" t="s">
        <v>619</v>
      </c>
      <c r="G872" s="333" t="s">
        <v>34</v>
      </c>
      <c r="H872" s="333" t="s">
        <v>1337</v>
      </c>
      <c r="I872" s="333" t="s">
        <v>34</v>
      </c>
      <c r="J872" s="333"/>
      <c r="K872" s="334" t="s">
        <v>48</v>
      </c>
      <c r="L872" s="335"/>
      <c r="M872" s="335" t="s">
        <v>34</v>
      </c>
      <c r="N872" s="334">
        <v>591191</v>
      </c>
      <c r="O872" s="334" t="s">
        <v>1321</v>
      </c>
      <c r="P872" s="338">
        <v>44316</v>
      </c>
      <c r="Q872" s="339">
        <v>70909490.349999994</v>
      </c>
      <c r="R872" s="339">
        <v>69979760.120714292</v>
      </c>
      <c r="S872" s="334">
        <v>31</v>
      </c>
      <c r="T872" s="336">
        <v>8.4066333509494884E-2</v>
      </c>
      <c r="U872" s="336">
        <v>1.086741901459219</v>
      </c>
      <c r="V872" s="336">
        <v>8.0028427174538175E-2</v>
      </c>
      <c r="W872" s="336">
        <v>0.78454618018686417</v>
      </c>
      <c r="X872" s="336" t="s">
        <v>1418</v>
      </c>
      <c r="Y872" s="336" t="s">
        <v>1418</v>
      </c>
      <c r="Z872" s="336" t="s">
        <v>1418</v>
      </c>
      <c r="AA872" s="336" t="s">
        <v>1418</v>
      </c>
      <c r="AB872" s="336">
        <v>4.801106732037913E-2</v>
      </c>
      <c r="AC872" s="340">
        <v>-0.39583393386807009</v>
      </c>
      <c r="AD872" s="509">
        <v>41272577000130</v>
      </c>
      <c r="AE872" s="337" t="s">
        <v>2286</v>
      </c>
      <c r="AF872" s="337" t="s">
        <v>2134</v>
      </c>
      <c r="AG872" s="341" t="s">
        <v>1436</v>
      </c>
      <c r="AH872" s="341" t="s">
        <v>2138</v>
      </c>
      <c r="AI872" s="341">
        <v>5000</v>
      </c>
      <c r="AJ872" s="341">
        <v>1000</v>
      </c>
      <c r="AK872" s="341">
        <v>3000</v>
      </c>
      <c r="AL872" s="336">
        <v>1.8700000000000001E-2</v>
      </c>
      <c r="AM872" s="336">
        <v>0.2</v>
      </c>
      <c r="AN872" s="336" t="s">
        <v>34</v>
      </c>
      <c r="AO872" s="334" t="s">
        <v>1324</v>
      </c>
      <c r="AP872" s="337" t="s">
        <v>13</v>
      </c>
      <c r="AQ872" s="343" t="s">
        <v>668</v>
      </c>
      <c r="AR872" s="336">
        <v>4.986666666666667E-3</v>
      </c>
      <c r="AS872" s="336">
        <v>4.986666666666667E-3</v>
      </c>
      <c r="AT872" s="336"/>
      <c r="AX872" s="629"/>
      <c r="AY872" s="630"/>
      <c r="AZ872" s="630"/>
      <c r="BA872" s="630"/>
      <c r="BB872" s="631"/>
      <c r="BC872" s="630"/>
      <c r="BD872" s="630"/>
      <c r="BE872" s="630"/>
      <c r="BF872" s="630"/>
      <c r="BG872" s="631"/>
      <c r="BH872" s="631"/>
      <c r="BI872" s="632"/>
      <c r="BJ872" s="632"/>
      <c r="BK872" s="632"/>
      <c r="BL872" s="631"/>
      <c r="BM872" s="631"/>
      <c r="BN872" s="631"/>
      <c r="BO872" s="631"/>
      <c r="BP872" s="631"/>
      <c r="BQ872" s="631"/>
      <c r="BR872" s="631"/>
      <c r="BS872" s="631"/>
      <c r="BT872" s="634"/>
      <c r="BU872" s="635"/>
      <c r="BV872" s="633"/>
      <c r="BW872" s="636"/>
    </row>
    <row r="873" spans="2:75" ht="15.75" customHeight="1">
      <c r="B873" s="330" t="s">
        <v>517</v>
      </c>
      <c r="C873" s="331">
        <v>37498652000108</v>
      </c>
      <c r="D873" s="332" t="s">
        <v>13</v>
      </c>
      <c r="E873" s="332" t="s">
        <v>615</v>
      </c>
      <c r="F873" s="332" t="s">
        <v>619</v>
      </c>
      <c r="G873" s="333" t="s">
        <v>34</v>
      </c>
      <c r="H873" s="333" t="s">
        <v>1337</v>
      </c>
      <c r="I873" s="333" t="s">
        <v>34</v>
      </c>
      <c r="J873" s="333"/>
      <c r="K873" s="334" t="s">
        <v>48</v>
      </c>
      <c r="L873" s="335"/>
      <c r="M873" s="335" t="s">
        <v>34</v>
      </c>
      <c r="N873" s="334">
        <v>576891</v>
      </c>
      <c r="O873" s="334" t="s">
        <v>1321</v>
      </c>
      <c r="P873" s="338">
        <v>44253</v>
      </c>
      <c r="Q873" s="339">
        <v>142189185.97999999</v>
      </c>
      <c r="R873" s="339">
        <v>114707716.57126984</v>
      </c>
      <c r="S873" s="334">
        <v>31</v>
      </c>
      <c r="T873" s="336">
        <v>2.0136752014728199E-2</v>
      </c>
      <c r="U873" s="336">
        <v>0.2603117236131971</v>
      </c>
      <c r="V873" s="336">
        <v>1.0494796091053082E-2</v>
      </c>
      <c r="W873" s="336">
        <v>0.10288409351240313</v>
      </c>
      <c r="X873" s="336" t="s">
        <v>1418</v>
      </c>
      <c r="Y873" s="336" t="s">
        <v>1418</v>
      </c>
      <c r="Z873" s="336" t="s">
        <v>1418</v>
      </c>
      <c r="AA873" s="336" t="s">
        <v>1418</v>
      </c>
      <c r="AB873" s="336">
        <v>3.937332357048131E-2</v>
      </c>
      <c r="AC873" s="340">
        <v>-2.1826778001716378</v>
      </c>
      <c r="AD873" s="509">
        <v>37498601000186</v>
      </c>
      <c r="AE873" s="337" t="s">
        <v>2287</v>
      </c>
      <c r="AF873" s="337" t="s">
        <v>736</v>
      </c>
      <c r="AG873" s="341" t="s">
        <v>736</v>
      </c>
      <c r="AH873" s="341" t="s">
        <v>2138</v>
      </c>
      <c r="AI873" s="341">
        <v>1000</v>
      </c>
      <c r="AJ873" s="341">
        <v>1000</v>
      </c>
      <c r="AK873" s="341">
        <v>1000</v>
      </c>
      <c r="AL873" s="336">
        <v>1.9E-2</v>
      </c>
      <c r="AM873" s="336">
        <v>0.2</v>
      </c>
      <c r="AN873" s="336" t="s">
        <v>64</v>
      </c>
      <c r="AO873" s="334" t="s">
        <v>1324</v>
      </c>
      <c r="AP873" s="337" t="s">
        <v>13</v>
      </c>
      <c r="AQ873" s="343" t="s">
        <v>664</v>
      </c>
      <c r="AR873" s="336">
        <v>5.0672999999999994E-3</v>
      </c>
      <c r="AS873" s="336">
        <v>5.0672999999999994E-3</v>
      </c>
      <c r="AT873" s="336"/>
      <c r="AX873" s="629"/>
      <c r="AY873" s="630"/>
      <c r="AZ873" s="630"/>
      <c r="BA873" s="630"/>
      <c r="BB873" s="631"/>
      <c r="BC873" s="630"/>
      <c r="BD873" s="630"/>
      <c r="BE873" s="630"/>
      <c r="BF873" s="630"/>
      <c r="BG873" s="631"/>
      <c r="BH873" s="631"/>
      <c r="BI873" s="632"/>
      <c r="BJ873" s="632"/>
      <c r="BK873" s="632"/>
      <c r="BL873" s="631"/>
      <c r="BM873" s="631"/>
      <c r="BN873" s="631"/>
      <c r="BO873" s="631"/>
      <c r="BP873" s="631"/>
      <c r="BQ873" s="631"/>
      <c r="BR873" s="631"/>
      <c r="BS873" s="631"/>
      <c r="BT873" s="634"/>
      <c r="BU873" s="635"/>
      <c r="BV873" s="633"/>
      <c r="BW873" s="636"/>
    </row>
    <row r="874" spans="2:75" ht="15.75" customHeight="1">
      <c r="B874" s="330" t="s">
        <v>230</v>
      </c>
      <c r="C874" s="331">
        <v>12154412000165</v>
      </c>
      <c r="D874" s="332" t="s">
        <v>13</v>
      </c>
      <c r="E874" s="332" t="s">
        <v>615</v>
      </c>
      <c r="F874" s="332" t="s">
        <v>619</v>
      </c>
      <c r="G874" s="333" t="s">
        <v>34</v>
      </c>
      <c r="H874" s="333" t="s">
        <v>1337</v>
      </c>
      <c r="I874" s="333" t="s">
        <v>34</v>
      </c>
      <c r="J874" s="333" t="s">
        <v>611</v>
      </c>
      <c r="K874" s="334" t="s">
        <v>48</v>
      </c>
      <c r="L874" s="335"/>
      <c r="M874" s="335" t="s">
        <v>34</v>
      </c>
      <c r="N874" s="334">
        <v>260088</v>
      </c>
      <c r="O874" s="334" t="s">
        <v>1321</v>
      </c>
      <c r="P874" s="338">
        <v>40480</v>
      </c>
      <c r="Q874" s="339">
        <v>2273441103.48</v>
      </c>
      <c r="R874" s="339">
        <v>1715980845.0591278</v>
      </c>
      <c r="S874" s="334">
        <v>31</v>
      </c>
      <c r="T874" s="336">
        <v>0.12349120532702984</v>
      </c>
      <c r="U874" s="336">
        <v>1.5963949144449088</v>
      </c>
      <c r="V874" s="336">
        <v>0.18312933453283819</v>
      </c>
      <c r="W874" s="336">
        <v>1.795279814440883</v>
      </c>
      <c r="X874" s="336">
        <v>0.21971988420663946</v>
      </c>
      <c r="Y874" s="336">
        <v>1.6661757963739359</v>
      </c>
      <c r="Z874" s="336">
        <v>0.36851110177488455</v>
      </c>
      <c r="AA874" s="336">
        <v>2.0947365694622126</v>
      </c>
      <c r="AB874" s="336">
        <v>4.2285034075144765E-2</v>
      </c>
      <c r="AC874" s="340">
        <v>1.70174687293729</v>
      </c>
      <c r="AD874" s="509">
        <v>12124089000187</v>
      </c>
      <c r="AE874" s="337" t="s">
        <v>2299</v>
      </c>
      <c r="AF874" s="337" t="s">
        <v>2140</v>
      </c>
      <c r="AG874" s="341" t="s">
        <v>719</v>
      </c>
      <c r="AH874" s="341" t="s">
        <v>2138</v>
      </c>
      <c r="AI874" s="341">
        <v>50000</v>
      </c>
      <c r="AJ874" s="341">
        <v>10000</v>
      </c>
      <c r="AK874" s="341">
        <v>10000</v>
      </c>
      <c r="AL874" s="336">
        <v>1.9574999999999999E-2</v>
      </c>
      <c r="AM874" s="336">
        <v>0.2</v>
      </c>
      <c r="AN874" s="336" t="s">
        <v>64</v>
      </c>
      <c r="AO874" s="334" t="s">
        <v>1324</v>
      </c>
      <c r="AP874" s="337" t="s">
        <v>13</v>
      </c>
      <c r="AQ874" s="343" t="s">
        <v>664</v>
      </c>
      <c r="AR874" s="336">
        <v>4.8937499999999997E-3</v>
      </c>
      <c r="AS874" s="336">
        <v>4.8937499999999997E-3</v>
      </c>
      <c r="AT874" s="336"/>
      <c r="AW874" s="629"/>
      <c r="AX874" s="629"/>
      <c r="AY874" s="630"/>
      <c r="AZ874" s="630"/>
      <c r="BA874" s="630"/>
      <c r="BB874" s="631"/>
      <c r="BC874" s="630"/>
      <c r="BD874" s="630"/>
      <c r="BE874" s="630"/>
      <c r="BF874" s="630"/>
      <c r="BG874" s="631"/>
      <c r="BH874" s="631"/>
      <c r="BI874" s="632"/>
      <c r="BJ874" s="632"/>
      <c r="BK874" s="632"/>
      <c r="BL874" s="212"/>
      <c r="BM874" s="631"/>
      <c r="BN874" s="631"/>
      <c r="BO874" s="631"/>
      <c r="BP874" s="631"/>
      <c r="BQ874" s="631"/>
      <c r="BR874" s="631"/>
      <c r="BS874" s="631"/>
      <c r="BT874" s="634"/>
      <c r="BU874" s="635"/>
      <c r="BV874" s="633"/>
      <c r="BW874" s="636"/>
    </row>
    <row r="875" spans="2:75" ht="15.75" customHeight="1">
      <c r="B875" s="330" t="s">
        <v>977</v>
      </c>
      <c r="C875" s="331">
        <v>26822047000124</v>
      </c>
      <c r="D875" s="332" t="s">
        <v>13</v>
      </c>
      <c r="E875" s="332" t="s">
        <v>615</v>
      </c>
      <c r="F875" s="332" t="s">
        <v>619</v>
      </c>
      <c r="G875" s="333" t="s">
        <v>34</v>
      </c>
      <c r="H875" s="333" t="s">
        <v>865</v>
      </c>
      <c r="I875" s="333" t="s">
        <v>34</v>
      </c>
      <c r="J875" s="333" t="s">
        <v>611</v>
      </c>
      <c r="K875" s="334" t="s">
        <v>48</v>
      </c>
      <c r="L875" s="335"/>
      <c r="M875" s="335" t="s">
        <v>34</v>
      </c>
      <c r="N875" s="334">
        <v>438091</v>
      </c>
      <c r="O875" s="334" t="s">
        <v>1324</v>
      </c>
      <c r="P875" s="338">
        <v>42836</v>
      </c>
      <c r="Q875" s="339">
        <v>448144901.63</v>
      </c>
      <c r="R875" s="339">
        <v>346695447.1742065</v>
      </c>
      <c r="S875" s="334">
        <v>31</v>
      </c>
      <c r="T875" s="336">
        <v>0.15366928983321326</v>
      </c>
      <c r="U875" s="336">
        <v>1.9865129030561599</v>
      </c>
      <c r="V875" s="336">
        <v>0.23348078887004653</v>
      </c>
      <c r="W875" s="336">
        <v>2.2888924288804477</v>
      </c>
      <c r="X875" s="336">
        <v>0.28407558190922533</v>
      </c>
      <c r="Y875" s="336">
        <v>2.154196742944078</v>
      </c>
      <c r="Z875" s="336">
        <v>0.53726361579084703</v>
      </c>
      <c r="AA875" s="336">
        <v>3.0539805667132418</v>
      </c>
      <c r="AB875" s="336">
        <v>6.2969753074730683E-2</v>
      </c>
      <c r="AC875" s="340">
        <v>1.8223656745264656</v>
      </c>
      <c r="AD875" s="509">
        <v>0</v>
      </c>
      <c r="AE875" s="337" t="s">
        <v>2148</v>
      </c>
      <c r="AF875" s="337" t="s">
        <v>2134</v>
      </c>
      <c r="AG875" s="341" t="s">
        <v>1436</v>
      </c>
      <c r="AH875" s="341" t="s">
        <v>2138</v>
      </c>
      <c r="AI875" s="341">
        <v>5000</v>
      </c>
      <c r="AJ875" s="341">
        <v>1000</v>
      </c>
      <c r="AK875" s="341">
        <v>5000</v>
      </c>
      <c r="AL875" s="336">
        <v>0</v>
      </c>
      <c r="AM875" s="336" t="s">
        <v>34</v>
      </c>
      <c r="AN875" s="336" t="s">
        <v>34</v>
      </c>
      <c r="AO875" s="334" t="s">
        <v>1324</v>
      </c>
      <c r="AP875" s="337" t="s">
        <v>13</v>
      </c>
      <c r="AQ875" s="343" t="s">
        <v>664</v>
      </c>
      <c r="AR875" s="336">
        <v>4.8999999999999998E-3</v>
      </c>
      <c r="AS875" s="336">
        <v>4.8999999999999998E-3</v>
      </c>
      <c r="AT875" s="336"/>
      <c r="AX875" s="629"/>
      <c r="AY875" s="630"/>
      <c r="AZ875" s="630"/>
      <c r="BA875" s="630"/>
      <c r="BB875" s="631"/>
      <c r="BC875" s="630"/>
      <c r="BD875" s="630"/>
      <c r="BE875" s="630"/>
      <c r="BF875" s="630"/>
      <c r="BG875" s="631"/>
      <c r="BH875" s="631"/>
      <c r="BI875" s="632"/>
      <c r="BJ875" s="632"/>
      <c r="BK875" s="632"/>
      <c r="BL875" s="631"/>
      <c r="BM875" s="631"/>
      <c r="BN875" s="631"/>
      <c r="BO875" s="631"/>
      <c r="BP875" s="631"/>
      <c r="BQ875" s="631"/>
      <c r="BR875" s="631"/>
      <c r="BS875" s="631"/>
      <c r="BT875" s="634"/>
      <c r="BU875" s="635"/>
      <c r="BV875" s="633"/>
      <c r="BW875" s="636"/>
    </row>
    <row r="876" spans="2:75" ht="15.75" customHeight="1">
      <c r="B876" s="330" t="s">
        <v>1027</v>
      </c>
      <c r="C876" s="331">
        <v>32754593000178</v>
      </c>
      <c r="D876" s="332" t="s">
        <v>13</v>
      </c>
      <c r="E876" s="332" t="s">
        <v>615</v>
      </c>
      <c r="F876" s="332" t="s">
        <v>619</v>
      </c>
      <c r="G876" s="333" t="s">
        <v>34</v>
      </c>
      <c r="H876" s="333" t="s">
        <v>1338</v>
      </c>
      <c r="I876" s="333" t="s">
        <v>34</v>
      </c>
      <c r="J876" s="333" t="s">
        <v>611</v>
      </c>
      <c r="K876" s="334" t="s">
        <v>48</v>
      </c>
      <c r="L876" s="335"/>
      <c r="M876" s="335" t="s">
        <v>34</v>
      </c>
      <c r="N876" s="334">
        <v>494429</v>
      </c>
      <c r="O876" s="334" t="s">
        <v>1321</v>
      </c>
      <c r="P876" s="338">
        <v>43585</v>
      </c>
      <c r="Q876" s="339">
        <v>755326.17</v>
      </c>
      <c r="R876" s="339">
        <v>809233.07436507905</v>
      </c>
      <c r="S876" s="334">
        <v>31</v>
      </c>
      <c r="T876" s="336">
        <v>0.18948019795087911</v>
      </c>
      <c r="U876" s="336">
        <v>2.4494475019152628</v>
      </c>
      <c r="V876" s="336">
        <v>0.16966865158158106</v>
      </c>
      <c r="W876" s="336">
        <v>1.6633201125579105</v>
      </c>
      <c r="X876" s="336">
        <v>0.2056667482960608</v>
      </c>
      <c r="Y876" s="336">
        <v>1.5596083138636205</v>
      </c>
      <c r="Z876" s="336">
        <v>0.26947665491834605</v>
      </c>
      <c r="AA876" s="336">
        <v>1.5317926677244009</v>
      </c>
      <c r="AB876" s="336">
        <v>7.0242582529867786E-2</v>
      </c>
      <c r="AC876" s="340">
        <v>0.88373740251397115</v>
      </c>
      <c r="AD876" s="509">
        <v>32318799000155</v>
      </c>
      <c r="AE876" s="337" t="s">
        <v>2148</v>
      </c>
      <c r="AF876" s="337" t="s">
        <v>2134</v>
      </c>
      <c r="AG876" s="341" t="s">
        <v>1436</v>
      </c>
      <c r="AH876" s="341" t="s">
        <v>2138</v>
      </c>
      <c r="AI876" s="341">
        <v>500</v>
      </c>
      <c r="AJ876" s="341">
        <v>500</v>
      </c>
      <c r="AK876" s="341">
        <v>0</v>
      </c>
      <c r="AL876" s="336">
        <v>0</v>
      </c>
      <c r="AM876" s="336" t="s">
        <v>34</v>
      </c>
      <c r="AN876" s="336" t="s">
        <v>34</v>
      </c>
      <c r="AO876" s="334" t="s">
        <v>1324</v>
      </c>
      <c r="AP876" s="337" t="s">
        <v>13</v>
      </c>
      <c r="AQ876" s="343" t="s">
        <v>664</v>
      </c>
      <c r="AR876" s="336">
        <v>3.8E-3</v>
      </c>
      <c r="AS876" s="336">
        <v>3.8E-3</v>
      </c>
      <c r="AT876" s="336"/>
      <c r="AX876" s="629"/>
      <c r="AY876" s="630"/>
      <c r="AZ876" s="630"/>
      <c r="BA876" s="630"/>
      <c r="BB876" s="631"/>
      <c r="BC876" s="630"/>
      <c r="BD876" s="630"/>
      <c r="BE876" s="630"/>
      <c r="BF876" s="630"/>
      <c r="BG876" s="631"/>
      <c r="BH876" s="631"/>
      <c r="BI876" s="632"/>
      <c r="BJ876" s="632"/>
      <c r="BK876" s="632"/>
      <c r="BL876" s="631"/>
      <c r="BM876" s="631"/>
      <c r="BN876" s="631"/>
      <c r="BO876" s="631"/>
      <c r="BP876" s="631"/>
      <c r="BQ876" s="631"/>
      <c r="BR876" s="631"/>
      <c r="BS876" s="631"/>
      <c r="BT876" s="634"/>
      <c r="BU876" s="635"/>
      <c r="BV876" s="633"/>
      <c r="BW876" s="636"/>
    </row>
    <row r="877" spans="2:75" ht="15.75" customHeight="1">
      <c r="B877" s="330" t="s">
        <v>1029</v>
      </c>
      <c r="C877" s="331">
        <v>29726019000100</v>
      </c>
      <c r="D877" s="332" t="s">
        <v>13</v>
      </c>
      <c r="E877" s="332" t="s">
        <v>615</v>
      </c>
      <c r="F877" s="332" t="s">
        <v>619</v>
      </c>
      <c r="G877" s="333" t="s">
        <v>34</v>
      </c>
      <c r="H877" s="333" t="s">
        <v>1337</v>
      </c>
      <c r="I877" s="333" t="s">
        <v>34</v>
      </c>
      <c r="J877" s="333" t="s">
        <v>611</v>
      </c>
      <c r="K877" s="334" t="s">
        <v>48</v>
      </c>
      <c r="L877" s="335"/>
      <c r="M877" s="335" t="s">
        <v>34</v>
      </c>
      <c r="N877" s="334">
        <v>464661</v>
      </c>
      <c r="O877" s="334" t="s">
        <v>1324</v>
      </c>
      <c r="P877" s="338">
        <v>43228</v>
      </c>
      <c r="Q877" s="339">
        <v>95495404.689999998</v>
      </c>
      <c r="R877" s="339">
        <v>101288513.17035715</v>
      </c>
      <c r="S877" s="334">
        <v>31</v>
      </c>
      <c r="T877" s="336">
        <v>0.11801480235776785</v>
      </c>
      <c r="U877" s="336">
        <v>1.5256003843694355</v>
      </c>
      <c r="V877" s="336">
        <v>0.15613689127623487</v>
      </c>
      <c r="W877" s="336">
        <v>1.5306636149410078</v>
      </c>
      <c r="X877" s="336">
        <v>0.25583118654725823</v>
      </c>
      <c r="Y877" s="336">
        <v>1.9400143620218886</v>
      </c>
      <c r="Z877" s="336">
        <v>0.27620260335531155</v>
      </c>
      <c r="AA877" s="336">
        <v>1.5700251391136499</v>
      </c>
      <c r="AB877" s="336">
        <v>4.2378661749779604E-2</v>
      </c>
      <c r="AC877" s="340">
        <v>1.1531200897855551</v>
      </c>
      <c r="AD877" s="509">
        <v>0</v>
      </c>
      <c r="AE877" s="337" t="s">
        <v>2319</v>
      </c>
      <c r="AF877" s="337" t="s">
        <v>2140</v>
      </c>
      <c r="AG877" s="341" t="s">
        <v>719</v>
      </c>
      <c r="AH877" s="341" t="s">
        <v>2138</v>
      </c>
      <c r="AI877" s="341">
        <v>50000</v>
      </c>
      <c r="AJ877" s="341">
        <v>10000</v>
      </c>
      <c r="AK877" s="341">
        <v>20000</v>
      </c>
      <c r="AL877" s="336">
        <v>0.02</v>
      </c>
      <c r="AM877" s="336">
        <v>0.2</v>
      </c>
      <c r="AN877" s="336" t="s">
        <v>2147</v>
      </c>
      <c r="AO877" s="334" t="s">
        <v>1324</v>
      </c>
      <c r="AP877" s="337" t="s">
        <v>13</v>
      </c>
      <c r="AQ877" s="343" t="s">
        <v>664</v>
      </c>
      <c r="AR877" s="336">
        <v>4.0000000000000001E-3</v>
      </c>
      <c r="AS877" s="336">
        <v>4.0000000000000001E-3</v>
      </c>
      <c r="AT877" s="336"/>
      <c r="AX877" s="629"/>
      <c r="AY877" s="630"/>
      <c r="AZ877" s="630"/>
      <c r="BA877" s="630"/>
      <c r="BB877" s="631"/>
      <c r="BC877" s="630"/>
      <c r="BD877" s="630"/>
      <c r="BE877" s="630"/>
      <c r="BF877" s="630"/>
      <c r="BG877" s="631"/>
      <c r="BH877" s="631"/>
      <c r="BI877" s="632"/>
      <c r="BJ877" s="632"/>
      <c r="BK877" s="632"/>
      <c r="BL877" s="631"/>
      <c r="BM877" s="631"/>
      <c r="BN877" s="631"/>
      <c r="BO877" s="631"/>
      <c r="BP877" s="631"/>
      <c r="BQ877" s="631"/>
      <c r="BR877" s="631"/>
      <c r="BS877" s="631"/>
      <c r="BT877" s="634"/>
      <c r="BU877" s="635"/>
      <c r="BV877" s="633"/>
      <c r="BW877" s="636"/>
    </row>
    <row r="878" spans="2:75" ht="15.75" customHeight="1">
      <c r="B878" s="330" t="s">
        <v>257</v>
      </c>
      <c r="C878" s="331">
        <v>12105940000124</v>
      </c>
      <c r="D878" s="332" t="s">
        <v>13</v>
      </c>
      <c r="E878" s="332" t="s">
        <v>615</v>
      </c>
      <c r="F878" s="332" t="s">
        <v>619</v>
      </c>
      <c r="G878" s="333" t="s">
        <v>34</v>
      </c>
      <c r="H878" s="333" t="s">
        <v>1337</v>
      </c>
      <c r="I878" s="333" t="s">
        <v>34</v>
      </c>
      <c r="J878" s="333" t="s">
        <v>611</v>
      </c>
      <c r="K878" s="334" t="s">
        <v>48</v>
      </c>
      <c r="L878" s="335"/>
      <c r="M878" s="335" t="s">
        <v>34</v>
      </c>
      <c r="N878" s="334">
        <v>256579</v>
      </c>
      <c r="O878" s="334" t="s">
        <v>1324</v>
      </c>
      <c r="P878" s="338">
        <v>40435</v>
      </c>
      <c r="Q878" s="339">
        <v>538554750.89999998</v>
      </c>
      <c r="R878" s="339">
        <v>619628387.82436478</v>
      </c>
      <c r="S878" s="334">
        <v>31</v>
      </c>
      <c r="T878" s="336">
        <v>0.11909943222737751</v>
      </c>
      <c r="U878" s="336">
        <v>1.5396216063934214</v>
      </c>
      <c r="V878" s="336">
        <v>0.15742675492756986</v>
      </c>
      <c r="W878" s="336">
        <v>1.5433085916867049</v>
      </c>
      <c r="X878" s="336">
        <v>0.25706236964646179</v>
      </c>
      <c r="Y878" s="336">
        <v>1.9493506471205482</v>
      </c>
      <c r="Z878" s="336">
        <v>0.27842040372793186</v>
      </c>
      <c r="AA878" s="336">
        <v>1.582631835416473</v>
      </c>
      <c r="AB878" s="336">
        <v>4.252207950218849E-2</v>
      </c>
      <c r="AC878" s="340">
        <v>1.1756110364232297</v>
      </c>
      <c r="AD878" s="509">
        <v>0</v>
      </c>
      <c r="AE878" s="337" t="s">
        <v>2319</v>
      </c>
      <c r="AF878" s="337" t="s">
        <v>2140</v>
      </c>
      <c r="AG878" s="341" t="s">
        <v>719</v>
      </c>
      <c r="AH878" s="341" t="s">
        <v>2138</v>
      </c>
      <c r="AI878" s="341">
        <v>50000</v>
      </c>
      <c r="AJ878" s="341">
        <v>10000</v>
      </c>
      <c r="AK878" s="341">
        <v>20000</v>
      </c>
      <c r="AL878" s="336">
        <v>0.02</v>
      </c>
      <c r="AM878" s="336">
        <v>0.2</v>
      </c>
      <c r="AN878" s="336" t="s">
        <v>64</v>
      </c>
      <c r="AO878" s="334" t="s">
        <v>1324</v>
      </c>
      <c r="AP878" s="337" t="s">
        <v>13</v>
      </c>
      <c r="AQ878" s="343" t="s">
        <v>668</v>
      </c>
      <c r="AR878" s="336">
        <v>4.0000000000000001E-3</v>
      </c>
      <c r="AS878" s="336">
        <v>4.0000000000000001E-3</v>
      </c>
      <c r="AT878" s="336"/>
      <c r="AX878" s="629"/>
      <c r="AY878" s="630"/>
      <c r="AZ878" s="630"/>
      <c r="BA878" s="630"/>
      <c r="BB878" s="631"/>
      <c r="BC878" s="630"/>
      <c r="BD878" s="630"/>
      <c r="BE878" s="630"/>
      <c r="BF878" s="630"/>
      <c r="BG878" s="631"/>
      <c r="BH878" s="631"/>
      <c r="BI878" s="632"/>
      <c r="BJ878" s="632"/>
      <c r="BK878" s="632"/>
      <c r="BL878" s="631"/>
      <c r="BM878" s="631"/>
      <c r="BN878" s="631"/>
      <c r="BO878" s="631"/>
      <c r="BP878" s="631"/>
      <c r="BQ878" s="631"/>
      <c r="BR878" s="631"/>
      <c r="BS878" s="631"/>
      <c r="BT878" s="634"/>
      <c r="BU878" s="635"/>
      <c r="BV878" s="633"/>
      <c r="BW878" s="636"/>
    </row>
    <row r="879" spans="2:75" ht="15.75" customHeight="1">
      <c r="B879" s="330" t="s">
        <v>536</v>
      </c>
      <c r="C879" s="331">
        <v>42731202000153</v>
      </c>
      <c r="D879" s="332" t="s">
        <v>13</v>
      </c>
      <c r="E879" s="332" t="s">
        <v>615</v>
      </c>
      <c r="F879" s="332" t="s">
        <v>619</v>
      </c>
      <c r="G879" s="333" t="s">
        <v>34</v>
      </c>
      <c r="H879" s="333" t="s">
        <v>865</v>
      </c>
      <c r="I879" s="333" t="s">
        <v>34</v>
      </c>
      <c r="J879" s="333"/>
      <c r="K879" s="334" t="s">
        <v>48</v>
      </c>
      <c r="L879" s="335"/>
      <c r="M879" s="335" t="s">
        <v>34</v>
      </c>
      <c r="N879" s="334">
        <v>604811</v>
      </c>
      <c r="O879" s="334" t="s">
        <v>1321</v>
      </c>
      <c r="P879" s="338">
        <v>44413</v>
      </c>
      <c r="Q879" s="339">
        <v>271617774.63</v>
      </c>
      <c r="R879" s="339">
        <v>257670838.56083319</v>
      </c>
      <c r="S879" s="334">
        <v>31</v>
      </c>
      <c r="T879" s="336">
        <v>0.10389907682696498</v>
      </c>
      <c r="U879" s="336">
        <v>1.3431236453061273</v>
      </c>
      <c r="V879" s="336">
        <v>6.9757344488880157E-2</v>
      </c>
      <c r="W879" s="336">
        <v>0.6838552260857419</v>
      </c>
      <c r="X879" s="336" t="s">
        <v>1418</v>
      </c>
      <c r="Y879" s="336" t="s">
        <v>1418</v>
      </c>
      <c r="Z879" s="336" t="s">
        <v>1418</v>
      </c>
      <c r="AA879" s="336" t="s">
        <v>1418</v>
      </c>
      <c r="AB879" s="336">
        <v>6.857691880343815E-2</v>
      </c>
      <c r="AC879" s="340">
        <v>-0.39911430299564277</v>
      </c>
      <c r="AD879" s="509">
        <v>42747387000194</v>
      </c>
      <c r="AE879" s="337" t="s">
        <v>2321</v>
      </c>
      <c r="AF879" s="337" t="s">
        <v>2134</v>
      </c>
      <c r="AG879" s="341" t="s">
        <v>1436</v>
      </c>
      <c r="AH879" s="341" t="s">
        <v>2138</v>
      </c>
      <c r="AI879" s="341">
        <v>5000</v>
      </c>
      <c r="AJ879" s="341">
        <v>1000</v>
      </c>
      <c r="AK879" s="341">
        <v>1000</v>
      </c>
      <c r="AL879" s="336">
        <v>0.02</v>
      </c>
      <c r="AM879" s="336">
        <v>0.2</v>
      </c>
      <c r="AN879" s="336" t="s">
        <v>64</v>
      </c>
      <c r="AO879" s="334" t="s">
        <v>1324</v>
      </c>
      <c r="AP879" s="337" t="s">
        <v>13</v>
      </c>
      <c r="AQ879" s="343" t="s">
        <v>668</v>
      </c>
      <c r="AR879" s="336">
        <v>4.0000000000000001E-3</v>
      </c>
      <c r="AS879" s="336">
        <v>4.0000000000000001E-3</v>
      </c>
      <c r="AT879" s="336"/>
      <c r="AW879" s="629"/>
      <c r="AX879" s="629"/>
      <c r="AY879" s="630"/>
      <c r="AZ879" s="630"/>
      <c r="BA879" s="630"/>
      <c r="BB879" s="631"/>
      <c r="BC879" s="630"/>
      <c r="BD879" s="630"/>
      <c r="BE879" s="630"/>
      <c r="BF879" s="630"/>
      <c r="BG879" s="631"/>
      <c r="BH879" s="631"/>
      <c r="BI879" s="632"/>
      <c r="BJ879" s="632"/>
      <c r="BK879" s="632"/>
      <c r="BL879" s="212"/>
      <c r="BM879" s="631"/>
      <c r="BN879" s="631"/>
      <c r="BO879" s="631"/>
      <c r="BP879" s="631"/>
      <c r="BQ879" s="631"/>
      <c r="BR879" s="631"/>
      <c r="BS879" s="631"/>
      <c r="BT879" s="634"/>
      <c r="BU879" s="635"/>
      <c r="BV879" s="633"/>
      <c r="BW879" s="636"/>
    </row>
    <row r="880" spans="2:75" ht="15.75" customHeight="1">
      <c r="B880" s="330" t="s">
        <v>264</v>
      </c>
      <c r="C880" s="331">
        <v>13429264000107</v>
      </c>
      <c r="D880" s="332" t="s">
        <v>13</v>
      </c>
      <c r="E880" s="332" t="s">
        <v>615</v>
      </c>
      <c r="F880" s="332" t="s">
        <v>619</v>
      </c>
      <c r="G880" s="333" t="s">
        <v>34</v>
      </c>
      <c r="H880" s="333" t="s">
        <v>1337</v>
      </c>
      <c r="I880" s="333" t="s">
        <v>34</v>
      </c>
      <c r="J880" s="333"/>
      <c r="K880" s="334" t="s">
        <v>48</v>
      </c>
      <c r="L880" s="335"/>
      <c r="M880" s="335" t="s">
        <v>1415</v>
      </c>
      <c r="N880" s="334">
        <v>273066</v>
      </c>
      <c r="O880" s="334" t="s">
        <v>1321</v>
      </c>
      <c r="P880" s="338">
        <v>40662</v>
      </c>
      <c r="Q880" s="339">
        <v>34708388.840000004</v>
      </c>
      <c r="R880" s="339">
        <v>33330073.021865103</v>
      </c>
      <c r="S880" s="334">
        <v>31</v>
      </c>
      <c r="T880" s="336">
        <v>7.6253850702061587E-2</v>
      </c>
      <c r="U880" s="336">
        <v>0.98574841135644686</v>
      </c>
      <c r="V880" s="336">
        <v>8.7566017196675006E-2</v>
      </c>
      <c r="W880" s="336">
        <v>0.85843976610958661</v>
      </c>
      <c r="X880" s="336">
        <v>0.10574488497153278</v>
      </c>
      <c r="Y880" s="336">
        <v>0.80188267241308608</v>
      </c>
      <c r="Z880" s="336">
        <v>0.19778089718845893</v>
      </c>
      <c r="AA880" s="336">
        <v>1.1242507378646009</v>
      </c>
      <c r="AB880" s="336">
        <v>1.6483538908186251E-2</v>
      </c>
      <c r="AC880" s="340">
        <v>-0.79234707223299206</v>
      </c>
      <c r="AD880" s="509">
        <v>10295477000103</v>
      </c>
      <c r="AE880" s="337" t="s">
        <v>2323</v>
      </c>
      <c r="AF880" s="337" t="s">
        <v>2140</v>
      </c>
      <c r="AG880" s="341" t="s">
        <v>719</v>
      </c>
      <c r="AH880" s="341" t="s">
        <v>2138</v>
      </c>
      <c r="AI880" s="341">
        <v>50000</v>
      </c>
      <c r="AJ880" s="341">
        <v>10000</v>
      </c>
      <c r="AK880" s="341">
        <v>10000</v>
      </c>
      <c r="AL880" s="336">
        <v>1.9199999999999998E-2</v>
      </c>
      <c r="AM880" s="336">
        <v>0.2</v>
      </c>
      <c r="AN880" s="336" t="s">
        <v>64</v>
      </c>
      <c r="AO880" s="334" t="s">
        <v>1324</v>
      </c>
      <c r="AP880" s="337" t="s">
        <v>13</v>
      </c>
      <c r="AQ880" s="343" t="s">
        <v>664</v>
      </c>
      <c r="AR880" s="336">
        <v>3.2006399999999994E-3</v>
      </c>
      <c r="AS880" s="336">
        <v>3.2006399999999994E-3</v>
      </c>
      <c r="AT880" s="336"/>
      <c r="AX880" s="629"/>
      <c r="AY880" s="630"/>
      <c r="AZ880" s="630"/>
      <c r="BA880" s="630"/>
      <c r="BB880" s="631"/>
      <c r="BC880" s="630"/>
      <c r="BD880" s="630"/>
      <c r="BE880" s="630"/>
      <c r="BF880" s="630"/>
      <c r="BG880" s="631"/>
      <c r="BH880" s="631"/>
      <c r="BI880" s="632"/>
      <c r="BJ880" s="632"/>
      <c r="BK880" s="632"/>
      <c r="BL880" s="631"/>
      <c r="BM880" s="631"/>
      <c r="BN880" s="631"/>
      <c r="BO880" s="631"/>
      <c r="BP880" s="631"/>
      <c r="BQ880" s="631"/>
      <c r="BR880" s="631"/>
      <c r="BS880" s="631"/>
      <c r="BT880" s="634"/>
      <c r="BU880" s="635"/>
      <c r="BV880" s="633"/>
      <c r="BW880" s="636"/>
    </row>
    <row r="881" spans="2:75" ht="15.75" customHeight="1">
      <c r="B881" s="330" t="s">
        <v>271</v>
      </c>
      <c r="C881" s="331">
        <v>30586677000114</v>
      </c>
      <c r="D881" s="332" t="s">
        <v>13</v>
      </c>
      <c r="E881" s="332" t="s">
        <v>615</v>
      </c>
      <c r="F881" s="332" t="s">
        <v>619</v>
      </c>
      <c r="G881" s="333" t="s">
        <v>34</v>
      </c>
      <c r="H881" s="333" t="s">
        <v>865</v>
      </c>
      <c r="I881" s="333" t="s">
        <v>34</v>
      </c>
      <c r="J881" s="333" t="s">
        <v>611</v>
      </c>
      <c r="K881" s="334" t="s">
        <v>48</v>
      </c>
      <c r="L881" s="335"/>
      <c r="M881" s="335" t="s">
        <v>34</v>
      </c>
      <c r="N881" s="334">
        <v>468894</v>
      </c>
      <c r="O881" s="334" t="s">
        <v>1321</v>
      </c>
      <c r="P881" s="338">
        <v>43280</v>
      </c>
      <c r="Q881" s="339">
        <v>608496656.04999995</v>
      </c>
      <c r="R881" s="339">
        <v>507896254.31956387</v>
      </c>
      <c r="S881" s="334">
        <v>31</v>
      </c>
      <c r="T881" s="336">
        <v>0.18749795515213852</v>
      </c>
      <c r="U881" s="336">
        <v>2.4238226623590817</v>
      </c>
      <c r="V881" s="336">
        <v>0.23006790105605956</v>
      </c>
      <c r="W881" s="336">
        <v>2.2554347165099409</v>
      </c>
      <c r="X881" s="336">
        <v>0.28191687614776484</v>
      </c>
      <c r="Y881" s="336">
        <v>2.1378268850032476</v>
      </c>
      <c r="Z881" s="336">
        <v>0.41754466210091956</v>
      </c>
      <c r="AA881" s="336">
        <v>2.3734592224601183</v>
      </c>
      <c r="AB881" s="336">
        <v>5.7143569963909256E-2</v>
      </c>
      <c r="AC881" s="340">
        <v>1.9534568441954165</v>
      </c>
      <c r="AD881" s="509">
        <v>29236556000163</v>
      </c>
      <c r="AE881" s="337" t="s">
        <v>2330</v>
      </c>
      <c r="AF881" s="337" t="s">
        <v>2143</v>
      </c>
      <c r="AG881" s="341" t="s">
        <v>1437</v>
      </c>
      <c r="AH881" s="341" t="s">
        <v>2138</v>
      </c>
      <c r="AI881" s="341">
        <v>25000</v>
      </c>
      <c r="AJ881" s="341">
        <v>5000</v>
      </c>
      <c r="AK881" s="341">
        <v>10000</v>
      </c>
      <c r="AL881" s="336">
        <v>1.9E-2</v>
      </c>
      <c r="AM881" s="336">
        <v>0.2</v>
      </c>
      <c r="AN881" s="336" t="s">
        <v>2152</v>
      </c>
      <c r="AO881" s="334" t="s">
        <v>1324</v>
      </c>
      <c r="AP881" s="337" t="s">
        <v>13</v>
      </c>
      <c r="AQ881" s="343" t="s">
        <v>664</v>
      </c>
      <c r="AR881" s="336">
        <v>3.8E-3</v>
      </c>
      <c r="AS881" s="336">
        <v>3.8E-3</v>
      </c>
      <c r="AT881" s="336"/>
      <c r="AX881" s="629"/>
      <c r="AY881" s="630"/>
      <c r="AZ881" s="630"/>
      <c r="BA881" s="630"/>
      <c r="BB881" s="631"/>
      <c r="BC881" s="630"/>
      <c r="BD881" s="630"/>
      <c r="BE881" s="630"/>
      <c r="BF881" s="630"/>
      <c r="BG881" s="631"/>
      <c r="BH881" s="631"/>
      <c r="BI881" s="632"/>
      <c r="BJ881" s="632"/>
      <c r="BK881" s="632"/>
      <c r="BL881" s="631"/>
      <c r="BM881" s="631"/>
      <c r="BN881" s="631"/>
      <c r="BO881" s="631"/>
      <c r="BP881" s="631"/>
      <c r="BQ881" s="631"/>
      <c r="BR881" s="631"/>
      <c r="BS881" s="631"/>
      <c r="BT881" s="634"/>
      <c r="BU881" s="635"/>
      <c r="BV881" s="633"/>
      <c r="BW881" s="636"/>
    </row>
    <row r="882" spans="2:75" ht="15.75" customHeight="1">
      <c r="B882" s="330" t="s">
        <v>273</v>
      </c>
      <c r="C882" s="331">
        <v>33150614000109</v>
      </c>
      <c r="D882" s="332" t="s">
        <v>13</v>
      </c>
      <c r="E882" s="332" t="s">
        <v>615</v>
      </c>
      <c r="F882" s="332" t="s">
        <v>619</v>
      </c>
      <c r="G882" s="333" t="s">
        <v>34</v>
      </c>
      <c r="H882" s="333" t="s">
        <v>865</v>
      </c>
      <c r="I882" s="333" t="s">
        <v>34</v>
      </c>
      <c r="J882" s="333" t="s">
        <v>611</v>
      </c>
      <c r="K882" s="334" t="s">
        <v>48</v>
      </c>
      <c r="L882" s="335"/>
      <c r="M882" s="335" t="s">
        <v>34</v>
      </c>
      <c r="N882" s="334">
        <v>494968</v>
      </c>
      <c r="O882" s="334" t="s">
        <v>1321</v>
      </c>
      <c r="P882" s="338">
        <v>43593</v>
      </c>
      <c r="Q882" s="339">
        <v>1234009952.55</v>
      </c>
      <c r="R882" s="339">
        <v>1048965181.4210318</v>
      </c>
      <c r="S882" s="334">
        <v>31</v>
      </c>
      <c r="T882" s="336">
        <v>0.18688823910539498</v>
      </c>
      <c r="U882" s="336">
        <v>2.4159407440176159</v>
      </c>
      <c r="V882" s="336">
        <v>0.22932441766305978</v>
      </c>
      <c r="W882" s="336">
        <v>2.248146093246882</v>
      </c>
      <c r="X882" s="336">
        <v>0.28182033897722203</v>
      </c>
      <c r="Y882" s="336">
        <v>2.1370948261020262</v>
      </c>
      <c r="Z882" s="336">
        <v>0.41740524704843529</v>
      </c>
      <c r="AA882" s="336">
        <v>2.372666742105074</v>
      </c>
      <c r="AB882" s="336">
        <v>5.6794152262591012E-2</v>
      </c>
      <c r="AC882" s="340">
        <v>1.9544724190658125</v>
      </c>
      <c r="AD882" s="509">
        <v>29236556000163</v>
      </c>
      <c r="AE882" s="337" t="s">
        <v>2330</v>
      </c>
      <c r="AF882" s="337" t="s">
        <v>2134</v>
      </c>
      <c r="AG882" s="341" t="s">
        <v>1436</v>
      </c>
      <c r="AH882" s="341" t="s">
        <v>2138</v>
      </c>
      <c r="AI882" s="341">
        <v>500</v>
      </c>
      <c r="AJ882" s="341">
        <v>100</v>
      </c>
      <c r="AK882" s="341">
        <v>100</v>
      </c>
      <c r="AL882" s="336">
        <v>1.9E-2</v>
      </c>
      <c r="AM882" s="336">
        <v>0.2</v>
      </c>
      <c r="AN882" s="336" t="s">
        <v>64</v>
      </c>
      <c r="AO882" s="334" t="s">
        <v>1324</v>
      </c>
      <c r="AP882" s="337" t="s">
        <v>13</v>
      </c>
      <c r="AQ882" s="343" t="s">
        <v>664</v>
      </c>
      <c r="AR882" s="336">
        <v>4.7499999999999999E-3</v>
      </c>
      <c r="AS882" s="336">
        <v>4.7499999999999999E-3</v>
      </c>
      <c r="AT882" s="336"/>
      <c r="AX882" s="629"/>
      <c r="AY882" s="630"/>
      <c r="AZ882" s="630"/>
      <c r="BA882" s="630"/>
      <c r="BB882" s="631"/>
      <c r="BC882" s="630"/>
      <c r="BD882" s="630"/>
      <c r="BE882" s="630"/>
      <c r="BF882" s="630"/>
      <c r="BG882" s="631"/>
      <c r="BH882" s="631"/>
      <c r="BI882" s="632"/>
      <c r="BJ882" s="632"/>
      <c r="BK882" s="632"/>
      <c r="BL882" s="631"/>
      <c r="BM882" s="631"/>
      <c r="BN882" s="631"/>
      <c r="BO882" s="631"/>
      <c r="BP882" s="631"/>
      <c r="BQ882" s="631"/>
      <c r="BR882" s="631"/>
      <c r="BS882" s="631"/>
      <c r="BT882" s="634"/>
      <c r="BU882" s="635"/>
      <c r="BV882" s="633"/>
      <c r="BW882" s="636"/>
    </row>
    <row r="883" spans="2:75" ht="15.75" customHeight="1">
      <c r="B883" s="330" t="s">
        <v>1053</v>
      </c>
      <c r="C883" s="331">
        <v>14796095000106</v>
      </c>
      <c r="D883" s="332" t="s">
        <v>13</v>
      </c>
      <c r="E883" s="332" t="s">
        <v>615</v>
      </c>
      <c r="F883" s="332" t="s">
        <v>619</v>
      </c>
      <c r="G883" s="333" t="s">
        <v>34</v>
      </c>
      <c r="H883" s="333" t="s">
        <v>1337</v>
      </c>
      <c r="I883" s="333" t="s">
        <v>34</v>
      </c>
      <c r="J883" s="333"/>
      <c r="K883" s="334" t="s">
        <v>48</v>
      </c>
      <c r="L883" s="335"/>
      <c r="M883" s="335" t="s">
        <v>1415</v>
      </c>
      <c r="N883" s="334">
        <v>301485</v>
      </c>
      <c r="O883" s="334" t="s">
        <v>1321</v>
      </c>
      <c r="P883" s="338">
        <v>40953</v>
      </c>
      <c r="Q883" s="339">
        <v>62862107.329999998</v>
      </c>
      <c r="R883" s="339">
        <v>74170010.723214269</v>
      </c>
      <c r="S883" s="334">
        <v>31</v>
      </c>
      <c r="T883" s="336">
        <v>0.15608339141434935</v>
      </c>
      <c r="U883" s="336">
        <v>2.0177204653831553</v>
      </c>
      <c r="V883" s="336">
        <v>0.18061289940952219</v>
      </c>
      <c r="W883" s="336">
        <v>1.7706103359394516</v>
      </c>
      <c r="X883" s="336">
        <v>0.23613726994811701</v>
      </c>
      <c r="Y883" s="336">
        <v>1.7906718148428817</v>
      </c>
      <c r="Z883" s="336">
        <v>0.303969443732103</v>
      </c>
      <c r="AA883" s="336">
        <v>1.7278608614990671</v>
      </c>
      <c r="AB883" s="336">
        <v>3.4953833346790808E-2</v>
      </c>
      <c r="AC883" s="340">
        <v>1.9896177449032459</v>
      </c>
      <c r="AD883" s="509">
        <v>0</v>
      </c>
      <c r="AE883" s="337" t="s">
        <v>2337</v>
      </c>
      <c r="AF883" s="337" t="s">
        <v>2134</v>
      </c>
      <c r="AG883" s="341" t="s">
        <v>1436</v>
      </c>
      <c r="AH883" s="341" t="s">
        <v>2135</v>
      </c>
      <c r="AI883" s="341">
        <v>5000</v>
      </c>
      <c r="AJ883" s="341">
        <v>0</v>
      </c>
      <c r="AK883" s="341">
        <v>0</v>
      </c>
      <c r="AL883" s="336">
        <v>6.7000000000000002E-3</v>
      </c>
      <c r="AM883" s="336">
        <v>0.2</v>
      </c>
      <c r="AN883" s="336" t="s">
        <v>2152</v>
      </c>
      <c r="AO883" s="334" t="s">
        <v>1324</v>
      </c>
      <c r="AP883" s="337" t="s">
        <v>13</v>
      </c>
      <c r="AQ883" s="343" t="s">
        <v>686</v>
      </c>
      <c r="AR883" s="336">
        <v>1.34E-3</v>
      </c>
      <c r="AS883" s="336">
        <v>1.34E-3</v>
      </c>
      <c r="AT883" s="336"/>
      <c r="AX883" s="629"/>
      <c r="AY883" s="630"/>
      <c r="AZ883" s="630"/>
      <c r="BA883" s="630"/>
      <c r="BB883" s="631"/>
      <c r="BC883" s="630"/>
      <c r="BD883" s="630"/>
      <c r="BE883" s="630"/>
      <c r="BF883" s="630"/>
      <c r="BG883" s="631"/>
      <c r="BH883" s="631"/>
      <c r="BI883" s="632"/>
      <c r="BJ883" s="632"/>
      <c r="BK883" s="632"/>
      <c r="BL883" s="631"/>
      <c r="BM883" s="631"/>
      <c r="BN883" s="631"/>
      <c r="BO883" s="631"/>
      <c r="BP883" s="631"/>
      <c r="BQ883" s="631"/>
      <c r="BR883" s="631"/>
      <c r="BS883" s="631"/>
      <c r="BT883" s="634"/>
      <c r="BU883" s="635"/>
      <c r="BV883" s="633"/>
      <c r="BW883" s="636"/>
    </row>
    <row r="884" spans="2:75" ht="15.75" customHeight="1">
      <c r="B884" s="330" t="s">
        <v>1622</v>
      </c>
      <c r="C884" s="331">
        <v>35591322000137</v>
      </c>
      <c r="D884" s="332" t="s">
        <v>13</v>
      </c>
      <c r="E884" s="332" t="s">
        <v>615</v>
      </c>
      <c r="F884" s="332" t="s">
        <v>619</v>
      </c>
      <c r="G884" s="333" t="s">
        <v>34</v>
      </c>
      <c r="H884" s="333" t="s">
        <v>1337</v>
      </c>
      <c r="I884" s="333" t="s">
        <v>34</v>
      </c>
      <c r="J884" s="333" t="s">
        <v>611</v>
      </c>
      <c r="K884" s="334" t="s">
        <v>48</v>
      </c>
      <c r="L884" s="335"/>
      <c r="M884" s="335"/>
      <c r="N884" s="334">
        <v>536318</v>
      </c>
      <c r="O884" s="334" t="s">
        <v>1321</v>
      </c>
      <c r="P884" s="338">
        <v>43951</v>
      </c>
      <c r="Q884" s="339">
        <v>130039329.17</v>
      </c>
      <c r="R884" s="339">
        <v>157432639.78297615</v>
      </c>
      <c r="S884" s="334">
        <v>31</v>
      </c>
      <c r="T884" s="336">
        <v>0.11996768940294689</v>
      </c>
      <c r="U884" s="336">
        <v>1.3493861958478452</v>
      </c>
      <c r="V884" s="336">
        <v>0.14428350077728114</v>
      </c>
      <c r="W884" s="336">
        <v>1.3241918988144872</v>
      </c>
      <c r="X884" s="336">
        <v>0.24147426542088724</v>
      </c>
      <c r="Y884" s="336">
        <v>1.6979964332197095</v>
      </c>
      <c r="Z884" s="336" t="s">
        <v>1418</v>
      </c>
      <c r="AA884" s="336" t="s">
        <v>1418</v>
      </c>
      <c r="AB884" s="336">
        <v>3.9296594772457789E-2</v>
      </c>
      <c r="AC884" s="340">
        <v>0.81786080827645746</v>
      </c>
      <c r="AD884" s="509">
        <v>35162628000178</v>
      </c>
      <c r="AE884" s="337" t="s">
        <v>2343</v>
      </c>
      <c r="AF884" s="337" t="s">
        <v>2343</v>
      </c>
      <c r="AG884" s="341" t="s">
        <v>1440</v>
      </c>
      <c r="AH884" s="341" t="s">
        <v>2138</v>
      </c>
      <c r="AI884" s="341">
        <v>1000</v>
      </c>
      <c r="AJ884" s="341">
        <v>100</v>
      </c>
      <c r="AK884" s="341">
        <v>1000</v>
      </c>
      <c r="AL884" s="336">
        <v>0</v>
      </c>
      <c r="AM884" s="336" t="s">
        <v>34</v>
      </c>
      <c r="AN884" s="336" t="s">
        <v>64</v>
      </c>
      <c r="AO884" s="334" t="s">
        <v>1324</v>
      </c>
      <c r="AP884" s="337" t="s">
        <v>13</v>
      </c>
      <c r="AQ884" s="343" t="s">
        <v>668</v>
      </c>
      <c r="AR884" s="336" t="s">
        <v>34</v>
      </c>
      <c r="AS884" s="336" t="s">
        <v>34</v>
      </c>
      <c r="AT884" s="336"/>
      <c r="AX884" s="629"/>
      <c r="AY884" s="630"/>
      <c r="AZ884" s="630"/>
      <c r="BA884" s="630"/>
      <c r="BB884" s="631"/>
      <c r="BC884" s="630"/>
      <c r="BD884" s="630"/>
      <c r="BE884" s="630"/>
      <c r="BF884" s="630"/>
      <c r="BG884" s="631"/>
      <c r="BH884" s="631"/>
      <c r="BI884" s="632"/>
      <c r="BJ884" s="632"/>
      <c r="BK884" s="632"/>
      <c r="BL884" s="631"/>
      <c r="BM884" s="631"/>
      <c r="BN884" s="631"/>
      <c r="BO884" s="631"/>
      <c r="BP884" s="631"/>
      <c r="BQ884" s="631"/>
      <c r="BR884" s="631"/>
      <c r="BS884" s="631"/>
      <c r="BT884" s="634"/>
      <c r="BU884" s="635"/>
      <c r="BV884" s="633"/>
      <c r="BW884" s="636"/>
    </row>
    <row r="885" spans="2:75" ht="15.75" customHeight="1">
      <c r="B885" s="330" t="s">
        <v>1623</v>
      </c>
      <c r="C885" s="331">
        <v>23884835000157</v>
      </c>
      <c r="D885" s="332" t="s">
        <v>13</v>
      </c>
      <c r="E885" s="332" t="s">
        <v>615</v>
      </c>
      <c r="F885" s="332" t="s">
        <v>619</v>
      </c>
      <c r="G885" s="333" t="s">
        <v>34</v>
      </c>
      <c r="H885" s="333" t="s">
        <v>1338</v>
      </c>
      <c r="I885" s="333" t="s">
        <v>34</v>
      </c>
      <c r="J885" s="333" t="s">
        <v>611</v>
      </c>
      <c r="K885" s="334" t="s">
        <v>48</v>
      </c>
      <c r="L885" s="335"/>
      <c r="M885" s="335"/>
      <c r="N885" s="334">
        <v>419753</v>
      </c>
      <c r="O885" s="334" t="s">
        <v>1321</v>
      </c>
      <c r="P885" s="338">
        <v>42550</v>
      </c>
      <c r="Q885" s="339">
        <v>8652637.1799999997</v>
      </c>
      <c r="R885" s="339">
        <v>17354141.742420629</v>
      </c>
      <c r="S885" s="334">
        <v>31</v>
      </c>
      <c r="T885" s="336">
        <v>-1.2445476201362493E-2</v>
      </c>
      <c r="U885" s="336">
        <v>-0.1399856400540036</v>
      </c>
      <c r="V885" s="336">
        <v>1.7479160861898713E-2</v>
      </c>
      <c r="W885" s="336">
        <v>0.16041864167913267</v>
      </c>
      <c r="X885" s="336">
        <v>3.0755062441841785E-2</v>
      </c>
      <c r="Y885" s="336">
        <v>0.2162631543310605</v>
      </c>
      <c r="Z885" s="336">
        <v>4.1782560094609122E-2</v>
      </c>
      <c r="AA885" s="336">
        <v>0.22832346072239321</v>
      </c>
      <c r="AB885" s="336">
        <v>0.10208386566580237</v>
      </c>
      <c r="AC885" s="340">
        <v>-0.79255180376176582</v>
      </c>
      <c r="AD885" s="509">
        <v>24029438000160</v>
      </c>
      <c r="AE885" s="337" t="s">
        <v>2343</v>
      </c>
      <c r="AF885" s="337" t="s">
        <v>2343</v>
      </c>
      <c r="AG885" s="341" t="s">
        <v>1440</v>
      </c>
      <c r="AH885" s="341" t="s">
        <v>2344</v>
      </c>
      <c r="AI885" s="341">
        <v>1000</v>
      </c>
      <c r="AJ885" s="341">
        <v>100</v>
      </c>
      <c r="AK885" s="341">
        <v>1000</v>
      </c>
      <c r="AL885" s="336">
        <v>0</v>
      </c>
      <c r="AM885" s="336" t="s">
        <v>34</v>
      </c>
      <c r="AN885" s="336" t="s">
        <v>64</v>
      </c>
      <c r="AO885" s="334" t="s">
        <v>1324</v>
      </c>
      <c r="AP885" s="337" t="s">
        <v>13</v>
      </c>
      <c r="AQ885" s="343" t="s">
        <v>664</v>
      </c>
      <c r="AR885" s="336" t="s">
        <v>34</v>
      </c>
      <c r="AS885" s="336" t="s">
        <v>34</v>
      </c>
      <c r="AT885" s="336"/>
      <c r="AX885" s="629"/>
      <c r="AY885" s="630"/>
      <c r="AZ885" s="630"/>
      <c r="BA885" s="630"/>
      <c r="BB885" s="631"/>
      <c r="BC885" s="630"/>
      <c r="BD885" s="630"/>
      <c r="BE885" s="630"/>
      <c r="BF885" s="630"/>
      <c r="BG885" s="631"/>
      <c r="BH885" s="631"/>
      <c r="BI885" s="632"/>
      <c r="BJ885" s="632"/>
      <c r="BK885" s="632"/>
      <c r="BL885" s="631"/>
      <c r="BM885" s="631"/>
      <c r="BN885" s="631"/>
      <c r="BO885" s="631"/>
      <c r="BP885" s="631"/>
      <c r="BQ885" s="631"/>
      <c r="BR885" s="631"/>
      <c r="BS885" s="631"/>
      <c r="BT885" s="634"/>
      <c r="BU885" s="635"/>
      <c r="BV885" s="633"/>
      <c r="BW885" s="636"/>
    </row>
    <row r="886" spans="2:75" ht="15.75" customHeight="1">
      <c r="B886" s="330" t="s">
        <v>1625</v>
      </c>
      <c r="C886" s="331">
        <v>27249950000100</v>
      </c>
      <c r="D886" s="332" t="s">
        <v>13</v>
      </c>
      <c r="E886" s="332" t="s">
        <v>615</v>
      </c>
      <c r="F886" s="332" t="s">
        <v>619</v>
      </c>
      <c r="G886" s="333" t="s">
        <v>34</v>
      </c>
      <c r="H886" s="333" t="s">
        <v>1338</v>
      </c>
      <c r="I886" s="333" t="s">
        <v>34</v>
      </c>
      <c r="J886" s="333" t="s">
        <v>611</v>
      </c>
      <c r="K886" s="334" t="s">
        <v>48</v>
      </c>
      <c r="L886" s="335"/>
      <c r="M886" s="335"/>
      <c r="N886" s="334">
        <v>444391</v>
      </c>
      <c r="O886" s="334" t="s">
        <v>1321</v>
      </c>
      <c r="P886" s="338">
        <v>42916</v>
      </c>
      <c r="Q886" s="339">
        <v>36158491.939999998</v>
      </c>
      <c r="R886" s="339">
        <v>65554591.964404762</v>
      </c>
      <c r="S886" s="334">
        <v>31</v>
      </c>
      <c r="T886" s="336">
        <v>-7.5489384977398544E-3</v>
      </c>
      <c r="U886" s="336">
        <v>-8.4909807406062368E-2</v>
      </c>
      <c r="V886" s="336">
        <v>2.3121372892855208E-2</v>
      </c>
      <c r="W886" s="336">
        <v>0.2122012184986346</v>
      </c>
      <c r="X886" s="336">
        <v>6.8760189438450636E-2</v>
      </c>
      <c r="Y886" s="336">
        <v>0.48350724335157907</v>
      </c>
      <c r="Z886" s="336">
        <v>7.2714416376467916E-2</v>
      </c>
      <c r="AA886" s="336">
        <v>0.39735255939059361</v>
      </c>
      <c r="AB886" s="336">
        <v>0.10061168224459439</v>
      </c>
      <c r="AC886" s="340">
        <v>-0.75068035408937395</v>
      </c>
      <c r="AD886" s="509">
        <v>23951048000180</v>
      </c>
      <c r="AE886" s="337" t="s">
        <v>2343</v>
      </c>
      <c r="AF886" s="337" t="s">
        <v>2343</v>
      </c>
      <c r="AG886" s="341" t="s">
        <v>1440</v>
      </c>
      <c r="AH886" s="341" t="s">
        <v>2344</v>
      </c>
      <c r="AI886" s="341">
        <v>1000</v>
      </c>
      <c r="AJ886" s="341">
        <v>100</v>
      </c>
      <c r="AK886" s="341">
        <v>1000</v>
      </c>
      <c r="AL886" s="336">
        <v>0</v>
      </c>
      <c r="AM886" s="336" t="s">
        <v>34</v>
      </c>
      <c r="AN886" s="336" t="s">
        <v>64</v>
      </c>
      <c r="AO886" s="334" t="s">
        <v>1324</v>
      </c>
      <c r="AP886" s="337" t="s">
        <v>13</v>
      </c>
      <c r="AQ886" s="343" t="s">
        <v>664</v>
      </c>
      <c r="AR886" s="336" t="s">
        <v>34</v>
      </c>
      <c r="AS886" s="336" t="s">
        <v>34</v>
      </c>
      <c r="AT886" s="336"/>
      <c r="AX886" s="629"/>
      <c r="AY886" s="630"/>
      <c r="AZ886" s="630"/>
      <c r="BA886" s="630"/>
      <c r="BB886" s="631"/>
      <c r="BC886" s="630"/>
      <c r="BD886" s="630"/>
      <c r="BE886" s="630"/>
      <c r="BF886" s="630"/>
      <c r="BG886" s="631"/>
      <c r="BH886" s="631"/>
      <c r="BI886" s="632"/>
      <c r="BJ886" s="632"/>
      <c r="BK886" s="632"/>
      <c r="BL886" s="631"/>
      <c r="BM886" s="631"/>
      <c r="BN886" s="631"/>
      <c r="BO886" s="631"/>
      <c r="BP886" s="631"/>
      <c r="BQ886" s="631"/>
      <c r="BR886" s="631"/>
      <c r="BS886" s="631"/>
      <c r="BT886" s="634"/>
      <c r="BU886" s="635"/>
      <c r="BV886" s="633"/>
      <c r="BW886" s="636"/>
    </row>
    <row r="887" spans="2:75" ht="15.75" customHeight="1">
      <c r="B887" s="330" t="s">
        <v>1629</v>
      </c>
      <c r="C887" s="331">
        <v>30129277000180</v>
      </c>
      <c r="D887" s="332" t="s">
        <v>13</v>
      </c>
      <c r="E887" s="332" t="s">
        <v>615</v>
      </c>
      <c r="F887" s="332" t="s">
        <v>619</v>
      </c>
      <c r="G887" s="333" t="s">
        <v>34</v>
      </c>
      <c r="H887" s="333" t="s">
        <v>1337</v>
      </c>
      <c r="I887" s="333" t="s">
        <v>34</v>
      </c>
      <c r="J887" s="333" t="s">
        <v>611</v>
      </c>
      <c r="K887" s="334" t="s">
        <v>48</v>
      </c>
      <c r="L887" s="335"/>
      <c r="M887" s="335"/>
      <c r="N887" s="334">
        <v>480142</v>
      </c>
      <c r="O887" s="334" t="s">
        <v>1321</v>
      </c>
      <c r="P887" s="338">
        <v>43416</v>
      </c>
      <c r="Q887" s="339">
        <v>59898742.130000003</v>
      </c>
      <c r="R887" s="339">
        <v>76714243.209444389</v>
      </c>
      <c r="S887" s="334">
        <v>31</v>
      </c>
      <c r="T887" s="336">
        <v>0.16897132674487314</v>
      </c>
      <c r="U887" s="336">
        <v>1.900574870937098</v>
      </c>
      <c r="V887" s="336">
        <v>0.17879965505279749</v>
      </c>
      <c r="W887" s="336">
        <v>1.6409710982630954</v>
      </c>
      <c r="X887" s="336">
        <v>0.24919633086021165</v>
      </c>
      <c r="Y887" s="336">
        <v>1.7522963792210271</v>
      </c>
      <c r="Z887" s="336">
        <v>0.21675246934625569</v>
      </c>
      <c r="AA887" s="336">
        <v>1.18445767346953</v>
      </c>
      <c r="AB887" s="336">
        <v>3.4709951334043358E-2</v>
      </c>
      <c r="AC887" s="340">
        <v>1.7777356501966839</v>
      </c>
      <c r="AD887" s="509">
        <v>30493304000107</v>
      </c>
      <c r="AE887" s="337" t="s">
        <v>2343</v>
      </c>
      <c r="AF887" s="337" t="s">
        <v>2343</v>
      </c>
      <c r="AG887" s="341" t="s">
        <v>1440</v>
      </c>
      <c r="AH887" s="341" t="s">
        <v>2138</v>
      </c>
      <c r="AI887" s="341">
        <v>5000</v>
      </c>
      <c r="AJ887" s="341">
        <v>1000</v>
      </c>
      <c r="AK887" s="341">
        <v>5000</v>
      </c>
      <c r="AL887" s="336">
        <v>0</v>
      </c>
      <c r="AM887" s="336" t="s">
        <v>34</v>
      </c>
      <c r="AN887" s="336" t="s">
        <v>64</v>
      </c>
      <c r="AO887" s="334" t="s">
        <v>1324</v>
      </c>
      <c r="AP887" s="337" t="s">
        <v>13</v>
      </c>
      <c r="AQ887" s="343" t="s">
        <v>664</v>
      </c>
      <c r="AR887" s="336" t="s">
        <v>34</v>
      </c>
      <c r="AS887" s="336" t="s">
        <v>34</v>
      </c>
      <c r="AT887" s="336"/>
      <c r="AX887" s="629"/>
      <c r="AY887" s="630"/>
      <c r="AZ887" s="630"/>
      <c r="BA887" s="630"/>
      <c r="BB887" s="631"/>
      <c r="BC887" s="630"/>
      <c r="BD887" s="630"/>
      <c r="BE887" s="630"/>
      <c r="BF887" s="630"/>
      <c r="BG887" s="631"/>
      <c r="BH887" s="631"/>
      <c r="BI887" s="632"/>
      <c r="BJ887" s="632"/>
      <c r="BK887" s="632"/>
      <c r="BL887" s="631"/>
      <c r="BM887" s="631"/>
      <c r="BN887" s="631"/>
      <c r="BO887" s="631"/>
      <c r="BP887" s="631"/>
      <c r="BQ887" s="631"/>
      <c r="BR887" s="631"/>
      <c r="BS887" s="631"/>
      <c r="BT887" s="634"/>
      <c r="BU887" s="635"/>
      <c r="BV887" s="633"/>
      <c r="BW887" s="636"/>
    </row>
    <row r="888" spans="2:75" ht="15.75" customHeight="1">
      <c r="B888" s="330" t="s">
        <v>1633</v>
      </c>
      <c r="C888" s="331">
        <v>26570686000140</v>
      </c>
      <c r="D888" s="332" t="s">
        <v>13</v>
      </c>
      <c r="E888" s="332" t="s">
        <v>615</v>
      </c>
      <c r="F888" s="332" t="s">
        <v>619</v>
      </c>
      <c r="G888" s="333" t="s">
        <v>34</v>
      </c>
      <c r="H888" s="333" t="s">
        <v>1338</v>
      </c>
      <c r="I888" s="333" t="s">
        <v>34</v>
      </c>
      <c r="J888" s="333" t="s">
        <v>611</v>
      </c>
      <c r="K888" s="334" t="s">
        <v>48</v>
      </c>
      <c r="L888" s="335"/>
      <c r="M888" s="335"/>
      <c r="N888" s="334">
        <v>434922</v>
      </c>
      <c r="O888" s="334" t="s">
        <v>1321</v>
      </c>
      <c r="P888" s="338">
        <v>42776</v>
      </c>
      <c r="Q888" s="339">
        <v>11751546.17</v>
      </c>
      <c r="R888" s="339">
        <v>9257231.2840873059</v>
      </c>
      <c r="S888" s="334">
        <v>31</v>
      </c>
      <c r="T888" s="336">
        <v>0.11322289174321232</v>
      </c>
      <c r="U888" s="336">
        <v>1.2735212950472374</v>
      </c>
      <c r="V888" s="336">
        <v>0.12741854868592739</v>
      </c>
      <c r="W888" s="336">
        <v>1.169410286135586</v>
      </c>
      <c r="X888" s="336">
        <v>0.26687276359150269</v>
      </c>
      <c r="Y888" s="336">
        <v>1.8765933500699303</v>
      </c>
      <c r="Z888" s="336">
        <v>0.26291857984961231</v>
      </c>
      <c r="AA888" s="336">
        <v>1.4367353245840391</v>
      </c>
      <c r="AB888" s="336">
        <v>7.8863943603510303E-2</v>
      </c>
      <c r="AC888" s="340">
        <v>0.2486539027549925</v>
      </c>
      <c r="AD888" s="509">
        <v>26101893000155</v>
      </c>
      <c r="AE888" s="337" t="s">
        <v>2343</v>
      </c>
      <c r="AF888" s="337" t="s">
        <v>2343</v>
      </c>
      <c r="AG888" s="341" t="s">
        <v>1440</v>
      </c>
      <c r="AH888" s="341" t="s">
        <v>2344</v>
      </c>
      <c r="AI888" s="341">
        <v>1000</v>
      </c>
      <c r="AJ888" s="341">
        <v>100</v>
      </c>
      <c r="AK888" s="341">
        <v>1000</v>
      </c>
      <c r="AL888" s="336">
        <v>0</v>
      </c>
      <c r="AM888" s="336" t="s">
        <v>34</v>
      </c>
      <c r="AN888" s="336" t="s">
        <v>64</v>
      </c>
      <c r="AO888" s="334" t="s">
        <v>1324</v>
      </c>
      <c r="AP888" s="337" t="s">
        <v>13</v>
      </c>
      <c r="AQ888" s="343" t="s">
        <v>664</v>
      </c>
      <c r="AR888" s="336" t="s">
        <v>34</v>
      </c>
      <c r="AS888" s="336" t="s">
        <v>34</v>
      </c>
      <c r="AT888" s="336"/>
      <c r="AX888" s="629"/>
      <c r="AY888" s="630"/>
      <c r="AZ888" s="630"/>
      <c r="BA888" s="630"/>
      <c r="BB888" s="631"/>
      <c r="BC888" s="630"/>
      <c r="BD888" s="630"/>
      <c r="BE888" s="630"/>
      <c r="BF888" s="630"/>
      <c r="BG888" s="631"/>
      <c r="BH888" s="631"/>
      <c r="BI888" s="632"/>
      <c r="BJ888" s="632"/>
      <c r="BK888" s="632"/>
      <c r="BL888" s="631"/>
      <c r="BM888" s="631"/>
      <c r="BN888" s="631"/>
      <c r="BO888" s="631"/>
      <c r="BP888" s="631"/>
      <c r="BQ888" s="631"/>
      <c r="BR888" s="631"/>
      <c r="BS888" s="631"/>
      <c r="BT888" s="634"/>
      <c r="BU888" s="635"/>
      <c r="BV888" s="633"/>
      <c r="BW888" s="636"/>
    </row>
    <row r="889" spans="2:75" ht="15.75" customHeight="1">
      <c r="B889" s="330" t="s">
        <v>1643</v>
      </c>
      <c r="C889" s="331">
        <v>13667312000103</v>
      </c>
      <c r="D889" s="332" t="s">
        <v>13</v>
      </c>
      <c r="E889" s="332" t="s">
        <v>615</v>
      </c>
      <c r="F889" s="332" t="s">
        <v>619</v>
      </c>
      <c r="G889" s="333" t="s">
        <v>34</v>
      </c>
      <c r="H889" s="333" t="s">
        <v>1337</v>
      </c>
      <c r="I889" s="333" t="s">
        <v>34</v>
      </c>
      <c r="J889" s="333" t="s">
        <v>611</v>
      </c>
      <c r="K889" s="334" t="s">
        <v>48</v>
      </c>
      <c r="L889" s="335"/>
      <c r="M889" s="335"/>
      <c r="N889" s="334">
        <v>285773</v>
      </c>
      <c r="O889" s="334" t="s">
        <v>1321</v>
      </c>
      <c r="P889" s="338">
        <v>40784</v>
      </c>
      <c r="Q889" s="339">
        <v>289776121.57999998</v>
      </c>
      <c r="R889" s="339">
        <v>165974356.10698402</v>
      </c>
      <c r="S889" s="334">
        <v>31</v>
      </c>
      <c r="T889" s="336">
        <v>0.14472983819930674</v>
      </c>
      <c r="U889" s="336">
        <v>1.6279087041301257</v>
      </c>
      <c r="V889" s="336">
        <v>0.18042473527374292</v>
      </c>
      <c r="W889" s="336">
        <v>1.6558856106772442</v>
      </c>
      <c r="X889" s="336">
        <v>0.2519596493957923</v>
      </c>
      <c r="Y889" s="336">
        <v>1.7717274561065395</v>
      </c>
      <c r="Z889" s="336">
        <v>0.37815749401955956</v>
      </c>
      <c r="AA889" s="336">
        <v>2.0664657105057</v>
      </c>
      <c r="AB889" s="336">
        <v>4.1540516395814978E-2</v>
      </c>
      <c r="AC889" s="340">
        <v>1.5248925453814115</v>
      </c>
      <c r="AD889" s="509">
        <v>12154412000165</v>
      </c>
      <c r="AE889" s="337" t="s">
        <v>2343</v>
      </c>
      <c r="AF889" s="337" t="s">
        <v>2343</v>
      </c>
      <c r="AG889" s="341" t="s">
        <v>1440</v>
      </c>
      <c r="AH889" s="341" t="s">
        <v>2344</v>
      </c>
      <c r="AI889" s="341">
        <v>5000</v>
      </c>
      <c r="AJ889" s="341">
        <v>1000</v>
      </c>
      <c r="AK889" s="341">
        <v>5000</v>
      </c>
      <c r="AL889" s="336">
        <v>0</v>
      </c>
      <c r="AM889" s="336" t="s">
        <v>34</v>
      </c>
      <c r="AN889" s="336" t="s">
        <v>64</v>
      </c>
      <c r="AO889" s="334" t="s">
        <v>1324</v>
      </c>
      <c r="AP889" s="337" t="s">
        <v>13</v>
      </c>
      <c r="AQ889" s="343" t="s">
        <v>664</v>
      </c>
      <c r="AR889" s="336" t="s">
        <v>34</v>
      </c>
      <c r="AS889" s="336" t="s">
        <v>34</v>
      </c>
      <c r="AT889" s="336"/>
      <c r="AX889" s="629"/>
      <c r="AY889" s="630"/>
      <c r="AZ889" s="630"/>
      <c r="BA889" s="630"/>
      <c r="BB889" s="631"/>
      <c r="BC889" s="630"/>
      <c r="BD889" s="630"/>
      <c r="BE889" s="630"/>
      <c r="BF889" s="630"/>
      <c r="BG889" s="631"/>
      <c r="BH889" s="631"/>
      <c r="BI889" s="632"/>
      <c r="BJ889" s="632"/>
      <c r="BK889" s="632"/>
      <c r="BL889" s="631"/>
      <c r="BM889" s="631"/>
      <c r="BN889" s="631"/>
      <c r="BO889" s="631"/>
      <c r="BP889" s="631"/>
      <c r="BQ889" s="631"/>
      <c r="BR889" s="631"/>
      <c r="BS889" s="631"/>
      <c r="BT889" s="634"/>
      <c r="BU889" s="635"/>
      <c r="BV889" s="633"/>
      <c r="BW889" s="636"/>
    </row>
    <row r="890" spans="2:75" ht="15.75" customHeight="1">
      <c r="B890" s="330" t="s">
        <v>1644</v>
      </c>
      <c r="C890" s="331">
        <v>21940681000148</v>
      </c>
      <c r="D890" s="332" t="s">
        <v>13</v>
      </c>
      <c r="E890" s="332" t="s">
        <v>615</v>
      </c>
      <c r="F890" s="332" t="s">
        <v>619</v>
      </c>
      <c r="G890" s="333" t="s">
        <v>34</v>
      </c>
      <c r="H890" s="333" t="s">
        <v>865</v>
      </c>
      <c r="I890" s="333" t="s">
        <v>34</v>
      </c>
      <c r="J890" s="333" t="s">
        <v>611</v>
      </c>
      <c r="K890" s="334" t="s">
        <v>48</v>
      </c>
      <c r="L890" s="335"/>
      <c r="M890" s="335"/>
      <c r="N890" s="334">
        <v>406597</v>
      </c>
      <c r="O890" s="334" t="s">
        <v>1321</v>
      </c>
      <c r="P890" s="338">
        <v>42297</v>
      </c>
      <c r="Q890" s="339">
        <v>777165698.82000005</v>
      </c>
      <c r="R890" s="339">
        <v>825601303.23674619</v>
      </c>
      <c r="S890" s="334">
        <v>31</v>
      </c>
      <c r="T890" s="336">
        <v>0.18209925025779961</v>
      </c>
      <c r="U890" s="336">
        <v>2.0482366193349475</v>
      </c>
      <c r="V890" s="336">
        <v>0.22907378740282525</v>
      </c>
      <c r="W890" s="336">
        <v>2.1023724256442273</v>
      </c>
      <c r="X890" s="336">
        <v>0.33362741376745375</v>
      </c>
      <c r="Y890" s="336">
        <v>2.3459980615907541</v>
      </c>
      <c r="Z890" s="336">
        <v>0.55474573006710504</v>
      </c>
      <c r="AA890" s="336">
        <v>3.031443373098484</v>
      </c>
      <c r="AB890" s="336">
        <v>6.1861175502820019E-2</v>
      </c>
      <c r="AC890" s="340">
        <v>1.6942829861159769</v>
      </c>
      <c r="AD890" s="509">
        <v>15799713000134</v>
      </c>
      <c r="AE890" s="337" t="s">
        <v>2343</v>
      </c>
      <c r="AF890" s="337" t="s">
        <v>2343</v>
      </c>
      <c r="AG890" s="341" t="s">
        <v>1440</v>
      </c>
      <c r="AH890" s="341" t="s">
        <v>2344</v>
      </c>
      <c r="AI890" s="341">
        <v>5000</v>
      </c>
      <c r="AJ890" s="341">
        <v>1000</v>
      </c>
      <c r="AK890" s="341">
        <v>5000</v>
      </c>
      <c r="AL890" s="336">
        <v>0</v>
      </c>
      <c r="AM890" s="336" t="s">
        <v>34</v>
      </c>
      <c r="AN890" s="336" t="s">
        <v>64</v>
      </c>
      <c r="AO890" s="334" t="s">
        <v>1324</v>
      </c>
      <c r="AP890" s="337" t="s">
        <v>13</v>
      </c>
      <c r="AQ890" s="343" t="s">
        <v>668</v>
      </c>
      <c r="AR890" s="336" t="s">
        <v>34</v>
      </c>
      <c r="AS890" s="336" t="s">
        <v>34</v>
      </c>
      <c r="AT890" s="336"/>
      <c r="AX890" s="629"/>
      <c r="AY890" s="630"/>
      <c r="AZ890" s="630"/>
      <c r="BA890" s="630"/>
      <c r="BB890" s="631"/>
      <c r="BC890" s="630"/>
      <c r="BD890" s="630"/>
      <c r="BE890" s="630"/>
      <c r="BF890" s="630"/>
      <c r="BG890" s="631"/>
      <c r="BH890" s="631"/>
      <c r="BI890" s="632"/>
      <c r="BJ890" s="632"/>
      <c r="BK890" s="632"/>
      <c r="BL890" s="631"/>
      <c r="BM890" s="631"/>
      <c r="BN890" s="631"/>
      <c r="BO890" s="631"/>
      <c r="BP890" s="631"/>
      <c r="BQ890" s="631"/>
      <c r="BR890" s="631"/>
      <c r="BS890" s="631"/>
      <c r="BT890" s="634"/>
      <c r="BU890" s="635"/>
      <c r="BV890" s="633"/>
      <c r="BW890" s="636"/>
    </row>
    <row r="891" spans="2:75" ht="15.75" customHeight="1">
      <c r="B891" s="330" t="s">
        <v>1646</v>
      </c>
      <c r="C891" s="331">
        <v>31006866000133</v>
      </c>
      <c r="D891" s="332" t="s">
        <v>13</v>
      </c>
      <c r="E891" s="332" t="s">
        <v>615</v>
      </c>
      <c r="F891" s="332" t="s">
        <v>619</v>
      </c>
      <c r="G891" s="333" t="s">
        <v>34</v>
      </c>
      <c r="H891" s="333" t="s">
        <v>1337</v>
      </c>
      <c r="I891" s="333" t="s">
        <v>34</v>
      </c>
      <c r="J891" s="333" t="s">
        <v>611</v>
      </c>
      <c r="K891" s="334" t="s">
        <v>48</v>
      </c>
      <c r="L891" s="335"/>
      <c r="M891" s="335"/>
      <c r="N891" s="334">
        <v>482013</v>
      </c>
      <c r="O891" s="334" t="s">
        <v>1321</v>
      </c>
      <c r="P891" s="338">
        <v>43440</v>
      </c>
      <c r="Q891" s="339">
        <v>260426434.28999999</v>
      </c>
      <c r="R891" s="339">
        <v>371081558.28753978</v>
      </c>
      <c r="S891" s="334">
        <v>31</v>
      </c>
      <c r="T891" s="336">
        <v>0.1277857497402537</v>
      </c>
      <c r="U891" s="336">
        <v>1.4373230624322593</v>
      </c>
      <c r="V891" s="336">
        <v>0.14563881380019184</v>
      </c>
      <c r="W891" s="336">
        <v>1.3366305665459171</v>
      </c>
      <c r="X891" s="336">
        <v>0.14630854136356675</v>
      </c>
      <c r="Y891" s="336">
        <v>1.028811003739472</v>
      </c>
      <c r="Z891" s="336">
        <v>0.2675167944025667</v>
      </c>
      <c r="AA891" s="336">
        <v>1.4618625608638973</v>
      </c>
      <c r="AB891" s="336">
        <v>2.2017069135014427E-2</v>
      </c>
      <c r="AC891" s="340">
        <v>1.4895654652563646</v>
      </c>
      <c r="AD891" s="509">
        <v>32064861000120</v>
      </c>
      <c r="AE891" s="337" t="s">
        <v>2343</v>
      </c>
      <c r="AF891" s="337" t="s">
        <v>2343</v>
      </c>
      <c r="AG891" s="341" t="s">
        <v>1440</v>
      </c>
      <c r="AH891" s="341" t="s">
        <v>2344</v>
      </c>
      <c r="AI891" s="341">
        <v>20000</v>
      </c>
      <c r="AJ891" s="341">
        <v>1000</v>
      </c>
      <c r="AK891" s="341">
        <v>20000</v>
      </c>
      <c r="AL891" s="336">
        <v>0</v>
      </c>
      <c r="AM891" s="336" t="s">
        <v>34</v>
      </c>
      <c r="AN891" s="336" t="s">
        <v>64</v>
      </c>
      <c r="AO891" s="334" t="s">
        <v>1324</v>
      </c>
      <c r="AP891" s="337" t="s">
        <v>13</v>
      </c>
      <c r="AQ891" s="343" t="s">
        <v>668</v>
      </c>
      <c r="AR891" s="336" t="s">
        <v>34</v>
      </c>
      <c r="AS891" s="336" t="s">
        <v>34</v>
      </c>
      <c r="AT891" s="336"/>
      <c r="AX891" s="629"/>
      <c r="AY891" s="630"/>
      <c r="AZ891" s="630"/>
      <c r="BA891" s="630"/>
      <c r="BB891" s="631"/>
      <c r="BC891" s="630"/>
      <c r="BD891" s="630"/>
      <c r="BE891" s="630"/>
      <c r="BF891" s="630"/>
      <c r="BG891" s="631"/>
      <c r="BH891" s="631"/>
      <c r="BI891" s="632"/>
      <c r="BJ891" s="632"/>
      <c r="BK891" s="632"/>
      <c r="BL891" s="631"/>
      <c r="BM891" s="631"/>
      <c r="BN891" s="631"/>
      <c r="BO891" s="631"/>
      <c r="BP891" s="631"/>
      <c r="BQ891" s="631"/>
      <c r="BR891" s="631"/>
      <c r="BS891" s="631"/>
      <c r="BT891" s="634"/>
      <c r="BU891" s="635"/>
      <c r="BV891" s="633"/>
      <c r="BW891" s="636"/>
    </row>
    <row r="892" spans="2:75" ht="15.75" customHeight="1">
      <c r="B892" s="330" t="s">
        <v>1647</v>
      </c>
      <c r="C892" s="331">
        <v>27146944000128</v>
      </c>
      <c r="D892" s="332" t="s">
        <v>13</v>
      </c>
      <c r="E892" s="332" t="s">
        <v>615</v>
      </c>
      <c r="F892" s="332" t="s">
        <v>619</v>
      </c>
      <c r="G892" s="333" t="s">
        <v>34</v>
      </c>
      <c r="H892" s="333" t="s">
        <v>1337</v>
      </c>
      <c r="I892" s="333" t="s">
        <v>34</v>
      </c>
      <c r="J892" s="333" t="s">
        <v>611</v>
      </c>
      <c r="K892" s="334" t="s">
        <v>48</v>
      </c>
      <c r="L892" s="335"/>
      <c r="M892" s="335"/>
      <c r="N892" s="334">
        <v>437190</v>
      </c>
      <c r="O892" s="334" t="s">
        <v>1321</v>
      </c>
      <c r="P892" s="338">
        <v>42822</v>
      </c>
      <c r="Q892" s="339">
        <v>337789010.52999997</v>
      </c>
      <c r="R892" s="339">
        <v>267742669.56912693</v>
      </c>
      <c r="S892" s="334">
        <v>31</v>
      </c>
      <c r="T892" s="336">
        <v>0.11919016837505403</v>
      </c>
      <c r="U892" s="336">
        <v>1.3406407065645092</v>
      </c>
      <c r="V892" s="336">
        <v>0.13452834227901933</v>
      </c>
      <c r="W892" s="336">
        <v>1.2346618986033777</v>
      </c>
      <c r="X892" s="336">
        <v>0.28478098031595489</v>
      </c>
      <c r="Y892" s="336">
        <v>2.0025201773881309</v>
      </c>
      <c r="Z892" s="336">
        <v>0.26047693562802743</v>
      </c>
      <c r="AA892" s="336">
        <v>1.4233928042295474</v>
      </c>
      <c r="AB892" s="336">
        <v>3.8702281417115229E-2</v>
      </c>
      <c r="AC892" s="340">
        <v>0.60848736869331743</v>
      </c>
      <c r="AD892" s="509">
        <v>13396543000111</v>
      </c>
      <c r="AE892" s="337" t="s">
        <v>2343</v>
      </c>
      <c r="AF892" s="337" t="s">
        <v>2343</v>
      </c>
      <c r="AG892" s="341" t="s">
        <v>1440</v>
      </c>
      <c r="AH892" s="341" t="s">
        <v>2344</v>
      </c>
      <c r="AI892" s="341">
        <v>1000</v>
      </c>
      <c r="AJ892" s="341">
        <v>100</v>
      </c>
      <c r="AK892" s="341">
        <v>1000</v>
      </c>
      <c r="AL892" s="336">
        <v>0</v>
      </c>
      <c r="AM892" s="336" t="s">
        <v>34</v>
      </c>
      <c r="AN892" s="336" t="s">
        <v>64</v>
      </c>
      <c r="AO892" s="334" t="s">
        <v>1324</v>
      </c>
      <c r="AP892" s="337" t="s">
        <v>13</v>
      </c>
      <c r="AQ892" s="343" t="s">
        <v>668</v>
      </c>
      <c r="AR892" s="336" t="s">
        <v>34</v>
      </c>
      <c r="AS892" s="336" t="s">
        <v>34</v>
      </c>
      <c r="AT892" s="336"/>
      <c r="AX892" s="629"/>
      <c r="AY892" s="630"/>
      <c r="AZ892" s="630"/>
      <c r="BA892" s="630"/>
      <c r="BB892" s="631"/>
      <c r="BC892" s="630"/>
      <c r="BD892" s="630"/>
      <c r="BE892" s="630"/>
      <c r="BF892" s="630"/>
      <c r="BG892" s="631"/>
      <c r="BH892" s="631"/>
      <c r="BI892" s="632"/>
      <c r="BJ892" s="632"/>
      <c r="BK892" s="632"/>
      <c r="BL892" s="631"/>
      <c r="BM892" s="631"/>
      <c r="BN892" s="631"/>
      <c r="BO892" s="631"/>
      <c r="BP892" s="631"/>
      <c r="BQ892" s="631"/>
      <c r="BR892" s="631"/>
      <c r="BS892" s="631"/>
      <c r="BT892" s="634"/>
      <c r="BU892" s="635"/>
      <c r="BV892" s="633"/>
      <c r="BW892" s="636"/>
    </row>
    <row r="893" spans="2:75" ht="15.75" customHeight="1">
      <c r="B893" s="330" t="s">
        <v>1652</v>
      </c>
      <c r="C893" s="331">
        <v>30658551000108</v>
      </c>
      <c r="D893" s="332" t="s">
        <v>13</v>
      </c>
      <c r="E893" s="332" t="s">
        <v>615</v>
      </c>
      <c r="F893" s="332" t="s">
        <v>619</v>
      </c>
      <c r="G893" s="333" t="s">
        <v>34</v>
      </c>
      <c r="H893" s="333" t="s">
        <v>865</v>
      </c>
      <c r="I893" s="333" t="s">
        <v>34</v>
      </c>
      <c r="J893" s="333" t="s">
        <v>611</v>
      </c>
      <c r="K893" s="334" t="s">
        <v>48</v>
      </c>
      <c r="L893" s="335"/>
      <c r="M893" s="335"/>
      <c r="N893" s="334">
        <v>480533</v>
      </c>
      <c r="O893" s="334" t="s">
        <v>1321</v>
      </c>
      <c r="P893" s="338">
        <v>43427</v>
      </c>
      <c r="Q893" s="339">
        <v>80187931.930000007</v>
      </c>
      <c r="R893" s="339">
        <v>87570650.801984087</v>
      </c>
      <c r="S893" s="334">
        <v>31</v>
      </c>
      <c r="T893" s="336">
        <v>0.20623600981807133</v>
      </c>
      <c r="U893" s="336">
        <v>2.3197248035720706</v>
      </c>
      <c r="V893" s="336">
        <v>0.2418117424600541</v>
      </c>
      <c r="W893" s="336">
        <v>2.2192776629262259</v>
      </c>
      <c r="X893" s="336">
        <v>0.32716987119765006</v>
      </c>
      <c r="Y893" s="336">
        <v>2.3005899754256323</v>
      </c>
      <c r="Z893" s="336">
        <v>0.42213742810763821</v>
      </c>
      <c r="AA893" s="336">
        <v>2.306796861363746</v>
      </c>
      <c r="AB893" s="336">
        <v>5.6751644504569779E-2</v>
      </c>
      <c r="AC893" s="340">
        <v>2.0232476082390205</v>
      </c>
      <c r="AD893" s="509">
        <v>30586677000114</v>
      </c>
      <c r="AE893" s="337" t="s">
        <v>2343</v>
      </c>
      <c r="AF893" s="337" t="s">
        <v>2343</v>
      </c>
      <c r="AG893" s="341" t="s">
        <v>1440</v>
      </c>
      <c r="AH893" s="341" t="s">
        <v>2138</v>
      </c>
      <c r="AI893" s="341">
        <v>25000</v>
      </c>
      <c r="AJ893" s="341">
        <v>5000</v>
      </c>
      <c r="AK893" s="341">
        <v>10000</v>
      </c>
      <c r="AL893" s="336">
        <v>0</v>
      </c>
      <c r="AM893" s="336" t="s">
        <v>34</v>
      </c>
      <c r="AN893" s="336" t="s">
        <v>64</v>
      </c>
      <c r="AO893" s="334" t="s">
        <v>1324</v>
      </c>
      <c r="AP893" s="337" t="s">
        <v>13</v>
      </c>
      <c r="AQ893" s="343" t="s">
        <v>664</v>
      </c>
      <c r="AR893" s="336" t="s">
        <v>34</v>
      </c>
      <c r="AS893" s="336" t="s">
        <v>34</v>
      </c>
      <c r="AT893" s="336"/>
      <c r="AX893" s="629"/>
      <c r="AY893" s="630"/>
      <c r="AZ893" s="630"/>
      <c r="BA893" s="630"/>
      <c r="BB893" s="631"/>
      <c r="BC893" s="630"/>
      <c r="BD893" s="630"/>
      <c r="BE893" s="630"/>
      <c r="BF893" s="630"/>
      <c r="BG893" s="631"/>
      <c r="BH893" s="631"/>
      <c r="BI893" s="632"/>
      <c r="BJ893" s="632"/>
      <c r="BK893" s="632"/>
      <c r="BL893" s="631"/>
      <c r="BM893" s="631"/>
      <c r="BN893" s="631"/>
      <c r="BO893" s="631"/>
      <c r="BP893" s="631"/>
      <c r="BQ893" s="631"/>
      <c r="BR893" s="631"/>
      <c r="BS893" s="631"/>
      <c r="BT893" s="634"/>
      <c r="BU893" s="635"/>
      <c r="BV893" s="633"/>
      <c r="BW893" s="636"/>
    </row>
    <row r="894" spans="2:75" ht="15.75" customHeight="1">
      <c r="B894" s="330" t="s">
        <v>1653</v>
      </c>
      <c r="C894" s="331">
        <v>32666390000120</v>
      </c>
      <c r="D894" s="332" t="s">
        <v>13</v>
      </c>
      <c r="E894" s="332" t="s">
        <v>615</v>
      </c>
      <c r="F894" s="332" t="s">
        <v>619</v>
      </c>
      <c r="G894" s="333" t="s">
        <v>34</v>
      </c>
      <c r="H894" s="333" t="s">
        <v>865</v>
      </c>
      <c r="I894" s="333" t="s">
        <v>34</v>
      </c>
      <c r="J894" s="333" t="s">
        <v>611</v>
      </c>
      <c r="K894" s="334" t="s">
        <v>48</v>
      </c>
      <c r="L894" s="335"/>
      <c r="M894" s="335"/>
      <c r="N894" s="334">
        <v>491004</v>
      </c>
      <c r="O894" s="334" t="s">
        <v>1321</v>
      </c>
      <c r="P894" s="338">
        <v>43556</v>
      </c>
      <c r="Q894" s="339">
        <v>1301525208.3299999</v>
      </c>
      <c r="R894" s="339">
        <v>1313369784.6541271</v>
      </c>
      <c r="S894" s="334">
        <v>31</v>
      </c>
      <c r="T894" s="336">
        <v>0.20676700819811478</v>
      </c>
      <c r="U894" s="336">
        <v>2.3256974274311624</v>
      </c>
      <c r="V894" s="336">
        <v>0.24239053848399394</v>
      </c>
      <c r="W894" s="336">
        <v>2.2245896840640431</v>
      </c>
      <c r="X894" s="336">
        <v>0.32892353044601652</v>
      </c>
      <c r="Y894" s="336">
        <v>2.3129213397787605</v>
      </c>
      <c r="Z894" s="336">
        <v>0.42273173986918544</v>
      </c>
      <c r="AA894" s="336">
        <v>2.3100445158357847</v>
      </c>
      <c r="AB894" s="336">
        <v>5.6697407796368594E-2</v>
      </c>
      <c r="AC894" s="340">
        <v>2.0333554086796992</v>
      </c>
      <c r="AD894" s="509">
        <v>32386241000107</v>
      </c>
      <c r="AE894" s="337" t="s">
        <v>2343</v>
      </c>
      <c r="AF894" s="337" t="s">
        <v>2343</v>
      </c>
      <c r="AG894" s="341" t="s">
        <v>1440</v>
      </c>
      <c r="AH894" s="341" t="s">
        <v>2138</v>
      </c>
      <c r="AI894" s="341">
        <v>1000</v>
      </c>
      <c r="AJ894" s="341">
        <v>100</v>
      </c>
      <c r="AK894" s="341">
        <v>1000</v>
      </c>
      <c r="AL894" s="336">
        <v>0</v>
      </c>
      <c r="AM894" s="336" t="s">
        <v>34</v>
      </c>
      <c r="AN894" s="336" t="s">
        <v>64</v>
      </c>
      <c r="AO894" s="334" t="s">
        <v>1324</v>
      </c>
      <c r="AP894" s="337" t="s">
        <v>13</v>
      </c>
      <c r="AQ894" s="343" t="s">
        <v>664</v>
      </c>
      <c r="AR894" s="336" t="s">
        <v>34</v>
      </c>
      <c r="AS894" s="336" t="s">
        <v>34</v>
      </c>
      <c r="AT894" s="336"/>
      <c r="AX894" s="629"/>
      <c r="AY894" s="630"/>
      <c r="AZ894" s="630"/>
      <c r="BA894" s="630"/>
      <c r="BB894" s="631"/>
      <c r="BC894" s="630"/>
      <c r="BD894" s="630"/>
      <c r="BE894" s="630"/>
      <c r="BF894" s="630"/>
      <c r="BG894" s="631"/>
      <c r="BH894" s="631"/>
      <c r="BI894" s="632"/>
      <c r="BJ894" s="632"/>
      <c r="BK894" s="632"/>
      <c r="BL894" s="631"/>
      <c r="BM894" s="631"/>
      <c r="BN894" s="631"/>
      <c r="BO894" s="631"/>
      <c r="BP894" s="631"/>
      <c r="BQ894" s="631"/>
      <c r="BR894" s="631"/>
      <c r="BS894" s="631"/>
      <c r="BT894" s="634"/>
      <c r="BU894" s="635"/>
      <c r="BV894" s="633"/>
      <c r="BW894" s="636"/>
    </row>
    <row r="895" spans="2:75" ht="15.75" customHeight="1">
      <c r="B895" s="330" t="s">
        <v>1662</v>
      </c>
      <c r="C895" s="331">
        <v>34887367000190</v>
      </c>
      <c r="D895" s="332" t="s">
        <v>13</v>
      </c>
      <c r="E895" s="332" t="s">
        <v>615</v>
      </c>
      <c r="F895" s="332" t="s">
        <v>619</v>
      </c>
      <c r="G895" s="333" t="s">
        <v>34</v>
      </c>
      <c r="H895" s="333" t="s">
        <v>1337</v>
      </c>
      <c r="I895" s="333" t="s">
        <v>34</v>
      </c>
      <c r="J895" s="333" t="s">
        <v>608</v>
      </c>
      <c r="K895" s="334" t="s">
        <v>48</v>
      </c>
      <c r="L895" s="335"/>
      <c r="M895" s="335"/>
      <c r="N895" s="334">
        <v>536261</v>
      </c>
      <c r="O895" s="334" t="s">
        <v>1321</v>
      </c>
      <c r="P895" s="338">
        <v>43963</v>
      </c>
      <c r="Q895" s="339">
        <v>131253467.08</v>
      </c>
      <c r="R895" s="339">
        <v>199924776.35011908</v>
      </c>
      <c r="S895" s="334">
        <v>31</v>
      </c>
      <c r="T895" s="336">
        <v>9.8750382023862437E-2</v>
      </c>
      <c r="U895" s="336">
        <v>1.1107357572765584</v>
      </c>
      <c r="V895" s="336">
        <v>0.10696291677860703</v>
      </c>
      <c r="W895" s="336">
        <v>0.98167446110444068</v>
      </c>
      <c r="X895" s="336">
        <v>0.15098555216251697</v>
      </c>
      <c r="Y895" s="336">
        <v>1.0616987636045057</v>
      </c>
      <c r="Z895" s="336" t="s">
        <v>1418</v>
      </c>
      <c r="AA895" s="336" t="s">
        <v>1418</v>
      </c>
      <c r="AB895" s="336">
        <v>3.6576438633307451E-2</v>
      </c>
      <c r="AC895" s="340">
        <v>-3.1100398949172603E-2</v>
      </c>
      <c r="AD895" s="509">
        <v>35927377000175</v>
      </c>
      <c r="AE895" s="337" t="s">
        <v>2343</v>
      </c>
      <c r="AF895" s="337" t="s">
        <v>2343</v>
      </c>
      <c r="AG895" s="341" t="s">
        <v>1440</v>
      </c>
      <c r="AH895" s="341" t="s">
        <v>2138</v>
      </c>
      <c r="AI895" s="341">
        <v>10000</v>
      </c>
      <c r="AJ895" s="341">
        <v>0</v>
      </c>
      <c r="AK895" s="341">
        <v>1000</v>
      </c>
      <c r="AL895" s="336">
        <v>0</v>
      </c>
      <c r="AM895" s="336" t="s">
        <v>34</v>
      </c>
      <c r="AN895" s="336" t="s">
        <v>64</v>
      </c>
      <c r="AO895" s="334" t="s">
        <v>1324</v>
      </c>
      <c r="AP895" s="337" t="s">
        <v>13</v>
      </c>
      <c r="AQ895" s="343" t="s">
        <v>668</v>
      </c>
      <c r="AR895" s="336" t="s">
        <v>34</v>
      </c>
      <c r="AS895" s="336" t="s">
        <v>34</v>
      </c>
      <c r="AT895" s="336"/>
      <c r="AX895" s="629"/>
      <c r="AY895" s="630"/>
      <c r="AZ895" s="630"/>
      <c r="BA895" s="630"/>
      <c r="BB895" s="631"/>
      <c r="BC895" s="630"/>
      <c r="BD895" s="630"/>
      <c r="BE895" s="630"/>
      <c r="BF895" s="630"/>
      <c r="BG895" s="631"/>
      <c r="BH895" s="631"/>
      <c r="BI895" s="632"/>
      <c r="BJ895" s="632"/>
      <c r="BK895" s="632"/>
      <c r="BL895" s="631"/>
      <c r="BM895" s="631"/>
      <c r="BN895" s="631"/>
      <c r="BO895" s="631"/>
      <c r="BP895" s="631"/>
      <c r="BQ895" s="631"/>
      <c r="BR895" s="631"/>
      <c r="BS895" s="631"/>
      <c r="BT895" s="634"/>
      <c r="BU895" s="635"/>
      <c r="BV895" s="633"/>
      <c r="BW895" s="636"/>
    </row>
    <row r="896" spans="2:75" ht="15.75" customHeight="1">
      <c r="B896" s="330" t="s">
        <v>1665</v>
      </c>
      <c r="C896" s="331">
        <v>34681782000193</v>
      </c>
      <c r="D896" s="332" t="s">
        <v>13</v>
      </c>
      <c r="E896" s="332" t="s">
        <v>615</v>
      </c>
      <c r="F896" s="332" t="s">
        <v>619</v>
      </c>
      <c r="G896" s="333" t="s">
        <v>34</v>
      </c>
      <c r="H896" s="333" t="s">
        <v>1337</v>
      </c>
      <c r="I896" s="333" t="s">
        <v>34</v>
      </c>
      <c r="J896" s="333" t="s">
        <v>611</v>
      </c>
      <c r="K896" s="334" t="s">
        <v>48</v>
      </c>
      <c r="L896" s="335"/>
      <c r="M896" s="335"/>
      <c r="N896" s="334">
        <v>517951</v>
      </c>
      <c r="O896" s="334" t="s">
        <v>1321</v>
      </c>
      <c r="P896" s="338">
        <v>43816</v>
      </c>
      <c r="Q896" s="339">
        <v>456956.5</v>
      </c>
      <c r="R896" s="339">
        <v>3390124.8286507907</v>
      </c>
      <c r="S896" s="334">
        <v>31</v>
      </c>
      <c r="T896" s="336">
        <v>4.2018632050896843E-2</v>
      </c>
      <c r="U896" s="336">
        <v>0.4726219396244975</v>
      </c>
      <c r="V896" s="336">
        <v>5.1000827650992342E-2</v>
      </c>
      <c r="W896" s="336">
        <v>0.46807072495784624</v>
      </c>
      <c r="X896" s="336">
        <v>5.6794911801601344E-2</v>
      </c>
      <c r="Y896" s="336">
        <v>0.39936991834743701</v>
      </c>
      <c r="Z896" s="336" t="s">
        <v>1418</v>
      </c>
      <c r="AA896" s="336" t="s">
        <v>1418</v>
      </c>
      <c r="AB896" s="336">
        <v>4.3906236453793594E-2</v>
      </c>
      <c r="AC896" s="340">
        <v>-1.2011103884446144</v>
      </c>
      <c r="AD896" s="509">
        <v>22354046000141</v>
      </c>
      <c r="AE896" s="337" t="s">
        <v>2343</v>
      </c>
      <c r="AF896" s="337" t="s">
        <v>2343</v>
      </c>
      <c r="AG896" s="341" t="s">
        <v>1440</v>
      </c>
      <c r="AH896" s="341" t="s">
        <v>2138</v>
      </c>
      <c r="AI896" s="341">
        <v>5000</v>
      </c>
      <c r="AJ896" s="341">
        <v>5000</v>
      </c>
      <c r="AK896" s="341">
        <v>5000</v>
      </c>
      <c r="AL896" s="336">
        <v>0</v>
      </c>
      <c r="AM896" s="336" t="s">
        <v>34</v>
      </c>
      <c r="AN896" s="336" t="s">
        <v>64</v>
      </c>
      <c r="AO896" s="334" t="s">
        <v>1324</v>
      </c>
      <c r="AP896" s="337" t="s">
        <v>13</v>
      </c>
      <c r="AQ896" s="343" t="s">
        <v>664</v>
      </c>
      <c r="AR896" s="336" t="s">
        <v>34</v>
      </c>
      <c r="AS896" s="336" t="s">
        <v>34</v>
      </c>
      <c r="AT896" s="336"/>
      <c r="AX896" s="629"/>
      <c r="AY896" s="630"/>
      <c r="AZ896" s="630"/>
      <c r="BA896" s="630"/>
      <c r="BB896" s="631"/>
      <c r="BC896" s="630"/>
      <c r="BD896" s="630"/>
      <c r="BE896" s="630"/>
      <c r="BF896" s="630"/>
      <c r="BG896" s="631"/>
      <c r="BH896" s="631"/>
      <c r="BI896" s="632"/>
      <c r="BJ896" s="632"/>
      <c r="BK896" s="632"/>
      <c r="BL896" s="631"/>
      <c r="BM896" s="631"/>
      <c r="BN896" s="631"/>
      <c r="BO896" s="631"/>
      <c r="BP896" s="631"/>
      <c r="BQ896" s="631"/>
      <c r="BR896" s="631"/>
      <c r="BS896" s="631"/>
      <c r="BT896" s="634"/>
      <c r="BU896" s="635"/>
      <c r="BV896" s="633"/>
      <c r="BW896" s="636"/>
    </row>
    <row r="897" spans="2:75" ht="15.75" customHeight="1">
      <c r="B897" s="330" t="s">
        <v>1089</v>
      </c>
      <c r="C897" s="331">
        <v>8771538000101</v>
      </c>
      <c r="D897" s="332" t="s">
        <v>13</v>
      </c>
      <c r="E897" s="332" t="s">
        <v>616</v>
      </c>
      <c r="F897" s="332" t="s">
        <v>619</v>
      </c>
      <c r="G897" s="333" t="s">
        <v>34</v>
      </c>
      <c r="H897" s="333" t="s">
        <v>865</v>
      </c>
      <c r="I897" s="333" t="s">
        <v>34</v>
      </c>
      <c r="J897" s="333"/>
      <c r="K897" s="334" t="s">
        <v>48</v>
      </c>
      <c r="L897" s="335"/>
      <c r="M897" s="335" t="s">
        <v>34</v>
      </c>
      <c r="N897" s="334">
        <v>198889</v>
      </c>
      <c r="O897" s="334" t="s">
        <v>1321</v>
      </c>
      <c r="P897" s="338">
        <v>39407</v>
      </c>
      <c r="Q897" s="339">
        <v>419719871.67000002</v>
      </c>
      <c r="R897" s="339">
        <v>438921934.32154763</v>
      </c>
      <c r="S897" s="334">
        <v>31</v>
      </c>
      <c r="T897" s="336">
        <v>0.13852785563059022</v>
      </c>
      <c r="U897" s="336">
        <v>1.7907766277930104</v>
      </c>
      <c r="V897" s="336">
        <v>0.11166899393701968</v>
      </c>
      <c r="W897" s="336">
        <v>1.0947295321389585</v>
      </c>
      <c r="X897" s="336">
        <v>0.1632339985523934</v>
      </c>
      <c r="Y897" s="336">
        <v>1.2378330642007385</v>
      </c>
      <c r="Z897" s="336">
        <v>0.31089574543692011</v>
      </c>
      <c r="AA897" s="336">
        <v>1.7672322058149625</v>
      </c>
      <c r="AB897" s="336">
        <v>6.2271974695247853E-2</v>
      </c>
      <c r="AC897" s="340">
        <v>0.17141381585859783</v>
      </c>
      <c r="AD897" s="509">
        <v>8817456000150</v>
      </c>
      <c r="AE897" s="337" t="s">
        <v>2359</v>
      </c>
      <c r="AF897" s="337" t="s">
        <v>2137</v>
      </c>
      <c r="AG897" s="341" t="s">
        <v>59</v>
      </c>
      <c r="AH897" s="341" t="s">
        <v>2138</v>
      </c>
      <c r="AI897" s="341">
        <v>25000</v>
      </c>
      <c r="AJ897" s="341">
        <v>1000</v>
      </c>
      <c r="AK897" s="341">
        <v>1000</v>
      </c>
      <c r="AL897" s="336">
        <v>0.02</v>
      </c>
      <c r="AM897" s="336">
        <v>0.2</v>
      </c>
      <c r="AN897" s="336" t="s">
        <v>64</v>
      </c>
      <c r="AO897" s="334" t="s">
        <v>1324</v>
      </c>
      <c r="AP897" s="337" t="s">
        <v>13</v>
      </c>
      <c r="AQ897" s="343" t="s">
        <v>664</v>
      </c>
      <c r="AR897" s="336">
        <v>5.3333333333333332E-3</v>
      </c>
      <c r="AS897" s="336">
        <v>5.3333333333333332E-3</v>
      </c>
      <c r="AT897" s="336"/>
      <c r="AX897" s="629"/>
      <c r="AY897" s="630"/>
      <c r="AZ897" s="630"/>
      <c r="BA897" s="630"/>
      <c r="BB897" s="631"/>
      <c r="BC897" s="630"/>
      <c r="BD897" s="630"/>
      <c r="BE897" s="630"/>
      <c r="BF897" s="630"/>
      <c r="BG897" s="631"/>
      <c r="BH897" s="631"/>
      <c r="BI897" s="632"/>
      <c r="BJ897" s="632"/>
      <c r="BK897" s="632"/>
      <c r="BL897" s="631"/>
      <c r="BM897" s="631"/>
      <c r="BN897" s="631"/>
      <c r="BO897" s="631"/>
      <c r="BP897" s="631"/>
      <c r="BQ897" s="631"/>
      <c r="BR897" s="631"/>
      <c r="BS897" s="631"/>
      <c r="BT897" s="634"/>
      <c r="BU897" s="635"/>
      <c r="BV897" s="633"/>
      <c r="BW897" s="636"/>
    </row>
    <row r="898" spans="2:75" ht="15.75" customHeight="1">
      <c r="B898" s="330" t="s">
        <v>522</v>
      </c>
      <c r="C898" s="331">
        <v>41128407000186</v>
      </c>
      <c r="D898" s="332" t="s">
        <v>13</v>
      </c>
      <c r="E898" s="332" t="s">
        <v>615</v>
      </c>
      <c r="F898" s="332" t="s">
        <v>619</v>
      </c>
      <c r="G898" s="333" t="s">
        <v>34</v>
      </c>
      <c r="H898" s="333" t="s">
        <v>1337</v>
      </c>
      <c r="I898" s="333" t="s">
        <v>34</v>
      </c>
      <c r="J898" s="333"/>
      <c r="K898" s="334" t="s">
        <v>48</v>
      </c>
      <c r="L898" s="335"/>
      <c r="M898" s="335" t="s">
        <v>34</v>
      </c>
      <c r="N898" s="334">
        <v>592978</v>
      </c>
      <c r="O898" s="334" t="s">
        <v>1321</v>
      </c>
      <c r="P898" s="338">
        <v>44347</v>
      </c>
      <c r="Q898" s="339">
        <v>27325956.030000001</v>
      </c>
      <c r="R898" s="339">
        <v>24292989.826388903</v>
      </c>
      <c r="S898" s="334">
        <v>31</v>
      </c>
      <c r="T898" s="336">
        <v>5.7816716888481556E-2</v>
      </c>
      <c r="U898" s="336">
        <v>0.74740798396329766</v>
      </c>
      <c r="V898" s="336">
        <v>0.1029303601606637</v>
      </c>
      <c r="W898" s="336">
        <v>1.009061701452499</v>
      </c>
      <c r="X898" s="336" t="s">
        <v>1418</v>
      </c>
      <c r="Y898" s="336" t="s">
        <v>1418</v>
      </c>
      <c r="Z898" s="336" t="s">
        <v>1418</v>
      </c>
      <c r="AA898" s="336" t="s">
        <v>1418</v>
      </c>
      <c r="AB898" s="336">
        <v>3.1056244259374029E-2</v>
      </c>
      <c r="AC898" s="340">
        <v>4.2427556243235846E-2</v>
      </c>
      <c r="AD898" s="509">
        <v>0</v>
      </c>
      <c r="AE898" s="337" t="s">
        <v>2361</v>
      </c>
      <c r="AF898" s="337" t="s">
        <v>2143</v>
      </c>
      <c r="AG898" s="341" t="s">
        <v>1437</v>
      </c>
      <c r="AH898" s="341" t="s">
        <v>2138</v>
      </c>
      <c r="AI898" s="341">
        <v>500</v>
      </c>
      <c r="AJ898" s="341" t="s">
        <v>1428</v>
      </c>
      <c r="AK898" s="341">
        <v>500</v>
      </c>
      <c r="AL898" s="336">
        <v>0.02</v>
      </c>
      <c r="AM898" s="336">
        <v>0.2</v>
      </c>
      <c r="AN898" s="336" t="s">
        <v>64</v>
      </c>
      <c r="AO898" s="334" t="s">
        <v>1324</v>
      </c>
      <c r="AP898" s="337" t="s">
        <v>13</v>
      </c>
      <c r="AQ898" s="343" t="s">
        <v>668</v>
      </c>
      <c r="AR898" s="336">
        <v>5.3340000000000002E-3</v>
      </c>
      <c r="AS898" s="336">
        <v>5.3340000000000002E-3</v>
      </c>
      <c r="AT898" s="336"/>
      <c r="AX898" s="629"/>
      <c r="AY898" s="630"/>
      <c r="AZ898" s="630"/>
      <c r="BA898" s="630"/>
      <c r="BB898" s="631"/>
      <c r="BC898" s="630"/>
      <c r="BD898" s="630"/>
      <c r="BE898" s="630"/>
      <c r="BF898" s="630"/>
      <c r="BG898" s="631"/>
      <c r="BH898" s="631"/>
      <c r="BI898" s="632"/>
      <c r="BJ898" s="632"/>
      <c r="BK898" s="632"/>
      <c r="BL898" s="631"/>
      <c r="BM898" s="631"/>
      <c r="BN898" s="631"/>
      <c r="BO898" s="631"/>
      <c r="BP898" s="631"/>
      <c r="BQ898" s="631"/>
      <c r="BR898" s="631"/>
      <c r="BS898" s="631"/>
      <c r="BT898" s="634"/>
      <c r="BU898" s="635"/>
      <c r="BV898" s="633"/>
      <c r="BW898" s="636"/>
    </row>
    <row r="899" spans="2:75" ht="15.75" customHeight="1">
      <c r="B899" s="330" t="s">
        <v>1096</v>
      </c>
      <c r="C899" s="331">
        <v>14146726000141</v>
      </c>
      <c r="D899" s="332" t="s">
        <v>13</v>
      </c>
      <c r="E899" s="332" t="s">
        <v>615</v>
      </c>
      <c r="F899" s="332" t="s">
        <v>619</v>
      </c>
      <c r="G899" s="333" t="s">
        <v>34</v>
      </c>
      <c r="H899" s="333" t="s">
        <v>865</v>
      </c>
      <c r="I899" s="333" t="s">
        <v>34</v>
      </c>
      <c r="J899" s="333"/>
      <c r="K899" s="334" t="s">
        <v>48</v>
      </c>
      <c r="L899" s="335"/>
      <c r="M899" s="335" t="s">
        <v>34</v>
      </c>
      <c r="N899" s="334">
        <v>295906</v>
      </c>
      <c r="O899" s="334" t="s">
        <v>1321</v>
      </c>
      <c r="P899" s="338">
        <v>40932</v>
      </c>
      <c r="Q899" s="339">
        <v>74106474.989999995</v>
      </c>
      <c r="R899" s="339">
        <v>97838911.272460312</v>
      </c>
      <c r="S899" s="334">
        <v>31</v>
      </c>
      <c r="T899" s="336">
        <v>0.20904774537818338</v>
      </c>
      <c r="U899" s="336">
        <v>2.7024010067287008</v>
      </c>
      <c r="V899" s="336">
        <v>0.19252099227457298</v>
      </c>
      <c r="W899" s="336">
        <v>1.8873494635273349</v>
      </c>
      <c r="X899" s="336">
        <v>0.1758716080980125</v>
      </c>
      <c r="Y899" s="336">
        <v>1.3336663531402675</v>
      </c>
      <c r="Z899" s="336">
        <v>0.25294254764848767</v>
      </c>
      <c r="AA899" s="336">
        <v>1.4378074418390194</v>
      </c>
      <c r="AB899" s="336">
        <v>6.3183603771856722E-2</v>
      </c>
      <c r="AC899" s="340">
        <v>1.281383913599315</v>
      </c>
      <c r="AD899" s="509">
        <v>14146709000104</v>
      </c>
      <c r="AE899" s="337" t="s">
        <v>2366</v>
      </c>
      <c r="AF899" s="337" t="s">
        <v>2137</v>
      </c>
      <c r="AG899" s="341" t="s">
        <v>59</v>
      </c>
      <c r="AH899" s="341" t="s">
        <v>2138</v>
      </c>
      <c r="AI899" s="341">
        <v>5000</v>
      </c>
      <c r="AJ899" s="341">
        <v>1000</v>
      </c>
      <c r="AK899" s="341">
        <v>1000</v>
      </c>
      <c r="AL899" s="336">
        <v>1.9E-2</v>
      </c>
      <c r="AM899" s="336">
        <v>0.2</v>
      </c>
      <c r="AN899" s="336" t="s">
        <v>64</v>
      </c>
      <c r="AO899" s="334" t="s">
        <v>1324</v>
      </c>
      <c r="AP899" s="337" t="s">
        <v>13</v>
      </c>
      <c r="AQ899" s="343" t="s">
        <v>664</v>
      </c>
      <c r="AR899" s="336">
        <v>4.0001333333333335E-3</v>
      </c>
      <c r="AS899" s="336">
        <v>4.0001333333333335E-3</v>
      </c>
      <c r="AT899" s="336"/>
      <c r="AX899" s="629"/>
      <c r="AY899" s="630"/>
      <c r="AZ899" s="630"/>
      <c r="BA899" s="630"/>
      <c r="BB899" s="631"/>
      <c r="BC899" s="630"/>
      <c r="BD899" s="630"/>
      <c r="BE899" s="630"/>
      <c r="BF899" s="630"/>
      <c r="BG899" s="631"/>
      <c r="BH899" s="631"/>
      <c r="BI899" s="632"/>
      <c r="BJ899" s="632"/>
      <c r="BK899" s="632"/>
      <c r="BL899" s="631"/>
      <c r="BM899" s="631"/>
      <c r="BN899" s="631"/>
      <c r="BO899" s="631"/>
      <c r="BP899" s="631"/>
      <c r="BQ899" s="631"/>
      <c r="BR899" s="631"/>
      <c r="BS899" s="631"/>
      <c r="BT899" s="634"/>
      <c r="BU899" s="635"/>
      <c r="BV899" s="633"/>
      <c r="BW899" s="636"/>
    </row>
    <row r="900" spans="2:75" ht="15.75" customHeight="1">
      <c r="B900" s="330" t="s">
        <v>22</v>
      </c>
      <c r="C900" s="331">
        <v>39958357000112</v>
      </c>
      <c r="D900" s="332" t="s">
        <v>13</v>
      </c>
      <c r="E900" s="332" t="s">
        <v>616</v>
      </c>
      <c r="F900" s="332" t="s">
        <v>619</v>
      </c>
      <c r="G900" s="333" t="s">
        <v>34</v>
      </c>
      <c r="H900" s="333" t="s">
        <v>865</v>
      </c>
      <c r="I900" s="333" t="s">
        <v>34</v>
      </c>
      <c r="J900" s="333" t="s">
        <v>611</v>
      </c>
      <c r="K900" s="334" t="s">
        <v>48</v>
      </c>
      <c r="L900" s="335"/>
      <c r="M900" s="335" t="s">
        <v>34</v>
      </c>
      <c r="N900" s="334">
        <v>568678</v>
      </c>
      <c r="O900" s="334" t="s">
        <v>1321</v>
      </c>
      <c r="P900" s="338">
        <v>44195</v>
      </c>
      <c r="Q900" s="339">
        <v>154230621.88</v>
      </c>
      <c r="R900" s="339">
        <v>163091791.12980154</v>
      </c>
      <c r="S900" s="334">
        <v>31</v>
      </c>
      <c r="T900" s="336">
        <v>5.6336025968231285E-2</v>
      </c>
      <c r="U900" s="336">
        <v>0.72826680343394301</v>
      </c>
      <c r="V900" s="336">
        <v>6.457496534705176E-2</v>
      </c>
      <c r="W900" s="336">
        <v>0.6330505819917851</v>
      </c>
      <c r="X900" s="336" t="s">
        <v>1418</v>
      </c>
      <c r="Y900" s="336" t="s">
        <v>1418</v>
      </c>
      <c r="Z900" s="336" t="s">
        <v>1418</v>
      </c>
      <c r="AA900" s="336" t="s">
        <v>1418</v>
      </c>
      <c r="AB900" s="336">
        <v>5.4169772937782495E-2</v>
      </c>
      <c r="AC900" s="340">
        <v>-0.61117979607754136</v>
      </c>
      <c r="AD900" s="509">
        <v>39913857000138</v>
      </c>
      <c r="AE900" s="337" t="s">
        <v>2368</v>
      </c>
      <c r="AF900" s="337" t="s">
        <v>2134</v>
      </c>
      <c r="AG900" s="341" t="s">
        <v>1436</v>
      </c>
      <c r="AH900" s="341" t="s">
        <v>2138</v>
      </c>
      <c r="AI900" s="341">
        <v>1000</v>
      </c>
      <c r="AJ900" s="341">
        <v>500</v>
      </c>
      <c r="AK900" s="341">
        <v>500</v>
      </c>
      <c r="AL900" s="336">
        <v>1.95E-2</v>
      </c>
      <c r="AM900" s="336">
        <v>0.2</v>
      </c>
      <c r="AN900" s="336" t="s">
        <v>34</v>
      </c>
      <c r="AO900" s="334" t="s">
        <v>1324</v>
      </c>
      <c r="AP900" s="337" t="s">
        <v>13</v>
      </c>
      <c r="AQ900" s="343" t="s">
        <v>668</v>
      </c>
      <c r="AR900" s="336">
        <v>5.2006500000000002E-3</v>
      </c>
      <c r="AS900" s="336">
        <v>5.2006500000000002E-3</v>
      </c>
      <c r="AT900" s="336"/>
      <c r="AX900" s="629"/>
      <c r="AY900" s="630"/>
      <c r="AZ900" s="630"/>
      <c r="BA900" s="630"/>
      <c r="BB900" s="631"/>
      <c r="BC900" s="630"/>
      <c r="BD900" s="630"/>
      <c r="BE900" s="630"/>
      <c r="BF900" s="630"/>
      <c r="BG900" s="631"/>
      <c r="BH900" s="631"/>
      <c r="BI900" s="632"/>
      <c r="BJ900" s="632"/>
      <c r="BK900" s="632"/>
      <c r="BL900" s="631"/>
      <c r="BM900" s="631"/>
      <c r="BN900" s="631"/>
      <c r="BO900" s="631"/>
      <c r="BP900" s="631"/>
      <c r="BQ900" s="631"/>
      <c r="BR900" s="631"/>
      <c r="BS900" s="631"/>
      <c r="BT900" s="634"/>
      <c r="BU900" s="635"/>
      <c r="BV900" s="633"/>
      <c r="BW900" s="636"/>
    </row>
    <row r="901" spans="2:75" ht="15.75" customHeight="1">
      <c r="B901" s="330" t="s">
        <v>23</v>
      </c>
      <c r="C901" s="331">
        <v>39958195000112</v>
      </c>
      <c r="D901" s="332" t="s">
        <v>13</v>
      </c>
      <c r="E901" s="332" t="s">
        <v>616</v>
      </c>
      <c r="F901" s="332" t="s">
        <v>619</v>
      </c>
      <c r="G901" s="333" t="s">
        <v>34</v>
      </c>
      <c r="H901" s="333" t="s">
        <v>1338</v>
      </c>
      <c r="I901" s="333" t="s">
        <v>34</v>
      </c>
      <c r="J901" s="333" t="s">
        <v>611</v>
      </c>
      <c r="K901" s="334" t="s">
        <v>48</v>
      </c>
      <c r="L901" s="335"/>
      <c r="M901" s="335" t="s">
        <v>34</v>
      </c>
      <c r="N901" s="334">
        <v>566284</v>
      </c>
      <c r="O901" s="334" t="s">
        <v>1321</v>
      </c>
      <c r="P901" s="338">
        <v>44183</v>
      </c>
      <c r="Q901" s="339">
        <v>498820562.23000002</v>
      </c>
      <c r="R901" s="339">
        <v>587666064.68809485</v>
      </c>
      <c r="S901" s="334">
        <v>31</v>
      </c>
      <c r="T901" s="336">
        <v>5.1784630084426686E-2</v>
      </c>
      <c r="U901" s="336">
        <v>0.66943002049632594</v>
      </c>
      <c r="V901" s="336">
        <v>6.0868779245741411E-2</v>
      </c>
      <c r="W901" s="336">
        <v>0.59671756569367418</v>
      </c>
      <c r="X901" s="336" t="s">
        <v>1418</v>
      </c>
      <c r="Y901" s="336" t="s">
        <v>1418</v>
      </c>
      <c r="Z901" s="336" t="s">
        <v>1418</v>
      </c>
      <c r="AA901" s="336" t="s">
        <v>1418</v>
      </c>
      <c r="AB901" s="336">
        <v>7.0127504159839427E-2</v>
      </c>
      <c r="AC901" s="340">
        <v>-0.5077628315703997</v>
      </c>
      <c r="AD901" s="509">
        <v>39913737000130</v>
      </c>
      <c r="AE901" s="337" t="s">
        <v>2368</v>
      </c>
      <c r="AF901" s="337" t="s">
        <v>2134</v>
      </c>
      <c r="AG901" s="341" t="s">
        <v>1436</v>
      </c>
      <c r="AH901" s="341" t="s">
        <v>2135</v>
      </c>
      <c r="AI901" s="341">
        <v>5000</v>
      </c>
      <c r="AJ901" s="341">
        <v>1000</v>
      </c>
      <c r="AK901" s="341">
        <v>1000</v>
      </c>
      <c r="AL901" s="336">
        <v>1.95E-2</v>
      </c>
      <c r="AM901" s="336">
        <v>0.2</v>
      </c>
      <c r="AN901" s="336" t="s">
        <v>34</v>
      </c>
      <c r="AO901" s="334" t="s">
        <v>1324</v>
      </c>
      <c r="AP901" s="337" t="s">
        <v>13</v>
      </c>
      <c r="AQ901" s="343" t="s">
        <v>668</v>
      </c>
      <c r="AR901" s="336">
        <v>5.2006500000000002E-3</v>
      </c>
      <c r="AS901" s="336">
        <v>5.2006500000000002E-3</v>
      </c>
      <c r="AT901" s="336"/>
      <c r="AX901" s="629"/>
      <c r="AY901" s="630"/>
      <c r="AZ901" s="630"/>
      <c r="BA901" s="630"/>
      <c r="BB901" s="631"/>
      <c r="BC901" s="630"/>
      <c r="BD901" s="630"/>
      <c r="BE901" s="630"/>
      <c r="BF901" s="630"/>
      <c r="BG901" s="631"/>
      <c r="BH901" s="631"/>
      <c r="BI901" s="632"/>
      <c r="BJ901" s="632"/>
      <c r="BK901" s="632"/>
      <c r="BL901" s="631"/>
      <c r="BM901" s="631"/>
      <c r="BN901" s="631"/>
      <c r="BO901" s="631"/>
      <c r="BP901" s="631"/>
      <c r="BQ901" s="631"/>
      <c r="BR901" s="631"/>
      <c r="BS901" s="631"/>
      <c r="BT901" s="634"/>
      <c r="BU901" s="635"/>
      <c r="BV901" s="633"/>
      <c r="BW901" s="636"/>
    </row>
    <row r="902" spans="2:75" ht="15.75" customHeight="1">
      <c r="B902" s="330" t="s">
        <v>1119</v>
      </c>
      <c r="C902" s="331">
        <v>29177015000101</v>
      </c>
      <c r="D902" s="332" t="s">
        <v>13</v>
      </c>
      <c r="E902" s="332" t="s">
        <v>615</v>
      </c>
      <c r="F902" s="332" t="s">
        <v>619</v>
      </c>
      <c r="G902" s="333" t="s">
        <v>34</v>
      </c>
      <c r="H902" s="333" t="s">
        <v>1337</v>
      </c>
      <c r="I902" s="333" t="s">
        <v>34</v>
      </c>
      <c r="J902" s="333" t="s">
        <v>611</v>
      </c>
      <c r="K902" s="334" t="s">
        <v>48</v>
      </c>
      <c r="L902" s="335"/>
      <c r="M902" s="335" t="s">
        <v>34</v>
      </c>
      <c r="N902" s="334">
        <v>469777</v>
      </c>
      <c r="O902" s="334" t="s">
        <v>1321</v>
      </c>
      <c r="P902" s="338">
        <v>43235</v>
      </c>
      <c r="Q902" s="339">
        <v>6816844.21</v>
      </c>
      <c r="R902" s="339">
        <v>9604041.7549206279</v>
      </c>
      <c r="S902" s="334">
        <v>31</v>
      </c>
      <c r="T902" s="336">
        <v>4.2365023991558504E-2</v>
      </c>
      <c r="U902" s="336">
        <v>0.5476609340022156</v>
      </c>
      <c r="V902" s="336">
        <v>3.5933913905060733E-2</v>
      </c>
      <c r="W902" s="336">
        <v>0.35227250976573665</v>
      </c>
      <c r="X902" s="336">
        <v>3.6411146105434833E-2</v>
      </c>
      <c r="Y902" s="336">
        <v>0.27611233538633634</v>
      </c>
      <c r="Z902" s="336">
        <v>9.9949746259276662E-2</v>
      </c>
      <c r="AA902" s="336">
        <v>0.56814676027229816</v>
      </c>
      <c r="AB902" s="336">
        <v>4.2992148291885308E-2</v>
      </c>
      <c r="AC902" s="340">
        <v>-1.4171315548856875</v>
      </c>
      <c r="AD902" s="509">
        <v>22354046000141</v>
      </c>
      <c r="AE902" s="337" t="s">
        <v>2148</v>
      </c>
      <c r="AF902" s="337" t="s">
        <v>2134</v>
      </c>
      <c r="AG902" s="341" t="s">
        <v>1436</v>
      </c>
      <c r="AH902" s="341" t="s">
        <v>2138</v>
      </c>
      <c r="AI902" s="341">
        <v>5000</v>
      </c>
      <c r="AJ902" s="341">
        <v>5000</v>
      </c>
      <c r="AK902" s="341">
        <v>5000</v>
      </c>
      <c r="AL902" s="336">
        <v>0</v>
      </c>
      <c r="AM902" s="336" t="s">
        <v>34</v>
      </c>
      <c r="AN902" s="336" t="s">
        <v>34</v>
      </c>
      <c r="AO902" s="334" t="s">
        <v>1324</v>
      </c>
      <c r="AP902" s="337" t="s">
        <v>13</v>
      </c>
      <c r="AQ902" s="343" t="s">
        <v>668</v>
      </c>
      <c r="AR902" s="336">
        <v>4.8250000000000003E-3</v>
      </c>
      <c r="AS902" s="336">
        <v>4.8250000000000003E-3</v>
      </c>
      <c r="AT902" s="336"/>
      <c r="AX902" s="629"/>
      <c r="AY902" s="630"/>
      <c r="AZ902" s="630"/>
      <c r="BA902" s="630"/>
      <c r="BB902" s="631"/>
      <c r="BC902" s="630"/>
      <c r="BD902" s="630"/>
      <c r="BE902" s="630"/>
      <c r="BF902" s="630"/>
      <c r="BG902" s="631"/>
      <c r="BH902" s="631"/>
      <c r="BI902" s="632"/>
      <c r="BJ902" s="632"/>
      <c r="BK902" s="632"/>
      <c r="BL902" s="631"/>
      <c r="BM902" s="631"/>
      <c r="BN902" s="631"/>
      <c r="BO902" s="631"/>
      <c r="BP902" s="631"/>
      <c r="BQ902" s="631"/>
      <c r="BR902" s="631"/>
      <c r="BS902" s="631"/>
      <c r="BT902" s="634"/>
      <c r="BU902" s="635"/>
      <c r="BV902" s="633"/>
      <c r="BW902" s="636"/>
    </row>
    <row r="903" spans="2:75" ht="15.75" customHeight="1">
      <c r="B903" s="330" t="s">
        <v>327</v>
      </c>
      <c r="C903" s="331">
        <v>22354046000141</v>
      </c>
      <c r="D903" s="332" t="s">
        <v>13</v>
      </c>
      <c r="E903" s="332" t="s">
        <v>615</v>
      </c>
      <c r="F903" s="332" t="s">
        <v>619</v>
      </c>
      <c r="G903" s="333" t="s">
        <v>34</v>
      </c>
      <c r="H903" s="333" t="s">
        <v>1337</v>
      </c>
      <c r="I903" s="333" t="s">
        <v>34</v>
      </c>
      <c r="J903" s="333" t="s">
        <v>611</v>
      </c>
      <c r="K903" s="334" t="s">
        <v>48</v>
      </c>
      <c r="L903" s="335"/>
      <c r="M903" s="335" t="s">
        <v>34</v>
      </c>
      <c r="N903" s="334">
        <v>403075</v>
      </c>
      <c r="O903" s="334" t="s">
        <v>1321</v>
      </c>
      <c r="P903" s="338">
        <v>42247</v>
      </c>
      <c r="Q903" s="339">
        <v>127240282.36</v>
      </c>
      <c r="R903" s="339">
        <v>227558768.10944438</v>
      </c>
      <c r="S903" s="334">
        <v>31</v>
      </c>
      <c r="T903" s="336">
        <v>4.2657942201168364E-2</v>
      </c>
      <c r="U903" s="336">
        <v>0.55144754487001912</v>
      </c>
      <c r="V903" s="336">
        <v>3.6000930916319396E-2</v>
      </c>
      <c r="W903" s="336">
        <v>0.35292950056321731</v>
      </c>
      <c r="X903" s="336">
        <v>3.678037439828663E-2</v>
      </c>
      <c r="Y903" s="336">
        <v>0.27891226060524621</v>
      </c>
      <c r="Z903" s="336">
        <v>0.10092191169505993</v>
      </c>
      <c r="AA903" s="336">
        <v>0.57367286377391369</v>
      </c>
      <c r="AB903" s="336">
        <v>4.3478365729269761E-2</v>
      </c>
      <c r="AC903" s="340">
        <v>-1.399313897558482</v>
      </c>
      <c r="AD903" s="509">
        <v>18237547000170</v>
      </c>
      <c r="AE903" s="337" t="s">
        <v>2379</v>
      </c>
      <c r="AF903" s="337" t="s">
        <v>2143</v>
      </c>
      <c r="AG903" s="341" t="s">
        <v>1437</v>
      </c>
      <c r="AH903" s="341" t="s">
        <v>2138</v>
      </c>
      <c r="AI903" s="341">
        <v>50000</v>
      </c>
      <c r="AJ903" s="341">
        <v>5000</v>
      </c>
      <c r="AK903" s="341">
        <v>5000</v>
      </c>
      <c r="AL903" s="336">
        <v>1.9299999999999998E-2</v>
      </c>
      <c r="AM903" s="336">
        <v>0.2</v>
      </c>
      <c r="AN903" s="336" t="s">
        <v>64</v>
      </c>
      <c r="AO903" s="334" t="s">
        <v>1324</v>
      </c>
      <c r="AP903" s="337" t="s">
        <v>13</v>
      </c>
      <c r="AQ903" s="343" t="s">
        <v>664</v>
      </c>
      <c r="AR903" s="336">
        <v>4.8250000000000003E-3</v>
      </c>
      <c r="AS903" s="336">
        <v>4.8250000000000003E-3</v>
      </c>
      <c r="AT903" s="336"/>
      <c r="AX903" s="629"/>
      <c r="AY903" s="630"/>
      <c r="AZ903" s="630"/>
      <c r="BA903" s="630"/>
      <c r="BB903" s="631"/>
      <c r="BC903" s="630"/>
      <c r="BD903" s="630"/>
      <c r="BE903" s="630"/>
      <c r="BF903" s="630"/>
      <c r="BG903" s="631"/>
      <c r="BH903" s="631"/>
      <c r="BI903" s="632"/>
      <c r="BJ903" s="632"/>
      <c r="BK903" s="632"/>
      <c r="BL903" s="631"/>
      <c r="BM903" s="631"/>
      <c r="BN903" s="631"/>
      <c r="BO903" s="631"/>
      <c r="BP903" s="631"/>
      <c r="BQ903" s="631"/>
      <c r="BR903" s="631"/>
      <c r="BS903" s="631"/>
      <c r="BT903" s="634"/>
      <c r="BU903" s="635"/>
      <c r="BV903" s="633"/>
      <c r="BW903" s="636"/>
    </row>
    <row r="904" spans="2:75" ht="15.75" customHeight="1">
      <c r="B904" s="330" t="s">
        <v>328</v>
      </c>
      <c r="C904" s="331">
        <v>34799112000176</v>
      </c>
      <c r="D904" s="332" t="s">
        <v>13</v>
      </c>
      <c r="E904" s="332" t="s">
        <v>615</v>
      </c>
      <c r="F904" s="332" t="s">
        <v>619</v>
      </c>
      <c r="G904" s="333" t="s">
        <v>34</v>
      </c>
      <c r="H904" s="333" t="s">
        <v>865</v>
      </c>
      <c r="I904" s="333" t="s">
        <v>34</v>
      </c>
      <c r="J904" s="333"/>
      <c r="K904" s="334" t="s">
        <v>48</v>
      </c>
      <c r="L904" s="335"/>
      <c r="M904" s="335" t="s">
        <v>34</v>
      </c>
      <c r="N904" s="334">
        <v>519057</v>
      </c>
      <c r="O904" s="334" t="s">
        <v>1321</v>
      </c>
      <c r="P904" s="338">
        <v>43803</v>
      </c>
      <c r="Q904" s="339">
        <v>37668231.25</v>
      </c>
      <c r="R904" s="339">
        <v>53255233.409761935</v>
      </c>
      <c r="S904" s="334">
        <v>31</v>
      </c>
      <c r="T904" s="336">
        <v>5.5124983556550822E-2</v>
      </c>
      <c r="U904" s="336">
        <v>0.71261142180523507</v>
      </c>
      <c r="V904" s="336">
        <v>9.8281394284096324E-2</v>
      </c>
      <c r="W904" s="336">
        <v>0.96348629095086102</v>
      </c>
      <c r="X904" s="336">
        <v>2.0070121229696536E-2</v>
      </c>
      <c r="Y904" s="336">
        <v>0.15219537523404797</v>
      </c>
      <c r="Z904" s="336" t="s">
        <v>1418</v>
      </c>
      <c r="AA904" s="336" t="s">
        <v>1418</v>
      </c>
      <c r="AB904" s="336">
        <v>6.8115920521189699E-2</v>
      </c>
      <c r="AC904" s="340">
        <v>-1.5851756403511483E-2</v>
      </c>
      <c r="AD904" s="509">
        <v>34799086000186</v>
      </c>
      <c r="AE904" s="337" t="s">
        <v>2380</v>
      </c>
      <c r="AF904" s="337" t="s">
        <v>2140</v>
      </c>
      <c r="AG904" s="341" t="s">
        <v>719</v>
      </c>
      <c r="AH904" s="341" t="s">
        <v>2138</v>
      </c>
      <c r="AI904" s="341">
        <v>5000</v>
      </c>
      <c r="AJ904" s="341">
        <v>1000</v>
      </c>
      <c r="AK904" s="341">
        <v>1000</v>
      </c>
      <c r="AL904" s="336">
        <v>1.9E-2</v>
      </c>
      <c r="AM904" s="336">
        <v>0.2</v>
      </c>
      <c r="AN904" s="336" t="s">
        <v>2147</v>
      </c>
      <c r="AO904" s="334" t="s">
        <v>1324</v>
      </c>
      <c r="AP904" s="337" t="s">
        <v>13</v>
      </c>
      <c r="AQ904" s="343" t="s">
        <v>668</v>
      </c>
      <c r="AR904" s="336">
        <v>6.3333333333333332E-3</v>
      </c>
      <c r="AS904" s="336">
        <v>6.3333333333333332E-3</v>
      </c>
      <c r="AT904" s="336"/>
      <c r="AX904" s="629"/>
      <c r="AY904" s="630"/>
      <c r="AZ904" s="630"/>
      <c r="BA904" s="630"/>
      <c r="BB904" s="631"/>
      <c r="BC904" s="630"/>
      <c r="BD904" s="630"/>
      <c r="BE904" s="630"/>
      <c r="BF904" s="630"/>
      <c r="BG904" s="631"/>
      <c r="BH904" s="631"/>
      <c r="BI904" s="632"/>
      <c r="BJ904" s="632"/>
      <c r="BK904" s="632"/>
      <c r="BL904" s="631"/>
      <c r="BM904" s="631"/>
      <c r="BN904" s="631"/>
      <c r="BO904" s="631"/>
      <c r="BP904" s="631"/>
      <c r="BQ904" s="631"/>
      <c r="BR904" s="631"/>
      <c r="BS904" s="631"/>
      <c r="BT904" s="634"/>
      <c r="BU904" s="635"/>
      <c r="BV904" s="633"/>
      <c r="BW904" s="636"/>
    </row>
    <row r="905" spans="2:75" ht="15.75" customHeight="1">
      <c r="B905" s="330" t="s">
        <v>336</v>
      </c>
      <c r="C905" s="331">
        <v>31326427000108</v>
      </c>
      <c r="D905" s="332" t="s">
        <v>13</v>
      </c>
      <c r="E905" s="332" t="s">
        <v>615</v>
      </c>
      <c r="F905" s="332" t="s">
        <v>619</v>
      </c>
      <c r="G905" s="333" t="s">
        <v>34</v>
      </c>
      <c r="H905" s="333" t="s">
        <v>1337</v>
      </c>
      <c r="I905" s="333" t="s">
        <v>34</v>
      </c>
      <c r="J905" s="333"/>
      <c r="K905" s="334" t="s">
        <v>48</v>
      </c>
      <c r="L905" s="335"/>
      <c r="M905" s="335" t="s">
        <v>34</v>
      </c>
      <c r="N905" s="334">
        <v>478288</v>
      </c>
      <c r="O905" s="334" t="s">
        <v>1321</v>
      </c>
      <c r="P905" s="338">
        <v>43404</v>
      </c>
      <c r="Q905" s="339">
        <v>106538183.55</v>
      </c>
      <c r="R905" s="339">
        <v>138218066.04539683</v>
      </c>
      <c r="S905" s="334">
        <v>31</v>
      </c>
      <c r="T905" s="336">
        <v>7.5925815813844277E-3</v>
      </c>
      <c r="U905" s="336">
        <v>9.8150784033016344E-2</v>
      </c>
      <c r="V905" s="336">
        <v>2.6827707705736614E-3</v>
      </c>
      <c r="W905" s="336">
        <v>2.6300124026930587E-2</v>
      </c>
      <c r="X905" s="336">
        <v>-4.4052050253323149E-2</v>
      </c>
      <c r="Y905" s="336">
        <v>-0.33405469959062267</v>
      </c>
      <c r="Z905" s="336">
        <v>4.7898426583311782E-2</v>
      </c>
      <c r="AA905" s="336">
        <v>0.27227018480723109</v>
      </c>
      <c r="AB905" s="336">
        <v>4.6103340156856118E-2</v>
      </c>
      <c r="AC905" s="340">
        <v>-2.0261933445500815</v>
      </c>
      <c r="AD905" s="509">
        <v>31120430000170</v>
      </c>
      <c r="AE905" s="337" t="s">
        <v>2387</v>
      </c>
      <c r="AF905" s="337" t="s">
        <v>2134</v>
      </c>
      <c r="AG905" s="341" t="s">
        <v>1436</v>
      </c>
      <c r="AH905" s="341" t="s">
        <v>2138</v>
      </c>
      <c r="AI905" s="341">
        <v>500</v>
      </c>
      <c r="AJ905" s="341">
        <v>100</v>
      </c>
      <c r="AK905" s="341">
        <v>100</v>
      </c>
      <c r="AL905" s="336">
        <v>1.84E-2</v>
      </c>
      <c r="AM905" s="336">
        <v>0.2</v>
      </c>
      <c r="AN905" s="336" t="s">
        <v>34</v>
      </c>
      <c r="AO905" s="334" t="s">
        <v>1324</v>
      </c>
      <c r="AP905" s="337" t="s">
        <v>13</v>
      </c>
      <c r="AQ905" s="343" t="s">
        <v>664</v>
      </c>
      <c r="AR905" s="336">
        <v>4.9680000000000002E-3</v>
      </c>
      <c r="AS905" s="336">
        <v>4.9680000000000002E-3</v>
      </c>
      <c r="AT905" s="336"/>
      <c r="AX905" s="629"/>
      <c r="AY905" s="630"/>
      <c r="AZ905" s="630"/>
      <c r="BA905" s="630"/>
      <c r="BB905" s="631"/>
      <c r="BC905" s="630"/>
      <c r="BD905" s="630"/>
      <c r="BE905" s="630"/>
      <c r="BF905" s="630"/>
      <c r="BG905" s="631"/>
      <c r="BH905" s="631"/>
      <c r="BI905" s="632"/>
      <c r="BJ905" s="632"/>
      <c r="BK905" s="632"/>
      <c r="BL905" s="631"/>
      <c r="BM905" s="631"/>
      <c r="BN905" s="631"/>
      <c r="BO905" s="631"/>
      <c r="BP905" s="631"/>
      <c r="BQ905" s="631"/>
      <c r="BR905" s="631"/>
      <c r="BS905" s="631"/>
      <c r="BT905" s="634"/>
      <c r="BU905" s="635"/>
      <c r="BV905" s="633"/>
      <c r="BW905" s="636"/>
    </row>
    <row r="906" spans="2:75" ht="15.75" customHeight="1">
      <c r="B906" s="330" t="s">
        <v>363</v>
      </c>
      <c r="C906" s="331">
        <v>10347249000121</v>
      </c>
      <c r="D906" s="332" t="s">
        <v>13</v>
      </c>
      <c r="E906" s="332" t="s">
        <v>615</v>
      </c>
      <c r="F906" s="332" t="s">
        <v>619</v>
      </c>
      <c r="G906" s="333" t="s">
        <v>34</v>
      </c>
      <c r="H906" s="333" t="s">
        <v>865</v>
      </c>
      <c r="I906" s="333" t="s">
        <v>34</v>
      </c>
      <c r="J906" s="333"/>
      <c r="K906" s="334" t="s">
        <v>48</v>
      </c>
      <c r="L906" s="335"/>
      <c r="M906" s="335" t="s">
        <v>34</v>
      </c>
      <c r="N906" s="334">
        <v>222097</v>
      </c>
      <c r="O906" s="334" t="s">
        <v>1321</v>
      </c>
      <c r="P906" s="338">
        <v>39812</v>
      </c>
      <c r="Q906" s="339">
        <v>1166495865.29</v>
      </c>
      <c r="R906" s="339">
        <v>1289502344.2367854</v>
      </c>
      <c r="S906" s="334">
        <v>31</v>
      </c>
      <c r="T906" s="336">
        <v>0.15439568548971794</v>
      </c>
      <c r="U906" s="336">
        <v>1.9959031614866938</v>
      </c>
      <c r="V906" s="336">
        <v>0.13273431261320501</v>
      </c>
      <c r="W906" s="336">
        <v>1.3012400920150915</v>
      </c>
      <c r="X906" s="336">
        <v>0.14750952139554419</v>
      </c>
      <c r="Y906" s="336">
        <v>1.1185914974031836</v>
      </c>
      <c r="Z906" s="336">
        <v>0.2564673808951321</v>
      </c>
      <c r="AA906" s="336">
        <v>1.4578437367225119</v>
      </c>
      <c r="AB906" s="336">
        <v>5.3889329093276366E-2</v>
      </c>
      <c r="AC906" s="340">
        <v>0.53735791397719579</v>
      </c>
      <c r="AD906" s="509">
        <v>27249022000146</v>
      </c>
      <c r="AE906" s="337" t="s">
        <v>2343</v>
      </c>
      <c r="AF906" s="337" t="s">
        <v>2343</v>
      </c>
      <c r="AG906" s="341" t="s">
        <v>1440</v>
      </c>
      <c r="AH906" s="341" t="s">
        <v>2138</v>
      </c>
      <c r="AI906" s="341">
        <v>5000</v>
      </c>
      <c r="AJ906" s="341">
        <v>500</v>
      </c>
      <c r="AK906" s="341">
        <v>100</v>
      </c>
      <c r="AL906" s="336">
        <v>0.02</v>
      </c>
      <c r="AM906" s="336">
        <v>0.2</v>
      </c>
      <c r="AN906" s="336" t="s">
        <v>64</v>
      </c>
      <c r="AO906" s="334" t="s">
        <v>1324</v>
      </c>
      <c r="AP906" s="337" t="s">
        <v>13</v>
      </c>
      <c r="AQ906" s="343" t="s">
        <v>668</v>
      </c>
      <c r="AR906" s="336">
        <v>6.6666666666666662E-3</v>
      </c>
      <c r="AS906" s="336">
        <v>6.6666666666666662E-3</v>
      </c>
      <c r="AT906" s="336"/>
      <c r="AX906" s="629"/>
      <c r="AY906" s="630"/>
      <c r="AZ906" s="630"/>
      <c r="BA906" s="630"/>
      <c r="BB906" s="631"/>
      <c r="BC906" s="630"/>
      <c r="BD906" s="630"/>
      <c r="BE906" s="630"/>
      <c r="BF906" s="630"/>
      <c r="BG906" s="631"/>
      <c r="BH906" s="631"/>
      <c r="BI906" s="632"/>
      <c r="BJ906" s="632"/>
      <c r="BK906" s="632"/>
      <c r="BL906" s="631"/>
      <c r="BM906" s="631"/>
      <c r="BN906" s="631"/>
      <c r="BO906" s="631"/>
      <c r="BP906" s="631"/>
      <c r="BQ906" s="631"/>
      <c r="BR906" s="631"/>
      <c r="BS906" s="631"/>
      <c r="BT906" s="634"/>
      <c r="BU906" s="635"/>
      <c r="BV906" s="633"/>
      <c r="BW906" s="636"/>
    </row>
    <row r="907" spans="2:75" ht="15.75" customHeight="1">
      <c r="B907" s="330" t="s">
        <v>368</v>
      </c>
      <c r="C907" s="331">
        <v>11301137000100</v>
      </c>
      <c r="D907" s="332" t="s">
        <v>13</v>
      </c>
      <c r="E907" s="332" t="s">
        <v>615</v>
      </c>
      <c r="F907" s="332" t="s">
        <v>619</v>
      </c>
      <c r="G907" s="333" t="s">
        <v>34</v>
      </c>
      <c r="H907" s="333" t="s">
        <v>1338</v>
      </c>
      <c r="I907" s="333" t="s">
        <v>34</v>
      </c>
      <c r="J907" s="333"/>
      <c r="K907" s="334" t="s">
        <v>48</v>
      </c>
      <c r="L907" s="335"/>
      <c r="M907" s="335" t="s">
        <v>34</v>
      </c>
      <c r="N907" s="334">
        <v>239372</v>
      </c>
      <c r="O907" s="334" t="s">
        <v>1321</v>
      </c>
      <c r="P907" s="338">
        <v>40154</v>
      </c>
      <c r="Q907" s="339">
        <v>142359592.33000001</v>
      </c>
      <c r="R907" s="339">
        <v>149662976.9103215</v>
      </c>
      <c r="S907" s="334">
        <v>31</v>
      </c>
      <c r="T907" s="336">
        <v>0.10418466711330998</v>
      </c>
      <c r="U907" s="336">
        <v>1.3468155266796118</v>
      </c>
      <c r="V907" s="336">
        <v>0.11283949474800137</v>
      </c>
      <c r="W907" s="336">
        <v>1.1062043539314512</v>
      </c>
      <c r="X907" s="336">
        <v>0.35387790105844186</v>
      </c>
      <c r="Y907" s="336">
        <v>2.683520409380268</v>
      </c>
      <c r="Z907" s="336">
        <v>0.49614493718400521</v>
      </c>
      <c r="AA907" s="336">
        <v>2.8202486673189822</v>
      </c>
      <c r="AB907" s="336">
        <v>0.17154749407804931</v>
      </c>
      <c r="AC907" s="340">
        <v>0.14234332563614596</v>
      </c>
      <c r="AD907" s="509">
        <v>11286399000135</v>
      </c>
      <c r="AE907" s="337" t="s">
        <v>2412</v>
      </c>
      <c r="AF907" s="337" t="s">
        <v>2212</v>
      </c>
      <c r="AG907" s="341" t="s">
        <v>736</v>
      </c>
      <c r="AH907" s="341" t="s">
        <v>2138</v>
      </c>
      <c r="AI907" s="341">
        <v>500</v>
      </c>
      <c r="AJ907" s="341">
        <v>0</v>
      </c>
      <c r="AK907" s="341">
        <v>500</v>
      </c>
      <c r="AL907" s="336">
        <v>0.02</v>
      </c>
      <c r="AM907" s="336">
        <v>0.2</v>
      </c>
      <c r="AN907" s="336" t="s">
        <v>64</v>
      </c>
      <c r="AO907" s="334" t="s">
        <v>1324</v>
      </c>
      <c r="AP907" s="337" t="s">
        <v>13</v>
      </c>
      <c r="AQ907" s="343" t="s">
        <v>671</v>
      </c>
      <c r="AR907" s="336">
        <v>4.6666666666666662E-3</v>
      </c>
      <c r="AS907" s="336">
        <v>4.6666666666666662E-3</v>
      </c>
      <c r="AT907" s="336"/>
      <c r="AX907" s="629"/>
      <c r="AY907" s="630"/>
      <c r="AZ907" s="630"/>
      <c r="BA907" s="630"/>
      <c r="BB907" s="631"/>
      <c r="BC907" s="630"/>
      <c r="BD907" s="630"/>
      <c r="BE907" s="630"/>
      <c r="BF907" s="630"/>
      <c r="BG907" s="631"/>
      <c r="BH907" s="631"/>
      <c r="BI907" s="632"/>
      <c r="BJ907" s="632"/>
      <c r="BK907" s="632"/>
      <c r="BL907" s="631"/>
      <c r="BM907" s="631"/>
      <c r="BN907" s="631"/>
      <c r="BO907" s="631"/>
      <c r="BP907" s="631"/>
      <c r="BQ907" s="631"/>
      <c r="BR907" s="631"/>
      <c r="BS907" s="631"/>
      <c r="BT907" s="634"/>
      <c r="BU907" s="635"/>
      <c r="BV907" s="633"/>
      <c r="BW907" s="636"/>
    </row>
    <row r="908" spans="2:75" ht="15.75" customHeight="1">
      <c r="B908" s="330" t="s">
        <v>1701</v>
      </c>
      <c r="C908" s="331">
        <v>12808980000132</v>
      </c>
      <c r="D908" s="332" t="s">
        <v>13</v>
      </c>
      <c r="E908" s="332" t="s">
        <v>615</v>
      </c>
      <c r="F908" s="332" t="s">
        <v>619</v>
      </c>
      <c r="G908" s="333" t="s">
        <v>34</v>
      </c>
      <c r="H908" s="333" t="s">
        <v>1338</v>
      </c>
      <c r="I908" s="333" t="s">
        <v>34</v>
      </c>
      <c r="J908" s="333" t="s">
        <v>611</v>
      </c>
      <c r="K908" s="334" t="s">
        <v>48</v>
      </c>
      <c r="L908" s="335"/>
      <c r="M908" s="335"/>
      <c r="N908" s="334">
        <v>262821</v>
      </c>
      <c r="O908" s="334" t="s">
        <v>1321</v>
      </c>
      <c r="P908" s="338">
        <v>40513</v>
      </c>
      <c r="Q908" s="339">
        <v>20201941604.130001</v>
      </c>
      <c r="R908" s="339">
        <v>15455078586.779842</v>
      </c>
      <c r="S908" s="334">
        <v>31</v>
      </c>
      <c r="T908" s="336">
        <v>0.65763909162930179</v>
      </c>
      <c r="U908" s="336">
        <v>7.3970676313842363</v>
      </c>
      <c r="V908" s="336">
        <v>0.77012917375381984</v>
      </c>
      <c r="W908" s="336">
        <v>7.0680209963832548</v>
      </c>
      <c r="X908" s="336">
        <v>1.1817468170925194</v>
      </c>
      <c r="Y908" s="336">
        <v>8.3097959813413453</v>
      </c>
      <c r="Z908" s="336">
        <v>1.4130621262872243</v>
      </c>
      <c r="AA908" s="336">
        <v>7.7217679854727139</v>
      </c>
      <c r="AB908" s="336">
        <v>0.24797918596326327</v>
      </c>
      <c r="AC908" s="340">
        <v>2.0029417042424571</v>
      </c>
      <c r="AD908" s="509">
        <v>0</v>
      </c>
      <c r="AE908" s="337" t="s">
        <v>2424</v>
      </c>
      <c r="AF908" s="337" t="s">
        <v>2137</v>
      </c>
      <c r="AG908" s="341" t="s">
        <v>59</v>
      </c>
      <c r="AH908" s="341" t="s">
        <v>2195</v>
      </c>
      <c r="AI908" s="341">
        <v>1000000</v>
      </c>
      <c r="AJ908" s="341">
        <v>0</v>
      </c>
      <c r="AK908" s="341">
        <v>0</v>
      </c>
      <c r="AL908" s="336">
        <v>1.3000000000000001E-2</v>
      </c>
      <c r="AM908" s="336" t="s">
        <v>34</v>
      </c>
      <c r="AN908" s="336" t="s">
        <v>64</v>
      </c>
      <c r="AO908" s="334" t="s">
        <v>1324</v>
      </c>
      <c r="AP908" s="337" t="s">
        <v>13</v>
      </c>
      <c r="AQ908" s="343" t="s">
        <v>679</v>
      </c>
      <c r="AR908" s="336" t="s">
        <v>34</v>
      </c>
      <c r="AS908" s="336" t="s">
        <v>34</v>
      </c>
      <c r="AT908" s="336"/>
      <c r="AX908" s="629"/>
      <c r="AY908" s="630"/>
      <c r="AZ908" s="630"/>
      <c r="BA908" s="630"/>
      <c r="BB908" s="631"/>
      <c r="BC908" s="630"/>
      <c r="BD908" s="630"/>
      <c r="BE908" s="630"/>
      <c r="BF908" s="630"/>
      <c r="BG908" s="631"/>
      <c r="BH908" s="631"/>
      <c r="BI908" s="632"/>
      <c r="BJ908" s="632"/>
      <c r="BK908" s="632"/>
      <c r="BL908" s="631"/>
      <c r="BM908" s="631"/>
      <c r="BN908" s="631"/>
      <c r="BO908" s="631"/>
      <c r="BP908" s="631"/>
      <c r="BQ908" s="631"/>
      <c r="BR908" s="631"/>
      <c r="BS908" s="631"/>
      <c r="BT908" s="634"/>
      <c r="BU908" s="635"/>
      <c r="BV908" s="633"/>
      <c r="BW908" s="636"/>
    </row>
    <row r="909" spans="2:75" ht="15.75" customHeight="1">
      <c r="B909" s="330" t="s">
        <v>695</v>
      </c>
      <c r="C909" s="331">
        <v>17797493000135</v>
      </c>
      <c r="D909" s="332" t="s">
        <v>13</v>
      </c>
      <c r="E909" s="332" t="s">
        <v>615</v>
      </c>
      <c r="F909" s="332" t="s">
        <v>619</v>
      </c>
      <c r="G909" s="333" t="s">
        <v>34</v>
      </c>
      <c r="H909" s="333" t="s">
        <v>1337</v>
      </c>
      <c r="I909" s="333" t="s">
        <v>34</v>
      </c>
      <c r="J909" s="333"/>
      <c r="K909" s="334" t="s">
        <v>48</v>
      </c>
      <c r="L909" s="335"/>
      <c r="M909" s="335" t="s">
        <v>34</v>
      </c>
      <c r="N909" s="334">
        <v>473596</v>
      </c>
      <c r="O909" s="334" t="s">
        <v>1321</v>
      </c>
      <c r="P909" s="338">
        <v>43318</v>
      </c>
      <c r="Q909" s="339">
        <v>23224265.690000001</v>
      </c>
      <c r="R909" s="339">
        <v>39470457.797380969</v>
      </c>
      <c r="S909" s="334">
        <v>31</v>
      </c>
      <c r="T909" s="336">
        <v>0.10276752978805548</v>
      </c>
      <c r="U909" s="336">
        <v>1.3284959158772451</v>
      </c>
      <c r="V909" s="336">
        <v>6.4611756553295097E-2</v>
      </c>
      <c r="W909" s="336">
        <v>0.63341125883302463</v>
      </c>
      <c r="X909" s="336">
        <v>2.7759646315803188E-2</v>
      </c>
      <c r="Y909" s="336">
        <v>0.21050644084535031</v>
      </c>
      <c r="Z909" s="336">
        <v>9.5617399867135466E-2</v>
      </c>
      <c r="AA909" s="336">
        <v>0.54352029888351849</v>
      </c>
      <c r="AB909" s="336">
        <v>3.5703264335066813E-2</v>
      </c>
      <c r="AC909" s="340">
        <v>-0.94944080716599444</v>
      </c>
      <c r="AD909" s="509">
        <v>0</v>
      </c>
      <c r="AE909" s="337" t="s">
        <v>2314</v>
      </c>
      <c r="AF909" s="337" t="s">
        <v>2314</v>
      </c>
      <c r="AG909" s="341" t="s">
        <v>719</v>
      </c>
      <c r="AH909" s="341" t="s">
        <v>2138</v>
      </c>
      <c r="AI909" s="341">
        <v>1000</v>
      </c>
      <c r="AJ909" s="341">
        <v>1000</v>
      </c>
      <c r="AK909" s="341">
        <v>1000</v>
      </c>
      <c r="AL909" s="336">
        <v>0.02</v>
      </c>
      <c r="AM909" s="336">
        <v>0.2</v>
      </c>
      <c r="AN909" s="336" t="s">
        <v>64</v>
      </c>
      <c r="AO909" s="334" t="s">
        <v>1324</v>
      </c>
      <c r="AP909" s="337" t="s">
        <v>13</v>
      </c>
      <c r="AQ909" s="343" t="s">
        <v>664</v>
      </c>
      <c r="AR909" s="336">
        <v>7.1999999999999998E-3</v>
      </c>
      <c r="AS909" s="336">
        <v>7.1999999999999998E-3</v>
      </c>
      <c r="AT909" s="336"/>
      <c r="AX909" s="629"/>
      <c r="AY909" s="630"/>
      <c r="AZ909" s="630"/>
      <c r="BA909" s="630"/>
      <c r="BB909" s="631"/>
      <c r="BC909" s="630"/>
      <c r="BD909" s="630"/>
      <c r="BE909" s="630"/>
      <c r="BF909" s="630"/>
      <c r="BG909" s="631"/>
      <c r="BH909" s="631"/>
      <c r="BI909" s="632"/>
      <c r="BJ909" s="632"/>
      <c r="BK909" s="632"/>
      <c r="BL909" s="631"/>
      <c r="BM909" s="631"/>
      <c r="BN909" s="631"/>
      <c r="BO909" s="631"/>
      <c r="BP909" s="631"/>
      <c r="BQ909" s="631"/>
      <c r="BR909" s="631"/>
      <c r="BS909" s="631"/>
      <c r="BT909" s="634"/>
      <c r="BU909" s="635"/>
      <c r="BV909" s="633"/>
      <c r="BW909" s="636"/>
    </row>
    <row r="910" spans="2:75" ht="15.75" customHeight="1">
      <c r="B910" s="330" t="s">
        <v>407</v>
      </c>
      <c r="C910" s="331">
        <v>28581175000159</v>
      </c>
      <c r="D910" s="332" t="s">
        <v>13</v>
      </c>
      <c r="E910" s="332" t="s">
        <v>615</v>
      </c>
      <c r="F910" s="332" t="s">
        <v>619</v>
      </c>
      <c r="G910" s="333" t="s">
        <v>34</v>
      </c>
      <c r="H910" s="333" t="s">
        <v>1338</v>
      </c>
      <c r="I910" s="333" t="s">
        <v>34</v>
      </c>
      <c r="J910" s="333"/>
      <c r="K910" s="334" t="s">
        <v>48</v>
      </c>
      <c r="L910" s="335"/>
      <c r="M910" s="335" t="s">
        <v>34</v>
      </c>
      <c r="N910" s="334">
        <v>464074</v>
      </c>
      <c r="O910" s="334" t="s">
        <v>1321</v>
      </c>
      <c r="P910" s="338">
        <v>43223</v>
      </c>
      <c r="Q910" s="339">
        <v>63322726.939999998</v>
      </c>
      <c r="R910" s="339">
        <v>62897148.856031738</v>
      </c>
      <c r="S910" s="334">
        <v>31</v>
      </c>
      <c r="T910" s="336">
        <v>7.887909864452447E-2</v>
      </c>
      <c r="U910" s="336">
        <v>1.0196855039081494</v>
      </c>
      <c r="V910" s="336">
        <v>7.3087520477042256E-2</v>
      </c>
      <c r="W910" s="336">
        <v>0.71650208599671406</v>
      </c>
      <c r="X910" s="336">
        <v>7.0340461067736948E-2</v>
      </c>
      <c r="Y910" s="336">
        <v>0.53340449436348703</v>
      </c>
      <c r="Z910" s="336">
        <v>0.1054992768981633</v>
      </c>
      <c r="AA910" s="336">
        <v>0.59969209151642489</v>
      </c>
      <c r="AB910" s="336">
        <v>8.855102762520449E-2</v>
      </c>
      <c r="AC910" s="340">
        <v>-0.2562803798824036</v>
      </c>
      <c r="AD910" s="509">
        <v>28653777000174</v>
      </c>
      <c r="AE910" s="337" t="s">
        <v>2439</v>
      </c>
      <c r="AF910" s="337" t="s">
        <v>2137</v>
      </c>
      <c r="AG910" s="341" t="s">
        <v>59</v>
      </c>
      <c r="AH910" s="341" t="s">
        <v>2138</v>
      </c>
      <c r="AI910" s="341">
        <v>500</v>
      </c>
      <c r="AJ910" s="341">
        <v>100</v>
      </c>
      <c r="AK910" s="341">
        <v>100</v>
      </c>
      <c r="AL910" s="336">
        <v>1.3999999999999999E-2</v>
      </c>
      <c r="AM910" s="336">
        <v>0.2</v>
      </c>
      <c r="AN910" s="336" t="s">
        <v>64</v>
      </c>
      <c r="AO910" s="334" t="s">
        <v>1324</v>
      </c>
      <c r="AP910" s="337" t="s">
        <v>13</v>
      </c>
      <c r="AQ910" s="343" t="s">
        <v>664</v>
      </c>
      <c r="AR910" s="336">
        <v>3.7333333333333333E-3</v>
      </c>
      <c r="AS910" s="336">
        <v>3.7333333333333333E-3</v>
      </c>
      <c r="AT910" s="336"/>
      <c r="AX910" s="629"/>
      <c r="AY910" s="630"/>
      <c r="AZ910" s="630"/>
      <c r="BA910" s="630"/>
      <c r="BB910" s="631"/>
      <c r="BC910" s="630"/>
      <c r="BD910" s="630"/>
      <c r="BE910" s="630"/>
      <c r="BF910" s="630"/>
      <c r="BG910" s="631"/>
      <c r="BH910" s="631"/>
      <c r="BI910" s="632"/>
      <c r="BJ910" s="632"/>
      <c r="BK910" s="632"/>
      <c r="BL910" s="631"/>
      <c r="BM910" s="631"/>
      <c r="BN910" s="631"/>
      <c r="BO910" s="631"/>
      <c r="BP910" s="631"/>
      <c r="BQ910" s="631"/>
      <c r="BR910" s="631"/>
      <c r="BS910" s="631"/>
      <c r="BT910" s="634"/>
      <c r="BU910" s="635"/>
      <c r="BV910" s="633"/>
      <c r="BW910" s="636"/>
    </row>
    <row r="911" spans="2:75" ht="15.75" customHeight="1">
      <c r="B911" s="330" t="s">
        <v>413</v>
      </c>
      <c r="C911" s="331">
        <v>26277600000195</v>
      </c>
      <c r="D911" s="332" t="s">
        <v>13</v>
      </c>
      <c r="E911" s="332" t="s">
        <v>615</v>
      </c>
      <c r="F911" s="332" t="s">
        <v>619</v>
      </c>
      <c r="G911" s="333" t="s">
        <v>34</v>
      </c>
      <c r="H911" s="333" t="s">
        <v>1337</v>
      </c>
      <c r="I911" s="333" t="s">
        <v>34</v>
      </c>
      <c r="J911" s="333"/>
      <c r="K911" s="334" t="s">
        <v>48</v>
      </c>
      <c r="L911" s="335"/>
      <c r="M911" s="335" t="s">
        <v>34</v>
      </c>
      <c r="N911" s="334">
        <v>441465</v>
      </c>
      <c r="O911" s="334" t="s">
        <v>1321</v>
      </c>
      <c r="P911" s="338">
        <v>42888</v>
      </c>
      <c r="Q911" s="339">
        <v>293915026.23000002</v>
      </c>
      <c r="R911" s="339">
        <v>377366595.75432551</v>
      </c>
      <c r="S911" s="334">
        <v>31</v>
      </c>
      <c r="T911" s="336">
        <v>0.12684922737792137</v>
      </c>
      <c r="U911" s="336">
        <v>1.6398047209201212</v>
      </c>
      <c r="V911" s="336">
        <v>0.12978817705428747</v>
      </c>
      <c r="W911" s="336">
        <v>1.272358112440253</v>
      </c>
      <c r="X911" s="336">
        <v>0.19142112783646237</v>
      </c>
      <c r="Y911" s="336">
        <v>1.4515811860512393</v>
      </c>
      <c r="Z911" s="336">
        <v>0.22766515387368935</v>
      </c>
      <c r="AA911" s="336">
        <v>1.2941225409886994</v>
      </c>
      <c r="AB911" s="336">
        <v>4.2158420678999782E-2</v>
      </c>
      <c r="AC911" s="340">
        <v>0.61179000523387228</v>
      </c>
      <c r="AD911" s="509">
        <v>26859555000187</v>
      </c>
      <c r="AE911" s="337" t="s">
        <v>2443</v>
      </c>
      <c r="AF911" s="337" t="s">
        <v>2137</v>
      </c>
      <c r="AG911" s="341" t="s">
        <v>59</v>
      </c>
      <c r="AH911" s="341" t="s">
        <v>2138</v>
      </c>
      <c r="AI911" s="341">
        <v>500</v>
      </c>
      <c r="AJ911" s="341">
        <v>100</v>
      </c>
      <c r="AK911" s="341">
        <v>500</v>
      </c>
      <c r="AL911" s="336">
        <v>1.9E-2</v>
      </c>
      <c r="AM911" s="336">
        <v>0.2</v>
      </c>
      <c r="AN911" s="336" t="s">
        <v>64</v>
      </c>
      <c r="AO911" s="334" t="s">
        <v>1324</v>
      </c>
      <c r="AP911" s="337" t="s">
        <v>13</v>
      </c>
      <c r="AQ911" s="343" t="s">
        <v>664</v>
      </c>
      <c r="AR911" s="336">
        <v>3.7999999999999996E-3</v>
      </c>
      <c r="AS911" s="336">
        <v>3.7999999999999996E-3</v>
      </c>
      <c r="AT911" s="336"/>
      <c r="AX911" s="629"/>
      <c r="AY911" s="630"/>
      <c r="AZ911" s="630"/>
      <c r="BA911" s="630"/>
      <c r="BB911" s="631"/>
      <c r="BC911" s="630"/>
      <c r="BD911" s="630"/>
      <c r="BE911" s="630"/>
      <c r="BF911" s="630"/>
      <c r="BG911" s="631"/>
      <c r="BH911" s="631"/>
      <c r="BI911" s="632"/>
      <c r="BJ911" s="632"/>
      <c r="BK911" s="632"/>
      <c r="BL911" s="631"/>
      <c r="BM911" s="631"/>
      <c r="BN911" s="631"/>
      <c r="BO911" s="631"/>
      <c r="BP911" s="631"/>
      <c r="BQ911" s="631"/>
      <c r="BR911" s="631"/>
      <c r="BS911" s="631"/>
      <c r="BT911" s="634"/>
      <c r="BU911" s="635"/>
      <c r="BV911" s="633"/>
      <c r="BW911" s="636"/>
    </row>
    <row r="912" spans="2:75" ht="15.75" customHeight="1">
      <c r="B912" s="330" t="s">
        <v>1235</v>
      </c>
      <c r="C912" s="331">
        <v>26882932000107</v>
      </c>
      <c r="D912" s="332" t="s">
        <v>13</v>
      </c>
      <c r="E912" s="332" t="s">
        <v>615</v>
      </c>
      <c r="F912" s="332" t="s">
        <v>619</v>
      </c>
      <c r="G912" s="333" t="s">
        <v>34</v>
      </c>
      <c r="H912" s="333" t="s">
        <v>1337</v>
      </c>
      <c r="I912" s="333" t="s">
        <v>34</v>
      </c>
      <c r="J912" s="333"/>
      <c r="K912" s="334" t="s">
        <v>48</v>
      </c>
      <c r="L912" s="335"/>
      <c r="M912" s="335" t="s">
        <v>34</v>
      </c>
      <c r="N912" s="334">
        <v>442011</v>
      </c>
      <c r="O912" s="334" t="s">
        <v>1321</v>
      </c>
      <c r="P912" s="338">
        <v>42893</v>
      </c>
      <c r="Q912" s="339">
        <v>20409167.789999999</v>
      </c>
      <c r="R912" s="339">
        <v>23274077.052103158</v>
      </c>
      <c r="S912" s="334">
        <v>31</v>
      </c>
      <c r="T912" s="336">
        <v>0.1266003637143478</v>
      </c>
      <c r="U912" s="336">
        <v>1.6365876117675553</v>
      </c>
      <c r="V912" s="336">
        <v>0.12955475887434864</v>
      </c>
      <c r="W912" s="336">
        <v>1.2700698337882463</v>
      </c>
      <c r="X912" s="336">
        <v>0.18945857530398569</v>
      </c>
      <c r="Y912" s="336">
        <v>1.4366987936790963</v>
      </c>
      <c r="Z912" s="336">
        <v>0.22412939098727347</v>
      </c>
      <c r="AA912" s="336">
        <v>1.2740241184894849</v>
      </c>
      <c r="AB912" s="336">
        <v>4.1793347388110066E-2</v>
      </c>
      <c r="AC912" s="340">
        <v>0.61182268880175616</v>
      </c>
      <c r="AD912" s="509">
        <v>26277600000195</v>
      </c>
      <c r="AE912" s="337" t="s">
        <v>2148</v>
      </c>
      <c r="AF912" s="337" t="s">
        <v>2134</v>
      </c>
      <c r="AG912" s="341" t="s">
        <v>1436</v>
      </c>
      <c r="AH912" s="341" t="s">
        <v>2138</v>
      </c>
      <c r="AI912" s="341">
        <v>5000</v>
      </c>
      <c r="AJ912" s="341">
        <v>5000</v>
      </c>
      <c r="AK912" s="341">
        <v>5000</v>
      </c>
      <c r="AL912" s="336">
        <v>0</v>
      </c>
      <c r="AM912" s="336" t="s">
        <v>34</v>
      </c>
      <c r="AN912" s="336" t="s">
        <v>34</v>
      </c>
      <c r="AO912" s="334" t="s">
        <v>1324</v>
      </c>
      <c r="AP912" s="337" t="s">
        <v>13</v>
      </c>
      <c r="AQ912" s="343" t="s">
        <v>664</v>
      </c>
      <c r="AR912" s="336">
        <v>3.7999999999999996E-3</v>
      </c>
      <c r="AS912" s="336">
        <v>3.7999999999999996E-3</v>
      </c>
      <c r="AT912" s="336"/>
      <c r="AX912" s="629"/>
      <c r="AY912" s="630"/>
      <c r="AZ912" s="630"/>
      <c r="BA912" s="630"/>
      <c r="BB912" s="631"/>
      <c r="BC912" s="630"/>
      <c r="BD912" s="630"/>
      <c r="BE912" s="630"/>
      <c r="BF912" s="630"/>
      <c r="BG912" s="631"/>
      <c r="BH912" s="631"/>
      <c r="BI912" s="632"/>
      <c r="BJ912" s="632"/>
      <c r="BK912" s="632"/>
      <c r="BL912" s="631"/>
      <c r="BM912" s="631"/>
      <c r="BN912" s="631"/>
      <c r="BO912" s="631"/>
      <c r="BP912" s="631"/>
      <c r="BQ912" s="631"/>
      <c r="BR912" s="631"/>
      <c r="BS912" s="631"/>
      <c r="BT912" s="634"/>
      <c r="BU912" s="635"/>
      <c r="BV912" s="633"/>
      <c r="BW912" s="636"/>
    </row>
    <row r="913" spans="2:75" ht="15.75" customHeight="1">
      <c r="B913" s="330" t="s">
        <v>1244</v>
      </c>
      <c r="C913" s="331">
        <v>38120906000112</v>
      </c>
      <c r="D913" s="332" t="s">
        <v>13</v>
      </c>
      <c r="E913" s="332" t="s">
        <v>615</v>
      </c>
      <c r="F913" s="332" t="s">
        <v>619</v>
      </c>
      <c r="G913" s="333" t="s">
        <v>34</v>
      </c>
      <c r="H913" s="333" t="s">
        <v>1337</v>
      </c>
      <c r="I913" s="333" t="s">
        <v>34</v>
      </c>
      <c r="J913" s="333"/>
      <c r="K913" s="334" t="s">
        <v>48</v>
      </c>
      <c r="L913" s="335"/>
      <c r="M913" s="335" t="s">
        <v>1415</v>
      </c>
      <c r="N913" s="334">
        <v>560170</v>
      </c>
      <c r="O913" s="334" t="s">
        <v>1321</v>
      </c>
      <c r="P913" s="338">
        <v>44146</v>
      </c>
      <c r="Q913" s="339">
        <v>10951554.619999999</v>
      </c>
      <c r="R913" s="339">
        <v>6945279.649444445</v>
      </c>
      <c r="S913" s="334">
        <v>31</v>
      </c>
      <c r="T913" s="336">
        <v>3.6516699259475205E-2</v>
      </c>
      <c r="U913" s="336">
        <v>0.47205849870655298</v>
      </c>
      <c r="V913" s="336">
        <v>7.6455632119192707E-2</v>
      </c>
      <c r="W913" s="336">
        <v>0.7495208421635573</v>
      </c>
      <c r="X913" s="336" t="s">
        <v>1418</v>
      </c>
      <c r="Y913" s="336" t="s">
        <v>1418</v>
      </c>
      <c r="Z913" s="336" t="s">
        <v>1418</v>
      </c>
      <c r="AA913" s="336" t="s">
        <v>1418</v>
      </c>
      <c r="AB913" s="336">
        <v>3.3280667682823506E-2</v>
      </c>
      <c r="AC913" s="340">
        <v>-0.68849217339333812</v>
      </c>
      <c r="AD913" s="509">
        <v>0</v>
      </c>
      <c r="AE913" s="337" t="s">
        <v>2447</v>
      </c>
      <c r="AF913" s="337" t="s">
        <v>2134</v>
      </c>
      <c r="AG913" s="341" t="s">
        <v>1436</v>
      </c>
      <c r="AH913" s="341" t="s">
        <v>2138</v>
      </c>
      <c r="AI913" s="341">
        <v>1000</v>
      </c>
      <c r="AJ913" s="341">
        <v>100</v>
      </c>
      <c r="AK913" s="341">
        <v>500</v>
      </c>
      <c r="AL913" s="336">
        <v>1.7500000000000002E-2</v>
      </c>
      <c r="AM913" s="336">
        <v>0.2</v>
      </c>
      <c r="AN913" s="336" t="s">
        <v>34</v>
      </c>
      <c r="AO913" s="334" t="s">
        <v>1324</v>
      </c>
      <c r="AP913" s="337" t="s">
        <v>13</v>
      </c>
      <c r="AQ913" s="343" t="s">
        <v>668</v>
      </c>
      <c r="AR913" s="336">
        <v>3.5000000000000001E-3</v>
      </c>
      <c r="AS913" s="336">
        <v>3.5000000000000001E-3</v>
      </c>
      <c r="AT913" s="336"/>
      <c r="AX913" s="629"/>
      <c r="AY913" s="630"/>
      <c r="AZ913" s="630"/>
      <c r="BA913" s="630"/>
      <c r="BB913" s="631"/>
      <c r="BC913" s="630"/>
      <c r="BD913" s="630"/>
      <c r="BE913" s="630"/>
      <c r="BF913" s="630"/>
      <c r="BG913" s="631"/>
      <c r="BH913" s="631"/>
      <c r="BI913" s="632"/>
      <c r="BJ913" s="632"/>
      <c r="BK913" s="632"/>
      <c r="BL913" s="631"/>
      <c r="BM913" s="631"/>
      <c r="BN913" s="631"/>
      <c r="BO913" s="631"/>
      <c r="BP913" s="631"/>
      <c r="BQ913" s="631"/>
      <c r="BR913" s="631"/>
      <c r="BS913" s="631"/>
      <c r="BT913" s="634"/>
      <c r="BU913" s="635"/>
      <c r="BV913" s="633"/>
      <c r="BW913" s="636"/>
    </row>
    <row r="914" spans="2:75" ht="15.75" customHeight="1">
      <c r="B914" s="330" t="s">
        <v>1713</v>
      </c>
      <c r="C914" s="331">
        <v>8815403000109</v>
      </c>
      <c r="D914" s="332" t="s">
        <v>13</v>
      </c>
      <c r="E914" s="332" t="s">
        <v>615</v>
      </c>
      <c r="F914" s="332" t="s">
        <v>619</v>
      </c>
      <c r="G914" s="333" t="s">
        <v>34</v>
      </c>
      <c r="H914" s="333" t="s">
        <v>1338</v>
      </c>
      <c r="I914" s="333" t="s">
        <v>34</v>
      </c>
      <c r="J914" s="333" t="s">
        <v>611</v>
      </c>
      <c r="K914" s="334" t="s">
        <v>48</v>
      </c>
      <c r="L914" s="335"/>
      <c r="M914" s="335"/>
      <c r="N914" s="334">
        <v>185779</v>
      </c>
      <c r="O914" s="334" t="s">
        <v>1321</v>
      </c>
      <c r="P914" s="338">
        <v>39238</v>
      </c>
      <c r="Q914" s="339" t="s">
        <v>1393</v>
      </c>
      <c r="R914" s="339" t="s">
        <v>1418</v>
      </c>
      <c r="S914" s="334">
        <v>31</v>
      </c>
      <c r="T914" s="336" t="s">
        <v>1418</v>
      </c>
      <c r="U914" s="336" t="s">
        <v>1418</v>
      </c>
      <c r="V914" s="336" t="s">
        <v>1418</v>
      </c>
      <c r="W914" s="336" t="s">
        <v>1418</v>
      </c>
      <c r="X914" s="336" t="s">
        <v>1418</v>
      </c>
      <c r="Y914" s="336" t="s">
        <v>1418</v>
      </c>
      <c r="Z914" s="336" t="s">
        <v>1418</v>
      </c>
      <c r="AA914" s="336" t="s">
        <v>1418</v>
      </c>
      <c r="AB914" s="336" t="s">
        <v>1418</v>
      </c>
      <c r="AC914" s="340" t="s">
        <v>1418</v>
      </c>
      <c r="AD914" s="509">
        <v>9489380000144</v>
      </c>
      <c r="AE914" s="337" t="s">
        <v>2450</v>
      </c>
      <c r="AF914" s="337" t="s">
        <v>2137</v>
      </c>
      <c r="AG914" s="341" t="s">
        <v>59</v>
      </c>
      <c r="AH914" s="341" t="s">
        <v>2138</v>
      </c>
      <c r="AI914" s="341">
        <v>10000</v>
      </c>
      <c r="AJ914" s="341">
        <v>5000</v>
      </c>
      <c r="AK914" s="341">
        <v>10000</v>
      </c>
      <c r="AL914" s="336">
        <v>1.95E-2</v>
      </c>
      <c r="AM914" s="336">
        <v>0.2</v>
      </c>
      <c r="AN914" s="336" t="s">
        <v>64</v>
      </c>
      <c r="AO914" s="334" t="s">
        <v>1324</v>
      </c>
      <c r="AP914" s="337" t="s">
        <v>13</v>
      </c>
      <c r="AQ914" s="343" t="s">
        <v>664</v>
      </c>
      <c r="AR914" s="336">
        <v>4.7375000000000004E-3</v>
      </c>
      <c r="AS914" s="336">
        <v>4.7375000000000004E-3</v>
      </c>
      <c r="AT914" s="336"/>
      <c r="AX914" s="629"/>
      <c r="AY914" s="630"/>
      <c r="AZ914" s="630"/>
      <c r="BA914" s="630"/>
      <c r="BB914" s="631"/>
      <c r="BC914" s="630"/>
      <c r="BD914" s="630"/>
      <c r="BE914" s="630"/>
      <c r="BF914" s="630"/>
      <c r="BG914" s="631"/>
      <c r="BH914" s="631"/>
      <c r="BI914" s="632"/>
      <c r="BJ914" s="632"/>
      <c r="BK914" s="632"/>
      <c r="BL914" s="631"/>
      <c r="BM914" s="631"/>
      <c r="BN914" s="631"/>
      <c r="BO914" s="631"/>
      <c r="BP914" s="631"/>
      <c r="BQ914" s="631"/>
      <c r="BR914" s="631"/>
      <c r="BS914" s="631"/>
      <c r="BT914" s="634"/>
      <c r="BU914" s="635"/>
      <c r="BV914" s="633"/>
      <c r="BW914" s="636"/>
    </row>
    <row r="915" spans="2:75" ht="15.75" customHeight="1">
      <c r="B915" s="330" t="s">
        <v>430</v>
      </c>
      <c r="C915" s="331">
        <v>24572582000149</v>
      </c>
      <c r="D915" s="332" t="s">
        <v>13</v>
      </c>
      <c r="E915" s="332" t="s">
        <v>615</v>
      </c>
      <c r="F915" s="332" t="s">
        <v>619</v>
      </c>
      <c r="G915" s="333" t="s">
        <v>34</v>
      </c>
      <c r="H915" s="333" t="s">
        <v>1337</v>
      </c>
      <c r="I915" s="333" t="s">
        <v>34</v>
      </c>
      <c r="J915" s="333" t="s">
        <v>611</v>
      </c>
      <c r="K915" s="334" t="s">
        <v>48</v>
      </c>
      <c r="L915" s="335"/>
      <c r="M915" s="335" t="s">
        <v>34</v>
      </c>
      <c r="N915" s="334">
        <v>421715</v>
      </c>
      <c r="O915" s="334" t="s">
        <v>1321</v>
      </c>
      <c r="P915" s="338">
        <v>42590</v>
      </c>
      <c r="Q915" s="339">
        <v>370992317.45999998</v>
      </c>
      <c r="R915" s="339">
        <v>438602024.97999996</v>
      </c>
      <c r="S915" s="334">
        <v>31</v>
      </c>
      <c r="T915" s="336">
        <v>9.1769614846965331E-2</v>
      </c>
      <c r="U915" s="336">
        <v>1.1863237228456891</v>
      </c>
      <c r="V915" s="336">
        <v>8.7336673446295698E-2</v>
      </c>
      <c r="W915" s="336">
        <v>0.85619143049107704</v>
      </c>
      <c r="X915" s="336">
        <v>3.2388240756747066E-2</v>
      </c>
      <c r="Y915" s="336">
        <v>0.24560591332403914</v>
      </c>
      <c r="Z915" s="336">
        <v>0.18867388971712495</v>
      </c>
      <c r="AA915" s="336">
        <v>1.0724835550126106</v>
      </c>
      <c r="AB915" s="336">
        <v>4.2394728857163264E-2</v>
      </c>
      <c r="AC915" s="340">
        <v>-0.29512729406852045</v>
      </c>
      <c r="AD915" s="509">
        <v>24572601000137</v>
      </c>
      <c r="AE915" s="337" t="s">
        <v>2457</v>
      </c>
      <c r="AF915" s="337" t="s">
        <v>2140</v>
      </c>
      <c r="AG915" s="341" t="s">
        <v>719</v>
      </c>
      <c r="AH915" s="341" t="s">
        <v>2138</v>
      </c>
      <c r="AI915" s="341">
        <v>5000</v>
      </c>
      <c r="AJ915" s="341">
        <v>500</v>
      </c>
      <c r="AK915" s="341">
        <v>1000</v>
      </c>
      <c r="AL915" s="336">
        <v>1.9199999999999998E-2</v>
      </c>
      <c r="AM915" s="336">
        <v>0.2</v>
      </c>
      <c r="AN915" s="336" t="s">
        <v>64</v>
      </c>
      <c r="AO915" s="334" t="s">
        <v>1324</v>
      </c>
      <c r="AP915" s="337" t="s">
        <v>13</v>
      </c>
      <c r="AQ915" s="343" t="s">
        <v>668</v>
      </c>
      <c r="AR915" s="336">
        <v>5.1840000000000002E-3</v>
      </c>
      <c r="AS915" s="336">
        <v>5.1840000000000002E-3</v>
      </c>
      <c r="AT915" s="336"/>
      <c r="AX915" s="629"/>
      <c r="AY915" s="630"/>
      <c r="AZ915" s="630"/>
      <c r="BA915" s="630"/>
      <c r="BB915" s="631"/>
      <c r="BC915" s="630"/>
      <c r="BD915" s="630"/>
      <c r="BE915" s="630"/>
      <c r="BF915" s="630"/>
      <c r="BG915" s="631"/>
      <c r="BH915" s="631"/>
      <c r="BI915" s="632"/>
      <c r="BJ915" s="632"/>
      <c r="BK915" s="632"/>
      <c r="BL915" s="631"/>
      <c r="BM915" s="631"/>
      <c r="BN915" s="631"/>
      <c r="BO915" s="631"/>
      <c r="BP915" s="631"/>
      <c r="BQ915" s="631"/>
      <c r="BR915" s="631"/>
      <c r="BS915" s="631"/>
      <c r="BT915" s="634"/>
      <c r="BU915" s="635"/>
      <c r="BV915" s="633"/>
      <c r="BW915" s="636"/>
    </row>
    <row r="916" spans="2:75" ht="15.75" customHeight="1">
      <c r="B916" s="330" t="s">
        <v>544</v>
      </c>
      <c r="C916" s="331">
        <v>30568854000130</v>
      </c>
      <c r="D916" s="332" t="s">
        <v>13</v>
      </c>
      <c r="E916" s="332" t="s">
        <v>615</v>
      </c>
      <c r="F916" s="332" t="s">
        <v>619</v>
      </c>
      <c r="G916" s="333" t="s">
        <v>34</v>
      </c>
      <c r="H916" s="333" t="s">
        <v>1338</v>
      </c>
      <c r="I916" s="333" t="s">
        <v>34</v>
      </c>
      <c r="J916" s="333"/>
      <c r="K916" s="334" t="s">
        <v>48</v>
      </c>
      <c r="L916" s="335"/>
      <c r="M916" s="335" t="s">
        <v>1415</v>
      </c>
      <c r="N916" s="334">
        <v>502871</v>
      </c>
      <c r="O916" s="334" t="s">
        <v>1321</v>
      </c>
      <c r="P916" s="338">
        <v>43644</v>
      </c>
      <c r="Q916" s="339">
        <v>753252810.39999998</v>
      </c>
      <c r="R916" s="339">
        <v>1025623063.8825788</v>
      </c>
      <c r="S916" s="334">
        <v>31</v>
      </c>
      <c r="T916" s="336">
        <v>-7.8596002227564465E-2</v>
      </c>
      <c r="U916" s="336">
        <v>-1.0160258612709614</v>
      </c>
      <c r="V916" s="336">
        <v>-0.14765135656934658</v>
      </c>
      <c r="W916" s="336">
        <v>-1.4474770014316229</v>
      </c>
      <c r="X916" s="336">
        <v>-0.10092743115017822</v>
      </c>
      <c r="Y916" s="336">
        <v>-0.76535104494444406</v>
      </c>
      <c r="Z916" s="336">
        <v>-6.0410654100756078E-2</v>
      </c>
      <c r="AA916" s="336">
        <v>-0.34339374233368242</v>
      </c>
      <c r="AB916" s="336">
        <v>0.12618797076564367</v>
      </c>
      <c r="AC916" s="340">
        <v>-1.972619031809733</v>
      </c>
      <c r="AD916" s="509">
        <v>0</v>
      </c>
      <c r="AE916" s="337" t="s">
        <v>2254</v>
      </c>
      <c r="AF916" s="337" t="s">
        <v>2134</v>
      </c>
      <c r="AG916" s="341" t="s">
        <v>1436</v>
      </c>
      <c r="AH916" s="341" t="s">
        <v>2138</v>
      </c>
      <c r="AI916" s="341">
        <v>1000</v>
      </c>
      <c r="AJ916" s="341">
        <v>100</v>
      </c>
      <c r="AK916" s="341">
        <v>100</v>
      </c>
      <c r="AL916" s="336">
        <v>1.0500000000000001E-2</v>
      </c>
      <c r="AM916" s="336">
        <v>0.15</v>
      </c>
      <c r="AN916" s="336" t="s">
        <v>2152</v>
      </c>
      <c r="AO916" s="334" t="s">
        <v>1324</v>
      </c>
      <c r="AP916" s="337" t="s">
        <v>13</v>
      </c>
      <c r="AQ916" s="343" t="s">
        <v>668</v>
      </c>
      <c r="AR916" s="336">
        <v>3.49965E-3</v>
      </c>
      <c r="AS916" s="336">
        <v>3.49965E-3</v>
      </c>
      <c r="AT916" s="336"/>
      <c r="AX916" s="629"/>
      <c r="AY916" s="630"/>
      <c r="AZ916" s="630"/>
      <c r="BA916" s="630"/>
      <c r="BB916" s="631"/>
      <c r="BC916" s="630"/>
      <c r="BD916" s="630"/>
      <c r="BE916" s="630"/>
      <c r="BF916" s="630"/>
      <c r="BG916" s="631"/>
      <c r="BH916" s="631"/>
      <c r="BI916" s="632"/>
      <c r="BJ916" s="632"/>
      <c r="BK916" s="632"/>
      <c r="BL916" s="631"/>
      <c r="BM916" s="631"/>
      <c r="BN916" s="631"/>
      <c r="BO916" s="631"/>
      <c r="BP916" s="631"/>
      <c r="BQ916" s="631"/>
      <c r="BR916" s="631"/>
      <c r="BS916" s="631"/>
      <c r="BT916" s="634"/>
      <c r="BU916" s="635"/>
      <c r="BV916" s="633"/>
      <c r="BW916" s="636"/>
    </row>
    <row r="917" spans="2:75" ht="15.75" customHeight="1">
      <c r="B917" s="330" t="s">
        <v>255</v>
      </c>
      <c r="C917" s="331">
        <v>36521802000194</v>
      </c>
      <c r="D917" s="332" t="s">
        <v>13</v>
      </c>
      <c r="E917" s="332" t="s">
        <v>616</v>
      </c>
      <c r="F917" s="332" t="s">
        <v>610</v>
      </c>
      <c r="G917" s="333" t="s">
        <v>34</v>
      </c>
      <c r="H917" s="333" t="s">
        <v>1338</v>
      </c>
      <c r="I917" s="333" t="s">
        <v>34</v>
      </c>
      <c r="J917" s="333"/>
      <c r="K917" s="334" t="s">
        <v>48</v>
      </c>
      <c r="L917" s="335"/>
      <c r="M917" s="335" t="s">
        <v>34</v>
      </c>
      <c r="N917" s="334">
        <v>539457</v>
      </c>
      <c r="O917" s="334" t="s">
        <v>1321</v>
      </c>
      <c r="P917" s="338">
        <v>43980</v>
      </c>
      <c r="Q917" s="339">
        <v>8438436.1899999995</v>
      </c>
      <c r="R917" s="339">
        <v>5741659.0566269848</v>
      </c>
      <c r="S917" s="334">
        <v>31</v>
      </c>
      <c r="T917" s="336">
        <v>0.25925545394651794</v>
      </c>
      <c r="U917" s="336">
        <v>3.3514458550008048</v>
      </c>
      <c r="V917" s="336">
        <v>0.19224861906932178</v>
      </c>
      <c r="W917" s="336">
        <v>1.884679295371974</v>
      </c>
      <c r="X917" s="336">
        <v>0.18190708962337276</v>
      </c>
      <c r="Y917" s="336">
        <v>1.3794345059559672</v>
      </c>
      <c r="Z917" s="336" t="s">
        <v>1418</v>
      </c>
      <c r="AA917" s="336" t="s">
        <v>1418</v>
      </c>
      <c r="AB917" s="336">
        <v>0.10666567426682524</v>
      </c>
      <c r="AC917" s="340">
        <v>0.79105947699474599</v>
      </c>
      <c r="AD917" s="509">
        <v>36521795000120</v>
      </c>
      <c r="AE917" s="337" t="s">
        <v>2319</v>
      </c>
      <c r="AF917" s="337" t="s">
        <v>2140</v>
      </c>
      <c r="AG917" s="341" t="s">
        <v>719</v>
      </c>
      <c r="AH917" s="341" t="s">
        <v>2135</v>
      </c>
      <c r="AI917" s="341">
        <v>50000</v>
      </c>
      <c r="AJ917" s="341">
        <v>10000</v>
      </c>
      <c r="AK917" s="341">
        <v>20000</v>
      </c>
      <c r="AL917" s="336">
        <v>1.4999999999999999E-2</v>
      </c>
      <c r="AM917" s="336">
        <v>0.2</v>
      </c>
      <c r="AN917" s="336" t="s">
        <v>64</v>
      </c>
      <c r="AO917" s="334" t="s">
        <v>1324</v>
      </c>
      <c r="AP917" s="337" t="s">
        <v>13</v>
      </c>
      <c r="AQ917" s="343" t="s">
        <v>664</v>
      </c>
      <c r="AR917" s="336">
        <v>4.0000000000000001E-3</v>
      </c>
      <c r="AS917" s="336">
        <v>4.0000000000000001E-3</v>
      </c>
      <c r="AT917" s="336"/>
      <c r="AX917" s="629"/>
      <c r="AY917" s="630"/>
      <c r="AZ917" s="630"/>
      <c r="BA917" s="630"/>
      <c r="BB917" s="631"/>
      <c r="BC917" s="630"/>
      <c r="BD917" s="630"/>
      <c r="BE917" s="630"/>
      <c r="BF917" s="630"/>
      <c r="BG917" s="631"/>
      <c r="BH917" s="631"/>
      <c r="BI917" s="632"/>
      <c r="BJ917" s="632"/>
      <c r="BK917" s="632"/>
      <c r="BL917" s="631"/>
      <c r="BM917" s="631"/>
      <c r="BN917" s="631"/>
      <c r="BO917" s="631"/>
      <c r="BP917" s="631"/>
      <c r="BQ917" s="631"/>
      <c r="BR917" s="631"/>
      <c r="BS917" s="631"/>
      <c r="BT917" s="634"/>
      <c r="BU917" s="635"/>
      <c r="BV917" s="633"/>
      <c r="BW917" s="636"/>
    </row>
    <row r="918" spans="2:75" ht="15.75" customHeight="1">
      <c r="B918" s="330" t="s">
        <v>425</v>
      </c>
      <c r="C918" s="331">
        <v>19941946000180</v>
      </c>
      <c r="D918" s="332" t="s">
        <v>11</v>
      </c>
      <c r="E918" s="332" t="s">
        <v>621</v>
      </c>
      <c r="F918" s="332" t="s">
        <v>672</v>
      </c>
      <c r="G918" s="333" t="s">
        <v>866</v>
      </c>
      <c r="H918" s="333" t="s">
        <v>34</v>
      </c>
      <c r="I918" s="333"/>
      <c r="J918" s="333" t="s">
        <v>608</v>
      </c>
      <c r="K918" s="334" t="s">
        <v>48</v>
      </c>
      <c r="L918" s="335"/>
      <c r="M918" s="335" t="s">
        <v>34</v>
      </c>
      <c r="N918" s="334">
        <v>378003</v>
      </c>
      <c r="O918" s="334" t="s">
        <v>1321</v>
      </c>
      <c r="P918" s="338">
        <v>41913</v>
      </c>
      <c r="Q918" s="339">
        <v>150198864.08000001</v>
      </c>
      <c r="R918" s="339">
        <v>141571897.17638889</v>
      </c>
      <c r="S918" s="334">
        <v>31</v>
      </c>
      <c r="T918" s="336">
        <v>0.11393073657845543</v>
      </c>
      <c r="U918" s="336">
        <v>1.4728048689067181</v>
      </c>
      <c r="V918" s="336">
        <v>0.10579174452270079</v>
      </c>
      <c r="W918" s="336">
        <v>1.0371128359123407</v>
      </c>
      <c r="X918" s="336">
        <v>8.4993962284692026E-2</v>
      </c>
      <c r="Y918" s="336">
        <v>0.6445246560547464</v>
      </c>
      <c r="Z918" s="336">
        <v>0.2910997773780275</v>
      </c>
      <c r="AA918" s="336">
        <v>1.6547055057477289</v>
      </c>
      <c r="AB918" s="336">
        <v>0.10184679251755424</v>
      </c>
      <c r="AC918" s="340">
        <v>8.4372705938251344E-2</v>
      </c>
      <c r="AD918" s="509">
        <v>0</v>
      </c>
      <c r="AE918" s="337" t="s">
        <v>2450</v>
      </c>
      <c r="AF918" s="337" t="s">
        <v>2137</v>
      </c>
      <c r="AG918" s="341" t="s">
        <v>59</v>
      </c>
      <c r="AH918" s="341" t="s">
        <v>2135</v>
      </c>
      <c r="AI918" s="341">
        <v>20000</v>
      </c>
      <c r="AJ918" s="341">
        <v>10000</v>
      </c>
      <c r="AK918" s="341">
        <v>20000</v>
      </c>
      <c r="AL918" s="336">
        <v>0.02</v>
      </c>
      <c r="AM918" s="336">
        <v>0.2</v>
      </c>
      <c r="AN918" s="336" t="s">
        <v>150</v>
      </c>
      <c r="AO918" s="334" t="s">
        <v>1324</v>
      </c>
      <c r="AP918" s="337" t="s">
        <v>13</v>
      </c>
      <c r="AQ918" s="343" t="s">
        <v>664</v>
      </c>
      <c r="AR918" s="336">
        <v>4.0000000000000001E-3</v>
      </c>
      <c r="AS918" s="336">
        <v>4.0000000000000001E-3</v>
      </c>
      <c r="AT918" s="336"/>
      <c r="AX918" s="629"/>
      <c r="AY918" s="630"/>
      <c r="AZ918" s="630"/>
      <c r="BA918" s="630"/>
      <c r="BB918" s="631"/>
      <c r="BC918" s="630"/>
      <c r="BD918" s="630"/>
      <c r="BE918" s="630"/>
      <c r="BF918" s="630"/>
      <c r="BG918" s="631"/>
      <c r="BH918" s="631"/>
      <c r="BI918" s="632"/>
      <c r="BJ918" s="632"/>
      <c r="BK918" s="632"/>
      <c r="BL918" s="631"/>
      <c r="BM918" s="631"/>
      <c r="BN918" s="631"/>
      <c r="BO918" s="631"/>
      <c r="BP918" s="631"/>
      <c r="BQ918" s="631"/>
      <c r="BR918" s="631"/>
      <c r="BS918" s="631"/>
      <c r="BT918" s="634"/>
      <c r="BU918" s="635"/>
      <c r="BV918" s="633"/>
      <c r="BW918" s="636"/>
    </row>
    <row r="919" spans="2:75" ht="15.75" customHeight="1">
      <c r="B919" s="330" t="s">
        <v>1537</v>
      </c>
      <c r="C919" s="331">
        <v>23695873000161</v>
      </c>
      <c r="D919" s="332"/>
      <c r="E919" s="332"/>
      <c r="F919" s="332"/>
      <c r="G919" s="333"/>
      <c r="H919" s="333" t="s">
        <v>34</v>
      </c>
      <c r="I919" s="333"/>
      <c r="J919" s="333"/>
      <c r="K919" s="334"/>
      <c r="L919" s="335"/>
      <c r="M919" s="335"/>
      <c r="N919" s="334">
        <v>417017</v>
      </c>
      <c r="O919" s="334" t="s">
        <v>1321</v>
      </c>
      <c r="P919" s="338">
        <v>42499</v>
      </c>
      <c r="Q919" s="339" t="s">
        <v>1393</v>
      </c>
      <c r="R919" s="339" t="s">
        <v>1418</v>
      </c>
      <c r="S919" s="334">
        <v>31</v>
      </c>
      <c r="T919" s="336" t="s">
        <v>1418</v>
      </c>
      <c r="U919" s="336" t="s">
        <v>1418</v>
      </c>
      <c r="V919" s="336" t="s">
        <v>1418</v>
      </c>
      <c r="W919" s="336" t="s">
        <v>1418</v>
      </c>
      <c r="X919" s="336" t="s">
        <v>1418</v>
      </c>
      <c r="Y919" s="336" t="s">
        <v>1418</v>
      </c>
      <c r="Z919" s="336" t="s">
        <v>1418</v>
      </c>
      <c r="AA919" s="336" t="s">
        <v>1418</v>
      </c>
      <c r="AB919" s="336" t="s">
        <v>1418</v>
      </c>
      <c r="AC919" s="340" t="s">
        <v>1418</v>
      </c>
      <c r="AD919" s="509">
        <v>0</v>
      </c>
      <c r="AE919" s="337" t="s">
        <v>2148</v>
      </c>
      <c r="AF919" s="337" t="s">
        <v>2134</v>
      </c>
      <c r="AG919" s="341" t="s">
        <v>1436</v>
      </c>
      <c r="AH919" s="341" t="s">
        <v>2195</v>
      </c>
      <c r="AI919" s="341">
        <v>10000</v>
      </c>
      <c r="AJ919" s="341">
        <v>5000</v>
      </c>
      <c r="AK919" s="341">
        <v>5000</v>
      </c>
      <c r="AL919" s="336">
        <v>0</v>
      </c>
      <c r="AM919" s="336" t="s">
        <v>34</v>
      </c>
      <c r="AN919" s="336" t="s">
        <v>34</v>
      </c>
      <c r="AO919" s="334" t="s">
        <v>1324</v>
      </c>
      <c r="AP919" s="337" t="s">
        <v>13</v>
      </c>
      <c r="AQ919" s="343" t="s">
        <v>664</v>
      </c>
      <c r="AR919" s="336" t="s">
        <v>34</v>
      </c>
      <c r="AS919" s="336" t="s">
        <v>34</v>
      </c>
      <c r="AT919" s="336"/>
      <c r="AX919" s="629"/>
      <c r="AY919" s="630"/>
      <c r="AZ919" s="630"/>
      <c r="BA919" s="630"/>
      <c r="BB919" s="631"/>
      <c r="BC919" s="630"/>
      <c r="BD919" s="630"/>
      <c r="BE919" s="630"/>
      <c r="BF919" s="630"/>
      <c r="BG919" s="631"/>
      <c r="BH919" s="631"/>
      <c r="BI919" s="632"/>
      <c r="BJ919" s="632"/>
      <c r="BK919" s="632"/>
      <c r="BL919" s="631"/>
      <c r="BM919" s="631"/>
      <c r="BN919" s="631"/>
      <c r="BO919" s="631"/>
      <c r="BP919" s="631"/>
      <c r="BQ919" s="631"/>
      <c r="BR919" s="631"/>
      <c r="BS919" s="631"/>
      <c r="BT919" s="634"/>
      <c r="BU919" s="635"/>
      <c r="BV919" s="633"/>
      <c r="BW919" s="636"/>
    </row>
    <row r="920" spans="2:75" ht="15.75" customHeight="1">
      <c r="B920" s="330" t="s">
        <v>880</v>
      </c>
      <c r="C920" s="331">
        <v>36436823000101</v>
      </c>
      <c r="D920" s="332" t="s">
        <v>14</v>
      </c>
      <c r="E920" s="332" t="s">
        <v>614</v>
      </c>
      <c r="F920" s="332"/>
      <c r="G920" s="333"/>
      <c r="H920" s="333" t="s">
        <v>1338</v>
      </c>
      <c r="I920" s="333" t="s">
        <v>34</v>
      </c>
      <c r="J920" s="333" t="s">
        <v>608</v>
      </c>
      <c r="K920" s="334" t="s">
        <v>48</v>
      </c>
      <c r="L920" s="335"/>
      <c r="M920" s="335" t="s">
        <v>34</v>
      </c>
      <c r="N920" s="334">
        <v>541508</v>
      </c>
      <c r="O920" s="334" t="s">
        <v>1321</v>
      </c>
      <c r="P920" s="338">
        <v>44007</v>
      </c>
      <c r="Q920" s="339">
        <v>14170783.32</v>
      </c>
      <c r="R920" s="339">
        <v>13838791.325317459</v>
      </c>
      <c r="S920" s="334">
        <v>31</v>
      </c>
      <c r="T920" s="336">
        <v>7.5764275534832004E-2</v>
      </c>
      <c r="U920" s="336">
        <v>0.97941957761371912</v>
      </c>
      <c r="V920" s="336">
        <v>-0.13319114599793391</v>
      </c>
      <c r="W920" s="336">
        <v>-1.3057185867153462</v>
      </c>
      <c r="X920" s="336">
        <v>-0.10650914149692114</v>
      </c>
      <c r="Y920" s="336">
        <v>-0.80767816848036666</v>
      </c>
      <c r="Z920" s="336" t="s">
        <v>1418</v>
      </c>
      <c r="AA920" s="336" t="s">
        <v>1418</v>
      </c>
      <c r="AB920" s="336">
        <v>0.2072456710915436</v>
      </c>
      <c r="AC920" s="340">
        <v>-1.0546181384769684</v>
      </c>
      <c r="AD920" s="509">
        <v>36499040000177</v>
      </c>
      <c r="AE920" s="337" t="s">
        <v>2218</v>
      </c>
      <c r="AF920" s="337" t="s">
        <v>2134</v>
      </c>
      <c r="AG920" s="341" t="s">
        <v>1436</v>
      </c>
      <c r="AH920" s="341" t="s">
        <v>2138</v>
      </c>
      <c r="AI920" s="341">
        <v>100</v>
      </c>
      <c r="AJ920" s="341">
        <v>0</v>
      </c>
      <c r="AK920" s="341">
        <v>0</v>
      </c>
      <c r="AL920" s="336">
        <v>0.02</v>
      </c>
      <c r="AM920" s="336">
        <v>0.2</v>
      </c>
      <c r="AN920" s="336" t="s">
        <v>34</v>
      </c>
      <c r="AO920" s="334" t="s">
        <v>1324</v>
      </c>
      <c r="AP920" s="337" t="s">
        <v>13</v>
      </c>
      <c r="AQ920" s="343" t="s">
        <v>668</v>
      </c>
      <c r="AR920" s="336">
        <v>4.6666666666666662E-3</v>
      </c>
      <c r="AS920" s="336">
        <v>4.6666666666666662E-3</v>
      </c>
      <c r="AT920" s="336"/>
      <c r="AX920" s="629"/>
      <c r="AY920" s="630"/>
      <c r="AZ920" s="630"/>
      <c r="BA920" s="630"/>
      <c r="BB920" s="631"/>
      <c r="BC920" s="630"/>
      <c r="BD920" s="630"/>
      <c r="BE920" s="630"/>
      <c r="BF920" s="630"/>
      <c r="BG920" s="631"/>
      <c r="BH920" s="631"/>
      <c r="BI920" s="632"/>
      <c r="BJ920" s="632"/>
      <c r="BK920" s="632"/>
      <c r="BL920" s="631"/>
      <c r="BM920" s="631"/>
      <c r="BN920" s="631"/>
      <c r="BO920" s="631"/>
      <c r="BP920" s="631"/>
      <c r="BQ920" s="631"/>
      <c r="BR920" s="631"/>
      <c r="BS920" s="631"/>
      <c r="BT920" s="634"/>
      <c r="BU920" s="635"/>
      <c r="BV920" s="633"/>
      <c r="BW920" s="636"/>
    </row>
    <row r="921" spans="2:75" ht="15.75" customHeight="1">
      <c r="B921" s="330" t="s">
        <v>1542</v>
      </c>
      <c r="C921" s="331">
        <v>28345337000150</v>
      </c>
      <c r="D921" s="332" t="s">
        <v>14</v>
      </c>
      <c r="E921" s="332" t="s">
        <v>614</v>
      </c>
      <c r="F921" s="332"/>
      <c r="G921" s="333"/>
      <c r="H921" s="333" t="s">
        <v>1338</v>
      </c>
      <c r="I921" s="333" t="s">
        <v>34</v>
      </c>
      <c r="J921" s="333" t="s">
        <v>608</v>
      </c>
      <c r="K921" s="334" t="s">
        <v>48</v>
      </c>
      <c r="L921" s="335"/>
      <c r="M921" s="335"/>
      <c r="N921" s="334">
        <v>455431</v>
      </c>
      <c r="O921" s="334" t="s">
        <v>1321</v>
      </c>
      <c r="P921" s="338">
        <v>43090</v>
      </c>
      <c r="Q921" s="339">
        <v>3239243.03</v>
      </c>
      <c r="R921" s="339">
        <v>5143909.4650000026</v>
      </c>
      <c r="S921" s="334">
        <v>31</v>
      </c>
      <c r="T921" s="336">
        <v>-5.7918110382457311E-2</v>
      </c>
      <c r="U921" s="336">
        <v>-0.65145789694404066</v>
      </c>
      <c r="V921" s="336">
        <v>-0.2143104451919754</v>
      </c>
      <c r="W921" s="336">
        <v>-1.9668787756446315</v>
      </c>
      <c r="X921" s="336">
        <v>-0.13348947766085417</v>
      </c>
      <c r="Y921" s="336">
        <v>-0.9386700340320665</v>
      </c>
      <c r="Z921" s="336">
        <v>-0.28188867449211996</v>
      </c>
      <c r="AA921" s="336">
        <v>-1.5403986149425328</v>
      </c>
      <c r="AB921" s="336">
        <v>0.20413064831004868</v>
      </c>
      <c r="AC921" s="340">
        <v>-1.5856928198699753</v>
      </c>
      <c r="AD921" s="509">
        <v>28345356000186</v>
      </c>
      <c r="AE921" s="337" t="s">
        <v>2222</v>
      </c>
      <c r="AF921" s="337" t="s">
        <v>2146</v>
      </c>
      <c r="AG921" s="341" t="s">
        <v>59</v>
      </c>
      <c r="AH921" s="341" t="s">
        <v>2135</v>
      </c>
      <c r="AI921" s="341">
        <v>100000</v>
      </c>
      <c r="AJ921" s="341">
        <v>50000</v>
      </c>
      <c r="AK921" s="341">
        <v>100000</v>
      </c>
      <c r="AL921" s="336">
        <v>1.9E-2</v>
      </c>
      <c r="AM921" s="336">
        <v>0.2</v>
      </c>
      <c r="AN921" s="336" t="s">
        <v>2166</v>
      </c>
      <c r="AO921" s="334" t="s">
        <v>1324</v>
      </c>
      <c r="AP921" s="337" t="s">
        <v>13</v>
      </c>
      <c r="AQ921" s="343" t="s">
        <v>674</v>
      </c>
      <c r="AR921" s="336" t="s">
        <v>34</v>
      </c>
      <c r="AS921" s="336" t="s">
        <v>34</v>
      </c>
      <c r="AT921" s="336"/>
      <c r="AX921" s="629"/>
      <c r="AY921" s="630"/>
      <c r="AZ921" s="630"/>
      <c r="BA921" s="630"/>
      <c r="BB921" s="631"/>
      <c r="BC921" s="630"/>
      <c r="BD921" s="630"/>
      <c r="BE921" s="630"/>
      <c r="BF921" s="630"/>
      <c r="BG921" s="631"/>
      <c r="BH921" s="631"/>
      <c r="BI921" s="632"/>
      <c r="BJ921" s="632"/>
      <c r="BK921" s="632"/>
      <c r="BL921" s="631"/>
      <c r="BM921" s="631"/>
      <c r="BN921" s="631"/>
      <c r="BO921" s="631"/>
      <c r="BP921" s="631"/>
      <c r="BQ921" s="631"/>
      <c r="BR921" s="631"/>
      <c r="BS921" s="631"/>
      <c r="BT921" s="634"/>
      <c r="BU921" s="635"/>
      <c r="BV921" s="633"/>
      <c r="BW921" s="636"/>
    </row>
    <row r="922" spans="2:75" ht="15.75" customHeight="1">
      <c r="B922" s="330" t="s">
        <v>1572</v>
      </c>
      <c r="C922" s="331">
        <v>31690473000191</v>
      </c>
      <c r="D922" s="332" t="s">
        <v>14</v>
      </c>
      <c r="E922" s="332" t="s">
        <v>614</v>
      </c>
      <c r="F922" s="332"/>
      <c r="G922" s="333"/>
      <c r="H922" s="333" t="s">
        <v>1338</v>
      </c>
      <c r="I922" s="333" t="s">
        <v>34</v>
      </c>
      <c r="J922" s="333" t="s">
        <v>608</v>
      </c>
      <c r="K922" s="334" t="s">
        <v>48</v>
      </c>
      <c r="L922" s="335"/>
      <c r="M922" s="335"/>
      <c r="N922" s="334">
        <v>498701</v>
      </c>
      <c r="O922" s="334" t="s">
        <v>1321</v>
      </c>
      <c r="P922" s="338">
        <v>43637</v>
      </c>
      <c r="Q922" s="339">
        <v>439675932.95999998</v>
      </c>
      <c r="R922" s="339">
        <v>483704708.67615098</v>
      </c>
      <c r="S922" s="334">
        <v>31</v>
      </c>
      <c r="T922" s="336">
        <v>0.18173734377352413</v>
      </c>
      <c r="U922" s="336">
        <v>2.044165926496738</v>
      </c>
      <c r="V922" s="336">
        <v>-6.6285854807239808E-2</v>
      </c>
      <c r="W922" s="336">
        <v>-0.6083522472692966</v>
      </c>
      <c r="X922" s="336">
        <v>6.4730666721088959E-2</v>
      </c>
      <c r="Y922" s="336">
        <v>0.45517248399437726</v>
      </c>
      <c r="Z922" s="336">
        <v>0.43139419450781058</v>
      </c>
      <c r="AA922" s="336">
        <v>2.3573810509107815</v>
      </c>
      <c r="AB922" s="336">
        <v>0.21665716060032833</v>
      </c>
      <c r="AC922" s="340">
        <v>-0.68574340376230092</v>
      </c>
      <c r="AD922" s="509">
        <v>31844634000154</v>
      </c>
      <c r="AE922" s="337" t="s">
        <v>1554</v>
      </c>
      <c r="AF922" s="337" t="s">
        <v>2146</v>
      </c>
      <c r="AG922" s="341" t="s">
        <v>1554</v>
      </c>
      <c r="AH922" s="341" t="s">
        <v>2135</v>
      </c>
      <c r="AI922" s="341">
        <v>100000</v>
      </c>
      <c r="AJ922" s="341">
        <v>50000</v>
      </c>
      <c r="AK922" s="341">
        <v>100000</v>
      </c>
      <c r="AL922" s="336">
        <v>0</v>
      </c>
      <c r="AM922" s="336" t="s">
        <v>34</v>
      </c>
      <c r="AN922" s="336" t="s">
        <v>2147</v>
      </c>
      <c r="AO922" s="334" t="s">
        <v>1324</v>
      </c>
      <c r="AP922" s="337" t="s">
        <v>716</v>
      </c>
      <c r="AQ922" s="343" t="s">
        <v>659</v>
      </c>
      <c r="AR922" s="336" t="s">
        <v>34</v>
      </c>
      <c r="AS922" s="336" t="s">
        <v>34</v>
      </c>
      <c r="AT922" s="336"/>
      <c r="AX922" s="629"/>
      <c r="AY922" s="630"/>
      <c r="AZ922" s="630"/>
      <c r="BA922" s="630"/>
      <c r="BB922" s="631"/>
      <c r="BC922" s="630"/>
      <c r="BD922" s="630"/>
      <c r="BE922" s="630"/>
      <c r="BF922" s="630"/>
      <c r="BG922" s="631"/>
      <c r="BH922" s="631"/>
      <c r="BI922" s="632"/>
      <c r="BJ922" s="632"/>
      <c r="BK922" s="632"/>
      <c r="BL922" s="631"/>
      <c r="BM922" s="631"/>
      <c r="BN922" s="631"/>
      <c r="BO922" s="631"/>
      <c r="BP922" s="631"/>
      <c r="BQ922" s="631"/>
      <c r="BR922" s="631"/>
      <c r="BS922" s="631"/>
      <c r="BT922" s="634"/>
      <c r="BU922" s="635"/>
      <c r="BV922" s="633"/>
      <c r="BW922" s="636"/>
    </row>
    <row r="923" spans="2:75" ht="15.75" customHeight="1">
      <c r="B923" s="330" t="s">
        <v>1573</v>
      </c>
      <c r="C923" s="331">
        <v>26859392000132</v>
      </c>
      <c r="D923" s="332" t="s">
        <v>14</v>
      </c>
      <c r="E923" s="332" t="s">
        <v>607</v>
      </c>
      <c r="F923" s="332"/>
      <c r="G923" s="333"/>
      <c r="H923" s="333" t="s">
        <v>34</v>
      </c>
      <c r="I923" s="333" t="s">
        <v>34</v>
      </c>
      <c r="J923" s="333" t="s">
        <v>608</v>
      </c>
      <c r="K923" s="334" t="s">
        <v>48</v>
      </c>
      <c r="L923" s="335"/>
      <c r="M923" s="335"/>
      <c r="N923" s="334">
        <v>443093</v>
      </c>
      <c r="O923" s="334" t="s">
        <v>1321</v>
      </c>
      <c r="P923" s="338">
        <v>42888</v>
      </c>
      <c r="Q923" s="339">
        <v>140126832.49000001</v>
      </c>
      <c r="R923" s="339">
        <v>186524800.11055559</v>
      </c>
      <c r="S923" s="334">
        <v>31</v>
      </c>
      <c r="T923" s="336">
        <v>-8.9420358402565459E-3</v>
      </c>
      <c r="U923" s="336">
        <v>-0.10057924584252662</v>
      </c>
      <c r="V923" s="336">
        <v>-0.19312141902462787</v>
      </c>
      <c r="W923" s="336">
        <v>-1.772412071943831</v>
      </c>
      <c r="X923" s="336">
        <v>-7.3853598032316059E-2</v>
      </c>
      <c r="Y923" s="336">
        <v>-0.51932302525380247</v>
      </c>
      <c r="Z923" s="336">
        <v>0.15920424519342213</v>
      </c>
      <c r="AA923" s="336">
        <v>0.86998173740312623</v>
      </c>
      <c r="AB923" s="336">
        <v>0.24422375291400833</v>
      </c>
      <c r="AC923" s="340">
        <v>-1.1799812263872338</v>
      </c>
      <c r="AD923" s="509">
        <v>26859548000185</v>
      </c>
      <c r="AE923" s="337" t="s">
        <v>1554</v>
      </c>
      <c r="AF923" s="337" t="s">
        <v>2146</v>
      </c>
      <c r="AG923" s="341" t="s">
        <v>1554</v>
      </c>
      <c r="AH923" s="341" t="s">
        <v>2135</v>
      </c>
      <c r="AI923" s="341">
        <v>100000</v>
      </c>
      <c r="AJ923" s="341">
        <v>50000</v>
      </c>
      <c r="AK923" s="341">
        <v>100000</v>
      </c>
      <c r="AL923" s="336">
        <v>0</v>
      </c>
      <c r="AM923" s="336" t="s">
        <v>34</v>
      </c>
      <c r="AN923" s="336" t="s">
        <v>2147</v>
      </c>
      <c r="AO923" s="334" t="s">
        <v>1324</v>
      </c>
      <c r="AP923" s="337" t="s">
        <v>716</v>
      </c>
      <c r="AQ923" s="343" t="s">
        <v>659</v>
      </c>
      <c r="AR923" s="336" t="s">
        <v>34</v>
      </c>
      <c r="AS923" s="336" t="s">
        <v>34</v>
      </c>
      <c r="AT923" s="336"/>
      <c r="AX923" s="629"/>
      <c r="AY923" s="630"/>
      <c r="AZ923" s="630"/>
      <c r="BA923" s="630"/>
      <c r="BB923" s="631"/>
      <c r="BC923" s="630"/>
      <c r="BD923" s="630"/>
      <c r="BE923" s="630"/>
      <c r="BF923" s="630"/>
      <c r="BG923" s="631"/>
      <c r="BH923" s="631"/>
      <c r="BI923" s="632"/>
      <c r="BJ923" s="632"/>
      <c r="BK923" s="632"/>
      <c r="BL923" s="631"/>
      <c r="BM923" s="631"/>
      <c r="BN923" s="631"/>
      <c r="BO923" s="631"/>
      <c r="BP923" s="631"/>
      <c r="BQ923" s="631"/>
      <c r="BR923" s="631"/>
      <c r="BS923" s="631"/>
      <c r="BT923" s="634"/>
      <c r="BU923" s="635"/>
      <c r="BV923" s="633"/>
      <c r="BW923" s="636"/>
    </row>
    <row r="924" spans="2:75" ht="15.75" customHeight="1">
      <c r="B924" s="330" t="s">
        <v>1583</v>
      </c>
      <c r="C924" s="331">
        <v>34738254000123</v>
      </c>
      <c r="D924" s="332" t="s">
        <v>11</v>
      </c>
      <c r="E924" s="332"/>
      <c r="F924" s="332"/>
      <c r="G924" s="333"/>
      <c r="H924" s="333" t="s">
        <v>34</v>
      </c>
      <c r="I924" s="333"/>
      <c r="J924" s="333"/>
      <c r="K924" s="334"/>
      <c r="L924" s="335"/>
      <c r="M924" s="335"/>
      <c r="N924" s="334">
        <v>521574</v>
      </c>
      <c r="O924" s="334" t="s">
        <v>1321</v>
      </c>
      <c r="P924" s="338">
        <v>43818</v>
      </c>
      <c r="Q924" s="339">
        <v>547429964.03999996</v>
      </c>
      <c r="R924" s="339">
        <v>970965625.80361104</v>
      </c>
      <c r="S924" s="334">
        <v>31</v>
      </c>
      <c r="T924" s="336">
        <v>9.9615477578827605E-2</v>
      </c>
      <c r="U924" s="336">
        <v>1.1204662772671405</v>
      </c>
      <c r="V924" s="336">
        <v>0.10446959848958803</v>
      </c>
      <c r="W924" s="336">
        <v>0.95879151286920616</v>
      </c>
      <c r="X924" s="336">
        <v>0.14151631228605654</v>
      </c>
      <c r="Y924" s="336">
        <v>0.99511305308373199</v>
      </c>
      <c r="Z924" s="336" t="s">
        <v>1418</v>
      </c>
      <c r="AA924" s="336" t="s">
        <v>1418</v>
      </c>
      <c r="AB924" s="336">
        <v>3.2865313933506952E-2</v>
      </c>
      <c r="AC924" s="340">
        <v>-0.10717412777425921</v>
      </c>
      <c r="AD924" s="509">
        <v>34738232000163</v>
      </c>
      <c r="AE924" s="337" t="s">
        <v>1554</v>
      </c>
      <c r="AF924" s="337" t="s">
        <v>2146</v>
      </c>
      <c r="AG924" s="341" t="s">
        <v>59</v>
      </c>
      <c r="AH924" s="341" t="s">
        <v>2135</v>
      </c>
      <c r="AI924" s="341">
        <v>50000</v>
      </c>
      <c r="AJ924" s="341">
        <v>10000</v>
      </c>
      <c r="AK924" s="341">
        <v>50000</v>
      </c>
      <c r="AL924" s="336">
        <v>0.01</v>
      </c>
      <c r="AM924" s="336">
        <v>0.1</v>
      </c>
      <c r="AN924" s="336" t="s">
        <v>64</v>
      </c>
      <c r="AO924" s="334" t="s">
        <v>1324</v>
      </c>
      <c r="AP924" s="337" t="s">
        <v>13</v>
      </c>
      <c r="AQ924" s="343" t="s">
        <v>668</v>
      </c>
      <c r="AR924" s="336" t="s">
        <v>34</v>
      </c>
      <c r="AS924" s="336" t="s">
        <v>34</v>
      </c>
      <c r="AT924" s="336"/>
      <c r="AX924" s="629"/>
      <c r="AY924" s="630"/>
      <c r="AZ924" s="630"/>
      <c r="BA924" s="630"/>
      <c r="BB924" s="631"/>
      <c r="BC924" s="630"/>
      <c r="BD924" s="630"/>
      <c r="BE924" s="630"/>
      <c r="BF924" s="630"/>
      <c r="BG924" s="631"/>
      <c r="BH924" s="631"/>
      <c r="BI924" s="632"/>
      <c r="BJ924" s="632"/>
      <c r="BK924" s="632"/>
      <c r="BL924" s="631"/>
      <c r="BM924" s="631"/>
      <c r="BN924" s="631"/>
      <c r="BO924" s="631"/>
      <c r="BP924" s="631"/>
      <c r="BQ924" s="631"/>
      <c r="BR924" s="631"/>
      <c r="BS924" s="631"/>
      <c r="BT924" s="634"/>
      <c r="BU924" s="635"/>
      <c r="BV924" s="633"/>
      <c r="BW924" s="636"/>
    </row>
    <row r="925" spans="2:75" ht="15.75" customHeight="1">
      <c r="B925" s="330" t="s">
        <v>1590</v>
      </c>
      <c r="C925" s="331">
        <v>5586710000169</v>
      </c>
      <c r="D925" s="332" t="s">
        <v>14</v>
      </c>
      <c r="E925" s="332" t="s">
        <v>607</v>
      </c>
      <c r="F925" s="332"/>
      <c r="G925" s="333"/>
      <c r="H925" s="333" t="s">
        <v>34</v>
      </c>
      <c r="I925" s="333"/>
      <c r="J925" s="333" t="s">
        <v>608</v>
      </c>
      <c r="K925" s="334" t="s">
        <v>48</v>
      </c>
      <c r="L925" s="335"/>
      <c r="M925" s="335"/>
      <c r="N925" s="334">
        <v>147753</v>
      </c>
      <c r="O925" s="334" t="s">
        <v>1321</v>
      </c>
      <c r="P925" s="338">
        <v>38496</v>
      </c>
      <c r="Q925" s="339">
        <v>74291735.379999995</v>
      </c>
      <c r="R925" s="339">
        <v>89715417.148650795</v>
      </c>
      <c r="S925" s="334">
        <v>31</v>
      </c>
      <c r="T925" s="336">
        <v>-7.4094936144628365E-2</v>
      </c>
      <c r="U925" s="336">
        <v>-0.83341343417866232</v>
      </c>
      <c r="V925" s="336">
        <v>-0.20486764489656861</v>
      </c>
      <c r="W925" s="336">
        <v>-1.8802155079394609</v>
      </c>
      <c r="X925" s="336">
        <v>-9.4033619519052536E-2</v>
      </c>
      <c r="Y925" s="336">
        <v>-0.66122470760099183</v>
      </c>
      <c r="Z925" s="336">
        <v>-0.10554576306551144</v>
      </c>
      <c r="AA925" s="336">
        <v>-0.57676154436531457</v>
      </c>
      <c r="AB925" s="336">
        <v>0.24853822282295221</v>
      </c>
      <c r="AC925" s="340">
        <v>-1.2143918383315089</v>
      </c>
      <c r="AD925" s="509">
        <v>14781411000176</v>
      </c>
      <c r="AE925" s="337" t="s">
        <v>2244</v>
      </c>
      <c r="AF925" s="337" t="s">
        <v>2146</v>
      </c>
      <c r="AG925" s="341" t="s">
        <v>59</v>
      </c>
      <c r="AH925" s="341" t="s">
        <v>2135</v>
      </c>
      <c r="AI925" s="341">
        <v>50000</v>
      </c>
      <c r="AJ925" s="341">
        <v>50000</v>
      </c>
      <c r="AK925" s="341">
        <v>50000</v>
      </c>
      <c r="AL925" s="336">
        <v>0.02</v>
      </c>
      <c r="AM925" s="336">
        <v>0.2</v>
      </c>
      <c r="AN925" s="336" t="s">
        <v>2207</v>
      </c>
      <c r="AO925" s="334" t="s">
        <v>1324</v>
      </c>
      <c r="AP925" s="337" t="s">
        <v>716</v>
      </c>
      <c r="AQ925" s="343" t="s">
        <v>659</v>
      </c>
      <c r="AR925" s="336" t="s">
        <v>34</v>
      </c>
      <c r="AS925" s="336" t="s">
        <v>34</v>
      </c>
      <c r="AT925" s="336"/>
      <c r="AX925" s="629"/>
      <c r="AY925" s="630"/>
      <c r="AZ925" s="630"/>
      <c r="BA925" s="630"/>
      <c r="BB925" s="631"/>
      <c r="BC925" s="630"/>
      <c r="BD925" s="630"/>
      <c r="BE925" s="630"/>
      <c r="BF925" s="630"/>
      <c r="BG925" s="631"/>
      <c r="BH925" s="631"/>
      <c r="BI925" s="632"/>
      <c r="BJ925" s="632"/>
      <c r="BK925" s="632"/>
      <c r="BL925" s="631"/>
      <c r="BM925" s="631"/>
      <c r="BN925" s="631"/>
      <c r="BO925" s="631"/>
      <c r="BP925" s="631"/>
      <c r="BQ925" s="631"/>
      <c r="BR925" s="631"/>
      <c r="BS925" s="631"/>
      <c r="BT925" s="634"/>
      <c r="BU925" s="635"/>
      <c r="BV925" s="633"/>
      <c r="BW925" s="636"/>
    </row>
    <row r="926" spans="2:75" ht="15.75" customHeight="1">
      <c r="B926" s="330" t="s">
        <v>1592</v>
      </c>
      <c r="C926" s="331">
        <v>16929562000154</v>
      </c>
      <c r="D926" s="332" t="s">
        <v>14</v>
      </c>
      <c r="E926" s="332" t="s">
        <v>614</v>
      </c>
      <c r="F926" s="332"/>
      <c r="G926" s="333"/>
      <c r="H926" s="333" t="s">
        <v>1338</v>
      </c>
      <c r="I926" s="333" t="s">
        <v>34</v>
      </c>
      <c r="J926" s="333" t="s">
        <v>608</v>
      </c>
      <c r="K926" s="334" t="s">
        <v>48</v>
      </c>
      <c r="L926" s="335"/>
      <c r="M926" s="335"/>
      <c r="N926" s="334">
        <v>321303</v>
      </c>
      <c r="O926" s="334" t="s">
        <v>1321</v>
      </c>
      <c r="P926" s="338">
        <v>41261</v>
      </c>
      <c r="Q926" s="339">
        <v>30933139.09</v>
      </c>
      <c r="R926" s="339">
        <v>34927317.280674629</v>
      </c>
      <c r="S926" s="334">
        <v>31</v>
      </c>
      <c r="T926" s="336">
        <v>-8.593312534218045E-2</v>
      </c>
      <c r="U926" s="336">
        <v>-0.96656836253072465</v>
      </c>
      <c r="V926" s="336">
        <v>-0.22959686995784612</v>
      </c>
      <c r="W926" s="336">
        <v>-2.1071731248096781</v>
      </c>
      <c r="X926" s="336">
        <v>-0.12284265764463564</v>
      </c>
      <c r="Y926" s="336">
        <v>-0.86380382673183498</v>
      </c>
      <c r="Z926" s="336">
        <v>-0.12284345929860008</v>
      </c>
      <c r="AA926" s="336">
        <v>-0.67128590710231861</v>
      </c>
      <c r="AB926" s="336">
        <v>0.25868062239495998</v>
      </c>
      <c r="AC926" s="340">
        <v>-1.278981235768154</v>
      </c>
      <c r="AD926" s="509">
        <v>16929553000163</v>
      </c>
      <c r="AE926" s="337" t="s">
        <v>2244</v>
      </c>
      <c r="AF926" s="337" t="s">
        <v>2146</v>
      </c>
      <c r="AG926" s="341" t="s">
        <v>59</v>
      </c>
      <c r="AH926" s="341" t="s">
        <v>2135</v>
      </c>
      <c r="AI926" s="341">
        <v>50000</v>
      </c>
      <c r="AJ926" s="341">
        <v>50000</v>
      </c>
      <c r="AK926" s="341">
        <v>50000</v>
      </c>
      <c r="AL926" s="336">
        <v>0.02</v>
      </c>
      <c r="AM926" s="336">
        <v>0.2</v>
      </c>
      <c r="AN926" s="336" t="s">
        <v>2166</v>
      </c>
      <c r="AO926" s="334" t="s">
        <v>1324</v>
      </c>
      <c r="AP926" s="337" t="s">
        <v>716</v>
      </c>
      <c r="AQ926" s="343" t="s">
        <v>659</v>
      </c>
      <c r="AR926" s="336" t="s">
        <v>34</v>
      </c>
      <c r="AS926" s="336" t="s">
        <v>34</v>
      </c>
      <c r="AT926" s="336"/>
      <c r="AX926" s="629"/>
      <c r="AY926" s="630"/>
      <c r="AZ926" s="630"/>
      <c r="BA926" s="630"/>
      <c r="BB926" s="631"/>
      <c r="BC926" s="630"/>
      <c r="BD926" s="630"/>
      <c r="BE926" s="630"/>
      <c r="BF926" s="630"/>
      <c r="BG926" s="631"/>
      <c r="BH926" s="631"/>
      <c r="BI926" s="632"/>
      <c r="BJ926" s="632"/>
      <c r="BK926" s="632"/>
      <c r="BL926" s="631"/>
      <c r="BM926" s="631"/>
      <c r="BN926" s="631"/>
      <c r="BO926" s="631"/>
      <c r="BP926" s="631"/>
      <c r="BQ926" s="631"/>
      <c r="BR926" s="631"/>
      <c r="BS926" s="631"/>
      <c r="BT926" s="634"/>
      <c r="BU926" s="635"/>
      <c r="BV926" s="633"/>
      <c r="BW926" s="636"/>
    </row>
    <row r="927" spans="2:75" ht="15.75" customHeight="1">
      <c r="B927" s="330" t="s">
        <v>221</v>
      </c>
      <c r="C927" s="331">
        <v>8830947000131</v>
      </c>
      <c r="D927" s="332" t="s">
        <v>14</v>
      </c>
      <c r="E927" s="332" t="s">
        <v>607</v>
      </c>
      <c r="F927" s="332"/>
      <c r="G927" s="333"/>
      <c r="H927" s="333" t="s">
        <v>34</v>
      </c>
      <c r="I927" s="333" t="s">
        <v>34</v>
      </c>
      <c r="J927" s="333" t="s">
        <v>608</v>
      </c>
      <c r="K927" s="334" t="s">
        <v>48</v>
      </c>
      <c r="L927" s="335"/>
      <c r="M927" s="335" t="s">
        <v>34</v>
      </c>
      <c r="N927" s="334">
        <v>214019</v>
      </c>
      <c r="O927" s="334" t="s">
        <v>1321</v>
      </c>
      <c r="P927" s="338">
        <v>39232</v>
      </c>
      <c r="Q927" s="339">
        <v>824912634.76999998</v>
      </c>
      <c r="R927" s="339">
        <v>719546706.74575377</v>
      </c>
      <c r="S927" s="334">
        <v>31</v>
      </c>
      <c r="T927" s="336">
        <v>8.0875172344573087E-2</v>
      </c>
      <c r="U927" s="336">
        <v>1.0454891382250733</v>
      </c>
      <c r="V927" s="336">
        <v>6.967928761011466E-2</v>
      </c>
      <c r="W927" s="336">
        <v>0.68309000767229955</v>
      </c>
      <c r="X927" s="336">
        <v>0.3895435128565512</v>
      </c>
      <c r="Y927" s="336">
        <v>2.9539792226799828</v>
      </c>
      <c r="Z927" s="336">
        <v>0.79259589492646287</v>
      </c>
      <c r="AA927" s="336">
        <v>4.5053720170479963</v>
      </c>
      <c r="AB927" s="336">
        <v>0.24238484264237659</v>
      </c>
      <c r="AC927" s="340">
        <v>-1.9294849590778382E-3</v>
      </c>
      <c r="AD927" s="509">
        <v>14213077000154</v>
      </c>
      <c r="AE927" s="337" t="s">
        <v>2290</v>
      </c>
      <c r="AF927" s="337" t="s">
        <v>2134</v>
      </c>
      <c r="AG927" s="341" t="s">
        <v>1436</v>
      </c>
      <c r="AH927" s="341" t="s">
        <v>2138</v>
      </c>
      <c r="AI927" s="341">
        <v>5000</v>
      </c>
      <c r="AJ927" s="341">
        <v>1000</v>
      </c>
      <c r="AK927" s="341">
        <v>1000</v>
      </c>
      <c r="AL927" s="336">
        <v>1.9E-2</v>
      </c>
      <c r="AM927" s="336">
        <v>0.2</v>
      </c>
      <c r="AN927" s="336" t="s">
        <v>666</v>
      </c>
      <c r="AO927" s="334" t="s">
        <v>1324</v>
      </c>
      <c r="AP927" s="337" t="s">
        <v>716</v>
      </c>
      <c r="AQ927" s="343" t="s">
        <v>659</v>
      </c>
      <c r="AR927" s="336">
        <v>4.4333333333333325E-3</v>
      </c>
      <c r="AS927" s="336">
        <v>4.4333333333333325E-3</v>
      </c>
      <c r="AT927" s="336"/>
      <c r="AX927" s="629"/>
      <c r="AY927" s="630"/>
      <c r="AZ927" s="630"/>
      <c r="BA927" s="630"/>
      <c r="BB927" s="631"/>
      <c r="BC927" s="630"/>
      <c r="BD927" s="630"/>
      <c r="BE927" s="630"/>
      <c r="BF927" s="630"/>
      <c r="BG927" s="631"/>
      <c r="BH927" s="631"/>
      <c r="BI927" s="632"/>
      <c r="BJ927" s="632"/>
      <c r="BK927" s="632"/>
      <c r="BL927" s="631"/>
      <c r="BM927" s="631"/>
      <c r="BN927" s="631"/>
      <c r="BO927" s="631"/>
      <c r="BP927" s="631"/>
      <c r="BQ927" s="631"/>
      <c r="BR927" s="631"/>
      <c r="BS927" s="631"/>
      <c r="BT927" s="634"/>
      <c r="BU927" s="635"/>
      <c r="BV927" s="633"/>
      <c r="BW927" s="636"/>
    </row>
    <row r="928" spans="2:75" ht="15.75" customHeight="1">
      <c r="B928" s="330" t="s">
        <v>1147</v>
      </c>
      <c r="C928" s="331">
        <v>37098161000170</v>
      </c>
      <c r="D928" s="332" t="s">
        <v>11</v>
      </c>
      <c r="E928" s="332" t="s">
        <v>661</v>
      </c>
      <c r="F928" s="332"/>
      <c r="G928" s="333"/>
      <c r="H928" s="333" t="s">
        <v>34</v>
      </c>
      <c r="I928" s="333" t="s">
        <v>34</v>
      </c>
      <c r="J928" s="333" t="s">
        <v>696</v>
      </c>
      <c r="K928" s="334" t="s">
        <v>49</v>
      </c>
      <c r="L928" s="335"/>
      <c r="M928" s="335" t="s">
        <v>34</v>
      </c>
      <c r="N928" s="334">
        <v>570931</v>
      </c>
      <c r="O928" s="334" t="s">
        <v>1321</v>
      </c>
      <c r="P928" s="338">
        <v>44215</v>
      </c>
      <c r="Q928" s="339">
        <v>5679656</v>
      </c>
      <c r="R928" s="339">
        <v>23720142.471666712</v>
      </c>
      <c r="S928" s="334">
        <v>31</v>
      </c>
      <c r="T928" s="336">
        <v>-0.17291464821018132</v>
      </c>
      <c r="U928" s="336">
        <v>-2.2353014071306019</v>
      </c>
      <c r="V928" s="336">
        <v>-0.22920891552383282</v>
      </c>
      <c r="W928" s="336">
        <v>-2.2470137860738784</v>
      </c>
      <c r="X928" s="336" t="s">
        <v>1418</v>
      </c>
      <c r="Y928" s="336" t="s">
        <v>1418</v>
      </c>
      <c r="Z928" s="336" t="s">
        <v>1418</v>
      </c>
      <c r="AA928" s="336" t="s">
        <v>1418</v>
      </c>
      <c r="AB928" s="336">
        <v>0.1692042537397416</v>
      </c>
      <c r="AC928" s="340">
        <v>-2.0278536632413497</v>
      </c>
      <c r="AD928" s="509">
        <v>0</v>
      </c>
      <c r="AE928" s="337" t="s">
        <v>2395</v>
      </c>
      <c r="AF928" s="337" t="s">
        <v>2134</v>
      </c>
      <c r="AG928" s="341" t="s">
        <v>1436</v>
      </c>
      <c r="AH928" s="341" t="s">
        <v>2135</v>
      </c>
      <c r="AI928" s="341">
        <v>1000</v>
      </c>
      <c r="AJ928" s="341">
        <v>1000</v>
      </c>
      <c r="AK928" s="341">
        <v>1000</v>
      </c>
      <c r="AL928" s="336">
        <v>9.0000000000000011E-3</v>
      </c>
      <c r="AM928" s="336" t="s">
        <v>34</v>
      </c>
      <c r="AN928" s="336" t="s">
        <v>34</v>
      </c>
      <c r="AO928" s="334" t="s">
        <v>1324</v>
      </c>
      <c r="AP928" s="337" t="s">
        <v>13</v>
      </c>
      <c r="AQ928" s="343" t="s">
        <v>679</v>
      </c>
      <c r="AR928" s="336">
        <v>2.8001999999999997E-3</v>
      </c>
      <c r="AS928" s="336">
        <v>2.8001999999999997E-3</v>
      </c>
      <c r="AT928" s="336"/>
      <c r="AX928" s="629"/>
      <c r="AY928" s="630"/>
      <c r="AZ928" s="630"/>
      <c r="BA928" s="630"/>
      <c r="BB928" s="631"/>
      <c r="BC928" s="630"/>
      <c r="BD928" s="630"/>
      <c r="BE928" s="630"/>
      <c r="BF928" s="630"/>
      <c r="BG928" s="631"/>
      <c r="BH928" s="631"/>
      <c r="BI928" s="632"/>
      <c r="BJ928" s="632"/>
      <c r="BK928" s="632"/>
      <c r="BL928" s="631"/>
      <c r="BM928" s="631"/>
      <c r="BN928" s="631"/>
      <c r="BO928" s="631"/>
      <c r="BP928" s="631"/>
      <c r="BQ928" s="631"/>
      <c r="BR928" s="631"/>
      <c r="BS928" s="631"/>
      <c r="BT928" s="634"/>
      <c r="BU928" s="635"/>
      <c r="BV928" s="633"/>
      <c r="BW928" s="636"/>
    </row>
    <row r="929" spans="2:75" ht="15.75" customHeight="1">
      <c r="B929" s="330" t="s">
        <v>1305</v>
      </c>
      <c r="C929" s="331">
        <v>40962665000109</v>
      </c>
      <c r="D929" s="332" t="s">
        <v>14</v>
      </c>
      <c r="E929" s="332" t="s">
        <v>607</v>
      </c>
      <c r="F929" s="332"/>
      <c r="G929" s="333"/>
      <c r="H929" s="333" t="s">
        <v>34</v>
      </c>
      <c r="I929" s="333" t="s">
        <v>34</v>
      </c>
      <c r="J929" s="333" t="s">
        <v>608</v>
      </c>
      <c r="K929" s="334" t="s">
        <v>48</v>
      </c>
      <c r="L929" s="335"/>
      <c r="M929" s="335" t="s">
        <v>1415</v>
      </c>
      <c r="N929" s="334">
        <v>630144</v>
      </c>
      <c r="O929" s="334" t="s">
        <v>1321</v>
      </c>
      <c r="P929" s="338">
        <v>44551</v>
      </c>
      <c r="Q929" s="339">
        <v>2711161.59</v>
      </c>
      <c r="R929" s="339" t="s">
        <v>1418</v>
      </c>
      <c r="S929" s="334">
        <v>31</v>
      </c>
      <c r="T929" s="336">
        <v>-0.10589609252093202</v>
      </c>
      <c r="U929" s="336">
        <v>-1.3689394569622941</v>
      </c>
      <c r="V929" s="336" t="s">
        <v>1418</v>
      </c>
      <c r="W929" s="336" t="s">
        <v>1418</v>
      </c>
      <c r="X929" s="336" t="s">
        <v>1418</v>
      </c>
      <c r="Y929" s="336" t="s">
        <v>1418</v>
      </c>
      <c r="Z929" s="336" t="s">
        <v>1418</v>
      </c>
      <c r="AA929" s="336" t="s">
        <v>1418</v>
      </c>
      <c r="AB929" s="336" t="s">
        <v>1418</v>
      </c>
      <c r="AC929" s="340" t="s">
        <v>1418</v>
      </c>
      <c r="AD929" s="509">
        <v>12123799000192</v>
      </c>
      <c r="AE929" s="337" t="s">
        <v>2418</v>
      </c>
      <c r="AF929" s="337" t="s">
        <v>1430</v>
      </c>
      <c r="AG929" s="341" t="s">
        <v>1430</v>
      </c>
      <c r="AH929" s="341" t="s">
        <v>2138</v>
      </c>
      <c r="AI929" s="341">
        <v>0</v>
      </c>
      <c r="AJ929" s="341" t="s">
        <v>1428</v>
      </c>
      <c r="AK929" s="341">
        <v>0</v>
      </c>
      <c r="AL929" s="336">
        <v>2.5000000000000001E-3</v>
      </c>
      <c r="AM929" s="336" t="s">
        <v>34</v>
      </c>
      <c r="AN929" s="336" t="s">
        <v>666</v>
      </c>
      <c r="AO929" s="334" t="s">
        <v>1324</v>
      </c>
      <c r="AP929" s="337" t="s">
        <v>716</v>
      </c>
      <c r="AQ929" s="343" t="s">
        <v>659</v>
      </c>
      <c r="AR929" s="336">
        <v>2.6666666666666668E-4</v>
      </c>
      <c r="AS929" s="336">
        <v>2.6666666666666668E-4</v>
      </c>
      <c r="AT929" s="336"/>
      <c r="AX929" s="629"/>
      <c r="AY929" s="630"/>
      <c r="AZ929" s="630"/>
      <c r="BA929" s="630"/>
      <c r="BB929" s="631"/>
      <c r="BC929" s="630"/>
      <c r="BD929" s="630"/>
      <c r="BE929" s="630"/>
      <c r="BF929" s="630"/>
      <c r="BG929" s="631"/>
      <c r="BH929" s="631"/>
      <c r="BI929" s="632"/>
      <c r="BJ929" s="632"/>
      <c r="BK929" s="632"/>
      <c r="BL929" s="631"/>
      <c r="BM929" s="631"/>
      <c r="BN929" s="631"/>
      <c r="BO929" s="631"/>
      <c r="BP929" s="631"/>
      <c r="BQ929" s="631"/>
      <c r="BR929" s="631"/>
      <c r="BS929" s="631"/>
      <c r="BT929" s="634"/>
      <c r="BU929" s="635"/>
      <c r="BV929" s="633"/>
      <c r="BW929" s="636"/>
    </row>
    <row r="930" spans="2:75" ht="15.75" customHeight="1">
      <c r="B930" s="330" t="s">
        <v>1246</v>
      </c>
      <c r="C930" s="331">
        <v>30397165000100</v>
      </c>
      <c r="D930" s="332" t="s">
        <v>14</v>
      </c>
      <c r="E930" s="332" t="s">
        <v>607</v>
      </c>
      <c r="F930" s="332"/>
      <c r="G930" s="333"/>
      <c r="H930" s="333" t="s">
        <v>34</v>
      </c>
      <c r="I930" s="333" t="s">
        <v>34</v>
      </c>
      <c r="J930" s="333" t="s">
        <v>608</v>
      </c>
      <c r="K930" s="334" t="s">
        <v>48</v>
      </c>
      <c r="L930" s="335"/>
      <c r="M930" s="335" t="s">
        <v>34</v>
      </c>
      <c r="N930" s="334">
        <v>535354</v>
      </c>
      <c r="O930" s="334" t="s">
        <v>1321</v>
      </c>
      <c r="P930" s="338">
        <v>43935</v>
      </c>
      <c r="Q930" s="339">
        <v>119083793.42</v>
      </c>
      <c r="R930" s="339">
        <v>133161806.62317458</v>
      </c>
      <c r="S930" s="334">
        <v>31</v>
      </c>
      <c r="T930" s="336">
        <v>-1.1121867766096027E-2</v>
      </c>
      <c r="U930" s="336">
        <v>-0.14377455539368886</v>
      </c>
      <c r="V930" s="336">
        <v>-0.13380359855291302</v>
      </c>
      <c r="W930" s="336">
        <v>-1.3117226696333648</v>
      </c>
      <c r="X930" s="336">
        <v>1.1757653279159452E-2</v>
      </c>
      <c r="Y930" s="336">
        <v>8.9160420717626351E-2</v>
      </c>
      <c r="Z930" s="336" t="s">
        <v>1418</v>
      </c>
      <c r="AA930" s="336" t="s">
        <v>1418</v>
      </c>
      <c r="AB930" s="336">
        <v>0.26026588140729678</v>
      </c>
      <c r="AC930" s="340">
        <v>-0.79504514236740154</v>
      </c>
      <c r="AD930" s="509">
        <v>0</v>
      </c>
      <c r="AE930" s="337" t="s">
        <v>2449</v>
      </c>
      <c r="AF930" s="337" t="s">
        <v>2134</v>
      </c>
      <c r="AG930" s="341" t="s">
        <v>1436</v>
      </c>
      <c r="AH930" s="341" t="s">
        <v>2138</v>
      </c>
      <c r="AI930" s="341">
        <v>0</v>
      </c>
      <c r="AJ930" s="341">
        <v>0</v>
      </c>
      <c r="AK930" s="341">
        <v>0</v>
      </c>
      <c r="AL930" s="336">
        <v>0.02</v>
      </c>
      <c r="AM930" s="336">
        <v>0.2</v>
      </c>
      <c r="AN930" s="336" t="s">
        <v>666</v>
      </c>
      <c r="AO930" s="334" t="s">
        <v>1324</v>
      </c>
      <c r="AP930" s="337" t="s">
        <v>716</v>
      </c>
      <c r="AQ930" s="343" t="s">
        <v>670</v>
      </c>
      <c r="AR930" s="336">
        <v>6.0000000000000001E-3</v>
      </c>
      <c r="AS930" s="336">
        <v>6.0000000000000001E-3</v>
      </c>
      <c r="AT930" s="336"/>
      <c r="AX930" s="629"/>
      <c r="AY930" s="630"/>
      <c r="AZ930" s="630"/>
      <c r="BA930" s="630"/>
      <c r="BB930" s="631"/>
      <c r="BC930" s="630"/>
      <c r="BD930" s="630"/>
      <c r="BE930" s="630"/>
      <c r="BF930" s="630"/>
      <c r="BG930" s="631"/>
      <c r="BH930" s="631"/>
      <c r="BI930" s="632"/>
      <c r="BJ930" s="632"/>
      <c r="BK930" s="632"/>
      <c r="BL930" s="631"/>
      <c r="BM930" s="631"/>
      <c r="BN930" s="631"/>
      <c r="BO930" s="631"/>
      <c r="BP930" s="631"/>
      <c r="BQ930" s="631"/>
      <c r="BR930" s="631"/>
      <c r="BS930" s="631"/>
      <c r="BT930" s="634"/>
      <c r="BU930" s="635"/>
      <c r="BV930" s="633"/>
      <c r="BW930" s="636"/>
    </row>
    <row r="931" spans="2:75" ht="15.75" customHeight="1">
      <c r="B931" s="330" t="s">
        <v>427</v>
      </c>
      <c r="C931" s="331">
        <v>23243536000133</v>
      </c>
      <c r="D931" s="332" t="s">
        <v>14</v>
      </c>
      <c r="E931" s="332" t="s">
        <v>614</v>
      </c>
      <c r="F931" s="332"/>
      <c r="G931" s="333"/>
      <c r="H931" s="333" t="s">
        <v>1338</v>
      </c>
      <c r="I931" s="333" t="s">
        <v>34</v>
      </c>
      <c r="J931" s="333" t="s">
        <v>608</v>
      </c>
      <c r="K931" s="334" t="s">
        <v>48</v>
      </c>
      <c r="L931" s="335"/>
      <c r="M931" s="335" t="s">
        <v>34</v>
      </c>
      <c r="N931" s="334">
        <v>436615</v>
      </c>
      <c r="O931" s="334" t="s">
        <v>1321</v>
      </c>
      <c r="P931" s="338">
        <v>42787</v>
      </c>
      <c r="Q931" s="339">
        <v>192866952.88999999</v>
      </c>
      <c r="R931" s="339">
        <v>270781610.41603196</v>
      </c>
      <c r="S931" s="334">
        <v>31</v>
      </c>
      <c r="T931" s="336">
        <v>-9.9167460143264829E-2</v>
      </c>
      <c r="U931" s="336">
        <v>-1.2819571129125182</v>
      </c>
      <c r="V931" s="336">
        <v>-0.27523217293536084</v>
      </c>
      <c r="W931" s="336">
        <v>-2.6981955982969605</v>
      </c>
      <c r="X931" s="336">
        <v>-0.20506311974030289</v>
      </c>
      <c r="Y931" s="336">
        <v>-1.555030888869813</v>
      </c>
      <c r="Z931" s="336">
        <v>-0.10375435715676029</v>
      </c>
      <c r="AA931" s="336">
        <v>-0.58977340202379114</v>
      </c>
      <c r="AB931" s="336">
        <v>0.25964829607311707</v>
      </c>
      <c r="AC931" s="340">
        <v>-1.4839206796060214</v>
      </c>
      <c r="AD931" s="509">
        <v>16929553000163</v>
      </c>
      <c r="AE931" s="337" t="s">
        <v>2244</v>
      </c>
      <c r="AF931" s="337" t="s">
        <v>2143</v>
      </c>
      <c r="AG931" s="341" t="s">
        <v>1437</v>
      </c>
      <c r="AH931" s="341" t="s">
        <v>2138</v>
      </c>
      <c r="AI931" s="341">
        <v>10000</v>
      </c>
      <c r="AJ931" s="341">
        <v>5000</v>
      </c>
      <c r="AK931" s="341">
        <v>10000</v>
      </c>
      <c r="AL931" s="336">
        <v>0.02</v>
      </c>
      <c r="AM931" s="336">
        <v>0.2</v>
      </c>
      <c r="AN931" s="336" t="s">
        <v>666</v>
      </c>
      <c r="AO931" s="334" t="s">
        <v>1324</v>
      </c>
      <c r="AP931" s="337" t="s">
        <v>716</v>
      </c>
      <c r="AQ931" s="343" t="s">
        <v>659</v>
      </c>
      <c r="AR931" s="336">
        <v>5.0000000000000001E-3</v>
      </c>
      <c r="AS931" s="336">
        <v>5.0000000000000001E-3</v>
      </c>
      <c r="AT931" s="336"/>
      <c r="AX931" s="629"/>
      <c r="AY931" s="630"/>
      <c r="AZ931" s="630"/>
      <c r="BA931" s="630"/>
      <c r="BB931" s="631"/>
      <c r="BC931" s="630"/>
      <c r="BD931" s="630"/>
      <c r="BE931" s="630"/>
      <c r="BF931" s="630"/>
      <c r="BG931" s="631"/>
      <c r="BH931" s="631"/>
      <c r="BI931" s="632"/>
      <c r="BJ931" s="632"/>
      <c r="BK931" s="632"/>
      <c r="BL931" s="631"/>
      <c r="BM931" s="631"/>
      <c r="BN931" s="631"/>
      <c r="BO931" s="631"/>
      <c r="BP931" s="631"/>
      <c r="BQ931" s="631"/>
      <c r="BR931" s="631"/>
      <c r="BS931" s="631"/>
      <c r="BT931" s="634"/>
      <c r="BU931" s="635"/>
      <c r="BV931" s="633"/>
      <c r="BW931" s="636"/>
    </row>
    <row r="932" spans="2:75" ht="15.75" customHeight="1">
      <c r="B932" s="330" t="s">
        <v>742</v>
      </c>
      <c r="C932" s="331">
        <v>12987743000186</v>
      </c>
      <c r="D932" s="332" t="s">
        <v>14</v>
      </c>
      <c r="E932" s="332" t="s">
        <v>607</v>
      </c>
      <c r="F932" s="332" t="s">
        <v>1317</v>
      </c>
      <c r="G932" s="333"/>
      <c r="H932" s="333" t="s">
        <v>34</v>
      </c>
      <c r="I932" s="333" t="s">
        <v>34</v>
      </c>
      <c r="J932" s="333" t="s">
        <v>608</v>
      </c>
      <c r="K932" s="334" t="s">
        <v>48</v>
      </c>
      <c r="L932" s="335"/>
      <c r="M932" s="335" t="s">
        <v>34</v>
      </c>
      <c r="N932" s="334">
        <v>267163</v>
      </c>
      <c r="O932" s="334" t="s">
        <v>1321</v>
      </c>
      <c r="P932" s="338">
        <v>40567</v>
      </c>
      <c r="Q932" s="339">
        <v>1135465482.3900001</v>
      </c>
      <c r="R932" s="339">
        <v>1213880605.189285</v>
      </c>
      <c r="S932" s="334">
        <v>32</v>
      </c>
      <c r="T932" s="336">
        <v>0.15211836889172736</v>
      </c>
      <c r="U932" s="336">
        <v>1.9664638453347005</v>
      </c>
      <c r="V932" s="336">
        <v>-6.0439908736528603E-2</v>
      </c>
      <c r="W932" s="336">
        <v>-0.59251320067393087</v>
      </c>
      <c r="X932" s="336">
        <v>3.7655173915373652E-2</v>
      </c>
      <c r="Y932" s="336">
        <v>0.28554602425987841</v>
      </c>
      <c r="Z932" s="336">
        <v>-0.32041458389526256</v>
      </c>
      <c r="AA932" s="336">
        <v>-1.8213403695078811</v>
      </c>
      <c r="AB932" s="336">
        <v>0.43113002396454186</v>
      </c>
      <c r="AC932" s="340">
        <v>-0.15389593746968033</v>
      </c>
      <c r="AD932" s="509">
        <v>12055107000116</v>
      </c>
      <c r="AE932" s="337" t="s">
        <v>2160</v>
      </c>
      <c r="AF932" s="337" t="s">
        <v>2134</v>
      </c>
      <c r="AG932" s="341" t="s">
        <v>1436</v>
      </c>
      <c r="AH932" s="341" t="s">
        <v>2135</v>
      </c>
      <c r="AI932" s="341">
        <v>5000</v>
      </c>
      <c r="AJ932" s="341">
        <v>1000</v>
      </c>
      <c r="AK932" s="341">
        <v>5000</v>
      </c>
      <c r="AL932" s="640">
        <v>1.8500000000000003E-2</v>
      </c>
      <c r="AM932" s="640">
        <v>0.2</v>
      </c>
      <c r="AN932" s="336" t="s">
        <v>2152</v>
      </c>
      <c r="AO932" s="334" t="s">
        <v>1324</v>
      </c>
      <c r="AP932" s="337" t="s">
        <v>716</v>
      </c>
      <c r="AQ932" s="343" t="s">
        <v>659</v>
      </c>
      <c r="AR932" s="336">
        <v>4.6249999999999998E-3</v>
      </c>
      <c r="AS932" s="336">
        <v>4.6249999999999998E-3</v>
      </c>
      <c r="AT932" s="336"/>
      <c r="AX932" s="629"/>
      <c r="AY932" s="630"/>
      <c r="AZ932" s="630"/>
      <c r="BA932" s="630"/>
      <c r="BB932" s="631"/>
      <c r="BC932" s="630"/>
      <c r="BD932" s="630"/>
      <c r="BE932" s="630"/>
      <c r="BF932" s="630"/>
      <c r="BG932" s="631"/>
      <c r="BH932" s="631"/>
      <c r="BI932" s="632"/>
      <c r="BJ932" s="632"/>
      <c r="BK932" s="632"/>
      <c r="BL932" s="631"/>
      <c r="BM932" s="631"/>
      <c r="BN932" s="631"/>
      <c r="BO932" s="631"/>
      <c r="BP932" s="631"/>
      <c r="BQ932" s="631"/>
      <c r="BR932" s="631"/>
      <c r="BS932" s="631"/>
      <c r="BT932" s="634"/>
      <c r="BU932" s="635"/>
      <c r="BV932" s="633"/>
      <c r="BW932" s="636"/>
    </row>
    <row r="933" spans="2:75" ht="15.75" customHeight="1">
      <c r="B933" s="330" t="s">
        <v>743</v>
      </c>
      <c r="C933" s="331">
        <v>26648868000196</v>
      </c>
      <c r="D933" s="332" t="s">
        <v>14</v>
      </c>
      <c r="E933" s="332" t="s">
        <v>607</v>
      </c>
      <c r="F933" s="332" t="s">
        <v>1317</v>
      </c>
      <c r="G933" s="333"/>
      <c r="H933" s="333" t="s">
        <v>34</v>
      </c>
      <c r="I933" s="333" t="s">
        <v>34</v>
      </c>
      <c r="J933" s="333" t="s">
        <v>608</v>
      </c>
      <c r="K933" s="334" t="s">
        <v>48</v>
      </c>
      <c r="L933" s="335"/>
      <c r="M933" s="335" t="s">
        <v>34</v>
      </c>
      <c r="N933" s="334">
        <v>432105</v>
      </c>
      <c r="O933" s="334" t="s">
        <v>1321</v>
      </c>
      <c r="P933" s="338">
        <v>42738</v>
      </c>
      <c r="Q933" s="339">
        <v>284721826.33999997</v>
      </c>
      <c r="R933" s="339">
        <v>304898078.27726197</v>
      </c>
      <c r="S933" s="334">
        <v>32</v>
      </c>
      <c r="T933" s="336">
        <v>0.15305112523831954</v>
      </c>
      <c r="U933" s="336">
        <v>1.9785217686837575</v>
      </c>
      <c r="V933" s="336">
        <v>-5.9322463664989389E-2</v>
      </c>
      <c r="W933" s="336">
        <v>-0.58155850253232277</v>
      </c>
      <c r="X933" s="336">
        <v>4.3415777035420211E-2</v>
      </c>
      <c r="Y933" s="336">
        <v>0.32922972419352203</v>
      </c>
      <c r="Z933" s="336">
        <v>-0.30156591600880112</v>
      </c>
      <c r="AA933" s="336">
        <v>-1.714198430724343</v>
      </c>
      <c r="AB933" s="336">
        <v>0.43144469544343966</v>
      </c>
      <c r="AC933" s="340">
        <v>-0.15071820198453806</v>
      </c>
      <c r="AD933" s="509">
        <v>12055107000116</v>
      </c>
      <c r="AE933" s="337" t="s">
        <v>2160</v>
      </c>
      <c r="AF933" s="337" t="s">
        <v>2134</v>
      </c>
      <c r="AG933" s="341" t="s">
        <v>1436</v>
      </c>
      <c r="AH933" s="341" t="s">
        <v>2138</v>
      </c>
      <c r="AI933" s="341">
        <v>1000</v>
      </c>
      <c r="AJ933" s="341">
        <v>500</v>
      </c>
      <c r="AK933" s="341">
        <v>1000</v>
      </c>
      <c r="AL933" s="336">
        <v>1.8500000000000003E-2</v>
      </c>
      <c r="AM933" s="336">
        <v>0.2</v>
      </c>
      <c r="AN933" s="336" t="s">
        <v>34</v>
      </c>
      <c r="AO933" s="334" t="s">
        <v>1324</v>
      </c>
      <c r="AP933" s="337" t="s">
        <v>716</v>
      </c>
      <c r="AQ933" s="343" t="s">
        <v>659</v>
      </c>
      <c r="AR933" s="336">
        <v>4.6249999999999998E-3</v>
      </c>
      <c r="AS933" s="336">
        <v>4.6249999999999998E-3</v>
      </c>
      <c r="AT933" s="336"/>
      <c r="AX933" s="629"/>
      <c r="AY933" s="630"/>
      <c r="AZ933" s="630"/>
      <c r="BA933" s="630"/>
      <c r="BB933" s="631"/>
      <c r="BC933" s="630"/>
      <c r="BD933" s="630"/>
      <c r="BE933" s="630"/>
      <c r="BF933" s="630"/>
      <c r="BG933" s="631"/>
      <c r="BH933" s="631"/>
      <c r="BI933" s="632"/>
      <c r="BJ933" s="632"/>
      <c r="BK933" s="632"/>
      <c r="BL933" s="631"/>
      <c r="BM933" s="631"/>
      <c r="BN933" s="631"/>
      <c r="BO933" s="631"/>
      <c r="BP933" s="631"/>
      <c r="BQ933" s="631"/>
      <c r="BR933" s="631"/>
      <c r="BS933" s="631"/>
      <c r="BT933" s="634"/>
      <c r="BU933" s="635"/>
      <c r="BV933" s="633"/>
      <c r="BW933" s="636"/>
    </row>
    <row r="934" spans="2:75" ht="15.75" customHeight="1">
      <c r="B934" s="330" t="s">
        <v>77</v>
      </c>
      <c r="C934" s="331">
        <v>26673556000132</v>
      </c>
      <c r="D934" s="332" t="s">
        <v>14</v>
      </c>
      <c r="E934" s="332" t="s">
        <v>607</v>
      </c>
      <c r="F934" s="332" t="s">
        <v>1317</v>
      </c>
      <c r="G934" s="333"/>
      <c r="H934" s="333" t="s">
        <v>34</v>
      </c>
      <c r="I934" s="333" t="s">
        <v>34</v>
      </c>
      <c r="J934" s="333" t="s">
        <v>608</v>
      </c>
      <c r="K934" s="334" t="s">
        <v>48</v>
      </c>
      <c r="L934" s="335"/>
      <c r="M934" s="335" t="s">
        <v>34</v>
      </c>
      <c r="N934" s="334">
        <v>435325</v>
      </c>
      <c r="O934" s="334" t="s">
        <v>1321</v>
      </c>
      <c r="P934" s="338">
        <v>42787</v>
      </c>
      <c r="Q934" s="339">
        <v>1288264567.96</v>
      </c>
      <c r="R934" s="339">
        <v>1493059146.7563093</v>
      </c>
      <c r="S934" s="334">
        <v>32</v>
      </c>
      <c r="T934" s="336">
        <v>4.9396378902934801E-2</v>
      </c>
      <c r="U934" s="336">
        <v>0.63855663133104756</v>
      </c>
      <c r="V934" s="336">
        <v>2.3712261428179948E-2</v>
      </c>
      <c r="W934" s="336">
        <v>0.23245944952157871</v>
      </c>
      <c r="X934" s="336">
        <v>0.12854633099491375</v>
      </c>
      <c r="Y934" s="336">
        <v>0.97479017973160709</v>
      </c>
      <c r="Z934" s="336">
        <v>0.25428287422154727</v>
      </c>
      <c r="AA934" s="336">
        <v>1.4454262925984329</v>
      </c>
      <c r="AB934" s="336">
        <v>0.21268354652836086</v>
      </c>
      <c r="AC934" s="340">
        <v>-0.24047678260682662</v>
      </c>
      <c r="AD934" s="509">
        <v>0</v>
      </c>
      <c r="AE934" s="337" t="s">
        <v>2160</v>
      </c>
      <c r="AF934" s="337" t="s">
        <v>2134</v>
      </c>
      <c r="AG934" s="341" t="s">
        <v>1436</v>
      </c>
      <c r="AH934" s="341" t="s">
        <v>2138</v>
      </c>
      <c r="AI934" s="341">
        <v>1000</v>
      </c>
      <c r="AJ934" s="341">
        <v>500</v>
      </c>
      <c r="AK934" s="341">
        <v>1000</v>
      </c>
      <c r="AL934" s="640">
        <v>0.02</v>
      </c>
      <c r="AM934" s="640">
        <v>0.2</v>
      </c>
      <c r="AN934" s="336" t="s">
        <v>34</v>
      </c>
      <c r="AO934" s="334" t="s">
        <v>1324</v>
      </c>
      <c r="AP934" s="337" t="s">
        <v>716</v>
      </c>
      <c r="AQ934" s="343" t="s">
        <v>659</v>
      </c>
      <c r="AR934" s="336">
        <v>4.0000000000000001E-3</v>
      </c>
      <c r="AS934" s="336">
        <v>4.0000000000000001E-3</v>
      </c>
      <c r="AT934" s="336"/>
      <c r="AX934" s="629"/>
      <c r="AY934" s="630"/>
      <c r="AZ934" s="630"/>
      <c r="BA934" s="630"/>
      <c r="BB934" s="631"/>
      <c r="BC934" s="630"/>
      <c r="BD934" s="630"/>
      <c r="BE934" s="630"/>
      <c r="BF934" s="630"/>
      <c r="BG934" s="631"/>
      <c r="BH934" s="631"/>
      <c r="BI934" s="632"/>
      <c r="BJ934" s="632"/>
      <c r="BK934" s="632"/>
      <c r="BL934" s="631"/>
      <c r="BM934" s="631"/>
      <c r="BN934" s="631"/>
      <c r="BO934" s="631"/>
      <c r="BP934" s="631"/>
      <c r="BQ934" s="631"/>
      <c r="BR934" s="631"/>
      <c r="BS934" s="631"/>
      <c r="BT934" s="634"/>
      <c r="BU934" s="635"/>
      <c r="BV934" s="633"/>
      <c r="BW934" s="636"/>
    </row>
    <row r="935" spans="2:75" ht="15.75" customHeight="1">
      <c r="B935" s="330" t="s">
        <v>926</v>
      </c>
      <c r="C935" s="331">
        <v>12004203000135</v>
      </c>
      <c r="D935" s="332" t="s">
        <v>14</v>
      </c>
      <c r="E935" s="332" t="s">
        <v>607</v>
      </c>
      <c r="F935" s="332" t="s">
        <v>1317</v>
      </c>
      <c r="G935" s="333"/>
      <c r="H935" s="333" t="s">
        <v>34</v>
      </c>
      <c r="I935" s="333" t="s">
        <v>34</v>
      </c>
      <c r="J935" s="333" t="s">
        <v>608</v>
      </c>
      <c r="K935" s="334" t="s">
        <v>48</v>
      </c>
      <c r="L935" s="335"/>
      <c r="M935" s="335" t="s">
        <v>34</v>
      </c>
      <c r="N935" s="334">
        <v>251429</v>
      </c>
      <c r="O935" s="334" t="s">
        <v>1321</v>
      </c>
      <c r="P935" s="338">
        <v>40365</v>
      </c>
      <c r="Q935" s="339">
        <v>659437995.66999996</v>
      </c>
      <c r="R935" s="339">
        <v>1010467872.3116276</v>
      </c>
      <c r="S935" s="334">
        <v>32</v>
      </c>
      <c r="T935" s="336">
        <v>-9.1256740854051333E-2</v>
      </c>
      <c r="U935" s="336">
        <v>-1.1796937006358423</v>
      </c>
      <c r="V935" s="336">
        <v>-0.37494312735058077</v>
      </c>
      <c r="W935" s="336">
        <v>-3.675696358603497</v>
      </c>
      <c r="X935" s="336">
        <v>-0.32431916436956254</v>
      </c>
      <c r="Y935" s="336">
        <v>-2.4593711394121351</v>
      </c>
      <c r="Z935" s="336">
        <v>-0.36039604214708232</v>
      </c>
      <c r="AA935" s="336">
        <v>-2.0486079397307044</v>
      </c>
      <c r="AB935" s="336">
        <v>0.32590530835583947</v>
      </c>
      <c r="AC935" s="340">
        <v>-1.5754064499103442</v>
      </c>
      <c r="AD935" s="509">
        <v>11980010000157</v>
      </c>
      <c r="AE935" s="337" t="s">
        <v>2258</v>
      </c>
      <c r="AF935" s="337" t="s">
        <v>2143</v>
      </c>
      <c r="AG935" s="341" t="s">
        <v>1437</v>
      </c>
      <c r="AH935" s="341" t="s">
        <v>2138</v>
      </c>
      <c r="AI935" s="341">
        <v>5000</v>
      </c>
      <c r="AJ935" s="341">
        <v>1000</v>
      </c>
      <c r="AK935" s="341">
        <v>1000</v>
      </c>
      <c r="AL935" s="336">
        <v>0.02</v>
      </c>
      <c r="AM935" s="336">
        <v>0.2</v>
      </c>
      <c r="AN935" s="336" t="s">
        <v>666</v>
      </c>
      <c r="AO935" s="334" t="s">
        <v>1324</v>
      </c>
      <c r="AP935" s="337" t="s">
        <v>716</v>
      </c>
      <c r="AQ935" s="343" t="s">
        <v>665</v>
      </c>
      <c r="AR935" s="336">
        <v>6.0000000000000001E-3</v>
      </c>
      <c r="AS935" s="336">
        <v>6.0000000000000001E-3</v>
      </c>
      <c r="AT935" s="336"/>
      <c r="AX935" s="629"/>
      <c r="AY935" s="630"/>
      <c r="AZ935" s="630"/>
      <c r="BA935" s="630"/>
      <c r="BB935" s="631"/>
      <c r="BC935" s="630"/>
      <c r="BD935" s="630"/>
      <c r="BE935" s="630"/>
      <c r="BF935" s="630"/>
      <c r="BG935" s="631"/>
      <c r="BH935" s="631"/>
      <c r="BI935" s="632"/>
      <c r="BJ935" s="632"/>
      <c r="BK935" s="632"/>
      <c r="BL935" s="631"/>
      <c r="BM935" s="631"/>
      <c r="BN935" s="631"/>
      <c r="BO935" s="631"/>
      <c r="BP935" s="631"/>
      <c r="BQ935" s="631"/>
      <c r="BR935" s="631"/>
      <c r="BS935" s="631"/>
      <c r="BT935" s="634"/>
      <c r="BU935" s="635"/>
      <c r="BV935" s="633"/>
      <c r="BW935" s="636"/>
    </row>
    <row r="936" spans="2:75" ht="15.75" customHeight="1">
      <c r="B936" s="330" t="s">
        <v>196</v>
      </c>
      <c r="C936" s="331">
        <v>15569128000148</v>
      </c>
      <c r="D936" s="332" t="s">
        <v>14</v>
      </c>
      <c r="E936" s="332" t="s">
        <v>607</v>
      </c>
      <c r="F936" s="332" t="s">
        <v>1317</v>
      </c>
      <c r="G936" s="333"/>
      <c r="H936" s="333" t="s">
        <v>34</v>
      </c>
      <c r="I936" s="333" t="s">
        <v>34</v>
      </c>
      <c r="J936" s="333" t="s">
        <v>608</v>
      </c>
      <c r="K936" s="334" t="s">
        <v>48</v>
      </c>
      <c r="L936" s="335"/>
      <c r="M936" s="335" t="s">
        <v>34</v>
      </c>
      <c r="N936" s="334">
        <v>308374</v>
      </c>
      <c r="O936" s="334" t="s">
        <v>1321</v>
      </c>
      <c r="P936" s="338">
        <v>41103</v>
      </c>
      <c r="Q936" s="339">
        <v>163597540.87</v>
      </c>
      <c r="R936" s="339">
        <v>309716053.58051568</v>
      </c>
      <c r="S936" s="334">
        <v>32</v>
      </c>
      <c r="T936" s="336">
        <v>-4.4408501628013797E-2</v>
      </c>
      <c r="U936" s="336">
        <v>-0.57407736825743372</v>
      </c>
      <c r="V936" s="336">
        <v>-0.31356764794138026</v>
      </c>
      <c r="W936" s="336">
        <v>-3.0740114370367042</v>
      </c>
      <c r="X936" s="336">
        <v>-0.23975077460996319</v>
      </c>
      <c r="Y936" s="336">
        <v>-1.8180736771249053</v>
      </c>
      <c r="Z936" s="336">
        <v>-0.27231620541777324</v>
      </c>
      <c r="AA936" s="336">
        <v>-1.5479335933120877</v>
      </c>
      <c r="AB936" s="336">
        <v>0.29906509529202729</v>
      </c>
      <c r="AC936" s="340">
        <v>-1.432405192178251</v>
      </c>
      <c r="AD936" s="509">
        <v>15611751000111</v>
      </c>
      <c r="AE936" s="337" t="s">
        <v>2258</v>
      </c>
      <c r="AF936" s="337" t="s">
        <v>2137</v>
      </c>
      <c r="AG936" s="341" t="s">
        <v>59</v>
      </c>
      <c r="AH936" s="341" t="s">
        <v>2138</v>
      </c>
      <c r="AI936" s="341">
        <v>5000</v>
      </c>
      <c r="AJ936" s="341">
        <v>0</v>
      </c>
      <c r="AK936" s="341">
        <v>5000</v>
      </c>
      <c r="AL936" s="336">
        <v>0.02</v>
      </c>
      <c r="AM936" s="336">
        <v>0.2</v>
      </c>
      <c r="AN936" s="336" t="s">
        <v>666</v>
      </c>
      <c r="AO936" s="334" t="s">
        <v>1324</v>
      </c>
      <c r="AP936" s="337" t="s">
        <v>716</v>
      </c>
      <c r="AQ936" s="343" t="s">
        <v>659</v>
      </c>
      <c r="AR936" s="336">
        <v>8.0000000000000002E-3</v>
      </c>
      <c r="AS936" s="336">
        <v>8.0000000000000002E-3</v>
      </c>
      <c r="AT936" s="336"/>
      <c r="AX936" s="629"/>
      <c r="AY936" s="630"/>
      <c r="AZ936" s="630"/>
      <c r="BA936" s="630"/>
      <c r="BB936" s="631"/>
      <c r="BC936" s="630"/>
      <c r="BD936" s="630"/>
      <c r="BE936" s="630"/>
      <c r="BF936" s="630"/>
      <c r="BG936" s="631"/>
      <c r="BH936" s="631"/>
      <c r="BI936" s="632"/>
      <c r="BJ936" s="632"/>
      <c r="BK936" s="632"/>
      <c r="BL936" s="631"/>
      <c r="BM936" s="631"/>
      <c r="BN936" s="631"/>
      <c r="BO936" s="631"/>
      <c r="BP936" s="631"/>
      <c r="BQ936" s="631"/>
      <c r="BR936" s="631"/>
      <c r="BS936" s="631"/>
      <c r="BT936" s="634"/>
      <c r="BU936" s="635"/>
      <c r="BV936" s="633"/>
      <c r="BW936" s="636"/>
    </row>
    <row r="937" spans="2:75" ht="15.75" customHeight="1">
      <c r="B937" s="330" t="s">
        <v>197</v>
      </c>
      <c r="C937" s="331">
        <v>32893639000130</v>
      </c>
      <c r="D937" s="332" t="s">
        <v>14</v>
      </c>
      <c r="E937" s="332" t="s">
        <v>607</v>
      </c>
      <c r="F937" s="332" t="s">
        <v>1317</v>
      </c>
      <c r="G937" s="333"/>
      <c r="H937" s="333" t="s">
        <v>34</v>
      </c>
      <c r="I937" s="333" t="s">
        <v>34</v>
      </c>
      <c r="J937" s="333" t="s">
        <v>608</v>
      </c>
      <c r="K937" s="334" t="s">
        <v>48</v>
      </c>
      <c r="L937" s="335"/>
      <c r="M937" s="335" t="s">
        <v>1415</v>
      </c>
      <c r="N937" s="334">
        <v>497339</v>
      </c>
      <c r="O937" s="334" t="s">
        <v>1324</v>
      </c>
      <c r="P937" s="338">
        <v>43615</v>
      </c>
      <c r="Q937" s="339">
        <v>28158618.02</v>
      </c>
      <c r="R937" s="339">
        <v>41430935.903492108</v>
      </c>
      <c r="S937" s="334">
        <v>32</v>
      </c>
      <c r="T937" s="336">
        <v>-8.7213478161925484E-2</v>
      </c>
      <c r="U937" s="336">
        <v>-1.127425654645188</v>
      </c>
      <c r="V937" s="336">
        <v>-0.374257289252244</v>
      </c>
      <c r="W937" s="336">
        <v>-3.6689728519787419</v>
      </c>
      <c r="X937" s="336">
        <v>-0.32094473957063896</v>
      </c>
      <c r="Y937" s="336">
        <v>-2.4337822631620329</v>
      </c>
      <c r="Z937" s="336">
        <v>-0.35666178319677255</v>
      </c>
      <c r="AA937" s="336">
        <v>-2.0273812012542232</v>
      </c>
      <c r="AB937" s="336">
        <v>0.32560683465103946</v>
      </c>
      <c r="AC937" s="340">
        <v>-1.5737759823231894</v>
      </c>
      <c r="AD937" s="509">
        <v>11980010000157</v>
      </c>
      <c r="AE937" s="337" t="s">
        <v>2258</v>
      </c>
      <c r="AF937" s="337" t="s">
        <v>2137</v>
      </c>
      <c r="AG937" s="341" t="s">
        <v>59</v>
      </c>
      <c r="AH937" s="341" t="s">
        <v>2138</v>
      </c>
      <c r="AI937" s="341">
        <v>1</v>
      </c>
      <c r="AJ937" s="341">
        <v>1</v>
      </c>
      <c r="AK937" s="341">
        <v>1</v>
      </c>
      <c r="AL937" s="336">
        <v>1.1000000000000001E-2</v>
      </c>
      <c r="AM937" s="336">
        <v>0.2</v>
      </c>
      <c r="AN937" s="336" t="s">
        <v>666</v>
      </c>
      <c r="AO937" s="334" t="s">
        <v>1324</v>
      </c>
      <c r="AP937" s="337" t="s">
        <v>716</v>
      </c>
      <c r="AQ937" s="343" t="s">
        <v>665</v>
      </c>
      <c r="AR937" s="336" t="s">
        <v>34</v>
      </c>
      <c r="AS937" s="336" t="s">
        <v>34</v>
      </c>
      <c r="AT937" s="336"/>
      <c r="AX937" s="629"/>
      <c r="AY937" s="630"/>
      <c r="AZ937" s="630"/>
      <c r="BA937" s="630"/>
      <c r="BB937" s="631"/>
      <c r="BC937" s="630"/>
      <c r="BD937" s="630"/>
      <c r="BE937" s="630"/>
      <c r="BF937" s="630"/>
      <c r="BG937" s="631"/>
      <c r="BH937" s="631"/>
      <c r="BI937" s="632"/>
      <c r="BJ937" s="632"/>
      <c r="BK937" s="632"/>
      <c r="BL937" s="631"/>
      <c r="BM937" s="631"/>
      <c r="BN937" s="631"/>
      <c r="BO937" s="631"/>
      <c r="BP937" s="631"/>
      <c r="BQ937" s="631"/>
      <c r="BR937" s="631"/>
      <c r="BS937" s="631"/>
      <c r="BT937" s="634"/>
      <c r="BU937" s="635"/>
      <c r="BV937" s="633"/>
      <c r="BW937" s="636"/>
    </row>
    <row r="938" spans="2:75" ht="15.75" customHeight="1">
      <c r="B938" s="330" t="s">
        <v>1635</v>
      </c>
      <c r="C938" s="331">
        <v>34887320000127</v>
      </c>
      <c r="D938" s="332" t="s">
        <v>14</v>
      </c>
      <c r="E938" s="332" t="s">
        <v>614</v>
      </c>
      <c r="F938" s="332" t="s">
        <v>1317</v>
      </c>
      <c r="G938" s="333"/>
      <c r="H938" s="333" t="s">
        <v>865</v>
      </c>
      <c r="I938" s="333" t="s">
        <v>34</v>
      </c>
      <c r="J938" s="333" t="s">
        <v>608</v>
      </c>
      <c r="K938" s="334" t="s">
        <v>48</v>
      </c>
      <c r="L938" s="335"/>
      <c r="M938" s="335"/>
      <c r="N938" s="334">
        <v>526150</v>
      </c>
      <c r="O938" s="334" t="s">
        <v>1321</v>
      </c>
      <c r="P938" s="338">
        <v>43878</v>
      </c>
      <c r="Q938" s="339">
        <v>104536855.73</v>
      </c>
      <c r="R938" s="339">
        <v>215751891.86750004</v>
      </c>
      <c r="S938" s="334">
        <v>32</v>
      </c>
      <c r="T938" s="336">
        <v>2.5993602241048963E-2</v>
      </c>
      <c r="U938" s="336">
        <v>0.29237379013460846</v>
      </c>
      <c r="V938" s="336">
        <v>-4.2341650185989566E-2</v>
      </c>
      <c r="W938" s="336">
        <v>-0.38859931909520762</v>
      </c>
      <c r="X938" s="336">
        <v>5.0064104051469771E-2</v>
      </c>
      <c r="Y938" s="336">
        <v>0.35204028869729376</v>
      </c>
      <c r="Z938" s="336" t="s">
        <v>1418</v>
      </c>
      <c r="AA938" s="336" t="s">
        <v>1418</v>
      </c>
      <c r="AB938" s="336">
        <v>0.11050736111806855</v>
      </c>
      <c r="AC938" s="340">
        <v>-1.2724199426677734</v>
      </c>
      <c r="AD938" s="509">
        <v>34431537000128</v>
      </c>
      <c r="AE938" s="337" t="s">
        <v>2343</v>
      </c>
      <c r="AF938" s="337" t="s">
        <v>2343</v>
      </c>
      <c r="AG938" s="341" t="s">
        <v>1440</v>
      </c>
      <c r="AH938" s="341" t="s">
        <v>2138</v>
      </c>
      <c r="AI938" s="341">
        <v>1000</v>
      </c>
      <c r="AJ938" s="341">
        <v>100</v>
      </c>
      <c r="AK938" s="341">
        <v>1000</v>
      </c>
      <c r="AL938" s="336">
        <v>0</v>
      </c>
      <c r="AM938" s="336" t="s">
        <v>34</v>
      </c>
      <c r="AN938" s="336" t="s">
        <v>64</v>
      </c>
      <c r="AO938" s="334" t="s">
        <v>1324</v>
      </c>
      <c r="AP938" s="337" t="s">
        <v>13</v>
      </c>
      <c r="AQ938" s="343" t="s">
        <v>668</v>
      </c>
      <c r="AR938" s="336" t="s">
        <v>34</v>
      </c>
      <c r="AS938" s="336" t="s">
        <v>34</v>
      </c>
      <c r="AT938" s="336"/>
      <c r="AX938" s="629"/>
      <c r="AY938" s="630"/>
      <c r="AZ938" s="630"/>
      <c r="BA938" s="630"/>
      <c r="BB938" s="631"/>
      <c r="BC938" s="630"/>
      <c r="BD938" s="630"/>
      <c r="BE938" s="630"/>
      <c r="BF938" s="630"/>
      <c r="BG938" s="631"/>
      <c r="BH938" s="631"/>
      <c r="BI938" s="632"/>
      <c r="BJ938" s="632"/>
      <c r="BK938" s="632"/>
      <c r="BL938" s="631"/>
      <c r="BM938" s="631"/>
      <c r="BN938" s="631"/>
      <c r="BO938" s="631"/>
      <c r="BP938" s="631"/>
      <c r="BQ938" s="631"/>
      <c r="BR938" s="631"/>
      <c r="BS938" s="631"/>
      <c r="BT938" s="634"/>
      <c r="BU938" s="635"/>
      <c r="BV938" s="633"/>
      <c r="BW938" s="636"/>
    </row>
    <row r="939" spans="2:75" ht="15.75" customHeight="1">
      <c r="B939" s="330" t="s">
        <v>992</v>
      </c>
      <c r="C939" s="331">
        <v>12082452000149</v>
      </c>
      <c r="D939" s="332" t="s">
        <v>11</v>
      </c>
      <c r="E939" s="332" t="s">
        <v>620</v>
      </c>
      <c r="F939" s="332" t="s">
        <v>663</v>
      </c>
      <c r="G939" s="333" t="s">
        <v>738</v>
      </c>
      <c r="H939" s="333" t="s">
        <v>34</v>
      </c>
      <c r="I939" s="333"/>
      <c r="J939" s="333" t="s">
        <v>611</v>
      </c>
      <c r="K939" s="334" t="s">
        <v>48</v>
      </c>
      <c r="L939" s="335"/>
      <c r="M939" s="335" t="s">
        <v>34</v>
      </c>
      <c r="N939" s="334">
        <v>253200</v>
      </c>
      <c r="O939" s="334" t="s">
        <v>1321</v>
      </c>
      <c r="P939" s="338">
        <v>40375</v>
      </c>
      <c r="Q939" s="339">
        <v>572764233.51999998</v>
      </c>
      <c r="R939" s="339">
        <v>798694482.36726224</v>
      </c>
      <c r="S939" s="334">
        <v>32</v>
      </c>
      <c r="T939" s="336">
        <v>-0.23269274904216819</v>
      </c>
      <c r="U939" s="336">
        <v>-3.0080645841571942</v>
      </c>
      <c r="V939" s="336">
        <v>-0.26830518442745499</v>
      </c>
      <c r="W939" s="336">
        <v>-2.6302879489035349</v>
      </c>
      <c r="X939" s="336">
        <v>-0.13005254324195425</v>
      </c>
      <c r="Y939" s="336">
        <v>-0.98621206082026025</v>
      </c>
      <c r="Z939" s="336">
        <v>0.18333990564336355</v>
      </c>
      <c r="AA939" s="336">
        <v>1.0421634603223222</v>
      </c>
      <c r="AB939" s="336">
        <v>0.2365923419306418</v>
      </c>
      <c r="AC939" s="340">
        <v>-1.611974754264663</v>
      </c>
      <c r="AD939" s="509">
        <v>28246609000164</v>
      </c>
      <c r="AE939" s="337" t="s">
        <v>2307</v>
      </c>
      <c r="AF939" s="337" t="s">
        <v>2143</v>
      </c>
      <c r="AG939" s="341" t="s">
        <v>1437</v>
      </c>
      <c r="AH939" s="341" t="s">
        <v>2138</v>
      </c>
      <c r="AI939" s="341">
        <v>20000</v>
      </c>
      <c r="AJ939" s="341">
        <v>5000</v>
      </c>
      <c r="AK939" s="341">
        <v>0</v>
      </c>
      <c r="AL939" s="336">
        <v>0.02</v>
      </c>
      <c r="AM939" s="336">
        <v>0.2</v>
      </c>
      <c r="AN939" s="336" t="s">
        <v>2185</v>
      </c>
      <c r="AO939" s="334" t="s">
        <v>1324</v>
      </c>
      <c r="AP939" s="337" t="s">
        <v>716</v>
      </c>
      <c r="AQ939" s="343" t="s">
        <v>659</v>
      </c>
      <c r="AR939" s="336">
        <v>5.0000000000000001E-3</v>
      </c>
      <c r="AS939" s="336">
        <v>5.0000000000000001E-3</v>
      </c>
      <c r="AT939" s="336"/>
      <c r="AX939" s="629"/>
      <c r="AY939" s="630"/>
      <c r="AZ939" s="630"/>
      <c r="BA939" s="630"/>
      <c r="BB939" s="631"/>
      <c r="BC939" s="630"/>
      <c r="BD939" s="630"/>
      <c r="BE939" s="630"/>
      <c r="BF939" s="630"/>
      <c r="BG939" s="631"/>
      <c r="BH939" s="631"/>
      <c r="BI939" s="632"/>
      <c r="BJ939" s="632"/>
      <c r="BK939" s="632"/>
      <c r="BL939" s="631"/>
      <c r="BM939" s="631"/>
      <c r="BN939" s="631"/>
      <c r="BO939" s="631"/>
      <c r="BP939" s="631"/>
      <c r="BQ939" s="631"/>
      <c r="BR939" s="631"/>
      <c r="BS939" s="631"/>
      <c r="BT939" s="634"/>
      <c r="BU939" s="635"/>
      <c r="BV939" s="633"/>
      <c r="BW939" s="636"/>
    </row>
    <row r="940" spans="2:75" ht="15.75" customHeight="1">
      <c r="B940" s="330" t="s">
        <v>488</v>
      </c>
      <c r="C940" s="331">
        <v>37121216000115</v>
      </c>
      <c r="D940" s="332" t="s">
        <v>11</v>
      </c>
      <c r="E940" s="332" t="s">
        <v>620</v>
      </c>
      <c r="F940" s="332" t="s">
        <v>685</v>
      </c>
      <c r="G940" s="333" t="s">
        <v>738</v>
      </c>
      <c r="H940" s="333" t="s">
        <v>34</v>
      </c>
      <c r="I940" s="333" t="s">
        <v>1319</v>
      </c>
      <c r="J940" s="333" t="s">
        <v>608</v>
      </c>
      <c r="K940" s="334" t="s">
        <v>48</v>
      </c>
      <c r="L940" s="335"/>
      <c r="M940" s="335" t="s">
        <v>34</v>
      </c>
      <c r="N940" s="334">
        <v>553174</v>
      </c>
      <c r="O940" s="334" t="s">
        <v>1321</v>
      </c>
      <c r="P940" s="338">
        <v>44056</v>
      </c>
      <c r="Q940" s="339">
        <v>115565999.5</v>
      </c>
      <c r="R940" s="339">
        <v>89882909.21047622</v>
      </c>
      <c r="S940" s="334">
        <v>32</v>
      </c>
      <c r="T940" s="336">
        <v>0.14110679938666881</v>
      </c>
      <c r="U940" s="336">
        <v>1.8241151370896087</v>
      </c>
      <c r="V940" s="336">
        <v>0.19950011417450297</v>
      </c>
      <c r="W940" s="336">
        <v>1.9557681944828602</v>
      </c>
      <c r="X940" s="336">
        <v>0.38028944560909794</v>
      </c>
      <c r="Y940" s="336">
        <v>2.8838039496436001</v>
      </c>
      <c r="Z940" s="336" t="s">
        <v>1418</v>
      </c>
      <c r="AA940" s="336" t="s">
        <v>1418</v>
      </c>
      <c r="AB940" s="336">
        <v>5.3146218911845684E-2</v>
      </c>
      <c r="AC940" s="340">
        <v>1.6219590729359978</v>
      </c>
      <c r="AD940" s="509">
        <v>0</v>
      </c>
      <c r="AE940" s="337" t="s">
        <v>2297</v>
      </c>
      <c r="AF940" s="337" t="s">
        <v>928</v>
      </c>
      <c r="AG940" s="341" t="s">
        <v>928</v>
      </c>
      <c r="AH940" s="341" t="s">
        <v>726</v>
      </c>
      <c r="AI940" s="341">
        <v>1000</v>
      </c>
      <c r="AJ940" s="341">
        <v>0</v>
      </c>
      <c r="AK940" s="341">
        <v>0</v>
      </c>
      <c r="AL940" s="336">
        <v>0.01</v>
      </c>
      <c r="AM940" s="336">
        <v>0.3</v>
      </c>
      <c r="AN940" s="336" t="s">
        <v>64</v>
      </c>
      <c r="AO940" s="334" t="s">
        <v>1324</v>
      </c>
      <c r="AP940" s="337" t="s">
        <v>13</v>
      </c>
      <c r="AQ940" s="343" t="s">
        <v>679</v>
      </c>
      <c r="AR940" s="336">
        <v>1.6666666666666666E-3</v>
      </c>
      <c r="AS940" s="336">
        <v>1.6666666666666666E-3</v>
      </c>
      <c r="AT940" s="336"/>
      <c r="AX940" s="629"/>
      <c r="AY940" s="630"/>
      <c r="AZ940" s="630"/>
      <c r="BA940" s="630"/>
      <c r="BB940" s="631"/>
      <c r="BC940" s="630"/>
      <c r="BD940" s="630"/>
      <c r="BE940" s="630"/>
      <c r="BF940" s="630"/>
      <c r="BG940" s="631"/>
      <c r="BH940" s="631"/>
      <c r="BI940" s="632"/>
      <c r="BJ940" s="632"/>
      <c r="BK940" s="632"/>
      <c r="BL940" s="631"/>
      <c r="BM940" s="631"/>
      <c r="BN940" s="631"/>
      <c r="BO940" s="631"/>
      <c r="BP940" s="631"/>
      <c r="BQ940" s="631"/>
      <c r="BR940" s="631"/>
      <c r="BS940" s="631"/>
      <c r="BT940" s="634"/>
      <c r="BU940" s="635"/>
      <c r="BV940" s="633"/>
      <c r="BW940" s="636"/>
    </row>
    <row r="941" spans="2:75" ht="15.75" customHeight="1">
      <c r="B941" s="330" t="s">
        <v>1056</v>
      </c>
      <c r="C941" s="331">
        <v>39958460000162</v>
      </c>
      <c r="D941" s="332" t="s">
        <v>11</v>
      </c>
      <c r="E941" s="332" t="s">
        <v>620</v>
      </c>
      <c r="F941" s="332" t="s">
        <v>685</v>
      </c>
      <c r="G941" s="333" t="s">
        <v>738</v>
      </c>
      <c r="H941" s="333" t="s">
        <v>34</v>
      </c>
      <c r="I941" s="333" t="s">
        <v>1319</v>
      </c>
      <c r="J941" s="333" t="s">
        <v>608</v>
      </c>
      <c r="K941" s="334" t="s">
        <v>48</v>
      </c>
      <c r="L941" s="335"/>
      <c r="M941" s="335" t="s">
        <v>34</v>
      </c>
      <c r="N941" s="334">
        <v>565849</v>
      </c>
      <c r="O941" s="334" t="s">
        <v>1321</v>
      </c>
      <c r="P941" s="338">
        <v>44179</v>
      </c>
      <c r="Q941" s="339">
        <v>104589820.84999999</v>
      </c>
      <c r="R941" s="339">
        <v>82778516.889484122</v>
      </c>
      <c r="S941" s="334">
        <v>32</v>
      </c>
      <c r="T941" s="336">
        <v>8.8881815741650438E-2</v>
      </c>
      <c r="U941" s="336">
        <v>1.1489925801667036</v>
      </c>
      <c r="V941" s="336">
        <v>0.12386771775837491</v>
      </c>
      <c r="W941" s="336">
        <v>1.2143178148916112</v>
      </c>
      <c r="X941" s="336" t="s">
        <v>1418</v>
      </c>
      <c r="Y941" s="336" t="s">
        <v>1418</v>
      </c>
      <c r="Z941" s="336" t="s">
        <v>1418</v>
      </c>
      <c r="AA941" s="336" t="s">
        <v>1418</v>
      </c>
      <c r="AB941" s="336">
        <v>5.081342188749411E-3</v>
      </c>
      <c r="AC941" s="340">
        <v>3.8698234325880634</v>
      </c>
      <c r="AD941" s="509">
        <v>0</v>
      </c>
      <c r="AE941" s="337" t="s">
        <v>2339</v>
      </c>
      <c r="AF941" s="337" t="s">
        <v>2134</v>
      </c>
      <c r="AG941" s="341" t="s">
        <v>1436</v>
      </c>
      <c r="AH941" s="341" t="s">
        <v>2135</v>
      </c>
      <c r="AI941" s="341">
        <v>1000</v>
      </c>
      <c r="AJ941" s="341">
        <v>1000</v>
      </c>
      <c r="AK941" s="341">
        <v>1000</v>
      </c>
      <c r="AL941" s="336">
        <v>0.01</v>
      </c>
      <c r="AM941" s="336">
        <v>0.1</v>
      </c>
      <c r="AN941" s="336" t="s">
        <v>2152</v>
      </c>
      <c r="AO941" s="334" t="s">
        <v>1324</v>
      </c>
      <c r="AP941" s="337" t="s">
        <v>11</v>
      </c>
      <c r="AQ941" s="343" t="s">
        <v>675</v>
      </c>
      <c r="AR941" s="336">
        <v>3.3333333333333331E-3</v>
      </c>
      <c r="AS941" s="336">
        <v>3.3333333333333331E-3</v>
      </c>
      <c r="AT941" s="336"/>
      <c r="AX941" s="629"/>
      <c r="AY941" s="630"/>
      <c r="AZ941" s="630"/>
      <c r="BA941" s="630"/>
      <c r="BB941" s="631"/>
      <c r="BC941" s="630"/>
      <c r="BD941" s="630"/>
      <c r="BE941" s="630"/>
      <c r="BF941" s="630"/>
      <c r="BG941" s="631"/>
      <c r="BH941" s="631"/>
      <c r="BI941" s="632"/>
      <c r="BJ941" s="632"/>
      <c r="BK941" s="632"/>
      <c r="BL941" s="631"/>
      <c r="BM941" s="631"/>
      <c r="BN941" s="631"/>
      <c r="BO941" s="631"/>
      <c r="BP941" s="631"/>
      <c r="BQ941" s="631"/>
      <c r="BR941" s="631"/>
      <c r="BS941" s="631"/>
      <c r="BT941" s="634"/>
      <c r="BU941" s="635"/>
      <c r="BV941" s="633"/>
      <c r="BW941" s="636"/>
    </row>
    <row r="942" spans="2:75" ht="15.75" customHeight="1">
      <c r="B942" s="330" t="s">
        <v>125</v>
      </c>
      <c r="C942" s="331">
        <v>40830356000177</v>
      </c>
      <c r="D942" s="332" t="s">
        <v>13</v>
      </c>
      <c r="E942" s="332" t="s">
        <v>616</v>
      </c>
      <c r="F942" s="332" t="s">
        <v>617</v>
      </c>
      <c r="G942" s="333" t="s">
        <v>34</v>
      </c>
      <c r="H942" s="333" t="s">
        <v>865</v>
      </c>
      <c r="I942" s="333" t="s">
        <v>34</v>
      </c>
      <c r="J942" s="333" t="s">
        <v>608</v>
      </c>
      <c r="K942" s="334" t="s">
        <v>48</v>
      </c>
      <c r="L942" s="335"/>
      <c r="M942" s="335" t="s">
        <v>34</v>
      </c>
      <c r="N942" s="334">
        <v>581410</v>
      </c>
      <c r="O942" s="334" t="s">
        <v>1321</v>
      </c>
      <c r="P942" s="338">
        <v>44286</v>
      </c>
      <c r="Q942" s="339">
        <v>30007400.629999999</v>
      </c>
      <c r="R942" s="339">
        <v>19080452.155714281</v>
      </c>
      <c r="S942" s="334">
        <v>32</v>
      </c>
      <c r="T942" s="336">
        <v>0.11673475076629614</v>
      </c>
      <c r="U942" s="336">
        <v>1.50905290760426</v>
      </c>
      <c r="V942" s="336">
        <v>0.14031672344726909</v>
      </c>
      <c r="W942" s="336">
        <v>1.3755730717636316</v>
      </c>
      <c r="X942" s="336" t="s">
        <v>1418</v>
      </c>
      <c r="Y942" s="336" t="s">
        <v>1418</v>
      </c>
      <c r="Z942" s="336" t="s">
        <v>1418</v>
      </c>
      <c r="AA942" s="336" t="s">
        <v>1418</v>
      </c>
      <c r="AB942" s="336">
        <v>6.1540181325382505E-2</v>
      </c>
      <c r="AC942" s="340">
        <v>0.58616993769389925</v>
      </c>
      <c r="AD942" s="509">
        <v>40830170000118</v>
      </c>
      <c r="AE942" s="337" t="s">
        <v>2198</v>
      </c>
      <c r="AF942" s="337" t="s">
        <v>2140</v>
      </c>
      <c r="AG942" s="341" t="s">
        <v>719</v>
      </c>
      <c r="AH942" s="341" t="s">
        <v>2135</v>
      </c>
      <c r="AI942" s="341">
        <v>5000</v>
      </c>
      <c r="AJ942" s="341">
        <v>5000</v>
      </c>
      <c r="AK942" s="341">
        <v>5000</v>
      </c>
      <c r="AL942" s="336">
        <v>0.02</v>
      </c>
      <c r="AM942" s="336">
        <v>0.2</v>
      </c>
      <c r="AN942" s="336" t="s">
        <v>64</v>
      </c>
      <c r="AO942" s="334" t="s">
        <v>1324</v>
      </c>
      <c r="AP942" s="337" t="s">
        <v>13</v>
      </c>
      <c r="AQ942" s="343" t="s">
        <v>668</v>
      </c>
      <c r="AR942" s="336">
        <v>4.0000000000000001E-3</v>
      </c>
      <c r="AS942" s="336">
        <v>4.0000000000000001E-3</v>
      </c>
      <c r="AT942" s="336"/>
      <c r="AX942" s="629"/>
      <c r="AY942" s="630"/>
      <c r="AZ942" s="630"/>
      <c r="BA942" s="630"/>
      <c r="BB942" s="631"/>
      <c r="BC942" s="630"/>
      <c r="BD942" s="630"/>
      <c r="BE942" s="630"/>
      <c r="BF942" s="630"/>
      <c r="BG942" s="631"/>
      <c r="BH942" s="631"/>
      <c r="BI942" s="632"/>
      <c r="BJ942" s="632"/>
      <c r="BK942" s="632"/>
      <c r="BL942" s="631"/>
      <c r="BM942" s="631"/>
      <c r="BN942" s="631"/>
      <c r="BO942" s="631"/>
      <c r="BP942" s="631"/>
      <c r="BQ942" s="631"/>
      <c r="BR942" s="631"/>
      <c r="BS942" s="631"/>
      <c r="BT942" s="634"/>
      <c r="BU942" s="635"/>
      <c r="BV942" s="633"/>
      <c r="BW942" s="636"/>
    </row>
    <row r="943" spans="2:75" ht="15.75" customHeight="1">
      <c r="B943" s="330" t="s">
        <v>467</v>
      </c>
      <c r="C943" s="331">
        <v>41902590000125</v>
      </c>
      <c r="D943" s="332" t="s">
        <v>13</v>
      </c>
      <c r="E943" s="332" t="s">
        <v>616</v>
      </c>
      <c r="F943" s="332" t="s">
        <v>617</v>
      </c>
      <c r="G943" s="333" t="s">
        <v>34</v>
      </c>
      <c r="H943" s="333" t="s">
        <v>865</v>
      </c>
      <c r="I943" s="333" t="s">
        <v>34</v>
      </c>
      <c r="J943" s="333" t="s">
        <v>608</v>
      </c>
      <c r="K943" s="334" t="s">
        <v>48</v>
      </c>
      <c r="L943" s="335"/>
      <c r="M943" s="335" t="s">
        <v>34</v>
      </c>
      <c r="N943" s="334">
        <v>601322</v>
      </c>
      <c r="O943" s="334" t="s">
        <v>1321</v>
      </c>
      <c r="P943" s="338">
        <v>44398</v>
      </c>
      <c r="Q943" s="339">
        <v>56551214.560000002</v>
      </c>
      <c r="R943" s="339">
        <v>39268678.518690467</v>
      </c>
      <c r="S943" s="334">
        <v>32</v>
      </c>
      <c r="T943" s="336">
        <v>0.12062792168465686</v>
      </c>
      <c r="U943" s="336">
        <v>1.5593806879403349</v>
      </c>
      <c r="V943" s="336">
        <v>0.14312963781900256</v>
      </c>
      <c r="W943" s="336">
        <v>1.4031490382476808</v>
      </c>
      <c r="X943" s="336" t="s">
        <v>1418</v>
      </c>
      <c r="Y943" s="336" t="s">
        <v>1418</v>
      </c>
      <c r="Z943" s="336" t="s">
        <v>1418</v>
      </c>
      <c r="AA943" s="336" t="s">
        <v>1418</v>
      </c>
      <c r="AB943" s="336">
        <v>6.3415274646687989E-2</v>
      </c>
      <c r="AC943" s="340">
        <v>0.60954543904476666</v>
      </c>
      <c r="AD943" s="509">
        <v>41902547000160</v>
      </c>
      <c r="AE943" s="337" t="s">
        <v>2198</v>
      </c>
      <c r="AF943" s="337" t="s">
        <v>2140</v>
      </c>
      <c r="AG943" s="341" t="s">
        <v>719</v>
      </c>
      <c r="AH943" s="341" t="s">
        <v>2135</v>
      </c>
      <c r="AI943" s="341">
        <v>5000</v>
      </c>
      <c r="AJ943" s="341">
        <v>5000</v>
      </c>
      <c r="AK943" s="341">
        <v>5000</v>
      </c>
      <c r="AL943" s="336">
        <v>0.02</v>
      </c>
      <c r="AM943" s="336">
        <v>0.2</v>
      </c>
      <c r="AN943" s="336" t="s">
        <v>64</v>
      </c>
      <c r="AO943" s="334" t="s">
        <v>1324</v>
      </c>
      <c r="AP943" s="337" t="s">
        <v>716</v>
      </c>
      <c r="AQ943" s="343" t="s">
        <v>659</v>
      </c>
      <c r="AR943" s="336">
        <v>4.0000000000000001E-3</v>
      </c>
      <c r="AS943" s="336">
        <v>4.0000000000000001E-3</v>
      </c>
      <c r="AT943" s="336"/>
      <c r="AX943" s="629"/>
      <c r="AY943" s="630"/>
      <c r="AZ943" s="630"/>
      <c r="BA943" s="630"/>
      <c r="BB943" s="631"/>
      <c r="BC943" s="630"/>
      <c r="BD943" s="630"/>
      <c r="BE943" s="630"/>
      <c r="BF943" s="630"/>
      <c r="BG943" s="631"/>
      <c r="BH943" s="631"/>
      <c r="BI943" s="632"/>
      <c r="BJ943" s="632"/>
      <c r="BK943" s="632"/>
      <c r="BL943" s="631"/>
      <c r="BM943" s="631"/>
      <c r="BN943" s="631"/>
      <c r="BO943" s="631"/>
      <c r="BP943" s="631"/>
      <c r="BQ943" s="631"/>
      <c r="BR943" s="631"/>
      <c r="BS943" s="631"/>
      <c r="BT943" s="634"/>
      <c r="BU943" s="635"/>
      <c r="BV943" s="633"/>
      <c r="BW943" s="636"/>
    </row>
    <row r="944" spans="2:75" ht="15.75" customHeight="1">
      <c r="B944" s="330" t="s">
        <v>839</v>
      </c>
      <c r="C944" s="331">
        <v>14799785000119</v>
      </c>
      <c r="D944" s="332" t="s">
        <v>13</v>
      </c>
      <c r="E944" s="332" t="s">
        <v>616</v>
      </c>
      <c r="F944" s="332" t="s">
        <v>617</v>
      </c>
      <c r="G944" s="333" t="s">
        <v>34</v>
      </c>
      <c r="H944" s="333" t="s">
        <v>1338</v>
      </c>
      <c r="I944" s="333" t="s">
        <v>34</v>
      </c>
      <c r="J944" s="333" t="s">
        <v>608</v>
      </c>
      <c r="K944" s="334" t="s">
        <v>48</v>
      </c>
      <c r="L944" s="335"/>
      <c r="M944" s="335" t="s">
        <v>34</v>
      </c>
      <c r="N944" s="334">
        <v>296961</v>
      </c>
      <c r="O944" s="334" t="s">
        <v>1321</v>
      </c>
      <c r="P944" s="338">
        <v>40952</v>
      </c>
      <c r="Q944" s="339">
        <v>412341139.20999998</v>
      </c>
      <c r="R944" s="339">
        <v>569216580.71134925</v>
      </c>
      <c r="S944" s="334">
        <v>32</v>
      </c>
      <c r="T944" s="336">
        <v>0.18128283734990558</v>
      </c>
      <c r="U944" s="336">
        <v>2.3434786214544214</v>
      </c>
      <c r="V944" s="336">
        <v>2.9084951889761568E-2</v>
      </c>
      <c r="W944" s="336">
        <v>0.28512978089979357</v>
      </c>
      <c r="X944" s="336">
        <v>4.208479116171282E-2</v>
      </c>
      <c r="Y944" s="336">
        <v>0.31913661652557312</v>
      </c>
      <c r="Z944" s="336">
        <v>0.14863392129091269</v>
      </c>
      <c r="AA944" s="336">
        <v>0.84488339399022838</v>
      </c>
      <c r="AB944" s="336">
        <v>9.3521322605064711E-2</v>
      </c>
      <c r="AC944" s="340">
        <v>-0.68568034298895986</v>
      </c>
      <c r="AD944" s="509">
        <v>14816895000141</v>
      </c>
      <c r="AE944" s="337" t="s">
        <v>2169</v>
      </c>
      <c r="AF944" s="337" t="s">
        <v>2134</v>
      </c>
      <c r="AG944" s="341" t="s">
        <v>1436</v>
      </c>
      <c r="AH944" s="341" t="s">
        <v>2135</v>
      </c>
      <c r="AI944" s="341">
        <v>5000</v>
      </c>
      <c r="AJ944" s="341">
        <v>1000</v>
      </c>
      <c r="AK944" s="341">
        <v>1000</v>
      </c>
      <c r="AL944" s="336">
        <v>0.02</v>
      </c>
      <c r="AM944" s="336">
        <v>0.2</v>
      </c>
      <c r="AN944" s="336" t="s">
        <v>2152</v>
      </c>
      <c r="AO944" s="334" t="s">
        <v>1324</v>
      </c>
      <c r="AP944" s="337" t="s">
        <v>716</v>
      </c>
      <c r="AQ944" s="343" t="s">
        <v>659</v>
      </c>
      <c r="AR944" s="336">
        <v>6.9999999999999993E-3</v>
      </c>
      <c r="AS944" s="336">
        <v>6.9999999999999993E-3</v>
      </c>
      <c r="AT944" s="336"/>
      <c r="AW944" s="629"/>
      <c r="AX944" s="629"/>
      <c r="AY944" s="630"/>
      <c r="AZ944" s="630"/>
      <c r="BA944" s="630"/>
      <c r="BB944" s="631"/>
      <c r="BC944" s="630"/>
      <c r="BD944" s="630"/>
      <c r="BE944" s="630"/>
      <c r="BF944" s="630"/>
      <c r="BG944" s="631"/>
      <c r="BH944" s="631"/>
      <c r="BI944" s="632"/>
      <c r="BJ944" s="632"/>
      <c r="BK944" s="632"/>
      <c r="BL944" s="212"/>
      <c r="BM944" s="631"/>
      <c r="BN944" s="631"/>
      <c r="BO944" s="631"/>
      <c r="BP944" s="631"/>
      <c r="BQ944" s="631"/>
      <c r="BR944" s="631"/>
      <c r="BS944" s="631"/>
      <c r="BT944" s="634"/>
      <c r="BU944" s="635"/>
      <c r="BV944" s="633"/>
      <c r="BW944" s="636"/>
    </row>
    <row r="945" spans="2:75" ht="15.75" customHeight="1">
      <c r="B945" s="330" t="s">
        <v>1519</v>
      </c>
      <c r="C945" s="331">
        <v>37970310000149</v>
      </c>
      <c r="D945" s="332" t="s">
        <v>13</v>
      </c>
      <c r="E945" s="332" t="s">
        <v>616</v>
      </c>
      <c r="F945" s="332" t="s">
        <v>617</v>
      </c>
      <c r="G945" s="333" t="s">
        <v>34</v>
      </c>
      <c r="H945" s="333" t="s">
        <v>1338</v>
      </c>
      <c r="I945" s="333" t="s">
        <v>34</v>
      </c>
      <c r="J945" s="333" t="s">
        <v>608</v>
      </c>
      <c r="K945" s="334" t="s">
        <v>48</v>
      </c>
      <c r="L945" s="335"/>
      <c r="M945" s="335"/>
      <c r="N945" s="334">
        <v>551831</v>
      </c>
      <c r="O945" s="334" t="s">
        <v>1321</v>
      </c>
      <c r="P945" s="338">
        <v>44084</v>
      </c>
      <c r="Q945" s="339">
        <v>158295768.81999999</v>
      </c>
      <c r="R945" s="339">
        <v>137837999.00726187</v>
      </c>
      <c r="S945" s="334">
        <v>32</v>
      </c>
      <c r="T945" s="336">
        <v>0.197355758606093</v>
      </c>
      <c r="U945" s="336">
        <v>2.2198405058854109</v>
      </c>
      <c r="V945" s="336">
        <v>7.8769323548537606E-2</v>
      </c>
      <c r="W945" s="336">
        <v>0.72292188334880403</v>
      </c>
      <c r="X945" s="336">
        <v>6.0175788113413731E-2</v>
      </c>
      <c r="Y945" s="336">
        <v>0.4231435321054432</v>
      </c>
      <c r="Z945" s="336" t="s">
        <v>1418</v>
      </c>
      <c r="AA945" s="336" t="s">
        <v>1418</v>
      </c>
      <c r="AB945" s="336">
        <v>9.3515754177769375E-2</v>
      </c>
      <c r="AC945" s="340">
        <v>-0.24871290314288086</v>
      </c>
      <c r="AD945" s="509">
        <v>37967588000167</v>
      </c>
      <c r="AE945" s="337" t="s">
        <v>2169</v>
      </c>
      <c r="AF945" s="337" t="s">
        <v>2134</v>
      </c>
      <c r="AG945" s="341" t="s">
        <v>1436</v>
      </c>
      <c r="AH945" s="341" t="s">
        <v>2135</v>
      </c>
      <c r="AI945" s="341">
        <v>5000</v>
      </c>
      <c r="AJ945" s="341">
        <v>1000</v>
      </c>
      <c r="AK945" s="341">
        <v>1000</v>
      </c>
      <c r="AL945" s="336">
        <v>0.02</v>
      </c>
      <c r="AM945" s="336">
        <v>0.2</v>
      </c>
      <c r="AN945" s="336" t="s">
        <v>34</v>
      </c>
      <c r="AO945" s="334" t="s">
        <v>1324</v>
      </c>
      <c r="AP945" s="337" t="s">
        <v>13</v>
      </c>
      <c r="AQ945" s="343" t="s">
        <v>668</v>
      </c>
      <c r="AR945" s="336">
        <v>6.9999999999999993E-3</v>
      </c>
      <c r="AS945" s="336">
        <v>6.9999999999999993E-3</v>
      </c>
      <c r="AT945" s="336"/>
      <c r="AV945" t="s">
        <v>2635</v>
      </c>
      <c r="AX945" s="629"/>
      <c r="AY945" s="630"/>
      <c r="AZ945" s="630"/>
      <c r="BA945" s="630"/>
      <c r="BB945" s="631"/>
      <c r="BC945" s="630"/>
      <c r="BD945" s="630"/>
      <c r="BE945" s="630"/>
      <c r="BF945" s="630"/>
      <c r="BG945" s="631"/>
      <c r="BH945" s="631"/>
      <c r="BI945" s="632"/>
      <c r="BJ945" s="632"/>
      <c r="BK945" s="632"/>
      <c r="BL945" s="631"/>
      <c r="BM945" s="631"/>
      <c r="BN945" s="631"/>
      <c r="BO945" s="631"/>
      <c r="BP945" s="631"/>
      <c r="BQ945" s="631"/>
      <c r="BR945" s="631"/>
      <c r="BS945" s="631"/>
      <c r="BT945" s="634"/>
      <c r="BU945" s="635"/>
      <c r="BV945" s="633"/>
      <c r="BW945" s="636"/>
    </row>
    <row r="946" spans="2:75" ht="15.75" customHeight="1">
      <c r="B946" s="330" t="s">
        <v>993</v>
      </c>
      <c r="C946" s="331">
        <v>5936530000160</v>
      </c>
      <c r="D946" s="332" t="s">
        <v>13</v>
      </c>
      <c r="E946" s="332" t="s">
        <v>616</v>
      </c>
      <c r="F946" s="332" t="s">
        <v>617</v>
      </c>
      <c r="G946" s="333" t="s">
        <v>34</v>
      </c>
      <c r="H946" s="333" t="s">
        <v>1338</v>
      </c>
      <c r="I946" s="333" t="s">
        <v>34</v>
      </c>
      <c r="J946" s="333" t="s">
        <v>608</v>
      </c>
      <c r="K946" s="334" t="s">
        <v>48</v>
      </c>
      <c r="L946" s="335"/>
      <c r="M946" s="335" t="s">
        <v>1415</v>
      </c>
      <c r="N946" s="334">
        <v>167029</v>
      </c>
      <c r="O946" s="334" t="s">
        <v>1321</v>
      </c>
      <c r="P946" s="338">
        <v>37917</v>
      </c>
      <c r="Q946" s="339">
        <v>667902622.25</v>
      </c>
      <c r="R946" s="339">
        <v>881455206.95999968</v>
      </c>
      <c r="S946" s="334">
        <v>32</v>
      </c>
      <c r="T946" s="336">
        <v>-8.1073314634165339E-2</v>
      </c>
      <c r="U946" s="336">
        <v>-1.0480505622763154</v>
      </c>
      <c r="V946" s="336">
        <v>-9.5840211017189092E-2</v>
      </c>
      <c r="W946" s="336">
        <v>-0.93955453226452379</v>
      </c>
      <c r="X946" s="336">
        <v>2.3040135628617842E-2</v>
      </c>
      <c r="Y946" s="336">
        <v>0.17471753395551715</v>
      </c>
      <c r="Z946" s="336">
        <v>0.20969859307122007</v>
      </c>
      <c r="AA946" s="336">
        <v>1.1919947848393357</v>
      </c>
      <c r="AB946" s="336">
        <v>0.12208094108129536</v>
      </c>
      <c r="AC946" s="340">
        <v>-1.559974603452343</v>
      </c>
      <c r="AD946" s="509">
        <v>11456177000113</v>
      </c>
      <c r="AE946" s="337" t="s">
        <v>2307</v>
      </c>
      <c r="AF946" s="337" t="s">
        <v>2143</v>
      </c>
      <c r="AG946" s="341" t="s">
        <v>1437</v>
      </c>
      <c r="AH946" s="341" t="s">
        <v>2135</v>
      </c>
      <c r="AI946" s="341">
        <v>20000</v>
      </c>
      <c r="AJ946" s="341">
        <v>5000</v>
      </c>
      <c r="AK946" s="341">
        <v>0</v>
      </c>
      <c r="AL946" s="336">
        <v>0.02</v>
      </c>
      <c r="AM946" s="336">
        <v>0.2</v>
      </c>
      <c r="AN946" s="336" t="s">
        <v>64</v>
      </c>
      <c r="AO946" s="334" t="s">
        <v>1324</v>
      </c>
      <c r="AP946" s="337" t="s">
        <v>13</v>
      </c>
      <c r="AQ946" s="343" t="s">
        <v>679</v>
      </c>
      <c r="AR946" s="336">
        <v>2.7000000000000001E-3</v>
      </c>
      <c r="AS946" s="336">
        <v>2.7000000000000001E-3</v>
      </c>
      <c r="AT946" s="336"/>
      <c r="AX946" s="629"/>
      <c r="AY946" s="630"/>
      <c r="AZ946" s="630"/>
      <c r="BA946" s="630"/>
      <c r="BB946" s="631"/>
      <c r="BC946" s="630"/>
      <c r="BD946" s="630"/>
      <c r="BE946" s="630"/>
      <c r="BF946" s="630"/>
      <c r="BG946" s="631"/>
      <c r="BH946" s="631"/>
      <c r="BI946" s="632"/>
      <c r="BJ946" s="632"/>
      <c r="BK946" s="632"/>
      <c r="BL946" s="631"/>
      <c r="BM946" s="631"/>
      <c r="BN946" s="631"/>
      <c r="BO946" s="631"/>
      <c r="BP946" s="631"/>
      <c r="BQ946" s="631"/>
      <c r="BR946" s="631"/>
      <c r="BS946" s="631"/>
      <c r="BT946" s="634"/>
      <c r="BU946" s="635"/>
      <c r="BV946" s="633"/>
      <c r="BW946" s="636"/>
    </row>
    <row r="947" spans="2:75" ht="15.75" customHeight="1">
      <c r="B947" s="330" t="s">
        <v>1658</v>
      </c>
      <c r="C947" s="331">
        <v>26380695000178</v>
      </c>
      <c r="D947" s="332" t="s">
        <v>13</v>
      </c>
      <c r="E947" s="332" t="s">
        <v>616</v>
      </c>
      <c r="F947" s="332" t="s">
        <v>617</v>
      </c>
      <c r="G947" s="333" t="s">
        <v>34</v>
      </c>
      <c r="H947" s="333" t="s">
        <v>865</v>
      </c>
      <c r="I947" s="333" t="s">
        <v>34</v>
      </c>
      <c r="J947" s="333" t="s">
        <v>608</v>
      </c>
      <c r="K947" s="334" t="s">
        <v>48</v>
      </c>
      <c r="L947" s="335"/>
      <c r="M947" s="335"/>
      <c r="N947" s="334">
        <v>433411</v>
      </c>
      <c r="O947" s="334" t="s">
        <v>1321</v>
      </c>
      <c r="P947" s="338">
        <v>42726</v>
      </c>
      <c r="Q947" s="339">
        <v>380067959.24000001</v>
      </c>
      <c r="R947" s="339">
        <v>341564057.58007938</v>
      </c>
      <c r="S947" s="334">
        <v>32</v>
      </c>
      <c r="T947" s="336">
        <v>8.7049828773954507E-2</v>
      </c>
      <c r="U947" s="336">
        <v>0.97912894616112678</v>
      </c>
      <c r="V947" s="336">
        <v>9.1022968292871598E-2</v>
      </c>
      <c r="W947" s="336">
        <v>0.83538226179806852</v>
      </c>
      <c r="X947" s="336">
        <v>0.19142485315976732</v>
      </c>
      <c r="Y947" s="336">
        <v>1.3460594541134736</v>
      </c>
      <c r="Z947" s="336">
        <v>0.26644383992549714</v>
      </c>
      <c r="AA947" s="336">
        <v>1.4559993327886576</v>
      </c>
      <c r="AB947" s="336">
        <v>5.9947171469975163E-2</v>
      </c>
      <c r="AC947" s="340">
        <v>-0.24222541408021869</v>
      </c>
      <c r="AD947" s="509">
        <v>30658543000161</v>
      </c>
      <c r="AE947" s="337" t="s">
        <v>2343</v>
      </c>
      <c r="AF947" s="337" t="s">
        <v>2343</v>
      </c>
      <c r="AG947" s="341" t="s">
        <v>1440</v>
      </c>
      <c r="AH947" s="341" t="s">
        <v>2138</v>
      </c>
      <c r="AI947" s="341">
        <v>1000</v>
      </c>
      <c r="AJ947" s="341">
        <v>100</v>
      </c>
      <c r="AK947" s="341">
        <v>1000</v>
      </c>
      <c r="AL947" s="336">
        <v>0</v>
      </c>
      <c r="AM947" s="336" t="s">
        <v>34</v>
      </c>
      <c r="AN947" s="336" t="s">
        <v>64</v>
      </c>
      <c r="AO947" s="334" t="s">
        <v>1324</v>
      </c>
      <c r="AP947" s="337" t="s">
        <v>13</v>
      </c>
      <c r="AQ947" s="343" t="s">
        <v>674</v>
      </c>
      <c r="AR947" s="336" t="s">
        <v>34</v>
      </c>
      <c r="AS947" s="336" t="s">
        <v>34</v>
      </c>
      <c r="AT947" s="336"/>
      <c r="AX947" s="629"/>
      <c r="AY947" s="630"/>
      <c r="AZ947" s="630"/>
      <c r="BA947" s="630"/>
      <c r="BB947" s="631"/>
      <c r="BC947" s="630"/>
      <c r="BD947" s="630"/>
      <c r="BE947" s="630"/>
      <c r="BF947" s="630"/>
      <c r="BG947" s="631"/>
      <c r="BH947" s="631"/>
      <c r="BI947" s="632"/>
      <c r="BJ947" s="632"/>
      <c r="BK947" s="632"/>
      <c r="BL947" s="631"/>
      <c r="BM947" s="631"/>
      <c r="BN947" s="631"/>
      <c r="BO947" s="631"/>
      <c r="BP947" s="631"/>
      <c r="BQ947" s="631"/>
      <c r="BR947" s="631"/>
      <c r="BS947" s="631"/>
      <c r="BT947" s="634"/>
      <c r="BU947" s="635"/>
      <c r="BV947" s="633"/>
      <c r="BW947" s="636"/>
    </row>
    <row r="948" spans="2:75" ht="15.75" customHeight="1">
      <c r="B948" s="330" t="s">
        <v>305</v>
      </c>
      <c r="C948" s="331">
        <v>12430199000177</v>
      </c>
      <c r="D948" s="332" t="s">
        <v>13</v>
      </c>
      <c r="E948" s="332" t="s">
        <v>616</v>
      </c>
      <c r="F948" s="332" t="s">
        <v>617</v>
      </c>
      <c r="G948" s="333" t="s">
        <v>34</v>
      </c>
      <c r="H948" s="333" t="s">
        <v>1337</v>
      </c>
      <c r="I948" s="333" t="s">
        <v>34</v>
      </c>
      <c r="J948" s="333"/>
      <c r="K948" s="334" t="s">
        <v>48</v>
      </c>
      <c r="L948" s="335"/>
      <c r="M948" s="335" t="s">
        <v>34</v>
      </c>
      <c r="N948" s="334">
        <v>257885</v>
      </c>
      <c r="O948" s="334" t="s">
        <v>1321</v>
      </c>
      <c r="P948" s="338">
        <v>40450</v>
      </c>
      <c r="Q948" s="339">
        <v>314171140.32999998</v>
      </c>
      <c r="R948" s="339">
        <v>392841891.96202391</v>
      </c>
      <c r="S948" s="334">
        <v>32</v>
      </c>
      <c r="T948" s="336">
        <v>0.13306562589614068</v>
      </c>
      <c r="U948" s="336">
        <v>1.7201653178903094</v>
      </c>
      <c r="V948" s="336">
        <v>0.14653165163135218</v>
      </c>
      <c r="W948" s="336">
        <v>1.4365001490423588</v>
      </c>
      <c r="X948" s="336">
        <v>0.21587165159811827</v>
      </c>
      <c r="Y948" s="336">
        <v>1.6369939494314678</v>
      </c>
      <c r="Z948" s="336">
        <v>0.26874163100287007</v>
      </c>
      <c r="AA948" s="336">
        <v>1.5276145535027097</v>
      </c>
      <c r="AB948" s="336">
        <v>4.7031209158405633E-2</v>
      </c>
      <c r="AC948" s="340">
        <v>0.86596772412371315</v>
      </c>
      <c r="AD948" s="509">
        <v>32812338000134</v>
      </c>
      <c r="AE948" s="337" t="s">
        <v>2356</v>
      </c>
      <c r="AF948" s="337" t="s">
        <v>2140</v>
      </c>
      <c r="AG948" s="341" t="s">
        <v>719</v>
      </c>
      <c r="AH948" s="341" t="s">
        <v>2138</v>
      </c>
      <c r="AI948" s="341">
        <v>50000</v>
      </c>
      <c r="AJ948" s="341">
        <v>10000</v>
      </c>
      <c r="AK948" s="341">
        <v>10000</v>
      </c>
      <c r="AL948" s="336">
        <v>0.02</v>
      </c>
      <c r="AM948" s="336">
        <v>0.2</v>
      </c>
      <c r="AN948" s="336" t="s">
        <v>64</v>
      </c>
      <c r="AO948" s="334" t="s">
        <v>1324</v>
      </c>
      <c r="AP948" s="337" t="s">
        <v>13</v>
      </c>
      <c r="AQ948" s="343" t="s">
        <v>674</v>
      </c>
      <c r="AR948" s="336">
        <v>4.7999999999999996E-3</v>
      </c>
      <c r="AS948" s="336">
        <v>4.7999999999999996E-3</v>
      </c>
      <c r="AT948" s="336"/>
      <c r="AX948" s="629"/>
      <c r="AY948" s="630"/>
      <c r="AZ948" s="630"/>
      <c r="BA948" s="630"/>
      <c r="BB948" s="631"/>
      <c r="BC948" s="630"/>
      <c r="BD948" s="630"/>
      <c r="BE948" s="630"/>
      <c r="BF948" s="630"/>
      <c r="BG948" s="631"/>
      <c r="BH948" s="631"/>
      <c r="BI948" s="632"/>
      <c r="BJ948" s="632"/>
      <c r="BK948" s="632"/>
      <c r="BL948" s="631"/>
      <c r="BM948" s="631"/>
      <c r="BN948" s="631"/>
      <c r="BO948" s="631"/>
      <c r="BP948" s="631"/>
      <c r="BQ948" s="631"/>
      <c r="BR948" s="631"/>
      <c r="BS948" s="631"/>
      <c r="BT948" s="634"/>
      <c r="BU948" s="635"/>
      <c r="BV948" s="633"/>
      <c r="BW948" s="636"/>
    </row>
    <row r="949" spans="2:75" ht="15.75" customHeight="1">
      <c r="B949" s="330" t="s">
        <v>1085</v>
      </c>
      <c r="C949" s="331">
        <v>30910057000199</v>
      </c>
      <c r="D949" s="332" t="s">
        <v>13</v>
      </c>
      <c r="E949" s="332" t="s">
        <v>616</v>
      </c>
      <c r="F949" s="332" t="s">
        <v>617</v>
      </c>
      <c r="G949" s="333" t="s">
        <v>34</v>
      </c>
      <c r="H949" s="333" t="s">
        <v>1338</v>
      </c>
      <c r="I949" s="333" t="s">
        <v>34</v>
      </c>
      <c r="J949" s="333" t="s">
        <v>608</v>
      </c>
      <c r="K949" s="334" t="s">
        <v>48</v>
      </c>
      <c r="L949" s="335"/>
      <c r="M949" s="335" t="s">
        <v>34</v>
      </c>
      <c r="N949" s="334">
        <v>474436</v>
      </c>
      <c r="O949" s="334" t="s">
        <v>1321</v>
      </c>
      <c r="P949" s="338">
        <v>43343</v>
      </c>
      <c r="Q949" s="339">
        <v>13416814.09</v>
      </c>
      <c r="R949" s="339">
        <v>14358504.868849201</v>
      </c>
      <c r="S949" s="334">
        <v>32</v>
      </c>
      <c r="T949" s="336">
        <v>4.2335376864426344E-2</v>
      </c>
      <c r="U949" s="336">
        <v>0.54727767980321129</v>
      </c>
      <c r="V949" s="336">
        <v>1.1707487566160912E-2</v>
      </c>
      <c r="W949" s="336">
        <v>0.11477252488774475</v>
      </c>
      <c r="X949" s="336">
        <v>1.5627020525031732E-2</v>
      </c>
      <c r="Y949" s="336">
        <v>0.11850253545445749</v>
      </c>
      <c r="Z949" s="336">
        <v>-3.851204029737354E-2</v>
      </c>
      <c r="AA949" s="336">
        <v>-0.21891492220169764</v>
      </c>
      <c r="AB949" s="336">
        <v>0.19898430467450295</v>
      </c>
      <c r="AC949" s="340">
        <v>-0.33057906327837472</v>
      </c>
      <c r="AD949" s="509">
        <v>0</v>
      </c>
      <c r="AE949" s="337" t="s">
        <v>2357</v>
      </c>
      <c r="AF949" s="337" t="s">
        <v>2134</v>
      </c>
      <c r="AG949" s="341" t="s">
        <v>1436</v>
      </c>
      <c r="AH949" s="341" t="s">
        <v>2138</v>
      </c>
      <c r="AI949" s="341">
        <v>1000</v>
      </c>
      <c r="AJ949" s="341">
        <v>1000</v>
      </c>
      <c r="AK949" s="341">
        <v>100</v>
      </c>
      <c r="AL949" s="336">
        <v>0.02</v>
      </c>
      <c r="AM949" s="336">
        <v>0.2</v>
      </c>
      <c r="AN949" s="336" t="s">
        <v>64</v>
      </c>
      <c r="AO949" s="334" t="s">
        <v>1324</v>
      </c>
      <c r="AP949" s="337" t="s">
        <v>13</v>
      </c>
      <c r="AQ949" s="343" t="s">
        <v>674</v>
      </c>
      <c r="AR949" s="336">
        <v>5.3333333333333332E-3</v>
      </c>
      <c r="AS949" s="336">
        <v>5.3333333333333332E-3</v>
      </c>
      <c r="AT949" s="336"/>
      <c r="AX949" s="629"/>
      <c r="AY949" s="630"/>
      <c r="AZ949" s="630"/>
      <c r="BA949" s="630"/>
      <c r="BB949" s="631"/>
      <c r="BC949" s="630"/>
      <c r="BD949" s="630"/>
      <c r="BE949" s="630"/>
      <c r="BF949" s="630"/>
      <c r="BG949" s="631"/>
      <c r="BH949" s="631"/>
      <c r="BI949" s="632"/>
      <c r="BJ949" s="632"/>
      <c r="BK949" s="632"/>
      <c r="BL949" s="631"/>
      <c r="BM949" s="631"/>
      <c r="BN949" s="631"/>
      <c r="BO949" s="631"/>
      <c r="BP949" s="631"/>
      <c r="BQ949" s="631"/>
      <c r="BR949" s="631"/>
      <c r="BS949" s="631"/>
      <c r="BT949" s="634"/>
      <c r="BU949" s="635"/>
      <c r="BV949" s="633"/>
      <c r="BW949" s="636"/>
    </row>
    <row r="950" spans="2:75" ht="15.75" customHeight="1">
      <c r="B950" s="330" t="s">
        <v>1101</v>
      </c>
      <c r="C950" s="331">
        <v>17164789000119</v>
      </c>
      <c r="D950" s="332" t="s">
        <v>13</v>
      </c>
      <c r="E950" s="332" t="s">
        <v>616</v>
      </c>
      <c r="F950" s="332" t="s">
        <v>617</v>
      </c>
      <c r="G950" s="333" t="s">
        <v>34</v>
      </c>
      <c r="H950" s="333" t="s">
        <v>1337</v>
      </c>
      <c r="I950" s="333" t="s">
        <v>34</v>
      </c>
      <c r="J950" s="333" t="s">
        <v>608</v>
      </c>
      <c r="K950" s="334" t="s">
        <v>48</v>
      </c>
      <c r="L950" s="335"/>
      <c r="M950" s="335" t="s">
        <v>34</v>
      </c>
      <c r="N950" s="334">
        <v>333077</v>
      </c>
      <c r="O950" s="334" t="s">
        <v>1324</v>
      </c>
      <c r="P950" s="338">
        <v>41262</v>
      </c>
      <c r="Q950" s="339">
        <v>127614677.31999999</v>
      </c>
      <c r="R950" s="339">
        <v>215308425.17948407</v>
      </c>
      <c r="S950" s="334">
        <v>32</v>
      </c>
      <c r="T950" s="336">
        <v>2.0686364271326196E-2</v>
      </c>
      <c r="U950" s="336">
        <v>0.26741666852831153</v>
      </c>
      <c r="V950" s="336">
        <v>-2.398163005176035E-3</v>
      </c>
      <c r="W950" s="336">
        <v>-2.3510016273004017E-2</v>
      </c>
      <c r="X950" s="336">
        <v>-8.2937798726557821E-3</v>
      </c>
      <c r="Y950" s="336">
        <v>-6.2893239426961206E-2</v>
      </c>
      <c r="Z950" s="336">
        <v>7.3645033133563187E-2</v>
      </c>
      <c r="AA950" s="336">
        <v>0.41862224318650093</v>
      </c>
      <c r="AB950" s="336">
        <v>4.4340809640583921E-2</v>
      </c>
      <c r="AC950" s="340">
        <v>-2.2230758802736608</v>
      </c>
      <c r="AD950" s="509">
        <v>17102710000125</v>
      </c>
      <c r="AE950" s="337" t="s">
        <v>2369</v>
      </c>
      <c r="AF950" s="337" t="s">
        <v>2143</v>
      </c>
      <c r="AG950" s="341" t="s">
        <v>1437</v>
      </c>
      <c r="AH950" s="341" t="s">
        <v>2138</v>
      </c>
      <c r="AI950" s="341">
        <v>5000</v>
      </c>
      <c r="AJ950" s="341">
        <v>0</v>
      </c>
      <c r="AK950" s="341">
        <v>0</v>
      </c>
      <c r="AL950" s="336">
        <v>0.02</v>
      </c>
      <c r="AM950" s="336">
        <v>0.2</v>
      </c>
      <c r="AN950" s="336" t="s">
        <v>2152</v>
      </c>
      <c r="AO950" s="334" t="s">
        <v>1324</v>
      </c>
      <c r="AP950" s="337" t="s">
        <v>13</v>
      </c>
      <c r="AQ950" s="343" t="s">
        <v>674</v>
      </c>
      <c r="AR950" s="336">
        <v>4.6666666666666662E-3</v>
      </c>
      <c r="AS950" s="336">
        <v>4.6666666666666662E-3</v>
      </c>
      <c r="AT950" s="336"/>
      <c r="AX950" s="629"/>
      <c r="AY950" s="630"/>
      <c r="AZ950" s="630"/>
      <c r="BA950" s="630"/>
      <c r="BB950" s="631"/>
      <c r="BC950" s="630"/>
      <c r="BD950" s="630"/>
      <c r="BE950" s="630"/>
      <c r="BF950" s="630"/>
      <c r="BG950" s="631"/>
      <c r="BH950" s="631"/>
      <c r="BI950" s="632"/>
      <c r="BJ950" s="632"/>
      <c r="BK950" s="632"/>
      <c r="BL950" s="631"/>
      <c r="BM950" s="631"/>
      <c r="BN950" s="631"/>
      <c r="BO950" s="631"/>
      <c r="BP950" s="631"/>
      <c r="BQ950" s="631"/>
      <c r="BR950" s="631"/>
      <c r="BS950" s="631"/>
      <c r="BT950" s="634"/>
      <c r="BU950" s="635"/>
      <c r="BV950" s="633"/>
      <c r="BW950" s="636"/>
    </row>
    <row r="951" spans="2:75" ht="15.75" customHeight="1">
      <c r="B951" s="330" t="s">
        <v>1133</v>
      </c>
      <c r="C951" s="331">
        <v>7013315000112</v>
      </c>
      <c r="D951" s="332" t="s">
        <v>13</v>
      </c>
      <c r="E951" s="332" t="s">
        <v>616</v>
      </c>
      <c r="F951" s="332" t="s">
        <v>617</v>
      </c>
      <c r="G951" s="333" t="s">
        <v>34</v>
      </c>
      <c r="H951" s="333" t="s">
        <v>1338</v>
      </c>
      <c r="I951" s="333" t="s">
        <v>34</v>
      </c>
      <c r="J951" s="333" t="s">
        <v>608</v>
      </c>
      <c r="K951" s="334" t="s">
        <v>48</v>
      </c>
      <c r="L951" s="335"/>
      <c r="M951" s="335" t="s">
        <v>34</v>
      </c>
      <c r="N951" s="334">
        <v>132691</v>
      </c>
      <c r="O951" s="334" t="s">
        <v>1321</v>
      </c>
      <c r="P951" s="338">
        <v>38265</v>
      </c>
      <c r="Q951" s="339">
        <v>130083123.97</v>
      </c>
      <c r="R951" s="339">
        <v>164252894.8369841</v>
      </c>
      <c r="S951" s="334">
        <v>32</v>
      </c>
      <c r="T951" s="336">
        <v>1.3306461757263577E-2</v>
      </c>
      <c r="U951" s="336">
        <v>0.17201522830955551</v>
      </c>
      <c r="V951" s="336">
        <v>-1.3699901945249726E-2</v>
      </c>
      <c r="W951" s="336">
        <v>-0.13430484790909286</v>
      </c>
      <c r="X951" s="336">
        <v>2.1045557003941839E-2</v>
      </c>
      <c r="Y951" s="336">
        <v>0.15959228190834923</v>
      </c>
      <c r="Z951" s="336">
        <v>0.19567521799044285</v>
      </c>
      <c r="AA951" s="336">
        <v>1.1122813746665972</v>
      </c>
      <c r="AB951" s="336">
        <v>0.14801507337626596</v>
      </c>
      <c r="AC951" s="340">
        <v>-0.67583982825512001</v>
      </c>
      <c r="AD951" s="509">
        <v>17373839000178</v>
      </c>
      <c r="AE951" s="337" t="s">
        <v>2390</v>
      </c>
      <c r="AF951" s="337" t="s">
        <v>2143</v>
      </c>
      <c r="AG951" s="341" t="s">
        <v>1437</v>
      </c>
      <c r="AH951" s="341" t="s">
        <v>2138</v>
      </c>
      <c r="AI951" s="341">
        <v>5000</v>
      </c>
      <c r="AJ951" s="341">
        <v>5000</v>
      </c>
      <c r="AK951" s="341">
        <v>5000</v>
      </c>
      <c r="AL951" s="336">
        <v>1.8000000000000002E-2</v>
      </c>
      <c r="AM951" s="336">
        <v>0.2</v>
      </c>
      <c r="AN951" s="336" t="s">
        <v>64</v>
      </c>
      <c r="AO951" s="334" t="s">
        <v>1324</v>
      </c>
      <c r="AP951" s="337" t="s">
        <v>13</v>
      </c>
      <c r="AQ951" s="343" t="s">
        <v>674</v>
      </c>
      <c r="AR951" s="336">
        <v>4.7999999999999996E-3</v>
      </c>
      <c r="AS951" s="336">
        <v>4.7999999999999996E-3</v>
      </c>
      <c r="AT951" s="336"/>
      <c r="AW951" s="629"/>
      <c r="AX951" s="629"/>
      <c r="AY951" s="630"/>
      <c r="AZ951" s="630"/>
      <c r="BA951" s="630"/>
      <c r="BB951" s="631"/>
      <c r="BC951" s="630"/>
      <c r="BD951" s="630"/>
      <c r="BE951" s="630"/>
      <c r="BF951" s="630"/>
      <c r="BG951" s="631"/>
      <c r="BH951" s="631"/>
      <c r="BI951" s="632"/>
      <c r="BJ951" s="632"/>
      <c r="BK951" s="632"/>
      <c r="BL951" s="212"/>
      <c r="BM951" s="631"/>
      <c r="BN951" s="631"/>
      <c r="BO951" s="631"/>
      <c r="BP951" s="631"/>
      <c r="BQ951" s="631"/>
      <c r="BR951" s="631"/>
      <c r="BS951" s="631"/>
      <c r="BT951" s="634"/>
      <c r="BU951" s="635"/>
      <c r="BV951" s="633"/>
      <c r="BW951" s="636"/>
    </row>
    <row r="952" spans="2:75" ht="15.75" customHeight="1">
      <c r="B952" s="330" t="s">
        <v>412</v>
      </c>
      <c r="C952" s="331">
        <v>26262377000102</v>
      </c>
      <c r="D952" s="332" t="s">
        <v>13</v>
      </c>
      <c r="E952" s="332" t="s">
        <v>616</v>
      </c>
      <c r="F952" s="332" t="s">
        <v>617</v>
      </c>
      <c r="G952" s="333" t="s">
        <v>34</v>
      </c>
      <c r="H952" s="333" t="s">
        <v>1338</v>
      </c>
      <c r="I952" s="333" t="s">
        <v>34</v>
      </c>
      <c r="J952" s="333" t="s">
        <v>608</v>
      </c>
      <c r="K952" s="334" t="s">
        <v>48</v>
      </c>
      <c r="L952" s="335"/>
      <c r="M952" s="335" t="s">
        <v>34</v>
      </c>
      <c r="N952" s="334">
        <v>441309</v>
      </c>
      <c r="O952" s="334" t="s">
        <v>1324</v>
      </c>
      <c r="P952" s="338">
        <v>42888</v>
      </c>
      <c r="Q952" s="339">
        <v>96151258.909999996</v>
      </c>
      <c r="R952" s="339">
        <v>160958872.04813495</v>
      </c>
      <c r="S952" s="334">
        <v>32</v>
      </c>
      <c r="T952" s="336">
        <v>6.6153363436816104E-2</v>
      </c>
      <c r="U952" s="336">
        <v>0.85517744105169635</v>
      </c>
      <c r="V952" s="336">
        <v>-3.8196601969939237E-2</v>
      </c>
      <c r="W952" s="336">
        <v>-0.37445441863148565</v>
      </c>
      <c r="X952" s="336">
        <v>-4.7316353515811649E-3</v>
      </c>
      <c r="Y952" s="336">
        <v>-3.5880850422519865E-2</v>
      </c>
      <c r="Z952" s="336">
        <v>0.14864583797715336</v>
      </c>
      <c r="AA952" s="336">
        <v>0.84495113229807028</v>
      </c>
      <c r="AB952" s="336">
        <v>8.295756510399091E-2</v>
      </c>
      <c r="AC952" s="340">
        <v>-1.5991798487535664</v>
      </c>
      <c r="AD952" s="509">
        <v>26855094000174</v>
      </c>
      <c r="AE952" s="337" t="s">
        <v>2443</v>
      </c>
      <c r="AF952" s="337" t="s">
        <v>2137</v>
      </c>
      <c r="AG952" s="341" t="s">
        <v>59</v>
      </c>
      <c r="AH952" s="341" t="s">
        <v>2138</v>
      </c>
      <c r="AI952" s="341">
        <v>5000</v>
      </c>
      <c r="AJ952" s="341">
        <v>1000</v>
      </c>
      <c r="AK952" s="341">
        <v>5000</v>
      </c>
      <c r="AL952" s="336">
        <v>1.9E-2</v>
      </c>
      <c r="AM952" s="336">
        <v>0.2</v>
      </c>
      <c r="AN952" s="336" t="s">
        <v>64</v>
      </c>
      <c r="AO952" s="334" t="s">
        <v>1324</v>
      </c>
      <c r="AP952" s="337" t="s">
        <v>13</v>
      </c>
      <c r="AQ952" s="343" t="s">
        <v>674</v>
      </c>
      <c r="AR952" s="336">
        <v>3.8E-3</v>
      </c>
      <c r="AS952" s="336">
        <v>3.8E-3</v>
      </c>
      <c r="AT952" s="336"/>
      <c r="AW952" s="629"/>
      <c r="AX952" s="629"/>
      <c r="AY952" s="630"/>
      <c r="AZ952" s="630"/>
      <c r="BA952" s="630"/>
      <c r="BB952" s="631"/>
      <c r="BC952" s="630"/>
      <c r="BD952" s="630"/>
      <c r="BE952" s="630"/>
      <c r="BF952" s="630"/>
      <c r="BG952" s="631"/>
      <c r="BH952" s="631"/>
      <c r="BI952" s="632"/>
      <c r="BJ952" s="632"/>
      <c r="BK952" s="632"/>
      <c r="BL952" s="212"/>
      <c r="BM952" s="631"/>
      <c r="BN952" s="631"/>
      <c r="BO952" s="631"/>
      <c r="BP952" s="631"/>
      <c r="BQ952" s="631"/>
      <c r="BR952" s="631"/>
      <c r="BS952" s="631"/>
      <c r="BT952" s="634"/>
      <c r="BU952" s="635"/>
      <c r="BV952" s="633"/>
      <c r="BW952" s="636"/>
    </row>
    <row r="953" spans="2:75" ht="15.75" customHeight="1">
      <c r="B953" s="330" t="s">
        <v>725</v>
      </c>
      <c r="C953" s="331">
        <v>5892566000199</v>
      </c>
      <c r="D953" s="332" t="s">
        <v>13</v>
      </c>
      <c r="E953" s="332" t="s">
        <v>615</v>
      </c>
      <c r="F953" s="332" t="s">
        <v>619</v>
      </c>
      <c r="G953" s="333" t="s">
        <v>34</v>
      </c>
      <c r="H953" s="333" t="s">
        <v>865</v>
      </c>
      <c r="I953" s="333" t="s">
        <v>34</v>
      </c>
      <c r="J953" s="333"/>
      <c r="K953" s="334" t="s">
        <v>48</v>
      </c>
      <c r="L953" s="335"/>
      <c r="M953" s="335" t="s">
        <v>1415</v>
      </c>
      <c r="N953" s="334">
        <v>125466</v>
      </c>
      <c r="O953" s="334" t="s">
        <v>1321</v>
      </c>
      <c r="P953" s="338">
        <v>38037</v>
      </c>
      <c r="Q953" s="339">
        <v>80096313.579999998</v>
      </c>
      <c r="R953" s="339">
        <v>155149269.76468247</v>
      </c>
      <c r="S953" s="334">
        <v>32</v>
      </c>
      <c r="T953" s="336">
        <v>4.890663504461612E-2</v>
      </c>
      <c r="U953" s="336">
        <v>0.63222561688568579</v>
      </c>
      <c r="V953" s="336">
        <v>1.9131246781978195E-2</v>
      </c>
      <c r="W953" s="336">
        <v>0.1875501882884511</v>
      </c>
      <c r="X953" s="336">
        <v>5.8428509181801314E-2</v>
      </c>
      <c r="Y953" s="336">
        <v>0.44307399928070712</v>
      </c>
      <c r="Z953" s="336">
        <v>0.1120852533697827</v>
      </c>
      <c r="AA953" s="336">
        <v>0.63712891687737827</v>
      </c>
      <c r="AB953" s="336">
        <v>5.7738192384884493E-2</v>
      </c>
      <c r="AC953" s="340">
        <v>-1.3256437879272878</v>
      </c>
      <c r="AD953" s="509">
        <v>0</v>
      </c>
      <c r="AE953" s="337" t="s">
        <v>2148</v>
      </c>
      <c r="AF953" s="337" t="s">
        <v>2134</v>
      </c>
      <c r="AG953" s="341" t="s">
        <v>1436</v>
      </c>
      <c r="AH953" s="341" t="s">
        <v>2138</v>
      </c>
      <c r="AI953" s="341">
        <v>0</v>
      </c>
      <c r="AJ953" s="341">
        <v>0</v>
      </c>
      <c r="AK953" s="341">
        <v>0</v>
      </c>
      <c r="AL953" s="640">
        <v>3.4999999999999996E-3</v>
      </c>
      <c r="AM953" s="640">
        <v>0.1</v>
      </c>
      <c r="AN953" s="336" t="s">
        <v>34</v>
      </c>
      <c r="AO953" s="334" t="s">
        <v>1324</v>
      </c>
      <c r="AP953" s="337" t="s">
        <v>13</v>
      </c>
      <c r="AQ953" s="343" t="s">
        <v>668</v>
      </c>
      <c r="AR953" s="336">
        <v>2.8000000000000004E-3</v>
      </c>
      <c r="AS953" s="336">
        <v>2.8000000000000004E-3</v>
      </c>
      <c r="AT953" s="336"/>
      <c r="AW953" s="629"/>
      <c r="AX953" s="629"/>
      <c r="AY953" s="630"/>
      <c r="AZ953" s="630"/>
      <c r="BA953" s="630"/>
      <c r="BB953" s="631"/>
      <c r="BC953" s="630"/>
      <c r="BD953" s="630"/>
      <c r="BE953" s="630"/>
      <c r="BF953" s="630"/>
      <c r="BG953" s="631"/>
      <c r="BH953" s="631"/>
      <c r="BI953" s="632"/>
      <c r="BJ953" s="632"/>
      <c r="BK953" s="632"/>
      <c r="BL953" s="212"/>
      <c r="BM953" s="631"/>
      <c r="BN953" s="631"/>
      <c r="BO953" s="631"/>
      <c r="BP953" s="631"/>
      <c r="BQ953" s="631"/>
      <c r="BR953" s="631"/>
      <c r="BS953" s="631"/>
      <c r="BT953" s="634"/>
      <c r="BU953" s="635"/>
      <c r="BV953" s="633"/>
      <c r="BW953" s="636"/>
    </row>
    <row r="954" spans="2:75" ht="15.75" customHeight="1">
      <c r="B954" s="330" t="s">
        <v>748</v>
      </c>
      <c r="C954" s="331">
        <v>39506707000100</v>
      </c>
      <c r="D954" s="332" t="s">
        <v>13</v>
      </c>
      <c r="E954" s="332" t="s">
        <v>615</v>
      </c>
      <c r="F954" s="332" t="s">
        <v>619</v>
      </c>
      <c r="G954" s="333" t="s">
        <v>34</v>
      </c>
      <c r="H954" s="333" t="s">
        <v>1338</v>
      </c>
      <c r="I954" s="333" t="s">
        <v>34</v>
      </c>
      <c r="J954" s="333"/>
      <c r="K954" s="334" t="s">
        <v>48</v>
      </c>
      <c r="L954" s="335"/>
      <c r="M954" s="335" t="s">
        <v>34</v>
      </c>
      <c r="N954" s="334">
        <v>615307</v>
      </c>
      <c r="O954" s="334" t="s">
        <v>1321</v>
      </c>
      <c r="P954" s="338">
        <v>44469</v>
      </c>
      <c r="Q954" s="339">
        <v>400154466.10000002</v>
      </c>
      <c r="R954" s="339" t="s">
        <v>1418</v>
      </c>
      <c r="S954" s="334">
        <v>32</v>
      </c>
      <c r="T954" s="336">
        <v>0.16433491473379847</v>
      </c>
      <c r="U954" s="336">
        <v>2.1243895178772836</v>
      </c>
      <c r="V954" s="336" t="s">
        <v>1418</v>
      </c>
      <c r="W954" s="336" t="s">
        <v>1418</v>
      </c>
      <c r="X954" s="336" t="s">
        <v>1418</v>
      </c>
      <c r="Y954" s="336" t="s">
        <v>1418</v>
      </c>
      <c r="Z954" s="336" t="s">
        <v>1418</v>
      </c>
      <c r="AA954" s="336" t="s">
        <v>1418</v>
      </c>
      <c r="AB954" s="336" t="s">
        <v>1418</v>
      </c>
      <c r="AC954" s="340" t="s">
        <v>1418</v>
      </c>
      <c r="AD954" s="509">
        <v>39506634000156</v>
      </c>
      <c r="AE954" s="337" t="s">
        <v>2164</v>
      </c>
      <c r="AF954" s="337" t="s">
        <v>736</v>
      </c>
      <c r="AG954" s="341" t="s">
        <v>736</v>
      </c>
      <c r="AH954" s="341" t="s">
        <v>2135</v>
      </c>
      <c r="AI954" s="341">
        <v>5000</v>
      </c>
      <c r="AJ954" s="341" t="s">
        <v>1428</v>
      </c>
      <c r="AK954" s="341" t="s">
        <v>1428</v>
      </c>
      <c r="AL954" s="640">
        <v>1.9E-2</v>
      </c>
      <c r="AM954" s="640">
        <v>0.2</v>
      </c>
      <c r="AN954" s="336" t="s">
        <v>64</v>
      </c>
      <c r="AO954" s="334" t="s">
        <v>1324</v>
      </c>
      <c r="AP954" s="337" t="s">
        <v>13</v>
      </c>
      <c r="AQ954" s="343" t="s">
        <v>668</v>
      </c>
      <c r="AR954" s="336">
        <v>5.0666666666666664E-3</v>
      </c>
      <c r="AS954" s="336">
        <v>5.0666666666666664E-3</v>
      </c>
      <c r="AT954" s="336"/>
      <c r="AX954" s="629"/>
      <c r="AY954" s="630"/>
      <c r="AZ954" s="630"/>
      <c r="BA954" s="630"/>
      <c r="BB954" s="631"/>
      <c r="BC954" s="630"/>
      <c r="BD954" s="630"/>
      <c r="BE954" s="630"/>
      <c r="BF954" s="630"/>
      <c r="BG954" s="631"/>
      <c r="BH954" s="631"/>
      <c r="BI954" s="632"/>
      <c r="BJ954" s="632"/>
      <c r="BK954" s="632"/>
      <c r="BL954" s="631"/>
      <c r="BM954" s="631"/>
      <c r="BN954" s="631"/>
      <c r="BO954" s="631"/>
      <c r="BP954" s="631"/>
      <c r="BQ954" s="631"/>
      <c r="BR954" s="631"/>
      <c r="BS954" s="631"/>
      <c r="BT954" s="634"/>
      <c r="BU954" s="635"/>
      <c r="BV954" s="633"/>
      <c r="BW954" s="636"/>
    </row>
    <row r="955" spans="2:75" ht="15.75" customHeight="1">
      <c r="B955" s="330" t="s">
        <v>115</v>
      </c>
      <c r="C955" s="331">
        <v>39281106000146</v>
      </c>
      <c r="D955" s="332" t="s">
        <v>13</v>
      </c>
      <c r="E955" s="332" t="s">
        <v>615</v>
      </c>
      <c r="F955" s="332" t="s">
        <v>619</v>
      </c>
      <c r="G955" s="333" t="s">
        <v>34</v>
      </c>
      <c r="H955" s="333" t="s">
        <v>1338</v>
      </c>
      <c r="I955" s="333" t="s">
        <v>34</v>
      </c>
      <c r="J955" s="333"/>
      <c r="K955" s="334" t="s">
        <v>48</v>
      </c>
      <c r="L955" s="335"/>
      <c r="M955" s="335" t="s">
        <v>1415</v>
      </c>
      <c r="N955" s="334">
        <v>566241</v>
      </c>
      <c r="O955" s="334" t="s">
        <v>1321</v>
      </c>
      <c r="P955" s="338">
        <v>44182</v>
      </c>
      <c r="Q955" s="339">
        <v>37231086.640000001</v>
      </c>
      <c r="R955" s="339">
        <v>43160398.841190465</v>
      </c>
      <c r="S955" s="334">
        <v>32</v>
      </c>
      <c r="T955" s="336">
        <v>0.11734373392363229</v>
      </c>
      <c r="U955" s="336">
        <v>1.5169253517413102</v>
      </c>
      <c r="V955" s="336">
        <v>0.13207463613099213</v>
      </c>
      <c r="W955" s="336">
        <v>1.2947730567058697</v>
      </c>
      <c r="X955" s="336" t="s">
        <v>1418</v>
      </c>
      <c r="Y955" s="336" t="s">
        <v>1418</v>
      </c>
      <c r="Z955" s="336" t="s">
        <v>1418</v>
      </c>
      <c r="AA955" s="336" t="s">
        <v>1418</v>
      </c>
      <c r="AB955" s="336">
        <v>7.7937119011049494E-2</v>
      </c>
      <c r="AC955" s="340">
        <v>0.38433297203432842</v>
      </c>
      <c r="AD955" s="509">
        <v>0</v>
      </c>
      <c r="AE955" s="337" t="s">
        <v>2190</v>
      </c>
      <c r="AF955" s="337" t="s">
        <v>741</v>
      </c>
      <c r="AG955" s="341" t="s">
        <v>741</v>
      </c>
      <c r="AH955" s="341" t="s">
        <v>2138</v>
      </c>
      <c r="AI955" s="341">
        <v>0</v>
      </c>
      <c r="AJ955" s="341">
        <v>0</v>
      </c>
      <c r="AK955" s="341">
        <v>0</v>
      </c>
      <c r="AL955" s="336">
        <v>8.6999999999999994E-3</v>
      </c>
      <c r="AM955" s="336" t="s">
        <v>34</v>
      </c>
      <c r="AN955" s="336" t="s">
        <v>34</v>
      </c>
      <c r="AO955" s="334" t="s">
        <v>1324</v>
      </c>
      <c r="AP955" s="337" t="s">
        <v>13</v>
      </c>
      <c r="AQ955" s="343" t="s">
        <v>668</v>
      </c>
      <c r="AR955" s="336" t="s">
        <v>34</v>
      </c>
      <c r="AS955" s="336" t="s">
        <v>34</v>
      </c>
      <c r="AT955" s="336"/>
      <c r="AX955" s="629"/>
      <c r="AY955" s="630"/>
      <c r="AZ955" s="630"/>
      <c r="BA955" s="630"/>
      <c r="BB955" s="631"/>
      <c r="BC955" s="630"/>
      <c r="BD955" s="630"/>
      <c r="BE955" s="630"/>
      <c r="BF955" s="630"/>
      <c r="BG955" s="631"/>
      <c r="BH955" s="631"/>
      <c r="BI955" s="632"/>
      <c r="BJ955" s="632"/>
      <c r="BK955" s="632"/>
      <c r="BL955" s="631"/>
      <c r="BM955" s="631"/>
      <c r="BN955" s="631"/>
      <c r="BO955" s="631"/>
      <c r="BP955" s="631"/>
      <c r="BQ955" s="631"/>
      <c r="BR955" s="631"/>
      <c r="BS955" s="631"/>
      <c r="BT955" s="634"/>
      <c r="BU955" s="635"/>
      <c r="BV955" s="633"/>
      <c r="BW955" s="636"/>
    </row>
    <row r="956" spans="2:75" ht="15.75" customHeight="1">
      <c r="B956" s="330" t="s">
        <v>791</v>
      </c>
      <c r="C956" s="331">
        <v>24038672000154</v>
      </c>
      <c r="D956" s="332" t="s">
        <v>13</v>
      </c>
      <c r="E956" s="332" t="s">
        <v>615</v>
      </c>
      <c r="F956" s="332" t="s">
        <v>619</v>
      </c>
      <c r="G956" s="333" t="s">
        <v>34</v>
      </c>
      <c r="H956" s="333" t="s">
        <v>1337</v>
      </c>
      <c r="I956" s="333" t="s">
        <v>34</v>
      </c>
      <c r="J956" s="333"/>
      <c r="K956" s="334" t="s">
        <v>48</v>
      </c>
      <c r="L956" s="335"/>
      <c r="M956" s="335" t="s">
        <v>1415</v>
      </c>
      <c r="N956" s="334">
        <v>421162</v>
      </c>
      <c r="O956" s="334" t="s">
        <v>1321</v>
      </c>
      <c r="P956" s="338">
        <v>42550</v>
      </c>
      <c r="Q956" s="339">
        <v>22346600.550000001</v>
      </c>
      <c r="R956" s="339">
        <v>35582419.020476185</v>
      </c>
      <c r="S956" s="334">
        <v>32</v>
      </c>
      <c r="T956" s="336">
        <v>8.3438515099570898E-2</v>
      </c>
      <c r="U956" s="336">
        <v>1.0786259703356755</v>
      </c>
      <c r="V956" s="336">
        <v>7.9245641076147511E-2</v>
      </c>
      <c r="W956" s="336">
        <v>0.77687225899313161</v>
      </c>
      <c r="X956" s="336">
        <v>0.12234746609120606</v>
      </c>
      <c r="Y956" s="336">
        <v>0.92778306107758446</v>
      </c>
      <c r="Z956" s="336">
        <v>0.24272911651492879</v>
      </c>
      <c r="AA956" s="336">
        <v>1.3797509882013781</v>
      </c>
      <c r="AB956" s="336">
        <v>4.0906365264005796E-2</v>
      </c>
      <c r="AC956" s="340">
        <v>-0.49000928404972566</v>
      </c>
      <c r="AD956" s="509">
        <v>0</v>
      </c>
      <c r="AE956" s="337" t="s">
        <v>2192</v>
      </c>
      <c r="AF956" s="337" t="s">
        <v>2134</v>
      </c>
      <c r="AG956" s="341" t="s">
        <v>1436</v>
      </c>
      <c r="AH956" s="341" t="s">
        <v>2138</v>
      </c>
      <c r="AI956" s="341">
        <v>1000</v>
      </c>
      <c r="AJ956" s="341">
        <v>0</v>
      </c>
      <c r="AK956" s="341">
        <v>0</v>
      </c>
      <c r="AL956" s="336">
        <v>8.0000000000000002E-3</v>
      </c>
      <c r="AM956" s="336" t="s">
        <v>34</v>
      </c>
      <c r="AN956" s="336" t="s">
        <v>34</v>
      </c>
      <c r="AO956" s="334" t="s">
        <v>1324</v>
      </c>
      <c r="AP956" s="337" t="s">
        <v>13</v>
      </c>
      <c r="AQ956" s="343" t="s">
        <v>668</v>
      </c>
      <c r="AR956" s="336">
        <v>2.1333333333333334E-3</v>
      </c>
      <c r="AS956" s="336">
        <v>2.1333333333333334E-3</v>
      </c>
      <c r="AT956" s="336"/>
      <c r="AX956" s="629"/>
      <c r="AY956" s="630"/>
      <c r="AZ956" s="630"/>
      <c r="BA956" s="630"/>
      <c r="BB956" s="631"/>
      <c r="BC956" s="630"/>
      <c r="BD956" s="630"/>
      <c r="BE956" s="630"/>
      <c r="BF956" s="630"/>
      <c r="BG956" s="631"/>
      <c r="BH956" s="631"/>
      <c r="BI956" s="632"/>
      <c r="BJ956" s="632"/>
      <c r="BK956" s="632"/>
      <c r="BL956" s="631"/>
      <c r="BM956" s="631"/>
      <c r="BN956" s="631"/>
      <c r="BO956" s="631"/>
      <c r="BP956" s="631"/>
      <c r="BQ956" s="631"/>
      <c r="BR956" s="631"/>
      <c r="BS956" s="631"/>
      <c r="BT956" s="634"/>
      <c r="BU956" s="635"/>
      <c r="BV956" s="633"/>
      <c r="BW956" s="636"/>
    </row>
    <row r="957" spans="2:75" ht="15.75" customHeight="1">
      <c r="B957" s="330" t="s">
        <v>892</v>
      </c>
      <c r="C957" s="331">
        <v>5461732000100</v>
      </c>
      <c r="D957" s="332" t="s">
        <v>13</v>
      </c>
      <c r="E957" s="332" t="s">
        <v>615</v>
      </c>
      <c r="F957" s="332" t="s">
        <v>619</v>
      </c>
      <c r="G957" s="333" t="s">
        <v>34</v>
      </c>
      <c r="H957" s="333" t="s">
        <v>865</v>
      </c>
      <c r="I957" s="333" t="s">
        <v>34</v>
      </c>
      <c r="J957" s="333"/>
      <c r="K957" s="334" t="s">
        <v>48</v>
      </c>
      <c r="L957" s="335"/>
      <c r="M957" s="335" t="s">
        <v>1415</v>
      </c>
      <c r="N957" s="334">
        <v>125970</v>
      </c>
      <c r="O957" s="334" t="s">
        <v>1321</v>
      </c>
      <c r="P957" s="338">
        <v>37903</v>
      </c>
      <c r="Q957" s="339">
        <v>74940807.170000002</v>
      </c>
      <c r="R957" s="339">
        <v>102094524.2872619</v>
      </c>
      <c r="S957" s="334">
        <v>32</v>
      </c>
      <c r="T957" s="336">
        <v>5.3469312123658685E-2</v>
      </c>
      <c r="U957" s="336">
        <v>0.69120823403602316</v>
      </c>
      <c r="V957" s="336">
        <v>2.0711450351837746E-2</v>
      </c>
      <c r="W957" s="336">
        <v>0.20304146705552142</v>
      </c>
      <c r="X957" s="336">
        <v>6.9576272208385914E-2</v>
      </c>
      <c r="Y957" s="336">
        <v>0.52760951142005974</v>
      </c>
      <c r="Z957" s="336">
        <v>0.14515485421433794</v>
      </c>
      <c r="AA957" s="336">
        <v>0.82510724885426712</v>
      </c>
      <c r="AB957" s="336">
        <v>5.5060869402369095E-2</v>
      </c>
      <c r="AC957" s="340">
        <v>-1.364676315935391</v>
      </c>
      <c r="AD957" s="509">
        <v>0</v>
      </c>
      <c r="AE957" s="337" t="s">
        <v>2220</v>
      </c>
      <c r="AF957" s="337" t="s">
        <v>2220</v>
      </c>
      <c r="AG957" s="341" t="s">
        <v>719</v>
      </c>
      <c r="AH957" s="341" t="s">
        <v>2135</v>
      </c>
      <c r="AI957" s="341">
        <v>10000</v>
      </c>
      <c r="AJ957" s="341">
        <v>1000</v>
      </c>
      <c r="AK957" s="341">
        <v>1000</v>
      </c>
      <c r="AL957" s="336">
        <v>1.3000000000000001E-2</v>
      </c>
      <c r="AM957" s="336">
        <v>0.2</v>
      </c>
      <c r="AN957" s="336" t="s">
        <v>64</v>
      </c>
      <c r="AO957" s="334" t="s">
        <v>1324</v>
      </c>
      <c r="AP957" s="337" t="s">
        <v>13</v>
      </c>
      <c r="AQ957" s="343" t="s">
        <v>686</v>
      </c>
      <c r="AR957" s="336">
        <v>3.0333333333333328E-3</v>
      </c>
      <c r="AS957" s="336">
        <v>3.0333333333333328E-3</v>
      </c>
      <c r="AT957" s="336"/>
      <c r="AX957" s="629"/>
      <c r="AY957" s="630"/>
      <c r="AZ957" s="630"/>
      <c r="BA957" s="630"/>
      <c r="BB957" s="631"/>
      <c r="BC957" s="630"/>
      <c r="BD957" s="630"/>
      <c r="BE957" s="630"/>
      <c r="BF957" s="630"/>
      <c r="BG957" s="631"/>
      <c r="BH957" s="631"/>
      <c r="BI957" s="632"/>
      <c r="BJ957" s="632"/>
      <c r="BK957" s="632"/>
      <c r="BL957" s="631"/>
      <c r="BM957" s="631"/>
      <c r="BN957" s="631"/>
      <c r="BO957" s="631"/>
      <c r="BP957" s="631"/>
      <c r="BQ957" s="631"/>
      <c r="BR957" s="631"/>
      <c r="BS957" s="631"/>
      <c r="BT957" s="634"/>
      <c r="BU957" s="635"/>
      <c r="BV957" s="633"/>
      <c r="BW957" s="636"/>
    </row>
    <row r="958" spans="2:75" ht="15.75" customHeight="1">
      <c r="B958" s="330" t="s">
        <v>1585</v>
      </c>
      <c r="C958" s="331">
        <v>28069930000110</v>
      </c>
      <c r="D958" s="332" t="s">
        <v>13</v>
      </c>
      <c r="E958" s="332" t="s">
        <v>615</v>
      </c>
      <c r="F958" s="332" t="s">
        <v>619</v>
      </c>
      <c r="G958" s="333" t="s">
        <v>34</v>
      </c>
      <c r="H958" s="333" t="s">
        <v>1337</v>
      </c>
      <c r="I958" s="333" t="s">
        <v>34</v>
      </c>
      <c r="J958" s="333"/>
      <c r="K958" s="334" t="s">
        <v>48</v>
      </c>
      <c r="L958" s="335"/>
      <c r="M958" s="335"/>
      <c r="N958" s="334">
        <v>448842</v>
      </c>
      <c r="O958" s="334" t="s">
        <v>1321</v>
      </c>
      <c r="P958" s="338">
        <v>42997</v>
      </c>
      <c r="Q958" s="339">
        <v>778808534.53999996</v>
      </c>
      <c r="R958" s="339">
        <v>1126419846.6069441</v>
      </c>
      <c r="S958" s="334">
        <v>32</v>
      </c>
      <c r="T958" s="336">
        <v>7.6158558864280357E-2</v>
      </c>
      <c r="U958" s="336">
        <v>0.85662488407150306</v>
      </c>
      <c r="V958" s="336">
        <v>6.6868524701052756E-2</v>
      </c>
      <c r="W958" s="336">
        <v>0.61369982165523562</v>
      </c>
      <c r="X958" s="336">
        <v>0.1351344254304605</v>
      </c>
      <c r="Y958" s="336">
        <v>0.95023696204717356</v>
      </c>
      <c r="Z958" s="336">
        <v>0.19210414324153025</v>
      </c>
      <c r="AA958" s="336">
        <v>1.0497653256454165</v>
      </c>
      <c r="AB958" s="336">
        <v>4.5874662416110046E-2</v>
      </c>
      <c r="AC958" s="340">
        <v>-0.82093798676796459</v>
      </c>
      <c r="AD958" s="509">
        <v>26860879000135</v>
      </c>
      <c r="AE958" s="337" t="s">
        <v>1554</v>
      </c>
      <c r="AF958" s="337" t="s">
        <v>2146</v>
      </c>
      <c r="AG958" s="341" t="s">
        <v>59</v>
      </c>
      <c r="AH958" s="341" t="s">
        <v>726</v>
      </c>
      <c r="AI958" s="341">
        <v>50000</v>
      </c>
      <c r="AJ958" s="341">
        <v>50000</v>
      </c>
      <c r="AK958" s="341">
        <v>50000</v>
      </c>
      <c r="AL958" s="336">
        <v>0.01</v>
      </c>
      <c r="AM958" s="336">
        <v>0.1</v>
      </c>
      <c r="AN958" s="336" t="s">
        <v>64</v>
      </c>
      <c r="AO958" s="334" t="s">
        <v>1324</v>
      </c>
      <c r="AP958" s="337" t="s">
        <v>13</v>
      </c>
      <c r="AQ958" s="343" t="s">
        <v>679</v>
      </c>
      <c r="AR958" s="336" t="s">
        <v>34</v>
      </c>
      <c r="AS958" s="336" t="s">
        <v>34</v>
      </c>
      <c r="AT958" s="336"/>
      <c r="AX958" s="629"/>
      <c r="AY958" s="630"/>
      <c r="AZ958" s="630"/>
      <c r="BA958" s="630"/>
      <c r="BB958" s="631"/>
      <c r="BC958" s="630"/>
      <c r="BD958" s="630"/>
      <c r="BE958" s="630"/>
      <c r="BF958" s="630"/>
      <c r="BG958" s="631"/>
      <c r="BH958" s="631"/>
      <c r="BI958" s="632"/>
      <c r="BJ958" s="632"/>
      <c r="BK958" s="632"/>
      <c r="BL958" s="631"/>
      <c r="BM958" s="631"/>
      <c r="BN958" s="631"/>
      <c r="BO958" s="631"/>
      <c r="BP958" s="631"/>
      <c r="BQ958" s="631"/>
      <c r="BR958" s="631"/>
      <c r="BS958" s="631"/>
      <c r="BT958" s="634"/>
      <c r="BU958" s="635"/>
      <c r="BV958" s="633"/>
      <c r="BW958" s="636"/>
    </row>
    <row r="959" spans="2:75" ht="15.75" customHeight="1">
      <c r="B959" s="330" t="s">
        <v>943</v>
      </c>
      <c r="C959" s="331">
        <v>33160049000160</v>
      </c>
      <c r="D959" s="332" t="s">
        <v>13</v>
      </c>
      <c r="E959" s="332" t="s">
        <v>615</v>
      </c>
      <c r="F959" s="332" t="s">
        <v>619</v>
      </c>
      <c r="G959" s="333" t="s">
        <v>34</v>
      </c>
      <c r="H959" s="333" t="s">
        <v>1337</v>
      </c>
      <c r="I959" s="333" t="s">
        <v>34</v>
      </c>
      <c r="J959" s="333"/>
      <c r="K959" s="334" t="s">
        <v>48</v>
      </c>
      <c r="L959" s="335"/>
      <c r="M959" s="335" t="s">
        <v>34</v>
      </c>
      <c r="N959" s="334">
        <v>500712</v>
      </c>
      <c r="O959" s="334" t="s">
        <v>1321</v>
      </c>
      <c r="P959" s="338">
        <v>43647</v>
      </c>
      <c r="Q959" s="339">
        <v>52571412.93</v>
      </c>
      <c r="R959" s="339">
        <v>49113366.515912689</v>
      </c>
      <c r="S959" s="334">
        <v>32</v>
      </c>
      <c r="T959" s="336">
        <v>8.9066026916285734E-2</v>
      </c>
      <c r="U959" s="336">
        <v>1.1513739139758032</v>
      </c>
      <c r="V959" s="336">
        <v>0.11721660090599584</v>
      </c>
      <c r="W959" s="336">
        <v>1.1491146301641388</v>
      </c>
      <c r="X959" s="336">
        <v>0.13841210491109734</v>
      </c>
      <c r="Y959" s="336">
        <v>1.0496041355599421</v>
      </c>
      <c r="Z959" s="336">
        <v>0.17538631736663879</v>
      </c>
      <c r="AA959" s="336">
        <v>0.99695268609745513</v>
      </c>
      <c r="AB959" s="336">
        <v>2.2160080250435438E-2</v>
      </c>
      <c r="AC959" s="340">
        <v>0.62983672819106007</v>
      </c>
      <c r="AD959" s="509">
        <v>0</v>
      </c>
      <c r="AE959" s="337" t="s">
        <v>2273</v>
      </c>
      <c r="AF959" s="337" t="s">
        <v>2134</v>
      </c>
      <c r="AG959" s="341" t="s">
        <v>1436</v>
      </c>
      <c r="AH959" s="341" t="s">
        <v>2138</v>
      </c>
      <c r="AI959" s="341">
        <v>1000</v>
      </c>
      <c r="AJ959" s="341">
        <v>500</v>
      </c>
      <c r="AK959" s="341">
        <v>1000</v>
      </c>
      <c r="AL959" s="336">
        <v>1.47E-2</v>
      </c>
      <c r="AM959" s="336" t="s">
        <v>34</v>
      </c>
      <c r="AN959" s="336" t="s">
        <v>34</v>
      </c>
      <c r="AO959" s="334" t="s">
        <v>1324</v>
      </c>
      <c r="AP959" s="337" t="s">
        <v>13</v>
      </c>
      <c r="AQ959" s="343" t="s">
        <v>686</v>
      </c>
      <c r="AR959" s="336">
        <v>4.8999999999999998E-3</v>
      </c>
      <c r="AS959" s="336">
        <v>4.8999999999999998E-3</v>
      </c>
      <c r="AT959" s="336"/>
      <c r="AX959" s="629"/>
      <c r="AY959" s="630"/>
      <c r="AZ959" s="630"/>
      <c r="BA959" s="630"/>
      <c r="BB959" s="631"/>
      <c r="BC959" s="630"/>
      <c r="BD959" s="630"/>
      <c r="BE959" s="630"/>
      <c r="BF959" s="630"/>
      <c r="BG959" s="631"/>
      <c r="BH959" s="631"/>
      <c r="BI959" s="632"/>
      <c r="BJ959" s="632"/>
      <c r="BK959" s="632"/>
      <c r="BL959" s="631"/>
      <c r="BM959" s="631"/>
      <c r="BN959" s="631"/>
      <c r="BO959" s="631"/>
      <c r="BP959" s="631"/>
      <c r="BQ959" s="631"/>
      <c r="BR959" s="631"/>
      <c r="BS959" s="631"/>
      <c r="BT959" s="634"/>
      <c r="BU959" s="635"/>
      <c r="BV959" s="633"/>
      <c r="BW959" s="636"/>
    </row>
    <row r="960" spans="2:75" ht="15.75" customHeight="1">
      <c r="B960" s="330" t="s">
        <v>945</v>
      </c>
      <c r="C960" s="331">
        <v>38074871000122</v>
      </c>
      <c r="D960" s="332" t="s">
        <v>13</v>
      </c>
      <c r="E960" s="332" t="s">
        <v>616</v>
      </c>
      <c r="F960" s="332" t="s">
        <v>619</v>
      </c>
      <c r="G960" s="333" t="s">
        <v>34</v>
      </c>
      <c r="H960" s="333" t="s">
        <v>1337</v>
      </c>
      <c r="I960" s="333" t="s">
        <v>34</v>
      </c>
      <c r="J960" s="333" t="s">
        <v>611</v>
      </c>
      <c r="K960" s="334" t="s">
        <v>48</v>
      </c>
      <c r="L960" s="335"/>
      <c r="M960" s="335" t="s">
        <v>1415</v>
      </c>
      <c r="N960" s="334">
        <v>568651</v>
      </c>
      <c r="O960" s="334" t="s">
        <v>1321</v>
      </c>
      <c r="P960" s="338">
        <v>44188</v>
      </c>
      <c r="Q960" s="339">
        <v>11222343.470000001</v>
      </c>
      <c r="R960" s="339">
        <v>11143250.034563495</v>
      </c>
      <c r="S960" s="334">
        <v>32</v>
      </c>
      <c r="T960" s="336">
        <v>2.2322906338696935E-2</v>
      </c>
      <c r="U960" s="336">
        <v>0.2885725672557326</v>
      </c>
      <c r="V960" s="336">
        <v>1.9041133638801666E-2</v>
      </c>
      <c r="W960" s="336">
        <v>0.18666677817082392</v>
      </c>
      <c r="X960" s="336" t="s">
        <v>1418</v>
      </c>
      <c r="Y960" s="336" t="s">
        <v>1418</v>
      </c>
      <c r="Z960" s="336" t="s">
        <v>1418</v>
      </c>
      <c r="AA960" s="336" t="s">
        <v>1418</v>
      </c>
      <c r="AB960" s="336">
        <v>4.4027664002613966E-2</v>
      </c>
      <c r="AC960" s="340">
        <v>-1.7562719161869063</v>
      </c>
      <c r="AD960" s="509">
        <v>38051359000160</v>
      </c>
      <c r="AE960" s="337" t="s">
        <v>2203</v>
      </c>
      <c r="AF960" s="337" t="s">
        <v>741</v>
      </c>
      <c r="AG960" s="341" t="s">
        <v>741</v>
      </c>
      <c r="AH960" s="341" t="s">
        <v>2135</v>
      </c>
      <c r="AI960" s="341">
        <v>10000</v>
      </c>
      <c r="AJ960" s="341">
        <v>10000</v>
      </c>
      <c r="AK960" s="341">
        <v>10000</v>
      </c>
      <c r="AL960" s="336">
        <v>1.1000000000000001E-2</v>
      </c>
      <c r="AM960" s="336">
        <v>0.1</v>
      </c>
      <c r="AN960" s="336" t="s">
        <v>2147</v>
      </c>
      <c r="AO960" s="334" t="s">
        <v>1324</v>
      </c>
      <c r="AP960" s="337" t="s">
        <v>13</v>
      </c>
      <c r="AQ960" s="343" t="s">
        <v>679</v>
      </c>
      <c r="AR960" s="336">
        <v>2.5666666666666663E-3</v>
      </c>
      <c r="AS960" s="336">
        <v>2.5666666666666663E-3</v>
      </c>
      <c r="AT960" s="336"/>
      <c r="AW960" s="629"/>
      <c r="AX960" s="629"/>
      <c r="AY960" s="630"/>
      <c r="AZ960" s="630"/>
      <c r="BA960" s="630"/>
      <c r="BB960" s="631"/>
      <c r="BC960" s="630"/>
      <c r="BD960" s="630"/>
      <c r="BE960" s="630"/>
      <c r="BF960" s="630"/>
      <c r="BG960" s="631"/>
      <c r="BH960" s="631"/>
      <c r="BI960" s="632"/>
      <c r="BJ960" s="632"/>
      <c r="BK960" s="632"/>
      <c r="BL960" s="212"/>
      <c r="BM960" s="631"/>
      <c r="BN960" s="631"/>
      <c r="BO960" s="631"/>
      <c r="BP960" s="631"/>
      <c r="BQ960" s="631"/>
      <c r="BR960" s="631"/>
      <c r="BS960" s="631"/>
      <c r="BT960" s="634"/>
      <c r="BU960" s="635"/>
      <c r="BV960" s="633"/>
      <c r="BW960" s="636"/>
    </row>
    <row r="961" spans="2:75" ht="15.75" customHeight="1">
      <c r="B961" s="330" t="s">
        <v>946</v>
      </c>
      <c r="C961" s="331">
        <v>38074843000105</v>
      </c>
      <c r="D961" s="332" t="s">
        <v>13</v>
      </c>
      <c r="E961" s="332" t="s">
        <v>616</v>
      </c>
      <c r="F961" s="332" t="s">
        <v>619</v>
      </c>
      <c r="G961" s="333" t="s">
        <v>34</v>
      </c>
      <c r="H961" s="333" t="s">
        <v>1338</v>
      </c>
      <c r="I961" s="333" t="s">
        <v>34</v>
      </c>
      <c r="J961" s="333" t="s">
        <v>611</v>
      </c>
      <c r="K961" s="334" t="s">
        <v>49</v>
      </c>
      <c r="L961" s="335"/>
      <c r="M961" s="335" t="s">
        <v>1415</v>
      </c>
      <c r="N961" s="334">
        <v>568686</v>
      </c>
      <c r="O961" s="334" t="s">
        <v>1321</v>
      </c>
      <c r="P961" s="338">
        <v>44188</v>
      </c>
      <c r="Q961" s="339">
        <v>20132688</v>
      </c>
      <c r="R961" s="339">
        <v>21443329.176984128</v>
      </c>
      <c r="S961" s="334">
        <v>32</v>
      </c>
      <c r="T961" s="336">
        <v>-0.10554858942848411</v>
      </c>
      <c r="U961" s="336">
        <v>-1.3644472166600912</v>
      </c>
      <c r="V961" s="336">
        <v>-5.373394834548717E-2</v>
      </c>
      <c r="W961" s="336">
        <v>-0.52677236588529153</v>
      </c>
      <c r="X961" s="336" t="s">
        <v>1418</v>
      </c>
      <c r="Y961" s="336" t="s">
        <v>1418</v>
      </c>
      <c r="Z961" s="336" t="s">
        <v>1418</v>
      </c>
      <c r="AA961" s="336" t="s">
        <v>1418</v>
      </c>
      <c r="AB961" s="336">
        <v>0.1616564496796111</v>
      </c>
      <c r="AC961" s="340">
        <v>-0.86216460192133282</v>
      </c>
      <c r="AD961" s="509">
        <v>38051359000160</v>
      </c>
      <c r="AE961" s="337" t="s">
        <v>2203</v>
      </c>
      <c r="AF961" s="337" t="s">
        <v>741</v>
      </c>
      <c r="AG961" s="341" t="s">
        <v>741</v>
      </c>
      <c r="AH961" s="341" t="s">
        <v>2135</v>
      </c>
      <c r="AI961" s="341">
        <v>10000</v>
      </c>
      <c r="AJ961" s="341">
        <v>10000</v>
      </c>
      <c r="AK961" s="341">
        <v>10000</v>
      </c>
      <c r="AL961" s="336">
        <v>1.1000000000000001E-2</v>
      </c>
      <c r="AM961" s="336">
        <v>0.1</v>
      </c>
      <c r="AN961" s="336" t="s">
        <v>2147</v>
      </c>
      <c r="AO961" s="334" t="s">
        <v>1324</v>
      </c>
      <c r="AP961" s="337" t="s">
        <v>13</v>
      </c>
      <c r="AQ961" s="343" t="s">
        <v>679</v>
      </c>
      <c r="AR961" s="336" t="s">
        <v>34</v>
      </c>
      <c r="AS961" s="336" t="s">
        <v>34</v>
      </c>
      <c r="AT961" s="336"/>
      <c r="AW961" s="629"/>
      <c r="AX961" s="629"/>
      <c r="AY961" s="630"/>
      <c r="AZ961" s="630"/>
      <c r="BA961" s="630"/>
      <c r="BB961" s="631"/>
      <c r="BC961" s="630"/>
      <c r="BD961" s="630"/>
      <c r="BE961" s="630"/>
      <c r="BF961" s="630"/>
      <c r="BG961" s="631"/>
      <c r="BH961" s="631"/>
      <c r="BI961" s="632"/>
      <c r="BJ961" s="632"/>
      <c r="BK961" s="632"/>
      <c r="BL961" s="212"/>
      <c r="BM961" s="631"/>
      <c r="BN961" s="631"/>
      <c r="BO961" s="631"/>
      <c r="BP961" s="631"/>
      <c r="BQ961" s="631"/>
      <c r="BR961" s="631"/>
      <c r="BS961" s="631"/>
      <c r="BT961" s="634"/>
      <c r="BU961" s="635"/>
      <c r="BV961" s="633"/>
      <c r="BW961" s="636"/>
    </row>
    <row r="962" spans="2:75" ht="15.75" customHeight="1">
      <c r="B962" s="330" t="s">
        <v>1681</v>
      </c>
      <c r="C962" s="331">
        <v>27566566000131</v>
      </c>
      <c r="D962" s="332" t="s">
        <v>13</v>
      </c>
      <c r="E962" s="332" t="s">
        <v>615</v>
      </c>
      <c r="F962" s="332" t="s">
        <v>619</v>
      </c>
      <c r="G962" s="333" t="s">
        <v>34</v>
      </c>
      <c r="H962" s="333" t="s">
        <v>1337</v>
      </c>
      <c r="I962" s="333" t="s">
        <v>34</v>
      </c>
      <c r="J962" s="333"/>
      <c r="K962" s="334" t="s">
        <v>48</v>
      </c>
      <c r="L962" s="335"/>
      <c r="M962" s="335"/>
      <c r="N962" s="334">
        <v>442429</v>
      </c>
      <c r="O962" s="334" t="s">
        <v>1321</v>
      </c>
      <c r="P962" s="338">
        <v>42895</v>
      </c>
      <c r="Q962" s="339">
        <v>38573770.240000002</v>
      </c>
      <c r="R962" s="339">
        <v>45573078.224841259</v>
      </c>
      <c r="S962" s="334">
        <v>32</v>
      </c>
      <c r="T962" s="336">
        <v>0.13673396127052495</v>
      </c>
      <c r="U962" s="336">
        <v>1.5379717719020103</v>
      </c>
      <c r="V962" s="336">
        <v>0.12043841701711022</v>
      </c>
      <c r="W962" s="336">
        <v>1.105348673000943</v>
      </c>
      <c r="X962" s="336">
        <v>0.20032494030863024</v>
      </c>
      <c r="Y962" s="336">
        <v>1.4086430019204137</v>
      </c>
      <c r="Z962" s="336">
        <v>0.23149619711731617</v>
      </c>
      <c r="AA962" s="336">
        <v>1.2650257128863325</v>
      </c>
      <c r="AB962" s="336">
        <v>4.3303497419042082E-2</v>
      </c>
      <c r="AC962" s="340">
        <v>0.25943227517589085</v>
      </c>
      <c r="AD962" s="509">
        <v>26277587000174</v>
      </c>
      <c r="AE962" s="337" t="s">
        <v>2343</v>
      </c>
      <c r="AF962" s="337" t="s">
        <v>2343</v>
      </c>
      <c r="AG962" s="341" t="s">
        <v>1440</v>
      </c>
      <c r="AH962" s="341" t="s">
        <v>2138</v>
      </c>
      <c r="AI962" s="341">
        <v>1000</v>
      </c>
      <c r="AJ962" s="341">
        <v>100</v>
      </c>
      <c r="AK962" s="341">
        <v>1000</v>
      </c>
      <c r="AL962" s="336">
        <v>0</v>
      </c>
      <c r="AM962" s="336" t="s">
        <v>34</v>
      </c>
      <c r="AN962" s="336" t="s">
        <v>64</v>
      </c>
      <c r="AO962" s="334" t="s">
        <v>1324</v>
      </c>
      <c r="AP962" s="337" t="s">
        <v>13</v>
      </c>
      <c r="AQ962" s="343" t="s">
        <v>664</v>
      </c>
      <c r="AR962" s="336" t="s">
        <v>34</v>
      </c>
      <c r="AS962" s="336" t="s">
        <v>34</v>
      </c>
      <c r="AT962" s="336"/>
      <c r="AW962" s="629"/>
      <c r="AX962" s="629"/>
      <c r="AY962" s="630"/>
      <c r="AZ962" s="630"/>
      <c r="BA962" s="630"/>
      <c r="BB962" s="631"/>
      <c r="BC962" s="630"/>
      <c r="BD962" s="630"/>
      <c r="BE962" s="630"/>
      <c r="BF962" s="630"/>
      <c r="BG962" s="631"/>
      <c r="BH962" s="631"/>
      <c r="BI962" s="632"/>
      <c r="BJ962" s="632"/>
      <c r="BK962" s="632"/>
      <c r="BL962" s="212"/>
      <c r="BM962" s="631"/>
      <c r="BN962" s="631"/>
      <c r="BO962" s="631"/>
      <c r="BP962" s="631"/>
      <c r="BQ962" s="631"/>
      <c r="BR962" s="631"/>
      <c r="BS962" s="631"/>
      <c r="BT962" s="634"/>
      <c r="BU962" s="635"/>
      <c r="BV962" s="633"/>
      <c r="BW962" s="636"/>
    </row>
    <row r="963" spans="2:75" ht="15.75" customHeight="1">
      <c r="B963" s="330" t="s">
        <v>1686</v>
      </c>
      <c r="C963" s="331">
        <v>23508793000150</v>
      </c>
      <c r="D963" s="332" t="s">
        <v>13</v>
      </c>
      <c r="E963" s="332" t="s">
        <v>615</v>
      </c>
      <c r="F963" s="332" t="s">
        <v>619</v>
      </c>
      <c r="G963" s="333" t="s">
        <v>34</v>
      </c>
      <c r="H963" s="333" t="s">
        <v>1338</v>
      </c>
      <c r="I963" s="333" t="s">
        <v>34</v>
      </c>
      <c r="J963" s="333" t="s">
        <v>611</v>
      </c>
      <c r="K963" s="334" t="s">
        <v>48</v>
      </c>
      <c r="L963" s="335"/>
      <c r="M963" s="335"/>
      <c r="N963" s="334">
        <v>418935</v>
      </c>
      <c r="O963" s="334" t="s">
        <v>1324</v>
      </c>
      <c r="P963" s="338">
        <v>42535</v>
      </c>
      <c r="Q963" s="339">
        <v>32118592.16</v>
      </c>
      <c r="R963" s="339">
        <v>39541221.126785718</v>
      </c>
      <c r="S963" s="334">
        <v>32</v>
      </c>
      <c r="T963" s="336">
        <v>7.4708340401998807E-2</v>
      </c>
      <c r="U963" s="336">
        <v>0.84031295221963942</v>
      </c>
      <c r="V963" s="336">
        <v>8.3521027522784674E-2</v>
      </c>
      <c r="W963" s="336">
        <v>0.76653163688517878</v>
      </c>
      <c r="X963" s="336">
        <v>0.1088972699886559</v>
      </c>
      <c r="Y963" s="336">
        <v>0.76574278300758081</v>
      </c>
      <c r="Z963" s="336">
        <v>0.22746193762628342</v>
      </c>
      <c r="AA963" s="336">
        <v>1.242980244960024</v>
      </c>
      <c r="AB963" s="336">
        <v>5.5945358270462264E-2</v>
      </c>
      <c r="AC963" s="340">
        <v>-0.38710927918558818</v>
      </c>
      <c r="AD963" s="509">
        <v>21956674000134</v>
      </c>
      <c r="AE963" s="337" t="s">
        <v>2343</v>
      </c>
      <c r="AF963" s="337" t="s">
        <v>2343</v>
      </c>
      <c r="AG963" s="341" t="s">
        <v>1440</v>
      </c>
      <c r="AH963" s="341" t="s">
        <v>2344</v>
      </c>
      <c r="AI963" s="341">
        <v>500000</v>
      </c>
      <c r="AJ963" s="341">
        <v>100000</v>
      </c>
      <c r="AK963" s="341">
        <v>500000</v>
      </c>
      <c r="AL963" s="336">
        <v>0</v>
      </c>
      <c r="AM963" s="336" t="s">
        <v>34</v>
      </c>
      <c r="AN963" s="336" t="s">
        <v>64</v>
      </c>
      <c r="AO963" s="334" t="s">
        <v>1324</v>
      </c>
      <c r="AP963" s="337" t="s">
        <v>13</v>
      </c>
      <c r="AQ963" s="343" t="s">
        <v>679</v>
      </c>
      <c r="AR963" s="336" t="s">
        <v>34</v>
      </c>
      <c r="AS963" s="336" t="s">
        <v>34</v>
      </c>
      <c r="AT963" s="336"/>
      <c r="AX963" s="629"/>
      <c r="AY963" s="630"/>
      <c r="AZ963" s="630"/>
      <c r="BA963" s="630"/>
      <c r="BB963" s="631"/>
      <c r="BC963" s="630"/>
      <c r="BD963" s="630"/>
      <c r="BE963" s="630"/>
      <c r="BF963" s="630"/>
      <c r="BG963" s="631"/>
      <c r="BH963" s="631"/>
      <c r="BI963" s="632"/>
      <c r="BJ963" s="632"/>
      <c r="BK963" s="632"/>
      <c r="BL963" s="631"/>
      <c r="BM963" s="631"/>
      <c r="BN963" s="631"/>
      <c r="BO963" s="631"/>
      <c r="BP963" s="631"/>
      <c r="BQ963" s="631"/>
      <c r="BR963" s="631"/>
      <c r="BS963" s="631"/>
      <c r="BT963" s="634"/>
      <c r="BU963" s="635"/>
      <c r="BV963" s="633"/>
      <c r="BW963" s="636"/>
    </row>
    <row r="964" spans="2:75" ht="15.75" customHeight="1">
      <c r="B964" s="330" t="s">
        <v>286</v>
      </c>
      <c r="C964" s="331">
        <v>13143673000142</v>
      </c>
      <c r="D964" s="332" t="s">
        <v>13</v>
      </c>
      <c r="E964" s="332" t="s">
        <v>615</v>
      </c>
      <c r="F964" s="332" t="s">
        <v>619</v>
      </c>
      <c r="G964" s="333" t="s">
        <v>34</v>
      </c>
      <c r="H964" s="333" t="s">
        <v>1337</v>
      </c>
      <c r="I964" s="333" t="s">
        <v>34</v>
      </c>
      <c r="J964" s="333"/>
      <c r="K964" s="334" t="s">
        <v>48</v>
      </c>
      <c r="L964" s="335"/>
      <c r="M964" s="335" t="s">
        <v>1415</v>
      </c>
      <c r="N964" s="334">
        <v>272922</v>
      </c>
      <c r="O964" s="334" t="s">
        <v>1321</v>
      </c>
      <c r="P964" s="338">
        <v>40660</v>
      </c>
      <c r="Q964" s="339">
        <v>18854142.390000001</v>
      </c>
      <c r="R964" s="339">
        <v>17992472.482261911</v>
      </c>
      <c r="S964" s="334">
        <v>32</v>
      </c>
      <c r="T964" s="336">
        <v>5.5832906725838072E-2</v>
      </c>
      <c r="U964" s="336">
        <v>0.72176288278802392</v>
      </c>
      <c r="V964" s="336">
        <v>6.7025986454859465E-2</v>
      </c>
      <c r="W964" s="336">
        <v>0.65707878441408274</v>
      </c>
      <c r="X964" s="336">
        <v>0.15306164072596062</v>
      </c>
      <c r="Y964" s="336">
        <v>1.1606942268867821</v>
      </c>
      <c r="Z964" s="336">
        <v>0.24091301062576043</v>
      </c>
      <c r="AA964" s="336">
        <v>1.3694276535671326</v>
      </c>
      <c r="AB964" s="336">
        <v>3.2115119662256789E-2</v>
      </c>
      <c r="AC964" s="340">
        <v>-0.98876821200947551</v>
      </c>
      <c r="AD964" s="509">
        <v>0</v>
      </c>
      <c r="AE964" s="337" t="s">
        <v>2238</v>
      </c>
      <c r="AF964" s="337" t="s">
        <v>2134</v>
      </c>
      <c r="AG964" s="341" t="s">
        <v>1436</v>
      </c>
      <c r="AH964" s="341" t="s">
        <v>2135</v>
      </c>
      <c r="AI964" s="341">
        <v>0</v>
      </c>
      <c r="AJ964" s="341">
        <v>0</v>
      </c>
      <c r="AK964" s="341">
        <v>0</v>
      </c>
      <c r="AL964" s="336">
        <v>6.5000000000000006E-3</v>
      </c>
      <c r="AM964" s="336">
        <v>0.1</v>
      </c>
      <c r="AN964" s="336" t="s">
        <v>64</v>
      </c>
      <c r="AO964" s="334" t="s">
        <v>1324</v>
      </c>
      <c r="AP964" s="337" t="s">
        <v>13</v>
      </c>
      <c r="AQ964" s="343" t="s">
        <v>668</v>
      </c>
      <c r="AR964" s="336" t="s">
        <v>34</v>
      </c>
      <c r="AS964" s="336" t="s">
        <v>34</v>
      </c>
      <c r="AT964" s="336"/>
      <c r="AX964" s="629"/>
      <c r="AY964" s="630"/>
      <c r="AZ964" s="630"/>
      <c r="BA964" s="630"/>
      <c r="BB964" s="631"/>
      <c r="BC964" s="630"/>
      <c r="BD964" s="630"/>
      <c r="BE964" s="630"/>
      <c r="BF964" s="630"/>
      <c r="BG964" s="631"/>
      <c r="BH964" s="631"/>
      <c r="BI964" s="632"/>
      <c r="BJ964" s="632"/>
      <c r="BK964" s="632"/>
      <c r="BL964" s="631"/>
      <c r="BM964" s="631"/>
      <c r="BN964" s="631"/>
      <c r="BO964" s="631"/>
      <c r="BP964" s="631"/>
      <c r="BQ964" s="631"/>
      <c r="BR964" s="631"/>
      <c r="BS964" s="631"/>
      <c r="BT964" s="634"/>
      <c r="BU964" s="635"/>
      <c r="BV964" s="633"/>
      <c r="BW964" s="636"/>
    </row>
    <row r="965" spans="2:75" ht="15.75" customHeight="1">
      <c r="B965" s="330" t="s">
        <v>1102</v>
      </c>
      <c r="C965" s="331">
        <v>35342982000184</v>
      </c>
      <c r="D965" s="332" t="s">
        <v>13</v>
      </c>
      <c r="E965" s="332" t="s">
        <v>615</v>
      </c>
      <c r="F965" s="332" t="s">
        <v>619</v>
      </c>
      <c r="G965" s="333" t="s">
        <v>34</v>
      </c>
      <c r="H965" s="333" t="s">
        <v>1337</v>
      </c>
      <c r="I965" s="333" t="s">
        <v>34</v>
      </c>
      <c r="J965" s="333" t="s">
        <v>608</v>
      </c>
      <c r="K965" s="334" t="s">
        <v>48</v>
      </c>
      <c r="L965" s="335"/>
      <c r="M965" s="335" t="s">
        <v>34</v>
      </c>
      <c r="N965" s="334">
        <v>522643</v>
      </c>
      <c r="O965" s="334" t="s">
        <v>1321</v>
      </c>
      <c r="P965" s="338">
        <v>43844</v>
      </c>
      <c r="Q965" s="339">
        <v>246234221.80000001</v>
      </c>
      <c r="R965" s="339">
        <v>256874224.49206358</v>
      </c>
      <c r="S965" s="334">
        <v>32</v>
      </c>
      <c r="T965" s="336">
        <v>7.9307193868736636E-2</v>
      </c>
      <c r="U965" s="336">
        <v>1.0252195744277515</v>
      </c>
      <c r="V965" s="336">
        <v>8.6438831920282677E-2</v>
      </c>
      <c r="W965" s="336">
        <v>0.84738958139175136</v>
      </c>
      <c r="X965" s="336">
        <v>0.11082214172020577</v>
      </c>
      <c r="Y965" s="336">
        <v>0.84038443267552621</v>
      </c>
      <c r="Z965" s="336" t="s">
        <v>1418</v>
      </c>
      <c r="AA965" s="336" t="s">
        <v>1418</v>
      </c>
      <c r="AB965" s="336">
        <v>3.5134417247719138E-2</v>
      </c>
      <c r="AC965" s="340">
        <v>-0.38760138752373402</v>
      </c>
      <c r="AD965" s="509">
        <v>35618031000195</v>
      </c>
      <c r="AE965" s="337" t="s">
        <v>2148</v>
      </c>
      <c r="AF965" s="337" t="s">
        <v>2134</v>
      </c>
      <c r="AG965" s="341" t="s">
        <v>1436</v>
      </c>
      <c r="AH965" s="341" t="s">
        <v>2138</v>
      </c>
      <c r="AI965" s="341">
        <v>1000</v>
      </c>
      <c r="AJ965" s="341">
        <v>1000</v>
      </c>
      <c r="AK965" s="341">
        <v>0</v>
      </c>
      <c r="AL965" s="336">
        <v>0</v>
      </c>
      <c r="AM965" s="336" t="s">
        <v>34</v>
      </c>
      <c r="AN965" s="336" t="s">
        <v>34</v>
      </c>
      <c r="AO965" s="334" t="s">
        <v>1324</v>
      </c>
      <c r="AP965" s="337" t="s">
        <v>13</v>
      </c>
      <c r="AQ965" s="343" t="s">
        <v>668</v>
      </c>
      <c r="AR965" s="336">
        <v>5.0000000000000001E-3</v>
      </c>
      <c r="AS965" s="336">
        <v>5.0000000000000001E-3</v>
      </c>
      <c r="AT965" s="336"/>
      <c r="AX965" s="629"/>
      <c r="AY965" s="630"/>
      <c r="AZ965" s="630"/>
      <c r="BA965" s="630"/>
      <c r="BB965" s="631"/>
      <c r="BC965" s="630"/>
      <c r="BD965" s="630"/>
      <c r="BE965" s="630"/>
      <c r="BF965" s="630"/>
      <c r="BG965" s="631"/>
      <c r="BH965" s="631"/>
      <c r="BI965" s="632"/>
      <c r="BJ965" s="632"/>
      <c r="BK965" s="632"/>
      <c r="BL965" s="631"/>
      <c r="BM965" s="631"/>
      <c r="BN965" s="631"/>
      <c r="BO965" s="631"/>
      <c r="BP965" s="631"/>
      <c r="BQ965" s="631"/>
      <c r="BR965" s="631"/>
      <c r="BS965" s="631"/>
      <c r="BT965" s="634"/>
      <c r="BU965" s="635"/>
      <c r="BV965" s="633"/>
      <c r="BW965" s="636"/>
    </row>
    <row r="966" spans="2:75" ht="15.75" customHeight="1">
      <c r="B966" s="330" t="s">
        <v>362</v>
      </c>
      <c r="C966" s="331">
        <v>28289215000193</v>
      </c>
      <c r="D966" s="332" t="s">
        <v>13</v>
      </c>
      <c r="E966" s="332" t="s">
        <v>615</v>
      </c>
      <c r="F966" s="332" t="s">
        <v>619</v>
      </c>
      <c r="G966" s="333" t="s">
        <v>34</v>
      </c>
      <c r="H966" s="333" t="s">
        <v>1337</v>
      </c>
      <c r="I966" s="333" t="s">
        <v>34</v>
      </c>
      <c r="J966" s="333"/>
      <c r="K966" s="334" t="s">
        <v>48</v>
      </c>
      <c r="L966" s="335"/>
      <c r="M966" s="335" t="s">
        <v>34</v>
      </c>
      <c r="N966" s="334">
        <v>472921</v>
      </c>
      <c r="O966" s="334" t="s">
        <v>1321</v>
      </c>
      <c r="P966" s="338">
        <v>43313</v>
      </c>
      <c r="Q966" s="339">
        <v>287761693.93000001</v>
      </c>
      <c r="R966" s="339">
        <v>493958731.2935313</v>
      </c>
      <c r="S966" s="334">
        <v>32</v>
      </c>
      <c r="T966" s="336">
        <v>0.11729166216461451</v>
      </c>
      <c r="U966" s="336">
        <v>1.5162522099490503</v>
      </c>
      <c r="V966" s="336">
        <v>0.10855016686552532</v>
      </c>
      <c r="W966" s="336">
        <v>1.064154598306162</v>
      </c>
      <c r="X966" s="336">
        <v>0.1083677743166267</v>
      </c>
      <c r="Y966" s="336">
        <v>0.82177251879245394</v>
      </c>
      <c r="Z966" s="336">
        <v>0.2052298158150303</v>
      </c>
      <c r="AA966" s="336">
        <v>1.166592806190019</v>
      </c>
      <c r="AB966" s="336">
        <v>3.4280830799044024E-2</v>
      </c>
      <c r="AC966" s="340">
        <v>0.18981142577952761</v>
      </c>
      <c r="AD966" s="509">
        <v>29300722000143</v>
      </c>
      <c r="AE966" s="337" t="s">
        <v>2343</v>
      </c>
      <c r="AF966" s="337" t="s">
        <v>2343</v>
      </c>
      <c r="AG966" s="341" t="s">
        <v>1440</v>
      </c>
      <c r="AH966" s="341" t="s">
        <v>2138</v>
      </c>
      <c r="AI966" s="341">
        <v>5000</v>
      </c>
      <c r="AJ966" s="341">
        <v>500</v>
      </c>
      <c r="AK966" s="341">
        <v>100</v>
      </c>
      <c r="AL966" s="336">
        <v>0.02</v>
      </c>
      <c r="AM966" s="336">
        <v>0.2</v>
      </c>
      <c r="AN966" s="336" t="s">
        <v>64</v>
      </c>
      <c r="AO966" s="334" t="s">
        <v>1324</v>
      </c>
      <c r="AP966" s="337" t="s">
        <v>13</v>
      </c>
      <c r="AQ966" s="343" t="s">
        <v>668</v>
      </c>
      <c r="AR966" s="336">
        <v>4.0000000000000001E-3</v>
      </c>
      <c r="AS966" s="336">
        <v>4.0000000000000001E-3</v>
      </c>
      <c r="AT966" s="336"/>
      <c r="AX966" s="629"/>
      <c r="AY966" s="630"/>
      <c r="AZ966" s="630"/>
      <c r="BA966" s="630"/>
      <c r="BB966" s="631"/>
      <c r="BC966" s="630"/>
      <c r="BD966" s="630"/>
      <c r="BE966" s="630"/>
      <c r="BF966" s="630"/>
      <c r="BG966" s="631"/>
      <c r="BH966" s="631"/>
      <c r="BI966" s="632"/>
      <c r="BJ966" s="632"/>
      <c r="BK966" s="632"/>
      <c r="BL966" s="631"/>
      <c r="BM966" s="631"/>
      <c r="BN966" s="631"/>
      <c r="BO966" s="631"/>
      <c r="BP966" s="631"/>
      <c r="BQ966" s="631"/>
      <c r="BR966" s="631"/>
      <c r="BS966" s="631"/>
      <c r="BT966" s="634"/>
      <c r="BU966" s="635"/>
      <c r="BV966" s="633"/>
      <c r="BW966" s="636"/>
    </row>
    <row r="967" spans="2:75" ht="15.75" customHeight="1">
      <c r="B967" s="330" t="s">
        <v>1173</v>
      </c>
      <c r="C967" s="331">
        <v>20391600000135</v>
      </c>
      <c r="D967" s="332" t="s">
        <v>13</v>
      </c>
      <c r="E967" s="332" t="s">
        <v>615</v>
      </c>
      <c r="F967" s="332" t="s">
        <v>619</v>
      </c>
      <c r="G967" s="333" t="s">
        <v>34</v>
      </c>
      <c r="H967" s="333" t="s">
        <v>865</v>
      </c>
      <c r="I967" s="333" t="s">
        <v>34</v>
      </c>
      <c r="J967" s="333"/>
      <c r="K967" s="334" t="s">
        <v>48</v>
      </c>
      <c r="L967" s="335"/>
      <c r="M967" s="335" t="s">
        <v>1415</v>
      </c>
      <c r="N967" s="334">
        <v>383791</v>
      </c>
      <c r="O967" s="334" t="s">
        <v>1321</v>
      </c>
      <c r="P967" s="338">
        <v>41974</v>
      </c>
      <c r="Q967" s="339">
        <v>11067822.880000001</v>
      </c>
      <c r="R967" s="339">
        <v>15953776.924603179</v>
      </c>
      <c r="S967" s="334">
        <v>32</v>
      </c>
      <c r="T967" s="336">
        <v>0.15266391520410316</v>
      </c>
      <c r="U967" s="336">
        <v>1.9735162289952581</v>
      </c>
      <c r="V967" s="336">
        <v>0.13053240533892807</v>
      </c>
      <c r="W967" s="336">
        <v>1.2796540381321124</v>
      </c>
      <c r="X967" s="336">
        <v>0.14481641430603154</v>
      </c>
      <c r="Y967" s="336">
        <v>1.0981691771120945</v>
      </c>
      <c r="Z967" s="336">
        <v>0.24845397263274038</v>
      </c>
      <c r="AA967" s="336">
        <v>1.4122929263061768</v>
      </c>
      <c r="AB967" s="336">
        <v>5.3842027806971504E-2</v>
      </c>
      <c r="AC967" s="340">
        <v>0.50162673838664018</v>
      </c>
      <c r="AD967" s="509">
        <v>10347249000121</v>
      </c>
      <c r="AE967" s="337" t="s">
        <v>2343</v>
      </c>
      <c r="AF967" s="337" t="s">
        <v>2343</v>
      </c>
      <c r="AG967" s="341" t="s">
        <v>1440</v>
      </c>
      <c r="AH967" s="341" t="s">
        <v>2138</v>
      </c>
      <c r="AI967" s="341">
        <v>5000</v>
      </c>
      <c r="AJ967" s="341">
        <v>500</v>
      </c>
      <c r="AK967" s="341">
        <v>100</v>
      </c>
      <c r="AL967" s="336">
        <v>0</v>
      </c>
      <c r="AM967" s="336" t="s">
        <v>34</v>
      </c>
      <c r="AN967" s="336" t="s">
        <v>64</v>
      </c>
      <c r="AO967" s="334" t="s">
        <v>1324</v>
      </c>
      <c r="AP967" s="337" t="s">
        <v>13</v>
      </c>
      <c r="AQ967" s="343" t="s">
        <v>668</v>
      </c>
      <c r="AR967" s="336" t="s">
        <v>34</v>
      </c>
      <c r="AS967" s="336" t="s">
        <v>34</v>
      </c>
      <c r="AT967" s="336"/>
      <c r="AX967" s="629"/>
      <c r="AY967" s="630"/>
      <c r="AZ967" s="630"/>
      <c r="BA967" s="630"/>
      <c r="BB967" s="631"/>
      <c r="BC967" s="630"/>
      <c r="BD967" s="630"/>
      <c r="BE967" s="630"/>
      <c r="BF967" s="630"/>
      <c r="BG967" s="631"/>
      <c r="BH967" s="631"/>
      <c r="BI967" s="632"/>
      <c r="BJ967" s="632"/>
      <c r="BK967" s="632"/>
      <c r="BL967" s="631"/>
      <c r="BM967" s="631"/>
      <c r="BN967" s="631"/>
      <c r="BO967" s="631"/>
      <c r="BP967" s="631"/>
      <c r="BQ967" s="631"/>
      <c r="BR967" s="631"/>
      <c r="BS967" s="631"/>
      <c r="BT967" s="634"/>
      <c r="BU967" s="635"/>
      <c r="BV967" s="633"/>
      <c r="BW967" s="636"/>
    </row>
    <row r="968" spans="2:75" ht="15.75" customHeight="1">
      <c r="B968" s="330" t="s">
        <v>526</v>
      </c>
      <c r="C968" s="331">
        <v>37093442000130</v>
      </c>
      <c r="D968" s="332" t="s">
        <v>13</v>
      </c>
      <c r="E968" s="332" t="s">
        <v>615</v>
      </c>
      <c r="F968" s="332" t="s">
        <v>619</v>
      </c>
      <c r="G968" s="333" t="s">
        <v>34</v>
      </c>
      <c r="H968" s="333" t="s">
        <v>1337</v>
      </c>
      <c r="I968" s="333" t="s">
        <v>34</v>
      </c>
      <c r="J968" s="333"/>
      <c r="K968" s="334" t="s">
        <v>48</v>
      </c>
      <c r="L968" s="335"/>
      <c r="M968" s="335" t="s">
        <v>34</v>
      </c>
      <c r="N968" s="334">
        <v>559172</v>
      </c>
      <c r="O968" s="334" t="s">
        <v>1321</v>
      </c>
      <c r="P968" s="338">
        <v>44138</v>
      </c>
      <c r="Q968" s="339">
        <v>222282043.72999999</v>
      </c>
      <c r="R968" s="339">
        <v>399501205.9189285</v>
      </c>
      <c r="S968" s="334">
        <v>32</v>
      </c>
      <c r="T968" s="336">
        <v>9.5875081392100991E-2</v>
      </c>
      <c r="U968" s="336">
        <v>1.2393958901852344</v>
      </c>
      <c r="V968" s="336">
        <v>6.1992692767061985E-2</v>
      </c>
      <c r="W968" s="336">
        <v>0.60773567627192338</v>
      </c>
      <c r="X968" s="336" t="s">
        <v>1418</v>
      </c>
      <c r="Y968" s="336" t="s">
        <v>1418</v>
      </c>
      <c r="Z968" s="336" t="s">
        <v>1418</v>
      </c>
      <c r="AA968" s="336" t="s">
        <v>1418</v>
      </c>
      <c r="AB968" s="336">
        <v>2.6543429073329673E-2</v>
      </c>
      <c r="AC968" s="340">
        <v>-1.3806369249060106</v>
      </c>
      <c r="AD968" s="509">
        <v>37092411000164</v>
      </c>
      <c r="AE968" s="337" t="s">
        <v>2343</v>
      </c>
      <c r="AF968" s="337" t="s">
        <v>2343</v>
      </c>
      <c r="AG968" s="341" t="s">
        <v>1440</v>
      </c>
      <c r="AH968" s="341" t="s">
        <v>2138</v>
      </c>
      <c r="AI968" s="341">
        <v>5000</v>
      </c>
      <c r="AJ968" s="341">
        <v>0</v>
      </c>
      <c r="AK968" s="341">
        <v>0</v>
      </c>
      <c r="AL968" s="336">
        <v>0.02</v>
      </c>
      <c r="AM968" s="336">
        <v>0.2</v>
      </c>
      <c r="AN968" s="336" t="s">
        <v>64</v>
      </c>
      <c r="AO968" s="334" t="s">
        <v>1324</v>
      </c>
      <c r="AP968" s="337" t="s">
        <v>13</v>
      </c>
      <c r="AQ968" s="343" t="s">
        <v>668</v>
      </c>
      <c r="AR968" s="336">
        <v>4.0000000000000001E-3</v>
      </c>
      <c r="AS968" s="336">
        <v>4.0000000000000001E-3</v>
      </c>
      <c r="AT968" s="336"/>
      <c r="AW968" s="629"/>
      <c r="AX968" s="629"/>
      <c r="AY968" s="630"/>
      <c r="AZ968" s="630"/>
      <c r="BA968" s="630"/>
      <c r="BB968" s="631"/>
      <c r="BC968" s="630"/>
      <c r="BD968" s="630"/>
      <c r="BE968" s="630"/>
      <c r="BF968" s="630"/>
      <c r="BG968" s="631"/>
      <c r="BH968" s="631"/>
      <c r="BI968" s="632"/>
      <c r="BJ968" s="632"/>
      <c r="BK968" s="632"/>
      <c r="BL968" s="212"/>
      <c r="BM968" s="631"/>
      <c r="BN968" s="631"/>
      <c r="BO968" s="631"/>
      <c r="BP968" s="631"/>
      <c r="BQ968" s="631"/>
      <c r="BR968" s="631"/>
      <c r="BS968" s="631"/>
      <c r="BT968" s="634"/>
      <c r="BU968" s="635"/>
      <c r="BV968" s="633"/>
      <c r="BW968" s="636"/>
    </row>
    <row r="969" spans="2:75" ht="15.75" customHeight="1">
      <c r="B969" s="330" t="s">
        <v>364</v>
      </c>
      <c r="C969" s="331">
        <v>26305892000122</v>
      </c>
      <c r="D969" s="332" t="s">
        <v>13</v>
      </c>
      <c r="E969" s="332" t="s">
        <v>615</v>
      </c>
      <c r="F969" s="332" t="s">
        <v>619</v>
      </c>
      <c r="G969" s="333" t="s">
        <v>34</v>
      </c>
      <c r="H969" s="333" t="s">
        <v>1337</v>
      </c>
      <c r="I969" s="333" t="s">
        <v>34</v>
      </c>
      <c r="J969" s="333"/>
      <c r="K969" s="334" t="s">
        <v>48</v>
      </c>
      <c r="L969" s="335"/>
      <c r="M969" s="335" t="s">
        <v>34</v>
      </c>
      <c r="N969" s="334">
        <v>503746</v>
      </c>
      <c r="O969" s="334" t="s">
        <v>1321</v>
      </c>
      <c r="P969" s="338">
        <v>43678</v>
      </c>
      <c r="Q969" s="339">
        <v>375282912.88</v>
      </c>
      <c r="R969" s="339">
        <v>770396014.53658772</v>
      </c>
      <c r="S969" s="334">
        <v>32</v>
      </c>
      <c r="T969" s="336">
        <v>7.007464461691737E-2</v>
      </c>
      <c r="U969" s="336">
        <v>0.90586860822789061</v>
      </c>
      <c r="V969" s="336">
        <v>6.5289946750618721E-2</v>
      </c>
      <c r="W969" s="336">
        <v>0.64005979045529426</v>
      </c>
      <c r="X969" s="336">
        <v>6.5397245783646252E-2</v>
      </c>
      <c r="Y969" s="336">
        <v>0.49591919487702046</v>
      </c>
      <c r="Z969" s="336">
        <v>0.19651969402334979</v>
      </c>
      <c r="AA969" s="336">
        <v>1.1170816502068579</v>
      </c>
      <c r="AB969" s="336">
        <v>4.5968426462120973E-2</v>
      </c>
      <c r="AC969" s="340">
        <v>-0.71450715896953776</v>
      </c>
      <c r="AD969" s="509">
        <v>32666303000134</v>
      </c>
      <c r="AE969" s="337" t="s">
        <v>2343</v>
      </c>
      <c r="AF969" s="337" t="s">
        <v>2343</v>
      </c>
      <c r="AG969" s="341" t="s">
        <v>1440</v>
      </c>
      <c r="AH969" s="341" t="s">
        <v>2138</v>
      </c>
      <c r="AI969" s="341">
        <v>5000</v>
      </c>
      <c r="AJ969" s="341">
        <v>500</v>
      </c>
      <c r="AK969" s="341">
        <v>100</v>
      </c>
      <c r="AL969" s="336">
        <v>0.02</v>
      </c>
      <c r="AM969" s="336">
        <v>0.2</v>
      </c>
      <c r="AN969" s="336" t="s">
        <v>64</v>
      </c>
      <c r="AO969" s="334" t="s">
        <v>1324</v>
      </c>
      <c r="AP969" s="337" t="s">
        <v>13</v>
      </c>
      <c r="AQ969" s="343" t="s">
        <v>668</v>
      </c>
      <c r="AR969" s="336">
        <v>4.0000000000000001E-3</v>
      </c>
      <c r="AS969" s="336">
        <v>4.0000000000000001E-3</v>
      </c>
      <c r="AT969" s="336"/>
      <c r="AX969" s="629"/>
      <c r="AY969" s="630"/>
      <c r="AZ969" s="630"/>
      <c r="BA969" s="630"/>
      <c r="BB969" s="631"/>
      <c r="BC969" s="630"/>
      <c r="BD969" s="630"/>
      <c r="BE969" s="630"/>
      <c r="BF969" s="630"/>
      <c r="BG969" s="631"/>
      <c r="BH969" s="631"/>
      <c r="BI969" s="632"/>
      <c r="BJ969" s="632"/>
      <c r="BK969" s="632"/>
      <c r="BL969" s="631"/>
      <c r="BM969" s="631"/>
      <c r="BN969" s="631"/>
      <c r="BO969" s="631"/>
      <c r="BP969" s="631"/>
      <c r="BQ969" s="631"/>
      <c r="BR969" s="631"/>
      <c r="BS969" s="631"/>
      <c r="BT969" s="634"/>
      <c r="BU969" s="635"/>
      <c r="BV969" s="633"/>
      <c r="BW969" s="636"/>
    </row>
    <row r="970" spans="2:75" ht="15.75" customHeight="1">
      <c r="B970" s="330" t="s">
        <v>539</v>
      </c>
      <c r="C970" s="331">
        <v>42774128000152</v>
      </c>
      <c r="D970" s="332" t="s">
        <v>13</v>
      </c>
      <c r="E970" s="332" t="s">
        <v>615</v>
      </c>
      <c r="F970" s="332" t="s">
        <v>619</v>
      </c>
      <c r="G970" s="333" t="s">
        <v>34</v>
      </c>
      <c r="H970" s="333" t="s">
        <v>865</v>
      </c>
      <c r="I970" s="333" t="s">
        <v>34</v>
      </c>
      <c r="J970" s="333" t="s">
        <v>608</v>
      </c>
      <c r="K970" s="334" t="s">
        <v>48</v>
      </c>
      <c r="L970" s="335"/>
      <c r="M970" s="335" t="s">
        <v>34</v>
      </c>
      <c r="N970" s="334">
        <v>604951</v>
      </c>
      <c r="O970" s="334" t="s">
        <v>1321</v>
      </c>
      <c r="P970" s="338">
        <v>44407</v>
      </c>
      <c r="Q970" s="339">
        <v>20826902.66</v>
      </c>
      <c r="R970" s="339">
        <v>10339755.983015873</v>
      </c>
      <c r="S970" s="334">
        <v>32</v>
      </c>
      <c r="T970" s="336">
        <v>9.3558231098661127E-2</v>
      </c>
      <c r="U970" s="336">
        <v>1.2094455142359275</v>
      </c>
      <c r="V970" s="336">
        <v>9.0347482805883228E-2</v>
      </c>
      <c r="W970" s="336">
        <v>0.88570742956455106</v>
      </c>
      <c r="X970" s="336" t="s">
        <v>1418</v>
      </c>
      <c r="Y970" s="336" t="s">
        <v>1418</v>
      </c>
      <c r="Z970" s="336" t="s">
        <v>1418</v>
      </c>
      <c r="AA970" s="336" t="s">
        <v>1418</v>
      </c>
      <c r="AB970" s="336">
        <v>5.7157521986226062E-2</v>
      </c>
      <c r="AC970" s="340">
        <v>-0.15766282312984473</v>
      </c>
      <c r="AD970" s="509">
        <v>42747269000186</v>
      </c>
      <c r="AE970" s="337" t="s">
        <v>2426</v>
      </c>
      <c r="AF970" s="337" t="s">
        <v>2134</v>
      </c>
      <c r="AG970" s="341" t="s">
        <v>1436</v>
      </c>
      <c r="AH970" s="341" t="s">
        <v>2135</v>
      </c>
      <c r="AI970" s="341">
        <v>5000</v>
      </c>
      <c r="AJ970" s="341">
        <v>1000</v>
      </c>
      <c r="AK970" s="341">
        <v>5000</v>
      </c>
      <c r="AL970" s="336">
        <v>1.9E-2</v>
      </c>
      <c r="AM970" s="336">
        <v>0.2</v>
      </c>
      <c r="AN970" s="336" t="s">
        <v>34</v>
      </c>
      <c r="AO970" s="334" t="s">
        <v>1324</v>
      </c>
      <c r="AP970" s="337" t="s">
        <v>13</v>
      </c>
      <c r="AQ970" s="343" t="s">
        <v>668</v>
      </c>
      <c r="AR970" s="336">
        <v>6.3333333333333332E-3</v>
      </c>
      <c r="AS970" s="336">
        <v>6.3333333333333332E-3</v>
      </c>
      <c r="AT970" s="336"/>
      <c r="AX970" s="629"/>
      <c r="AY970" s="630"/>
      <c r="AZ970" s="630"/>
      <c r="BA970" s="630"/>
      <c r="BB970" s="631"/>
      <c r="BC970" s="630"/>
      <c r="BD970" s="630"/>
      <c r="BE970" s="630"/>
      <c r="BF970" s="630"/>
      <c r="BG970" s="631"/>
      <c r="BH970" s="631"/>
      <c r="BI970" s="632"/>
      <c r="BJ970" s="632"/>
      <c r="BK970" s="632"/>
      <c r="BL970" s="631"/>
      <c r="BM970" s="631"/>
      <c r="BN970" s="631"/>
      <c r="BO970" s="631"/>
      <c r="BP970" s="631"/>
      <c r="BQ970" s="631"/>
      <c r="BR970" s="631"/>
      <c r="BS970" s="631"/>
      <c r="BT970" s="634"/>
      <c r="BU970" s="635"/>
      <c r="BV970" s="633"/>
      <c r="BW970" s="636"/>
    </row>
    <row r="971" spans="2:75" ht="15.75" customHeight="1">
      <c r="B971" s="330" t="s">
        <v>1704</v>
      </c>
      <c r="C971" s="331">
        <v>23711497000151</v>
      </c>
      <c r="D971" s="332" t="s">
        <v>13</v>
      </c>
      <c r="E971" s="332" t="s">
        <v>615</v>
      </c>
      <c r="F971" s="332" t="s">
        <v>619</v>
      </c>
      <c r="G971" s="333"/>
      <c r="H971" s="333" t="s">
        <v>1338</v>
      </c>
      <c r="I971" s="333"/>
      <c r="J971" s="333" t="s">
        <v>608</v>
      </c>
      <c r="K971" s="334" t="s">
        <v>48</v>
      </c>
      <c r="L971" s="335"/>
      <c r="M971" s="335"/>
      <c r="N971" s="334">
        <v>416630</v>
      </c>
      <c r="O971" s="334" t="s">
        <v>1321</v>
      </c>
      <c r="P971" s="338">
        <v>42433</v>
      </c>
      <c r="Q971" s="339" t="s">
        <v>1393</v>
      </c>
      <c r="R971" s="339" t="s">
        <v>1418</v>
      </c>
      <c r="S971" s="334">
        <v>32</v>
      </c>
      <c r="T971" s="336" t="s">
        <v>1418</v>
      </c>
      <c r="U971" s="336" t="s">
        <v>1418</v>
      </c>
      <c r="V971" s="336" t="s">
        <v>1418</v>
      </c>
      <c r="W971" s="336" t="s">
        <v>1418</v>
      </c>
      <c r="X971" s="336" t="s">
        <v>1418</v>
      </c>
      <c r="Y971" s="336" t="s">
        <v>1418</v>
      </c>
      <c r="Z971" s="336" t="s">
        <v>1418</v>
      </c>
      <c r="AA971" s="336" t="s">
        <v>1418</v>
      </c>
      <c r="AB971" s="336" t="s">
        <v>1418</v>
      </c>
      <c r="AC971" s="340" t="s">
        <v>1418</v>
      </c>
      <c r="AD971" s="509">
        <v>44643074000111</v>
      </c>
      <c r="AE971" s="337" t="s">
        <v>2428</v>
      </c>
      <c r="AF971" s="337" t="s">
        <v>2143</v>
      </c>
      <c r="AG971" s="341" t="s">
        <v>1437</v>
      </c>
      <c r="AH971" s="341" t="s">
        <v>2138</v>
      </c>
      <c r="AI971" s="341">
        <v>1000</v>
      </c>
      <c r="AJ971" s="341">
        <v>500</v>
      </c>
      <c r="AK971" s="341">
        <v>500</v>
      </c>
      <c r="AL971" s="336">
        <v>1.8500000000000003E-2</v>
      </c>
      <c r="AM971" s="336">
        <v>0.2</v>
      </c>
      <c r="AN971" s="336" t="s">
        <v>64</v>
      </c>
      <c r="AO971" s="334" t="s">
        <v>1324</v>
      </c>
      <c r="AP971" s="337" t="s">
        <v>13</v>
      </c>
      <c r="AQ971" s="343" t="s">
        <v>668</v>
      </c>
      <c r="AR971" s="336">
        <v>4.933333333333333E-3</v>
      </c>
      <c r="AS971" s="336">
        <v>4.933333333333333E-3</v>
      </c>
      <c r="AT971" s="336"/>
      <c r="AX971" s="629"/>
      <c r="AY971" s="630"/>
      <c r="AZ971" s="630"/>
      <c r="BA971" s="630"/>
      <c r="BB971" s="631"/>
      <c r="BC971" s="630"/>
      <c r="BD971" s="630"/>
      <c r="BE971" s="630"/>
      <c r="BF971" s="630"/>
      <c r="BG971" s="631"/>
      <c r="BH971" s="631"/>
      <c r="BI971" s="632"/>
      <c r="BJ971" s="632"/>
      <c r="BK971" s="632"/>
      <c r="BL971" s="631"/>
      <c r="BM971" s="631"/>
      <c r="BN971" s="631"/>
      <c r="BO971" s="631"/>
      <c r="BP971" s="631"/>
      <c r="BQ971" s="631"/>
      <c r="BR971" s="631"/>
      <c r="BS971" s="631"/>
      <c r="BT971" s="634"/>
      <c r="BU971" s="635"/>
      <c r="BV971" s="633"/>
      <c r="BW971" s="636"/>
    </row>
    <row r="972" spans="2:75" ht="15.75" customHeight="1">
      <c r="B972" s="330" t="s">
        <v>568</v>
      </c>
      <c r="C972" s="331">
        <v>42747231000103</v>
      </c>
      <c r="D972" s="332" t="s">
        <v>14</v>
      </c>
      <c r="E972" s="332" t="s">
        <v>614</v>
      </c>
      <c r="F972" s="332" t="s">
        <v>610</v>
      </c>
      <c r="G972" s="333"/>
      <c r="H972" s="333" t="s">
        <v>1337</v>
      </c>
      <c r="I972" s="333" t="s">
        <v>34</v>
      </c>
      <c r="J972" s="333" t="s">
        <v>608</v>
      </c>
      <c r="K972" s="334" t="s">
        <v>48</v>
      </c>
      <c r="L972" s="335"/>
      <c r="M972" s="335" t="s">
        <v>34</v>
      </c>
      <c r="N972" s="334">
        <v>606278</v>
      </c>
      <c r="O972" s="334" t="s">
        <v>1321</v>
      </c>
      <c r="P972" s="338">
        <v>44414</v>
      </c>
      <c r="Q972" s="339">
        <v>24027742.34</v>
      </c>
      <c r="R972" s="339">
        <v>16743872.117539687</v>
      </c>
      <c r="S972" s="334">
        <v>32</v>
      </c>
      <c r="T972" s="336">
        <v>0.10470437114380693</v>
      </c>
      <c r="U972" s="336">
        <v>1.3535338421183896</v>
      </c>
      <c r="V972" s="336">
        <v>3.7737094847180686E-2</v>
      </c>
      <c r="W972" s="336">
        <v>0.36994971235826807</v>
      </c>
      <c r="X972" s="336" t="s">
        <v>1418</v>
      </c>
      <c r="Y972" s="336" t="s">
        <v>1418</v>
      </c>
      <c r="Z972" s="336" t="s">
        <v>1418</v>
      </c>
      <c r="AA972" s="336" t="s">
        <v>1418</v>
      </c>
      <c r="AB972" s="336">
        <v>8.2386412960398087E-2</v>
      </c>
      <c r="AC972" s="340">
        <v>-0.68855302180951949</v>
      </c>
      <c r="AD972" s="509">
        <v>0</v>
      </c>
      <c r="AE972" s="337" t="s">
        <v>2362</v>
      </c>
      <c r="AF972" s="337" t="s">
        <v>2134</v>
      </c>
      <c r="AG972" s="341" t="s">
        <v>1436</v>
      </c>
      <c r="AH972" s="341" t="s">
        <v>2138</v>
      </c>
      <c r="AI972" s="341">
        <v>0</v>
      </c>
      <c r="AJ972" s="341">
        <v>0</v>
      </c>
      <c r="AK972" s="341">
        <v>0</v>
      </c>
      <c r="AL972" s="336">
        <v>0.02</v>
      </c>
      <c r="AM972" s="336">
        <v>0.2</v>
      </c>
      <c r="AN972" s="336" t="s">
        <v>34</v>
      </c>
      <c r="AO972" s="334" t="s">
        <v>1324</v>
      </c>
      <c r="AP972" s="337" t="s">
        <v>716</v>
      </c>
      <c r="AQ972" s="343" t="s">
        <v>659</v>
      </c>
      <c r="AR972" s="336">
        <v>6.6666666666666662E-3</v>
      </c>
      <c r="AS972" s="336">
        <v>6.6666666666666662E-3</v>
      </c>
      <c r="AT972" s="336"/>
      <c r="AX972" s="629"/>
      <c r="AY972" s="630"/>
      <c r="AZ972" s="630"/>
      <c r="BA972" s="630"/>
      <c r="BB972" s="631"/>
      <c r="BC972" s="630"/>
      <c r="BD972" s="630"/>
      <c r="BE972" s="630"/>
      <c r="BF972" s="630"/>
      <c r="BG972" s="631"/>
      <c r="BH972" s="631"/>
      <c r="BI972" s="632"/>
      <c r="BJ972" s="632"/>
      <c r="BK972" s="632"/>
      <c r="BL972" s="631"/>
      <c r="BM972" s="631"/>
      <c r="BN972" s="631"/>
      <c r="BO972" s="631"/>
      <c r="BP972" s="631"/>
      <c r="BQ972" s="631"/>
      <c r="BR972" s="631"/>
      <c r="BS972" s="631"/>
      <c r="BT972" s="634"/>
      <c r="BU972" s="635"/>
      <c r="BV972" s="633"/>
      <c r="BW972" s="636"/>
    </row>
    <row r="973" spans="2:75" ht="15.75" customHeight="1">
      <c r="B973" s="330" t="s">
        <v>501</v>
      </c>
      <c r="C973" s="331">
        <v>34218661000100</v>
      </c>
      <c r="D973" s="332" t="s">
        <v>14</v>
      </c>
      <c r="E973" s="332" t="s">
        <v>607</v>
      </c>
      <c r="F973" s="332" t="s">
        <v>860</v>
      </c>
      <c r="G973" s="333"/>
      <c r="H973" s="333" t="s">
        <v>34</v>
      </c>
      <c r="I973" s="333" t="s">
        <v>34</v>
      </c>
      <c r="J973" s="333" t="s">
        <v>611</v>
      </c>
      <c r="K973" s="334" t="s">
        <v>48</v>
      </c>
      <c r="L973" s="335"/>
      <c r="M973" s="335" t="s">
        <v>1415</v>
      </c>
      <c r="N973" s="334">
        <v>524085</v>
      </c>
      <c r="O973" s="334" t="s">
        <v>1321</v>
      </c>
      <c r="P973" s="338">
        <v>43766</v>
      </c>
      <c r="Q973" s="339">
        <v>53591300.409999996</v>
      </c>
      <c r="R973" s="339">
        <v>100829909.52777785</v>
      </c>
      <c r="S973" s="334">
        <v>32</v>
      </c>
      <c r="T973" s="336">
        <v>-0.51952103384147086</v>
      </c>
      <c r="U973" s="336">
        <v>-6.7159498052947937</v>
      </c>
      <c r="V973" s="336">
        <v>-0.59700885988016683</v>
      </c>
      <c r="W973" s="336">
        <v>-5.8526830664206742</v>
      </c>
      <c r="X973" s="336">
        <v>-0.50578268189564968</v>
      </c>
      <c r="Y973" s="336">
        <v>-3.8354419575748344</v>
      </c>
      <c r="Z973" s="336" t="s">
        <v>1418</v>
      </c>
      <c r="AA973" s="336" t="s">
        <v>1418</v>
      </c>
      <c r="AB973" s="336">
        <v>0.41579469179806217</v>
      </c>
      <c r="AC973" s="340">
        <v>-2.2093409840185259</v>
      </c>
      <c r="AD973" s="509">
        <v>0</v>
      </c>
      <c r="AE973" s="337" t="s">
        <v>2254</v>
      </c>
      <c r="AF973" s="337" t="s">
        <v>2134</v>
      </c>
      <c r="AG973" s="341" t="s">
        <v>1436</v>
      </c>
      <c r="AH973" s="341" t="s">
        <v>2135</v>
      </c>
      <c r="AI973" s="341">
        <v>5000</v>
      </c>
      <c r="AJ973" s="341">
        <v>100</v>
      </c>
      <c r="AK973" s="341">
        <v>100</v>
      </c>
      <c r="AL973" s="336">
        <v>9.0000000000000011E-3</v>
      </c>
      <c r="AM973" s="336">
        <v>0.1</v>
      </c>
      <c r="AN973" s="336" t="s">
        <v>2152</v>
      </c>
      <c r="AO973" s="334" t="s">
        <v>1324</v>
      </c>
      <c r="AP973" s="337" t="s">
        <v>716</v>
      </c>
      <c r="AQ973" s="343" t="s">
        <v>687</v>
      </c>
      <c r="AR973" s="336">
        <v>2.9996999999999997E-3</v>
      </c>
      <c r="AS973" s="336">
        <v>2.9996999999999997E-3</v>
      </c>
      <c r="AT973" s="336"/>
      <c r="AX973" s="629"/>
      <c r="AY973" s="630"/>
      <c r="AZ973" s="630"/>
      <c r="BA973" s="630"/>
      <c r="BB973" s="631"/>
      <c r="BC973" s="630"/>
      <c r="BD973" s="630"/>
      <c r="BE973" s="630"/>
      <c r="BF973" s="630"/>
      <c r="BG973" s="631"/>
      <c r="BH973" s="631"/>
      <c r="BI973" s="632"/>
      <c r="BJ973" s="632"/>
      <c r="BK973" s="632"/>
      <c r="BL973" s="631"/>
      <c r="BM973" s="631"/>
      <c r="BN973" s="631"/>
      <c r="BO973" s="631"/>
      <c r="BP973" s="631"/>
      <c r="BQ973" s="631"/>
      <c r="BR973" s="631"/>
      <c r="BS973" s="631"/>
      <c r="BT973" s="634"/>
      <c r="BU973" s="635"/>
      <c r="BV973" s="633"/>
      <c r="BW973" s="636"/>
    </row>
    <row r="974" spans="2:75" ht="15.75" customHeight="1">
      <c r="B974" s="330" t="s">
        <v>1492</v>
      </c>
      <c r="C974" s="331">
        <v>31594616000161</v>
      </c>
      <c r="D974" s="332" t="s">
        <v>14</v>
      </c>
      <c r="E974" s="332" t="s">
        <v>614</v>
      </c>
      <c r="F974" s="332" t="s">
        <v>689</v>
      </c>
      <c r="G974" s="333"/>
      <c r="H974" s="333" t="s">
        <v>865</v>
      </c>
      <c r="I974" s="333" t="s">
        <v>34</v>
      </c>
      <c r="J974" s="333" t="s">
        <v>608</v>
      </c>
      <c r="K974" s="334" t="s">
        <v>48</v>
      </c>
      <c r="L974" s="335"/>
      <c r="M974" s="335"/>
      <c r="N974" s="334">
        <v>484350</v>
      </c>
      <c r="O974" s="334" t="s">
        <v>1321</v>
      </c>
      <c r="P974" s="338">
        <v>43462</v>
      </c>
      <c r="Q974" s="339">
        <v>366923150.20999998</v>
      </c>
      <c r="R974" s="339">
        <v>290955102.38178569</v>
      </c>
      <c r="S974" s="334">
        <v>32</v>
      </c>
      <c r="T974" s="336">
        <v>0.13147511855150662</v>
      </c>
      <c r="U974" s="336">
        <v>1.4788207637722832</v>
      </c>
      <c r="V974" s="336">
        <v>0.15511134972239815</v>
      </c>
      <c r="W974" s="336">
        <v>1.4235667391633056</v>
      </c>
      <c r="X974" s="336">
        <v>0.48402240705319488</v>
      </c>
      <c r="Y974" s="336">
        <v>3.4035441389260881</v>
      </c>
      <c r="Z974" s="336">
        <v>0.62401004935545767</v>
      </c>
      <c r="AA974" s="336">
        <v>3.4099426572181741</v>
      </c>
      <c r="AB974" s="336">
        <v>0.16500747337529631</v>
      </c>
      <c r="AC974" s="340">
        <v>0.3294653798594645</v>
      </c>
      <c r="AD974" s="509">
        <v>32071783000190</v>
      </c>
      <c r="AE974" s="337" t="s">
        <v>2142</v>
      </c>
      <c r="AF974" s="337" t="s">
        <v>2146</v>
      </c>
      <c r="AG974" s="341" t="s">
        <v>59</v>
      </c>
      <c r="AH974" s="341" t="s">
        <v>2135</v>
      </c>
      <c r="AI974" s="341">
        <v>100000</v>
      </c>
      <c r="AJ974" s="341">
        <v>50000</v>
      </c>
      <c r="AK974" s="341">
        <v>50000</v>
      </c>
      <c r="AL974" s="640">
        <v>1.9E-2</v>
      </c>
      <c r="AM974" s="640">
        <v>0.2</v>
      </c>
      <c r="AN974" s="336" t="s">
        <v>2147</v>
      </c>
      <c r="AO974" s="334" t="s">
        <v>1324</v>
      </c>
      <c r="AP974" s="337" t="s">
        <v>716</v>
      </c>
      <c r="AQ974" s="343" t="s">
        <v>659</v>
      </c>
      <c r="AR974" s="336" t="s">
        <v>34</v>
      </c>
      <c r="AS974" s="336" t="s">
        <v>34</v>
      </c>
      <c r="AT974" s="336"/>
      <c r="AX974" s="629"/>
      <c r="AY974" s="630"/>
      <c r="AZ974" s="630"/>
      <c r="BA974" s="630"/>
      <c r="BB974" s="631"/>
      <c r="BC974" s="630"/>
      <c r="BD974" s="630"/>
      <c r="BE974" s="630"/>
      <c r="BF974" s="630"/>
      <c r="BG974" s="631"/>
      <c r="BH974" s="631"/>
      <c r="BI974" s="632"/>
      <c r="BJ974" s="632"/>
      <c r="BK974" s="632"/>
      <c r="BL974" s="631"/>
      <c r="BM974" s="631"/>
      <c r="BN974" s="631"/>
      <c r="BO974" s="631"/>
      <c r="BP974" s="631"/>
      <c r="BQ974" s="631"/>
      <c r="BR974" s="631"/>
      <c r="BS974" s="631"/>
      <c r="BT974" s="634"/>
      <c r="BU974" s="635"/>
      <c r="BV974" s="633"/>
      <c r="BW974" s="636"/>
    </row>
    <row r="975" spans="2:75" ht="15.75" customHeight="1">
      <c r="B975" s="330" t="s">
        <v>749</v>
      </c>
      <c r="C975" s="331">
        <v>29562563000155</v>
      </c>
      <c r="D975" s="332" t="s">
        <v>14</v>
      </c>
      <c r="E975" s="332" t="s">
        <v>614</v>
      </c>
      <c r="F975" s="332" t="s">
        <v>689</v>
      </c>
      <c r="G975" s="333"/>
      <c r="H975" s="333" t="s">
        <v>1338</v>
      </c>
      <c r="I975" s="333" t="s">
        <v>34</v>
      </c>
      <c r="J975" s="333" t="s">
        <v>608</v>
      </c>
      <c r="K975" s="334" t="s">
        <v>48</v>
      </c>
      <c r="L975" s="335"/>
      <c r="M975" s="335" t="s">
        <v>1415</v>
      </c>
      <c r="N975" s="334">
        <v>463825</v>
      </c>
      <c r="O975" s="334" t="s">
        <v>1321</v>
      </c>
      <c r="P975" s="338">
        <v>43195</v>
      </c>
      <c r="Q975" s="339">
        <v>101647378.94</v>
      </c>
      <c r="R975" s="339">
        <v>110792208.41630948</v>
      </c>
      <c r="S975" s="334">
        <v>32</v>
      </c>
      <c r="T975" s="336">
        <v>-4.2157763065310716E-2</v>
      </c>
      <c r="U975" s="336">
        <v>-0.54498163155513935</v>
      </c>
      <c r="V975" s="336">
        <v>-0.18392347285331223</v>
      </c>
      <c r="W975" s="336">
        <v>-1.8030650253698581</v>
      </c>
      <c r="X975" s="336">
        <v>-7.5689411701537646E-2</v>
      </c>
      <c r="Y975" s="336">
        <v>-0.57396655871291125</v>
      </c>
      <c r="Z975" s="336">
        <v>8.8045255038860404E-2</v>
      </c>
      <c r="AA975" s="336">
        <v>0.50047777287912831</v>
      </c>
      <c r="AB975" s="336">
        <v>0.1840007426017328</v>
      </c>
      <c r="AC975" s="340">
        <v>-1.5402181761113742</v>
      </c>
      <c r="AD975" s="509">
        <v>29562526000147</v>
      </c>
      <c r="AE975" s="337" t="s">
        <v>2165</v>
      </c>
      <c r="AF975" s="337" t="s">
        <v>2134</v>
      </c>
      <c r="AG975" s="341" t="s">
        <v>1436</v>
      </c>
      <c r="AH975" s="341" t="s">
        <v>2138</v>
      </c>
      <c r="AI975" s="341">
        <v>1000</v>
      </c>
      <c r="AJ975" s="341">
        <v>500</v>
      </c>
      <c r="AK975" s="341">
        <v>500</v>
      </c>
      <c r="AL975" s="640">
        <v>0.02</v>
      </c>
      <c r="AM975" s="640">
        <v>0.2</v>
      </c>
      <c r="AN975" s="336" t="s">
        <v>2166</v>
      </c>
      <c r="AO975" s="334" t="s">
        <v>1324</v>
      </c>
      <c r="AP975" s="337" t="s">
        <v>13</v>
      </c>
      <c r="AQ975" s="343" t="s">
        <v>668</v>
      </c>
      <c r="AR975" s="336">
        <v>3.5737799999999999E-3</v>
      </c>
      <c r="AS975" s="336">
        <v>3.5737799999999999E-3</v>
      </c>
      <c r="AT975" s="336"/>
      <c r="AX975" s="629"/>
      <c r="AY975" s="630"/>
      <c r="AZ975" s="630"/>
      <c r="BA975" s="630"/>
      <c r="BB975" s="631"/>
      <c r="BC975" s="630"/>
      <c r="BD975" s="630"/>
      <c r="BE975" s="630"/>
      <c r="BF975" s="630"/>
      <c r="BG975" s="631"/>
      <c r="BH975" s="631"/>
      <c r="BI975" s="632"/>
      <c r="BJ975" s="632"/>
      <c r="BK975" s="632"/>
      <c r="BL975" s="631"/>
      <c r="BM975" s="631"/>
      <c r="BN975" s="631"/>
      <c r="BO975" s="631"/>
      <c r="BP975" s="631"/>
      <c r="BQ975" s="631"/>
      <c r="BR975" s="631"/>
      <c r="BS975" s="631"/>
      <c r="BT975" s="634"/>
      <c r="BU975" s="635"/>
      <c r="BV975" s="633"/>
      <c r="BW975" s="636"/>
    </row>
    <row r="976" spans="2:75" ht="15.75" customHeight="1">
      <c r="B976" s="330" t="s">
        <v>83</v>
      </c>
      <c r="C976" s="331">
        <v>15862830000103</v>
      </c>
      <c r="D976" s="332" t="s">
        <v>14</v>
      </c>
      <c r="E976" s="332" t="s">
        <v>607</v>
      </c>
      <c r="F976" s="332" t="s">
        <v>689</v>
      </c>
      <c r="G976" s="333"/>
      <c r="H976" s="333" t="s">
        <v>34</v>
      </c>
      <c r="I976" s="333" t="s">
        <v>34</v>
      </c>
      <c r="J976" s="333" t="s">
        <v>611</v>
      </c>
      <c r="K976" s="334"/>
      <c r="L976" s="335"/>
      <c r="M976" s="335" t="s">
        <v>34</v>
      </c>
      <c r="N976" s="334">
        <v>311502</v>
      </c>
      <c r="O976" s="334" t="s">
        <v>1321</v>
      </c>
      <c r="P976" s="338">
        <v>41141</v>
      </c>
      <c r="Q976" s="339">
        <v>171724275.62</v>
      </c>
      <c r="R976" s="339">
        <v>160959391.41376987</v>
      </c>
      <c r="S976" s="334">
        <v>32</v>
      </c>
      <c r="T976" s="336">
        <v>7.9050369531497466E-2</v>
      </c>
      <c r="U976" s="336">
        <v>1.0218995560929354</v>
      </c>
      <c r="V976" s="336">
        <v>-5.0467969497615339E-2</v>
      </c>
      <c r="W976" s="336">
        <v>-0.49475485260740765</v>
      </c>
      <c r="X976" s="336">
        <v>2.284114142566751E-2</v>
      </c>
      <c r="Y976" s="336">
        <v>0.17320852476514845</v>
      </c>
      <c r="Z976" s="336">
        <v>-2.5158394550847674E-2</v>
      </c>
      <c r="AA976" s="336">
        <v>-0.14300847068323302</v>
      </c>
      <c r="AB976" s="336">
        <v>0.21175033867688728</v>
      </c>
      <c r="AC976" s="340">
        <v>-0.59768408516660987</v>
      </c>
      <c r="AD976" s="509">
        <v>13950080000198</v>
      </c>
      <c r="AE976" s="337" t="s">
        <v>2168</v>
      </c>
      <c r="AF976" s="337" t="s">
        <v>2143</v>
      </c>
      <c r="AG976" s="341" t="s">
        <v>1437</v>
      </c>
      <c r="AH976" s="341" t="s">
        <v>2138</v>
      </c>
      <c r="AI976" s="341">
        <v>500</v>
      </c>
      <c r="AJ976" s="341">
        <v>100</v>
      </c>
      <c r="AK976" s="341">
        <v>100</v>
      </c>
      <c r="AL976" s="640">
        <v>1.9E-2</v>
      </c>
      <c r="AM976" s="640">
        <v>0.2</v>
      </c>
      <c r="AN976" s="336" t="s">
        <v>666</v>
      </c>
      <c r="AO976" s="334" t="s">
        <v>1324</v>
      </c>
      <c r="AP976" s="337" t="s">
        <v>716</v>
      </c>
      <c r="AQ976" s="343" t="s">
        <v>659</v>
      </c>
      <c r="AR976" s="336">
        <v>3.9899999999999996E-3</v>
      </c>
      <c r="AS976" s="336">
        <v>3.9899999999999996E-3</v>
      </c>
      <c r="AT976" s="336"/>
      <c r="AX976" s="629"/>
      <c r="AY976" s="630"/>
      <c r="AZ976" s="630"/>
      <c r="BA976" s="630"/>
      <c r="BB976" s="631"/>
      <c r="BC976" s="630"/>
      <c r="BD976" s="630"/>
      <c r="BE976" s="630"/>
      <c r="BF976" s="630"/>
      <c r="BG976" s="631"/>
      <c r="BH976" s="631"/>
      <c r="BI976" s="632"/>
      <c r="BJ976" s="632"/>
      <c r="BK976" s="632"/>
      <c r="BL976" s="631"/>
      <c r="BM976" s="631"/>
      <c r="BN976" s="631"/>
      <c r="BO976" s="631"/>
      <c r="BP976" s="631"/>
      <c r="BQ976" s="631"/>
      <c r="BR976" s="631"/>
      <c r="BS976" s="631"/>
      <c r="BT976" s="634"/>
      <c r="BU976" s="635"/>
      <c r="BV976" s="633"/>
      <c r="BW976" s="636"/>
    </row>
    <row r="977" spans="2:75" ht="15.75" customHeight="1">
      <c r="B977" s="330" t="s">
        <v>753</v>
      </c>
      <c r="C977" s="331">
        <v>38026540000117</v>
      </c>
      <c r="D977" s="332" t="s">
        <v>14</v>
      </c>
      <c r="E977" s="332" t="s">
        <v>607</v>
      </c>
      <c r="F977" s="332" t="s">
        <v>689</v>
      </c>
      <c r="G977" s="333"/>
      <c r="H977" s="333" t="s">
        <v>34</v>
      </c>
      <c r="I977" s="333" t="s">
        <v>34</v>
      </c>
      <c r="J977" s="333" t="s">
        <v>608</v>
      </c>
      <c r="K977" s="334" t="s">
        <v>48</v>
      </c>
      <c r="L977" s="335"/>
      <c r="M977" s="335" t="s">
        <v>34</v>
      </c>
      <c r="N977" s="334">
        <v>566101</v>
      </c>
      <c r="O977" s="334" t="s">
        <v>1321</v>
      </c>
      <c r="P977" s="338">
        <v>44187</v>
      </c>
      <c r="Q977" s="339">
        <v>8929270.3499999996</v>
      </c>
      <c r="R977" s="339">
        <v>8278590.0988888852</v>
      </c>
      <c r="S977" s="334">
        <v>32</v>
      </c>
      <c r="T977" s="336">
        <v>6.5627979518312785E-2</v>
      </c>
      <c r="U977" s="336">
        <v>0.84838570059205209</v>
      </c>
      <c r="V977" s="336">
        <v>-8.0259498429606335E-2</v>
      </c>
      <c r="W977" s="336">
        <v>-0.78681145112764295</v>
      </c>
      <c r="X977" s="336" t="s">
        <v>1418</v>
      </c>
      <c r="Y977" s="336" t="s">
        <v>1418</v>
      </c>
      <c r="Z977" s="336" t="s">
        <v>1418</v>
      </c>
      <c r="AA977" s="336" t="s">
        <v>1418</v>
      </c>
      <c r="AB977" s="336">
        <v>0.21508705051289226</v>
      </c>
      <c r="AC977" s="340">
        <v>-0.7332178984780684</v>
      </c>
      <c r="AD977" s="509">
        <v>38026392000130</v>
      </c>
      <c r="AE977" s="337" t="s">
        <v>2168</v>
      </c>
      <c r="AF977" s="337" t="s">
        <v>2143</v>
      </c>
      <c r="AG977" s="341" t="s">
        <v>1437</v>
      </c>
      <c r="AH977" s="341" t="s">
        <v>2138</v>
      </c>
      <c r="AI977" s="341">
        <v>500</v>
      </c>
      <c r="AJ977" s="341">
        <v>100</v>
      </c>
      <c r="AK977" s="341">
        <v>100</v>
      </c>
      <c r="AL977" s="640">
        <v>1.9E-2</v>
      </c>
      <c r="AM977" s="640">
        <v>0.2</v>
      </c>
      <c r="AN977" s="336" t="s">
        <v>34</v>
      </c>
      <c r="AO977" s="334" t="s">
        <v>1324</v>
      </c>
      <c r="AP977" s="337" t="s">
        <v>716</v>
      </c>
      <c r="AQ977" s="343" t="s">
        <v>659</v>
      </c>
      <c r="AR977" s="336">
        <v>5.0666666666666664E-3</v>
      </c>
      <c r="AS977" s="336">
        <v>5.0666666666666664E-3</v>
      </c>
      <c r="AT977" s="336"/>
      <c r="AX977" s="629"/>
      <c r="AY977" s="630"/>
      <c r="AZ977" s="630"/>
      <c r="BA977" s="630"/>
      <c r="BB977" s="631"/>
      <c r="BC977" s="630"/>
      <c r="BD977" s="630"/>
      <c r="BE977" s="630"/>
      <c r="BF977" s="630"/>
      <c r="BG977" s="631"/>
      <c r="BH977" s="631"/>
      <c r="BI977" s="632"/>
      <c r="BJ977" s="632"/>
      <c r="BK977" s="632"/>
      <c r="BL977" s="631"/>
      <c r="BM977" s="631"/>
      <c r="BN977" s="631"/>
      <c r="BO977" s="631"/>
      <c r="BP977" s="631"/>
      <c r="BQ977" s="631"/>
      <c r="BR977" s="631"/>
      <c r="BS977" s="631"/>
      <c r="BT977" s="634"/>
      <c r="BU977" s="635"/>
      <c r="BV977" s="633"/>
      <c r="BW977" s="636"/>
    </row>
    <row r="978" spans="2:75" ht="15.75" customHeight="1">
      <c r="B978" s="330" t="s">
        <v>85</v>
      </c>
      <c r="C978" s="331">
        <v>17397804000179</v>
      </c>
      <c r="D978" s="332" t="s">
        <v>14</v>
      </c>
      <c r="E978" s="332" t="s">
        <v>614</v>
      </c>
      <c r="F978" s="332" t="s">
        <v>689</v>
      </c>
      <c r="G978" s="333"/>
      <c r="H978" s="333" t="s">
        <v>865</v>
      </c>
      <c r="I978" s="333" t="s">
        <v>34</v>
      </c>
      <c r="J978" s="333" t="s">
        <v>608</v>
      </c>
      <c r="K978" s="334" t="s">
        <v>48</v>
      </c>
      <c r="L978" s="335"/>
      <c r="M978" s="335" t="s">
        <v>34</v>
      </c>
      <c r="N978" s="334">
        <v>333115</v>
      </c>
      <c r="O978" s="334" t="s">
        <v>1321</v>
      </c>
      <c r="P978" s="338">
        <v>41379</v>
      </c>
      <c r="Q978" s="339">
        <v>122909203.65000001</v>
      </c>
      <c r="R978" s="339">
        <v>145789142.53436506</v>
      </c>
      <c r="S978" s="334">
        <v>32</v>
      </c>
      <c r="T978" s="336">
        <v>0.10969568458163592</v>
      </c>
      <c r="U978" s="336">
        <v>1.41805752514059</v>
      </c>
      <c r="V978" s="336">
        <v>-3.4937616354400736E-2</v>
      </c>
      <c r="W978" s="336">
        <v>-0.34250546241398616</v>
      </c>
      <c r="X978" s="336">
        <v>-8.7610134417825836E-2</v>
      </c>
      <c r="Y978" s="336">
        <v>-0.66436356459556845</v>
      </c>
      <c r="Z978" s="336">
        <v>-8.9649020830775639E-2</v>
      </c>
      <c r="AA978" s="336">
        <v>-0.50959409756241991</v>
      </c>
      <c r="AB978" s="336">
        <v>0.14055056847822706</v>
      </c>
      <c r="AC978" s="340">
        <v>-0.87412244692915786</v>
      </c>
      <c r="AD978" s="509">
        <v>15862804000177</v>
      </c>
      <c r="AE978" s="337" t="s">
        <v>2168</v>
      </c>
      <c r="AF978" s="337" t="s">
        <v>2143</v>
      </c>
      <c r="AG978" s="341" t="s">
        <v>1437</v>
      </c>
      <c r="AH978" s="341" t="s">
        <v>2135</v>
      </c>
      <c r="AI978" s="341">
        <v>1000</v>
      </c>
      <c r="AJ978" s="341">
        <v>1000</v>
      </c>
      <c r="AK978" s="341">
        <v>1000</v>
      </c>
      <c r="AL978" s="640">
        <v>1.9E-2</v>
      </c>
      <c r="AM978" s="640">
        <v>0.2</v>
      </c>
      <c r="AN978" s="336" t="s">
        <v>64</v>
      </c>
      <c r="AO978" s="334" t="s">
        <v>1324</v>
      </c>
      <c r="AP978" s="337" t="s">
        <v>716</v>
      </c>
      <c r="AQ978" s="343" t="s">
        <v>659</v>
      </c>
      <c r="AR978" s="336">
        <v>3.9899999999999996E-3</v>
      </c>
      <c r="AS978" s="336">
        <v>3.9899999999999996E-3</v>
      </c>
      <c r="AT978" s="336"/>
      <c r="AW978" s="629"/>
      <c r="AX978" s="629"/>
      <c r="AY978" s="630"/>
      <c r="AZ978" s="630"/>
      <c r="BA978" s="630"/>
      <c r="BB978" s="631"/>
      <c r="BC978" s="630"/>
      <c r="BD978" s="630"/>
      <c r="BE978" s="630"/>
      <c r="BF978" s="630"/>
      <c r="BG978" s="631"/>
      <c r="BH978" s="631"/>
      <c r="BI978" s="632"/>
      <c r="BJ978" s="632"/>
      <c r="BK978" s="632"/>
      <c r="BL978" s="212"/>
      <c r="BM978" s="631"/>
      <c r="BN978" s="631"/>
      <c r="BO978" s="631"/>
      <c r="BP978" s="631"/>
      <c r="BQ978" s="631"/>
      <c r="BR978" s="631"/>
      <c r="BS978" s="631"/>
      <c r="BT978" s="634"/>
      <c r="BU978" s="635"/>
      <c r="BV978" s="633"/>
      <c r="BW978" s="636"/>
    </row>
    <row r="979" spans="2:75" ht="15.75" customHeight="1">
      <c r="B979" s="330" t="s">
        <v>754</v>
      </c>
      <c r="C979" s="331">
        <v>15862797000103</v>
      </c>
      <c r="D979" s="332" t="s">
        <v>14</v>
      </c>
      <c r="E979" s="332" t="s">
        <v>614</v>
      </c>
      <c r="F979" s="332" t="s">
        <v>689</v>
      </c>
      <c r="G979" s="333"/>
      <c r="H979" s="333" t="s">
        <v>865</v>
      </c>
      <c r="I979" s="333" t="s">
        <v>34</v>
      </c>
      <c r="J979" s="333" t="s">
        <v>608</v>
      </c>
      <c r="K979" s="334" t="s">
        <v>48</v>
      </c>
      <c r="L979" s="335"/>
      <c r="M979" s="335" t="s">
        <v>34</v>
      </c>
      <c r="N979" s="334">
        <v>311456</v>
      </c>
      <c r="O979" s="334" t="s">
        <v>1324</v>
      </c>
      <c r="P979" s="338">
        <v>41148</v>
      </c>
      <c r="Q979" s="339">
        <v>3782750.89</v>
      </c>
      <c r="R979" s="339">
        <v>4091295.2910714308</v>
      </c>
      <c r="S979" s="334">
        <v>32</v>
      </c>
      <c r="T979" s="336">
        <v>0.10631226997377086</v>
      </c>
      <c r="U979" s="336">
        <v>1.3743194641252265</v>
      </c>
      <c r="V979" s="336">
        <v>-3.9232768495703785E-2</v>
      </c>
      <c r="W979" s="336">
        <v>-0.38461231525055989</v>
      </c>
      <c r="X979" s="336">
        <v>-9.2493035700508042E-2</v>
      </c>
      <c r="Y979" s="336">
        <v>-0.7013914920526797</v>
      </c>
      <c r="Z979" s="336">
        <v>-9.1072414913236255E-2</v>
      </c>
      <c r="AA979" s="336">
        <v>-0.51768513097478042</v>
      </c>
      <c r="AB979" s="336">
        <v>0.14097841675039618</v>
      </c>
      <c r="AC979" s="340">
        <v>-0.90267954002703421</v>
      </c>
      <c r="AD979" s="509">
        <v>15862804000177</v>
      </c>
      <c r="AE979" s="337" t="s">
        <v>2168</v>
      </c>
      <c r="AF979" s="337" t="s">
        <v>2143</v>
      </c>
      <c r="AG979" s="341" t="s">
        <v>1437</v>
      </c>
      <c r="AH979" s="341" t="s">
        <v>2135</v>
      </c>
      <c r="AI979" s="341">
        <v>20000</v>
      </c>
      <c r="AJ979" s="341">
        <v>5000</v>
      </c>
      <c r="AK979" s="341">
        <v>20000</v>
      </c>
      <c r="AL979" s="640">
        <v>1.9E-2</v>
      </c>
      <c r="AM979" s="640">
        <v>0.2</v>
      </c>
      <c r="AN979" s="336" t="s">
        <v>2166</v>
      </c>
      <c r="AO979" s="334" t="s">
        <v>1324</v>
      </c>
      <c r="AP979" s="337" t="s">
        <v>716</v>
      </c>
      <c r="AQ979" s="343" t="s">
        <v>659</v>
      </c>
      <c r="AR979" s="336">
        <v>3.9899999999999996E-3</v>
      </c>
      <c r="AS979" s="336">
        <v>3.9899999999999996E-3</v>
      </c>
      <c r="AT979" s="336"/>
      <c r="AX979" s="629"/>
      <c r="AY979" s="630"/>
      <c r="AZ979" s="630"/>
      <c r="BA979" s="630"/>
      <c r="BB979" s="631"/>
      <c r="BC979" s="630"/>
      <c r="BD979" s="630"/>
      <c r="BE979" s="630"/>
      <c r="BF979" s="630"/>
      <c r="BG979" s="631"/>
      <c r="BH979" s="631"/>
      <c r="BI979" s="632"/>
      <c r="BJ979" s="632"/>
      <c r="BK979" s="632"/>
      <c r="BL979" s="631"/>
      <c r="BM979" s="631"/>
      <c r="BN979" s="631"/>
      <c r="BO979" s="631"/>
      <c r="BP979" s="631"/>
      <c r="BQ979" s="631"/>
      <c r="BR979" s="631"/>
      <c r="BS979" s="631"/>
      <c r="BT979" s="634"/>
      <c r="BU979" s="635"/>
      <c r="BV979" s="633"/>
      <c r="BW979" s="636"/>
    </row>
    <row r="980" spans="2:75" ht="15.75" customHeight="1">
      <c r="B980" s="330" t="s">
        <v>755</v>
      </c>
      <c r="C980" s="331">
        <v>27826024000150</v>
      </c>
      <c r="D980" s="332" t="s">
        <v>14</v>
      </c>
      <c r="E980" s="332" t="s">
        <v>614</v>
      </c>
      <c r="F980" s="332" t="s">
        <v>689</v>
      </c>
      <c r="G980" s="333"/>
      <c r="H980" s="333" t="s">
        <v>865</v>
      </c>
      <c r="I980" s="333" t="s">
        <v>34</v>
      </c>
      <c r="J980" s="333" t="s">
        <v>608</v>
      </c>
      <c r="K980" s="334" t="s">
        <v>48</v>
      </c>
      <c r="L980" s="335"/>
      <c r="M980" s="335" t="s">
        <v>34</v>
      </c>
      <c r="N980" s="334">
        <v>455482</v>
      </c>
      <c r="O980" s="334" t="s">
        <v>1324</v>
      </c>
      <c r="P980" s="338">
        <v>43090</v>
      </c>
      <c r="Q980" s="339">
        <v>43304036.030000001</v>
      </c>
      <c r="R980" s="339">
        <v>53754695.252936512</v>
      </c>
      <c r="S980" s="334">
        <v>32</v>
      </c>
      <c r="T980" s="336">
        <v>0.11336676710664118</v>
      </c>
      <c r="U980" s="336">
        <v>1.4655143254682421</v>
      </c>
      <c r="V980" s="336">
        <v>-2.8108869652416324E-2</v>
      </c>
      <c r="W980" s="336">
        <v>-0.27556091121318427</v>
      </c>
      <c r="X980" s="336">
        <v>-7.5669680347544843E-2</v>
      </c>
      <c r="Y980" s="336">
        <v>-0.57381693227117514</v>
      </c>
      <c r="Z980" s="336">
        <v>-5.9746176428544628E-2</v>
      </c>
      <c r="AA980" s="336">
        <v>-0.33961663582897056</v>
      </c>
      <c r="AB980" s="336">
        <v>0.13965192170503968</v>
      </c>
      <c r="AC980" s="340">
        <v>-0.83017087353062224</v>
      </c>
      <c r="AD980" s="509">
        <v>28888814000123</v>
      </c>
      <c r="AE980" s="337" t="s">
        <v>2168</v>
      </c>
      <c r="AF980" s="337" t="s">
        <v>2143</v>
      </c>
      <c r="AG980" s="341" t="s">
        <v>1437</v>
      </c>
      <c r="AH980" s="341" t="s">
        <v>2138</v>
      </c>
      <c r="AI980" s="341">
        <v>1000</v>
      </c>
      <c r="AJ980" s="341">
        <v>1000</v>
      </c>
      <c r="AK980" s="341">
        <v>1000</v>
      </c>
      <c r="AL980" s="640">
        <v>1.9E-2</v>
      </c>
      <c r="AM980" s="640">
        <v>0.2</v>
      </c>
      <c r="AN980" s="336" t="s">
        <v>64</v>
      </c>
      <c r="AO980" s="334" t="s">
        <v>1324</v>
      </c>
      <c r="AP980" s="337" t="s">
        <v>13</v>
      </c>
      <c r="AQ980" s="343" t="s">
        <v>668</v>
      </c>
      <c r="AR980" s="336">
        <v>4.7499999999999999E-3</v>
      </c>
      <c r="AS980" s="336">
        <v>4.7499999999999999E-3</v>
      </c>
      <c r="AT980" s="336"/>
      <c r="AX980" s="629"/>
      <c r="AY980" s="630"/>
      <c r="AZ980" s="630"/>
      <c r="BA980" s="630"/>
      <c r="BB980" s="631"/>
      <c r="BC980" s="630"/>
      <c r="BD980" s="630"/>
      <c r="BE980" s="630"/>
      <c r="BF980" s="630"/>
      <c r="BG980" s="631"/>
      <c r="BH980" s="631"/>
      <c r="BI980" s="632"/>
      <c r="BJ980" s="632"/>
      <c r="BK980" s="632"/>
      <c r="BL980" s="631"/>
      <c r="BM980" s="631"/>
      <c r="BN980" s="631"/>
      <c r="BO980" s="631"/>
      <c r="BP980" s="631"/>
      <c r="BQ980" s="631"/>
      <c r="BR980" s="631"/>
      <c r="BS980" s="631"/>
      <c r="BT980" s="634"/>
      <c r="BU980" s="635"/>
      <c r="BV980" s="633"/>
      <c r="BW980" s="636"/>
    </row>
    <row r="981" spans="2:75" ht="15.75" customHeight="1">
      <c r="B981" s="330" t="s">
        <v>86</v>
      </c>
      <c r="C981" s="331">
        <v>36352617000113</v>
      </c>
      <c r="D981" s="332" t="s">
        <v>14</v>
      </c>
      <c r="E981" s="332" t="s">
        <v>614</v>
      </c>
      <c r="F981" s="332" t="s">
        <v>689</v>
      </c>
      <c r="G981" s="333"/>
      <c r="H981" s="333" t="s">
        <v>865</v>
      </c>
      <c r="I981" s="333" t="s">
        <v>34</v>
      </c>
      <c r="J981" s="333" t="s">
        <v>608</v>
      </c>
      <c r="K981" s="334" t="s">
        <v>48</v>
      </c>
      <c r="L981" s="335"/>
      <c r="M981" s="335" t="s">
        <v>34</v>
      </c>
      <c r="N981" s="334">
        <v>534706</v>
      </c>
      <c r="O981" s="334" t="s">
        <v>1321</v>
      </c>
      <c r="P981" s="338">
        <v>43943</v>
      </c>
      <c r="Q981" s="339">
        <v>8312073.54</v>
      </c>
      <c r="R981" s="339">
        <v>7618273.849285719</v>
      </c>
      <c r="S981" s="334">
        <v>32</v>
      </c>
      <c r="T981" s="336">
        <v>0.10879273025930147</v>
      </c>
      <c r="U981" s="336">
        <v>1.4063848583759126</v>
      </c>
      <c r="V981" s="336">
        <v>-3.3482561577428571E-2</v>
      </c>
      <c r="W981" s="336">
        <v>-0.32824106028164785</v>
      </c>
      <c r="X981" s="336">
        <v>-9.3299884063242078E-2</v>
      </c>
      <c r="Y981" s="336">
        <v>-0.70750996975980918</v>
      </c>
      <c r="Z981" s="336" t="s">
        <v>1418</v>
      </c>
      <c r="AA981" s="336" t="s">
        <v>1418</v>
      </c>
      <c r="AB981" s="336">
        <v>0.13672390387012881</v>
      </c>
      <c r="AC981" s="340">
        <v>-0.89143706678612455</v>
      </c>
      <c r="AD981" s="509">
        <v>28888814000123</v>
      </c>
      <c r="AE981" s="337" t="s">
        <v>2168</v>
      </c>
      <c r="AF981" s="337" t="s">
        <v>2143</v>
      </c>
      <c r="AG981" s="341" t="s">
        <v>1437</v>
      </c>
      <c r="AH981" s="341" t="s">
        <v>2138</v>
      </c>
      <c r="AI981" s="341">
        <v>500</v>
      </c>
      <c r="AJ981" s="341">
        <v>100</v>
      </c>
      <c r="AK981" s="341">
        <v>100</v>
      </c>
      <c r="AL981" s="640">
        <v>1.9E-2</v>
      </c>
      <c r="AM981" s="640">
        <v>0.2</v>
      </c>
      <c r="AN981" s="336" t="s">
        <v>34</v>
      </c>
      <c r="AO981" s="334" t="s">
        <v>1324</v>
      </c>
      <c r="AP981" s="337" t="s">
        <v>13</v>
      </c>
      <c r="AQ981" s="343" t="s">
        <v>668</v>
      </c>
      <c r="AR981" s="336">
        <v>5.0666666666666664E-3</v>
      </c>
      <c r="AS981" s="336">
        <v>5.0666666666666664E-3</v>
      </c>
      <c r="AT981" s="336"/>
      <c r="AX981" s="629"/>
      <c r="AY981" s="630"/>
      <c r="AZ981" s="630"/>
      <c r="BA981" s="630"/>
      <c r="BB981" s="631"/>
      <c r="BC981" s="630"/>
      <c r="BD981" s="630"/>
      <c r="BE981" s="630"/>
      <c r="BF981" s="630"/>
      <c r="BG981" s="631"/>
      <c r="BH981" s="631"/>
      <c r="BI981" s="632"/>
      <c r="BJ981" s="632"/>
      <c r="BK981" s="632"/>
      <c r="BL981" s="631"/>
      <c r="BM981" s="631"/>
      <c r="BN981" s="631"/>
      <c r="BO981" s="631"/>
      <c r="BP981" s="631"/>
      <c r="BQ981" s="631"/>
      <c r="BR981" s="631"/>
      <c r="BS981" s="631"/>
      <c r="BT981" s="634"/>
      <c r="BU981" s="635"/>
      <c r="BV981" s="633"/>
      <c r="BW981" s="636"/>
    </row>
    <row r="982" spans="2:75" ht="15.75" customHeight="1">
      <c r="B982" s="330" t="s">
        <v>756</v>
      </c>
      <c r="C982" s="331">
        <v>28798135000163</v>
      </c>
      <c r="D982" s="332" t="s">
        <v>14</v>
      </c>
      <c r="E982" s="332" t="s">
        <v>614</v>
      </c>
      <c r="F982" s="332" t="s">
        <v>689</v>
      </c>
      <c r="G982" s="333"/>
      <c r="H982" s="333" t="s">
        <v>865</v>
      </c>
      <c r="I982" s="333" t="s">
        <v>34</v>
      </c>
      <c r="J982" s="333" t="s">
        <v>608</v>
      </c>
      <c r="K982" s="334" t="s">
        <v>48</v>
      </c>
      <c r="L982" s="335"/>
      <c r="M982" s="335" t="s">
        <v>34</v>
      </c>
      <c r="N982" s="334">
        <v>455539</v>
      </c>
      <c r="O982" s="334" t="s">
        <v>1324</v>
      </c>
      <c r="P982" s="338">
        <v>43090</v>
      </c>
      <c r="Q982" s="339">
        <v>30518352.489999998</v>
      </c>
      <c r="R982" s="339">
        <v>37437197.358650789</v>
      </c>
      <c r="S982" s="334">
        <v>32</v>
      </c>
      <c r="T982" s="336">
        <v>0.11245274223839075</v>
      </c>
      <c r="U982" s="336">
        <v>1.4536985475957447</v>
      </c>
      <c r="V982" s="336">
        <v>-2.4715697648679313E-2</v>
      </c>
      <c r="W982" s="336">
        <v>-0.24229647970757728</v>
      </c>
      <c r="X982" s="336">
        <v>-7.2601929654171116E-2</v>
      </c>
      <c r="Y982" s="336">
        <v>-0.5505536214740443</v>
      </c>
      <c r="Z982" s="336">
        <v>-5.6565987556592034E-2</v>
      </c>
      <c r="AA982" s="336">
        <v>-0.32153941130088748</v>
      </c>
      <c r="AB982" s="336">
        <v>0.13765911172702006</v>
      </c>
      <c r="AC982" s="340">
        <v>-0.81888168280986551</v>
      </c>
      <c r="AD982" s="509">
        <v>27826024000150</v>
      </c>
      <c r="AE982" s="337" t="s">
        <v>2148</v>
      </c>
      <c r="AF982" s="337" t="s">
        <v>2134</v>
      </c>
      <c r="AG982" s="341" t="s">
        <v>1436</v>
      </c>
      <c r="AH982" s="341" t="s">
        <v>2138</v>
      </c>
      <c r="AI982" s="341">
        <v>1000</v>
      </c>
      <c r="AJ982" s="341">
        <v>500</v>
      </c>
      <c r="AK982" s="341">
        <v>0</v>
      </c>
      <c r="AL982" s="640">
        <v>0</v>
      </c>
      <c r="AM982" s="640" t="s">
        <v>34</v>
      </c>
      <c r="AN982" s="336" t="s">
        <v>34</v>
      </c>
      <c r="AO982" s="334" t="s">
        <v>1324</v>
      </c>
      <c r="AP982" s="337" t="s">
        <v>13</v>
      </c>
      <c r="AQ982" s="343" t="s">
        <v>668</v>
      </c>
      <c r="AR982" s="336">
        <v>4.7499999999999999E-3</v>
      </c>
      <c r="AS982" s="336">
        <v>4.7499999999999999E-3</v>
      </c>
      <c r="AT982" s="336"/>
      <c r="AW982" s="629"/>
      <c r="AX982" s="629"/>
      <c r="AY982" s="630"/>
      <c r="AZ982" s="630"/>
      <c r="BA982" s="630"/>
      <c r="BB982" s="631"/>
      <c r="BC982" s="630"/>
      <c r="BD982" s="630"/>
      <c r="BE982" s="630"/>
      <c r="BF982" s="630"/>
      <c r="BG982" s="631"/>
      <c r="BH982" s="631"/>
      <c r="BI982" s="632"/>
      <c r="BJ982" s="632"/>
      <c r="BK982" s="632"/>
      <c r="BL982" s="212"/>
      <c r="BM982" s="631"/>
      <c r="BN982" s="631"/>
      <c r="BO982" s="631"/>
      <c r="BP982" s="631"/>
      <c r="BQ982" s="631"/>
      <c r="BR982" s="631"/>
      <c r="BS982" s="631"/>
      <c r="BT982" s="634"/>
      <c r="BU982" s="635"/>
      <c r="BV982" s="633"/>
      <c r="BW982" s="636"/>
    </row>
    <row r="983" spans="2:75" ht="15.75" customHeight="1">
      <c r="B983" s="330" t="s">
        <v>757</v>
      </c>
      <c r="C983" s="331">
        <v>36014075000179</v>
      </c>
      <c r="D983" s="332" t="s">
        <v>14</v>
      </c>
      <c r="E983" s="332" t="s">
        <v>614</v>
      </c>
      <c r="F983" s="332" t="s">
        <v>689</v>
      </c>
      <c r="G983" s="333"/>
      <c r="H983" s="333" t="s">
        <v>865</v>
      </c>
      <c r="I983" s="333" t="s">
        <v>34</v>
      </c>
      <c r="J983" s="333" t="s">
        <v>608</v>
      </c>
      <c r="K983" s="334" t="s">
        <v>48</v>
      </c>
      <c r="L983" s="335"/>
      <c r="M983" s="335" t="s">
        <v>34</v>
      </c>
      <c r="N983" s="334">
        <v>544965</v>
      </c>
      <c r="O983" s="334" t="s">
        <v>1321</v>
      </c>
      <c r="P983" s="338">
        <v>44007</v>
      </c>
      <c r="Q983" s="339">
        <v>1743468.48</v>
      </c>
      <c r="R983" s="339">
        <v>2180945.72793651</v>
      </c>
      <c r="S983" s="334">
        <v>32</v>
      </c>
      <c r="T983" s="336">
        <v>0.1047666816054218</v>
      </c>
      <c r="U983" s="336">
        <v>1.354339341617526</v>
      </c>
      <c r="V983" s="336">
        <v>-3.8852583414580089E-2</v>
      </c>
      <c r="W983" s="336">
        <v>-0.38088523021727405</v>
      </c>
      <c r="X983" s="336">
        <v>-8.5932527178961826E-2</v>
      </c>
      <c r="Y983" s="336">
        <v>-0.65164196414820907</v>
      </c>
      <c r="Z983" s="336" t="s">
        <v>1418</v>
      </c>
      <c r="AA983" s="336" t="s">
        <v>1418</v>
      </c>
      <c r="AB983" s="336">
        <v>0.13349589914066565</v>
      </c>
      <c r="AC983" s="340">
        <v>-0.95797373720919088</v>
      </c>
      <c r="AD983" s="509">
        <v>35618104000149</v>
      </c>
      <c r="AE983" s="337" t="s">
        <v>2148</v>
      </c>
      <c r="AF983" s="337" t="s">
        <v>2134</v>
      </c>
      <c r="AG983" s="341" t="s">
        <v>1436</v>
      </c>
      <c r="AH983" s="341" t="s">
        <v>2138</v>
      </c>
      <c r="AI983" s="341">
        <v>1000</v>
      </c>
      <c r="AJ983" s="341">
        <v>1000</v>
      </c>
      <c r="AK983" s="341">
        <v>1000</v>
      </c>
      <c r="AL983" s="640">
        <v>0</v>
      </c>
      <c r="AM983" s="640" t="s">
        <v>34</v>
      </c>
      <c r="AN983" s="336" t="s">
        <v>34</v>
      </c>
      <c r="AO983" s="334" t="s">
        <v>1324</v>
      </c>
      <c r="AP983" s="337" t="s">
        <v>13</v>
      </c>
      <c r="AQ983" s="343" t="s">
        <v>668</v>
      </c>
      <c r="AR983" s="336">
        <v>4.7499999999999999E-3</v>
      </c>
      <c r="AS983" s="336">
        <v>4.7499999999999999E-3</v>
      </c>
      <c r="AT983" s="336"/>
      <c r="AW983" s="629"/>
      <c r="AX983" s="629"/>
      <c r="AY983" s="630"/>
      <c r="AZ983" s="630"/>
      <c r="BA983" s="630"/>
      <c r="BB983" s="631"/>
      <c r="BC983" s="630"/>
      <c r="BD983" s="630"/>
      <c r="BE983" s="630"/>
      <c r="BF983" s="630"/>
      <c r="BG983" s="631"/>
      <c r="BH983" s="631"/>
      <c r="BI983" s="632"/>
      <c r="BJ983" s="632"/>
      <c r="BK983" s="632"/>
      <c r="BL983" s="212"/>
      <c r="BM983" s="631"/>
      <c r="BN983" s="631"/>
      <c r="BO983" s="631"/>
      <c r="BP983" s="631"/>
      <c r="BQ983" s="631"/>
      <c r="BR983" s="631"/>
      <c r="BS983" s="631"/>
      <c r="BT983" s="634"/>
      <c r="BU983" s="635"/>
      <c r="BV983" s="633"/>
      <c r="BW983" s="636"/>
    </row>
    <row r="984" spans="2:75" ht="15.75" customHeight="1">
      <c r="B984" s="330" t="s">
        <v>204</v>
      </c>
      <c r="C984" s="331">
        <v>21917184000129</v>
      </c>
      <c r="D984" s="332" t="s">
        <v>14</v>
      </c>
      <c r="E984" s="332" t="s">
        <v>607</v>
      </c>
      <c r="F984" s="332" t="s">
        <v>689</v>
      </c>
      <c r="G984" s="333"/>
      <c r="H984" s="333" t="s">
        <v>34</v>
      </c>
      <c r="I984" s="333" t="s">
        <v>34</v>
      </c>
      <c r="J984" s="333" t="s">
        <v>608</v>
      </c>
      <c r="K984" s="334" t="s">
        <v>48</v>
      </c>
      <c r="L984" s="335"/>
      <c r="M984" s="335" t="s">
        <v>34</v>
      </c>
      <c r="N984" s="334">
        <v>394181</v>
      </c>
      <c r="O984" s="334" t="s">
        <v>1321</v>
      </c>
      <c r="P984" s="338">
        <v>42073</v>
      </c>
      <c r="Q984" s="339">
        <v>665684292.61000001</v>
      </c>
      <c r="R984" s="339">
        <v>677083891.94674587</v>
      </c>
      <c r="S984" s="334">
        <v>32</v>
      </c>
      <c r="T984" s="336">
        <v>0.21552859777821887</v>
      </c>
      <c r="U984" s="336">
        <v>2.7861802506455966</v>
      </c>
      <c r="V984" s="336">
        <v>-7.3503415709020525E-2</v>
      </c>
      <c r="W984" s="336">
        <v>-0.72057924991366651</v>
      </c>
      <c r="X984" s="336">
        <v>-8.4533412716444878E-2</v>
      </c>
      <c r="Y984" s="336">
        <v>-0.64103222501504042</v>
      </c>
      <c r="Z984" s="336">
        <v>0.34064458661005426</v>
      </c>
      <c r="AA984" s="336">
        <v>1.9363342632681859</v>
      </c>
      <c r="AB984" s="336">
        <v>0.27224075131937275</v>
      </c>
      <c r="AC984" s="340">
        <v>-0.50119303286451167</v>
      </c>
      <c r="AD984" s="509">
        <v>21917206000150</v>
      </c>
      <c r="AE984" s="337" t="s">
        <v>2271</v>
      </c>
      <c r="AF984" s="337" t="s">
        <v>2143</v>
      </c>
      <c r="AG984" s="341" t="s">
        <v>1437</v>
      </c>
      <c r="AH984" s="341" t="s">
        <v>2138</v>
      </c>
      <c r="AI984" s="341">
        <v>10000</v>
      </c>
      <c r="AJ984" s="341">
        <v>5000</v>
      </c>
      <c r="AK984" s="341">
        <v>5000</v>
      </c>
      <c r="AL984" s="336">
        <v>0.02</v>
      </c>
      <c r="AM984" s="336">
        <v>0.2</v>
      </c>
      <c r="AN984" s="336" t="s">
        <v>666</v>
      </c>
      <c r="AO984" s="334" t="s">
        <v>1324</v>
      </c>
      <c r="AP984" s="337" t="s">
        <v>716</v>
      </c>
      <c r="AQ984" s="343" t="s">
        <v>670</v>
      </c>
      <c r="AR984" s="336">
        <v>4.4999999999999997E-3</v>
      </c>
      <c r="AS984" s="336">
        <v>4.4999999999999997E-3</v>
      </c>
      <c r="AT984" s="336"/>
      <c r="AX984" s="629"/>
      <c r="AY984" s="630"/>
      <c r="AZ984" s="630"/>
      <c r="BA984" s="630"/>
      <c r="BB984" s="631"/>
      <c r="BC984" s="630"/>
      <c r="BD984" s="630"/>
      <c r="BE984" s="630"/>
      <c r="BF984" s="630"/>
      <c r="BG984" s="631"/>
      <c r="BH984" s="631"/>
      <c r="BI984" s="632"/>
      <c r="BJ984" s="632"/>
      <c r="BK984" s="632"/>
      <c r="BL984" s="631"/>
      <c r="BM984" s="631"/>
      <c r="BN984" s="631"/>
      <c r="BO984" s="631"/>
      <c r="BP984" s="631"/>
      <c r="BQ984" s="631"/>
      <c r="BR984" s="631"/>
      <c r="BS984" s="631"/>
      <c r="BT984" s="634"/>
      <c r="BU984" s="635"/>
      <c r="BV984" s="633"/>
      <c r="BW984" s="636"/>
    </row>
    <row r="985" spans="2:75" ht="15.75" customHeight="1">
      <c r="B985" s="330" t="s">
        <v>940</v>
      </c>
      <c r="C985" s="331">
        <v>40212731000115</v>
      </c>
      <c r="D985" s="332" t="s">
        <v>14</v>
      </c>
      <c r="E985" s="332" t="s">
        <v>607</v>
      </c>
      <c r="F985" s="332" t="s">
        <v>689</v>
      </c>
      <c r="G985" s="333" t="s">
        <v>866</v>
      </c>
      <c r="H985" s="333" t="s">
        <v>34</v>
      </c>
      <c r="I985" s="333" t="s">
        <v>34</v>
      </c>
      <c r="J985" s="333" t="s">
        <v>608</v>
      </c>
      <c r="K985" s="334" t="s">
        <v>48</v>
      </c>
      <c r="L985" s="335"/>
      <c r="M985" s="335" t="s">
        <v>34</v>
      </c>
      <c r="N985" s="334">
        <v>583391</v>
      </c>
      <c r="O985" s="334" t="s">
        <v>1321</v>
      </c>
      <c r="P985" s="338">
        <v>44263</v>
      </c>
      <c r="Q985" s="339">
        <v>57363209.799999997</v>
      </c>
      <c r="R985" s="339">
        <v>26625007.251349214</v>
      </c>
      <c r="S985" s="334">
        <v>32</v>
      </c>
      <c r="T985" s="336">
        <v>-7.8769301593571317E-2</v>
      </c>
      <c r="U985" s="336">
        <v>-1.0182661360001393</v>
      </c>
      <c r="V985" s="336">
        <v>-0.21754652756007309</v>
      </c>
      <c r="W985" s="336">
        <v>-2.1326833880907974</v>
      </c>
      <c r="X985" s="336" t="s">
        <v>1418</v>
      </c>
      <c r="Y985" s="336" t="s">
        <v>1418</v>
      </c>
      <c r="Z985" s="336" t="s">
        <v>1418</v>
      </c>
      <c r="AA985" s="336" t="s">
        <v>1418</v>
      </c>
      <c r="AB985" s="336">
        <v>0.23573382218143454</v>
      </c>
      <c r="AC985" s="340">
        <v>-1.3346943368316972</v>
      </c>
      <c r="AD985" s="509">
        <v>21917206000150</v>
      </c>
      <c r="AE985" s="337" t="s">
        <v>2271</v>
      </c>
      <c r="AF985" s="337" t="s">
        <v>2143</v>
      </c>
      <c r="AG985" s="341" t="s">
        <v>1437</v>
      </c>
      <c r="AH985" s="341" t="s">
        <v>2138</v>
      </c>
      <c r="AI985" s="341">
        <v>1000</v>
      </c>
      <c r="AJ985" s="341">
        <v>100</v>
      </c>
      <c r="AK985" s="341">
        <v>1000</v>
      </c>
      <c r="AL985" s="336">
        <v>0.02</v>
      </c>
      <c r="AM985" s="336">
        <v>0.2</v>
      </c>
      <c r="AN985" s="336" t="s">
        <v>666</v>
      </c>
      <c r="AO985" s="334" t="s">
        <v>1324</v>
      </c>
      <c r="AP985" s="337" t="s">
        <v>716</v>
      </c>
      <c r="AQ985" s="343" t="s">
        <v>670</v>
      </c>
      <c r="AR985" s="336">
        <v>4.0000000000000001E-3</v>
      </c>
      <c r="AS985" s="336">
        <v>4.0000000000000001E-3</v>
      </c>
      <c r="AT985" s="336"/>
      <c r="AW985" s="629"/>
      <c r="AX985" s="629"/>
      <c r="AY985" s="630"/>
      <c r="AZ985" s="630"/>
      <c r="BA985" s="630"/>
      <c r="BB985" s="631"/>
      <c r="BC985" s="630"/>
      <c r="BD985" s="630"/>
      <c r="BE985" s="630"/>
      <c r="BF985" s="630"/>
      <c r="BG985" s="631"/>
      <c r="BH985" s="631"/>
      <c r="BI985" s="632"/>
      <c r="BJ985" s="632"/>
      <c r="BK985" s="632"/>
      <c r="BL985" s="212"/>
      <c r="BM985" s="631"/>
      <c r="BN985" s="631"/>
      <c r="BO985" s="631"/>
      <c r="BP985" s="631"/>
      <c r="BQ985" s="631"/>
      <c r="BR985" s="631"/>
      <c r="BS985" s="631"/>
      <c r="BT985" s="634"/>
      <c r="BU985" s="635"/>
      <c r="BV985" s="633"/>
      <c r="BW985" s="636"/>
    </row>
    <row r="986" spans="2:75" ht="15.75" customHeight="1">
      <c r="B986" s="330" t="s">
        <v>1707</v>
      </c>
      <c r="C986" s="331">
        <v>45274764000103</v>
      </c>
      <c r="D986" s="332" t="s">
        <v>14</v>
      </c>
      <c r="E986" s="332" t="s">
        <v>614</v>
      </c>
      <c r="F986" s="332" t="s">
        <v>689</v>
      </c>
      <c r="G986" s="333"/>
      <c r="H986" s="333" t="s">
        <v>1338</v>
      </c>
      <c r="I986" s="333" t="s">
        <v>34</v>
      </c>
      <c r="J986" s="333" t="s">
        <v>608</v>
      </c>
      <c r="K986" s="334" t="s">
        <v>48</v>
      </c>
      <c r="L986" s="335"/>
      <c r="M986" s="335"/>
      <c r="N986" s="334">
        <v>640530</v>
      </c>
      <c r="O986" s="334" t="s">
        <v>1321</v>
      </c>
      <c r="P986" s="338">
        <v>44616</v>
      </c>
      <c r="Q986" s="339">
        <v>28201774.109999999</v>
      </c>
      <c r="R986" s="339" t="s">
        <v>1418</v>
      </c>
      <c r="S986" s="334">
        <v>32</v>
      </c>
      <c r="T986" s="336" t="s">
        <v>1418</v>
      </c>
      <c r="U986" s="336" t="s">
        <v>1418</v>
      </c>
      <c r="V986" s="336" t="s">
        <v>1418</v>
      </c>
      <c r="W986" s="336" t="s">
        <v>1418</v>
      </c>
      <c r="X986" s="336" t="s">
        <v>1418</v>
      </c>
      <c r="Y986" s="336" t="s">
        <v>1418</v>
      </c>
      <c r="Z986" s="336" t="s">
        <v>1418</v>
      </c>
      <c r="AA986" s="336" t="s">
        <v>1418</v>
      </c>
      <c r="AB986" s="336" t="s">
        <v>1418</v>
      </c>
      <c r="AC986" s="340" t="s">
        <v>1418</v>
      </c>
      <c r="AD986" s="509">
        <v>0</v>
      </c>
      <c r="AE986" s="337" t="s">
        <v>2436</v>
      </c>
      <c r="AF986" s="337" t="s">
        <v>2134</v>
      </c>
      <c r="AG986" s="341" t="s">
        <v>1436</v>
      </c>
      <c r="AH986" s="341" t="s">
        <v>2138</v>
      </c>
      <c r="AI986" s="341">
        <v>1000</v>
      </c>
      <c r="AJ986" s="341">
        <v>1000</v>
      </c>
      <c r="AK986" s="341">
        <v>1000</v>
      </c>
      <c r="AL986" s="336">
        <v>7.000000000000001E-4</v>
      </c>
      <c r="AM986" s="336" t="s">
        <v>34</v>
      </c>
      <c r="AN986" s="336" t="s">
        <v>2152</v>
      </c>
      <c r="AO986" s="334" t="s">
        <v>1324</v>
      </c>
      <c r="AP986" s="337" t="s">
        <v>13</v>
      </c>
      <c r="AQ986" s="343" t="s">
        <v>668</v>
      </c>
      <c r="AR986" s="336" t="s">
        <v>34</v>
      </c>
      <c r="AS986" s="336" t="s">
        <v>34</v>
      </c>
      <c r="AT986" s="336"/>
      <c r="AW986" s="629"/>
      <c r="AX986" s="629"/>
      <c r="AY986" s="630"/>
      <c r="AZ986" s="630"/>
      <c r="BA986" s="630"/>
      <c r="BB986" s="631"/>
      <c r="BC986" s="630"/>
      <c r="BD986" s="630"/>
      <c r="BE986" s="630"/>
      <c r="BF986" s="630"/>
      <c r="BG986" s="631"/>
      <c r="BH986" s="631"/>
      <c r="BI986" s="632"/>
      <c r="BJ986" s="632"/>
      <c r="BK986" s="632"/>
      <c r="BL986" s="212"/>
      <c r="BM986" s="631"/>
      <c r="BN986" s="631"/>
      <c r="BO986" s="631"/>
      <c r="BP986" s="631"/>
      <c r="BQ986" s="631"/>
      <c r="BR986" s="631"/>
      <c r="BS986" s="631"/>
      <c r="BT986" s="634"/>
      <c r="BU986" s="635"/>
      <c r="BV986" s="633"/>
      <c r="BW986" s="636"/>
    </row>
    <row r="987" spans="2:75" ht="15.75" customHeight="1">
      <c r="B987" s="330" t="s">
        <v>58</v>
      </c>
      <c r="C987" s="331">
        <v>23657955000111</v>
      </c>
      <c r="D987" s="332" t="s">
        <v>14</v>
      </c>
      <c r="E987" s="332" t="s">
        <v>607</v>
      </c>
      <c r="F987" s="332"/>
      <c r="G987" s="333"/>
      <c r="H987" s="333" t="s">
        <v>34</v>
      </c>
      <c r="I987" s="333" t="s">
        <v>34</v>
      </c>
      <c r="J987" s="333" t="s">
        <v>611</v>
      </c>
      <c r="K987" s="334"/>
      <c r="L987" s="335"/>
      <c r="M987" s="335" t="s">
        <v>1415</v>
      </c>
      <c r="N987" s="334">
        <v>423084</v>
      </c>
      <c r="O987" s="334" t="s">
        <v>1324</v>
      </c>
      <c r="P987" s="338">
        <v>42611</v>
      </c>
      <c r="Q987" s="339">
        <v>9696255.7599999998</v>
      </c>
      <c r="R987" s="339">
        <v>8667562.9175396822</v>
      </c>
      <c r="S987" s="334">
        <v>32</v>
      </c>
      <c r="T987" s="336">
        <v>7.6972969036157135E-2</v>
      </c>
      <c r="U987" s="336">
        <v>0.9950445944198002</v>
      </c>
      <c r="V987" s="336">
        <v>8.5880201142654267E-2</v>
      </c>
      <c r="W987" s="336">
        <v>0.84191313185754602</v>
      </c>
      <c r="X987" s="336">
        <v>0.40777769648154005</v>
      </c>
      <c r="Y987" s="336">
        <v>3.0922523495400975</v>
      </c>
      <c r="Z987" s="336">
        <v>0.34180123402466012</v>
      </c>
      <c r="AA987" s="336">
        <v>1.9429090221443213</v>
      </c>
      <c r="AB987" s="336">
        <v>0.19567748880338767</v>
      </c>
      <c r="AC987" s="340">
        <v>2.1980903640125227E-2</v>
      </c>
      <c r="AD987" s="509">
        <v>0</v>
      </c>
      <c r="AE987" s="337" t="s">
        <v>2136</v>
      </c>
      <c r="AF987" s="337" t="s">
        <v>2137</v>
      </c>
      <c r="AG987" s="341" t="s">
        <v>59</v>
      </c>
      <c r="AH987" s="341" t="s">
        <v>2138</v>
      </c>
      <c r="AI987" s="341">
        <v>5000</v>
      </c>
      <c r="AJ987" s="341">
        <v>1000</v>
      </c>
      <c r="AK987" s="341">
        <v>1000</v>
      </c>
      <c r="AL987" s="640">
        <v>1.4999999999999999E-2</v>
      </c>
      <c r="AM987" s="640">
        <v>0.2</v>
      </c>
      <c r="AN987" s="336" t="s">
        <v>666</v>
      </c>
      <c r="AO987" s="334" t="s">
        <v>1324</v>
      </c>
      <c r="AP987" s="337" t="s">
        <v>716</v>
      </c>
      <c r="AQ987" s="343" t="s">
        <v>659</v>
      </c>
      <c r="AR987" s="336">
        <v>2.9999999999999996E-3</v>
      </c>
      <c r="AS987" s="336">
        <v>2.9999999999999996E-3</v>
      </c>
      <c r="AT987" s="336"/>
      <c r="AW987" s="629"/>
      <c r="AX987" s="629"/>
      <c r="AY987" s="630"/>
      <c r="AZ987" s="630"/>
      <c r="BA987" s="630"/>
      <c r="BB987" s="631"/>
      <c r="BC987" s="630"/>
      <c r="BD987" s="630"/>
      <c r="BE987" s="630"/>
      <c r="BF987" s="630"/>
      <c r="BG987" s="631"/>
      <c r="BH987" s="631"/>
      <c r="BI987" s="632"/>
      <c r="BJ987" s="632"/>
      <c r="BK987" s="632"/>
      <c r="BL987" s="212"/>
      <c r="BM987" s="631"/>
      <c r="BN987" s="631"/>
      <c r="BO987" s="631"/>
      <c r="BP987" s="631"/>
      <c r="BQ987" s="631"/>
      <c r="BR987" s="631"/>
      <c r="BS987" s="631"/>
      <c r="BT987" s="634"/>
      <c r="BU987" s="635"/>
      <c r="BV987" s="633"/>
      <c r="BW987" s="636"/>
    </row>
    <row r="988" spans="2:75" ht="15.75" customHeight="1">
      <c r="B988" s="330" t="s">
        <v>68</v>
      </c>
      <c r="C988" s="331">
        <v>18214066000140</v>
      </c>
      <c r="D988" s="332" t="s">
        <v>14</v>
      </c>
      <c r="E988" s="332" t="s">
        <v>607</v>
      </c>
      <c r="F988" s="332"/>
      <c r="G988" s="333"/>
      <c r="H988" s="333" t="s">
        <v>34</v>
      </c>
      <c r="I988" s="333" t="s">
        <v>34</v>
      </c>
      <c r="J988" s="333" t="s">
        <v>608</v>
      </c>
      <c r="K988" s="334" t="s">
        <v>48</v>
      </c>
      <c r="L988" s="335"/>
      <c r="M988" s="335" t="s">
        <v>1415</v>
      </c>
      <c r="N988" s="334">
        <v>431011</v>
      </c>
      <c r="O988" s="334" t="s">
        <v>1321</v>
      </c>
      <c r="P988" s="338">
        <v>42683</v>
      </c>
      <c r="Q988" s="339">
        <v>24444656.25</v>
      </c>
      <c r="R988" s="339">
        <v>27671284.156865079</v>
      </c>
      <c r="S988" s="334">
        <v>32</v>
      </c>
      <c r="T988" s="336">
        <v>-4.7402006992654733E-2</v>
      </c>
      <c r="U988" s="336">
        <v>-0.61277499638261934</v>
      </c>
      <c r="V988" s="336">
        <v>-6.2116915818821949E-2</v>
      </c>
      <c r="W988" s="336">
        <v>-0.60895347754817342</v>
      </c>
      <c r="X988" s="336">
        <v>5.7973542167801817E-3</v>
      </c>
      <c r="Y988" s="336">
        <v>4.3962390176399101E-2</v>
      </c>
      <c r="Z988" s="336">
        <v>-0.13906707352360503</v>
      </c>
      <c r="AA988" s="336">
        <v>-0.79050232982109714</v>
      </c>
      <c r="AB988" s="336">
        <v>0.19554355670297691</v>
      </c>
      <c r="AC988" s="340">
        <v>-0.72689597798868699</v>
      </c>
      <c r="AD988" s="509">
        <v>0</v>
      </c>
      <c r="AE988" s="337" t="s">
        <v>2150</v>
      </c>
      <c r="AF988" s="337" t="s">
        <v>2134</v>
      </c>
      <c r="AG988" s="341" t="s">
        <v>1436</v>
      </c>
      <c r="AH988" s="341" t="s">
        <v>2138</v>
      </c>
      <c r="AI988" s="341">
        <v>1000</v>
      </c>
      <c r="AJ988" s="341">
        <v>1000</v>
      </c>
      <c r="AK988" s="341">
        <v>1000</v>
      </c>
      <c r="AL988" s="640">
        <v>0.02</v>
      </c>
      <c r="AM988" s="640">
        <v>0.2</v>
      </c>
      <c r="AN988" s="336" t="s">
        <v>34</v>
      </c>
      <c r="AO988" s="334" t="s">
        <v>1324</v>
      </c>
      <c r="AP988" s="337" t="s">
        <v>716</v>
      </c>
      <c r="AQ988" s="343" t="s">
        <v>659</v>
      </c>
      <c r="AR988" s="336" t="s">
        <v>34</v>
      </c>
      <c r="AS988" s="336" t="s">
        <v>34</v>
      </c>
      <c r="AT988" s="336"/>
      <c r="AX988" s="629"/>
      <c r="AY988" s="630"/>
      <c r="AZ988" s="630"/>
      <c r="BA988" s="630"/>
      <c r="BB988" s="631"/>
      <c r="BC988" s="630"/>
      <c r="BD988" s="630"/>
      <c r="BE988" s="630"/>
      <c r="BF988" s="630"/>
      <c r="BG988" s="631"/>
      <c r="BH988" s="631"/>
      <c r="BI988" s="632"/>
      <c r="BJ988" s="632"/>
      <c r="BK988" s="632"/>
      <c r="BL988" s="631"/>
      <c r="BM988" s="631"/>
      <c r="BN988" s="631"/>
      <c r="BO988" s="631"/>
      <c r="BP988" s="631"/>
      <c r="BQ988" s="631"/>
      <c r="BR988" s="631"/>
      <c r="BS988" s="631"/>
      <c r="BT988" s="634"/>
      <c r="BU988" s="635"/>
      <c r="BV988" s="633"/>
      <c r="BW988" s="636"/>
    </row>
    <row r="989" spans="2:75" ht="15.75" customHeight="1">
      <c r="B989" s="330" t="s">
        <v>730</v>
      </c>
      <c r="C989" s="331">
        <v>26623196000164</v>
      </c>
      <c r="D989" s="332" t="s">
        <v>14</v>
      </c>
      <c r="E989" s="332" t="s">
        <v>607</v>
      </c>
      <c r="F989" s="332"/>
      <c r="G989" s="333"/>
      <c r="H989" s="333" t="s">
        <v>34</v>
      </c>
      <c r="I989" s="333" t="s">
        <v>34</v>
      </c>
      <c r="J989" s="333" t="s">
        <v>608</v>
      </c>
      <c r="K989" s="334" t="s">
        <v>48</v>
      </c>
      <c r="L989" s="335"/>
      <c r="M989" s="335" t="s">
        <v>34</v>
      </c>
      <c r="N989" s="334">
        <v>440906</v>
      </c>
      <c r="O989" s="334" t="s">
        <v>1321</v>
      </c>
      <c r="P989" s="338">
        <v>42761</v>
      </c>
      <c r="Q989" s="339">
        <v>160531226.66999999</v>
      </c>
      <c r="R989" s="339">
        <v>214221317.96603179</v>
      </c>
      <c r="S989" s="334">
        <v>32</v>
      </c>
      <c r="T989" s="336">
        <v>-4.808635516204407E-2</v>
      </c>
      <c r="U989" s="336">
        <v>-0.62162169874032724</v>
      </c>
      <c r="V989" s="336">
        <v>-0.23758081853919855</v>
      </c>
      <c r="W989" s="336">
        <v>-2.3290864290520448</v>
      </c>
      <c r="X989" s="336">
        <v>-0.14001028647087599</v>
      </c>
      <c r="Y989" s="336">
        <v>-1.0617234366542845</v>
      </c>
      <c r="Z989" s="336">
        <v>-9.0525848307289047E-3</v>
      </c>
      <c r="AA989" s="336">
        <v>-5.1457826919609824E-2</v>
      </c>
      <c r="AB989" s="336">
        <v>0.23230786670095488</v>
      </c>
      <c r="AC989" s="340">
        <v>-1.4693251630470123</v>
      </c>
      <c r="AD989" s="509">
        <v>16565058000112</v>
      </c>
      <c r="AE989" s="337" t="s">
        <v>2148</v>
      </c>
      <c r="AF989" s="337" t="s">
        <v>2134</v>
      </c>
      <c r="AG989" s="341" t="s">
        <v>1436</v>
      </c>
      <c r="AH989" s="341" t="s">
        <v>2135</v>
      </c>
      <c r="AI989" s="341">
        <v>5000</v>
      </c>
      <c r="AJ989" s="341">
        <v>1000</v>
      </c>
      <c r="AK989" s="341">
        <v>5000</v>
      </c>
      <c r="AL989" s="640">
        <v>7.4999999999999997E-3</v>
      </c>
      <c r="AM989" s="640">
        <v>0.1</v>
      </c>
      <c r="AN989" s="336" t="s">
        <v>34</v>
      </c>
      <c r="AO989" s="334" t="s">
        <v>1324</v>
      </c>
      <c r="AP989" s="337" t="s">
        <v>716</v>
      </c>
      <c r="AQ989" s="343" t="s">
        <v>659</v>
      </c>
      <c r="AR989" s="336">
        <v>6.0000000000000001E-3</v>
      </c>
      <c r="AS989" s="336">
        <v>6.0000000000000001E-3</v>
      </c>
      <c r="AT989" s="336"/>
      <c r="AX989" s="629"/>
      <c r="AY989" s="630"/>
      <c r="AZ989" s="630"/>
      <c r="BA989" s="630"/>
      <c r="BB989" s="631"/>
      <c r="BC989" s="630"/>
      <c r="BD989" s="630"/>
      <c r="BE989" s="630"/>
      <c r="BF989" s="630"/>
      <c r="BG989" s="631"/>
      <c r="BH989" s="631"/>
      <c r="BI989" s="632"/>
      <c r="BJ989" s="632"/>
      <c r="BK989" s="632"/>
      <c r="BL989" s="631"/>
      <c r="BM989" s="631"/>
      <c r="BN989" s="631"/>
      <c r="BO989" s="631"/>
      <c r="BP989" s="631"/>
      <c r="BQ989" s="631"/>
      <c r="BR989" s="631"/>
      <c r="BS989" s="631"/>
      <c r="BT989" s="634"/>
      <c r="BU989" s="635"/>
      <c r="BV989" s="633"/>
      <c r="BW989" s="636"/>
    </row>
    <row r="990" spans="2:75" ht="15.75" customHeight="1">
      <c r="B990" s="330" t="s">
        <v>1406</v>
      </c>
      <c r="C990" s="331">
        <v>47548587000131</v>
      </c>
      <c r="D990" s="332" t="s">
        <v>14</v>
      </c>
      <c r="E990" s="332" t="s">
        <v>607</v>
      </c>
      <c r="F990" s="332"/>
      <c r="G990" s="333"/>
      <c r="H990" s="333" t="s">
        <v>34</v>
      </c>
      <c r="I990" s="333" t="s">
        <v>34</v>
      </c>
      <c r="J990" s="333" t="s">
        <v>608</v>
      </c>
      <c r="K990" s="334" t="s">
        <v>48</v>
      </c>
      <c r="L990" s="335"/>
      <c r="M990" s="335" t="s">
        <v>1415</v>
      </c>
      <c r="N990" s="334">
        <v>668443</v>
      </c>
      <c r="O990" s="334" t="s">
        <v>1321</v>
      </c>
      <c r="P990" s="338">
        <v>44804</v>
      </c>
      <c r="Q990" s="339">
        <v>5060000</v>
      </c>
      <c r="R990" s="339" t="s">
        <v>1418</v>
      </c>
      <c r="S990" s="334">
        <v>32</v>
      </c>
      <c r="T990" s="336" t="s">
        <v>1418</v>
      </c>
      <c r="U990" s="336" t="s">
        <v>1418</v>
      </c>
      <c r="V990" s="336" t="s">
        <v>1418</v>
      </c>
      <c r="W990" s="336" t="s">
        <v>1418</v>
      </c>
      <c r="X990" s="336" t="s">
        <v>1418</v>
      </c>
      <c r="Y990" s="336" t="s">
        <v>1418</v>
      </c>
      <c r="Z990" s="336" t="s">
        <v>1418</v>
      </c>
      <c r="AA990" s="336" t="s">
        <v>1418</v>
      </c>
      <c r="AB990" s="336" t="s">
        <v>1418</v>
      </c>
      <c r="AC990" s="340" t="s">
        <v>1418</v>
      </c>
      <c r="AD990" s="509">
        <v>0</v>
      </c>
      <c r="AE990" s="337" t="s">
        <v>2148</v>
      </c>
      <c r="AF990" s="337" t="s">
        <v>2134</v>
      </c>
      <c r="AG990" s="341" t="s">
        <v>1436</v>
      </c>
      <c r="AH990" s="341" t="s">
        <v>2135</v>
      </c>
      <c r="AI990" s="341" t="s">
        <v>1428</v>
      </c>
      <c r="AJ990" s="341" t="s">
        <v>1428</v>
      </c>
      <c r="AK990" s="341" t="s">
        <v>1428</v>
      </c>
      <c r="AL990" s="640">
        <v>0</v>
      </c>
      <c r="AM990" s="640" t="s">
        <v>34</v>
      </c>
      <c r="AN990" s="336" t="s">
        <v>2152</v>
      </c>
      <c r="AO990" s="334" t="s">
        <v>1324</v>
      </c>
      <c r="AP990" s="337" t="s">
        <v>716</v>
      </c>
      <c r="AQ990" s="343" t="s">
        <v>659</v>
      </c>
      <c r="AR990" s="336" t="s">
        <v>34</v>
      </c>
      <c r="AS990" s="336" t="s">
        <v>34</v>
      </c>
      <c r="AT990" s="336"/>
      <c r="AX990" s="629"/>
      <c r="AY990" s="630"/>
      <c r="AZ990" s="630"/>
      <c r="BA990" s="630"/>
      <c r="BB990" s="631"/>
      <c r="BC990" s="630"/>
      <c r="BD990" s="630"/>
      <c r="BE990" s="630"/>
      <c r="BF990" s="630"/>
      <c r="BG990" s="631"/>
      <c r="BH990" s="631"/>
      <c r="BI990" s="632"/>
      <c r="BJ990" s="632"/>
      <c r="BK990" s="632"/>
      <c r="BL990" s="631"/>
      <c r="BM990" s="631"/>
      <c r="BN990" s="631"/>
      <c r="BO990" s="631"/>
      <c r="BP990" s="631"/>
      <c r="BQ990" s="631"/>
      <c r="BR990" s="631"/>
      <c r="BS990" s="631"/>
      <c r="BT990" s="634"/>
      <c r="BU990" s="635"/>
      <c r="BV990" s="633"/>
      <c r="BW990" s="636"/>
    </row>
    <row r="991" spans="2:75" ht="15.75" customHeight="1">
      <c r="B991" s="330" t="s">
        <v>746</v>
      </c>
      <c r="C991" s="331">
        <v>34839385000105</v>
      </c>
      <c r="D991" s="332" t="s">
        <v>14</v>
      </c>
      <c r="E991" s="332" t="s">
        <v>614</v>
      </c>
      <c r="F991" s="332"/>
      <c r="G991" s="333"/>
      <c r="H991" s="333" t="s">
        <v>1338</v>
      </c>
      <c r="I991" s="333" t="s">
        <v>34</v>
      </c>
      <c r="J991" s="333" t="s">
        <v>608</v>
      </c>
      <c r="K991" s="334" t="s">
        <v>48</v>
      </c>
      <c r="L991" s="335"/>
      <c r="M991" s="335" t="s">
        <v>1415</v>
      </c>
      <c r="N991" s="334">
        <v>527874</v>
      </c>
      <c r="O991" s="334" t="s">
        <v>1321</v>
      </c>
      <c r="P991" s="338">
        <v>43888</v>
      </c>
      <c r="Q991" s="339">
        <v>90934950.75</v>
      </c>
      <c r="R991" s="339">
        <v>131853489.71853176</v>
      </c>
      <c r="S991" s="334">
        <v>32</v>
      </c>
      <c r="T991" s="336">
        <v>9.931208441592343E-3</v>
      </c>
      <c r="U991" s="336">
        <v>0.12838266991131392</v>
      </c>
      <c r="V991" s="336">
        <v>-0.199410608346824</v>
      </c>
      <c r="W991" s="336">
        <v>-1.9548907380878113</v>
      </c>
      <c r="X991" s="336">
        <v>-0.15497227099763167</v>
      </c>
      <c r="Y991" s="336">
        <v>-1.1751828833230096</v>
      </c>
      <c r="Z991" s="336">
        <v>-9.1894441599409626E-2</v>
      </c>
      <c r="AA991" s="336">
        <v>-0.52235779715039299</v>
      </c>
      <c r="AB991" s="336">
        <v>0.29683657209956094</v>
      </c>
      <c r="AC991" s="340">
        <v>-0.92802334918545604</v>
      </c>
      <c r="AD991" s="509">
        <v>31690716000191</v>
      </c>
      <c r="AE991" s="337" t="s">
        <v>2163</v>
      </c>
      <c r="AF991" s="337" t="s">
        <v>2143</v>
      </c>
      <c r="AG991" s="341" t="s">
        <v>1437</v>
      </c>
      <c r="AH991" s="341" t="s">
        <v>2135</v>
      </c>
      <c r="AI991" s="341">
        <v>5000</v>
      </c>
      <c r="AJ991" s="341">
        <v>1000</v>
      </c>
      <c r="AK991" s="341">
        <v>1000</v>
      </c>
      <c r="AL991" s="640">
        <v>1.8700000000000001E-2</v>
      </c>
      <c r="AM991" s="640">
        <v>0.2</v>
      </c>
      <c r="AN991" s="336" t="s">
        <v>150</v>
      </c>
      <c r="AO991" s="334" t="s">
        <v>1324</v>
      </c>
      <c r="AP991" s="337" t="s">
        <v>716</v>
      </c>
      <c r="AQ991" s="343" t="s">
        <v>659</v>
      </c>
      <c r="AR991" s="336">
        <v>2.4666666666666665E-3</v>
      </c>
      <c r="AS991" s="336">
        <v>2.4666666666666665E-3</v>
      </c>
      <c r="AT991" s="336"/>
      <c r="AX991" s="629"/>
      <c r="AY991" s="630"/>
      <c r="AZ991" s="630"/>
      <c r="BA991" s="630"/>
      <c r="BB991" s="631"/>
      <c r="BC991" s="630"/>
      <c r="BD991" s="630"/>
      <c r="BE991" s="630"/>
      <c r="BF991" s="630"/>
      <c r="BG991" s="631"/>
      <c r="BH991" s="631"/>
      <c r="BI991" s="632"/>
      <c r="BJ991" s="632"/>
      <c r="BK991" s="632"/>
      <c r="BL991" s="631"/>
      <c r="BM991" s="631"/>
      <c r="BN991" s="631"/>
      <c r="BO991" s="631"/>
      <c r="BP991" s="631"/>
      <c r="BQ991" s="631"/>
      <c r="BR991" s="631"/>
      <c r="BS991" s="631"/>
      <c r="BT991" s="634"/>
      <c r="BU991" s="635"/>
      <c r="BV991" s="633"/>
      <c r="BW991" s="636"/>
    </row>
    <row r="992" spans="2:75" ht="15.75" customHeight="1">
      <c r="B992" s="330" t="s">
        <v>747</v>
      </c>
      <c r="C992" s="331">
        <v>36352721000108</v>
      </c>
      <c r="D992" s="332" t="s">
        <v>14</v>
      </c>
      <c r="E992" s="332" t="s">
        <v>607</v>
      </c>
      <c r="F992" s="332"/>
      <c r="G992" s="333"/>
      <c r="H992" s="333" t="s">
        <v>34</v>
      </c>
      <c r="I992" s="333" t="s">
        <v>34</v>
      </c>
      <c r="J992" s="333" t="s">
        <v>608</v>
      </c>
      <c r="K992" s="334" t="s">
        <v>48</v>
      </c>
      <c r="L992" s="335"/>
      <c r="M992" s="335" t="s">
        <v>1415</v>
      </c>
      <c r="N992" s="334">
        <v>540188</v>
      </c>
      <c r="O992" s="334" t="s">
        <v>1321</v>
      </c>
      <c r="P992" s="338">
        <v>44000</v>
      </c>
      <c r="Q992" s="339">
        <v>2807551.78</v>
      </c>
      <c r="R992" s="339">
        <v>4403306.8141666641</v>
      </c>
      <c r="S992" s="334">
        <v>32</v>
      </c>
      <c r="T992" s="336">
        <v>-6.7261803153378819E-2</v>
      </c>
      <c r="U992" s="336">
        <v>-0.86950645761448286</v>
      </c>
      <c r="V992" s="336">
        <v>-0.25963128636390265</v>
      </c>
      <c r="W992" s="336">
        <v>-2.5452547446616385</v>
      </c>
      <c r="X992" s="336">
        <v>-0.20218720655161815</v>
      </c>
      <c r="Y992" s="336">
        <v>-1.5332223167200452</v>
      </c>
      <c r="Z992" s="336" t="s">
        <v>1418</v>
      </c>
      <c r="AA992" s="336" t="s">
        <v>1418</v>
      </c>
      <c r="AB992" s="336">
        <v>0.27672402925307443</v>
      </c>
      <c r="AC992" s="340">
        <v>-1.2985988328195812</v>
      </c>
      <c r="AD992" s="509">
        <v>36352677000136</v>
      </c>
      <c r="AE992" s="337" t="s">
        <v>2163</v>
      </c>
      <c r="AF992" s="337" t="s">
        <v>2143</v>
      </c>
      <c r="AG992" s="341" t="s">
        <v>1437</v>
      </c>
      <c r="AH992" s="341" t="s">
        <v>2138</v>
      </c>
      <c r="AI992" s="341">
        <v>1000</v>
      </c>
      <c r="AJ992" s="341">
        <v>0</v>
      </c>
      <c r="AK992" s="341">
        <v>1000</v>
      </c>
      <c r="AL992" s="640">
        <v>0.02</v>
      </c>
      <c r="AM992" s="640">
        <v>0.2</v>
      </c>
      <c r="AN992" s="336" t="s">
        <v>34</v>
      </c>
      <c r="AO992" s="334" t="s">
        <v>1324</v>
      </c>
      <c r="AP992" s="337" t="s">
        <v>716</v>
      </c>
      <c r="AQ992" s="343" t="s">
        <v>659</v>
      </c>
      <c r="AR992" s="336">
        <v>2.6666666666666666E-3</v>
      </c>
      <c r="AS992" s="336">
        <v>2.6666666666666666E-3</v>
      </c>
      <c r="AT992" s="336"/>
      <c r="AX992" s="629"/>
      <c r="AY992" s="630"/>
      <c r="AZ992" s="630"/>
      <c r="BA992" s="630"/>
      <c r="BB992" s="631"/>
      <c r="BC992" s="630"/>
      <c r="BD992" s="630"/>
      <c r="BE992" s="630"/>
      <c r="BF992" s="630"/>
      <c r="BG992" s="631"/>
      <c r="BH992" s="631"/>
      <c r="BI992" s="632"/>
      <c r="BJ992" s="632"/>
      <c r="BK992" s="632"/>
      <c r="BL992" s="631"/>
      <c r="BM992" s="631"/>
      <c r="BN992" s="631"/>
      <c r="BO992" s="631"/>
      <c r="BP992" s="631"/>
      <c r="BQ992" s="631"/>
      <c r="BR992" s="631"/>
      <c r="BS992" s="631"/>
      <c r="BT992" s="634"/>
      <c r="BU992" s="635"/>
      <c r="BV992" s="633"/>
      <c r="BW992" s="636"/>
    </row>
    <row r="993" spans="2:75" ht="15.75" customHeight="1">
      <c r="B993" s="330" t="s">
        <v>762</v>
      </c>
      <c r="C993" s="331">
        <v>4812385000142</v>
      </c>
      <c r="D993" s="332" t="s">
        <v>14</v>
      </c>
      <c r="E993" s="332" t="s">
        <v>614</v>
      </c>
      <c r="F993" s="332"/>
      <c r="G993" s="333"/>
      <c r="H993" s="333" t="s">
        <v>1338</v>
      </c>
      <c r="I993" s="333" t="s">
        <v>34</v>
      </c>
      <c r="J993" s="333" t="s">
        <v>608</v>
      </c>
      <c r="K993" s="334" t="s">
        <v>48</v>
      </c>
      <c r="L993" s="335"/>
      <c r="M993" s="335" t="s">
        <v>1415</v>
      </c>
      <c r="N993" s="334">
        <v>379360</v>
      </c>
      <c r="O993" s="334" t="s">
        <v>1321</v>
      </c>
      <c r="P993" s="338">
        <v>41814</v>
      </c>
      <c r="Q993" s="339">
        <v>25196943.449999999</v>
      </c>
      <c r="R993" s="339">
        <v>28132140.824365061</v>
      </c>
      <c r="S993" s="334">
        <v>32</v>
      </c>
      <c r="T993" s="336">
        <v>-0.10739451686480272</v>
      </c>
      <c r="U993" s="336">
        <v>-1.3883098809200243</v>
      </c>
      <c r="V993" s="336">
        <v>-0.22674558972041359</v>
      </c>
      <c r="W993" s="336">
        <v>-2.2228649564909428</v>
      </c>
      <c r="X993" s="336">
        <v>-7.601683730147768E-2</v>
      </c>
      <c r="Y993" s="336">
        <v>-0.576449486517571</v>
      </c>
      <c r="Z993" s="336">
        <v>-0.1687007821060853</v>
      </c>
      <c r="AA993" s="336">
        <v>-0.95894993630440961</v>
      </c>
      <c r="AB993" s="336">
        <v>0.19283009079548843</v>
      </c>
      <c r="AC993" s="340">
        <v>-1.7405471878551948</v>
      </c>
      <c r="AD993" s="509">
        <v>0</v>
      </c>
      <c r="AE993" s="337" t="s">
        <v>2170</v>
      </c>
      <c r="AF993" s="337" t="s">
        <v>2143</v>
      </c>
      <c r="AG993" s="341" t="s">
        <v>1437</v>
      </c>
      <c r="AH993" s="341" t="s">
        <v>2138</v>
      </c>
      <c r="AI993" s="341">
        <v>100000</v>
      </c>
      <c r="AJ993" s="341">
        <v>1000</v>
      </c>
      <c r="AK993" s="341">
        <v>1000</v>
      </c>
      <c r="AL993" s="640">
        <v>0.02</v>
      </c>
      <c r="AM993" s="640">
        <v>0.1</v>
      </c>
      <c r="AN993" s="336" t="s">
        <v>2152</v>
      </c>
      <c r="AO993" s="334" t="s">
        <v>1324</v>
      </c>
      <c r="AP993" s="337" t="s">
        <v>716</v>
      </c>
      <c r="AQ993" s="343" t="s">
        <v>659</v>
      </c>
      <c r="AR993" s="336" t="s">
        <v>34</v>
      </c>
      <c r="AS993" s="336" t="s">
        <v>34</v>
      </c>
      <c r="AT993" s="336"/>
      <c r="AX993" s="629"/>
      <c r="AY993" s="630"/>
      <c r="AZ993" s="630"/>
      <c r="BA993" s="630"/>
      <c r="BB993" s="631"/>
      <c r="BC993" s="630"/>
      <c r="BD993" s="630"/>
      <c r="BE993" s="630"/>
      <c r="BF993" s="630"/>
      <c r="BG993" s="631"/>
      <c r="BH993" s="631"/>
      <c r="BI993" s="632"/>
      <c r="BJ993" s="632"/>
      <c r="BK993" s="632"/>
      <c r="BL993" s="631"/>
      <c r="BM993" s="631"/>
      <c r="BN993" s="631"/>
      <c r="BO993" s="631"/>
      <c r="BP993" s="631"/>
      <c r="BQ993" s="631"/>
      <c r="BR993" s="631"/>
      <c r="BS993" s="631"/>
      <c r="BT993" s="634"/>
      <c r="BU993" s="635"/>
      <c r="BV993" s="633"/>
      <c r="BW993" s="636"/>
    </row>
    <row r="994" spans="2:75" ht="15.75" customHeight="1">
      <c r="B994" s="330" t="s">
        <v>94</v>
      </c>
      <c r="C994" s="331">
        <v>10237480000162</v>
      </c>
      <c r="D994" s="332" t="s">
        <v>14</v>
      </c>
      <c r="E994" s="332" t="s">
        <v>607</v>
      </c>
      <c r="F994" s="332"/>
      <c r="G994" s="333"/>
      <c r="H994" s="333" t="s">
        <v>34</v>
      </c>
      <c r="I994" s="333" t="s">
        <v>34</v>
      </c>
      <c r="J994" s="333" t="s">
        <v>608</v>
      </c>
      <c r="K994" s="334" t="s">
        <v>48</v>
      </c>
      <c r="L994" s="335"/>
      <c r="M994" s="335" t="s">
        <v>34</v>
      </c>
      <c r="N994" s="334">
        <v>216542</v>
      </c>
      <c r="O994" s="334" t="s">
        <v>1321</v>
      </c>
      <c r="P994" s="338">
        <v>39696</v>
      </c>
      <c r="Q994" s="339">
        <v>27680569.469999999</v>
      </c>
      <c r="R994" s="339">
        <v>36859212.140079372</v>
      </c>
      <c r="S994" s="334">
        <v>32</v>
      </c>
      <c r="T994" s="336">
        <v>4.4582883524346695E-3</v>
      </c>
      <c r="U994" s="336">
        <v>5.7633163706742624E-2</v>
      </c>
      <c r="V994" s="336">
        <v>-0.20025123121569688</v>
      </c>
      <c r="W994" s="336">
        <v>-1.9631316530231202</v>
      </c>
      <c r="X994" s="336">
        <v>-9.1959550926308031E-2</v>
      </c>
      <c r="Y994" s="336">
        <v>-0.69734598009678361</v>
      </c>
      <c r="Z994" s="336">
        <v>-4.6877351576188109E-2</v>
      </c>
      <c r="AA994" s="336">
        <v>-0.26646606344620777</v>
      </c>
      <c r="AB994" s="336">
        <v>0.23302784699563925</v>
      </c>
      <c r="AC994" s="340">
        <v>-1.2589341967558996</v>
      </c>
      <c r="AD994" s="509">
        <v>26703040000193</v>
      </c>
      <c r="AE994" s="337" t="s">
        <v>2177</v>
      </c>
      <c r="AF994" s="337" t="s">
        <v>2143</v>
      </c>
      <c r="AG994" s="341" t="s">
        <v>1437</v>
      </c>
      <c r="AH994" s="341" t="s">
        <v>2138</v>
      </c>
      <c r="AI994" s="341">
        <v>1000</v>
      </c>
      <c r="AJ994" s="341">
        <v>1000</v>
      </c>
      <c r="AK994" s="341">
        <v>1000</v>
      </c>
      <c r="AL994" s="640">
        <v>0.02</v>
      </c>
      <c r="AM994" s="640">
        <v>0.2</v>
      </c>
      <c r="AN994" s="336" t="s">
        <v>666</v>
      </c>
      <c r="AO994" s="334" t="s">
        <v>1324</v>
      </c>
      <c r="AP994" s="337" t="s">
        <v>716</v>
      </c>
      <c r="AQ994" s="343" t="s">
        <v>659</v>
      </c>
      <c r="AR994" s="336">
        <v>4.6666666666666662E-3</v>
      </c>
      <c r="AS994" s="336">
        <v>4.6666666666666662E-3</v>
      </c>
      <c r="AT994" s="336"/>
      <c r="AX994" s="629"/>
      <c r="AY994" s="630"/>
      <c r="AZ994" s="630"/>
      <c r="BA994" s="630"/>
      <c r="BB994" s="631"/>
      <c r="BC994" s="630"/>
      <c r="BD994" s="630"/>
      <c r="BE994" s="630"/>
      <c r="BF994" s="630"/>
      <c r="BG994" s="631"/>
      <c r="BH994" s="631"/>
      <c r="BI994" s="632"/>
      <c r="BJ994" s="632"/>
      <c r="BK994" s="632"/>
      <c r="BL994" s="631"/>
      <c r="BM994" s="631"/>
      <c r="BN994" s="631"/>
      <c r="BO994" s="631"/>
      <c r="BP994" s="631"/>
      <c r="BQ994" s="631"/>
      <c r="BR994" s="631"/>
      <c r="BS994" s="631"/>
      <c r="BT994" s="634"/>
      <c r="BU994" s="635"/>
      <c r="BV994" s="633"/>
      <c r="BW994" s="636"/>
    </row>
    <row r="995" spans="2:75" ht="15.75" customHeight="1">
      <c r="B995" s="330" t="s">
        <v>565</v>
      </c>
      <c r="C995" s="331">
        <v>38597242000187</v>
      </c>
      <c r="D995" s="332" t="s">
        <v>14</v>
      </c>
      <c r="E995" s="332" t="s">
        <v>614</v>
      </c>
      <c r="F995" s="332"/>
      <c r="G995" s="333"/>
      <c r="H995" s="333" t="s">
        <v>1338</v>
      </c>
      <c r="I995" s="333" t="s">
        <v>34</v>
      </c>
      <c r="J995" s="333" t="s">
        <v>608</v>
      </c>
      <c r="K995" s="334" t="s">
        <v>48</v>
      </c>
      <c r="L995" s="335"/>
      <c r="M995" s="335" t="s">
        <v>34</v>
      </c>
      <c r="N995" s="334">
        <v>592854</v>
      </c>
      <c r="O995" s="334" t="s">
        <v>1321</v>
      </c>
      <c r="P995" s="338">
        <v>44355</v>
      </c>
      <c r="Q995" s="339">
        <v>26196110.289999999</v>
      </c>
      <c r="R995" s="339">
        <v>27358493.839007933</v>
      </c>
      <c r="S995" s="334">
        <v>32</v>
      </c>
      <c r="T995" s="336">
        <v>-7.7754293390365214E-3</v>
      </c>
      <c r="U995" s="336">
        <v>-0.10051449268466044</v>
      </c>
      <c r="V995" s="336">
        <v>-0.11182810237550156</v>
      </c>
      <c r="W995" s="336">
        <v>-1.0962893268525822</v>
      </c>
      <c r="X995" s="336" t="s">
        <v>1418</v>
      </c>
      <c r="Y995" s="336" t="s">
        <v>1418</v>
      </c>
      <c r="Z995" s="336" t="s">
        <v>1418</v>
      </c>
      <c r="AA995" s="336" t="s">
        <v>1418</v>
      </c>
      <c r="AB995" s="336">
        <v>0.20777426780730981</v>
      </c>
      <c r="AC995" s="340">
        <v>-0.93432460716485721</v>
      </c>
      <c r="AD995" s="509">
        <v>38597428000136</v>
      </c>
      <c r="AE995" s="337" t="s">
        <v>2178</v>
      </c>
      <c r="AF995" s="337" t="s">
        <v>2143</v>
      </c>
      <c r="AG995" s="341" t="s">
        <v>1437</v>
      </c>
      <c r="AH995" s="341" t="s">
        <v>2135</v>
      </c>
      <c r="AI995" s="341">
        <v>10000</v>
      </c>
      <c r="AJ995" s="341" t="s">
        <v>1428</v>
      </c>
      <c r="AK995" s="341">
        <v>5000</v>
      </c>
      <c r="AL995" s="640">
        <v>1.9E-2</v>
      </c>
      <c r="AM995" s="640">
        <v>0.2</v>
      </c>
      <c r="AN995" s="336" t="s">
        <v>34</v>
      </c>
      <c r="AO995" s="334" t="s">
        <v>1324</v>
      </c>
      <c r="AP995" s="337" t="s">
        <v>13</v>
      </c>
      <c r="AQ995" s="343" t="s">
        <v>668</v>
      </c>
      <c r="AR995" s="336">
        <v>3.7999999999999996E-3</v>
      </c>
      <c r="AS995" s="336">
        <v>3.7999999999999996E-3</v>
      </c>
      <c r="AT995" s="336"/>
      <c r="AX995" s="629"/>
      <c r="AY995" s="630"/>
      <c r="AZ995" s="630"/>
      <c r="BA995" s="630"/>
      <c r="BB995" s="631"/>
      <c r="BC995" s="630"/>
      <c r="BD995" s="630"/>
      <c r="BE995" s="630"/>
      <c r="BF995" s="630"/>
      <c r="BG995" s="631"/>
      <c r="BH995" s="631"/>
      <c r="BI995" s="632"/>
      <c r="BJ995" s="632"/>
      <c r="BK995" s="632"/>
      <c r="BL995" s="631"/>
      <c r="BM995" s="631"/>
      <c r="BN995" s="631"/>
      <c r="BO995" s="631"/>
      <c r="BP995" s="631"/>
      <c r="BQ995" s="631"/>
      <c r="BR995" s="631"/>
      <c r="BS995" s="631"/>
      <c r="BT995" s="634"/>
      <c r="BU995" s="635"/>
      <c r="BV995" s="633"/>
      <c r="BW995" s="636"/>
    </row>
    <row r="996" spans="2:75" ht="15.75" customHeight="1">
      <c r="B996" s="330" t="s">
        <v>777</v>
      </c>
      <c r="C996" s="331">
        <v>43917039000180</v>
      </c>
      <c r="D996" s="332" t="s">
        <v>14</v>
      </c>
      <c r="E996" s="332" t="s">
        <v>607</v>
      </c>
      <c r="F996" s="332"/>
      <c r="G996" s="333"/>
      <c r="H996" s="333" t="s">
        <v>34</v>
      </c>
      <c r="I996" s="333" t="s">
        <v>34</v>
      </c>
      <c r="J996" s="333" t="s">
        <v>608</v>
      </c>
      <c r="K996" s="334" t="s">
        <v>48</v>
      </c>
      <c r="L996" s="335"/>
      <c r="M996" s="335" t="s">
        <v>34</v>
      </c>
      <c r="N996" s="334">
        <v>626007</v>
      </c>
      <c r="O996" s="334" t="s">
        <v>1321</v>
      </c>
      <c r="P996" s="338">
        <v>44530</v>
      </c>
      <c r="Q996" s="339">
        <v>90032571.409999996</v>
      </c>
      <c r="R996" s="339" t="s">
        <v>1418</v>
      </c>
      <c r="S996" s="334">
        <v>32</v>
      </c>
      <c r="T996" s="336">
        <v>-9.7601733478139496E-2</v>
      </c>
      <c r="U996" s="336">
        <v>-1.2617166587117705</v>
      </c>
      <c r="V996" s="336" t="s">
        <v>1418</v>
      </c>
      <c r="W996" s="336" t="s">
        <v>1418</v>
      </c>
      <c r="X996" s="336" t="s">
        <v>1418</v>
      </c>
      <c r="Y996" s="336" t="s">
        <v>1418</v>
      </c>
      <c r="Z996" s="336" t="s">
        <v>1418</v>
      </c>
      <c r="AA996" s="336" t="s">
        <v>1418</v>
      </c>
      <c r="AB996" s="336" t="s">
        <v>1418</v>
      </c>
      <c r="AC996" s="340" t="s">
        <v>1418</v>
      </c>
      <c r="AD996" s="509">
        <v>43909011000100</v>
      </c>
      <c r="AE996" s="337" t="s">
        <v>2179</v>
      </c>
      <c r="AF996" s="337" t="s">
        <v>2134</v>
      </c>
      <c r="AG996" s="341" t="s">
        <v>1436</v>
      </c>
      <c r="AH996" s="341" t="s">
        <v>2135</v>
      </c>
      <c r="AI996" s="341">
        <v>500</v>
      </c>
      <c r="AJ996" s="341">
        <v>500</v>
      </c>
      <c r="AK996" s="341">
        <v>500</v>
      </c>
      <c r="AL996" s="640">
        <v>1.8000000000000002E-2</v>
      </c>
      <c r="AM996" s="640">
        <v>0.2</v>
      </c>
      <c r="AN996" s="336" t="s">
        <v>2152</v>
      </c>
      <c r="AO996" s="334" t="s">
        <v>1324</v>
      </c>
      <c r="AP996" s="337" t="s">
        <v>716</v>
      </c>
      <c r="AQ996" s="343" t="s">
        <v>659</v>
      </c>
      <c r="AR996" s="336">
        <v>4.8005999999999995E-3</v>
      </c>
      <c r="AS996" s="336">
        <v>4.8005999999999995E-3</v>
      </c>
      <c r="AT996" s="336"/>
      <c r="AX996" s="629"/>
      <c r="AY996" s="630"/>
      <c r="AZ996" s="630"/>
      <c r="BA996" s="630"/>
      <c r="BB996" s="631"/>
      <c r="BC996" s="630"/>
      <c r="BD996" s="630"/>
      <c r="BE996" s="630"/>
      <c r="BF996" s="630"/>
      <c r="BG996" s="631"/>
      <c r="BH996" s="631"/>
      <c r="BI996" s="632"/>
      <c r="BJ996" s="632"/>
      <c r="BK996" s="632"/>
      <c r="BL996" s="631"/>
      <c r="BM996" s="631"/>
      <c r="BN996" s="631"/>
      <c r="BO996" s="631"/>
      <c r="BP996" s="631"/>
      <c r="BQ996" s="631"/>
      <c r="BR996" s="631"/>
      <c r="BS996" s="631"/>
      <c r="BT996" s="634"/>
      <c r="BU996" s="635"/>
      <c r="BV996" s="633"/>
      <c r="BW996" s="636"/>
    </row>
    <row r="997" spans="2:75" ht="15.75" customHeight="1">
      <c r="B997" s="330" t="s">
        <v>778</v>
      </c>
      <c r="C997" s="331">
        <v>43915574000100</v>
      </c>
      <c r="D997" s="332" t="s">
        <v>14</v>
      </c>
      <c r="E997" s="332" t="s">
        <v>607</v>
      </c>
      <c r="F997" s="332"/>
      <c r="G997" s="333"/>
      <c r="H997" s="333" t="s">
        <v>34</v>
      </c>
      <c r="I997" s="333" t="s">
        <v>34</v>
      </c>
      <c r="J997" s="333" t="s">
        <v>608</v>
      </c>
      <c r="K997" s="334" t="s">
        <v>48</v>
      </c>
      <c r="L997" s="335"/>
      <c r="M997" s="335" t="s">
        <v>34</v>
      </c>
      <c r="N997" s="334">
        <v>625906</v>
      </c>
      <c r="O997" s="334" t="s">
        <v>1321</v>
      </c>
      <c r="P997" s="338">
        <v>44530</v>
      </c>
      <c r="Q997" s="339">
        <v>15750367.58</v>
      </c>
      <c r="R997" s="339" t="s">
        <v>1418</v>
      </c>
      <c r="S997" s="334">
        <v>32</v>
      </c>
      <c r="T997" s="336">
        <v>-9.6455641277228388E-2</v>
      </c>
      <c r="U997" s="336">
        <v>-1.2469009011347489</v>
      </c>
      <c r="V997" s="336" t="s">
        <v>1418</v>
      </c>
      <c r="W997" s="336" t="s">
        <v>1418</v>
      </c>
      <c r="X997" s="336" t="s">
        <v>1418</v>
      </c>
      <c r="Y997" s="336" t="s">
        <v>1418</v>
      </c>
      <c r="Z997" s="336" t="s">
        <v>1418</v>
      </c>
      <c r="AA997" s="336" t="s">
        <v>1418</v>
      </c>
      <c r="AB997" s="336" t="s">
        <v>1418</v>
      </c>
      <c r="AC997" s="340" t="s">
        <v>1418</v>
      </c>
      <c r="AD997" s="509">
        <v>43907839000110</v>
      </c>
      <c r="AE997" s="337" t="s">
        <v>2179</v>
      </c>
      <c r="AF997" s="337" t="s">
        <v>2134</v>
      </c>
      <c r="AG997" s="341" t="s">
        <v>1436</v>
      </c>
      <c r="AH997" s="341" t="s">
        <v>2138</v>
      </c>
      <c r="AI997" s="341">
        <v>500</v>
      </c>
      <c r="AJ997" s="341">
        <v>500</v>
      </c>
      <c r="AK997" s="341">
        <v>500</v>
      </c>
      <c r="AL997" s="640">
        <v>1.8000000000000002E-2</v>
      </c>
      <c r="AM997" s="640">
        <v>0.2</v>
      </c>
      <c r="AN997" s="336" t="s">
        <v>2152</v>
      </c>
      <c r="AO997" s="334" t="s">
        <v>1324</v>
      </c>
      <c r="AP997" s="337" t="s">
        <v>716</v>
      </c>
      <c r="AQ997" s="343" t="s">
        <v>659</v>
      </c>
      <c r="AR997" s="336">
        <v>4.8005999999999995E-3</v>
      </c>
      <c r="AS997" s="336">
        <v>4.8005999999999995E-3</v>
      </c>
      <c r="AT997" s="336"/>
      <c r="AX997" s="629"/>
      <c r="AY997" s="630"/>
      <c r="AZ997" s="630"/>
      <c r="BA997" s="630"/>
      <c r="BB997" s="631"/>
      <c r="BC997" s="630"/>
      <c r="BD997" s="630"/>
      <c r="BE997" s="630"/>
      <c r="BF997" s="630"/>
      <c r="BG997" s="631"/>
      <c r="BH997" s="631"/>
      <c r="BI997" s="632"/>
      <c r="BJ997" s="632"/>
      <c r="BK997" s="632"/>
      <c r="BL997" s="631"/>
      <c r="BM997" s="631"/>
      <c r="BN997" s="631"/>
      <c r="BO997" s="631"/>
      <c r="BP997" s="631"/>
      <c r="BQ997" s="631"/>
      <c r="BR997" s="631"/>
      <c r="BS997" s="631"/>
      <c r="BT997" s="634"/>
      <c r="BU997" s="635"/>
      <c r="BV997" s="633"/>
      <c r="BW997" s="636"/>
    </row>
    <row r="998" spans="2:75" ht="15.75" customHeight="1">
      <c r="B998" s="330" t="s">
        <v>96</v>
      </c>
      <c r="C998" s="331">
        <v>17249227000178</v>
      </c>
      <c r="D998" s="332" t="s">
        <v>14</v>
      </c>
      <c r="E998" s="332" t="s">
        <v>614</v>
      </c>
      <c r="F998" s="332"/>
      <c r="G998" s="333"/>
      <c r="H998" s="333" t="s">
        <v>1338</v>
      </c>
      <c r="I998" s="333" t="s">
        <v>34</v>
      </c>
      <c r="J998" s="333" t="s">
        <v>608</v>
      </c>
      <c r="K998" s="334" t="s">
        <v>48</v>
      </c>
      <c r="L998" s="335"/>
      <c r="M998" s="335" t="s">
        <v>34</v>
      </c>
      <c r="N998" s="334">
        <v>367427</v>
      </c>
      <c r="O998" s="334" t="s">
        <v>1321</v>
      </c>
      <c r="P998" s="338">
        <v>41282</v>
      </c>
      <c r="Q998" s="339">
        <v>118482032.47</v>
      </c>
      <c r="R998" s="339">
        <v>135372173.69694448</v>
      </c>
      <c r="S998" s="334">
        <v>32</v>
      </c>
      <c r="T998" s="336">
        <v>6.2429023457880373E-2</v>
      </c>
      <c r="U998" s="336">
        <v>0.80703217122222215</v>
      </c>
      <c r="V998" s="336">
        <v>-6.8007995212595707E-2</v>
      </c>
      <c r="W998" s="336">
        <v>-0.66670575381723929</v>
      </c>
      <c r="X998" s="336">
        <v>6.8926257661637402E-2</v>
      </c>
      <c r="Y998" s="336">
        <v>0.52268033303006578</v>
      </c>
      <c r="Z998" s="336">
        <v>3.1057885222488313E-2</v>
      </c>
      <c r="AA998" s="336">
        <v>0.17654308820646844</v>
      </c>
      <c r="AB998" s="336">
        <v>0.21046308547888559</v>
      </c>
      <c r="AC998" s="340">
        <v>-0.69122418669368568</v>
      </c>
      <c r="AD998" s="509">
        <v>21360513000183</v>
      </c>
      <c r="AE998" s="337" t="s">
        <v>2183</v>
      </c>
      <c r="AF998" s="337" t="s">
        <v>2134</v>
      </c>
      <c r="AG998" s="341" t="s">
        <v>1436</v>
      </c>
      <c r="AH998" s="341" t="s">
        <v>2135</v>
      </c>
      <c r="AI998" s="341">
        <v>20000</v>
      </c>
      <c r="AJ998" s="341">
        <v>1000</v>
      </c>
      <c r="AK998" s="341">
        <v>20000</v>
      </c>
      <c r="AL998" s="640">
        <v>0.02</v>
      </c>
      <c r="AM998" s="640">
        <v>0.2</v>
      </c>
      <c r="AN998" s="336" t="s">
        <v>34</v>
      </c>
      <c r="AO998" s="334" t="s">
        <v>1324</v>
      </c>
      <c r="AP998" s="337" t="s">
        <v>716</v>
      </c>
      <c r="AQ998" s="343" t="s">
        <v>659</v>
      </c>
      <c r="AR998" s="336">
        <v>5.0000000000000001E-3</v>
      </c>
      <c r="AS998" s="336">
        <v>5.0000000000000001E-3</v>
      </c>
      <c r="AT998" s="336"/>
      <c r="AX998" s="629"/>
      <c r="AY998" s="630"/>
      <c r="AZ998" s="630"/>
      <c r="BA998" s="630"/>
      <c r="BB998" s="631"/>
      <c r="BC998" s="630"/>
      <c r="BD998" s="630"/>
      <c r="BE998" s="630"/>
      <c r="BF998" s="630"/>
      <c r="BG998" s="631"/>
      <c r="BH998" s="631"/>
      <c r="BI998" s="632"/>
      <c r="BJ998" s="632"/>
      <c r="BK998" s="632"/>
      <c r="BL998" s="631"/>
      <c r="BM998" s="631"/>
      <c r="BN998" s="631"/>
      <c r="BO998" s="631"/>
      <c r="BP998" s="631"/>
      <c r="BQ998" s="631"/>
      <c r="BR998" s="631"/>
      <c r="BS998" s="631"/>
      <c r="BT998" s="634"/>
      <c r="BU998" s="635"/>
      <c r="BV998" s="633"/>
      <c r="BW998" s="636"/>
    </row>
    <row r="999" spans="2:75" ht="15.75" customHeight="1">
      <c r="B999" s="330" t="s">
        <v>97</v>
      </c>
      <c r="C999" s="331">
        <v>23186344000132</v>
      </c>
      <c r="D999" s="332" t="s">
        <v>14</v>
      </c>
      <c r="E999" s="332" t="s">
        <v>607</v>
      </c>
      <c r="F999" s="332"/>
      <c r="G999" s="333"/>
      <c r="H999" s="333" t="s">
        <v>34</v>
      </c>
      <c r="I999" s="333" t="s">
        <v>34</v>
      </c>
      <c r="J999" s="333" t="s">
        <v>608</v>
      </c>
      <c r="K999" s="334" t="s">
        <v>48</v>
      </c>
      <c r="L999" s="335"/>
      <c r="M999" s="335" t="s">
        <v>34</v>
      </c>
      <c r="N999" s="334">
        <v>407194</v>
      </c>
      <c r="O999" s="334" t="s">
        <v>1321</v>
      </c>
      <c r="P999" s="338">
        <v>42276</v>
      </c>
      <c r="Q999" s="339">
        <v>125170538.15000001</v>
      </c>
      <c r="R999" s="339">
        <v>163924574.63924611</v>
      </c>
      <c r="S999" s="334">
        <v>32</v>
      </c>
      <c r="T999" s="336">
        <v>5.7992009719739057E-2</v>
      </c>
      <c r="U999" s="336">
        <v>0.74967402860685806</v>
      </c>
      <c r="V999" s="336">
        <v>-7.786290495696635E-2</v>
      </c>
      <c r="W999" s="336">
        <v>-0.76331682152159352</v>
      </c>
      <c r="X999" s="336">
        <v>5.0209003633773008E-2</v>
      </c>
      <c r="Y999" s="336">
        <v>0.38074399555011074</v>
      </c>
      <c r="Z999" s="336">
        <v>1.8451116926078148E-2</v>
      </c>
      <c r="AA999" s="336">
        <v>0.10488213024336426</v>
      </c>
      <c r="AB999" s="336">
        <v>0.21307667717927906</v>
      </c>
      <c r="AC999" s="340">
        <v>-0.73001966594170642</v>
      </c>
      <c r="AD999" s="509">
        <v>21360513000183</v>
      </c>
      <c r="AE999" s="337" t="s">
        <v>2183</v>
      </c>
      <c r="AF999" s="337" t="s">
        <v>2134</v>
      </c>
      <c r="AG999" s="341" t="s">
        <v>1436</v>
      </c>
      <c r="AH999" s="341" t="s">
        <v>2138</v>
      </c>
      <c r="AI999" s="341">
        <v>1000</v>
      </c>
      <c r="AJ999" s="341">
        <v>0</v>
      </c>
      <c r="AK999" s="341">
        <v>0</v>
      </c>
      <c r="AL999" s="640">
        <v>0.03</v>
      </c>
      <c r="AM999" s="640" t="s">
        <v>34</v>
      </c>
      <c r="AN999" s="336" t="s">
        <v>34</v>
      </c>
      <c r="AO999" s="334" t="s">
        <v>1324</v>
      </c>
      <c r="AP999" s="337" t="s">
        <v>716</v>
      </c>
      <c r="AQ999" s="343" t="s">
        <v>659</v>
      </c>
      <c r="AR999" s="336">
        <v>1.0499999999999999E-2</v>
      </c>
      <c r="AS999" s="336">
        <v>1.0499999999999999E-2</v>
      </c>
      <c r="AT999" s="336"/>
      <c r="AX999" s="629"/>
      <c r="AY999" s="630"/>
      <c r="AZ999" s="630"/>
      <c r="BA999" s="630"/>
      <c r="BB999" s="631"/>
      <c r="BC999" s="630"/>
      <c r="BD999" s="630"/>
      <c r="BE999" s="630"/>
      <c r="BF999" s="630"/>
      <c r="BG999" s="631"/>
      <c r="BH999" s="631"/>
      <c r="BI999" s="632"/>
      <c r="BJ999" s="632"/>
      <c r="BK999" s="632"/>
      <c r="BL999" s="631"/>
      <c r="BM999" s="631"/>
      <c r="BN999" s="631"/>
      <c r="BO999" s="631"/>
      <c r="BP999" s="631"/>
      <c r="BQ999" s="631"/>
      <c r="BR999" s="631"/>
      <c r="BS999" s="631"/>
      <c r="BT999" s="634"/>
      <c r="BU999" s="635"/>
      <c r="BV999" s="633"/>
      <c r="BW999" s="636"/>
    </row>
    <row r="1000" spans="2:75" ht="15.75" customHeight="1">
      <c r="B1000" s="330" t="s">
        <v>98</v>
      </c>
      <c r="C1000" s="331">
        <v>13083227000190</v>
      </c>
      <c r="D1000" s="332" t="s">
        <v>14</v>
      </c>
      <c r="E1000" s="332" t="s">
        <v>607</v>
      </c>
      <c r="F1000" s="332"/>
      <c r="G1000" s="333"/>
      <c r="H1000" s="333" t="s">
        <v>34</v>
      </c>
      <c r="I1000" s="333" t="s">
        <v>34</v>
      </c>
      <c r="J1000" s="333" t="s">
        <v>608</v>
      </c>
      <c r="K1000" s="334" t="s">
        <v>48</v>
      </c>
      <c r="L1000" s="335"/>
      <c r="M1000" s="335" t="s">
        <v>34</v>
      </c>
      <c r="N1000" s="334">
        <v>320358</v>
      </c>
      <c r="O1000" s="334" t="s">
        <v>1321</v>
      </c>
      <c r="P1000" s="338">
        <v>40786</v>
      </c>
      <c r="Q1000" s="339">
        <v>148860186.31</v>
      </c>
      <c r="R1000" s="339">
        <v>353487325.3842063</v>
      </c>
      <c r="S1000" s="334">
        <v>32</v>
      </c>
      <c r="T1000" s="336">
        <v>-3.5711595448778666E-2</v>
      </c>
      <c r="U1000" s="336">
        <v>-0.46165076460441562</v>
      </c>
      <c r="V1000" s="336">
        <v>-0.27514354216475934</v>
      </c>
      <c r="W1000" s="336">
        <v>-2.6973267203872302</v>
      </c>
      <c r="X1000" s="336">
        <v>-0.17590820781259042</v>
      </c>
      <c r="Y1000" s="336">
        <v>-1.3339438954246363</v>
      </c>
      <c r="Z1000" s="336">
        <v>-7.5036395327889194E-2</v>
      </c>
      <c r="AA1000" s="336">
        <v>-0.42653119696234215</v>
      </c>
      <c r="AB1000" s="336">
        <v>0.25493170739256898</v>
      </c>
      <c r="AC1000" s="340">
        <v>-1.5151618026940585</v>
      </c>
      <c r="AD1000" s="509">
        <v>11046170000123</v>
      </c>
      <c r="AE1000" s="337" t="s">
        <v>2184</v>
      </c>
      <c r="AF1000" s="337" t="s">
        <v>2137</v>
      </c>
      <c r="AG1000" s="341" t="s">
        <v>59</v>
      </c>
      <c r="AH1000" s="341" t="s">
        <v>2138</v>
      </c>
      <c r="AI1000" s="341">
        <v>500</v>
      </c>
      <c r="AJ1000" s="341">
        <v>500</v>
      </c>
      <c r="AK1000" s="341">
        <v>500</v>
      </c>
      <c r="AL1000" s="640">
        <v>0.02</v>
      </c>
      <c r="AM1000" s="640">
        <v>0.2</v>
      </c>
      <c r="AN1000" s="336" t="s">
        <v>2185</v>
      </c>
      <c r="AO1000" s="334" t="s">
        <v>1324</v>
      </c>
      <c r="AP1000" s="337" t="s">
        <v>716</v>
      </c>
      <c r="AQ1000" s="343" t="s">
        <v>659</v>
      </c>
      <c r="AR1000" s="336">
        <v>4.0000000000000001E-3</v>
      </c>
      <c r="AS1000" s="336">
        <v>4.0000000000000001E-3</v>
      </c>
      <c r="AT1000" s="336"/>
      <c r="AX1000" s="629"/>
      <c r="AY1000" s="630"/>
      <c r="AZ1000" s="630"/>
      <c r="BA1000" s="630"/>
      <c r="BB1000" s="631"/>
      <c r="BC1000" s="630"/>
      <c r="BD1000" s="630"/>
      <c r="BE1000" s="630"/>
      <c r="BF1000" s="630"/>
      <c r="BG1000" s="631"/>
      <c r="BH1000" s="631"/>
      <c r="BI1000" s="632"/>
      <c r="BJ1000" s="632"/>
      <c r="BK1000" s="632"/>
      <c r="BL1000" s="631"/>
      <c r="BM1000" s="631"/>
      <c r="BN1000" s="631"/>
      <c r="BO1000" s="631"/>
      <c r="BP1000" s="631"/>
      <c r="BQ1000" s="631"/>
      <c r="BR1000" s="631"/>
      <c r="BS1000" s="631"/>
      <c r="BT1000" s="634"/>
      <c r="BU1000" s="635"/>
      <c r="BV1000" s="633"/>
      <c r="BW1000" s="636"/>
    </row>
    <row r="1001" spans="2:75" ht="15.75" customHeight="1">
      <c r="B1001" s="330" t="s">
        <v>99</v>
      </c>
      <c r="C1001" s="331">
        <v>36182298000145</v>
      </c>
      <c r="D1001" s="332" t="s">
        <v>14</v>
      </c>
      <c r="E1001" s="332" t="s">
        <v>614</v>
      </c>
      <c r="F1001" s="332"/>
      <c r="G1001" s="333"/>
      <c r="H1001" s="333" t="s">
        <v>1338</v>
      </c>
      <c r="I1001" s="333" t="s">
        <v>34</v>
      </c>
      <c r="J1001" s="333" t="s">
        <v>608</v>
      </c>
      <c r="K1001" s="334" t="s">
        <v>48</v>
      </c>
      <c r="L1001" s="335"/>
      <c r="M1001" s="335" t="s">
        <v>34</v>
      </c>
      <c r="N1001" s="334">
        <v>532339</v>
      </c>
      <c r="O1001" s="334" t="s">
        <v>1321</v>
      </c>
      <c r="P1001" s="338">
        <v>43895</v>
      </c>
      <c r="Q1001" s="339">
        <v>112052994.37</v>
      </c>
      <c r="R1001" s="339">
        <v>72175357.171944454</v>
      </c>
      <c r="S1001" s="334">
        <v>32</v>
      </c>
      <c r="T1001" s="336">
        <v>-7.156600985043593E-2</v>
      </c>
      <c r="U1001" s="336">
        <v>-0.92514777768829148</v>
      </c>
      <c r="V1001" s="336">
        <v>-0.16187544498190931</v>
      </c>
      <c r="W1001" s="336">
        <v>-1.586920629461174</v>
      </c>
      <c r="X1001" s="336">
        <v>-5.8820060540525354E-2</v>
      </c>
      <c r="Y1001" s="336">
        <v>-0.44604320436334666</v>
      </c>
      <c r="Z1001" s="336" t="s">
        <v>1418</v>
      </c>
      <c r="AA1001" s="336" t="s">
        <v>1418</v>
      </c>
      <c r="AB1001" s="336">
        <v>0.18073487795126342</v>
      </c>
      <c r="AC1001" s="340">
        <v>-1.4239529320146811</v>
      </c>
      <c r="AD1001" s="509">
        <v>0</v>
      </c>
      <c r="AE1001" s="337" t="s">
        <v>2184</v>
      </c>
      <c r="AF1001" s="337" t="s">
        <v>2137</v>
      </c>
      <c r="AG1001" s="341" t="s">
        <v>59</v>
      </c>
      <c r="AH1001" s="341" t="s">
        <v>2135</v>
      </c>
      <c r="AI1001" s="341">
        <v>500</v>
      </c>
      <c r="AJ1001" s="341">
        <v>500</v>
      </c>
      <c r="AK1001" s="341">
        <v>500</v>
      </c>
      <c r="AL1001" s="640">
        <v>0.02</v>
      </c>
      <c r="AM1001" s="640">
        <v>0.2</v>
      </c>
      <c r="AN1001" s="336" t="s">
        <v>2147</v>
      </c>
      <c r="AO1001" s="334" t="s">
        <v>1324</v>
      </c>
      <c r="AP1001" s="337" t="s">
        <v>13</v>
      </c>
      <c r="AQ1001" s="343" t="s">
        <v>668</v>
      </c>
      <c r="AR1001" s="336">
        <v>4.0000000000000001E-3</v>
      </c>
      <c r="AS1001" s="336">
        <v>4.0000000000000001E-3</v>
      </c>
      <c r="AT1001" s="336"/>
      <c r="AX1001" s="629"/>
      <c r="AY1001" s="630"/>
      <c r="AZ1001" s="630"/>
      <c r="BA1001" s="630"/>
      <c r="BB1001" s="631"/>
      <c r="BC1001" s="630"/>
      <c r="BD1001" s="630"/>
      <c r="BE1001" s="630"/>
      <c r="BF1001" s="630"/>
      <c r="BG1001" s="631"/>
      <c r="BH1001" s="631"/>
      <c r="BI1001" s="632"/>
      <c r="BJ1001" s="632"/>
      <c r="BK1001" s="632"/>
      <c r="BL1001" s="631"/>
      <c r="BM1001" s="631"/>
      <c r="BN1001" s="631"/>
      <c r="BO1001" s="631"/>
      <c r="BP1001" s="631"/>
      <c r="BQ1001" s="631"/>
      <c r="BR1001" s="631"/>
      <c r="BS1001" s="631"/>
      <c r="BT1001" s="634"/>
      <c r="BU1001" s="635"/>
      <c r="BV1001" s="633"/>
      <c r="BW1001" s="636"/>
    </row>
    <row r="1002" spans="2:75" ht="15.75" customHeight="1">
      <c r="B1002" s="330" t="s">
        <v>112</v>
      </c>
      <c r="C1002" s="331">
        <v>13974750000106</v>
      </c>
      <c r="D1002" s="332" t="s">
        <v>14</v>
      </c>
      <c r="E1002" s="332" t="s">
        <v>614</v>
      </c>
      <c r="F1002" s="332"/>
      <c r="G1002" s="333"/>
      <c r="H1002" s="333" t="s">
        <v>1337</v>
      </c>
      <c r="I1002" s="333" t="s">
        <v>34</v>
      </c>
      <c r="J1002" s="333" t="s">
        <v>608</v>
      </c>
      <c r="K1002" s="334" t="s">
        <v>48</v>
      </c>
      <c r="L1002" s="335"/>
      <c r="M1002" s="335" t="s">
        <v>34</v>
      </c>
      <c r="N1002" s="334">
        <v>288888</v>
      </c>
      <c r="O1002" s="334" t="s">
        <v>1321</v>
      </c>
      <c r="P1002" s="338">
        <v>40834</v>
      </c>
      <c r="Q1002" s="339">
        <v>317151289.69999999</v>
      </c>
      <c r="R1002" s="339">
        <v>473583705.63099241</v>
      </c>
      <c r="S1002" s="334">
        <v>32</v>
      </c>
      <c r="T1002" s="336">
        <v>-6.8009937918904084E-2</v>
      </c>
      <c r="U1002" s="336">
        <v>-0.87917774175039498</v>
      </c>
      <c r="V1002" s="336">
        <v>-5.1708139400343911E-2</v>
      </c>
      <c r="W1002" s="336">
        <v>-0.50691266445402072</v>
      </c>
      <c r="X1002" s="336">
        <v>-1.6154353609062477E-2</v>
      </c>
      <c r="Y1002" s="336">
        <v>-0.12250139802628066</v>
      </c>
      <c r="Z1002" s="336">
        <v>4.06235265324284E-2</v>
      </c>
      <c r="AA1002" s="336">
        <v>0.23091729448080314</v>
      </c>
      <c r="AB1002" s="336">
        <v>9.4618814489265846E-2</v>
      </c>
      <c r="AC1002" s="340">
        <v>-1.5406605405870206</v>
      </c>
      <c r="AD1002" s="509">
        <v>13909560000105</v>
      </c>
      <c r="AE1002" s="337" t="s">
        <v>2189</v>
      </c>
      <c r="AF1002" s="337" t="s">
        <v>2143</v>
      </c>
      <c r="AG1002" s="341" t="s">
        <v>1437</v>
      </c>
      <c r="AH1002" s="341" t="s">
        <v>2138</v>
      </c>
      <c r="AI1002" s="341">
        <v>1000</v>
      </c>
      <c r="AJ1002" s="341">
        <v>500</v>
      </c>
      <c r="AK1002" s="341">
        <v>500</v>
      </c>
      <c r="AL1002" s="336">
        <v>0.02</v>
      </c>
      <c r="AM1002" s="336">
        <v>0.2</v>
      </c>
      <c r="AN1002" s="336" t="s">
        <v>2147</v>
      </c>
      <c r="AO1002" s="334" t="s">
        <v>1324</v>
      </c>
      <c r="AP1002" s="337" t="s">
        <v>716</v>
      </c>
      <c r="AQ1002" s="343" t="s">
        <v>659</v>
      </c>
      <c r="AR1002" s="336">
        <v>5.3333333333333332E-3</v>
      </c>
      <c r="AS1002" s="336">
        <v>5.3333333333333332E-3</v>
      </c>
      <c r="AT1002" s="336"/>
      <c r="AW1002" s="629"/>
      <c r="AX1002" s="629"/>
      <c r="AY1002" s="630"/>
      <c r="AZ1002" s="630"/>
      <c r="BA1002" s="630"/>
      <c r="BB1002" s="631"/>
      <c r="BC1002" s="630"/>
      <c r="BD1002" s="630"/>
      <c r="BE1002" s="630"/>
      <c r="BF1002" s="630"/>
      <c r="BG1002" s="631"/>
      <c r="BH1002" s="631"/>
      <c r="BI1002" s="632"/>
      <c r="BJ1002" s="632"/>
      <c r="BK1002" s="632"/>
      <c r="BL1002" s="631"/>
      <c r="BM1002" s="631"/>
      <c r="BN1002" s="631"/>
      <c r="BO1002" s="631"/>
      <c r="BP1002" s="631"/>
      <c r="BQ1002" s="631"/>
      <c r="BR1002" s="631"/>
      <c r="BS1002" s="631"/>
      <c r="BT1002" s="634"/>
      <c r="BU1002" s="635"/>
      <c r="BV1002" s="633"/>
      <c r="BW1002" s="636"/>
    </row>
    <row r="1003" spans="2:75" ht="15.75" customHeight="1">
      <c r="B1003" s="330" t="s">
        <v>117</v>
      </c>
      <c r="C1003" s="331">
        <v>23732231000195</v>
      </c>
      <c r="D1003" s="332" t="s">
        <v>14</v>
      </c>
      <c r="E1003" s="332" t="s">
        <v>614</v>
      </c>
      <c r="F1003" s="332"/>
      <c r="G1003" s="333"/>
      <c r="H1003" s="333" t="s">
        <v>865</v>
      </c>
      <c r="I1003" s="333" t="s">
        <v>34</v>
      </c>
      <c r="J1003" s="333" t="s">
        <v>608</v>
      </c>
      <c r="K1003" s="334" t="s">
        <v>48</v>
      </c>
      <c r="L1003" s="335"/>
      <c r="M1003" s="335" t="s">
        <v>34</v>
      </c>
      <c r="N1003" s="334">
        <v>410314</v>
      </c>
      <c r="O1003" s="334" t="s">
        <v>1324</v>
      </c>
      <c r="P1003" s="338">
        <v>42368</v>
      </c>
      <c r="Q1003" s="339">
        <v>241484255.81</v>
      </c>
      <c r="R1003" s="339">
        <v>314485846.12476182</v>
      </c>
      <c r="S1003" s="334">
        <v>32</v>
      </c>
      <c r="T1003" s="336">
        <v>3.8275788563752355E-2</v>
      </c>
      <c r="U1003" s="336">
        <v>0.49479858948440053</v>
      </c>
      <c r="V1003" s="336">
        <v>-0.1626342189271931</v>
      </c>
      <c r="W1003" s="336">
        <v>-1.5943591512641755</v>
      </c>
      <c r="X1003" s="336">
        <v>-5.8265452673980533E-2</v>
      </c>
      <c r="Y1003" s="336">
        <v>-0.44183751216096728</v>
      </c>
      <c r="Z1003" s="336">
        <v>-2.9994508667455455E-2</v>
      </c>
      <c r="AA1003" s="336">
        <v>-0.17049851113346401</v>
      </c>
      <c r="AB1003" s="336">
        <v>0.15306688030980475</v>
      </c>
      <c r="AC1003" s="340">
        <v>-1.717390540986041</v>
      </c>
      <c r="AD1003" s="509">
        <v>23732220000105</v>
      </c>
      <c r="AE1003" s="337" t="s">
        <v>2191</v>
      </c>
      <c r="AF1003" s="337" t="s">
        <v>2140</v>
      </c>
      <c r="AG1003" s="341" t="s">
        <v>719</v>
      </c>
      <c r="AH1003" s="341" t="s">
        <v>2138</v>
      </c>
      <c r="AI1003" s="341">
        <v>20000</v>
      </c>
      <c r="AJ1003" s="341">
        <v>1000</v>
      </c>
      <c r="AK1003" s="341">
        <v>20000</v>
      </c>
      <c r="AL1003" s="336">
        <v>1.9E-2</v>
      </c>
      <c r="AM1003" s="336">
        <v>0.2</v>
      </c>
      <c r="AN1003" s="336" t="s">
        <v>64</v>
      </c>
      <c r="AO1003" s="334" t="s">
        <v>1324</v>
      </c>
      <c r="AP1003" s="337" t="s">
        <v>13</v>
      </c>
      <c r="AQ1003" s="343" t="s">
        <v>668</v>
      </c>
      <c r="AR1003" s="336">
        <v>4.7499999999999999E-3</v>
      </c>
      <c r="AS1003" s="336">
        <v>4.7499999999999999E-3</v>
      </c>
      <c r="AT1003" s="336"/>
      <c r="AW1003" s="629"/>
      <c r="AX1003" s="629"/>
      <c r="AY1003" s="630"/>
      <c r="AZ1003" s="630"/>
      <c r="BA1003" s="630"/>
      <c r="BB1003" s="631"/>
      <c r="BC1003" s="630"/>
      <c r="BD1003" s="630"/>
      <c r="BE1003" s="630"/>
      <c r="BF1003" s="630"/>
      <c r="BG1003" s="631"/>
      <c r="BH1003" s="631"/>
      <c r="BI1003" s="632"/>
      <c r="BJ1003" s="632"/>
      <c r="BK1003" s="632"/>
      <c r="BL1003" s="212"/>
      <c r="BM1003" s="631"/>
      <c r="BN1003" s="631"/>
      <c r="BO1003" s="631"/>
      <c r="BP1003" s="631"/>
      <c r="BQ1003" s="631"/>
      <c r="BR1003" s="631"/>
      <c r="BS1003" s="631"/>
      <c r="BT1003" s="634"/>
      <c r="BU1003" s="635"/>
      <c r="BV1003" s="633"/>
      <c r="BW1003" s="636"/>
    </row>
    <row r="1004" spans="2:75" ht="15.75" customHeight="1">
      <c r="B1004" s="330" t="s">
        <v>118</v>
      </c>
      <c r="C1004" s="331">
        <v>35609273000112</v>
      </c>
      <c r="D1004" s="332" t="s">
        <v>14</v>
      </c>
      <c r="E1004" s="332" t="s">
        <v>614</v>
      </c>
      <c r="F1004" s="332"/>
      <c r="G1004" s="333"/>
      <c r="H1004" s="333" t="s">
        <v>865</v>
      </c>
      <c r="I1004" s="333" t="s">
        <v>34</v>
      </c>
      <c r="J1004" s="333" t="s">
        <v>608</v>
      </c>
      <c r="K1004" s="334" t="s">
        <v>48</v>
      </c>
      <c r="L1004" s="335"/>
      <c r="M1004" s="335" t="s">
        <v>1415</v>
      </c>
      <c r="N1004" s="334">
        <v>526789</v>
      </c>
      <c r="O1004" s="334" t="s">
        <v>1321</v>
      </c>
      <c r="P1004" s="338">
        <v>43829</v>
      </c>
      <c r="Q1004" s="339">
        <v>4274455.29</v>
      </c>
      <c r="R1004" s="339">
        <v>7352445.5107936515</v>
      </c>
      <c r="S1004" s="334">
        <v>32</v>
      </c>
      <c r="T1004" s="336">
        <v>3.6499913246458959E-2</v>
      </c>
      <c r="U1004" s="336">
        <v>0.47184150263997499</v>
      </c>
      <c r="V1004" s="336">
        <v>-0.1653477530270705</v>
      </c>
      <c r="W1004" s="336">
        <v>-1.6209608587827127</v>
      </c>
      <c r="X1004" s="336">
        <v>-7.1298191240394604E-2</v>
      </c>
      <c r="Y1004" s="336">
        <v>-0.54066713624453988</v>
      </c>
      <c r="Z1004" s="336" t="s">
        <v>1418</v>
      </c>
      <c r="AA1004" s="336" t="s">
        <v>1418</v>
      </c>
      <c r="AB1004" s="336">
        <v>0.15303229032363105</v>
      </c>
      <c r="AC1004" s="340">
        <v>-1.7390089462265794</v>
      </c>
      <c r="AD1004" s="509">
        <v>23732220000105</v>
      </c>
      <c r="AE1004" s="337" t="s">
        <v>2191</v>
      </c>
      <c r="AF1004" s="337" t="s">
        <v>2140</v>
      </c>
      <c r="AG1004" s="341" t="s">
        <v>719</v>
      </c>
      <c r="AH1004" s="341" t="s">
        <v>2135</v>
      </c>
      <c r="AI1004" s="341">
        <v>20000</v>
      </c>
      <c r="AJ1004" s="341">
        <v>1000</v>
      </c>
      <c r="AK1004" s="341">
        <v>20000</v>
      </c>
      <c r="AL1004" s="336">
        <v>1.9E-2</v>
      </c>
      <c r="AM1004" s="336">
        <v>0.2</v>
      </c>
      <c r="AN1004" s="336" t="s">
        <v>2147</v>
      </c>
      <c r="AO1004" s="334" t="s">
        <v>1324</v>
      </c>
      <c r="AP1004" s="337" t="s">
        <v>13</v>
      </c>
      <c r="AQ1004" s="343" t="s">
        <v>668</v>
      </c>
      <c r="AR1004" s="336">
        <v>3.1666666666666666E-3</v>
      </c>
      <c r="AS1004" s="336">
        <v>3.1666666666666666E-3</v>
      </c>
      <c r="AT1004" s="336"/>
      <c r="AX1004" s="629"/>
      <c r="AY1004" s="630"/>
      <c r="AZ1004" s="630"/>
      <c r="BA1004" s="630"/>
      <c r="BB1004" s="631"/>
      <c r="BC1004" s="630"/>
      <c r="BD1004" s="630"/>
      <c r="BE1004" s="630"/>
      <c r="BF1004" s="630"/>
      <c r="BG1004" s="631"/>
      <c r="BH1004" s="631"/>
      <c r="BI1004" s="632"/>
      <c r="BJ1004" s="632"/>
      <c r="BK1004" s="632"/>
      <c r="BL1004" s="631"/>
      <c r="BM1004" s="631"/>
      <c r="BN1004" s="631"/>
      <c r="BO1004" s="631"/>
      <c r="BP1004" s="631"/>
      <c r="BQ1004" s="631"/>
      <c r="BR1004" s="631"/>
      <c r="BS1004" s="631"/>
      <c r="BT1004" s="634"/>
      <c r="BU1004" s="635"/>
      <c r="BV1004" s="633"/>
      <c r="BW1004" s="636"/>
    </row>
    <row r="1005" spans="2:75" ht="15.75" customHeight="1">
      <c r="B1005" s="330" t="s">
        <v>120</v>
      </c>
      <c r="C1005" s="331">
        <v>9635172000106</v>
      </c>
      <c r="D1005" s="332" t="s">
        <v>14</v>
      </c>
      <c r="E1005" s="332" t="s">
        <v>607</v>
      </c>
      <c r="F1005" s="332"/>
      <c r="G1005" s="333"/>
      <c r="H1005" s="333" t="s">
        <v>34</v>
      </c>
      <c r="I1005" s="333" t="s">
        <v>34</v>
      </c>
      <c r="J1005" s="333" t="s">
        <v>608</v>
      </c>
      <c r="K1005" s="334" t="s">
        <v>48</v>
      </c>
      <c r="L1005" s="335"/>
      <c r="M1005" s="335" t="s">
        <v>1415</v>
      </c>
      <c r="N1005" s="334">
        <v>253839</v>
      </c>
      <c r="O1005" s="334" t="s">
        <v>1321</v>
      </c>
      <c r="P1005" s="338">
        <v>40385</v>
      </c>
      <c r="Q1005" s="339">
        <v>238909378</v>
      </c>
      <c r="R1005" s="339">
        <v>475003391.96472192</v>
      </c>
      <c r="S1005" s="334">
        <v>32</v>
      </c>
      <c r="T1005" s="336">
        <v>1.0908474759208531E-2</v>
      </c>
      <c r="U1005" s="336">
        <v>0.14101598234331517</v>
      </c>
      <c r="V1005" s="336">
        <v>-0.18045127797429006</v>
      </c>
      <c r="W1005" s="336">
        <v>-1.7690259054548796</v>
      </c>
      <c r="X1005" s="336">
        <v>-6.4277110608223276E-2</v>
      </c>
      <c r="Y1005" s="336">
        <v>-0.48742500635741615</v>
      </c>
      <c r="Z1005" s="336">
        <v>-6.1579333028288774E-3</v>
      </c>
      <c r="AA1005" s="336">
        <v>-3.5003689222976912E-2</v>
      </c>
      <c r="AB1005" s="336">
        <v>0.2192906672881566</v>
      </c>
      <c r="AC1005" s="340">
        <v>-1.2405735403996185</v>
      </c>
      <c r="AD1005" s="509">
        <v>9635130000175</v>
      </c>
      <c r="AE1005" s="337" t="s">
        <v>2191</v>
      </c>
      <c r="AF1005" s="337" t="s">
        <v>2140</v>
      </c>
      <c r="AG1005" s="341" t="s">
        <v>719</v>
      </c>
      <c r="AH1005" s="341" t="s">
        <v>2138</v>
      </c>
      <c r="AI1005" s="341">
        <v>1000</v>
      </c>
      <c r="AJ1005" s="341">
        <v>1000</v>
      </c>
      <c r="AK1005" s="341">
        <v>1000</v>
      </c>
      <c r="AL1005" s="336">
        <v>1.9E-2</v>
      </c>
      <c r="AM1005" s="336">
        <v>0.2</v>
      </c>
      <c r="AN1005" s="336" t="s">
        <v>666</v>
      </c>
      <c r="AO1005" s="334" t="s">
        <v>1324</v>
      </c>
      <c r="AP1005" s="337" t="s">
        <v>716</v>
      </c>
      <c r="AQ1005" s="343" t="s">
        <v>659</v>
      </c>
      <c r="AR1005" s="336">
        <v>3.6099999999999999E-3</v>
      </c>
      <c r="AS1005" s="336">
        <v>3.6099999999999999E-3</v>
      </c>
      <c r="AT1005" s="336"/>
      <c r="AX1005" s="629"/>
      <c r="AY1005" s="630"/>
      <c r="AZ1005" s="630"/>
      <c r="BA1005" s="630"/>
      <c r="BB1005" s="631"/>
      <c r="BC1005" s="630"/>
      <c r="BD1005" s="630"/>
      <c r="BE1005" s="630"/>
      <c r="BF1005" s="630"/>
      <c r="BG1005" s="631"/>
      <c r="BH1005" s="631"/>
      <c r="BI1005" s="632"/>
      <c r="BJ1005" s="632"/>
      <c r="BK1005" s="632"/>
      <c r="BL1005" s="631"/>
      <c r="BM1005" s="631"/>
      <c r="BN1005" s="631"/>
      <c r="BO1005" s="631"/>
      <c r="BP1005" s="631"/>
      <c r="BQ1005" s="631"/>
      <c r="BR1005" s="631"/>
      <c r="BS1005" s="631"/>
      <c r="BT1005" s="634"/>
      <c r="BU1005" s="635"/>
      <c r="BV1005" s="633"/>
      <c r="BW1005" s="636"/>
    </row>
    <row r="1006" spans="2:75" ht="15.75" customHeight="1">
      <c r="B1006" s="330" t="s">
        <v>127</v>
      </c>
      <c r="C1006" s="331">
        <v>30282227000138</v>
      </c>
      <c r="D1006" s="332" t="s">
        <v>14</v>
      </c>
      <c r="E1006" s="332" t="s">
        <v>607</v>
      </c>
      <c r="F1006" s="332"/>
      <c r="G1006" s="333"/>
      <c r="H1006" s="333" t="s">
        <v>34</v>
      </c>
      <c r="I1006" s="333" t="s">
        <v>34</v>
      </c>
      <c r="J1006" s="333" t="s">
        <v>608</v>
      </c>
      <c r="K1006" s="334" t="s">
        <v>48</v>
      </c>
      <c r="L1006" s="335"/>
      <c r="M1006" s="335" t="s">
        <v>1415</v>
      </c>
      <c r="N1006" s="334">
        <v>478210</v>
      </c>
      <c r="O1006" s="334" t="s">
        <v>1321</v>
      </c>
      <c r="P1006" s="338">
        <v>43404</v>
      </c>
      <c r="Q1006" s="339">
        <v>140178269.15000001</v>
      </c>
      <c r="R1006" s="339">
        <v>203620156.62817463</v>
      </c>
      <c r="S1006" s="334">
        <v>32</v>
      </c>
      <c r="T1006" s="336">
        <v>4.4731376927314326E-2</v>
      </c>
      <c r="U1006" s="336">
        <v>0.57825124027073427</v>
      </c>
      <c r="V1006" s="336">
        <v>-0.1410142498717174</v>
      </c>
      <c r="W1006" s="336">
        <v>-1.3824111630669482</v>
      </c>
      <c r="X1006" s="336">
        <v>-6.8148042047311952E-2</v>
      </c>
      <c r="Y1006" s="336">
        <v>-0.51677898265555944</v>
      </c>
      <c r="Z1006" s="336">
        <v>-1.2395292148417059E-2</v>
      </c>
      <c r="AA1006" s="336">
        <v>-7.0458858979826414E-2</v>
      </c>
      <c r="AB1006" s="336">
        <v>0.20026253850525461</v>
      </c>
      <c r="AC1006" s="340">
        <v>-1.1438755105983729</v>
      </c>
      <c r="AD1006" s="509">
        <v>0</v>
      </c>
      <c r="AE1006" s="337" t="s">
        <v>2153</v>
      </c>
      <c r="AF1006" s="337" t="s">
        <v>728</v>
      </c>
      <c r="AG1006" s="341" t="s">
        <v>728</v>
      </c>
      <c r="AH1006" s="341" t="s">
        <v>2138</v>
      </c>
      <c r="AI1006" s="341">
        <v>1000</v>
      </c>
      <c r="AJ1006" s="341">
        <v>1000</v>
      </c>
      <c r="AK1006" s="341">
        <v>1000</v>
      </c>
      <c r="AL1006" s="336">
        <v>1.2500000000000001E-2</v>
      </c>
      <c r="AM1006" s="336">
        <v>0.1</v>
      </c>
      <c r="AN1006" s="336" t="s">
        <v>666</v>
      </c>
      <c r="AO1006" s="334" t="s">
        <v>1324</v>
      </c>
      <c r="AP1006" s="337" t="s">
        <v>716</v>
      </c>
      <c r="AQ1006" s="343" t="s">
        <v>659</v>
      </c>
      <c r="AR1006" s="336">
        <v>3.3333333333333335E-3</v>
      </c>
      <c r="AS1006" s="336">
        <v>3.3333333333333335E-3</v>
      </c>
      <c r="AT1006" s="336"/>
      <c r="AX1006" s="629"/>
      <c r="AY1006" s="630"/>
      <c r="AZ1006" s="630"/>
      <c r="BA1006" s="630"/>
      <c r="BB1006" s="631"/>
      <c r="BC1006" s="630"/>
      <c r="BD1006" s="630"/>
      <c r="BE1006" s="630"/>
      <c r="BF1006" s="630"/>
      <c r="BG1006" s="631"/>
      <c r="BH1006" s="631"/>
      <c r="BI1006" s="632"/>
      <c r="BJ1006" s="632"/>
      <c r="BK1006" s="632"/>
      <c r="BL1006" s="631"/>
      <c r="BM1006" s="631"/>
      <c r="BN1006" s="631"/>
      <c r="BO1006" s="631"/>
      <c r="BP1006" s="631"/>
      <c r="BQ1006" s="631"/>
      <c r="BR1006" s="631"/>
      <c r="BS1006" s="631"/>
      <c r="BT1006" s="634"/>
      <c r="BU1006" s="635"/>
      <c r="BV1006" s="633"/>
      <c r="BW1006" s="636"/>
    </row>
    <row r="1007" spans="2:75" ht="15.75" customHeight="1">
      <c r="B1007" s="330" t="s">
        <v>1513</v>
      </c>
      <c r="C1007" s="331">
        <v>30618435000165</v>
      </c>
      <c r="D1007" s="332" t="s">
        <v>14</v>
      </c>
      <c r="E1007" s="332" t="s">
        <v>607</v>
      </c>
      <c r="F1007" s="332"/>
      <c r="G1007" s="333"/>
      <c r="H1007" s="333" t="s">
        <v>34</v>
      </c>
      <c r="I1007" s="333" t="s">
        <v>34</v>
      </c>
      <c r="J1007" s="333" t="s">
        <v>608</v>
      </c>
      <c r="K1007" s="334" t="s">
        <v>48</v>
      </c>
      <c r="L1007" s="335"/>
      <c r="M1007" s="335"/>
      <c r="N1007" s="334">
        <v>483036</v>
      </c>
      <c r="O1007" s="334" t="s">
        <v>1321</v>
      </c>
      <c r="P1007" s="338">
        <v>43426</v>
      </c>
      <c r="Q1007" s="339">
        <v>48755728.979999997</v>
      </c>
      <c r="R1007" s="339">
        <v>53359136.763968289</v>
      </c>
      <c r="S1007" s="334">
        <v>32</v>
      </c>
      <c r="T1007" s="336">
        <v>-0.15286497513423014</v>
      </c>
      <c r="U1007" s="336">
        <v>-1.7194120208644057</v>
      </c>
      <c r="V1007" s="336">
        <v>-0.29639879422761628</v>
      </c>
      <c r="W1007" s="336">
        <v>-2.7202617071264803</v>
      </c>
      <c r="X1007" s="336">
        <v>-0.10629242516663717</v>
      </c>
      <c r="Y1007" s="336">
        <v>-0.74742606006748058</v>
      </c>
      <c r="Z1007" s="336">
        <v>1.169255760894905E-2</v>
      </c>
      <c r="AA1007" s="336">
        <v>6.3894725740265182E-2</v>
      </c>
      <c r="AB1007" s="336">
        <v>0.27677638848447295</v>
      </c>
      <c r="AC1007" s="340">
        <v>-1.5050002381890404</v>
      </c>
      <c r="AD1007" s="509">
        <v>29224691000199</v>
      </c>
      <c r="AE1007" s="337" t="s">
        <v>2201</v>
      </c>
      <c r="AF1007" s="337" t="s">
        <v>2143</v>
      </c>
      <c r="AG1007" s="341" t="s">
        <v>1437</v>
      </c>
      <c r="AH1007" s="341" t="s">
        <v>2156</v>
      </c>
      <c r="AI1007" s="341">
        <v>5000</v>
      </c>
      <c r="AJ1007" s="341">
        <v>1000</v>
      </c>
      <c r="AK1007" s="341">
        <v>5000</v>
      </c>
      <c r="AL1007" s="336">
        <v>5.9999999999999995E-4</v>
      </c>
      <c r="AM1007" s="336" t="s">
        <v>34</v>
      </c>
      <c r="AN1007" s="336" t="s">
        <v>666</v>
      </c>
      <c r="AO1007" s="334" t="s">
        <v>1324</v>
      </c>
      <c r="AP1007" s="337" t="s">
        <v>716</v>
      </c>
      <c r="AQ1007" s="343" t="s">
        <v>687</v>
      </c>
      <c r="AR1007" s="336" t="s">
        <v>34</v>
      </c>
      <c r="AS1007" s="336" t="s">
        <v>34</v>
      </c>
      <c r="AT1007" s="336"/>
      <c r="AX1007" s="629"/>
      <c r="AY1007" s="630"/>
      <c r="AZ1007" s="630"/>
      <c r="BA1007" s="630"/>
      <c r="BB1007" s="631"/>
      <c r="BC1007" s="630"/>
      <c r="BD1007" s="630"/>
      <c r="BE1007" s="630"/>
      <c r="BF1007" s="630"/>
      <c r="BG1007" s="631"/>
      <c r="BH1007" s="631"/>
      <c r="BI1007" s="632"/>
      <c r="BJ1007" s="632"/>
      <c r="BK1007" s="632"/>
      <c r="BL1007" s="631"/>
      <c r="BM1007" s="631"/>
      <c r="BN1007" s="631"/>
      <c r="BO1007" s="631"/>
      <c r="BP1007" s="631"/>
      <c r="BQ1007" s="631"/>
      <c r="BR1007" s="631"/>
      <c r="BS1007" s="631"/>
      <c r="BT1007" s="634"/>
      <c r="BU1007" s="635"/>
      <c r="BV1007" s="633"/>
      <c r="BW1007" s="636"/>
    </row>
    <row r="1008" spans="2:75" ht="15.75" customHeight="1">
      <c r="B1008" s="330" t="s">
        <v>130</v>
      </c>
      <c r="C1008" s="331">
        <v>15390811000113</v>
      </c>
      <c r="D1008" s="332" t="s">
        <v>14</v>
      </c>
      <c r="E1008" s="332" t="s">
        <v>607</v>
      </c>
      <c r="F1008" s="332"/>
      <c r="G1008" s="333"/>
      <c r="H1008" s="333" t="s">
        <v>34</v>
      </c>
      <c r="I1008" s="333" t="s">
        <v>34</v>
      </c>
      <c r="J1008" s="333" t="s">
        <v>608</v>
      </c>
      <c r="K1008" s="334" t="s">
        <v>48</v>
      </c>
      <c r="L1008" s="335"/>
      <c r="M1008" s="335" t="s">
        <v>34</v>
      </c>
      <c r="N1008" s="334">
        <v>305261</v>
      </c>
      <c r="O1008" s="334" t="s">
        <v>1324</v>
      </c>
      <c r="P1008" s="338">
        <v>41059</v>
      </c>
      <c r="Q1008" s="339">
        <v>89391370.469999999</v>
      </c>
      <c r="R1008" s="339">
        <v>116102468.65773807</v>
      </c>
      <c r="S1008" s="334">
        <v>32</v>
      </c>
      <c r="T1008" s="336">
        <v>-0.13365147982454728</v>
      </c>
      <c r="U1008" s="336">
        <v>-1.7277387659705925</v>
      </c>
      <c r="V1008" s="336">
        <v>-0.35414315902608651</v>
      </c>
      <c r="W1008" s="336">
        <v>-3.4717871194352723</v>
      </c>
      <c r="X1008" s="336">
        <v>-0.22288246110478482</v>
      </c>
      <c r="Y1008" s="336">
        <v>-1.6901581915080306</v>
      </c>
      <c r="Z1008" s="336">
        <v>-8.9059653560094154E-2</v>
      </c>
      <c r="AA1008" s="336">
        <v>-0.50624394292991504</v>
      </c>
      <c r="AB1008" s="336">
        <v>0.28381641124080759</v>
      </c>
      <c r="AC1008" s="340">
        <v>-1.739799540318764</v>
      </c>
      <c r="AD1008" s="509">
        <v>15165493000197</v>
      </c>
      <c r="AE1008" s="337" t="s">
        <v>2201</v>
      </c>
      <c r="AF1008" s="337" t="s">
        <v>2143</v>
      </c>
      <c r="AG1008" s="341" t="s">
        <v>1437</v>
      </c>
      <c r="AH1008" s="341" t="s">
        <v>2138</v>
      </c>
      <c r="AI1008" s="341">
        <v>150000</v>
      </c>
      <c r="AJ1008" s="341">
        <v>10000</v>
      </c>
      <c r="AK1008" s="341">
        <v>150000</v>
      </c>
      <c r="AL1008" s="336">
        <v>2.4E-2</v>
      </c>
      <c r="AM1008" s="336">
        <v>0.2</v>
      </c>
      <c r="AN1008" s="336" t="s">
        <v>666</v>
      </c>
      <c r="AO1008" s="334" t="s">
        <v>1324</v>
      </c>
      <c r="AP1008" s="337" t="s">
        <v>716</v>
      </c>
      <c r="AQ1008" s="343" t="s">
        <v>665</v>
      </c>
      <c r="AR1008" s="336">
        <v>4.0000000000000001E-3</v>
      </c>
      <c r="AS1008" s="336">
        <v>4.0000000000000001E-3</v>
      </c>
      <c r="AT1008" s="336"/>
      <c r="AX1008" s="629"/>
      <c r="AY1008" s="630"/>
      <c r="AZ1008" s="630"/>
      <c r="BA1008" s="630"/>
      <c r="BB1008" s="631"/>
      <c r="BC1008" s="630"/>
      <c r="BD1008" s="630"/>
      <c r="BE1008" s="630"/>
      <c r="BF1008" s="630"/>
      <c r="BG1008" s="631"/>
      <c r="BH1008" s="631"/>
      <c r="BI1008" s="632"/>
      <c r="BJ1008" s="632"/>
      <c r="BK1008" s="632"/>
      <c r="BL1008" s="631"/>
      <c r="BM1008" s="631"/>
      <c r="BN1008" s="631"/>
      <c r="BO1008" s="631"/>
      <c r="BP1008" s="631"/>
      <c r="BQ1008" s="631"/>
      <c r="BR1008" s="631"/>
      <c r="BS1008" s="631"/>
      <c r="BT1008" s="634"/>
      <c r="BU1008" s="635"/>
      <c r="BV1008" s="633"/>
      <c r="BW1008" s="636"/>
    </row>
    <row r="1009" spans="2:75" ht="15.75" customHeight="1">
      <c r="B1009" s="330" t="s">
        <v>131</v>
      </c>
      <c r="C1009" s="331">
        <v>8323402000139</v>
      </c>
      <c r="D1009" s="332" t="s">
        <v>14</v>
      </c>
      <c r="E1009" s="332" t="s">
        <v>607</v>
      </c>
      <c r="F1009" s="332"/>
      <c r="G1009" s="333"/>
      <c r="H1009" s="333" t="s">
        <v>34</v>
      </c>
      <c r="I1009" s="333" t="s">
        <v>34</v>
      </c>
      <c r="J1009" s="333" t="s">
        <v>608</v>
      </c>
      <c r="K1009" s="334" t="s">
        <v>48</v>
      </c>
      <c r="L1009" s="335"/>
      <c r="M1009" s="335" t="s">
        <v>1415</v>
      </c>
      <c r="N1009" s="334">
        <v>212962</v>
      </c>
      <c r="O1009" s="334" t="s">
        <v>1321</v>
      </c>
      <c r="P1009" s="338">
        <v>39637</v>
      </c>
      <c r="Q1009" s="339">
        <v>776566893.41999996</v>
      </c>
      <c r="R1009" s="339">
        <v>1304257432.337023</v>
      </c>
      <c r="S1009" s="334">
        <v>32</v>
      </c>
      <c r="T1009" s="336">
        <v>-0.13040532884291178</v>
      </c>
      <c r="U1009" s="336">
        <v>-1.685775138642801</v>
      </c>
      <c r="V1009" s="336">
        <v>-0.35033315901940032</v>
      </c>
      <c r="W1009" s="336">
        <v>-3.4344363797382589</v>
      </c>
      <c r="X1009" s="336">
        <v>-0.20736963724060431</v>
      </c>
      <c r="Y1009" s="336">
        <v>-1.572521630077836</v>
      </c>
      <c r="Z1009" s="336">
        <v>-6.6470713024383121E-2</v>
      </c>
      <c r="AA1009" s="336">
        <v>-0.37784108185555121</v>
      </c>
      <c r="AB1009" s="336">
        <v>0.28344950058232576</v>
      </c>
      <c r="AC1009" s="340">
        <v>-1.7217030490215228</v>
      </c>
      <c r="AD1009" s="509">
        <v>15165493000197</v>
      </c>
      <c r="AE1009" s="337" t="s">
        <v>2201</v>
      </c>
      <c r="AF1009" s="337" t="s">
        <v>2143</v>
      </c>
      <c r="AG1009" s="341" t="s">
        <v>1437</v>
      </c>
      <c r="AH1009" s="341" t="s">
        <v>2138</v>
      </c>
      <c r="AI1009" s="341">
        <v>150000</v>
      </c>
      <c r="AJ1009" s="341">
        <v>10000</v>
      </c>
      <c r="AK1009" s="341">
        <v>150000</v>
      </c>
      <c r="AL1009" s="336">
        <v>1.8000000000000002E-2</v>
      </c>
      <c r="AM1009" s="336">
        <v>0.2</v>
      </c>
      <c r="AN1009" s="336" t="s">
        <v>666</v>
      </c>
      <c r="AO1009" s="334" t="s">
        <v>1324</v>
      </c>
      <c r="AP1009" s="337" t="s">
        <v>716</v>
      </c>
      <c r="AQ1009" s="343" t="s">
        <v>665</v>
      </c>
      <c r="AR1009" s="336" t="s">
        <v>34</v>
      </c>
      <c r="AS1009" s="336" t="s">
        <v>34</v>
      </c>
      <c r="AT1009" s="336"/>
      <c r="AX1009" s="629"/>
      <c r="AY1009" s="630"/>
      <c r="AZ1009" s="630"/>
      <c r="BA1009" s="630"/>
      <c r="BB1009" s="631"/>
      <c r="BC1009" s="630"/>
      <c r="BD1009" s="630"/>
      <c r="BE1009" s="630"/>
      <c r="BF1009" s="630"/>
      <c r="BG1009" s="631"/>
      <c r="BH1009" s="631"/>
      <c r="BI1009" s="632"/>
      <c r="BJ1009" s="632"/>
      <c r="BK1009" s="632"/>
      <c r="BL1009" s="631"/>
      <c r="BM1009" s="631"/>
      <c r="BN1009" s="631"/>
      <c r="BO1009" s="631"/>
      <c r="BP1009" s="631"/>
      <c r="BQ1009" s="631"/>
      <c r="BR1009" s="631"/>
      <c r="BS1009" s="631"/>
      <c r="BT1009" s="634"/>
      <c r="BU1009" s="635"/>
      <c r="BV1009" s="633"/>
      <c r="BW1009" s="636"/>
    </row>
    <row r="1010" spans="2:75" ht="15.75" customHeight="1">
      <c r="B1010" s="330" t="s">
        <v>1514</v>
      </c>
      <c r="C1010" s="331">
        <v>38173778000175</v>
      </c>
      <c r="D1010" s="332" t="s">
        <v>14</v>
      </c>
      <c r="E1010" s="332"/>
      <c r="F1010" s="332"/>
      <c r="G1010" s="333"/>
      <c r="H1010" s="333" t="s">
        <v>34</v>
      </c>
      <c r="I1010" s="333"/>
      <c r="J1010" s="333"/>
      <c r="K1010" s="334"/>
      <c r="L1010" s="335"/>
      <c r="M1010" s="335"/>
      <c r="N1010" s="334">
        <v>602353</v>
      </c>
      <c r="O1010" s="334" t="s">
        <v>1321</v>
      </c>
      <c r="P1010" s="338">
        <v>44391</v>
      </c>
      <c r="Q1010" s="339">
        <v>48150754.390000001</v>
      </c>
      <c r="R1010" s="339">
        <v>50088779.204999961</v>
      </c>
      <c r="S1010" s="334">
        <v>32</v>
      </c>
      <c r="T1010" s="336">
        <v>-0.17767078062246211</v>
      </c>
      <c r="U1010" s="336">
        <v>-1.9984255758415237</v>
      </c>
      <c r="V1010" s="336">
        <v>-0.31662975984523423</v>
      </c>
      <c r="W1010" s="336">
        <v>-2.9059356104607028</v>
      </c>
      <c r="X1010" s="336" t="s">
        <v>1418</v>
      </c>
      <c r="Y1010" s="336" t="s">
        <v>1418</v>
      </c>
      <c r="Z1010" s="336" t="s">
        <v>1418</v>
      </c>
      <c r="AA1010" s="336" t="s">
        <v>1418</v>
      </c>
      <c r="AB1010" s="336">
        <v>0.28162906035796792</v>
      </c>
      <c r="AC1010" s="340">
        <v>-1.5777084695006449</v>
      </c>
      <c r="AD1010" s="509">
        <v>41128218000103</v>
      </c>
      <c r="AE1010" s="337" t="s">
        <v>2148</v>
      </c>
      <c r="AF1010" s="337" t="s">
        <v>2134</v>
      </c>
      <c r="AG1010" s="341" t="s">
        <v>1436</v>
      </c>
      <c r="AH1010" s="341" t="s">
        <v>2144</v>
      </c>
      <c r="AI1010" s="341">
        <v>0</v>
      </c>
      <c r="AJ1010" s="341">
        <v>0</v>
      </c>
      <c r="AK1010" s="341">
        <v>0</v>
      </c>
      <c r="AL1010" s="336">
        <v>5.0000000000000001E-3</v>
      </c>
      <c r="AM1010" s="336" t="s">
        <v>34</v>
      </c>
      <c r="AN1010" s="336" t="s">
        <v>34</v>
      </c>
      <c r="AO1010" s="334" t="s">
        <v>1321</v>
      </c>
      <c r="AP1010" s="337" t="s">
        <v>716</v>
      </c>
      <c r="AQ1010" s="343" t="s">
        <v>2145</v>
      </c>
      <c r="AR1010" s="336" t="s">
        <v>34</v>
      </c>
      <c r="AS1010" s="336" t="s">
        <v>34</v>
      </c>
      <c r="AT1010" s="336"/>
      <c r="AX1010" s="629"/>
      <c r="AY1010" s="630"/>
      <c r="AZ1010" s="630"/>
      <c r="BA1010" s="630"/>
      <c r="BB1010" s="631"/>
      <c r="BC1010" s="630"/>
      <c r="BD1010" s="630"/>
      <c r="BE1010" s="630"/>
      <c r="BF1010" s="630"/>
      <c r="BG1010" s="631"/>
      <c r="BH1010" s="631"/>
      <c r="BI1010" s="632"/>
      <c r="BJ1010" s="632"/>
      <c r="BK1010" s="632"/>
      <c r="BL1010" s="631"/>
      <c r="BM1010" s="631"/>
      <c r="BN1010" s="631"/>
      <c r="BO1010" s="631"/>
      <c r="BP1010" s="631"/>
      <c r="BQ1010" s="631"/>
      <c r="BR1010" s="631"/>
      <c r="BS1010" s="631"/>
      <c r="BT1010" s="634"/>
      <c r="BU1010" s="635"/>
      <c r="BV1010" s="633"/>
      <c r="BW1010" s="636"/>
    </row>
    <row r="1011" spans="2:75" ht="15.75" customHeight="1">
      <c r="B1011" s="330" t="s">
        <v>132</v>
      </c>
      <c r="C1011" s="331">
        <v>29286347000124</v>
      </c>
      <c r="D1011" s="332" t="s">
        <v>14</v>
      </c>
      <c r="E1011" s="332" t="s">
        <v>607</v>
      </c>
      <c r="F1011" s="332"/>
      <c r="G1011" s="333"/>
      <c r="H1011" s="333" t="s">
        <v>34</v>
      </c>
      <c r="I1011" s="333" t="s">
        <v>34</v>
      </c>
      <c r="J1011" s="333" t="s">
        <v>608</v>
      </c>
      <c r="K1011" s="334" t="s">
        <v>48</v>
      </c>
      <c r="L1011" s="335"/>
      <c r="M1011" s="335" t="s">
        <v>1415</v>
      </c>
      <c r="N1011" s="334">
        <v>463302</v>
      </c>
      <c r="O1011" s="334" t="s">
        <v>1324</v>
      </c>
      <c r="P1011" s="338">
        <v>43168</v>
      </c>
      <c r="Q1011" s="339">
        <v>465490328.38999999</v>
      </c>
      <c r="R1011" s="339">
        <v>553434836.34650826</v>
      </c>
      <c r="S1011" s="334">
        <v>32</v>
      </c>
      <c r="T1011" s="336">
        <v>-0.14126485424508062</v>
      </c>
      <c r="U1011" s="336">
        <v>-1.8261583430936617</v>
      </c>
      <c r="V1011" s="336">
        <v>-0.36137491441622582</v>
      </c>
      <c r="W1011" s="336">
        <v>-3.5426825033343663</v>
      </c>
      <c r="X1011" s="336">
        <v>-0.22241232389687648</v>
      </c>
      <c r="Y1011" s="336">
        <v>-1.6865930556550779</v>
      </c>
      <c r="Z1011" s="336">
        <v>-6.3844877139751177E-2</v>
      </c>
      <c r="AA1011" s="336">
        <v>-0.36291497942213036</v>
      </c>
      <c r="AB1011" s="336">
        <v>0.27729233664710501</v>
      </c>
      <c r="AC1011" s="340">
        <v>-1.8278357004017018</v>
      </c>
      <c r="AD1011" s="509">
        <v>29224691000199</v>
      </c>
      <c r="AE1011" s="337" t="s">
        <v>2201</v>
      </c>
      <c r="AF1011" s="337" t="s">
        <v>2143</v>
      </c>
      <c r="AG1011" s="341" t="s">
        <v>1437</v>
      </c>
      <c r="AH1011" s="341" t="s">
        <v>2135</v>
      </c>
      <c r="AI1011" s="341">
        <v>300000</v>
      </c>
      <c r="AJ1011" s="341">
        <v>10000</v>
      </c>
      <c r="AK1011" s="341">
        <v>300000</v>
      </c>
      <c r="AL1011" s="336">
        <v>1.3000000000000001E-2</v>
      </c>
      <c r="AM1011" s="336">
        <v>0.2</v>
      </c>
      <c r="AN1011" s="336" t="s">
        <v>666</v>
      </c>
      <c r="AO1011" s="334" t="s">
        <v>1324</v>
      </c>
      <c r="AP1011" s="337" t="s">
        <v>716</v>
      </c>
      <c r="AQ1011" s="343" t="s">
        <v>665</v>
      </c>
      <c r="AR1011" s="336" t="s">
        <v>34</v>
      </c>
      <c r="AS1011" s="336" t="s">
        <v>34</v>
      </c>
      <c r="AT1011" s="336"/>
      <c r="AX1011" s="629"/>
      <c r="AY1011" s="630"/>
      <c r="AZ1011" s="630"/>
      <c r="BA1011" s="630"/>
      <c r="BB1011" s="631"/>
      <c r="BC1011" s="630"/>
      <c r="BD1011" s="630"/>
      <c r="BE1011" s="630"/>
      <c r="BF1011" s="630"/>
      <c r="BG1011" s="631"/>
      <c r="BH1011" s="631"/>
      <c r="BI1011" s="632"/>
      <c r="BJ1011" s="632"/>
      <c r="BK1011" s="632"/>
      <c r="BL1011" s="631"/>
      <c r="BM1011" s="631"/>
      <c r="BN1011" s="631"/>
      <c r="BO1011" s="631"/>
      <c r="BP1011" s="631"/>
      <c r="BQ1011" s="631"/>
      <c r="BR1011" s="631"/>
      <c r="BS1011" s="631"/>
      <c r="BT1011" s="634"/>
      <c r="BU1011" s="635"/>
      <c r="BV1011" s="633"/>
      <c r="BW1011" s="636"/>
    </row>
    <row r="1012" spans="2:75" ht="15.75" customHeight="1">
      <c r="B1012" s="330" t="s">
        <v>1515</v>
      </c>
      <c r="C1012" s="331">
        <v>41063234000165</v>
      </c>
      <c r="D1012" s="332" t="s">
        <v>14</v>
      </c>
      <c r="E1012" s="332" t="s">
        <v>614</v>
      </c>
      <c r="F1012" s="332"/>
      <c r="G1012" s="333"/>
      <c r="H1012" s="333" t="s">
        <v>865</v>
      </c>
      <c r="I1012" s="333" t="s">
        <v>34</v>
      </c>
      <c r="J1012" s="333" t="s">
        <v>608</v>
      </c>
      <c r="K1012" s="334" t="s">
        <v>48</v>
      </c>
      <c r="L1012" s="335"/>
      <c r="M1012" s="335"/>
      <c r="N1012" s="334">
        <v>586625</v>
      </c>
      <c r="O1012" s="334" t="s">
        <v>1321</v>
      </c>
      <c r="P1012" s="338">
        <v>44313</v>
      </c>
      <c r="Q1012" s="339">
        <v>29495848.530000001</v>
      </c>
      <c r="R1012" s="339">
        <v>17682740.678492066</v>
      </c>
      <c r="S1012" s="334">
        <v>32</v>
      </c>
      <c r="T1012" s="336">
        <v>0.15727484039590389</v>
      </c>
      <c r="U1012" s="336">
        <v>1.7690138039717274</v>
      </c>
      <c r="V1012" s="336">
        <v>0.12172161452833796</v>
      </c>
      <c r="W1012" s="336">
        <v>1.1171254855941555</v>
      </c>
      <c r="X1012" s="336" t="s">
        <v>1418</v>
      </c>
      <c r="Y1012" s="336" t="s">
        <v>1418</v>
      </c>
      <c r="Z1012" s="336" t="s">
        <v>1418</v>
      </c>
      <c r="AA1012" s="336" t="s">
        <v>1418</v>
      </c>
      <c r="AB1012" s="336">
        <v>0.14928725484086319</v>
      </c>
      <c r="AC1012" s="340">
        <v>0.15105162310426951</v>
      </c>
      <c r="AD1012" s="509">
        <v>40386431000152</v>
      </c>
      <c r="AE1012" s="337" t="s">
        <v>2148</v>
      </c>
      <c r="AF1012" s="337" t="s">
        <v>2134</v>
      </c>
      <c r="AG1012" s="341" t="s">
        <v>1436</v>
      </c>
      <c r="AH1012" s="341" t="s">
        <v>2144</v>
      </c>
      <c r="AI1012" s="341">
        <v>10000</v>
      </c>
      <c r="AJ1012" s="341" t="s">
        <v>1428</v>
      </c>
      <c r="AK1012" s="341" t="s">
        <v>1428</v>
      </c>
      <c r="AL1012" s="336">
        <v>6.9999999999999993E-3</v>
      </c>
      <c r="AM1012" s="336" t="s">
        <v>34</v>
      </c>
      <c r="AN1012" s="336" t="s">
        <v>34</v>
      </c>
      <c r="AO1012" s="334" t="s">
        <v>1321</v>
      </c>
      <c r="AP1012" s="337" t="s">
        <v>13</v>
      </c>
      <c r="AQ1012" s="343" t="s">
        <v>2202</v>
      </c>
      <c r="AR1012" s="336" t="s">
        <v>34</v>
      </c>
      <c r="AS1012" s="336" t="s">
        <v>34</v>
      </c>
      <c r="AT1012" s="336"/>
      <c r="AX1012" s="629"/>
      <c r="AY1012" s="630"/>
      <c r="AZ1012" s="630"/>
      <c r="BA1012" s="630"/>
      <c r="BB1012" s="631"/>
      <c r="BC1012" s="630"/>
      <c r="BD1012" s="630"/>
      <c r="BE1012" s="630"/>
      <c r="BF1012" s="630"/>
      <c r="BG1012" s="631"/>
      <c r="BH1012" s="631"/>
      <c r="BI1012" s="632"/>
      <c r="BJ1012" s="632"/>
      <c r="BK1012" s="632"/>
      <c r="BL1012" s="631"/>
      <c r="BM1012" s="631"/>
      <c r="BN1012" s="631"/>
      <c r="BO1012" s="631"/>
      <c r="BP1012" s="631"/>
      <c r="BQ1012" s="631"/>
      <c r="BR1012" s="631"/>
      <c r="BS1012" s="631"/>
      <c r="BT1012" s="634"/>
      <c r="BU1012" s="635"/>
      <c r="BV1012" s="633"/>
      <c r="BW1012" s="636"/>
    </row>
    <row r="1013" spans="2:75" ht="15.75" customHeight="1">
      <c r="B1013" s="330" t="s">
        <v>468</v>
      </c>
      <c r="C1013" s="331">
        <v>41219215000185</v>
      </c>
      <c r="D1013" s="332" t="s">
        <v>14</v>
      </c>
      <c r="E1013" s="332" t="s">
        <v>607</v>
      </c>
      <c r="F1013" s="332"/>
      <c r="G1013" s="333"/>
      <c r="H1013" s="333" t="s">
        <v>34</v>
      </c>
      <c r="I1013" s="333" t="s">
        <v>34</v>
      </c>
      <c r="J1013" s="333" t="s">
        <v>608</v>
      </c>
      <c r="K1013" s="334" t="s">
        <v>48</v>
      </c>
      <c r="L1013" s="335"/>
      <c r="M1013" s="335" t="s">
        <v>1415</v>
      </c>
      <c r="N1013" s="334">
        <v>593672</v>
      </c>
      <c r="O1013" s="334" t="s">
        <v>1321</v>
      </c>
      <c r="P1013" s="338">
        <v>44347</v>
      </c>
      <c r="Q1013" s="339">
        <v>8413344.0500000007</v>
      </c>
      <c r="R1013" s="339">
        <v>8508135.8002777733</v>
      </c>
      <c r="S1013" s="334">
        <v>32</v>
      </c>
      <c r="T1013" s="336">
        <v>-4.4048791929961584E-2</v>
      </c>
      <c r="U1013" s="336">
        <v>-0.56942733078208185</v>
      </c>
      <c r="V1013" s="336">
        <v>-0.22536500916693492</v>
      </c>
      <c r="W1013" s="336">
        <v>-2.20933065077093</v>
      </c>
      <c r="X1013" s="336" t="s">
        <v>1418</v>
      </c>
      <c r="Y1013" s="336" t="s">
        <v>1418</v>
      </c>
      <c r="Z1013" s="336" t="s">
        <v>1418</v>
      </c>
      <c r="AA1013" s="336" t="s">
        <v>1418</v>
      </c>
      <c r="AB1013" s="336">
        <v>0.22709834424597317</v>
      </c>
      <c r="AC1013" s="340">
        <v>-1.4383444892316171</v>
      </c>
      <c r="AD1013" s="509">
        <v>0</v>
      </c>
      <c r="AE1013" s="337" t="s">
        <v>2204</v>
      </c>
      <c r="AF1013" s="337" t="s">
        <v>719</v>
      </c>
      <c r="AG1013" s="341" t="s">
        <v>719</v>
      </c>
      <c r="AH1013" s="341" t="s">
        <v>2138</v>
      </c>
      <c r="AI1013" s="341">
        <v>100</v>
      </c>
      <c r="AJ1013" s="341">
        <v>100</v>
      </c>
      <c r="AK1013" s="341">
        <v>100</v>
      </c>
      <c r="AL1013" s="336">
        <v>7.4999999999999997E-3</v>
      </c>
      <c r="AM1013" s="336">
        <v>0.1</v>
      </c>
      <c r="AN1013" s="336" t="s">
        <v>2147</v>
      </c>
      <c r="AO1013" s="334" t="s">
        <v>1324</v>
      </c>
      <c r="AP1013" s="337" t="s">
        <v>716</v>
      </c>
      <c r="AQ1013" s="343" t="s">
        <v>659</v>
      </c>
      <c r="AR1013" s="336">
        <v>2E-3</v>
      </c>
      <c r="AS1013" s="336">
        <v>2E-3</v>
      </c>
      <c r="AT1013" s="336"/>
      <c r="AX1013" s="629"/>
      <c r="AY1013" s="630"/>
      <c r="AZ1013" s="630"/>
      <c r="BA1013" s="630"/>
      <c r="BB1013" s="631"/>
      <c r="BC1013" s="630"/>
      <c r="BD1013" s="630"/>
      <c r="BE1013" s="630"/>
      <c r="BF1013" s="630"/>
      <c r="BG1013" s="631"/>
      <c r="BH1013" s="631"/>
      <c r="BI1013" s="632"/>
      <c r="BJ1013" s="632"/>
      <c r="BK1013" s="632"/>
      <c r="BL1013" s="631"/>
      <c r="BM1013" s="631"/>
      <c r="BN1013" s="631"/>
      <c r="BO1013" s="631"/>
      <c r="BP1013" s="631"/>
      <c r="BQ1013" s="631"/>
      <c r="BR1013" s="631"/>
      <c r="BS1013" s="631"/>
      <c r="BT1013" s="634"/>
      <c r="BU1013" s="635"/>
      <c r="BV1013" s="633"/>
      <c r="BW1013" s="636"/>
    </row>
    <row r="1014" spans="2:75" ht="15.75" customHeight="1">
      <c r="B1014" s="330" t="s">
        <v>30</v>
      </c>
      <c r="C1014" s="331">
        <v>14866273000128</v>
      </c>
      <c r="D1014" s="332" t="s">
        <v>14</v>
      </c>
      <c r="E1014" s="332" t="s">
        <v>607</v>
      </c>
      <c r="F1014" s="332"/>
      <c r="G1014" s="333"/>
      <c r="H1014" s="333" t="s">
        <v>34</v>
      </c>
      <c r="I1014" s="333" t="s">
        <v>34</v>
      </c>
      <c r="J1014" s="333" t="s">
        <v>608</v>
      </c>
      <c r="K1014" s="334" t="s">
        <v>48</v>
      </c>
      <c r="L1014" s="335"/>
      <c r="M1014" s="335" t="s">
        <v>34</v>
      </c>
      <c r="N1014" s="334">
        <v>311774</v>
      </c>
      <c r="O1014" s="334" t="s">
        <v>1321</v>
      </c>
      <c r="P1014" s="338">
        <v>41148</v>
      </c>
      <c r="Q1014" s="339">
        <v>438223882.17000002</v>
      </c>
      <c r="R1014" s="339">
        <v>597909566.93448448</v>
      </c>
      <c r="S1014" s="334">
        <v>32</v>
      </c>
      <c r="T1014" s="336">
        <v>-4.8245709805277093E-2</v>
      </c>
      <c r="U1014" s="336">
        <v>-0.62368170731645778</v>
      </c>
      <c r="V1014" s="336">
        <v>-0.23397019616668158</v>
      </c>
      <c r="W1014" s="336">
        <v>-2.2936902568359216</v>
      </c>
      <c r="X1014" s="336">
        <v>-0.13676903108723892</v>
      </c>
      <c r="Y1014" s="336">
        <v>-1.0371444082719292</v>
      </c>
      <c r="Z1014" s="336">
        <v>-7.5694239226076876E-2</v>
      </c>
      <c r="AA1014" s="336">
        <v>-0.43027059494491127</v>
      </c>
      <c r="AB1014" s="336">
        <v>0.2302674965325604</v>
      </c>
      <c r="AC1014" s="340">
        <v>-1.4638688813789009</v>
      </c>
      <c r="AD1014" s="509">
        <v>14284684000105</v>
      </c>
      <c r="AE1014" s="337" t="s">
        <v>2205</v>
      </c>
      <c r="AF1014" s="337" t="s">
        <v>2143</v>
      </c>
      <c r="AG1014" s="341" t="s">
        <v>1437</v>
      </c>
      <c r="AH1014" s="341" t="s">
        <v>2138</v>
      </c>
      <c r="AI1014" s="341">
        <v>100000</v>
      </c>
      <c r="AJ1014" s="341">
        <v>10000</v>
      </c>
      <c r="AK1014" s="341">
        <v>100000</v>
      </c>
      <c r="AL1014" s="336">
        <v>1.38E-2</v>
      </c>
      <c r="AM1014" s="336">
        <v>0.2</v>
      </c>
      <c r="AN1014" s="336" t="s">
        <v>666</v>
      </c>
      <c r="AO1014" s="334" t="s">
        <v>1324</v>
      </c>
      <c r="AP1014" s="337" t="s">
        <v>716</v>
      </c>
      <c r="AQ1014" s="343" t="s">
        <v>659</v>
      </c>
      <c r="AR1014" s="336">
        <v>4.1399999999999996E-3</v>
      </c>
      <c r="AS1014" s="336">
        <v>4.1399999999999996E-3</v>
      </c>
      <c r="AT1014" s="336"/>
      <c r="AX1014" s="629"/>
      <c r="AY1014" s="630"/>
      <c r="AZ1014" s="630"/>
      <c r="BA1014" s="630"/>
      <c r="BB1014" s="631"/>
      <c r="BC1014" s="630"/>
      <c r="BD1014" s="630"/>
      <c r="BE1014" s="630"/>
      <c r="BF1014" s="630"/>
      <c r="BG1014" s="631"/>
      <c r="BH1014" s="631"/>
      <c r="BI1014" s="632"/>
      <c r="BJ1014" s="632"/>
      <c r="BK1014" s="632"/>
      <c r="BL1014" s="631"/>
      <c r="BM1014" s="631"/>
      <c r="BN1014" s="631"/>
      <c r="BO1014" s="631"/>
      <c r="BP1014" s="631"/>
      <c r="BQ1014" s="631"/>
      <c r="BR1014" s="631"/>
      <c r="BS1014" s="631"/>
      <c r="BT1014" s="634"/>
      <c r="BU1014" s="635"/>
      <c r="BV1014" s="633"/>
      <c r="BW1014" s="636"/>
    </row>
    <row r="1015" spans="2:75" ht="15.75" customHeight="1">
      <c r="B1015" s="330" t="s">
        <v>136</v>
      </c>
      <c r="C1015" s="331">
        <v>35704552000165</v>
      </c>
      <c r="D1015" s="332" t="s">
        <v>14</v>
      </c>
      <c r="E1015" s="332" t="s">
        <v>607</v>
      </c>
      <c r="F1015" s="332"/>
      <c r="G1015" s="333"/>
      <c r="H1015" s="333" t="s">
        <v>34</v>
      </c>
      <c r="I1015" s="333" t="s">
        <v>34</v>
      </c>
      <c r="J1015" s="333" t="s">
        <v>608</v>
      </c>
      <c r="K1015" s="334" t="s">
        <v>48</v>
      </c>
      <c r="L1015" s="335"/>
      <c r="M1015" s="335" t="s">
        <v>34</v>
      </c>
      <c r="N1015" s="334">
        <v>529222</v>
      </c>
      <c r="O1015" s="334" t="s">
        <v>1321</v>
      </c>
      <c r="P1015" s="338">
        <v>43879</v>
      </c>
      <c r="Q1015" s="339">
        <v>3203406.86</v>
      </c>
      <c r="R1015" s="339">
        <v>4344004.1135714306</v>
      </c>
      <c r="S1015" s="334">
        <v>32</v>
      </c>
      <c r="T1015" s="336">
        <v>-5.0636216848350402E-2</v>
      </c>
      <c r="U1015" s="336">
        <v>-0.65458425844470136</v>
      </c>
      <c r="V1015" s="336">
        <v>-0.23207511804183001</v>
      </c>
      <c r="W1015" s="336">
        <v>-2.2751121545727671</v>
      </c>
      <c r="X1015" s="336">
        <v>-0.14660160193455241</v>
      </c>
      <c r="Y1015" s="336">
        <v>-1.1117065791973344</v>
      </c>
      <c r="Z1015" s="336" t="s">
        <v>1418</v>
      </c>
      <c r="AA1015" s="336" t="s">
        <v>1418</v>
      </c>
      <c r="AB1015" s="336">
        <v>0.22929062487373342</v>
      </c>
      <c r="AC1015" s="340">
        <v>-1.4603247797625858</v>
      </c>
      <c r="AD1015" s="509">
        <v>11176045000138</v>
      </c>
      <c r="AE1015" s="337" t="s">
        <v>2205</v>
      </c>
      <c r="AF1015" s="337" t="s">
        <v>2143</v>
      </c>
      <c r="AG1015" s="341" t="s">
        <v>1437</v>
      </c>
      <c r="AH1015" s="341" t="s">
        <v>2156</v>
      </c>
      <c r="AI1015" s="341">
        <v>100000</v>
      </c>
      <c r="AJ1015" s="341">
        <v>10000</v>
      </c>
      <c r="AK1015" s="341">
        <v>100000</v>
      </c>
      <c r="AL1015" s="336">
        <v>1.38E-2</v>
      </c>
      <c r="AM1015" s="336">
        <v>0.2</v>
      </c>
      <c r="AN1015" s="336" t="s">
        <v>34</v>
      </c>
      <c r="AO1015" s="334" t="s">
        <v>1324</v>
      </c>
      <c r="AP1015" s="337" t="s">
        <v>716</v>
      </c>
      <c r="AQ1015" s="343" t="s">
        <v>659</v>
      </c>
      <c r="AR1015" s="336">
        <v>4.1399999999999996E-3</v>
      </c>
      <c r="AS1015" s="336">
        <v>4.1399999999999996E-3</v>
      </c>
      <c r="AT1015" s="336"/>
      <c r="AX1015" s="629"/>
      <c r="AY1015" s="630"/>
      <c r="AZ1015" s="630"/>
      <c r="BA1015" s="630"/>
      <c r="BB1015" s="631"/>
      <c r="BC1015" s="630"/>
      <c r="BD1015" s="630"/>
      <c r="BE1015" s="630"/>
      <c r="BF1015" s="630"/>
      <c r="BG1015" s="631"/>
      <c r="BH1015" s="631"/>
      <c r="BI1015" s="632"/>
      <c r="BJ1015" s="632"/>
      <c r="BK1015" s="632"/>
      <c r="BL1015" s="631"/>
      <c r="BM1015" s="631"/>
      <c r="BN1015" s="631"/>
      <c r="BO1015" s="631"/>
      <c r="BP1015" s="631"/>
      <c r="BQ1015" s="631"/>
      <c r="BR1015" s="631"/>
      <c r="BS1015" s="631"/>
      <c r="BT1015" s="634"/>
      <c r="BU1015" s="635"/>
      <c r="BV1015" s="633"/>
      <c r="BW1015" s="636"/>
    </row>
    <row r="1016" spans="2:75" ht="15.75" customHeight="1">
      <c r="B1016" s="330" t="s">
        <v>140</v>
      </c>
      <c r="C1016" s="331">
        <v>6070574000112</v>
      </c>
      <c r="D1016" s="332" t="s">
        <v>14</v>
      </c>
      <c r="E1016" s="332" t="s">
        <v>607</v>
      </c>
      <c r="F1016" s="332"/>
      <c r="G1016" s="333"/>
      <c r="H1016" s="333" t="s">
        <v>34</v>
      </c>
      <c r="I1016" s="333" t="s">
        <v>34</v>
      </c>
      <c r="J1016" s="333" t="s">
        <v>608</v>
      </c>
      <c r="K1016" s="334" t="s">
        <v>48</v>
      </c>
      <c r="L1016" s="335"/>
      <c r="M1016" s="335" t="s">
        <v>34</v>
      </c>
      <c r="N1016" s="334">
        <v>129100</v>
      </c>
      <c r="O1016" s="334" t="s">
        <v>1321</v>
      </c>
      <c r="P1016" s="338">
        <v>38027</v>
      </c>
      <c r="Q1016" s="339">
        <v>258654758.94999999</v>
      </c>
      <c r="R1016" s="339">
        <v>251931938.0382143</v>
      </c>
      <c r="S1016" s="334">
        <v>32</v>
      </c>
      <c r="T1016" s="336">
        <v>7.8718854871870247E-2</v>
      </c>
      <c r="U1016" s="336">
        <v>1.0176140013824495</v>
      </c>
      <c r="V1016" s="336">
        <v>-5.1070102234132553E-2</v>
      </c>
      <c r="W1016" s="336">
        <v>-0.50065776679775853</v>
      </c>
      <c r="X1016" s="336">
        <v>-7.9907106259741068E-2</v>
      </c>
      <c r="Y1016" s="336">
        <v>-0.60595010273648053</v>
      </c>
      <c r="Z1016" s="336">
        <v>-2.6502839926050847E-2</v>
      </c>
      <c r="AA1016" s="336">
        <v>-0.15065073404929796</v>
      </c>
      <c r="AB1016" s="336">
        <v>0.14683307217679178</v>
      </c>
      <c r="AC1016" s="340">
        <v>-0.94540406241559105</v>
      </c>
      <c r="AD1016" s="509">
        <v>16993142000137</v>
      </c>
      <c r="AE1016" s="337" t="s">
        <v>2213</v>
      </c>
      <c r="AF1016" s="337" t="s">
        <v>2143</v>
      </c>
      <c r="AG1016" s="341" t="s">
        <v>1437</v>
      </c>
      <c r="AH1016" s="341" t="s">
        <v>2135</v>
      </c>
      <c r="AI1016" s="341">
        <v>10000</v>
      </c>
      <c r="AJ1016" s="341">
        <v>1000</v>
      </c>
      <c r="AK1016" s="341">
        <v>1000</v>
      </c>
      <c r="AL1016" s="336">
        <v>0.02</v>
      </c>
      <c r="AM1016" s="336">
        <v>0.15</v>
      </c>
      <c r="AN1016" s="336" t="s">
        <v>2166</v>
      </c>
      <c r="AO1016" s="334" t="s">
        <v>1324</v>
      </c>
      <c r="AP1016" s="337" t="s">
        <v>716</v>
      </c>
      <c r="AQ1016" s="343" t="s">
        <v>659</v>
      </c>
      <c r="AR1016" s="336">
        <v>4.6666666666666662E-3</v>
      </c>
      <c r="AS1016" s="336">
        <v>4.6666666666666662E-3</v>
      </c>
      <c r="AT1016" s="336"/>
      <c r="AX1016" s="629"/>
      <c r="AY1016" s="630"/>
      <c r="AZ1016" s="630"/>
      <c r="BA1016" s="630"/>
      <c r="BB1016" s="631"/>
      <c r="BC1016" s="630"/>
      <c r="BD1016" s="630"/>
      <c r="BE1016" s="630"/>
      <c r="BF1016" s="630"/>
      <c r="BG1016" s="631"/>
      <c r="BH1016" s="631"/>
      <c r="BI1016" s="632"/>
      <c r="BJ1016" s="632"/>
      <c r="BK1016" s="632"/>
      <c r="BL1016" s="631"/>
      <c r="BM1016" s="631"/>
      <c r="BN1016" s="631"/>
      <c r="BO1016" s="631"/>
      <c r="BP1016" s="631"/>
      <c r="BQ1016" s="631"/>
      <c r="BR1016" s="631"/>
      <c r="BS1016" s="631"/>
      <c r="BT1016" s="634"/>
      <c r="BU1016" s="635"/>
      <c r="BV1016" s="633"/>
      <c r="BW1016" s="636"/>
    </row>
    <row r="1017" spans="2:75" ht="15.75" customHeight="1">
      <c r="B1017" s="330" t="s">
        <v>832</v>
      </c>
      <c r="C1017" s="331">
        <v>29283812000173</v>
      </c>
      <c r="D1017" s="332" t="s">
        <v>14</v>
      </c>
      <c r="E1017" s="332" t="s">
        <v>607</v>
      </c>
      <c r="F1017" s="332"/>
      <c r="G1017" s="333"/>
      <c r="H1017" s="333" t="s">
        <v>34</v>
      </c>
      <c r="I1017" s="333" t="s">
        <v>34</v>
      </c>
      <c r="J1017" s="333" t="s">
        <v>608</v>
      </c>
      <c r="K1017" s="334" t="s">
        <v>48</v>
      </c>
      <c r="L1017" s="335"/>
      <c r="M1017" s="335" t="s">
        <v>34</v>
      </c>
      <c r="N1017" s="334">
        <v>459984</v>
      </c>
      <c r="O1017" s="334" t="s">
        <v>1321</v>
      </c>
      <c r="P1017" s="338">
        <v>43152</v>
      </c>
      <c r="Q1017" s="339">
        <v>4341754.9800000004</v>
      </c>
      <c r="R1017" s="339">
        <v>4253500.9878174616</v>
      </c>
      <c r="S1017" s="334">
        <v>32</v>
      </c>
      <c r="T1017" s="336">
        <v>7.1672057685342239E-2</v>
      </c>
      <c r="U1017" s="336">
        <v>0.92651867874868687</v>
      </c>
      <c r="V1017" s="336">
        <v>-5.9291583323064834E-2</v>
      </c>
      <c r="W1017" s="336">
        <v>-0.58125577192577305</v>
      </c>
      <c r="X1017" s="336">
        <v>-9.4843151586843866E-2</v>
      </c>
      <c r="Y1017" s="336">
        <v>-0.71921284774210847</v>
      </c>
      <c r="Z1017" s="336">
        <v>-3.4660801262406671E-2</v>
      </c>
      <c r="AA1017" s="336">
        <v>-0.19702323100045505</v>
      </c>
      <c r="AB1017" s="336">
        <v>0.14613032425102476</v>
      </c>
      <c r="AC1017" s="340">
        <v>-1.0101847322390551</v>
      </c>
      <c r="AD1017" s="509">
        <v>16993142000137</v>
      </c>
      <c r="AE1017" s="337" t="s">
        <v>2213</v>
      </c>
      <c r="AF1017" s="337" t="s">
        <v>2143</v>
      </c>
      <c r="AG1017" s="341" t="s">
        <v>1437</v>
      </c>
      <c r="AH1017" s="341" t="s">
        <v>2138</v>
      </c>
      <c r="AI1017" s="341">
        <v>5000</v>
      </c>
      <c r="AJ1017" s="341">
        <v>1000</v>
      </c>
      <c r="AK1017" s="341">
        <v>1000</v>
      </c>
      <c r="AL1017" s="336">
        <v>2.5000000000000001E-2</v>
      </c>
      <c r="AM1017" s="336">
        <v>0.2</v>
      </c>
      <c r="AN1017" s="336" t="s">
        <v>2166</v>
      </c>
      <c r="AO1017" s="334" t="s">
        <v>1324</v>
      </c>
      <c r="AP1017" s="337" t="s">
        <v>716</v>
      </c>
      <c r="AQ1017" s="343" t="s">
        <v>659</v>
      </c>
      <c r="AR1017" s="336">
        <v>5.8333333333333327E-3</v>
      </c>
      <c r="AS1017" s="336">
        <v>5.8333333333333327E-3</v>
      </c>
      <c r="AT1017" s="336"/>
      <c r="AX1017" s="629"/>
      <c r="AY1017" s="630"/>
      <c r="AZ1017" s="630"/>
      <c r="BA1017" s="630"/>
      <c r="BB1017" s="631"/>
      <c r="BC1017" s="630"/>
      <c r="BD1017" s="630"/>
      <c r="BE1017" s="630"/>
      <c r="BF1017" s="630"/>
      <c r="BG1017" s="631"/>
      <c r="BH1017" s="631"/>
      <c r="BI1017" s="632"/>
      <c r="BJ1017" s="632"/>
      <c r="BK1017" s="632"/>
      <c r="BL1017" s="631"/>
      <c r="BM1017" s="631"/>
      <c r="BN1017" s="631"/>
      <c r="BO1017" s="631"/>
      <c r="BP1017" s="631"/>
      <c r="BQ1017" s="631"/>
      <c r="BR1017" s="631"/>
      <c r="BS1017" s="631"/>
      <c r="BT1017" s="634"/>
      <c r="BU1017" s="635"/>
      <c r="BV1017" s="633"/>
      <c r="BW1017" s="636"/>
    </row>
    <row r="1018" spans="2:75" ht="15.75" customHeight="1">
      <c r="B1018" s="330" t="s">
        <v>837</v>
      </c>
      <c r="C1018" s="331">
        <v>9120774000120</v>
      </c>
      <c r="D1018" s="332" t="s">
        <v>14</v>
      </c>
      <c r="E1018" s="332" t="s">
        <v>607</v>
      </c>
      <c r="F1018" s="332"/>
      <c r="G1018" s="333"/>
      <c r="H1018" s="333" t="s">
        <v>34</v>
      </c>
      <c r="I1018" s="333" t="s">
        <v>34</v>
      </c>
      <c r="J1018" s="333" t="s">
        <v>608</v>
      </c>
      <c r="K1018" s="334" t="s">
        <v>48</v>
      </c>
      <c r="L1018" s="335"/>
      <c r="M1018" s="335" t="s">
        <v>34</v>
      </c>
      <c r="N1018" s="334">
        <v>287342</v>
      </c>
      <c r="O1018" s="334" t="s">
        <v>1321</v>
      </c>
      <c r="P1018" s="338">
        <v>39422</v>
      </c>
      <c r="Q1018" s="339">
        <v>723852841.34000003</v>
      </c>
      <c r="R1018" s="339">
        <v>1005131961.4840078</v>
      </c>
      <c r="S1018" s="334">
        <v>32</v>
      </c>
      <c r="T1018" s="336">
        <v>5.1493516729080868E-2</v>
      </c>
      <c r="U1018" s="336">
        <v>0.66566674133186765</v>
      </c>
      <c r="V1018" s="336">
        <v>-0.23155162535971729</v>
      </c>
      <c r="W1018" s="336">
        <v>-2.2699801758671057</v>
      </c>
      <c r="X1018" s="336">
        <v>-0.18540003019817475</v>
      </c>
      <c r="Y1018" s="336">
        <v>-1.4059221088641962</v>
      </c>
      <c r="Z1018" s="336">
        <v>-2.143565338441733E-2</v>
      </c>
      <c r="AA1018" s="336">
        <v>-0.12184720302425274</v>
      </c>
      <c r="AB1018" s="336">
        <v>0.2389188449511824</v>
      </c>
      <c r="AC1018" s="340">
        <v>-1.3892070412152968</v>
      </c>
      <c r="AD1018" s="509">
        <v>12976456000170</v>
      </c>
      <c r="AE1018" s="337" t="s">
        <v>2169</v>
      </c>
      <c r="AF1018" s="337" t="s">
        <v>2134</v>
      </c>
      <c r="AG1018" s="341" t="s">
        <v>1436</v>
      </c>
      <c r="AH1018" s="341" t="s">
        <v>2135</v>
      </c>
      <c r="AI1018" s="341">
        <v>5000</v>
      </c>
      <c r="AJ1018" s="341">
        <v>0</v>
      </c>
      <c r="AK1018" s="341">
        <v>0</v>
      </c>
      <c r="AL1018" s="336">
        <v>0.02</v>
      </c>
      <c r="AM1018" s="336">
        <v>0.2</v>
      </c>
      <c r="AN1018" s="336" t="s">
        <v>2152</v>
      </c>
      <c r="AO1018" s="334" t="s">
        <v>1324</v>
      </c>
      <c r="AP1018" s="337" t="s">
        <v>716</v>
      </c>
      <c r="AQ1018" s="343" t="s">
        <v>659</v>
      </c>
      <c r="AR1018" s="336">
        <v>6.9999999999999993E-3</v>
      </c>
      <c r="AS1018" s="336">
        <v>6.9999999999999993E-3</v>
      </c>
      <c r="AT1018" s="336"/>
      <c r="AX1018" s="629"/>
      <c r="AY1018" s="630"/>
      <c r="AZ1018" s="630"/>
      <c r="BA1018" s="630"/>
      <c r="BB1018" s="631"/>
      <c r="BC1018" s="630"/>
      <c r="BD1018" s="630"/>
      <c r="BE1018" s="630"/>
      <c r="BF1018" s="630"/>
      <c r="BG1018" s="631"/>
      <c r="BH1018" s="631"/>
      <c r="BI1018" s="632"/>
      <c r="BJ1018" s="632"/>
      <c r="BK1018" s="632"/>
      <c r="BL1018" s="631"/>
      <c r="BM1018" s="631"/>
      <c r="BN1018" s="631"/>
      <c r="BO1018" s="631"/>
      <c r="BP1018" s="631"/>
      <c r="BQ1018" s="631"/>
      <c r="BR1018" s="631"/>
      <c r="BS1018" s="631"/>
      <c r="BT1018" s="634"/>
      <c r="BU1018" s="635"/>
      <c r="BV1018" s="633"/>
      <c r="BW1018" s="636"/>
    </row>
    <row r="1019" spans="2:75" ht="15.75" customHeight="1">
      <c r="B1019" s="330" t="s">
        <v>146</v>
      </c>
      <c r="C1019" s="331">
        <v>22710616000199</v>
      </c>
      <c r="D1019" s="332" t="s">
        <v>14</v>
      </c>
      <c r="E1019" s="332" t="s">
        <v>607</v>
      </c>
      <c r="F1019" s="332"/>
      <c r="G1019" s="333"/>
      <c r="H1019" s="333" t="s">
        <v>34</v>
      </c>
      <c r="I1019" s="333" t="s">
        <v>34</v>
      </c>
      <c r="J1019" s="333" t="s">
        <v>611</v>
      </c>
      <c r="K1019" s="334" t="s">
        <v>48</v>
      </c>
      <c r="L1019" s="335"/>
      <c r="M1019" s="335" t="s">
        <v>34</v>
      </c>
      <c r="N1019" s="334">
        <v>407771</v>
      </c>
      <c r="O1019" s="334" t="s">
        <v>1321</v>
      </c>
      <c r="P1019" s="338">
        <v>42248</v>
      </c>
      <c r="Q1019" s="339">
        <v>4841524.9000000004</v>
      </c>
      <c r="R1019" s="339">
        <v>7776459.2526587257</v>
      </c>
      <c r="S1019" s="334">
        <v>32</v>
      </c>
      <c r="T1019" s="336">
        <v>-0.19979434256832151</v>
      </c>
      <c r="U1019" s="336">
        <v>-2.5827804625137971</v>
      </c>
      <c r="V1019" s="336">
        <v>-0.18454468255870127</v>
      </c>
      <c r="W1019" s="336">
        <v>-1.8091549576434871</v>
      </c>
      <c r="X1019" s="336">
        <v>-1.5260241672647168E-2</v>
      </c>
      <c r="Y1019" s="336">
        <v>-0.11572118478757733</v>
      </c>
      <c r="Z1019" s="336">
        <v>1.5880478287295219E-2</v>
      </c>
      <c r="AA1019" s="336">
        <v>9.0269786849648467E-2</v>
      </c>
      <c r="AB1019" s="336">
        <v>0.21482653044346731</v>
      </c>
      <c r="AC1019" s="340">
        <v>-1.2940038751790541</v>
      </c>
      <c r="AD1019" s="509">
        <v>22314799000123</v>
      </c>
      <c r="AE1019" s="337" t="s">
        <v>2169</v>
      </c>
      <c r="AF1019" s="337" t="s">
        <v>2134</v>
      </c>
      <c r="AG1019" s="341" t="s">
        <v>1436</v>
      </c>
      <c r="AH1019" s="341" t="s">
        <v>2135</v>
      </c>
      <c r="AI1019" s="341">
        <v>50000</v>
      </c>
      <c r="AJ1019" s="341">
        <v>5000</v>
      </c>
      <c r="AK1019" s="341">
        <v>5000</v>
      </c>
      <c r="AL1019" s="336">
        <v>1.4999999999999999E-2</v>
      </c>
      <c r="AM1019" s="336" t="s">
        <v>34</v>
      </c>
      <c r="AN1019" s="336" t="s">
        <v>2152</v>
      </c>
      <c r="AO1019" s="334" t="s">
        <v>1324</v>
      </c>
      <c r="AP1019" s="337" t="s">
        <v>716</v>
      </c>
      <c r="AQ1019" s="343" t="s">
        <v>687</v>
      </c>
      <c r="AR1019" s="336">
        <v>5.2499999999999995E-3</v>
      </c>
      <c r="AS1019" s="336">
        <v>5.2499999999999995E-3</v>
      </c>
      <c r="AT1019" s="336"/>
      <c r="AX1019" s="629"/>
      <c r="AY1019" s="630"/>
      <c r="AZ1019" s="630"/>
      <c r="BA1019" s="630"/>
      <c r="BB1019" s="631"/>
      <c r="BC1019" s="630"/>
      <c r="BD1019" s="630"/>
      <c r="BE1019" s="630"/>
      <c r="BF1019" s="630"/>
      <c r="BG1019" s="631"/>
      <c r="BH1019" s="631"/>
      <c r="BI1019" s="632"/>
      <c r="BJ1019" s="632"/>
      <c r="BK1019" s="632"/>
      <c r="BL1019" s="631"/>
      <c r="BM1019" s="631"/>
      <c r="BN1019" s="631"/>
      <c r="BO1019" s="631"/>
      <c r="BP1019" s="631"/>
      <c r="BQ1019" s="631"/>
      <c r="BR1019" s="631"/>
      <c r="BS1019" s="631"/>
      <c r="BT1019" s="634"/>
      <c r="BU1019" s="635"/>
      <c r="BV1019" s="633"/>
      <c r="BW1019" s="636"/>
    </row>
    <row r="1020" spans="2:75" ht="15.75" customHeight="1">
      <c r="B1020" s="330" t="s">
        <v>147</v>
      </c>
      <c r="C1020" s="331">
        <v>22353918000157</v>
      </c>
      <c r="D1020" s="332" t="s">
        <v>14</v>
      </c>
      <c r="E1020" s="332" t="s">
        <v>607</v>
      </c>
      <c r="F1020" s="332"/>
      <c r="G1020" s="333"/>
      <c r="H1020" s="333" t="s">
        <v>34</v>
      </c>
      <c r="I1020" s="333" t="s">
        <v>34</v>
      </c>
      <c r="J1020" s="333" t="s">
        <v>611</v>
      </c>
      <c r="K1020" s="334" t="s">
        <v>49</v>
      </c>
      <c r="L1020" s="335"/>
      <c r="M1020" s="335" t="s">
        <v>34</v>
      </c>
      <c r="N1020" s="334">
        <v>408565</v>
      </c>
      <c r="O1020" s="334" t="s">
        <v>1321</v>
      </c>
      <c r="P1020" s="338">
        <v>42248</v>
      </c>
      <c r="Q1020" s="339">
        <v>6755168.1900000004</v>
      </c>
      <c r="R1020" s="339">
        <v>11969525.057658734</v>
      </c>
      <c r="S1020" s="334">
        <v>32</v>
      </c>
      <c r="T1020" s="336">
        <v>-0.28747508625465756</v>
      </c>
      <c r="U1020" s="336">
        <v>-3.7162465497945649</v>
      </c>
      <c r="V1020" s="336">
        <v>-0.22626162301287789</v>
      </c>
      <c r="W1020" s="336">
        <v>-2.2181204645005321</v>
      </c>
      <c r="X1020" s="336">
        <v>-0.13206305346795855</v>
      </c>
      <c r="Y1020" s="336">
        <v>-1.0014581250944441</v>
      </c>
      <c r="Z1020" s="336">
        <v>0.17373559718750808</v>
      </c>
      <c r="AA1020" s="336">
        <v>0.98756945745516955</v>
      </c>
      <c r="AB1020" s="336">
        <v>0.2349783926819641</v>
      </c>
      <c r="AC1020" s="340">
        <v>-1.3873010036280138</v>
      </c>
      <c r="AD1020" s="509">
        <v>22690848000122</v>
      </c>
      <c r="AE1020" s="337" t="s">
        <v>2169</v>
      </c>
      <c r="AF1020" s="337" t="s">
        <v>2134</v>
      </c>
      <c r="AG1020" s="341" t="s">
        <v>1436</v>
      </c>
      <c r="AH1020" s="341" t="s">
        <v>2135</v>
      </c>
      <c r="AI1020" s="341">
        <v>50000</v>
      </c>
      <c r="AJ1020" s="341">
        <v>5000</v>
      </c>
      <c r="AK1020" s="341">
        <v>5000</v>
      </c>
      <c r="AL1020" s="336">
        <v>1.4999999999999999E-2</v>
      </c>
      <c r="AM1020" s="336">
        <v>0.2</v>
      </c>
      <c r="AN1020" s="336" t="s">
        <v>2152</v>
      </c>
      <c r="AO1020" s="334" t="s">
        <v>1324</v>
      </c>
      <c r="AP1020" s="337" t="s">
        <v>716</v>
      </c>
      <c r="AQ1020" s="343" t="s">
        <v>687</v>
      </c>
      <c r="AR1020" s="336">
        <v>5.2499999999999995E-3</v>
      </c>
      <c r="AS1020" s="336">
        <v>5.2499999999999995E-3</v>
      </c>
      <c r="AT1020" s="336"/>
      <c r="AX1020" s="629"/>
      <c r="AY1020" s="630"/>
      <c r="AZ1020" s="630"/>
      <c r="BA1020" s="630"/>
      <c r="BB1020" s="631"/>
      <c r="BC1020" s="630"/>
      <c r="BD1020" s="630"/>
      <c r="BE1020" s="630"/>
      <c r="BF1020" s="630"/>
      <c r="BG1020" s="631"/>
      <c r="BH1020" s="631"/>
      <c r="BI1020" s="632"/>
      <c r="BJ1020" s="632"/>
      <c r="BK1020" s="632"/>
      <c r="BL1020" s="631"/>
      <c r="BM1020" s="631"/>
      <c r="BN1020" s="631"/>
      <c r="BO1020" s="631"/>
      <c r="BP1020" s="631"/>
      <c r="BQ1020" s="631"/>
      <c r="BR1020" s="631"/>
      <c r="BS1020" s="631"/>
      <c r="BT1020" s="634"/>
      <c r="BU1020" s="635"/>
      <c r="BV1020" s="633"/>
      <c r="BW1020" s="636"/>
    </row>
    <row r="1021" spans="2:75" ht="15.75" customHeight="1">
      <c r="B1021" s="330" t="s">
        <v>838</v>
      </c>
      <c r="C1021" s="331">
        <v>11977794000164</v>
      </c>
      <c r="D1021" s="332" t="s">
        <v>14</v>
      </c>
      <c r="E1021" s="332" t="s">
        <v>607</v>
      </c>
      <c r="F1021" s="332"/>
      <c r="G1021" s="333"/>
      <c r="H1021" s="333" t="s">
        <v>34</v>
      </c>
      <c r="I1021" s="333" t="s">
        <v>34</v>
      </c>
      <c r="J1021" s="333" t="s">
        <v>608</v>
      </c>
      <c r="K1021" s="334" t="s">
        <v>48</v>
      </c>
      <c r="L1021" s="335"/>
      <c r="M1021" s="335" t="s">
        <v>34</v>
      </c>
      <c r="N1021" s="334">
        <v>252311</v>
      </c>
      <c r="O1021" s="334" t="s">
        <v>1321</v>
      </c>
      <c r="P1021" s="338">
        <v>40378</v>
      </c>
      <c r="Q1021" s="339">
        <v>1448736263.8599999</v>
      </c>
      <c r="R1021" s="339">
        <v>1844816188.8704364</v>
      </c>
      <c r="S1021" s="334">
        <v>32</v>
      </c>
      <c r="T1021" s="336">
        <v>-4.2403823198605695E-3</v>
      </c>
      <c r="U1021" s="336">
        <v>-5.4816249892459694E-2</v>
      </c>
      <c r="V1021" s="336">
        <v>-0.26879299757073905</v>
      </c>
      <c r="W1021" s="336">
        <v>-2.6350701488257422</v>
      </c>
      <c r="X1021" s="336">
        <v>-0.27506132164730068</v>
      </c>
      <c r="Y1021" s="336">
        <v>-2.0858399698424277</v>
      </c>
      <c r="Z1021" s="336">
        <v>-0.17821267120498852</v>
      </c>
      <c r="AA1021" s="336">
        <v>-1.0130185975853747</v>
      </c>
      <c r="AB1021" s="336">
        <v>0.25222452470589818</v>
      </c>
      <c r="AC1021" s="340">
        <v>-1.4995763241921578</v>
      </c>
      <c r="AD1021" s="509">
        <v>17009959000190</v>
      </c>
      <c r="AE1021" s="337" t="s">
        <v>2169</v>
      </c>
      <c r="AF1021" s="337" t="s">
        <v>2134</v>
      </c>
      <c r="AG1021" s="341" t="s">
        <v>1436</v>
      </c>
      <c r="AH1021" s="341" t="s">
        <v>2138</v>
      </c>
      <c r="AI1021" s="341">
        <v>5000</v>
      </c>
      <c r="AJ1021" s="341">
        <v>0</v>
      </c>
      <c r="AK1021" s="341">
        <v>0</v>
      </c>
      <c r="AL1021" s="336">
        <v>0.03</v>
      </c>
      <c r="AM1021" s="336" t="s">
        <v>34</v>
      </c>
      <c r="AN1021" s="336" t="s">
        <v>2152</v>
      </c>
      <c r="AO1021" s="334" t="s">
        <v>1324</v>
      </c>
      <c r="AP1021" s="337" t="s">
        <v>716</v>
      </c>
      <c r="AQ1021" s="343" t="s">
        <v>659</v>
      </c>
      <c r="AR1021" s="336">
        <v>1.0499999999999999E-2</v>
      </c>
      <c r="AS1021" s="336">
        <v>1.0499999999999999E-2</v>
      </c>
      <c r="AT1021" s="336"/>
      <c r="AX1021" s="629"/>
      <c r="AY1021" s="630"/>
      <c r="AZ1021" s="630"/>
      <c r="BA1021" s="630"/>
      <c r="BB1021" s="631"/>
      <c r="BC1021" s="630"/>
      <c r="BD1021" s="630"/>
      <c r="BE1021" s="630"/>
      <c r="BF1021" s="630"/>
      <c r="BG1021" s="631"/>
      <c r="BH1021" s="631"/>
      <c r="BI1021" s="632"/>
      <c r="BJ1021" s="632"/>
      <c r="BK1021" s="632"/>
      <c r="BL1021" s="631"/>
      <c r="BM1021" s="631"/>
      <c r="BN1021" s="631"/>
      <c r="BO1021" s="631"/>
      <c r="BP1021" s="631"/>
      <c r="BQ1021" s="631"/>
      <c r="BR1021" s="631"/>
      <c r="BS1021" s="631"/>
      <c r="BT1021" s="634"/>
      <c r="BU1021" s="635"/>
      <c r="BV1021" s="633"/>
      <c r="BW1021" s="636"/>
    </row>
    <row r="1022" spans="2:75" ht="15.75" customHeight="1">
      <c r="B1022" s="330" t="s">
        <v>889</v>
      </c>
      <c r="C1022" s="331">
        <v>13614709000129</v>
      </c>
      <c r="D1022" s="332" t="s">
        <v>14</v>
      </c>
      <c r="E1022" s="332" t="s">
        <v>607</v>
      </c>
      <c r="F1022" s="332"/>
      <c r="G1022" s="333"/>
      <c r="H1022" s="333" t="s">
        <v>34</v>
      </c>
      <c r="I1022" s="333" t="s">
        <v>34</v>
      </c>
      <c r="J1022" s="333" t="s">
        <v>608</v>
      </c>
      <c r="K1022" s="334" t="s">
        <v>48</v>
      </c>
      <c r="L1022" s="335"/>
      <c r="M1022" s="335" t="s">
        <v>1415</v>
      </c>
      <c r="N1022" s="334">
        <v>359890</v>
      </c>
      <c r="O1022" s="334" t="s">
        <v>1321</v>
      </c>
      <c r="P1022" s="338">
        <v>41646</v>
      </c>
      <c r="Q1022" s="339">
        <v>180992194.43000001</v>
      </c>
      <c r="R1022" s="339">
        <v>207906448.63380945</v>
      </c>
      <c r="S1022" s="334">
        <v>32</v>
      </c>
      <c r="T1022" s="336">
        <v>5.1912218003233868E-3</v>
      </c>
      <c r="U1022" s="336">
        <v>6.7107937442553098E-2</v>
      </c>
      <c r="V1022" s="336">
        <v>-0.16222116329091385</v>
      </c>
      <c r="W1022" s="336">
        <v>-1.5903098248799297</v>
      </c>
      <c r="X1022" s="336">
        <v>-6.9604808872336998E-2</v>
      </c>
      <c r="Y1022" s="336">
        <v>-0.52782591012678681</v>
      </c>
      <c r="Z1022" s="336">
        <v>-9.9886818552724632E-3</v>
      </c>
      <c r="AA1022" s="336">
        <v>-5.6778905878783259E-2</v>
      </c>
      <c r="AB1022" s="336">
        <v>0.19747970039119411</v>
      </c>
      <c r="AC1022" s="340">
        <v>-1.2893401665774873</v>
      </c>
      <c r="AD1022" s="509">
        <v>0</v>
      </c>
      <c r="AE1022" s="337" t="s">
        <v>469</v>
      </c>
      <c r="AF1022" s="337" t="s">
        <v>469</v>
      </c>
      <c r="AG1022" s="341" t="s">
        <v>469</v>
      </c>
      <c r="AH1022" s="341" t="s">
        <v>2138</v>
      </c>
      <c r="AI1022" s="341">
        <v>1000</v>
      </c>
      <c r="AJ1022" s="341">
        <v>1000</v>
      </c>
      <c r="AK1022" s="341">
        <v>1000</v>
      </c>
      <c r="AL1022" s="336">
        <v>0.01</v>
      </c>
      <c r="AM1022" s="336" t="s">
        <v>34</v>
      </c>
      <c r="AN1022" s="336" t="s">
        <v>666</v>
      </c>
      <c r="AO1022" s="334" t="s">
        <v>1324</v>
      </c>
      <c r="AP1022" s="337" t="s">
        <v>716</v>
      </c>
      <c r="AQ1022" s="343" t="s">
        <v>659</v>
      </c>
      <c r="AR1022" s="336">
        <v>2.6666666666666666E-3</v>
      </c>
      <c r="AS1022" s="336">
        <v>2.6666666666666666E-3</v>
      </c>
      <c r="AT1022" s="336"/>
      <c r="AX1022" s="629"/>
      <c r="AY1022" s="630"/>
      <c r="AZ1022" s="630"/>
      <c r="BA1022" s="630"/>
      <c r="BB1022" s="631"/>
      <c r="BC1022" s="630"/>
      <c r="BD1022" s="630"/>
      <c r="BE1022" s="630"/>
      <c r="BF1022" s="630"/>
      <c r="BG1022" s="631"/>
      <c r="BH1022" s="631"/>
      <c r="BI1022" s="632"/>
      <c r="BJ1022" s="632"/>
      <c r="BK1022" s="632"/>
      <c r="BL1022" s="631"/>
      <c r="BM1022" s="631"/>
      <c r="BN1022" s="631"/>
      <c r="BO1022" s="631"/>
      <c r="BP1022" s="631"/>
      <c r="BQ1022" s="631"/>
      <c r="BR1022" s="631"/>
      <c r="BS1022" s="631"/>
      <c r="BT1022" s="634"/>
      <c r="BU1022" s="635"/>
      <c r="BV1022" s="633"/>
      <c r="BW1022" s="636"/>
    </row>
    <row r="1023" spans="2:75" ht="15.75" customHeight="1">
      <c r="B1023" s="330" t="s">
        <v>162</v>
      </c>
      <c r="C1023" s="331">
        <v>28246652000120</v>
      </c>
      <c r="D1023" s="332" t="s">
        <v>14</v>
      </c>
      <c r="E1023" s="332" t="s">
        <v>614</v>
      </c>
      <c r="F1023" s="332"/>
      <c r="G1023" s="333"/>
      <c r="H1023" s="333" t="s">
        <v>1338</v>
      </c>
      <c r="I1023" s="333" t="s">
        <v>34</v>
      </c>
      <c r="J1023" s="333" t="s">
        <v>608</v>
      </c>
      <c r="K1023" s="334" t="s">
        <v>48</v>
      </c>
      <c r="L1023" s="335"/>
      <c r="M1023" s="335" t="s">
        <v>34</v>
      </c>
      <c r="N1023" s="334">
        <v>456217</v>
      </c>
      <c r="O1023" s="334" t="s">
        <v>1321</v>
      </c>
      <c r="P1023" s="338">
        <v>43090</v>
      </c>
      <c r="Q1023" s="339">
        <v>2354019.84</v>
      </c>
      <c r="R1023" s="339">
        <v>8065637.2043253947</v>
      </c>
      <c r="S1023" s="334">
        <v>32</v>
      </c>
      <c r="T1023" s="336">
        <v>-3.7093198759699963E-2</v>
      </c>
      <c r="U1023" s="336">
        <v>-0.47951102026791953</v>
      </c>
      <c r="V1023" s="336">
        <v>-0.25175812642836526</v>
      </c>
      <c r="W1023" s="336">
        <v>-2.4680714515306281</v>
      </c>
      <c r="X1023" s="336">
        <v>-0.15630463476798706</v>
      </c>
      <c r="Y1023" s="336">
        <v>-1.1852864398315497</v>
      </c>
      <c r="Z1023" s="336">
        <v>-0.23048753798317578</v>
      </c>
      <c r="AA1023" s="336">
        <v>-1.3101658872508206</v>
      </c>
      <c r="AB1023" s="336">
        <v>0.21082149388509758</v>
      </c>
      <c r="AC1023" s="340">
        <v>-1.7301818011050205</v>
      </c>
      <c r="AD1023" s="509">
        <v>28345356000186</v>
      </c>
      <c r="AE1023" s="337" t="s">
        <v>2222</v>
      </c>
      <c r="AF1023" s="337" t="s">
        <v>2143</v>
      </c>
      <c r="AG1023" s="341" t="s">
        <v>1437</v>
      </c>
      <c r="AH1023" s="341" t="s">
        <v>2138</v>
      </c>
      <c r="AI1023" s="341">
        <v>5000</v>
      </c>
      <c r="AJ1023" s="341">
        <v>1000</v>
      </c>
      <c r="AK1023" s="341">
        <v>1000</v>
      </c>
      <c r="AL1023" s="336">
        <v>1.9E-2</v>
      </c>
      <c r="AM1023" s="336">
        <v>0.2</v>
      </c>
      <c r="AN1023" s="336" t="s">
        <v>2166</v>
      </c>
      <c r="AO1023" s="334" t="s">
        <v>1324</v>
      </c>
      <c r="AP1023" s="337" t="s">
        <v>13</v>
      </c>
      <c r="AQ1023" s="343" t="s">
        <v>674</v>
      </c>
      <c r="AR1023" s="336">
        <v>4.7499999999999999E-3</v>
      </c>
      <c r="AS1023" s="336">
        <v>4.7499999999999999E-3</v>
      </c>
      <c r="AT1023" s="336"/>
      <c r="AX1023" s="629"/>
      <c r="AY1023" s="630"/>
      <c r="AZ1023" s="630"/>
      <c r="BA1023" s="630"/>
      <c r="BB1023" s="631"/>
      <c r="BC1023" s="630"/>
      <c r="BD1023" s="630"/>
      <c r="BE1023" s="630"/>
      <c r="BF1023" s="630"/>
      <c r="BG1023" s="631"/>
      <c r="BH1023" s="631"/>
      <c r="BI1023" s="632"/>
      <c r="BJ1023" s="632"/>
      <c r="BK1023" s="632"/>
      <c r="BL1023" s="631"/>
      <c r="BM1023" s="631"/>
      <c r="BN1023" s="631"/>
      <c r="BO1023" s="631"/>
      <c r="BP1023" s="631"/>
      <c r="BQ1023" s="631"/>
      <c r="BR1023" s="631"/>
      <c r="BS1023" s="631"/>
      <c r="BT1023" s="634"/>
      <c r="BU1023" s="635"/>
      <c r="BV1023" s="633"/>
      <c r="BW1023" s="636"/>
    </row>
    <row r="1024" spans="2:75" ht="15.75" customHeight="1">
      <c r="B1024" s="330" t="s">
        <v>1545</v>
      </c>
      <c r="C1024" s="331">
        <v>41681839000110</v>
      </c>
      <c r="D1024" s="332" t="s">
        <v>14</v>
      </c>
      <c r="E1024" s="332"/>
      <c r="F1024" s="332"/>
      <c r="G1024" s="333"/>
      <c r="H1024" s="333" t="s">
        <v>34</v>
      </c>
      <c r="I1024" s="333"/>
      <c r="J1024" s="333"/>
      <c r="K1024" s="334"/>
      <c r="L1024" s="335"/>
      <c r="M1024" s="335"/>
      <c r="N1024" s="334">
        <v>591904</v>
      </c>
      <c r="O1024" s="334" t="s">
        <v>1321</v>
      </c>
      <c r="P1024" s="338">
        <v>44336</v>
      </c>
      <c r="Q1024" s="339" t="s">
        <v>1393</v>
      </c>
      <c r="R1024" s="339" t="s">
        <v>1418</v>
      </c>
      <c r="S1024" s="334">
        <v>32</v>
      </c>
      <c r="T1024" s="336" t="s">
        <v>1418</v>
      </c>
      <c r="U1024" s="336" t="s">
        <v>1418</v>
      </c>
      <c r="V1024" s="336" t="s">
        <v>1418</v>
      </c>
      <c r="W1024" s="336" t="s">
        <v>1418</v>
      </c>
      <c r="X1024" s="336" t="s">
        <v>1418</v>
      </c>
      <c r="Y1024" s="336" t="s">
        <v>1418</v>
      </c>
      <c r="Z1024" s="336" t="s">
        <v>1418</v>
      </c>
      <c r="AA1024" s="336" t="s">
        <v>1418</v>
      </c>
      <c r="AB1024" s="336" t="s">
        <v>1418</v>
      </c>
      <c r="AC1024" s="340" t="s">
        <v>1418</v>
      </c>
      <c r="AD1024" s="509">
        <v>0</v>
      </c>
      <c r="AE1024" s="337" t="s">
        <v>2228</v>
      </c>
      <c r="AF1024" s="337" t="s">
        <v>2134</v>
      </c>
      <c r="AG1024" s="341" t="s">
        <v>1436</v>
      </c>
      <c r="AH1024" s="341" t="s">
        <v>2156</v>
      </c>
      <c r="AI1024" s="341" t="s">
        <v>1428</v>
      </c>
      <c r="AJ1024" s="341" t="s">
        <v>1428</v>
      </c>
      <c r="AK1024" s="341" t="s">
        <v>1428</v>
      </c>
      <c r="AL1024" s="336">
        <v>0.01</v>
      </c>
      <c r="AM1024" s="336">
        <v>0.1</v>
      </c>
      <c r="AN1024" s="336" t="s">
        <v>34</v>
      </c>
      <c r="AO1024" s="334" t="s">
        <v>1324</v>
      </c>
      <c r="AP1024" s="337" t="s">
        <v>716</v>
      </c>
      <c r="AQ1024" s="343" t="s">
        <v>659</v>
      </c>
      <c r="AR1024" s="336" t="s">
        <v>34</v>
      </c>
      <c r="AS1024" s="336" t="s">
        <v>34</v>
      </c>
      <c r="AT1024" s="336"/>
      <c r="AX1024" s="629"/>
      <c r="AY1024" s="630"/>
      <c r="AZ1024" s="630"/>
      <c r="BA1024" s="630"/>
      <c r="BB1024" s="631"/>
      <c r="BC1024" s="630"/>
      <c r="BD1024" s="630"/>
      <c r="BE1024" s="630"/>
      <c r="BF1024" s="630"/>
      <c r="BG1024" s="631"/>
      <c r="BH1024" s="631"/>
      <c r="BI1024" s="632"/>
      <c r="BJ1024" s="632"/>
      <c r="BK1024" s="632"/>
      <c r="BL1024" s="631"/>
      <c r="BM1024" s="631"/>
      <c r="BN1024" s="631"/>
      <c r="BO1024" s="631"/>
      <c r="BP1024" s="631"/>
      <c r="BQ1024" s="631"/>
      <c r="BR1024" s="631"/>
      <c r="BS1024" s="631"/>
      <c r="BT1024" s="634"/>
      <c r="BU1024" s="635"/>
      <c r="BV1024" s="633"/>
      <c r="BW1024" s="636"/>
    </row>
    <row r="1025" spans="2:75" ht="15.75" customHeight="1">
      <c r="B1025" s="330" t="s">
        <v>166</v>
      </c>
      <c r="C1025" s="331">
        <v>19773986000160</v>
      </c>
      <c r="D1025" s="332" t="s">
        <v>14</v>
      </c>
      <c r="E1025" s="332" t="s">
        <v>607</v>
      </c>
      <c r="F1025" s="332"/>
      <c r="G1025" s="333"/>
      <c r="H1025" s="333" t="s">
        <v>34</v>
      </c>
      <c r="I1025" s="333" t="s">
        <v>34</v>
      </c>
      <c r="J1025" s="333" t="s">
        <v>608</v>
      </c>
      <c r="K1025" s="334" t="s">
        <v>48</v>
      </c>
      <c r="L1025" s="335"/>
      <c r="M1025" s="335" t="s">
        <v>34</v>
      </c>
      <c r="N1025" s="334">
        <v>366471</v>
      </c>
      <c r="O1025" s="334" t="s">
        <v>1321</v>
      </c>
      <c r="P1025" s="338">
        <v>41764</v>
      </c>
      <c r="Q1025" s="339">
        <v>67722908.010000005</v>
      </c>
      <c r="R1025" s="339">
        <v>69333736.657579377</v>
      </c>
      <c r="S1025" s="334">
        <v>32</v>
      </c>
      <c r="T1025" s="336">
        <v>-0.11575858586787391</v>
      </c>
      <c r="U1025" s="336">
        <v>-1.4964338334331555</v>
      </c>
      <c r="V1025" s="336">
        <v>-0.30557803492319824</v>
      </c>
      <c r="W1025" s="336">
        <v>-2.9956865143074936</v>
      </c>
      <c r="X1025" s="336">
        <v>-0.1717146889666511</v>
      </c>
      <c r="Y1025" s="336">
        <v>-1.3021436802189388</v>
      </c>
      <c r="Z1025" s="336">
        <v>-0.1731874177363707</v>
      </c>
      <c r="AA1025" s="336">
        <v>-0.98445342774156086</v>
      </c>
      <c r="AB1025" s="336">
        <v>0.26770040720186183</v>
      </c>
      <c r="AC1025" s="340">
        <v>-1.5904017865109434</v>
      </c>
      <c r="AD1025" s="509">
        <v>0</v>
      </c>
      <c r="AE1025" s="337" t="s">
        <v>2170</v>
      </c>
      <c r="AF1025" s="337" t="s">
        <v>2143</v>
      </c>
      <c r="AG1025" s="341" t="s">
        <v>1437</v>
      </c>
      <c r="AH1025" s="341" t="s">
        <v>2138</v>
      </c>
      <c r="AI1025" s="341">
        <v>100000</v>
      </c>
      <c r="AJ1025" s="341">
        <v>10000</v>
      </c>
      <c r="AK1025" s="341">
        <v>10000</v>
      </c>
      <c r="AL1025" s="336">
        <v>0.02</v>
      </c>
      <c r="AM1025" s="336">
        <v>0.2</v>
      </c>
      <c r="AN1025" s="336" t="s">
        <v>2152</v>
      </c>
      <c r="AO1025" s="334" t="s">
        <v>1324</v>
      </c>
      <c r="AP1025" s="337" t="s">
        <v>716</v>
      </c>
      <c r="AQ1025" s="343" t="s">
        <v>659</v>
      </c>
      <c r="AR1025" s="336">
        <v>4.0000000000000001E-3</v>
      </c>
      <c r="AS1025" s="336">
        <v>4.0000000000000001E-3</v>
      </c>
      <c r="AT1025" s="336"/>
      <c r="AX1025" s="629"/>
      <c r="AY1025" s="630"/>
      <c r="AZ1025" s="630"/>
      <c r="BA1025" s="630"/>
      <c r="BB1025" s="631"/>
      <c r="BC1025" s="630"/>
      <c r="BD1025" s="630"/>
      <c r="BE1025" s="630"/>
      <c r="BF1025" s="630"/>
      <c r="BG1025" s="631"/>
      <c r="BH1025" s="631"/>
      <c r="BI1025" s="632"/>
      <c r="BJ1025" s="632"/>
      <c r="BK1025" s="632"/>
      <c r="BL1025" s="631"/>
      <c r="BM1025" s="631"/>
      <c r="BN1025" s="631"/>
      <c r="BO1025" s="631"/>
      <c r="BP1025" s="631"/>
      <c r="BQ1025" s="631"/>
      <c r="BR1025" s="631"/>
      <c r="BS1025" s="631"/>
      <c r="BT1025" s="634"/>
      <c r="BU1025" s="635"/>
      <c r="BV1025" s="633"/>
      <c r="BW1025" s="636"/>
    </row>
    <row r="1026" spans="2:75" ht="15.75" customHeight="1">
      <c r="B1026" s="330" t="s">
        <v>552</v>
      </c>
      <c r="C1026" s="331">
        <v>14438229000117</v>
      </c>
      <c r="D1026" s="332" t="s">
        <v>14</v>
      </c>
      <c r="E1026" s="332" t="s">
        <v>607</v>
      </c>
      <c r="F1026" s="332"/>
      <c r="G1026" s="333"/>
      <c r="H1026" s="333" t="s">
        <v>34</v>
      </c>
      <c r="I1026" s="333" t="s">
        <v>34</v>
      </c>
      <c r="J1026" s="333" t="s">
        <v>608</v>
      </c>
      <c r="K1026" s="334" t="s">
        <v>48</v>
      </c>
      <c r="L1026" s="335"/>
      <c r="M1026" s="335" t="s">
        <v>1415</v>
      </c>
      <c r="N1026" s="334">
        <v>383732</v>
      </c>
      <c r="O1026" s="334" t="s">
        <v>1321</v>
      </c>
      <c r="P1026" s="338">
        <v>41947</v>
      </c>
      <c r="Q1026" s="339">
        <v>180883282.12</v>
      </c>
      <c r="R1026" s="339">
        <v>135492277.15488091</v>
      </c>
      <c r="S1026" s="334">
        <v>32</v>
      </c>
      <c r="T1026" s="336">
        <v>0.19445534691951538</v>
      </c>
      <c r="U1026" s="336">
        <v>2.5137622236892057</v>
      </c>
      <c r="V1026" s="336">
        <v>0.2001565644537755</v>
      </c>
      <c r="W1026" s="336">
        <v>1.9622036022156979</v>
      </c>
      <c r="X1026" s="336">
        <v>0.6399221539655513</v>
      </c>
      <c r="Y1026" s="336">
        <v>4.8526459421311579</v>
      </c>
      <c r="Z1026" s="336">
        <v>1.020152969129926</v>
      </c>
      <c r="AA1026" s="336">
        <v>5.7988801981529692</v>
      </c>
      <c r="AB1026" s="336">
        <v>0.17730840923061394</v>
      </c>
      <c r="AC1026" s="340">
        <v>0.56985380405293551</v>
      </c>
      <c r="AD1026" s="509">
        <v>0</v>
      </c>
      <c r="AE1026" s="337" t="s">
        <v>2230</v>
      </c>
      <c r="AF1026" s="337" t="s">
        <v>2134</v>
      </c>
      <c r="AG1026" s="341" t="s">
        <v>1436</v>
      </c>
      <c r="AH1026" s="341" t="s">
        <v>2138</v>
      </c>
      <c r="AI1026" s="341">
        <v>5000</v>
      </c>
      <c r="AJ1026" s="341">
        <v>1000</v>
      </c>
      <c r="AK1026" s="341">
        <v>1000</v>
      </c>
      <c r="AL1026" s="336">
        <v>0.02</v>
      </c>
      <c r="AM1026" s="336">
        <v>0.2</v>
      </c>
      <c r="AN1026" s="336" t="s">
        <v>34</v>
      </c>
      <c r="AO1026" s="334" t="s">
        <v>1324</v>
      </c>
      <c r="AP1026" s="337" t="s">
        <v>716</v>
      </c>
      <c r="AQ1026" s="343" t="s">
        <v>659</v>
      </c>
      <c r="AR1026" s="336">
        <v>2.666E-3</v>
      </c>
      <c r="AS1026" s="336">
        <v>2.666E-3</v>
      </c>
      <c r="AT1026" s="336"/>
      <c r="AX1026" s="629"/>
      <c r="AY1026" s="630"/>
      <c r="AZ1026" s="630"/>
      <c r="BA1026" s="630"/>
      <c r="BB1026" s="631"/>
      <c r="BC1026" s="630"/>
      <c r="BD1026" s="630"/>
      <c r="BE1026" s="630"/>
      <c r="BF1026" s="630"/>
      <c r="BG1026" s="631"/>
      <c r="BH1026" s="631"/>
      <c r="BI1026" s="632"/>
      <c r="BJ1026" s="632"/>
      <c r="BK1026" s="632"/>
      <c r="BL1026" s="631"/>
      <c r="BM1026" s="631"/>
      <c r="BN1026" s="631"/>
      <c r="BO1026" s="631"/>
      <c r="BP1026" s="631"/>
      <c r="BQ1026" s="631"/>
      <c r="BR1026" s="631"/>
      <c r="BS1026" s="631"/>
      <c r="BT1026" s="634"/>
      <c r="BU1026" s="635"/>
      <c r="BV1026" s="633"/>
      <c r="BW1026" s="636"/>
    </row>
    <row r="1027" spans="2:75" ht="15.75" customHeight="1">
      <c r="B1027" s="330" t="s">
        <v>175</v>
      </c>
      <c r="C1027" s="331">
        <v>41969763000122</v>
      </c>
      <c r="D1027" s="332" t="s">
        <v>14</v>
      </c>
      <c r="E1027" s="332" t="s">
        <v>607</v>
      </c>
      <c r="F1027" s="332"/>
      <c r="G1027" s="333"/>
      <c r="H1027" s="333" t="s">
        <v>34</v>
      </c>
      <c r="I1027" s="333" t="s">
        <v>34</v>
      </c>
      <c r="J1027" s="333" t="s">
        <v>608</v>
      </c>
      <c r="K1027" s="334" t="s">
        <v>48</v>
      </c>
      <c r="L1027" s="335"/>
      <c r="M1027" s="335" t="s">
        <v>34</v>
      </c>
      <c r="N1027" s="334">
        <v>594482</v>
      </c>
      <c r="O1027" s="334" t="s">
        <v>1321</v>
      </c>
      <c r="P1027" s="338">
        <v>44349</v>
      </c>
      <c r="Q1027" s="339">
        <v>15849636.970000001</v>
      </c>
      <c r="R1027" s="339">
        <v>17298500.78698412</v>
      </c>
      <c r="S1027" s="334">
        <v>32</v>
      </c>
      <c r="T1027" s="336">
        <v>4.2761793121832481E-2</v>
      </c>
      <c r="U1027" s="336">
        <v>0.55279004599120896</v>
      </c>
      <c r="V1027" s="336">
        <v>-0.13964676347100802</v>
      </c>
      <c r="W1027" s="336">
        <v>-1.3690052238274555</v>
      </c>
      <c r="X1027" s="336" t="s">
        <v>1418</v>
      </c>
      <c r="Y1027" s="336" t="s">
        <v>1418</v>
      </c>
      <c r="Z1027" s="336" t="s">
        <v>1418</v>
      </c>
      <c r="AA1027" s="336" t="s">
        <v>1418</v>
      </c>
      <c r="AB1027" s="336">
        <v>0.18908779339169676</v>
      </c>
      <c r="AC1027" s="340">
        <v>-1.2146258014445284</v>
      </c>
      <c r="AD1027" s="509">
        <v>41884201000186</v>
      </c>
      <c r="AE1027" s="337" t="s">
        <v>2148</v>
      </c>
      <c r="AF1027" s="337" t="s">
        <v>2134</v>
      </c>
      <c r="AG1027" s="341" t="s">
        <v>1436</v>
      </c>
      <c r="AH1027" s="341" t="s">
        <v>2135</v>
      </c>
      <c r="AI1027" s="341">
        <v>5000</v>
      </c>
      <c r="AJ1027" s="341">
        <v>1000</v>
      </c>
      <c r="AK1027" s="341">
        <v>1000</v>
      </c>
      <c r="AL1027" s="336">
        <v>0</v>
      </c>
      <c r="AM1027" s="336" t="s">
        <v>34</v>
      </c>
      <c r="AN1027" s="336" t="s">
        <v>34</v>
      </c>
      <c r="AO1027" s="334" t="s">
        <v>1324</v>
      </c>
      <c r="AP1027" s="337" t="s">
        <v>716</v>
      </c>
      <c r="AQ1027" s="343" t="s">
        <v>659</v>
      </c>
      <c r="AR1027" s="336">
        <v>4.0000000000000001E-3</v>
      </c>
      <c r="AS1027" s="336">
        <v>4.0000000000000001E-3</v>
      </c>
      <c r="AT1027" s="336"/>
      <c r="AX1027" s="629"/>
      <c r="AY1027" s="630"/>
      <c r="AZ1027" s="630"/>
      <c r="BA1027" s="630"/>
      <c r="BB1027" s="631"/>
      <c r="BC1027" s="630"/>
      <c r="BD1027" s="630"/>
      <c r="BE1027" s="630"/>
      <c r="BF1027" s="630"/>
      <c r="BG1027" s="631"/>
      <c r="BH1027" s="631"/>
      <c r="BI1027" s="632"/>
      <c r="BJ1027" s="632"/>
      <c r="BK1027" s="632"/>
      <c r="BL1027" s="631"/>
      <c r="BM1027" s="631"/>
      <c r="BN1027" s="631"/>
      <c r="BO1027" s="631"/>
      <c r="BP1027" s="631"/>
      <c r="BQ1027" s="631"/>
      <c r="BR1027" s="631"/>
      <c r="BS1027" s="631"/>
      <c r="BT1027" s="634"/>
      <c r="BU1027" s="635"/>
      <c r="BV1027" s="633"/>
      <c r="BW1027" s="636"/>
    </row>
    <row r="1028" spans="2:75" ht="15.75" customHeight="1">
      <c r="B1028" s="330" t="s">
        <v>177</v>
      </c>
      <c r="C1028" s="331">
        <v>39800304000179</v>
      </c>
      <c r="D1028" s="332" t="s">
        <v>14</v>
      </c>
      <c r="E1028" s="332" t="s">
        <v>614</v>
      </c>
      <c r="F1028" s="332"/>
      <c r="G1028" s="333"/>
      <c r="H1028" s="333" t="s">
        <v>865</v>
      </c>
      <c r="I1028" s="333" t="s">
        <v>34</v>
      </c>
      <c r="J1028" s="333" t="s">
        <v>608</v>
      </c>
      <c r="K1028" s="334" t="s">
        <v>48</v>
      </c>
      <c r="L1028" s="335"/>
      <c r="M1028" s="335" t="s">
        <v>1415</v>
      </c>
      <c r="N1028" s="334">
        <v>566012</v>
      </c>
      <c r="O1028" s="334" t="s">
        <v>1321</v>
      </c>
      <c r="P1028" s="338">
        <v>44180</v>
      </c>
      <c r="Q1028" s="339">
        <v>21567379.52</v>
      </c>
      <c r="R1028" s="339">
        <v>20471071.381111115</v>
      </c>
      <c r="S1028" s="334">
        <v>32</v>
      </c>
      <c r="T1028" s="336">
        <v>0.10254805304468828</v>
      </c>
      <c r="U1028" s="336">
        <v>1.3256586971779662</v>
      </c>
      <c r="V1028" s="336">
        <v>-5.5317368795667399E-2</v>
      </c>
      <c r="W1028" s="336">
        <v>-0.54229518083590078</v>
      </c>
      <c r="X1028" s="336" t="s">
        <v>1418</v>
      </c>
      <c r="Y1028" s="336" t="s">
        <v>1418</v>
      </c>
      <c r="Z1028" s="336" t="s">
        <v>1418</v>
      </c>
      <c r="AA1028" s="336" t="s">
        <v>1418</v>
      </c>
      <c r="AB1028" s="336">
        <v>0.17675129305159054</v>
      </c>
      <c r="AC1028" s="340">
        <v>-0.78332599354215116</v>
      </c>
      <c r="AD1028" s="509">
        <v>39800273000156</v>
      </c>
      <c r="AE1028" s="337" t="s">
        <v>2237</v>
      </c>
      <c r="AF1028" s="337" t="s">
        <v>2134</v>
      </c>
      <c r="AG1028" s="341" t="s">
        <v>1436</v>
      </c>
      <c r="AH1028" s="341" t="s">
        <v>2135</v>
      </c>
      <c r="AI1028" s="341">
        <v>5000</v>
      </c>
      <c r="AJ1028" s="341">
        <v>1000</v>
      </c>
      <c r="AK1028" s="341">
        <v>1000</v>
      </c>
      <c r="AL1028" s="336">
        <v>1.8500000000000003E-2</v>
      </c>
      <c r="AM1028" s="336">
        <v>0.2</v>
      </c>
      <c r="AN1028" s="336" t="s">
        <v>34</v>
      </c>
      <c r="AO1028" s="334" t="s">
        <v>1324</v>
      </c>
      <c r="AP1028" s="337" t="s">
        <v>13</v>
      </c>
      <c r="AQ1028" s="343" t="s">
        <v>668</v>
      </c>
      <c r="AR1028" s="336" t="s">
        <v>34</v>
      </c>
      <c r="AS1028" s="336" t="s">
        <v>34</v>
      </c>
      <c r="AT1028" s="336"/>
      <c r="AX1028" s="629"/>
      <c r="AY1028" s="630"/>
      <c r="AZ1028" s="630"/>
      <c r="BA1028" s="630"/>
      <c r="BB1028" s="631"/>
      <c r="BC1028" s="630"/>
      <c r="BD1028" s="630"/>
      <c r="BE1028" s="630"/>
      <c r="BF1028" s="630"/>
      <c r="BG1028" s="631"/>
      <c r="BH1028" s="631"/>
      <c r="BI1028" s="632"/>
      <c r="BJ1028" s="632"/>
      <c r="BK1028" s="632"/>
      <c r="BL1028" s="631"/>
      <c r="BM1028" s="631"/>
      <c r="BN1028" s="631"/>
      <c r="BO1028" s="631"/>
      <c r="BP1028" s="631"/>
      <c r="BQ1028" s="631"/>
      <c r="BR1028" s="631"/>
      <c r="BS1028" s="631"/>
      <c r="BT1028" s="634"/>
      <c r="BU1028" s="635"/>
      <c r="BV1028" s="633"/>
      <c r="BW1028" s="636"/>
    </row>
    <row r="1029" spans="2:75" ht="15.75" customHeight="1">
      <c r="B1029" s="330" t="s">
        <v>915</v>
      </c>
      <c r="C1029" s="331">
        <v>35136553000150</v>
      </c>
      <c r="D1029" s="332" t="s">
        <v>14</v>
      </c>
      <c r="E1029" s="332" t="s">
        <v>607</v>
      </c>
      <c r="F1029" s="332"/>
      <c r="G1029" s="333"/>
      <c r="H1029" s="333" t="s">
        <v>34</v>
      </c>
      <c r="I1029" s="333" t="s">
        <v>34</v>
      </c>
      <c r="J1029" s="333" t="s">
        <v>608</v>
      </c>
      <c r="K1029" s="334" t="s">
        <v>48</v>
      </c>
      <c r="L1029" s="335"/>
      <c r="M1029" s="335" t="s">
        <v>34</v>
      </c>
      <c r="N1029" s="334">
        <v>544884</v>
      </c>
      <c r="O1029" s="334" t="s">
        <v>1321</v>
      </c>
      <c r="P1029" s="338">
        <v>44000</v>
      </c>
      <c r="Q1029" s="339">
        <v>22699160.57</v>
      </c>
      <c r="R1029" s="339">
        <v>20306740.702103168</v>
      </c>
      <c r="S1029" s="334">
        <v>32</v>
      </c>
      <c r="T1029" s="336">
        <v>1.7511213957838168E-2</v>
      </c>
      <c r="U1029" s="336">
        <v>0.22637088069566993</v>
      </c>
      <c r="V1029" s="336">
        <v>-0.16767589100097269</v>
      </c>
      <c r="W1029" s="336">
        <v>-1.6437843956040645</v>
      </c>
      <c r="X1029" s="336">
        <v>-0.16257559249106091</v>
      </c>
      <c r="Y1029" s="336">
        <v>-1.2328402514312469</v>
      </c>
      <c r="Z1029" s="336" t="s">
        <v>1418</v>
      </c>
      <c r="AA1029" s="336" t="s">
        <v>1418</v>
      </c>
      <c r="AB1029" s="336">
        <v>0.25356491887617</v>
      </c>
      <c r="AC1029" s="340">
        <v>-0.9802973974050907</v>
      </c>
      <c r="AD1029" s="509">
        <v>0</v>
      </c>
      <c r="AE1029" s="337" t="s">
        <v>2241</v>
      </c>
      <c r="AF1029" s="337" t="s">
        <v>736</v>
      </c>
      <c r="AG1029" s="341" t="s">
        <v>736</v>
      </c>
      <c r="AH1029" s="341" t="s">
        <v>2138</v>
      </c>
      <c r="AI1029" s="341">
        <v>1000</v>
      </c>
      <c r="AJ1029" s="341">
        <v>1000</v>
      </c>
      <c r="AK1029" s="341">
        <v>1000</v>
      </c>
      <c r="AL1029" s="336">
        <v>1.7500000000000002E-2</v>
      </c>
      <c r="AM1029" s="336">
        <v>0.2</v>
      </c>
      <c r="AN1029" s="336" t="s">
        <v>666</v>
      </c>
      <c r="AO1029" s="334" t="s">
        <v>1324</v>
      </c>
      <c r="AP1029" s="337" t="s">
        <v>716</v>
      </c>
      <c r="AQ1029" s="343" t="s">
        <v>659</v>
      </c>
      <c r="AR1029" s="336">
        <v>4.6672500000000004E-3</v>
      </c>
      <c r="AS1029" s="336">
        <v>4.6672500000000004E-3</v>
      </c>
      <c r="AT1029" s="336"/>
      <c r="AX1029" s="629"/>
      <c r="AY1029" s="630"/>
      <c r="AZ1029" s="630"/>
      <c r="BA1029" s="630"/>
      <c r="BB1029" s="631"/>
      <c r="BC1029" s="630"/>
      <c r="BD1029" s="630"/>
      <c r="BE1029" s="630"/>
      <c r="BF1029" s="630"/>
      <c r="BG1029" s="631"/>
      <c r="BH1029" s="631"/>
      <c r="BI1029" s="632"/>
      <c r="BJ1029" s="632"/>
      <c r="BK1029" s="632"/>
      <c r="BL1029" s="631"/>
      <c r="BM1029" s="631"/>
      <c r="BN1029" s="631"/>
      <c r="BO1029" s="631"/>
      <c r="BP1029" s="631"/>
      <c r="BQ1029" s="631"/>
      <c r="BR1029" s="631"/>
      <c r="BS1029" s="631"/>
      <c r="BT1029" s="634"/>
      <c r="BU1029" s="635"/>
      <c r="BV1029" s="633"/>
      <c r="BW1029" s="636"/>
    </row>
    <row r="1030" spans="2:75" ht="15.75" customHeight="1">
      <c r="B1030" s="330" t="s">
        <v>1553</v>
      </c>
      <c r="C1030" s="331">
        <v>31608381000110</v>
      </c>
      <c r="D1030" s="332" t="s">
        <v>14</v>
      </c>
      <c r="E1030" s="332"/>
      <c r="F1030" s="332"/>
      <c r="G1030" s="333"/>
      <c r="H1030" s="333" t="s">
        <v>34</v>
      </c>
      <c r="I1030" s="333"/>
      <c r="J1030" s="333"/>
      <c r="K1030" s="334"/>
      <c r="L1030" s="335"/>
      <c r="M1030" s="335"/>
      <c r="N1030" s="334">
        <v>487392</v>
      </c>
      <c r="O1030" s="334" t="s">
        <v>1321</v>
      </c>
      <c r="P1030" s="338">
        <v>43507</v>
      </c>
      <c r="Q1030" s="339">
        <v>29135326.949999999</v>
      </c>
      <c r="R1030" s="339">
        <v>39930531.507420644</v>
      </c>
      <c r="S1030" s="334">
        <v>32</v>
      </c>
      <c r="T1030" s="336">
        <v>3.1082070086856373E-2</v>
      </c>
      <c r="U1030" s="336">
        <v>0.34960843642412409</v>
      </c>
      <c r="V1030" s="336">
        <v>-8.0448626229330022E-2</v>
      </c>
      <c r="W1030" s="336">
        <v>-0.73833403368881656</v>
      </c>
      <c r="X1030" s="336">
        <v>-2.8008474908867265E-2</v>
      </c>
      <c r="Y1030" s="336">
        <v>-0.19694972634987301</v>
      </c>
      <c r="Z1030" s="336">
        <v>1.3745038216713024E-2</v>
      </c>
      <c r="AA1030" s="336">
        <v>7.5110636741629003E-2</v>
      </c>
      <c r="AB1030" s="336">
        <v>0.19899300574475673</v>
      </c>
      <c r="AC1030" s="340">
        <v>-0.84194500638835379</v>
      </c>
      <c r="AD1030" s="509">
        <v>26861621000153</v>
      </c>
      <c r="AE1030" s="337" t="s">
        <v>1554</v>
      </c>
      <c r="AF1030" s="337" t="s">
        <v>2146</v>
      </c>
      <c r="AG1030" s="341" t="s">
        <v>59</v>
      </c>
      <c r="AH1030" s="341" t="s">
        <v>2135</v>
      </c>
      <c r="AI1030" s="341">
        <v>50000</v>
      </c>
      <c r="AJ1030" s="341">
        <v>50000</v>
      </c>
      <c r="AK1030" s="341">
        <v>50000</v>
      </c>
      <c r="AL1030" s="336">
        <v>1.4999999999999999E-2</v>
      </c>
      <c r="AM1030" s="336">
        <v>0.15</v>
      </c>
      <c r="AN1030" s="336" t="s">
        <v>666</v>
      </c>
      <c r="AO1030" s="334" t="s">
        <v>1324</v>
      </c>
      <c r="AP1030" s="337" t="s">
        <v>716</v>
      </c>
      <c r="AQ1030" s="343" t="s">
        <v>659</v>
      </c>
      <c r="AR1030" s="336" t="s">
        <v>34</v>
      </c>
      <c r="AS1030" s="336" t="s">
        <v>34</v>
      </c>
      <c r="AT1030" s="336"/>
      <c r="AX1030" s="629"/>
      <c r="AY1030" s="630"/>
      <c r="AZ1030" s="630"/>
      <c r="BA1030" s="630"/>
      <c r="BB1030" s="631"/>
      <c r="BC1030" s="630"/>
      <c r="BD1030" s="630"/>
      <c r="BE1030" s="630"/>
      <c r="BF1030" s="630"/>
      <c r="BG1030" s="631"/>
      <c r="BH1030" s="631"/>
      <c r="BI1030" s="632"/>
      <c r="BJ1030" s="632"/>
      <c r="BK1030" s="632"/>
      <c r="BL1030" s="631"/>
      <c r="BM1030" s="631"/>
      <c r="BN1030" s="631"/>
      <c r="BO1030" s="631"/>
      <c r="BP1030" s="631"/>
      <c r="BQ1030" s="631"/>
      <c r="BR1030" s="631"/>
      <c r="BS1030" s="631"/>
      <c r="BT1030" s="634"/>
      <c r="BU1030" s="635"/>
      <c r="BV1030" s="633"/>
      <c r="BW1030" s="636"/>
    </row>
    <row r="1031" spans="2:75" ht="15.75" customHeight="1">
      <c r="B1031" s="330" t="s">
        <v>1556</v>
      </c>
      <c r="C1031" s="331">
        <v>31594501000177</v>
      </c>
      <c r="D1031" s="332" t="s">
        <v>14</v>
      </c>
      <c r="E1031" s="332" t="s">
        <v>614</v>
      </c>
      <c r="F1031" s="332"/>
      <c r="G1031" s="333"/>
      <c r="H1031" s="333" t="s">
        <v>865</v>
      </c>
      <c r="I1031" s="333" t="s">
        <v>34</v>
      </c>
      <c r="J1031" s="333" t="s">
        <v>608</v>
      </c>
      <c r="K1031" s="334" t="s">
        <v>48</v>
      </c>
      <c r="L1031" s="335"/>
      <c r="M1031" s="335"/>
      <c r="N1031" s="334">
        <v>483540</v>
      </c>
      <c r="O1031" s="334" t="s">
        <v>1324</v>
      </c>
      <c r="P1031" s="338">
        <v>43441</v>
      </c>
      <c r="Q1031" s="339" t="s">
        <v>1393</v>
      </c>
      <c r="R1031" s="339" t="s">
        <v>1418</v>
      </c>
      <c r="S1031" s="334">
        <v>32</v>
      </c>
      <c r="T1031" s="336" t="s">
        <v>1418</v>
      </c>
      <c r="U1031" s="336" t="s">
        <v>1418</v>
      </c>
      <c r="V1031" s="336" t="s">
        <v>1418</v>
      </c>
      <c r="W1031" s="336" t="s">
        <v>1418</v>
      </c>
      <c r="X1031" s="336" t="s">
        <v>1418</v>
      </c>
      <c r="Y1031" s="336" t="s">
        <v>1418</v>
      </c>
      <c r="Z1031" s="336" t="s">
        <v>1418</v>
      </c>
      <c r="AA1031" s="336" t="s">
        <v>1418</v>
      </c>
      <c r="AB1031" s="336" t="s">
        <v>1418</v>
      </c>
      <c r="AC1031" s="340" t="s">
        <v>1418</v>
      </c>
      <c r="AD1031" s="509">
        <v>23732231000195</v>
      </c>
      <c r="AE1031" s="337" t="s">
        <v>1554</v>
      </c>
      <c r="AF1031" s="337" t="s">
        <v>2146</v>
      </c>
      <c r="AG1031" s="341" t="s">
        <v>1554</v>
      </c>
      <c r="AH1031" s="341" t="s">
        <v>2135</v>
      </c>
      <c r="AI1031" s="341">
        <v>100000</v>
      </c>
      <c r="AJ1031" s="341">
        <v>50000</v>
      </c>
      <c r="AK1031" s="341">
        <v>100000</v>
      </c>
      <c r="AL1031" s="336">
        <v>0</v>
      </c>
      <c r="AM1031" s="336" t="s">
        <v>34</v>
      </c>
      <c r="AN1031" s="336" t="s">
        <v>666</v>
      </c>
      <c r="AO1031" s="334" t="s">
        <v>1324</v>
      </c>
      <c r="AP1031" s="337" t="s">
        <v>13</v>
      </c>
      <c r="AQ1031" s="343" t="s">
        <v>668</v>
      </c>
      <c r="AR1031" s="336" t="s">
        <v>34</v>
      </c>
      <c r="AS1031" s="336" t="s">
        <v>34</v>
      </c>
      <c r="AT1031" s="336"/>
      <c r="AX1031" s="629"/>
      <c r="AY1031" s="630"/>
      <c r="AZ1031" s="630"/>
      <c r="BA1031" s="630"/>
      <c r="BB1031" s="631"/>
      <c r="BC1031" s="630"/>
      <c r="BD1031" s="630"/>
      <c r="BE1031" s="630"/>
      <c r="BF1031" s="630"/>
      <c r="BG1031" s="631"/>
      <c r="BH1031" s="631"/>
      <c r="BI1031" s="632"/>
      <c r="BJ1031" s="632"/>
      <c r="BK1031" s="632"/>
      <c r="BL1031" s="631"/>
      <c r="BM1031" s="631"/>
      <c r="BN1031" s="631"/>
      <c r="BO1031" s="631"/>
      <c r="BP1031" s="631"/>
      <c r="BQ1031" s="631"/>
      <c r="BR1031" s="631"/>
      <c r="BS1031" s="631"/>
      <c r="BT1031" s="634"/>
      <c r="BU1031" s="635"/>
      <c r="BV1031" s="633"/>
      <c r="BW1031" s="636"/>
    </row>
    <row r="1032" spans="2:75" ht="15.75" customHeight="1">
      <c r="B1032" s="330" t="s">
        <v>1557</v>
      </c>
      <c r="C1032" s="331">
        <v>31556604000142</v>
      </c>
      <c r="D1032" s="332" t="s">
        <v>14</v>
      </c>
      <c r="E1032" s="332"/>
      <c r="F1032" s="332"/>
      <c r="G1032" s="333"/>
      <c r="H1032" s="333" t="s">
        <v>34</v>
      </c>
      <c r="I1032" s="333"/>
      <c r="J1032" s="333"/>
      <c r="K1032" s="334"/>
      <c r="L1032" s="335"/>
      <c r="M1032" s="335"/>
      <c r="N1032" s="334">
        <v>524621</v>
      </c>
      <c r="O1032" s="334" t="s">
        <v>1321</v>
      </c>
      <c r="P1032" s="338">
        <v>43861</v>
      </c>
      <c r="Q1032" s="339">
        <v>16406387.109999999</v>
      </c>
      <c r="R1032" s="339">
        <v>24709886.38055557</v>
      </c>
      <c r="S1032" s="334">
        <v>32</v>
      </c>
      <c r="T1032" s="336">
        <v>-4.9207191738122047E-2</v>
      </c>
      <c r="U1032" s="336">
        <v>-0.55347823733470181</v>
      </c>
      <c r="V1032" s="336">
        <v>-0.18169717531644147</v>
      </c>
      <c r="W1032" s="336">
        <v>-1.6675636943610432</v>
      </c>
      <c r="X1032" s="336">
        <v>-6.2492755252222532E-2</v>
      </c>
      <c r="Y1032" s="336">
        <v>-0.43943595950232267</v>
      </c>
      <c r="Z1032" s="336" t="s">
        <v>1418</v>
      </c>
      <c r="AA1032" s="336" t="s">
        <v>1418</v>
      </c>
      <c r="AB1032" s="336">
        <v>0.22885277131319065</v>
      </c>
      <c r="AC1032" s="340">
        <v>-1.2137104914344765</v>
      </c>
      <c r="AD1032" s="509">
        <v>34839814000136</v>
      </c>
      <c r="AE1032" s="337" t="s">
        <v>1554</v>
      </c>
      <c r="AF1032" s="337" t="s">
        <v>2146</v>
      </c>
      <c r="AG1032" s="341" t="s">
        <v>1554</v>
      </c>
      <c r="AH1032" s="341" t="s">
        <v>2135</v>
      </c>
      <c r="AI1032" s="341">
        <v>100000</v>
      </c>
      <c r="AJ1032" s="341">
        <v>50000</v>
      </c>
      <c r="AK1032" s="341">
        <v>100000</v>
      </c>
      <c r="AL1032" s="336">
        <v>0</v>
      </c>
      <c r="AM1032" s="336" t="s">
        <v>34</v>
      </c>
      <c r="AN1032" s="336" t="s">
        <v>666</v>
      </c>
      <c r="AO1032" s="334" t="s">
        <v>1324</v>
      </c>
      <c r="AP1032" s="337" t="s">
        <v>716</v>
      </c>
      <c r="AQ1032" s="343" t="s">
        <v>659</v>
      </c>
      <c r="AR1032" s="336" t="s">
        <v>34</v>
      </c>
      <c r="AS1032" s="336" t="s">
        <v>34</v>
      </c>
      <c r="AT1032" s="336"/>
      <c r="AX1032" s="629"/>
      <c r="AY1032" s="630"/>
      <c r="AZ1032" s="630"/>
      <c r="BA1032" s="630"/>
      <c r="BB1032" s="631"/>
      <c r="BC1032" s="630"/>
      <c r="BD1032" s="630"/>
      <c r="BE1032" s="630"/>
      <c r="BF1032" s="630"/>
      <c r="BG1032" s="631"/>
      <c r="BH1032" s="631"/>
      <c r="BI1032" s="632"/>
      <c r="BJ1032" s="632"/>
      <c r="BK1032" s="632"/>
      <c r="BL1032" s="631"/>
      <c r="BM1032" s="631"/>
      <c r="BN1032" s="631"/>
      <c r="BO1032" s="631"/>
      <c r="BP1032" s="631"/>
      <c r="BQ1032" s="631"/>
      <c r="BR1032" s="631"/>
      <c r="BS1032" s="631"/>
      <c r="BT1032" s="634"/>
      <c r="BU1032" s="635"/>
      <c r="BV1032" s="633"/>
      <c r="BW1032" s="636"/>
    </row>
    <row r="1033" spans="2:75" ht="15.75" customHeight="1">
      <c r="B1033" s="330" t="s">
        <v>1558</v>
      </c>
      <c r="C1033" s="331">
        <v>28076506000101</v>
      </c>
      <c r="D1033" s="332" t="s">
        <v>14</v>
      </c>
      <c r="E1033" s="332"/>
      <c r="F1033" s="332"/>
      <c r="G1033" s="333"/>
      <c r="H1033" s="333" t="s">
        <v>34</v>
      </c>
      <c r="I1033" s="333"/>
      <c r="J1033" s="333"/>
      <c r="K1033" s="334"/>
      <c r="L1033" s="335"/>
      <c r="M1033" s="335"/>
      <c r="N1033" s="334">
        <v>452688</v>
      </c>
      <c r="O1033" s="334" t="s">
        <v>1324</v>
      </c>
      <c r="P1033" s="338">
        <v>43031</v>
      </c>
      <c r="Q1033" s="339">
        <v>9889303.1199999992</v>
      </c>
      <c r="R1033" s="339">
        <v>20369646.7934127</v>
      </c>
      <c r="S1033" s="334">
        <v>32</v>
      </c>
      <c r="T1033" s="336">
        <v>-0.11677184263621887</v>
      </c>
      <c r="U1033" s="336">
        <v>-1.3134395877858762</v>
      </c>
      <c r="V1033" s="336">
        <v>-0.31645574720477543</v>
      </c>
      <c r="W1033" s="336">
        <v>-2.9043385731865481</v>
      </c>
      <c r="X1033" s="336">
        <v>-0.24262278732803777</v>
      </c>
      <c r="Y1033" s="336">
        <v>-1.7060725985966583</v>
      </c>
      <c r="Z1033" s="336">
        <v>-0.38456911395319038</v>
      </c>
      <c r="AA1033" s="336">
        <v>-2.1015024159820634</v>
      </c>
      <c r="AB1033" s="336">
        <v>0.31604177353219365</v>
      </c>
      <c r="AC1033" s="340">
        <v>-1.3720479443516984</v>
      </c>
      <c r="AD1033" s="509">
        <v>12004203000135</v>
      </c>
      <c r="AE1033" s="337" t="s">
        <v>1554</v>
      </c>
      <c r="AF1033" s="337" t="s">
        <v>2146</v>
      </c>
      <c r="AG1033" s="341" t="s">
        <v>1554</v>
      </c>
      <c r="AH1033" s="341" t="s">
        <v>2135</v>
      </c>
      <c r="AI1033" s="341">
        <v>100000</v>
      </c>
      <c r="AJ1033" s="341">
        <v>50000</v>
      </c>
      <c r="AK1033" s="341">
        <v>100000</v>
      </c>
      <c r="AL1033" s="336">
        <v>0</v>
      </c>
      <c r="AM1033" s="336" t="s">
        <v>34</v>
      </c>
      <c r="AN1033" s="336" t="s">
        <v>666</v>
      </c>
      <c r="AO1033" s="334" t="s">
        <v>1324</v>
      </c>
      <c r="AP1033" s="337" t="s">
        <v>716</v>
      </c>
      <c r="AQ1033" s="343" t="s">
        <v>659</v>
      </c>
      <c r="AR1033" s="336" t="s">
        <v>34</v>
      </c>
      <c r="AS1033" s="336" t="s">
        <v>34</v>
      </c>
      <c r="AT1033" s="336"/>
      <c r="AX1033" s="629"/>
      <c r="AY1033" s="630"/>
      <c r="AZ1033" s="630"/>
      <c r="BA1033" s="630"/>
      <c r="BB1033" s="631"/>
      <c r="BC1033" s="630"/>
      <c r="BD1033" s="630"/>
      <c r="BE1033" s="630"/>
      <c r="BF1033" s="630"/>
      <c r="BG1033" s="631"/>
      <c r="BH1033" s="631"/>
      <c r="BI1033" s="632"/>
      <c r="BJ1033" s="632"/>
      <c r="BK1033" s="632"/>
      <c r="BL1033" s="631"/>
      <c r="BM1033" s="631"/>
      <c r="BN1033" s="631"/>
      <c r="BO1033" s="631"/>
      <c r="BP1033" s="631"/>
      <c r="BQ1033" s="631"/>
      <c r="BR1033" s="631"/>
      <c r="BS1033" s="631"/>
      <c r="BT1033" s="634"/>
      <c r="BU1033" s="635"/>
      <c r="BV1033" s="633"/>
      <c r="BW1033" s="636"/>
    </row>
    <row r="1034" spans="2:75" ht="15.75" customHeight="1">
      <c r="B1034" s="330" t="s">
        <v>1560</v>
      </c>
      <c r="C1034" s="331">
        <v>34839747000150</v>
      </c>
      <c r="D1034" s="332" t="s">
        <v>14</v>
      </c>
      <c r="E1034" s="332"/>
      <c r="F1034" s="332"/>
      <c r="G1034" s="333"/>
      <c r="H1034" s="333" t="s">
        <v>34</v>
      </c>
      <c r="I1034" s="333"/>
      <c r="J1034" s="333"/>
      <c r="K1034" s="334"/>
      <c r="L1034" s="335"/>
      <c r="M1034" s="335"/>
      <c r="N1034" s="334">
        <v>524638</v>
      </c>
      <c r="O1034" s="334" t="s">
        <v>1321</v>
      </c>
      <c r="P1034" s="338">
        <v>43861</v>
      </c>
      <c r="Q1034" s="339">
        <v>7884023.6299999999</v>
      </c>
      <c r="R1034" s="339">
        <v>10180510.180317458</v>
      </c>
      <c r="S1034" s="334">
        <v>32</v>
      </c>
      <c r="T1034" s="336">
        <v>5.8500607805962446E-2</v>
      </c>
      <c r="U1034" s="336">
        <v>0.65800977759045964</v>
      </c>
      <c r="V1034" s="336">
        <v>-9.3081086953296976E-2</v>
      </c>
      <c r="W1034" s="336">
        <v>-0.85427107474100583</v>
      </c>
      <c r="X1034" s="336">
        <v>-3.1319663440428469E-2</v>
      </c>
      <c r="Y1034" s="336">
        <v>-0.22023331024031023</v>
      </c>
      <c r="Z1034" s="336" t="s">
        <v>1418</v>
      </c>
      <c r="AA1034" s="336" t="s">
        <v>1418</v>
      </c>
      <c r="AB1034" s="336">
        <v>0.22544241311014296</v>
      </c>
      <c r="AC1034" s="340">
        <v>-0.77965038003272746</v>
      </c>
      <c r="AD1034" s="509">
        <v>34839714000100</v>
      </c>
      <c r="AE1034" s="337" t="s">
        <v>1554</v>
      </c>
      <c r="AF1034" s="337" t="s">
        <v>2146</v>
      </c>
      <c r="AG1034" s="341" t="s">
        <v>1554</v>
      </c>
      <c r="AH1034" s="341" t="s">
        <v>2135</v>
      </c>
      <c r="AI1034" s="341">
        <v>100000</v>
      </c>
      <c r="AJ1034" s="341">
        <v>50000</v>
      </c>
      <c r="AK1034" s="341">
        <v>100000</v>
      </c>
      <c r="AL1034" s="336">
        <v>0</v>
      </c>
      <c r="AM1034" s="336" t="s">
        <v>34</v>
      </c>
      <c r="AN1034" s="336" t="s">
        <v>666</v>
      </c>
      <c r="AO1034" s="334" t="s">
        <v>1324</v>
      </c>
      <c r="AP1034" s="337" t="s">
        <v>716</v>
      </c>
      <c r="AQ1034" s="343" t="s">
        <v>659</v>
      </c>
      <c r="AR1034" s="336" t="s">
        <v>34</v>
      </c>
      <c r="AS1034" s="336" t="s">
        <v>34</v>
      </c>
      <c r="AT1034" s="336"/>
      <c r="AX1034" s="629"/>
      <c r="AY1034" s="630"/>
      <c r="AZ1034" s="630"/>
      <c r="BA1034" s="630"/>
      <c r="BB1034" s="631"/>
      <c r="BC1034" s="630"/>
      <c r="BD1034" s="630"/>
      <c r="BE1034" s="630"/>
      <c r="BF1034" s="630"/>
      <c r="BG1034" s="631"/>
      <c r="BH1034" s="631"/>
      <c r="BI1034" s="632"/>
      <c r="BJ1034" s="632"/>
      <c r="BK1034" s="632"/>
      <c r="BL1034" s="631"/>
      <c r="BM1034" s="631"/>
      <c r="BN1034" s="631"/>
      <c r="BO1034" s="631"/>
      <c r="BP1034" s="631"/>
      <c r="BQ1034" s="631"/>
      <c r="BR1034" s="631"/>
      <c r="BS1034" s="631"/>
      <c r="BT1034" s="634"/>
      <c r="BU1034" s="635"/>
      <c r="BV1034" s="633"/>
      <c r="BW1034" s="636"/>
    </row>
    <row r="1035" spans="2:75" ht="15.75" customHeight="1">
      <c r="B1035" s="330" t="s">
        <v>1562</v>
      </c>
      <c r="C1035" s="331">
        <v>28075830000105</v>
      </c>
      <c r="D1035" s="332" t="s">
        <v>14</v>
      </c>
      <c r="E1035" s="332" t="s">
        <v>614</v>
      </c>
      <c r="F1035" s="332"/>
      <c r="G1035" s="333"/>
      <c r="H1035" s="333" t="s">
        <v>865</v>
      </c>
      <c r="I1035" s="333" t="s">
        <v>34</v>
      </c>
      <c r="J1035" s="333" t="s">
        <v>608</v>
      </c>
      <c r="K1035" s="334" t="s">
        <v>48</v>
      </c>
      <c r="L1035" s="335"/>
      <c r="M1035" s="335"/>
      <c r="N1035" s="334">
        <v>447951</v>
      </c>
      <c r="O1035" s="334" t="s">
        <v>1321</v>
      </c>
      <c r="P1035" s="338">
        <v>42969</v>
      </c>
      <c r="Q1035" s="339">
        <v>526654460.62</v>
      </c>
      <c r="R1035" s="339">
        <v>588206469.1336509</v>
      </c>
      <c r="S1035" s="334">
        <v>32</v>
      </c>
      <c r="T1035" s="336">
        <v>8.5431919117490152E-2</v>
      </c>
      <c r="U1035" s="336">
        <v>0.96093083825868097</v>
      </c>
      <c r="V1035" s="336">
        <v>-8.3473425001574952E-2</v>
      </c>
      <c r="W1035" s="336">
        <v>-0.766094754825834</v>
      </c>
      <c r="X1035" s="336">
        <v>2.1422788437028606E-2</v>
      </c>
      <c r="Y1035" s="336">
        <v>0.15064055911834878</v>
      </c>
      <c r="Z1035" s="336">
        <v>4.6127211317972927E-2</v>
      </c>
      <c r="AA1035" s="336">
        <v>0.25206508403853345</v>
      </c>
      <c r="AB1035" s="336">
        <v>0.16693723707356387</v>
      </c>
      <c r="AC1035" s="340">
        <v>-1.0585522552925322</v>
      </c>
      <c r="AD1035" s="509">
        <v>28069955000114</v>
      </c>
      <c r="AE1035" s="337" t="s">
        <v>1554</v>
      </c>
      <c r="AF1035" s="337" t="s">
        <v>2146</v>
      </c>
      <c r="AG1035" s="341" t="s">
        <v>1554</v>
      </c>
      <c r="AH1035" s="341" t="s">
        <v>2135</v>
      </c>
      <c r="AI1035" s="341">
        <v>100000</v>
      </c>
      <c r="AJ1035" s="341">
        <v>50000</v>
      </c>
      <c r="AK1035" s="341">
        <v>100000</v>
      </c>
      <c r="AL1035" s="336">
        <v>0</v>
      </c>
      <c r="AM1035" s="336" t="s">
        <v>34</v>
      </c>
      <c r="AN1035" s="336" t="s">
        <v>2166</v>
      </c>
      <c r="AO1035" s="334" t="s">
        <v>1324</v>
      </c>
      <c r="AP1035" s="337" t="s">
        <v>13</v>
      </c>
      <c r="AQ1035" s="343" t="s">
        <v>668</v>
      </c>
      <c r="AR1035" s="336" t="s">
        <v>34</v>
      </c>
      <c r="AS1035" s="336" t="s">
        <v>34</v>
      </c>
      <c r="AT1035" s="336"/>
      <c r="AW1035" s="629"/>
      <c r="AX1035" s="629"/>
      <c r="AY1035" s="630"/>
      <c r="AZ1035" s="630"/>
      <c r="BA1035" s="630"/>
      <c r="BB1035" s="631"/>
      <c r="BC1035" s="630"/>
      <c r="BD1035" s="630"/>
      <c r="BE1035" s="630"/>
      <c r="BF1035" s="630"/>
      <c r="BG1035" s="631"/>
      <c r="BH1035" s="631"/>
      <c r="BI1035" s="632"/>
      <c r="BJ1035" s="632"/>
      <c r="BK1035" s="632"/>
      <c r="BL1035" s="212"/>
      <c r="BM1035" s="631"/>
      <c r="BN1035" s="631"/>
      <c r="BO1035" s="631"/>
      <c r="BP1035" s="631"/>
      <c r="BQ1035" s="631"/>
      <c r="BR1035" s="631"/>
      <c r="BS1035" s="631"/>
      <c r="BT1035" s="634"/>
      <c r="BU1035" s="635"/>
      <c r="BV1035" s="633"/>
      <c r="BW1035" s="636"/>
    </row>
    <row r="1036" spans="2:75" ht="15.75" customHeight="1">
      <c r="B1036" s="330" t="s">
        <v>1563</v>
      </c>
      <c r="C1036" s="331">
        <v>28075715000122</v>
      </c>
      <c r="D1036" s="332" t="s">
        <v>14</v>
      </c>
      <c r="E1036" s="332"/>
      <c r="F1036" s="332"/>
      <c r="G1036" s="333"/>
      <c r="H1036" s="333" t="s">
        <v>34</v>
      </c>
      <c r="I1036" s="333"/>
      <c r="J1036" s="333"/>
      <c r="K1036" s="334"/>
      <c r="L1036" s="335"/>
      <c r="M1036" s="335"/>
      <c r="N1036" s="334">
        <v>460532</v>
      </c>
      <c r="O1036" s="334" t="s">
        <v>1321</v>
      </c>
      <c r="P1036" s="338">
        <v>43178</v>
      </c>
      <c r="Q1036" s="339">
        <v>134099369.34</v>
      </c>
      <c r="R1036" s="339">
        <v>144897945.67551589</v>
      </c>
      <c r="S1036" s="334">
        <v>32</v>
      </c>
      <c r="T1036" s="336">
        <v>6.6893825227150705E-2</v>
      </c>
      <c r="U1036" s="336">
        <v>0.75241596131598265</v>
      </c>
      <c r="V1036" s="336">
        <v>-9.4004305749578632E-2</v>
      </c>
      <c r="W1036" s="336">
        <v>-0.86274410765387188</v>
      </c>
      <c r="X1036" s="336">
        <v>9.8390788016893049E-2</v>
      </c>
      <c r="Y1036" s="336">
        <v>0.69186340342795727</v>
      </c>
      <c r="Z1036" s="336">
        <v>2.736806856788343E-3</v>
      </c>
      <c r="AA1036" s="336">
        <v>1.495545537314533E-2</v>
      </c>
      <c r="AB1036" s="336">
        <v>0.19080076474905433</v>
      </c>
      <c r="AC1036" s="340">
        <v>-0.96423252383722335</v>
      </c>
      <c r="AD1036" s="509">
        <v>28069948000112</v>
      </c>
      <c r="AE1036" s="337" t="s">
        <v>1554</v>
      </c>
      <c r="AF1036" s="337" t="s">
        <v>2146</v>
      </c>
      <c r="AG1036" s="341" t="s">
        <v>1554</v>
      </c>
      <c r="AH1036" s="341" t="s">
        <v>2135</v>
      </c>
      <c r="AI1036" s="341">
        <v>100000</v>
      </c>
      <c r="AJ1036" s="341">
        <v>50000</v>
      </c>
      <c r="AK1036" s="341">
        <v>100000</v>
      </c>
      <c r="AL1036" s="336">
        <v>0</v>
      </c>
      <c r="AM1036" s="336" t="s">
        <v>34</v>
      </c>
      <c r="AN1036" s="336" t="s">
        <v>666</v>
      </c>
      <c r="AO1036" s="334" t="s">
        <v>1324</v>
      </c>
      <c r="AP1036" s="337" t="s">
        <v>716</v>
      </c>
      <c r="AQ1036" s="343" t="s">
        <v>659</v>
      </c>
      <c r="AR1036" s="336" t="s">
        <v>34</v>
      </c>
      <c r="AS1036" s="336" t="s">
        <v>34</v>
      </c>
      <c r="AT1036" s="336"/>
      <c r="AW1036" s="629"/>
      <c r="AX1036" s="629"/>
      <c r="AY1036" s="630"/>
      <c r="AZ1036" s="630"/>
      <c r="BA1036" s="630"/>
      <c r="BB1036" s="631"/>
      <c r="BC1036" s="630"/>
      <c r="BD1036" s="630"/>
      <c r="BE1036" s="630"/>
      <c r="BF1036" s="630"/>
      <c r="BG1036" s="631"/>
      <c r="BH1036" s="631"/>
      <c r="BI1036" s="632"/>
      <c r="BJ1036" s="632"/>
      <c r="BK1036" s="632"/>
      <c r="BL1036" s="212"/>
      <c r="BM1036" s="631"/>
      <c r="BN1036" s="631"/>
      <c r="BO1036" s="631"/>
      <c r="BP1036" s="631"/>
      <c r="BQ1036" s="631"/>
      <c r="BR1036" s="631"/>
      <c r="BS1036" s="631"/>
      <c r="BT1036" s="634"/>
      <c r="BU1036" s="635"/>
      <c r="BV1036" s="633"/>
      <c r="BW1036" s="636"/>
    </row>
    <row r="1037" spans="2:75" ht="15.75" customHeight="1">
      <c r="B1037" s="330" t="s">
        <v>1565</v>
      </c>
      <c r="C1037" s="331">
        <v>31608459000104</v>
      </c>
      <c r="D1037" s="332" t="s">
        <v>14</v>
      </c>
      <c r="E1037" s="332" t="s">
        <v>614</v>
      </c>
      <c r="F1037" s="332"/>
      <c r="G1037" s="333"/>
      <c r="H1037" s="333" t="s">
        <v>1338</v>
      </c>
      <c r="I1037" s="333" t="s">
        <v>34</v>
      </c>
      <c r="J1037" s="333" t="s">
        <v>608</v>
      </c>
      <c r="K1037" s="334" t="s">
        <v>48</v>
      </c>
      <c r="L1037" s="335"/>
      <c r="M1037" s="335"/>
      <c r="N1037" s="334">
        <v>487597</v>
      </c>
      <c r="O1037" s="334" t="s">
        <v>1321</v>
      </c>
      <c r="P1037" s="338">
        <v>43523</v>
      </c>
      <c r="Q1037" s="339">
        <v>34414841.530000001</v>
      </c>
      <c r="R1037" s="339">
        <v>39999059.48912701</v>
      </c>
      <c r="S1037" s="334">
        <v>32</v>
      </c>
      <c r="T1037" s="336">
        <v>0.19558416381876453</v>
      </c>
      <c r="U1037" s="336">
        <v>2.1999137609213766</v>
      </c>
      <c r="V1037" s="336">
        <v>6.3117797709387302E-2</v>
      </c>
      <c r="W1037" s="336">
        <v>0.57927674299224352</v>
      </c>
      <c r="X1037" s="336">
        <v>0.36345558880385354</v>
      </c>
      <c r="Y1037" s="336">
        <v>2.5557435379171061</v>
      </c>
      <c r="Z1037" s="336">
        <v>0.33163885406900873</v>
      </c>
      <c r="AA1037" s="336">
        <v>1.8122616397747846</v>
      </c>
      <c r="AB1037" s="336">
        <v>0.18843732464597876</v>
      </c>
      <c r="AC1037" s="340">
        <v>-0.13020808942374815</v>
      </c>
      <c r="AD1037" s="509">
        <v>32041623000107</v>
      </c>
      <c r="AE1037" s="337" t="s">
        <v>1554</v>
      </c>
      <c r="AF1037" s="337" t="s">
        <v>2146</v>
      </c>
      <c r="AG1037" s="341" t="s">
        <v>1554</v>
      </c>
      <c r="AH1037" s="341" t="s">
        <v>2135</v>
      </c>
      <c r="AI1037" s="341">
        <v>100000</v>
      </c>
      <c r="AJ1037" s="341">
        <v>50000</v>
      </c>
      <c r="AK1037" s="341">
        <v>100000</v>
      </c>
      <c r="AL1037" s="336">
        <v>0</v>
      </c>
      <c r="AM1037" s="336" t="s">
        <v>34</v>
      </c>
      <c r="AN1037" s="336" t="s">
        <v>2243</v>
      </c>
      <c r="AO1037" s="334" t="s">
        <v>1324</v>
      </c>
      <c r="AP1037" s="337" t="s">
        <v>716</v>
      </c>
      <c r="AQ1037" s="343" t="s">
        <v>659</v>
      </c>
      <c r="AR1037" s="336" t="s">
        <v>34</v>
      </c>
      <c r="AS1037" s="336" t="s">
        <v>34</v>
      </c>
      <c r="AT1037" s="336"/>
      <c r="AW1037" s="629"/>
      <c r="AX1037" s="629"/>
      <c r="AY1037" s="630"/>
      <c r="AZ1037" s="630"/>
      <c r="BA1037" s="630"/>
      <c r="BB1037" s="631"/>
      <c r="BC1037" s="630"/>
      <c r="BD1037" s="630"/>
      <c r="BE1037" s="630"/>
      <c r="BF1037" s="630"/>
      <c r="BG1037" s="631"/>
      <c r="BH1037" s="631"/>
      <c r="BI1037" s="632"/>
      <c r="BJ1037" s="632"/>
      <c r="BK1037" s="632"/>
      <c r="BL1037" s="212"/>
      <c r="BM1037" s="631"/>
      <c r="BN1037" s="631"/>
      <c r="BO1037" s="631"/>
      <c r="BP1037" s="631"/>
      <c r="BQ1037" s="631"/>
      <c r="BR1037" s="631"/>
      <c r="BS1037" s="631"/>
      <c r="BT1037" s="634"/>
      <c r="BU1037" s="635"/>
      <c r="BV1037" s="633"/>
      <c r="BW1037" s="636"/>
    </row>
    <row r="1038" spans="2:75" ht="15.75" customHeight="1">
      <c r="B1038" s="330" t="s">
        <v>1571</v>
      </c>
      <c r="C1038" s="331">
        <v>31552388000167</v>
      </c>
      <c r="D1038" s="332" t="s">
        <v>14</v>
      </c>
      <c r="E1038" s="332" t="s">
        <v>614</v>
      </c>
      <c r="F1038" s="332"/>
      <c r="G1038" s="333"/>
      <c r="H1038" s="333" t="s">
        <v>1338</v>
      </c>
      <c r="I1038" s="333" t="s">
        <v>34</v>
      </c>
      <c r="J1038" s="333" t="s">
        <v>608</v>
      </c>
      <c r="K1038" s="334" t="s">
        <v>48</v>
      </c>
      <c r="L1038" s="335"/>
      <c r="M1038" s="335"/>
      <c r="N1038" s="334">
        <v>478156</v>
      </c>
      <c r="O1038" s="334" t="s">
        <v>1324</v>
      </c>
      <c r="P1038" s="338">
        <v>43404</v>
      </c>
      <c r="Q1038" s="339">
        <v>169642679.19</v>
      </c>
      <c r="R1038" s="339">
        <v>216656658.04015887</v>
      </c>
      <c r="S1038" s="334">
        <v>32</v>
      </c>
      <c r="T1038" s="336">
        <v>0.15340045975034089</v>
      </c>
      <c r="U1038" s="336">
        <v>1.7254351055188224</v>
      </c>
      <c r="V1038" s="336">
        <v>-6.708681526327398E-2</v>
      </c>
      <c r="W1038" s="336">
        <v>-0.61570322878442085</v>
      </c>
      <c r="X1038" s="336">
        <v>8.18470360387058E-2</v>
      </c>
      <c r="Y1038" s="336">
        <v>0.57553120628027887</v>
      </c>
      <c r="Z1038" s="336">
        <v>3.8089654928925354E-2</v>
      </c>
      <c r="AA1038" s="336">
        <v>0.20814334524743672</v>
      </c>
      <c r="AB1038" s="336">
        <v>0.25596631269045023</v>
      </c>
      <c r="AC1038" s="340">
        <v>-0.54780703002326925</v>
      </c>
      <c r="AD1038" s="509">
        <v>31493876000140</v>
      </c>
      <c r="AE1038" s="337" t="s">
        <v>1554</v>
      </c>
      <c r="AF1038" s="337" t="s">
        <v>2146</v>
      </c>
      <c r="AG1038" s="341" t="s">
        <v>1554</v>
      </c>
      <c r="AH1038" s="341" t="s">
        <v>2135</v>
      </c>
      <c r="AI1038" s="341">
        <v>100000</v>
      </c>
      <c r="AJ1038" s="341">
        <v>50000</v>
      </c>
      <c r="AK1038" s="341">
        <v>100000</v>
      </c>
      <c r="AL1038" s="336">
        <v>0</v>
      </c>
      <c r="AM1038" s="336" t="s">
        <v>34</v>
      </c>
      <c r="AN1038" s="336" t="s">
        <v>666</v>
      </c>
      <c r="AO1038" s="334" t="s">
        <v>1324</v>
      </c>
      <c r="AP1038" s="337" t="s">
        <v>716</v>
      </c>
      <c r="AQ1038" s="343" t="s">
        <v>659</v>
      </c>
      <c r="AR1038" s="336" t="s">
        <v>34</v>
      </c>
      <c r="AS1038" s="336" t="s">
        <v>34</v>
      </c>
      <c r="AT1038" s="336"/>
      <c r="AW1038" s="629"/>
      <c r="AX1038" s="629"/>
      <c r="AY1038" s="630"/>
      <c r="AZ1038" s="630"/>
      <c r="BA1038" s="630"/>
      <c r="BB1038" s="631"/>
      <c r="BC1038" s="630"/>
      <c r="BD1038" s="630"/>
      <c r="BE1038" s="630"/>
      <c r="BF1038" s="630"/>
      <c r="BG1038" s="631"/>
      <c r="BH1038" s="631"/>
      <c r="BI1038" s="632"/>
      <c r="BJ1038" s="632"/>
      <c r="BK1038" s="632"/>
      <c r="BL1038" s="212"/>
      <c r="BM1038" s="631"/>
      <c r="BN1038" s="631"/>
      <c r="BO1038" s="631"/>
      <c r="BP1038" s="631"/>
      <c r="BQ1038" s="631"/>
      <c r="BR1038" s="631"/>
      <c r="BS1038" s="631"/>
      <c r="BT1038" s="634"/>
      <c r="BU1038" s="635"/>
      <c r="BV1038" s="633"/>
      <c r="BW1038" s="636"/>
    </row>
    <row r="1039" spans="2:75" ht="15.75" customHeight="1">
      <c r="B1039" s="330" t="s">
        <v>1584</v>
      </c>
      <c r="C1039" s="331">
        <v>34735784000118</v>
      </c>
      <c r="D1039" s="332" t="s">
        <v>14</v>
      </c>
      <c r="E1039" s="332" t="s">
        <v>614</v>
      </c>
      <c r="F1039" s="332"/>
      <c r="G1039" s="333"/>
      <c r="H1039" s="333" t="s">
        <v>1338</v>
      </c>
      <c r="I1039" s="333" t="s">
        <v>34</v>
      </c>
      <c r="J1039" s="333" t="s">
        <v>608</v>
      </c>
      <c r="K1039" s="334" t="s">
        <v>48</v>
      </c>
      <c r="L1039" s="335"/>
      <c r="M1039" s="335"/>
      <c r="N1039" s="334">
        <v>520152</v>
      </c>
      <c r="O1039" s="334" t="s">
        <v>1321</v>
      </c>
      <c r="P1039" s="338">
        <v>43829</v>
      </c>
      <c r="Q1039" s="339">
        <v>14083264.58</v>
      </c>
      <c r="R1039" s="339">
        <v>46836030.074007943</v>
      </c>
      <c r="S1039" s="334">
        <v>32</v>
      </c>
      <c r="T1039" s="336">
        <v>1.3719957602171151E-2</v>
      </c>
      <c r="U1039" s="336">
        <v>0.15432089663579607</v>
      </c>
      <c r="V1039" s="336">
        <v>-5.7585681847774906E-2</v>
      </c>
      <c r="W1039" s="336">
        <v>-0.52850459671227368</v>
      </c>
      <c r="X1039" s="336">
        <v>-4.0751466473873288E-2</v>
      </c>
      <c r="Y1039" s="336">
        <v>-0.28655577272593313</v>
      </c>
      <c r="Z1039" s="336" t="s">
        <v>1418</v>
      </c>
      <c r="AA1039" s="336" t="s">
        <v>1418</v>
      </c>
      <c r="AB1039" s="336">
        <v>0.14760421755818329</v>
      </c>
      <c r="AC1039" s="340">
        <v>-1.0289479803879518</v>
      </c>
      <c r="AD1039" s="509">
        <v>32683857000140</v>
      </c>
      <c r="AE1039" s="337" t="s">
        <v>1554</v>
      </c>
      <c r="AF1039" s="337" t="s">
        <v>2146</v>
      </c>
      <c r="AG1039" s="341" t="s">
        <v>59</v>
      </c>
      <c r="AH1039" s="341" t="s">
        <v>2135</v>
      </c>
      <c r="AI1039" s="341">
        <v>50000</v>
      </c>
      <c r="AJ1039" s="341">
        <v>50000</v>
      </c>
      <c r="AK1039" s="341">
        <v>50000</v>
      </c>
      <c r="AL1039" s="336">
        <v>0.02</v>
      </c>
      <c r="AM1039" s="336">
        <v>0.2</v>
      </c>
      <c r="AN1039" s="336" t="s">
        <v>2166</v>
      </c>
      <c r="AO1039" s="334" t="s">
        <v>1324</v>
      </c>
      <c r="AP1039" s="337" t="s">
        <v>13</v>
      </c>
      <c r="AQ1039" s="343" t="s">
        <v>668</v>
      </c>
      <c r="AR1039" s="336" t="s">
        <v>34</v>
      </c>
      <c r="AS1039" s="336" t="s">
        <v>34</v>
      </c>
      <c r="AT1039" s="336"/>
      <c r="AX1039" s="629"/>
      <c r="AY1039" s="630"/>
      <c r="AZ1039" s="630"/>
      <c r="BA1039" s="630"/>
      <c r="BB1039" s="631"/>
      <c r="BC1039" s="630"/>
      <c r="BD1039" s="630"/>
      <c r="BE1039" s="630"/>
      <c r="BF1039" s="630"/>
      <c r="BG1039" s="631"/>
      <c r="BH1039" s="631"/>
      <c r="BI1039" s="632"/>
      <c r="BJ1039" s="632"/>
      <c r="BK1039" s="632"/>
      <c r="BL1039" s="631"/>
      <c r="BM1039" s="631"/>
      <c r="BN1039" s="631"/>
      <c r="BO1039" s="631"/>
      <c r="BP1039" s="631"/>
      <c r="BQ1039" s="631"/>
      <c r="BR1039" s="631"/>
      <c r="BS1039" s="631"/>
      <c r="BT1039" s="634"/>
      <c r="BU1039" s="635"/>
      <c r="BV1039" s="633"/>
      <c r="BW1039" s="636"/>
    </row>
    <row r="1040" spans="2:75" ht="15.75" customHeight="1">
      <c r="B1040" s="330" t="s">
        <v>187</v>
      </c>
      <c r="C1040" s="331">
        <v>37681308000150</v>
      </c>
      <c r="D1040" s="332" t="s">
        <v>14</v>
      </c>
      <c r="E1040" s="332" t="s">
        <v>607</v>
      </c>
      <c r="F1040" s="332"/>
      <c r="G1040" s="333"/>
      <c r="H1040" s="333" t="s">
        <v>34</v>
      </c>
      <c r="I1040" s="333" t="s">
        <v>34</v>
      </c>
      <c r="J1040" s="333" t="s">
        <v>608</v>
      </c>
      <c r="K1040" s="334" t="s">
        <v>48</v>
      </c>
      <c r="L1040" s="335"/>
      <c r="M1040" s="335" t="s">
        <v>1415</v>
      </c>
      <c r="N1040" s="334">
        <v>554588</v>
      </c>
      <c r="O1040" s="334" t="s">
        <v>1321</v>
      </c>
      <c r="P1040" s="338">
        <v>44103</v>
      </c>
      <c r="Q1040" s="339">
        <v>24066195.260000002</v>
      </c>
      <c r="R1040" s="339">
        <v>24583404.761388902</v>
      </c>
      <c r="S1040" s="334">
        <v>32</v>
      </c>
      <c r="T1040" s="336">
        <v>-1.3209175316808985E-2</v>
      </c>
      <c r="U1040" s="336">
        <v>-0.17075758750529849</v>
      </c>
      <c r="V1040" s="336">
        <v>-0.20190233642661792</v>
      </c>
      <c r="W1040" s="336">
        <v>-1.9793180049489127</v>
      </c>
      <c r="X1040" s="336" t="s">
        <v>1418</v>
      </c>
      <c r="Y1040" s="336" t="s">
        <v>1418</v>
      </c>
      <c r="Z1040" s="336" t="s">
        <v>1418</v>
      </c>
      <c r="AA1040" s="336" t="s">
        <v>1418</v>
      </c>
      <c r="AB1040" s="336">
        <v>0.2386851277156179</v>
      </c>
      <c r="AC1040" s="340">
        <v>-1.2323755090138728</v>
      </c>
      <c r="AD1040" s="509">
        <v>37681117000198</v>
      </c>
      <c r="AE1040" s="337" t="s">
        <v>2250</v>
      </c>
      <c r="AF1040" s="337" t="s">
        <v>2134</v>
      </c>
      <c r="AG1040" s="341" t="s">
        <v>1436</v>
      </c>
      <c r="AH1040" s="341" t="s">
        <v>2138</v>
      </c>
      <c r="AI1040" s="341">
        <v>5000</v>
      </c>
      <c r="AJ1040" s="341">
        <v>1000</v>
      </c>
      <c r="AK1040" s="341">
        <v>1000</v>
      </c>
      <c r="AL1040" s="336">
        <v>0.02</v>
      </c>
      <c r="AM1040" s="336">
        <v>0.2</v>
      </c>
      <c r="AN1040" s="336" t="s">
        <v>34</v>
      </c>
      <c r="AO1040" s="334" t="s">
        <v>1324</v>
      </c>
      <c r="AP1040" s="337" t="s">
        <v>716</v>
      </c>
      <c r="AQ1040" s="343" t="s">
        <v>659</v>
      </c>
      <c r="AR1040" s="336">
        <v>3.3333333333333331E-3</v>
      </c>
      <c r="AS1040" s="336">
        <v>3.3333333333333331E-3</v>
      </c>
      <c r="AT1040" s="336"/>
      <c r="AX1040" s="629"/>
      <c r="AY1040" s="630"/>
      <c r="AZ1040" s="630"/>
      <c r="BA1040" s="630"/>
      <c r="BB1040" s="631"/>
      <c r="BC1040" s="630"/>
      <c r="BD1040" s="630"/>
      <c r="BE1040" s="630"/>
      <c r="BF1040" s="630"/>
      <c r="BG1040" s="631"/>
      <c r="BH1040" s="631"/>
      <c r="BI1040" s="632"/>
      <c r="BJ1040" s="632"/>
      <c r="BK1040" s="632"/>
      <c r="BL1040" s="631"/>
      <c r="BM1040" s="631"/>
      <c r="BN1040" s="631"/>
      <c r="BO1040" s="631"/>
      <c r="BP1040" s="631"/>
      <c r="BQ1040" s="631"/>
      <c r="BR1040" s="631"/>
      <c r="BS1040" s="631"/>
      <c r="BT1040" s="634"/>
      <c r="BU1040" s="635"/>
      <c r="BV1040" s="633"/>
      <c r="BW1040" s="636"/>
    </row>
    <row r="1041" spans="2:75" ht="15.75" customHeight="1">
      <c r="B1041" s="330" t="s">
        <v>1596</v>
      </c>
      <c r="C1041" s="331">
        <v>34429929000152</v>
      </c>
      <c r="D1041" s="332" t="s">
        <v>14</v>
      </c>
      <c r="E1041" s="332"/>
      <c r="F1041" s="332"/>
      <c r="G1041" s="333"/>
      <c r="H1041" s="333" t="s">
        <v>34</v>
      </c>
      <c r="I1041" s="333"/>
      <c r="J1041" s="333"/>
      <c r="K1041" s="334"/>
      <c r="L1041" s="335"/>
      <c r="M1041" s="335"/>
      <c r="N1041" s="334">
        <v>564540</v>
      </c>
      <c r="O1041" s="334" t="s">
        <v>1321</v>
      </c>
      <c r="P1041" s="338">
        <v>44155</v>
      </c>
      <c r="Q1041" s="339" t="s">
        <v>1393</v>
      </c>
      <c r="R1041" s="339" t="s">
        <v>1418</v>
      </c>
      <c r="S1041" s="334">
        <v>32</v>
      </c>
      <c r="T1041" s="336" t="s">
        <v>1418</v>
      </c>
      <c r="U1041" s="336" t="s">
        <v>1418</v>
      </c>
      <c r="V1041" s="336" t="s">
        <v>1418</v>
      </c>
      <c r="W1041" s="336" t="s">
        <v>1418</v>
      </c>
      <c r="X1041" s="336" t="s">
        <v>1418</v>
      </c>
      <c r="Y1041" s="336" t="s">
        <v>1418</v>
      </c>
      <c r="Z1041" s="336" t="s">
        <v>1418</v>
      </c>
      <c r="AA1041" s="336" t="s">
        <v>1418</v>
      </c>
      <c r="AB1041" s="336" t="s">
        <v>1418</v>
      </c>
      <c r="AC1041" s="340" t="s">
        <v>1418</v>
      </c>
      <c r="AD1041" s="509">
        <v>0</v>
      </c>
      <c r="AE1041" s="337" t="s">
        <v>2228</v>
      </c>
      <c r="AF1041" s="337" t="s">
        <v>2134</v>
      </c>
      <c r="AG1041" s="341" t="s">
        <v>1436</v>
      </c>
      <c r="AH1041" s="341" t="s">
        <v>726</v>
      </c>
      <c r="AI1041" s="341">
        <v>0</v>
      </c>
      <c r="AJ1041" s="341">
        <v>0</v>
      </c>
      <c r="AK1041" s="341">
        <v>0</v>
      </c>
      <c r="AL1041" s="336">
        <v>2.3999999999999998E-3</v>
      </c>
      <c r="AM1041" s="336" t="s">
        <v>34</v>
      </c>
      <c r="AN1041" s="336" t="s">
        <v>34</v>
      </c>
      <c r="AO1041" s="334" t="s">
        <v>1324</v>
      </c>
      <c r="AP1041" s="337" t="s">
        <v>716</v>
      </c>
      <c r="AQ1041" s="343" t="s">
        <v>687</v>
      </c>
      <c r="AR1041" s="336" t="s">
        <v>34</v>
      </c>
      <c r="AS1041" s="336" t="s">
        <v>34</v>
      </c>
      <c r="AT1041" s="336"/>
      <c r="AX1041" s="629"/>
      <c r="AY1041" s="630"/>
      <c r="AZ1041" s="630"/>
      <c r="BA1041" s="630"/>
      <c r="BB1041" s="631"/>
      <c r="BC1041" s="630"/>
      <c r="BD1041" s="630"/>
      <c r="BE1041" s="630"/>
      <c r="BF1041" s="630"/>
      <c r="BG1041" s="631"/>
      <c r="BH1041" s="631"/>
      <c r="BI1041" s="632"/>
      <c r="BJ1041" s="632"/>
      <c r="BK1041" s="632"/>
      <c r="BL1041" s="631"/>
      <c r="BM1041" s="631"/>
      <c r="BN1041" s="631"/>
      <c r="BO1041" s="631"/>
      <c r="BP1041" s="631"/>
      <c r="BQ1041" s="631"/>
      <c r="BR1041" s="631"/>
      <c r="BS1041" s="631"/>
      <c r="BT1041" s="634"/>
      <c r="BU1041" s="635"/>
      <c r="BV1041" s="633"/>
      <c r="BW1041" s="636"/>
    </row>
    <row r="1042" spans="2:75" ht="15.75" customHeight="1">
      <c r="B1042" s="330" t="s">
        <v>1293</v>
      </c>
      <c r="C1042" s="331">
        <v>37751366000102</v>
      </c>
      <c r="D1042" s="332" t="s">
        <v>14</v>
      </c>
      <c r="E1042" s="332" t="s">
        <v>607</v>
      </c>
      <c r="F1042" s="332"/>
      <c r="G1042" s="333"/>
      <c r="H1042" s="333" t="s">
        <v>34</v>
      </c>
      <c r="I1042" s="333" t="s">
        <v>34</v>
      </c>
      <c r="J1042" s="333" t="s">
        <v>608</v>
      </c>
      <c r="K1042" s="334" t="s">
        <v>48</v>
      </c>
      <c r="L1042" s="335"/>
      <c r="M1042" s="335" t="s">
        <v>34</v>
      </c>
      <c r="N1042" s="334">
        <v>573256</v>
      </c>
      <c r="O1042" s="334" t="s">
        <v>1321</v>
      </c>
      <c r="P1042" s="338">
        <v>44225</v>
      </c>
      <c r="Q1042" s="339">
        <v>9729746.9399999995</v>
      </c>
      <c r="R1042" s="339">
        <v>8869551.4065873045</v>
      </c>
      <c r="S1042" s="334">
        <v>32</v>
      </c>
      <c r="T1042" s="336">
        <v>1.8983160932477539E-2</v>
      </c>
      <c r="U1042" s="336">
        <v>0.24539902653345727</v>
      </c>
      <c r="V1042" s="336">
        <v>-0.15901447200381369</v>
      </c>
      <c r="W1042" s="336">
        <v>-1.5588735279395176</v>
      </c>
      <c r="X1042" s="336" t="s">
        <v>1418</v>
      </c>
      <c r="Y1042" s="336" t="s">
        <v>1418</v>
      </c>
      <c r="Z1042" s="336" t="s">
        <v>1418</v>
      </c>
      <c r="AA1042" s="336" t="s">
        <v>1418</v>
      </c>
      <c r="AB1042" s="336">
        <v>0.23214726999024049</v>
      </c>
      <c r="AC1042" s="340">
        <v>-1.0481991745065422</v>
      </c>
      <c r="AD1042" s="509">
        <v>37487612000160</v>
      </c>
      <c r="AE1042" s="337" t="s">
        <v>2255</v>
      </c>
      <c r="AF1042" s="337" t="s">
        <v>736</v>
      </c>
      <c r="AG1042" s="341" t="s">
        <v>736</v>
      </c>
      <c r="AH1042" s="341" t="s">
        <v>2138</v>
      </c>
      <c r="AI1042" s="341">
        <v>500</v>
      </c>
      <c r="AJ1042" s="341">
        <v>100</v>
      </c>
      <c r="AK1042" s="341">
        <v>500</v>
      </c>
      <c r="AL1042" s="336">
        <v>1.8799999999999997E-2</v>
      </c>
      <c r="AM1042" s="336">
        <v>0.2</v>
      </c>
      <c r="AN1042" s="336" t="s">
        <v>666</v>
      </c>
      <c r="AO1042" s="334" t="s">
        <v>1324</v>
      </c>
      <c r="AP1042" s="337" t="s">
        <v>716</v>
      </c>
      <c r="AQ1042" s="343" t="s">
        <v>659</v>
      </c>
      <c r="AR1042" s="336">
        <v>5.0133333333333332E-3</v>
      </c>
      <c r="AS1042" s="336">
        <v>5.0133333333333332E-3</v>
      </c>
      <c r="AT1042" s="336"/>
      <c r="AX1042" s="629"/>
      <c r="AY1042" s="630"/>
      <c r="AZ1042" s="630"/>
      <c r="BA1042" s="630"/>
      <c r="BB1042" s="631"/>
      <c r="BC1042" s="630"/>
      <c r="BD1042" s="630"/>
      <c r="BE1042" s="630"/>
      <c r="BF1042" s="630"/>
      <c r="BG1042" s="631"/>
      <c r="BH1042" s="631"/>
      <c r="BI1042" s="632"/>
      <c r="BJ1042" s="632"/>
      <c r="BK1042" s="632"/>
      <c r="BL1042" s="631"/>
      <c r="BM1042" s="631"/>
      <c r="BN1042" s="631"/>
      <c r="BO1042" s="631"/>
      <c r="BP1042" s="631"/>
      <c r="BQ1042" s="631"/>
      <c r="BR1042" s="631"/>
      <c r="BS1042" s="631"/>
      <c r="BT1042" s="634"/>
      <c r="BU1042" s="635"/>
      <c r="BV1042" s="633"/>
      <c r="BW1042" s="636"/>
    </row>
    <row r="1043" spans="2:75" ht="15.75" customHeight="1">
      <c r="B1043" s="330" t="s">
        <v>1294</v>
      </c>
      <c r="C1043" s="331">
        <v>37487351000189</v>
      </c>
      <c r="D1043" s="332" t="s">
        <v>14</v>
      </c>
      <c r="E1043" s="332" t="s">
        <v>614</v>
      </c>
      <c r="F1043" s="332"/>
      <c r="G1043" s="333"/>
      <c r="H1043" s="333" t="s">
        <v>1338</v>
      </c>
      <c r="I1043" s="333" t="s">
        <v>34</v>
      </c>
      <c r="J1043" s="333" t="s">
        <v>608</v>
      </c>
      <c r="K1043" s="334" t="s">
        <v>48</v>
      </c>
      <c r="L1043" s="335"/>
      <c r="M1043" s="335" t="s">
        <v>34</v>
      </c>
      <c r="N1043" s="334">
        <v>573231</v>
      </c>
      <c r="O1043" s="334" t="s">
        <v>1321</v>
      </c>
      <c r="P1043" s="338">
        <v>44225</v>
      </c>
      <c r="Q1043" s="339">
        <v>42037477.75</v>
      </c>
      <c r="R1043" s="339">
        <v>40715862.456865042</v>
      </c>
      <c r="S1043" s="334">
        <v>32</v>
      </c>
      <c r="T1043" s="336">
        <v>6.9532400501634894E-2</v>
      </c>
      <c r="U1043" s="336">
        <v>0.89885891271368579</v>
      </c>
      <c r="V1043" s="336">
        <v>-0.14087636045302354</v>
      </c>
      <c r="W1043" s="336">
        <v>-1.3810593856980327</v>
      </c>
      <c r="X1043" s="336" t="s">
        <v>1418</v>
      </c>
      <c r="Y1043" s="336" t="s">
        <v>1418</v>
      </c>
      <c r="Z1043" s="336" t="s">
        <v>1418</v>
      </c>
      <c r="AA1043" s="336" t="s">
        <v>1418</v>
      </c>
      <c r="AB1043" s="336">
        <v>0.24241962706624132</v>
      </c>
      <c r="AC1043" s="340">
        <v>-0.90569334727007511</v>
      </c>
      <c r="AD1043" s="509">
        <v>37467645000149</v>
      </c>
      <c r="AE1043" s="337" t="s">
        <v>2255</v>
      </c>
      <c r="AF1043" s="337" t="s">
        <v>736</v>
      </c>
      <c r="AG1043" s="341" t="s">
        <v>736</v>
      </c>
      <c r="AH1043" s="341" t="s">
        <v>2138</v>
      </c>
      <c r="AI1043" s="341">
        <v>500</v>
      </c>
      <c r="AJ1043" s="341">
        <v>100</v>
      </c>
      <c r="AK1043" s="341">
        <v>500</v>
      </c>
      <c r="AL1043" s="336">
        <v>1.8799999999999997E-2</v>
      </c>
      <c r="AM1043" s="336">
        <v>0.2</v>
      </c>
      <c r="AN1043" s="336" t="s">
        <v>64</v>
      </c>
      <c r="AO1043" s="334" t="s">
        <v>1324</v>
      </c>
      <c r="AP1043" s="337" t="s">
        <v>13</v>
      </c>
      <c r="AQ1043" s="343" t="s">
        <v>668</v>
      </c>
      <c r="AR1043" s="336">
        <v>5.0133333333333332E-3</v>
      </c>
      <c r="AS1043" s="336">
        <v>5.0133333333333332E-3</v>
      </c>
      <c r="AT1043" s="336"/>
      <c r="AX1043" s="629"/>
      <c r="AY1043" s="630"/>
      <c r="AZ1043" s="630"/>
      <c r="BA1043" s="630"/>
      <c r="BB1043" s="631"/>
      <c r="BC1043" s="630"/>
      <c r="BD1043" s="630"/>
      <c r="BE1043" s="630"/>
      <c r="BF1043" s="630"/>
      <c r="BG1043" s="631"/>
      <c r="BH1043" s="631"/>
      <c r="BI1043" s="632"/>
      <c r="BJ1043" s="632"/>
      <c r="BK1043" s="632"/>
      <c r="BL1043" s="631"/>
      <c r="BM1043" s="631"/>
      <c r="BN1043" s="631"/>
      <c r="BO1043" s="631"/>
      <c r="BP1043" s="631"/>
      <c r="BQ1043" s="631"/>
      <c r="BR1043" s="631"/>
      <c r="BS1043" s="631"/>
      <c r="BT1043" s="634"/>
      <c r="BU1043" s="635"/>
      <c r="BV1043" s="633"/>
      <c r="BW1043" s="636"/>
    </row>
    <row r="1044" spans="2:75" ht="15.75" customHeight="1">
      <c r="B1044" s="330" t="s">
        <v>194</v>
      </c>
      <c r="C1044" s="331">
        <v>40102191000117</v>
      </c>
      <c r="D1044" s="332" t="s">
        <v>14</v>
      </c>
      <c r="E1044" s="332" t="s">
        <v>614</v>
      </c>
      <c r="F1044" s="332"/>
      <c r="G1044" s="333"/>
      <c r="H1044" s="333" t="s">
        <v>1338</v>
      </c>
      <c r="I1044" s="333" t="s">
        <v>34</v>
      </c>
      <c r="J1044" s="333" t="s">
        <v>608</v>
      </c>
      <c r="K1044" s="334" t="s">
        <v>48</v>
      </c>
      <c r="L1044" s="335"/>
      <c r="M1044" s="335" t="s">
        <v>34</v>
      </c>
      <c r="N1044" s="334">
        <v>568007</v>
      </c>
      <c r="O1044" s="334" t="s">
        <v>1321</v>
      </c>
      <c r="P1044" s="338">
        <v>44193</v>
      </c>
      <c r="Q1044" s="339">
        <v>32380270.629999999</v>
      </c>
      <c r="R1044" s="339">
        <v>47915669.180476241</v>
      </c>
      <c r="S1044" s="334">
        <v>32</v>
      </c>
      <c r="T1044" s="336">
        <v>-5.2087141218953525E-2</v>
      </c>
      <c r="U1044" s="336">
        <v>-0.6733406409768915</v>
      </c>
      <c r="V1044" s="336">
        <v>-0.15977682161317863</v>
      </c>
      <c r="W1044" s="336">
        <v>-1.5663471032065885</v>
      </c>
      <c r="X1044" s="336" t="s">
        <v>1418</v>
      </c>
      <c r="Y1044" s="336" t="s">
        <v>1418</v>
      </c>
      <c r="Z1044" s="336" t="s">
        <v>1418</v>
      </c>
      <c r="AA1044" s="336" t="s">
        <v>1418</v>
      </c>
      <c r="AB1044" s="336">
        <v>0.18723532529553599</v>
      </c>
      <c r="AC1044" s="340">
        <v>-1.3549603430399848</v>
      </c>
      <c r="AD1044" s="509">
        <v>40102156000106</v>
      </c>
      <c r="AE1044" s="337" t="s">
        <v>2239</v>
      </c>
      <c r="AF1044" s="337" t="s">
        <v>2134</v>
      </c>
      <c r="AG1044" s="341" t="s">
        <v>1436</v>
      </c>
      <c r="AH1044" s="341" t="s">
        <v>2138</v>
      </c>
      <c r="AI1044" s="341">
        <v>500</v>
      </c>
      <c r="AJ1044" s="341">
        <v>100</v>
      </c>
      <c r="AK1044" s="341">
        <v>500</v>
      </c>
      <c r="AL1044" s="336">
        <v>1.9199999999999998E-2</v>
      </c>
      <c r="AM1044" s="336">
        <v>0.2</v>
      </c>
      <c r="AN1044" s="336" t="s">
        <v>34</v>
      </c>
      <c r="AO1044" s="334" t="s">
        <v>1324</v>
      </c>
      <c r="AP1044" s="337" t="s">
        <v>13</v>
      </c>
      <c r="AQ1044" s="343" t="s">
        <v>668</v>
      </c>
      <c r="AR1044" s="336">
        <v>6.3999999999999994E-3</v>
      </c>
      <c r="AS1044" s="336">
        <v>6.3999999999999994E-3</v>
      </c>
      <c r="AT1044" s="336"/>
      <c r="AX1044" s="629"/>
      <c r="AY1044" s="630"/>
      <c r="AZ1044" s="630"/>
      <c r="BA1044" s="630"/>
      <c r="BB1044" s="631"/>
      <c r="BC1044" s="630"/>
      <c r="BD1044" s="630"/>
      <c r="BE1044" s="630"/>
      <c r="BF1044" s="630"/>
      <c r="BG1044" s="631"/>
      <c r="BH1044" s="631"/>
      <c r="BI1044" s="632"/>
      <c r="BJ1044" s="632"/>
      <c r="BK1044" s="632"/>
      <c r="BL1044" s="631"/>
      <c r="BM1044" s="631"/>
      <c r="BN1044" s="631"/>
      <c r="BO1044" s="631"/>
      <c r="BP1044" s="631"/>
      <c r="BQ1044" s="631"/>
      <c r="BR1044" s="631"/>
      <c r="BS1044" s="631"/>
      <c r="BT1044" s="634"/>
      <c r="BU1044" s="635"/>
      <c r="BV1044" s="633"/>
      <c r="BW1044" s="636"/>
    </row>
    <row r="1045" spans="2:75" ht="15.75" customHeight="1">
      <c r="B1045" s="330" t="s">
        <v>925</v>
      </c>
      <c r="C1045" s="331">
        <v>26406529000101</v>
      </c>
      <c r="D1045" s="332" t="s">
        <v>14</v>
      </c>
      <c r="E1045" s="332" t="s">
        <v>614</v>
      </c>
      <c r="F1045" s="332"/>
      <c r="G1045" s="333"/>
      <c r="H1045" s="333" t="s">
        <v>1338</v>
      </c>
      <c r="I1045" s="333" t="s">
        <v>34</v>
      </c>
      <c r="J1045" s="333" t="s">
        <v>608</v>
      </c>
      <c r="K1045" s="334" t="s">
        <v>48</v>
      </c>
      <c r="L1045" s="335"/>
      <c r="M1045" s="335" t="s">
        <v>34</v>
      </c>
      <c r="N1045" s="334">
        <v>464635</v>
      </c>
      <c r="O1045" s="334" t="s">
        <v>1321</v>
      </c>
      <c r="P1045" s="338">
        <v>43188</v>
      </c>
      <c r="Q1045" s="339">
        <v>23732833.73</v>
      </c>
      <c r="R1045" s="339">
        <v>42224769.477023803</v>
      </c>
      <c r="S1045" s="334">
        <v>32</v>
      </c>
      <c r="T1045" s="336">
        <v>-5.682876566896311E-2</v>
      </c>
      <c r="U1045" s="336">
        <v>-0.73463654571891224</v>
      </c>
      <c r="V1045" s="336">
        <v>-0.16355307718802614</v>
      </c>
      <c r="W1045" s="336">
        <v>-1.6033670346391353</v>
      </c>
      <c r="X1045" s="336">
        <v>-5.4421161985921951E-2</v>
      </c>
      <c r="Y1045" s="336">
        <v>-0.41268555751745867</v>
      </c>
      <c r="Z1045" s="336">
        <v>0.14322551656831006</v>
      </c>
      <c r="AA1045" s="336">
        <v>0.81414026820562557</v>
      </c>
      <c r="AB1045" s="336">
        <v>0.19018264749097719</v>
      </c>
      <c r="AC1045" s="340">
        <v>-1.3547078440016085</v>
      </c>
      <c r="AD1045" s="509">
        <v>26470533000120</v>
      </c>
      <c r="AE1045" s="337" t="s">
        <v>2239</v>
      </c>
      <c r="AF1045" s="337" t="s">
        <v>2134</v>
      </c>
      <c r="AG1045" s="341" t="s">
        <v>1436</v>
      </c>
      <c r="AH1045" s="341" t="s">
        <v>2135</v>
      </c>
      <c r="AI1045" s="341">
        <v>500</v>
      </c>
      <c r="AJ1045" s="341">
        <v>500</v>
      </c>
      <c r="AK1045" s="341">
        <v>500</v>
      </c>
      <c r="AL1045" s="336">
        <v>1.9199999999999998E-2</v>
      </c>
      <c r="AM1045" s="336">
        <v>0.2</v>
      </c>
      <c r="AN1045" s="336" t="s">
        <v>34</v>
      </c>
      <c r="AO1045" s="334" t="s">
        <v>1324</v>
      </c>
      <c r="AP1045" s="337" t="s">
        <v>716</v>
      </c>
      <c r="AQ1045" s="343" t="s">
        <v>659</v>
      </c>
      <c r="AR1045" s="336">
        <v>6.3999999999999994E-3</v>
      </c>
      <c r="AS1045" s="336">
        <v>6.3999999999999994E-3</v>
      </c>
      <c r="AT1045" s="336"/>
      <c r="AX1045" s="629"/>
      <c r="AY1045" s="630"/>
      <c r="AZ1045" s="630"/>
      <c r="BA1045" s="630"/>
      <c r="BB1045" s="631"/>
      <c r="BC1045" s="630"/>
      <c r="BD1045" s="630"/>
      <c r="BE1045" s="630"/>
      <c r="BF1045" s="630"/>
      <c r="BG1045" s="631"/>
      <c r="BH1045" s="631"/>
      <c r="BI1045" s="632"/>
      <c r="BJ1045" s="632"/>
      <c r="BK1045" s="632"/>
      <c r="BL1045" s="631"/>
      <c r="BM1045" s="631"/>
      <c r="BN1045" s="631"/>
      <c r="BO1045" s="631"/>
      <c r="BP1045" s="631"/>
      <c r="BQ1045" s="631"/>
      <c r="BR1045" s="631"/>
      <c r="BS1045" s="631"/>
      <c r="BT1045" s="634"/>
      <c r="BU1045" s="635"/>
      <c r="BV1045" s="633"/>
      <c r="BW1045" s="636"/>
    </row>
    <row r="1046" spans="2:75" ht="15.75" customHeight="1">
      <c r="B1046" s="330" t="s">
        <v>554</v>
      </c>
      <c r="C1046" s="331">
        <v>35502496000186</v>
      </c>
      <c r="D1046" s="332" t="s">
        <v>14</v>
      </c>
      <c r="E1046" s="332" t="s">
        <v>607</v>
      </c>
      <c r="F1046" s="332"/>
      <c r="G1046" s="333"/>
      <c r="H1046" s="333" t="s">
        <v>34</v>
      </c>
      <c r="I1046" s="333" t="s">
        <v>34</v>
      </c>
      <c r="J1046" s="333" t="s">
        <v>608</v>
      </c>
      <c r="K1046" s="334" t="s">
        <v>48</v>
      </c>
      <c r="L1046" s="335"/>
      <c r="M1046" s="335" t="s">
        <v>34</v>
      </c>
      <c r="N1046" s="334">
        <v>606979</v>
      </c>
      <c r="O1046" s="334" t="s">
        <v>1321</v>
      </c>
      <c r="P1046" s="338">
        <v>44410</v>
      </c>
      <c r="Q1046" s="339">
        <v>34834997.420000002</v>
      </c>
      <c r="R1046" s="339">
        <v>42345958.083968252</v>
      </c>
      <c r="S1046" s="334">
        <v>32</v>
      </c>
      <c r="T1046" s="336">
        <v>-1.5264725792889844E-2</v>
      </c>
      <c r="U1046" s="336">
        <v>-0.19733008971474969</v>
      </c>
      <c r="V1046" s="336">
        <v>-0.10101374997847956</v>
      </c>
      <c r="W1046" s="336">
        <v>-0.9902725130299852</v>
      </c>
      <c r="X1046" s="336" t="s">
        <v>1418</v>
      </c>
      <c r="Y1046" s="336" t="s">
        <v>1418</v>
      </c>
      <c r="Z1046" s="336" t="s">
        <v>1418</v>
      </c>
      <c r="AA1046" s="336" t="s">
        <v>1418</v>
      </c>
      <c r="AB1046" s="336">
        <v>0.24082252854585262</v>
      </c>
      <c r="AC1046" s="340">
        <v>-0.72550595744602664</v>
      </c>
      <c r="AD1046" s="509">
        <v>0</v>
      </c>
      <c r="AE1046" s="337" t="s">
        <v>2259</v>
      </c>
      <c r="AF1046" s="337" t="s">
        <v>2137</v>
      </c>
      <c r="AG1046" s="341" t="s">
        <v>59</v>
      </c>
      <c r="AH1046" s="341" t="s">
        <v>2138</v>
      </c>
      <c r="AI1046" s="341">
        <v>1000</v>
      </c>
      <c r="AJ1046" s="341">
        <v>1000</v>
      </c>
      <c r="AK1046" s="341">
        <v>1000</v>
      </c>
      <c r="AL1046" s="336">
        <v>0.02</v>
      </c>
      <c r="AM1046" s="336">
        <v>0.2</v>
      </c>
      <c r="AN1046" s="336" t="s">
        <v>666</v>
      </c>
      <c r="AO1046" s="334" t="s">
        <v>1324</v>
      </c>
      <c r="AP1046" s="337" t="s">
        <v>716</v>
      </c>
      <c r="AQ1046" s="343" t="s">
        <v>659</v>
      </c>
      <c r="AR1046" s="336">
        <v>4.0000000000000001E-3</v>
      </c>
      <c r="AS1046" s="336">
        <v>4.0000000000000001E-3</v>
      </c>
      <c r="AT1046" s="336"/>
      <c r="AX1046" s="629"/>
      <c r="AY1046" s="630"/>
      <c r="AZ1046" s="630"/>
      <c r="BA1046" s="630"/>
      <c r="BB1046" s="631"/>
      <c r="BC1046" s="630"/>
      <c r="BD1046" s="630"/>
      <c r="BE1046" s="630"/>
      <c r="BF1046" s="630"/>
      <c r="BG1046" s="631"/>
      <c r="BH1046" s="631"/>
      <c r="BI1046" s="632"/>
      <c r="BJ1046" s="632"/>
      <c r="BK1046" s="632"/>
      <c r="BL1046" s="631"/>
      <c r="BM1046" s="631"/>
      <c r="BN1046" s="631"/>
      <c r="BO1046" s="631"/>
      <c r="BP1046" s="631"/>
      <c r="BQ1046" s="631"/>
      <c r="BR1046" s="631"/>
      <c r="BS1046" s="631"/>
      <c r="BT1046" s="634"/>
      <c r="BU1046" s="635"/>
      <c r="BV1046" s="633"/>
      <c r="BW1046" s="636"/>
    </row>
    <row r="1047" spans="2:75" ht="15.75" customHeight="1">
      <c r="B1047" s="330" t="s">
        <v>51</v>
      </c>
      <c r="C1047" s="331">
        <v>35725802000143</v>
      </c>
      <c r="D1047" s="332" t="s">
        <v>14</v>
      </c>
      <c r="E1047" s="332" t="s">
        <v>607</v>
      </c>
      <c r="F1047" s="332"/>
      <c r="G1047" s="333"/>
      <c r="H1047" s="333" t="s">
        <v>34</v>
      </c>
      <c r="I1047" s="333" t="s">
        <v>34</v>
      </c>
      <c r="J1047" s="333" t="s">
        <v>700</v>
      </c>
      <c r="K1047" s="334" t="s">
        <v>48</v>
      </c>
      <c r="L1047" s="335"/>
      <c r="M1047" s="335" t="s">
        <v>34</v>
      </c>
      <c r="N1047" s="334">
        <v>526908</v>
      </c>
      <c r="O1047" s="334" t="s">
        <v>1324</v>
      </c>
      <c r="P1047" s="338">
        <v>43873</v>
      </c>
      <c r="Q1047" s="339">
        <v>12590936.220000001</v>
      </c>
      <c r="R1047" s="339">
        <v>13136103.912103171</v>
      </c>
      <c r="S1047" s="334">
        <v>32</v>
      </c>
      <c r="T1047" s="336">
        <v>1.2245479169467721E-2</v>
      </c>
      <c r="U1047" s="336">
        <v>0.15829969931308557</v>
      </c>
      <c r="V1047" s="336">
        <v>3.7619878676882212E-2</v>
      </c>
      <c r="W1047" s="336">
        <v>0.36880060194949749</v>
      </c>
      <c r="X1047" s="336">
        <v>0.62972247158106032</v>
      </c>
      <c r="Y1047" s="336">
        <v>4.7752998977296519</v>
      </c>
      <c r="Z1047" s="336" t="s">
        <v>1418</v>
      </c>
      <c r="AA1047" s="336" t="s">
        <v>1418</v>
      </c>
      <c r="AB1047" s="336">
        <v>0.25058000535507646</v>
      </c>
      <c r="AC1047" s="340">
        <v>-0.1154199539992409</v>
      </c>
      <c r="AD1047" s="509">
        <v>36016436000116</v>
      </c>
      <c r="AE1047" s="337" t="s">
        <v>2262</v>
      </c>
      <c r="AF1047" s="337" t="s">
        <v>2134</v>
      </c>
      <c r="AG1047" s="341" t="s">
        <v>1436</v>
      </c>
      <c r="AH1047" s="341" t="s">
        <v>2138</v>
      </c>
      <c r="AI1047" s="341">
        <v>5000</v>
      </c>
      <c r="AJ1047" s="341">
        <v>1000</v>
      </c>
      <c r="AK1047" s="341">
        <v>5000</v>
      </c>
      <c r="AL1047" s="336">
        <v>2.5000000000000001E-2</v>
      </c>
      <c r="AM1047" s="336">
        <v>0.2</v>
      </c>
      <c r="AN1047" s="336" t="s">
        <v>34</v>
      </c>
      <c r="AO1047" s="334" t="s">
        <v>1324</v>
      </c>
      <c r="AP1047" s="337" t="s">
        <v>716</v>
      </c>
      <c r="AQ1047" s="343" t="s">
        <v>659</v>
      </c>
      <c r="AR1047" s="336">
        <v>4.0000000000000001E-3</v>
      </c>
      <c r="AS1047" s="336">
        <v>4.0000000000000001E-3</v>
      </c>
      <c r="AT1047" s="336"/>
      <c r="AX1047" s="629"/>
      <c r="AY1047" s="630"/>
      <c r="AZ1047" s="630"/>
      <c r="BA1047" s="630"/>
      <c r="BB1047" s="631"/>
      <c r="BC1047" s="630"/>
      <c r="BD1047" s="630"/>
      <c r="BE1047" s="630"/>
      <c r="BF1047" s="630"/>
      <c r="BG1047" s="631"/>
      <c r="BH1047" s="631"/>
      <c r="BI1047" s="632"/>
      <c r="BJ1047" s="632"/>
      <c r="BK1047" s="632"/>
      <c r="BL1047" s="631"/>
      <c r="BM1047" s="631"/>
      <c r="BN1047" s="631"/>
      <c r="BO1047" s="631"/>
      <c r="BP1047" s="631"/>
      <c r="BQ1047" s="631"/>
      <c r="BR1047" s="631"/>
      <c r="BS1047" s="631"/>
      <c r="BT1047" s="634"/>
      <c r="BU1047" s="635"/>
      <c r="BV1047" s="633"/>
      <c r="BW1047" s="636"/>
    </row>
    <row r="1048" spans="2:75" ht="15.75" customHeight="1">
      <c r="B1048" s="330" t="s">
        <v>932</v>
      </c>
      <c r="C1048" s="331">
        <v>42773832000190</v>
      </c>
      <c r="D1048" s="332" t="s">
        <v>14</v>
      </c>
      <c r="E1048" s="332" t="s">
        <v>607</v>
      </c>
      <c r="F1048" s="332"/>
      <c r="G1048" s="333"/>
      <c r="H1048" s="333" t="s">
        <v>34</v>
      </c>
      <c r="I1048" s="333" t="s">
        <v>34</v>
      </c>
      <c r="J1048" s="333" t="s">
        <v>608</v>
      </c>
      <c r="K1048" s="334" t="s">
        <v>48</v>
      </c>
      <c r="L1048" s="335"/>
      <c r="M1048" s="335" t="s">
        <v>34</v>
      </c>
      <c r="N1048" s="334">
        <v>625566</v>
      </c>
      <c r="O1048" s="334" t="s">
        <v>1321</v>
      </c>
      <c r="P1048" s="338">
        <v>44529</v>
      </c>
      <c r="Q1048" s="339">
        <v>4316815.4400000004</v>
      </c>
      <c r="R1048" s="339" t="s">
        <v>1418</v>
      </c>
      <c r="S1048" s="334">
        <v>32</v>
      </c>
      <c r="T1048" s="336">
        <v>-7.9611272229283658E-2</v>
      </c>
      <c r="U1048" s="336">
        <v>-1.0291504547449732</v>
      </c>
      <c r="V1048" s="336" t="s">
        <v>1418</v>
      </c>
      <c r="W1048" s="336" t="s">
        <v>1418</v>
      </c>
      <c r="X1048" s="336" t="s">
        <v>1418</v>
      </c>
      <c r="Y1048" s="336" t="s">
        <v>1418</v>
      </c>
      <c r="Z1048" s="336" t="s">
        <v>1418</v>
      </c>
      <c r="AA1048" s="336" t="s">
        <v>1418</v>
      </c>
      <c r="AB1048" s="336" t="s">
        <v>1418</v>
      </c>
      <c r="AC1048" s="340" t="s">
        <v>1418</v>
      </c>
      <c r="AD1048" s="509">
        <v>29275418000193</v>
      </c>
      <c r="AE1048" s="337" t="s">
        <v>2263</v>
      </c>
      <c r="AF1048" s="337" t="s">
        <v>2134</v>
      </c>
      <c r="AG1048" s="341" t="s">
        <v>1436</v>
      </c>
      <c r="AH1048" s="341" t="s">
        <v>2135</v>
      </c>
      <c r="AI1048" s="341">
        <v>5000</v>
      </c>
      <c r="AJ1048" s="341">
        <v>1000</v>
      </c>
      <c r="AK1048" s="341">
        <v>5000</v>
      </c>
      <c r="AL1048" s="336">
        <v>1.9E-2</v>
      </c>
      <c r="AM1048" s="336">
        <v>0.2</v>
      </c>
      <c r="AN1048" s="336" t="s">
        <v>2152</v>
      </c>
      <c r="AO1048" s="334" t="s">
        <v>1324</v>
      </c>
      <c r="AP1048" s="337" t="s">
        <v>716</v>
      </c>
      <c r="AQ1048" s="343" t="s">
        <v>659</v>
      </c>
      <c r="AR1048" s="336">
        <v>5.0672999999999994E-3</v>
      </c>
      <c r="AS1048" s="336">
        <v>5.0672999999999994E-3</v>
      </c>
      <c r="AT1048" s="336"/>
      <c r="AX1048" s="629"/>
      <c r="AY1048" s="630"/>
      <c r="AZ1048" s="630"/>
      <c r="BA1048" s="630"/>
      <c r="BB1048" s="631"/>
      <c r="BC1048" s="630"/>
      <c r="BD1048" s="630"/>
      <c r="BE1048" s="630"/>
      <c r="BF1048" s="630"/>
      <c r="BG1048" s="631"/>
      <c r="BH1048" s="631"/>
      <c r="BI1048" s="632"/>
      <c r="BJ1048" s="632"/>
      <c r="BK1048" s="632"/>
      <c r="BL1048" s="631"/>
      <c r="BM1048" s="631"/>
      <c r="BN1048" s="631"/>
      <c r="BO1048" s="631"/>
      <c r="BP1048" s="631"/>
      <c r="BQ1048" s="631"/>
      <c r="BR1048" s="631"/>
      <c r="BS1048" s="631"/>
      <c r="BT1048" s="634"/>
      <c r="BU1048" s="635"/>
      <c r="BV1048" s="633"/>
      <c r="BW1048" s="636"/>
    </row>
    <row r="1049" spans="2:75" ht="15.75" customHeight="1">
      <c r="B1049" s="330" t="s">
        <v>555</v>
      </c>
      <c r="C1049" s="331">
        <v>13476201000101</v>
      </c>
      <c r="D1049" s="332" t="s">
        <v>14</v>
      </c>
      <c r="E1049" s="332" t="s">
        <v>607</v>
      </c>
      <c r="F1049" s="332"/>
      <c r="G1049" s="333"/>
      <c r="H1049" s="333" t="s">
        <v>34</v>
      </c>
      <c r="I1049" s="333" t="s">
        <v>34</v>
      </c>
      <c r="J1049" s="333" t="s">
        <v>608</v>
      </c>
      <c r="K1049" s="334" t="s">
        <v>48</v>
      </c>
      <c r="L1049" s="335"/>
      <c r="M1049" s="335" t="s">
        <v>34</v>
      </c>
      <c r="N1049" s="334">
        <v>275591</v>
      </c>
      <c r="O1049" s="334" t="s">
        <v>1321</v>
      </c>
      <c r="P1049" s="338">
        <v>40700</v>
      </c>
      <c r="Q1049" s="339">
        <v>9808129.0800000001</v>
      </c>
      <c r="R1049" s="339">
        <v>64941027.163809456</v>
      </c>
      <c r="S1049" s="334">
        <v>32</v>
      </c>
      <c r="T1049" s="336">
        <v>-0.32559887510762942</v>
      </c>
      <c r="U1049" s="336">
        <v>-4.2090802093501942</v>
      </c>
      <c r="V1049" s="336">
        <v>-0.55109759300667438</v>
      </c>
      <c r="W1049" s="336">
        <v>-5.4025991359370558</v>
      </c>
      <c r="X1049" s="336">
        <v>-0.58701640248919718</v>
      </c>
      <c r="Y1049" s="336">
        <v>-4.4514520177980579</v>
      </c>
      <c r="Z1049" s="336">
        <v>-0.34758637394115655</v>
      </c>
      <c r="AA1049" s="336">
        <v>-1.9757936329041443</v>
      </c>
      <c r="AB1049" s="336">
        <v>0.43072308415263172</v>
      </c>
      <c r="AC1049" s="340">
        <v>-1.8668030414108259</v>
      </c>
      <c r="AD1049" s="509">
        <v>0</v>
      </c>
      <c r="AE1049" s="337" t="s">
        <v>2266</v>
      </c>
      <c r="AF1049" s="337" t="s">
        <v>2134</v>
      </c>
      <c r="AG1049" s="341" t="s">
        <v>1436</v>
      </c>
      <c r="AH1049" s="341" t="s">
        <v>2138</v>
      </c>
      <c r="AI1049" s="341">
        <v>1000</v>
      </c>
      <c r="AJ1049" s="341">
        <v>1000</v>
      </c>
      <c r="AK1049" s="341">
        <v>1000</v>
      </c>
      <c r="AL1049" s="336">
        <v>1.4999999999999999E-2</v>
      </c>
      <c r="AM1049" s="336">
        <v>0.2</v>
      </c>
      <c r="AN1049" s="336" t="s">
        <v>2152</v>
      </c>
      <c r="AO1049" s="334" t="s">
        <v>1324</v>
      </c>
      <c r="AP1049" s="337" t="s">
        <v>716</v>
      </c>
      <c r="AQ1049" s="343" t="s">
        <v>659</v>
      </c>
      <c r="AR1049" s="336">
        <v>4.0000000000000001E-3</v>
      </c>
      <c r="AS1049" s="336">
        <v>4.0000000000000001E-3</v>
      </c>
      <c r="AT1049" s="336"/>
      <c r="AX1049" s="629"/>
      <c r="AY1049" s="630"/>
      <c r="AZ1049" s="630"/>
      <c r="BA1049" s="630"/>
      <c r="BB1049" s="631"/>
      <c r="BC1049" s="630"/>
      <c r="BD1049" s="630"/>
      <c r="BE1049" s="630"/>
      <c r="BF1049" s="630"/>
      <c r="BG1049" s="631"/>
      <c r="BH1049" s="631"/>
      <c r="BI1049" s="632"/>
      <c r="BJ1049" s="632"/>
      <c r="BK1049" s="632"/>
      <c r="BL1049" s="631"/>
      <c r="BM1049" s="631"/>
      <c r="BN1049" s="631"/>
      <c r="BO1049" s="631"/>
      <c r="BP1049" s="631"/>
      <c r="BQ1049" s="631"/>
      <c r="BR1049" s="631"/>
      <c r="BS1049" s="631"/>
      <c r="BT1049" s="634"/>
      <c r="BU1049" s="635"/>
      <c r="BV1049" s="633"/>
      <c r="BW1049" s="636"/>
    </row>
    <row r="1050" spans="2:75" ht="15.75" customHeight="1">
      <c r="B1050" s="330" t="s">
        <v>206</v>
      </c>
      <c r="C1050" s="331">
        <v>41065292000128</v>
      </c>
      <c r="D1050" s="332" t="s">
        <v>14</v>
      </c>
      <c r="E1050" s="332" t="s">
        <v>614</v>
      </c>
      <c r="F1050" s="332"/>
      <c r="G1050" s="333"/>
      <c r="H1050" s="333" t="s">
        <v>865</v>
      </c>
      <c r="I1050" s="333" t="s">
        <v>34</v>
      </c>
      <c r="J1050" s="333" t="s">
        <v>608</v>
      </c>
      <c r="K1050" s="334" t="s">
        <v>48</v>
      </c>
      <c r="L1050" s="335"/>
      <c r="M1050" s="335" t="s">
        <v>34</v>
      </c>
      <c r="N1050" s="334">
        <v>585084</v>
      </c>
      <c r="O1050" s="334" t="s">
        <v>1321</v>
      </c>
      <c r="P1050" s="338">
        <v>44286</v>
      </c>
      <c r="Q1050" s="339">
        <v>15079300.6</v>
      </c>
      <c r="R1050" s="339">
        <v>16506972.087261897</v>
      </c>
      <c r="S1050" s="334">
        <v>32</v>
      </c>
      <c r="T1050" s="336">
        <v>3.7788398709997617E-2</v>
      </c>
      <c r="U1050" s="336">
        <v>0.48849800571549462</v>
      </c>
      <c r="V1050" s="336">
        <v>-7.0157566843769947E-2</v>
      </c>
      <c r="W1050" s="336">
        <v>-0.68777874340127487</v>
      </c>
      <c r="X1050" s="336" t="s">
        <v>1418</v>
      </c>
      <c r="Y1050" s="336" t="s">
        <v>1418</v>
      </c>
      <c r="Z1050" s="336" t="s">
        <v>1418</v>
      </c>
      <c r="AA1050" s="336" t="s">
        <v>1418</v>
      </c>
      <c r="AB1050" s="336">
        <v>0.13597894166301894</v>
      </c>
      <c r="AC1050" s="340">
        <v>-1.1814728863686514</v>
      </c>
      <c r="AD1050" s="509">
        <v>40933928000143</v>
      </c>
      <c r="AE1050" s="337" t="s">
        <v>2274</v>
      </c>
      <c r="AF1050" s="337" t="s">
        <v>2137</v>
      </c>
      <c r="AG1050" s="341" t="s">
        <v>59</v>
      </c>
      <c r="AH1050" s="341" t="s">
        <v>2135</v>
      </c>
      <c r="AI1050" s="341">
        <v>5000</v>
      </c>
      <c r="AJ1050" s="341">
        <v>1000</v>
      </c>
      <c r="AK1050" s="341">
        <v>1000</v>
      </c>
      <c r="AL1050" s="336">
        <v>0.02</v>
      </c>
      <c r="AM1050" s="336">
        <v>0.2</v>
      </c>
      <c r="AN1050" s="336" t="s">
        <v>2147</v>
      </c>
      <c r="AO1050" s="334" t="s">
        <v>1324</v>
      </c>
      <c r="AP1050" s="337" t="s">
        <v>716</v>
      </c>
      <c r="AQ1050" s="343" t="s">
        <v>659</v>
      </c>
      <c r="AR1050" s="336">
        <v>5.3340000000000002E-3</v>
      </c>
      <c r="AS1050" s="336">
        <v>5.3340000000000002E-3</v>
      </c>
      <c r="AT1050" s="336"/>
      <c r="AX1050" s="629"/>
      <c r="AY1050" s="630"/>
      <c r="AZ1050" s="630"/>
      <c r="BA1050" s="630"/>
      <c r="BB1050" s="631"/>
      <c r="BC1050" s="630"/>
      <c r="BD1050" s="630"/>
      <c r="BE1050" s="630"/>
      <c r="BF1050" s="630"/>
      <c r="BG1050" s="631"/>
      <c r="BH1050" s="631"/>
      <c r="BI1050" s="632"/>
      <c r="BJ1050" s="632"/>
      <c r="BK1050" s="632"/>
      <c r="BL1050" s="631"/>
      <c r="BM1050" s="631"/>
      <c r="BN1050" s="631"/>
      <c r="BO1050" s="631"/>
      <c r="BP1050" s="631"/>
      <c r="BQ1050" s="631"/>
      <c r="BR1050" s="631"/>
      <c r="BS1050" s="631"/>
      <c r="BT1050" s="634"/>
      <c r="BU1050" s="635"/>
      <c r="BV1050" s="633"/>
      <c r="BW1050" s="636"/>
    </row>
    <row r="1051" spans="2:75" ht="15.75" customHeight="1">
      <c r="B1051" s="330" t="s">
        <v>556</v>
      </c>
      <c r="C1051" s="331">
        <v>18832871000137</v>
      </c>
      <c r="D1051" s="332" t="s">
        <v>14</v>
      </c>
      <c r="E1051" s="332" t="s">
        <v>607</v>
      </c>
      <c r="F1051" s="332"/>
      <c r="G1051" s="333"/>
      <c r="H1051" s="333" t="s">
        <v>34</v>
      </c>
      <c r="I1051" s="333" t="s">
        <v>34</v>
      </c>
      <c r="J1051" s="333" t="s">
        <v>608</v>
      </c>
      <c r="K1051" s="334" t="s">
        <v>48</v>
      </c>
      <c r="L1051" s="335"/>
      <c r="M1051" s="335" t="s">
        <v>34</v>
      </c>
      <c r="N1051" s="334">
        <v>349232</v>
      </c>
      <c r="O1051" s="334" t="s">
        <v>1321</v>
      </c>
      <c r="P1051" s="338">
        <v>41551</v>
      </c>
      <c r="Q1051" s="339">
        <v>13343595.279999999</v>
      </c>
      <c r="R1051" s="339">
        <v>12474840.599246033</v>
      </c>
      <c r="S1051" s="334">
        <v>32</v>
      </c>
      <c r="T1051" s="336">
        <v>0.1128758834949759</v>
      </c>
      <c r="U1051" s="336">
        <v>1.4591685772089102</v>
      </c>
      <c r="V1051" s="336">
        <v>-6.2589373130477521E-2</v>
      </c>
      <c r="W1051" s="336">
        <v>-0.61358513897458544</v>
      </c>
      <c r="X1051" s="336">
        <v>7.105987175122741E-2</v>
      </c>
      <c r="Y1051" s="336">
        <v>0.53885991626493557</v>
      </c>
      <c r="Z1051" s="336">
        <v>0.17050161128341745</v>
      </c>
      <c r="AA1051" s="336">
        <v>0.96918643315604747</v>
      </c>
      <c r="AB1051" s="336">
        <v>0.19061734329672403</v>
      </c>
      <c r="AC1051" s="340">
        <v>-0.75349618776146554</v>
      </c>
      <c r="AD1051" s="509">
        <v>41569841000100</v>
      </c>
      <c r="AE1051" s="337" t="s">
        <v>2274</v>
      </c>
      <c r="AF1051" s="337" t="s">
        <v>2137</v>
      </c>
      <c r="AG1051" s="341" t="s">
        <v>59</v>
      </c>
      <c r="AH1051" s="341" t="s">
        <v>2135</v>
      </c>
      <c r="AI1051" s="341">
        <v>5000</v>
      </c>
      <c r="AJ1051" s="341">
        <v>1000</v>
      </c>
      <c r="AK1051" s="341">
        <v>1000</v>
      </c>
      <c r="AL1051" s="336">
        <v>0.03</v>
      </c>
      <c r="AM1051" s="336" t="s">
        <v>34</v>
      </c>
      <c r="AN1051" s="336" t="s">
        <v>666</v>
      </c>
      <c r="AO1051" s="334" t="s">
        <v>1324</v>
      </c>
      <c r="AP1051" s="337" t="s">
        <v>716</v>
      </c>
      <c r="AQ1051" s="343" t="s">
        <v>659</v>
      </c>
      <c r="AR1051" s="336">
        <v>8.0009999999999994E-3</v>
      </c>
      <c r="AS1051" s="336">
        <v>8.0009999999999994E-3</v>
      </c>
      <c r="AT1051" s="336"/>
      <c r="AW1051" s="629"/>
      <c r="AX1051" s="629"/>
      <c r="AY1051" s="630"/>
      <c r="AZ1051" s="630"/>
      <c r="BA1051" s="630"/>
      <c r="BB1051" s="631"/>
      <c r="BC1051" s="630"/>
      <c r="BD1051" s="630"/>
      <c r="BE1051" s="630"/>
      <c r="BF1051" s="630"/>
      <c r="BG1051" s="631"/>
      <c r="BH1051" s="631"/>
      <c r="BI1051" s="632"/>
      <c r="BJ1051" s="632"/>
      <c r="BK1051" s="632"/>
      <c r="BL1051" s="212"/>
      <c r="BM1051" s="631"/>
      <c r="BN1051" s="631"/>
      <c r="BO1051" s="631"/>
      <c r="BP1051" s="631"/>
      <c r="BQ1051" s="631"/>
      <c r="BR1051" s="631"/>
      <c r="BS1051" s="631"/>
      <c r="BT1051" s="634"/>
      <c r="BU1051" s="635"/>
      <c r="BV1051" s="633"/>
      <c r="BW1051" s="636"/>
    </row>
    <row r="1052" spans="2:75" ht="15.75" customHeight="1">
      <c r="B1052" s="330" t="s">
        <v>951</v>
      </c>
      <c r="C1052" s="331">
        <v>30995018000131</v>
      </c>
      <c r="D1052" s="332" t="s">
        <v>14</v>
      </c>
      <c r="E1052" s="332" t="s">
        <v>614</v>
      </c>
      <c r="F1052" s="332"/>
      <c r="G1052" s="333"/>
      <c r="H1052" s="333" t="s">
        <v>865</v>
      </c>
      <c r="I1052" s="333" t="s">
        <v>34</v>
      </c>
      <c r="J1052" s="333" t="s">
        <v>608</v>
      </c>
      <c r="K1052" s="334" t="s">
        <v>48</v>
      </c>
      <c r="L1052" s="335"/>
      <c r="M1052" s="335" t="s">
        <v>34</v>
      </c>
      <c r="N1052" s="334">
        <v>483788</v>
      </c>
      <c r="O1052" s="334" t="s">
        <v>1321</v>
      </c>
      <c r="P1052" s="338">
        <v>43460</v>
      </c>
      <c r="Q1052" s="339">
        <v>32169636.949999999</v>
      </c>
      <c r="R1052" s="339">
        <v>31099717.561071422</v>
      </c>
      <c r="S1052" s="334">
        <v>32</v>
      </c>
      <c r="T1052" s="336">
        <v>9.2948877465464763E-2</v>
      </c>
      <c r="U1052" s="336">
        <v>1.2015682808851225</v>
      </c>
      <c r="V1052" s="336">
        <v>8.0717337526796662E-3</v>
      </c>
      <c r="W1052" s="336">
        <v>7.9129980517285592E-2</v>
      </c>
      <c r="X1052" s="336">
        <v>-2.0136386603911149E-2</v>
      </c>
      <c r="Y1052" s="336">
        <v>-0.15269787760452169</v>
      </c>
      <c r="Z1052" s="336">
        <v>0.18259386502286401</v>
      </c>
      <c r="AA1052" s="336">
        <v>1.0379227235777904</v>
      </c>
      <c r="AB1052" s="336">
        <v>0.17818467585656081</v>
      </c>
      <c r="AC1052" s="340">
        <v>-0.41098387320134078</v>
      </c>
      <c r="AD1052" s="509">
        <v>30994978000187</v>
      </c>
      <c r="AE1052" s="337" t="s">
        <v>2277</v>
      </c>
      <c r="AF1052" s="337" t="s">
        <v>2137</v>
      </c>
      <c r="AG1052" s="341" t="s">
        <v>59</v>
      </c>
      <c r="AH1052" s="341" t="s">
        <v>2135</v>
      </c>
      <c r="AI1052" s="341">
        <v>500</v>
      </c>
      <c r="AJ1052" s="341">
        <v>100</v>
      </c>
      <c r="AK1052" s="341">
        <v>500</v>
      </c>
      <c r="AL1052" s="336">
        <v>1.89E-2</v>
      </c>
      <c r="AM1052" s="336">
        <v>0.2</v>
      </c>
      <c r="AN1052" s="336" t="s">
        <v>64</v>
      </c>
      <c r="AO1052" s="334" t="s">
        <v>1324</v>
      </c>
      <c r="AP1052" s="337" t="s">
        <v>716</v>
      </c>
      <c r="AQ1052" s="343" t="s">
        <v>659</v>
      </c>
      <c r="AR1052" s="336">
        <v>4.725E-3</v>
      </c>
      <c r="AS1052" s="336">
        <v>4.725E-3</v>
      </c>
      <c r="AT1052" s="336"/>
      <c r="AW1052" s="629"/>
      <c r="AX1052" s="629"/>
      <c r="AY1052" s="630"/>
      <c r="AZ1052" s="630"/>
      <c r="BA1052" s="630"/>
      <c r="BB1052" s="631"/>
      <c r="BC1052" s="630"/>
      <c r="BD1052" s="630"/>
      <c r="BE1052" s="630"/>
      <c r="BF1052" s="630"/>
      <c r="BG1052" s="631"/>
      <c r="BH1052" s="631"/>
      <c r="BI1052" s="632"/>
      <c r="BJ1052" s="632"/>
      <c r="BK1052" s="632"/>
      <c r="BL1052" s="212"/>
      <c r="BM1052" s="631"/>
      <c r="BN1052" s="631"/>
      <c r="BO1052" s="631"/>
      <c r="BP1052" s="631"/>
      <c r="BQ1052" s="631"/>
      <c r="BR1052" s="631"/>
      <c r="BS1052" s="631"/>
      <c r="BT1052" s="634"/>
      <c r="BU1052" s="635"/>
      <c r="BV1052" s="633"/>
      <c r="BW1052" s="636"/>
    </row>
    <row r="1053" spans="2:75" ht="15.75" customHeight="1">
      <c r="B1053" s="330" t="s">
        <v>213</v>
      </c>
      <c r="C1053" s="331">
        <v>41673124000115</v>
      </c>
      <c r="D1053" s="332" t="s">
        <v>14</v>
      </c>
      <c r="E1053" s="332" t="s">
        <v>607</v>
      </c>
      <c r="F1053" s="332"/>
      <c r="G1053" s="333"/>
      <c r="H1053" s="333" t="s">
        <v>34</v>
      </c>
      <c r="I1053" s="333" t="s">
        <v>34</v>
      </c>
      <c r="J1053" s="333" t="s">
        <v>608</v>
      </c>
      <c r="K1053" s="334" t="s">
        <v>48</v>
      </c>
      <c r="L1053" s="335"/>
      <c r="M1053" s="335" t="s">
        <v>34</v>
      </c>
      <c r="N1053" s="334">
        <v>592366</v>
      </c>
      <c r="O1053" s="334" t="s">
        <v>1321</v>
      </c>
      <c r="P1053" s="338">
        <v>44337</v>
      </c>
      <c r="Q1053" s="339">
        <v>8954229.8100000005</v>
      </c>
      <c r="R1053" s="339">
        <v>8583705.5467063449</v>
      </c>
      <c r="S1053" s="334">
        <v>32</v>
      </c>
      <c r="T1053" s="336">
        <v>1.9169304851962554E-2</v>
      </c>
      <c r="U1053" s="336">
        <v>0.2478053453124649</v>
      </c>
      <c r="V1053" s="336">
        <v>-0.14274185354850211</v>
      </c>
      <c r="W1053" s="336">
        <v>-1.3993474557488248</v>
      </c>
      <c r="X1053" s="336" t="s">
        <v>1418</v>
      </c>
      <c r="Y1053" s="336" t="s">
        <v>1418</v>
      </c>
      <c r="Z1053" s="336" t="s">
        <v>1418</v>
      </c>
      <c r="AA1053" s="336" t="s">
        <v>1418</v>
      </c>
      <c r="AB1053" s="336">
        <v>0.24498321883218285</v>
      </c>
      <c r="AC1053" s="340">
        <v>-0.90267575341608552</v>
      </c>
      <c r="AD1053" s="509">
        <v>0</v>
      </c>
      <c r="AE1053" s="337" t="s">
        <v>2285</v>
      </c>
      <c r="AF1053" s="337" t="s">
        <v>2134</v>
      </c>
      <c r="AG1053" s="341" t="s">
        <v>1436</v>
      </c>
      <c r="AH1053" s="341" t="s">
        <v>2135</v>
      </c>
      <c r="AI1053" s="341">
        <v>100000</v>
      </c>
      <c r="AJ1053" s="341">
        <v>250</v>
      </c>
      <c r="AK1053" s="341">
        <v>100000</v>
      </c>
      <c r="AL1053" s="336">
        <v>0.02</v>
      </c>
      <c r="AM1053" s="336">
        <v>0.2</v>
      </c>
      <c r="AN1053" s="336" t="s">
        <v>34</v>
      </c>
      <c r="AO1053" s="334" t="s">
        <v>1324</v>
      </c>
      <c r="AP1053" s="337" t="s">
        <v>716</v>
      </c>
      <c r="AQ1053" s="343" t="s">
        <v>659</v>
      </c>
      <c r="AR1053" s="336">
        <v>5.3333333333333332E-3</v>
      </c>
      <c r="AS1053" s="336">
        <v>5.3333333333333332E-3</v>
      </c>
      <c r="AT1053" s="336"/>
      <c r="AX1053" s="629"/>
      <c r="AY1053" s="630"/>
      <c r="AZ1053" s="630"/>
      <c r="BA1053" s="630"/>
      <c r="BB1053" s="631"/>
      <c r="BC1053" s="630"/>
      <c r="BD1053" s="630"/>
      <c r="BE1053" s="630"/>
      <c r="BF1053" s="630"/>
      <c r="BG1053" s="631"/>
      <c r="BH1053" s="631"/>
      <c r="BI1053" s="632"/>
      <c r="BJ1053" s="632"/>
      <c r="BK1053" s="632"/>
      <c r="BL1053" s="631"/>
      <c r="BM1053" s="631"/>
      <c r="BN1053" s="631"/>
      <c r="BO1053" s="631"/>
      <c r="BP1053" s="631"/>
      <c r="BQ1053" s="631"/>
      <c r="BR1053" s="631"/>
      <c r="BS1053" s="631"/>
      <c r="BT1053" s="634"/>
      <c r="BU1053" s="635"/>
      <c r="BV1053" s="633"/>
      <c r="BW1053" s="636"/>
    </row>
    <row r="1054" spans="2:75" ht="15.75" customHeight="1">
      <c r="B1054" s="330" t="s">
        <v>566</v>
      </c>
      <c r="C1054" s="331">
        <v>37495438000106</v>
      </c>
      <c r="D1054" s="332" t="s">
        <v>14</v>
      </c>
      <c r="E1054" s="332" t="s">
        <v>614</v>
      </c>
      <c r="F1054" s="332"/>
      <c r="G1054" s="333"/>
      <c r="H1054" s="333" t="s">
        <v>1338</v>
      </c>
      <c r="I1054" s="333" t="s">
        <v>34</v>
      </c>
      <c r="J1054" s="333" t="s">
        <v>608</v>
      </c>
      <c r="K1054" s="334" t="s">
        <v>48</v>
      </c>
      <c r="L1054" s="335"/>
      <c r="M1054" s="335" t="s">
        <v>34</v>
      </c>
      <c r="N1054" s="334">
        <v>579459</v>
      </c>
      <c r="O1054" s="334" t="s">
        <v>1321</v>
      </c>
      <c r="P1054" s="338">
        <v>44260</v>
      </c>
      <c r="Q1054" s="339">
        <v>130773702.94</v>
      </c>
      <c r="R1054" s="339">
        <v>97612334.087658703</v>
      </c>
      <c r="S1054" s="334">
        <v>32</v>
      </c>
      <c r="T1054" s="336">
        <v>8.6994280073156238E-2</v>
      </c>
      <c r="U1054" s="336">
        <v>1.1245920381682852</v>
      </c>
      <c r="V1054" s="336">
        <v>-3.6528979402226658E-2</v>
      </c>
      <c r="W1054" s="336">
        <v>-0.35810614137946722</v>
      </c>
      <c r="X1054" s="336" t="s">
        <v>1418</v>
      </c>
      <c r="Y1054" s="336" t="s">
        <v>1418</v>
      </c>
      <c r="Z1054" s="336" t="s">
        <v>1418</v>
      </c>
      <c r="AA1054" s="336" t="s">
        <v>1418</v>
      </c>
      <c r="AB1054" s="336">
        <v>0.1955944687709367</v>
      </c>
      <c r="AC1054" s="340">
        <v>-0.58926299254662251</v>
      </c>
      <c r="AD1054" s="509">
        <v>37495407000147</v>
      </c>
      <c r="AE1054" s="337" t="s">
        <v>2287</v>
      </c>
      <c r="AF1054" s="337" t="s">
        <v>736</v>
      </c>
      <c r="AG1054" s="341" t="s">
        <v>736</v>
      </c>
      <c r="AH1054" s="341" t="s">
        <v>2135</v>
      </c>
      <c r="AI1054" s="341">
        <v>1000</v>
      </c>
      <c r="AJ1054" s="341">
        <v>1000</v>
      </c>
      <c r="AK1054" s="341">
        <v>1000</v>
      </c>
      <c r="AL1054" s="336">
        <v>1.9E-2</v>
      </c>
      <c r="AM1054" s="336">
        <v>0.2</v>
      </c>
      <c r="AN1054" s="336" t="s">
        <v>2166</v>
      </c>
      <c r="AO1054" s="334" t="s">
        <v>1324</v>
      </c>
      <c r="AP1054" s="337" t="s">
        <v>13</v>
      </c>
      <c r="AQ1054" s="343" t="s">
        <v>668</v>
      </c>
      <c r="AR1054" s="336">
        <v>5.0672999999999994E-3</v>
      </c>
      <c r="AS1054" s="336">
        <v>5.0672999999999994E-3</v>
      </c>
      <c r="AT1054" s="336"/>
      <c r="AX1054" s="629"/>
      <c r="AY1054" s="630"/>
      <c r="AZ1054" s="630"/>
      <c r="BA1054" s="630"/>
      <c r="BB1054" s="631"/>
      <c r="BC1054" s="630"/>
      <c r="BD1054" s="630"/>
      <c r="BE1054" s="630"/>
      <c r="BF1054" s="630"/>
      <c r="BG1054" s="631"/>
      <c r="BH1054" s="631"/>
      <c r="BI1054" s="632"/>
      <c r="BJ1054" s="632"/>
      <c r="BK1054" s="632"/>
      <c r="BL1054" s="631"/>
      <c r="BM1054" s="631"/>
      <c r="BN1054" s="631"/>
      <c r="BO1054" s="631"/>
      <c r="BP1054" s="631"/>
      <c r="BQ1054" s="631"/>
      <c r="BR1054" s="631"/>
      <c r="BS1054" s="631"/>
      <c r="BT1054" s="634"/>
      <c r="BU1054" s="635"/>
      <c r="BV1054" s="633"/>
      <c r="BW1054" s="636"/>
    </row>
    <row r="1055" spans="2:75" ht="15.75" customHeight="1">
      <c r="B1055" s="330" t="s">
        <v>218</v>
      </c>
      <c r="C1055" s="331">
        <v>8156502000118</v>
      </c>
      <c r="D1055" s="332" t="s">
        <v>14</v>
      </c>
      <c r="E1055" s="332" t="s">
        <v>607</v>
      </c>
      <c r="F1055" s="332"/>
      <c r="G1055" s="333"/>
      <c r="H1055" s="333" t="s">
        <v>34</v>
      </c>
      <c r="I1055" s="333" t="s">
        <v>34</v>
      </c>
      <c r="J1055" s="333" t="s">
        <v>608</v>
      </c>
      <c r="K1055" s="334" t="s">
        <v>48</v>
      </c>
      <c r="L1055" s="335"/>
      <c r="M1055" s="335" t="s">
        <v>34</v>
      </c>
      <c r="N1055" s="334">
        <v>176400</v>
      </c>
      <c r="O1055" s="334" t="s">
        <v>1321</v>
      </c>
      <c r="P1055" s="338">
        <v>39084</v>
      </c>
      <c r="Q1055" s="339">
        <v>84267277.049999997</v>
      </c>
      <c r="R1055" s="339">
        <v>73235947.078730255</v>
      </c>
      <c r="S1055" s="334">
        <v>32</v>
      </c>
      <c r="T1055" s="336">
        <v>0.10492297621132907</v>
      </c>
      <c r="U1055" s="336">
        <v>1.3563597924938844</v>
      </c>
      <c r="V1055" s="336">
        <v>9.3859639240105652E-2</v>
      </c>
      <c r="W1055" s="336">
        <v>0.92013830634135463</v>
      </c>
      <c r="X1055" s="336">
        <v>0.43837738827714268</v>
      </c>
      <c r="Y1055" s="336">
        <v>3.3242953711829908</v>
      </c>
      <c r="Z1055" s="336">
        <v>0.88240362766695468</v>
      </c>
      <c r="AA1055" s="336">
        <v>5.0158682845577811</v>
      </c>
      <c r="AB1055" s="336">
        <v>0.24873571766759375</v>
      </c>
      <c r="AC1055" s="340">
        <v>9.4208459305920089E-2</v>
      </c>
      <c r="AD1055" s="509">
        <v>12987189000137</v>
      </c>
      <c r="AE1055" s="337" t="s">
        <v>2290</v>
      </c>
      <c r="AF1055" s="337" t="s">
        <v>2134</v>
      </c>
      <c r="AG1055" s="341" t="s">
        <v>1436</v>
      </c>
      <c r="AH1055" s="341" t="s">
        <v>2135</v>
      </c>
      <c r="AI1055" s="341">
        <v>5000</v>
      </c>
      <c r="AJ1055" s="341">
        <v>1000</v>
      </c>
      <c r="AK1055" s="341">
        <v>1000</v>
      </c>
      <c r="AL1055" s="336">
        <v>1.9E-2</v>
      </c>
      <c r="AM1055" s="336">
        <v>0.2</v>
      </c>
      <c r="AN1055" s="336" t="s">
        <v>64</v>
      </c>
      <c r="AO1055" s="334" t="s">
        <v>1324</v>
      </c>
      <c r="AP1055" s="337" t="s">
        <v>716</v>
      </c>
      <c r="AQ1055" s="343" t="s">
        <v>659</v>
      </c>
      <c r="AR1055" s="336">
        <v>4.4333333333333325E-3</v>
      </c>
      <c r="AS1055" s="336">
        <v>4.4333333333333325E-3</v>
      </c>
      <c r="AT1055" s="336"/>
      <c r="AX1055" s="629"/>
      <c r="AY1055" s="630"/>
      <c r="AZ1055" s="630"/>
      <c r="BA1055" s="630"/>
      <c r="BB1055" s="631"/>
      <c r="BC1055" s="630"/>
      <c r="BD1055" s="630"/>
      <c r="BE1055" s="630"/>
      <c r="BF1055" s="630"/>
      <c r="BG1055" s="631"/>
      <c r="BH1055" s="631"/>
      <c r="BI1055" s="632"/>
      <c r="BJ1055" s="632"/>
      <c r="BK1055" s="632"/>
      <c r="BL1055" s="631"/>
      <c r="BM1055" s="631"/>
      <c r="BN1055" s="631"/>
      <c r="BO1055" s="631"/>
      <c r="BP1055" s="631"/>
      <c r="BQ1055" s="631"/>
      <c r="BR1055" s="631"/>
      <c r="BS1055" s="631"/>
      <c r="BT1055" s="634"/>
      <c r="BU1055" s="635"/>
      <c r="BV1055" s="633"/>
      <c r="BW1055" s="636"/>
    </row>
    <row r="1056" spans="2:75" ht="15.75" customHeight="1">
      <c r="B1056" s="330" t="s">
        <v>226</v>
      </c>
      <c r="C1056" s="331">
        <v>37069950000182</v>
      </c>
      <c r="D1056" s="332" t="s">
        <v>14</v>
      </c>
      <c r="E1056" s="332" t="s">
        <v>607</v>
      </c>
      <c r="F1056" s="332"/>
      <c r="G1056" s="333"/>
      <c r="H1056" s="333" t="s">
        <v>34</v>
      </c>
      <c r="I1056" s="333" t="s">
        <v>34</v>
      </c>
      <c r="J1056" s="333" t="s">
        <v>608</v>
      </c>
      <c r="K1056" s="334" t="s">
        <v>48</v>
      </c>
      <c r="L1056" s="335"/>
      <c r="M1056" s="335" t="s">
        <v>1415</v>
      </c>
      <c r="N1056" s="334">
        <v>545661</v>
      </c>
      <c r="O1056" s="334" t="s">
        <v>1321</v>
      </c>
      <c r="P1056" s="338">
        <v>44046</v>
      </c>
      <c r="Q1056" s="339">
        <v>1450139.48</v>
      </c>
      <c r="R1056" s="339">
        <v>1452597.9788095229</v>
      </c>
      <c r="S1056" s="334">
        <v>32</v>
      </c>
      <c r="T1056" s="336">
        <v>-4.0105910200296413E-2</v>
      </c>
      <c r="U1056" s="336">
        <v>-0.51845692908565022</v>
      </c>
      <c r="V1056" s="336">
        <v>-0.17255444796656227</v>
      </c>
      <c r="W1056" s="336">
        <v>-1.6916105664699472</v>
      </c>
      <c r="X1056" s="336">
        <v>-8.304329350030859E-2</v>
      </c>
      <c r="Y1056" s="336">
        <v>-0.62973238030320278</v>
      </c>
      <c r="Z1056" s="336" t="s">
        <v>1418</v>
      </c>
      <c r="AA1056" s="336" t="s">
        <v>1418</v>
      </c>
      <c r="AB1056" s="336">
        <v>0.20534918846612848</v>
      </c>
      <c r="AC1056" s="340">
        <v>-1.2928035334096726</v>
      </c>
      <c r="AD1056" s="509">
        <v>0</v>
      </c>
      <c r="AE1056" s="337" t="s">
        <v>2289</v>
      </c>
      <c r="AF1056" s="337" t="s">
        <v>2143</v>
      </c>
      <c r="AG1056" s="341" t="s">
        <v>1437</v>
      </c>
      <c r="AH1056" s="341" t="s">
        <v>2138</v>
      </c>
      <c r="AI1056" s="341">
        <v>5000</v>
      </c>
      <c r="AJ1056" s="341">
        <v>1000</v>
      </c>
      <c r="AK1056" s="341">
        <v>5000</v>
      </c>
      <c r="AL1056" s="336">
        <v>1.4999999999999999E-2</v>
      </c>
      <c r="AM1056" s="336">
        <v>0.2</v>
      </c>
      <c r="AN1056" s="336" t="s">
        <v>2152</v>
      </c>
      <c r="AO1056" s="334" t="s">
        <v>1324</v>
      </c>
      <c r="AP1056" s="337" t="s">
        <v>13</v>
      </c>
      <c r="AQ1056" s="343" t="s">
        <v>674</v>
      </c>
      <c r="AR1056" s="336">
        <v>2.9999999999999996E-3</v>
      </c>
      <c r="AS1056" s="336">
        <v>2.9999999999999996E-3</v>
      </c>
      <c r="AT1056" s="336"/>
      <c r="AX1056" s="629"/>
      <c r="AY1056" s="630"/>
      <c r="AZ1056" s="630"/>
      <c r="BA1056" s="630"/>
      <c r="BB1056" s="631"/>
      <c r="BC1056" s="630"/>
      <c r="BD1056" s="630"/>
      <c r="BE1056" s="630"/>
      <c r="BF1056" s="630"/>
      <c r="BG1056" s="631"/>
      <c r="BH1056" s="631"/>
      <c r="BI1056" s="632"/>
      <c r="BJ1056" s="632"/>
      <c r="BK1056" s="632"/>
      <c r="BL1056" s="631"/>
      <c r="BM1056" s="631"/>
      <c r="BN1056" s="631"/>
      <c r="BO1056" s="631"/>
      <c r="BP1056" s="631"/>
      <c r="BQ1056" s="631"/>
      <c r="BR1056" s="631"/>
      <c r="BS1056" s="631"/>
      <c r="BT1056" s="634"/>
      <c r="BU1056" s="635"/>
      <c r="BV1056" s="633"/>
      <c r="BW1056" s="636"/>
    </row>
    <row r="1057" spans="2:75" ht="15.75" customHeight="1">
      <c r="B1057" s="330" t="s">
        <v>228</v>
      </c>
      <c r="C1057" s="331">
        <v>26243348000101</v>
      </c>
      <c r="D1057" s="332" t="s">
        <v>14</v>
      </c>
      <c r="E1057" s="332" t="s">
        <v>607</v>
      </c>
      <c r="F1057" s="332"/>
      <c r="G1057" s="333"/>
      <c r="H1057" s="333" t="s">
        <v>34</v>
      </c>
      <c r="I1057" s="333" t="s">
        <v>34</v>
      </c>
      <c r="J1057" s="333" t="s">
        <v>608</v>
      </c>
      <c r="K1057" s="334" t="s">
        <v>48</v>
      </c>
      <c r="L1057" s="335"/>
      <c r="M1057" s="335" t="s">
        <v>34</v>
      </c>
      <c r="N1057" s="334">
        <v>432814</v>
      </c>
      <c r="O1057" s="334" t="s">
        <v>1321</v>
      </c>
      <c r="P1057" s="338">
        <v>42754</v>
      </c>
      <c r="Q1057" s="339">
        <v>136698094.31</v>
      </c>
      <c r="R1057" s="339">
        <v>70369151.532103211</v>
      </c>
      <c r="S1057" s="334">
        <v>32</v>
      </c>
      <c r="T1057" s="336">
        <v>0.15839559621264754</v>
      </c>
      <c r="U1057" s="336">
        <v>2.0476107881100516</v>
      </c>
      <c r="V1057" s="336">
        <v>4.9391072690208038E-3</v>
      </c>
      <c r="W1057" s="336">
        <v>4.8419766303695419E-2</v>
      </c>
      <c r="X1057" s="336">
        <v>0.14034325206530318</v>
      </c>
      <c r="Y1057" s="336">
        <v>1.0642483752435388</v>
      </c>
      <c r="Z1057" s="336">
        <v>0.22925957968549193</v>
      </c>
      <c r="AA1057" s="336">
        <v>1.3031857741971187</v>
      </c>
      <c r="AB1057" s="336">
        <v>0.20634978018392336</v>
      </c>
      <c r="AC1057" s="340">
        <v>-0.34390493187669874</v>
      </c>
      <c r="AD1057" s="509">
        <v>13396819000161</v>
      </c>
      <c r="AE1057" s="337" t="s">
        <v>2299</v>
      </c>
      <c r="AF1057" s="337" t="s">
        <v>2140</v>
      </c>
      <c r="AG1057" s="341" t="s">
        <v>719</v>
      </c>
      <c r="AH1057" s="341" t="s">
        <v>2138</v>
      </c>
      <c r="AI1057" s="341">
        <v>20000</v>
      </c>
      <c r="AJ1057" s="341">
        <v>10000</v>
      </c>
      <c r="AK1057" s="341">
        <v>20000</v>
      </c>
      <c r="AL1057" s="336">
        <v>1.9574999999999999E-2</v>
      </c>
      <c r="AM1057" s="336">
        <v>0.2</v>
      </c>
      <c r="AN1057" s="336" t="s">
        <v>2185</v>
      </c>
      <c r="AO1057" s="334" t="s">
        <v>1324</v>
      </c>
      <c r="AP1057" s="337" t="s">
        <v>716</v>
      </c>
      <c r="AQ1057" s="343" t="s">
        <v>659</v>
      </c>
      <c r="AR1057" s="336">
        <v>4.8937499999999997E-3</v>
      </c>
      <c r="AS1057" s="336">
        <v>4.8937499999999997E-3</v>
      </c>
      <c r="AT1057" s="336"/>
      <c r="AX1057" s="629"/>
      <c r="AY1057" s="630"/>
      <c r="AZ1057" s="630"/>
      <c r="BA1057" s="630"/>
      <c r="BB1057" s="631"/>
      <c r="BC1057" s="630"/>
      <c r="BD1057" s="630"/>
      <c r="BE1057" s="630"/>
      <c r="BF1057" s="630"/>
      <c r="BG1057" s="631"/>
      <c r="BH1057" s="631"/>
      <c r="BI1057" s="632"/>
      <c r="BJ1057" s="632"/>
      <c r="BK1057" s="632"/>
      <c r="BL1057" s="631"/>
      <c r="BM1057" s="631"/>
      <c r="BN1057" s="631"/>
      <c r="BO1057" s="631"/>
      <c r="BP1057" s="631"/>
      <c r="BQ1057" s="631"/>
      <c r="BR1057" s="631"/>
      <c r="BS1057" s="631"/>
      <c r="BT1057" s="634"/>
      <c r="BU1057" s="635"/>
      <c r="BV1057" s="633"/>
      <c r="BW1057" s="636"/>
    </row>
    <row r="1058" spans="2:75" ht="15.75" customHeight="1">
      <c r="B1058" s="330" t="s">
        <v>231</v>
      </c>
      <c r="C1058" s="331">
        <v>17554200000199</v>
      </c>
      <c r="D1058" s="332" t="s">
        <v>14</v>
      </c>
      <c r="E1058" s="332" t="s">
        <v>614</v>
      </c>
      <c r="F1058" s="332"/>
      <c r="G1058" s="333"/>
      <c r="H1058" s="333" t="s">
        <v>865</v>
      </c>
      <c r="I1058" s="333" t="s">
        <v>34</v>
      </c>
      <c r="J1058" s="333" t="s">
        <v>608</v>
      </c>
      <c r="K1058" s="334" t="s">
        <v>48</v>
      </c>
      <c r="L1058" s="335"/>
      <c r="M1058" s="335" t="s">
        <v>34</v>
      </c>
      <c r="N1058" s="334">
        <v>337250</v>
      </c>
      <c r="O1058" s="334" t="s">
        <v>1321</v>
      </c>
      <c r="P1058" s="338">
        <v>41414</v>
      </c>
      <c r="Q1058" s="339">
        <v>193633092.33000001</v>
      </c>
      <c r="R1058" s="339">
        <v>221980518.01424617</v>
      </c>
      <c r="S1058" s="334">
        <v>32</v>
      </c>
      <c r="T1058" s="336">
        <v>0.16211841339280064</v>
      </c>
      <c r="U1058" s="336">
        <v>2.0957363724224409</v>
      </c>
      <c r="V1058" s="336">
        <v>7.7932232791253719E-2</v>
      </c>
      <c r="W1058" s="336">
        <v>0.76399646611153604</v>
      </c>
      <c r="X1058" s="336">
        <v>0.2760709709814666</v>
      </c>
      <c r="Y1058" s="336">
        <v>2.0934963241568609</v>
      </c>
      <c r="Z1058" s="336">
        <v>0.35817195358974341</v>
      </c>
      <c r="AA1058" s="336">
        <v>2.0359654993473852</v>
      </c>
      <c r="AB1058" s="336">
        <v>0.17277087458405732</v>
      </c>
      <c r="AC1058" s="340">
        <v>-4.1616961376276462E-2</v>
      </c>
      <c r="AD1058" s="509">
        <v>17554210000124</v>
      </c>
      <c r="AE1058" s="337" t="s">
        <v>2299</v>
      </c>
      <c r="AF1058" s="337" t="s">
        <v>2140</v>
      </c>
      <c r="AG1058" s="341" t="s">
        <v>719</v>
      </c>
      <c r="AH1058" s="341" t="s">
        <v>2138</v>
      </c>
      <c r="AI1058" s="341">
        <v>20000</v>
      </c>
      <c r="AJ1058" s="341">
        <v>10000</v>
      </c>
      <c r="AK1058" s="341">
        <v>30000</v>
      </c>
      <c r="AL1058" s="336">
        <v>1.9574999999999999E-2</v>
      </c>
      <c r="AM1058" s="336">
        <v>0.2</v>
      </c>
      <c r="AN1058" s="336" t="s">
        <v>2147</v>
      </c>
      <c r="AO1058" s="334" t="s">
        <v>1324</v>
      </c>
      <c r="AP1058" s="337" t="s">
        <v>13</v>
      </c>
      <c r="AQ1058" s="343" t="s">
        <v>668</v>
      </c>
      <c r="AR1058" s="336">
        <v>4.8937499999999997E-3</v>
      </c>
      <c r="AS1058" s="336">
        <v>4.8937499999999997E-3</v>
      </c>
      <c r="AT1058" s="336"/>
      <c r="AW1058" s="629"/>
      <c r="AX1058" s="629"/>
      <c r="AY1058" s="630"/>
      <c r="AZ1058" s="630"/>
      <c r="BA1058" s="630"/>
      <c r="BB1058" s="631"/>
      <c r="BC1058" s="630"/>
      <c r="BD1058" s="630"/>
      <c r="BE1058" s="630"/>
      <c r="BF1058" s="630"/>
      <c r="BG1058" s="631"/>
      <c r="BH1058" s="631"/>
      <c r="BI1058" s="632"/>
      <c r="BJ1058" s="632"/>
      <c r="BK1058" s="632"/>
      <c r="BL1058" s="212"/>
      <c r="BM1058" s="631"/>
      <c r="BN1058" s="631"/>
      <c r="BO1058" s="631"/>
      <c r="BP1058" s="631"/>
      <c r="BQ1058" s="631"/>
      <c r="BR1058" s="631"/>
      <c r="BS1058" s="631"/>
      <c r="BT1058" s="634"/>
      <c r="BU1058" s="635"/>
      <c r="BV1058" s="633"/>
      <c r="BW1058" s="636"/>
    </row>
    <row r="1059" spans="2:75" ht="15.75" customHeight="1">
      <c r="B1059" s="330" t="s">
        <v>557</v>
      </c>
      <c r="C1059" s="331">
        <v>35646163000120</v>
      </c>
      <c r="D1059" s="332" t="s">
        <v>14</v>
      </c>
      <c r="E1059" s="332" t="s">
        <v>607</v>
      </c>
      <c r="F1059" s="332"/>
      <c r="G1059" s="333"/>
      <c r="H1059" s="333" t="s">
        <v>34</v>
      </c>
      <c r="I1059" s="333" t="s">
        <v>34</v>
      </c>
      <c r="J1059" s="333" t="s">
        <v>608</v>
      </c>
      <c r="K1059" s="334" t="s">
        <v>48</v>
      </c>
      <c r="L1059" s="335"/>
      <c r="M1059" s="335" t="s">
        <v>34</v>
      </c>
      <c r="N1059" s="334">
        <v>518204</v>
      </c>
      <c r="O1059" s="334" t="s">
        <v>1321</v>
      </c>
      <c r="P1059" s="338">
        <v>43826</v>
      </c>
      <c r="Q1059" s="339">
        <v>7056778.9699999997</v>
      </c>
      <c r="R1059" s="339">
        <v>10986053.775436513</v>
      </c>
      <c r="S1059" s="334">
        <v>32</v>
      </c>
      <c r="T1059" s="336">
        <v>-0.13951400148622994</v>
      </c>
      <c r="U1059" s="336">
        <v>-1.8035247277461623</v>
      </c>
      <c r="V1059" s="336">
        <v>-0.3215962707340142</v>
      </c>
      <c r="W1059" s="336">
        <v>-3.152718785993903</v>
      </c>
      <c r="X1059" s="336">
        <v>-0.29104503801889514</v>
      </c>
      <c r="Y1059" s="336">
        <v>-2.2070473946989337</v>
      </c>
      <c r="Z1059" s="336" t="s">
        <v>1418</v>
      </c>
      <c r="AA1059" s="336" t="s">
        <v>1418</v>
      </c>
      <c r="AB1059" s="336">
        <v>0.29157564633009447</v>
      </c>
      <c r="AC1059" s="340">
        <v>-1.5171690844161985</v>
      </c>
      <c r="AD1059" s="509">
        <v>35646113000143</v>
      </c>
      <c r="AE1059" s="337" t="s">
        <v>2302</v>
      </c>
      <c r="AF1059" s="337" t="s">
        <v>2134</v>
      </c>
      <c r="AG1059" s="341" t="s">
        <v>1436</v>
      </c>
      <c r="AH1059" s="341" t="s">
        <v>2135</v>
      </c>
      <c r="AI1059" s="341">
        <v>5000</v>
      </c>
      <c r="AJ1059" s="341">
        <v>1000</v>
      </c>
      <c r="AK1059" s="341">
        <v>1000</v>
      </c>
      <c r="AL1059" s="336">
        <v>1.34E-2</v>
      </c>
      <c r="AM1059" s="336">
        <v>0.2</v>
      </c>
      <c r="AN1059" s="336" t="s">
        <v>636</v>
      </c>
      <c r="AO1059" s="334" t="s">
        <v>1324</v>
      </c>
      <c r="AP1059" s="337" t="s">
        <v>716</v>
      </c>
      <c r="AQ1059" s="343" t="s">
        <v>659</v>
      </c>
      <c r="AR1059" s="336">
        <v>4.0003466666666664E-3</v>
      </c>
      <c r="AS1059" s="336">
        <v>4.0003466666666664E-3</v>
      </c>
      <c r="AT1059" s="336"/>
      <c r="AX1059" s="629"/>
      <c r="AY1059" s="630"/>
      <c r="AZ1059" s="630"/>
      <c r="BA1059" s="630"/>
      <c r="BB1059" s="631"/>
      <c r="BC1059" s="630"/>
      <c r="BD1059" s="630"/>
      <c r="BE1059" s="630"/>
      <c r="BF1059" s="630"/>
      <c r="BG1059" s="631"/>
      <c r="BH1059" s="631"/>
      <c r="BI1059" s="632"/>
      <c r="BJ1059" s="632"/>
      <c r="BK1059" s="632"/>
      <c r="BL1059" s="631"/>
      <c r="BM1059" s="631"/>
      <c r="BN1059" s="631"/>
      <c r="BO1059" s="631"/>
      <c r="BP1059" s="631"/>
      <c r="BQ1059" s="631"/>
      <c r="BR1059" s="631"/>
      <c r="BS1059" s="631"/>
      <c r="BT1059" s="634"/>
      <c r="BU1059" s="635"/>
      <c r="BV1059" s="633"/>
      <c r="BW1059" s="636"/>
    </row>
    <row r="1060" spans="2:75" ht="15.75" customHeight="1">
      <c r="B1060" s="330" t="s">
        <v>235</v>
      </c>
      <c r="C1060" s="331">
        <v>17335646000122</v>
      </c>
      <c r="D1060" s="332" t="s">
        <v>14</v>
      </c>
      <c r="E1060" s="332" t="s">
        <v>607</v>
      </c>
      <c r="F1060" s="332"/>
      <c r="G1060" s="333"/>
      <c r="H1060" s="333" t="s">
        <v>34</v>
      </c>
      <c r="I1060" s="333" t="s">
        <v>34</v>
      </c>
      <c r="J1060" s="333" t="s">
        <v>608</v>
      </c>
      <c r="K1060" s="334" t="s">
        <v>48</v>
      </c>
      <c r="L1060" s="335"/>
      <c r="M1060" s="335" t="s">
        <v>34</v>
      </c>
      <c r="N1060" s="334">
        <v>325325</v>
      </c>
      <c r="O1060" s="334" t="s">
        <v>1321</v>
      </c>
      <c r="P1060" s="338">
        <v>41271</v>
      </c>
      <c r="Q1060" s="339">
        <v>553693988.28999996</v>
      </c>
      <c r="R1060" s="339">
        <v>863639162.65071452</v>
      </c>
      <c r="S1060" s="334">
        <v>32</v>
      </c>
      <c r="T1060" s="336">
        <v>-0.11714005836567554</v>
      </c>
      <c r="U1060" s="336">
        <v>-1.5142923980499292</v>
      </c>
      <c r="V1060" s="336">
        <v>-0.30205578909539654</v>
      </c>
      <c r="W1060" s="336">
        <v>-2.9611567277373516</v>
      </c>
      <c r="X1060" s="336">
        <v>-0.25591177005701615</v>
      </c>
      <c r="Y1060" s="336">
        <v>-1.9406254414152277</v>
      </c>
      <c r="Z1060" s="336">
        <v>-0.11046252298079373</v>
      </c>
      <c r="AA1060" s="336">
        <v>-0.62790479127621979</v>
      </c>
      <c r="AB1060" s="336">
        <v>0.28954347398099922</v>
      </c>
      <c r="AC1060" s="340">
        <v>-1.431895472424296</v>
      </c>
      <c r="AD1060" s="509">
        <v>17335645000188</v>
      </c>
      <c r="AE1060" s="337" t="s">
        <v>2302</v>
      </c>
      <c r="AF1060" s="337" t="s">
        <v>2134</v>
      </c>
      <c r="AG1060" s="341" t="s">
        <v>1436</v>
      </c>
      <c r="AH1060" s="341" t="s">
        <v>2138</v>
      </c>
      <c r="AI1060" s="341">
        <v>5000</v>
      </c>
      <c r="AJ1060" s="341">
        <v>1000</v>
      </c>
      <c r="AK1060" s="341">
        <v>1000</v>
      </c>
      <c r="AL1060" s="336">
        <v>1.34E-2</v>
      </c>
      <c r="AM1060" s="336">
        <v>0.2</v>
      </c>
      <c r="AN1060" s="336" t="s">
        <v>2185</v>
      </c>
      <c r="AO1060" s="334" t="s">
        <v>1324</v>
      </c>
      <c r="AP1060" s="337" t="s">
        <v>716</v>
      </c>
      <c r="AQ1060" s="343" t="s">
        <v>659</v>
      </c>
      <c r="AR1060" s="336">
        <v>4.6899999999999997E-3</v>
      </c>
      <c r="AS1060" s="336">
        <v>4.6899999999999997E-3</v>
      </c>
      <c r="AT1060" s="336"/>
      <c r="AX1060" s="629"/>
      <c r="AY1060" s="630"/>
      <c r="AZ1060" s="630"/>
      <c r="BA1060" s="630"/>
      <c r="BB1060" s="631"/>
      <c r="BC1060" s="630"/>
      <c r="BD1060" s="630"/>
      <c r="BE1060" s="630"/>
      <c r="BF1060" s="630"/>
      <c r="BG1060" s="631"/>
      <c r="BH1060" s="631"/>
      <c r="BI1060" s="632"/>
      <c r="BJ1060" s="632"/>
      <c r="BK1060" s="632"/>
      <c r="BL1060" s="631"/>
      <c r="BM1060" s="631"/>
      <c r="BN1060" s="631"/>
      <c r="BO1060" s="631"/>
      <c r="BP1060" s="631"/>
      <c r="BQ1060" s="631"/>
      <c r="BR1060" s="631"/>
      <c r="BS1060" s="631"/>
      <c r="BT1060" s="634"/>
      <c r="BU1060" s="635"/>
      <c r="BV1060" s="633"/>
      <c r="BW1060" s="636"/>
    </row>
    <row r="1061" spans="2:75" ht="15.75" customHeight="1">
      <c r="B1061" s="330" t="s">
        <v>1006</v>
      </c>
      <c r="C1061" s="331">
        <v>19628842000110</v>
      </c>
      <c r="D1061" s="332" t="s">
        <v>14</v>
      </c>
      <c r="E1061" s="332" t="s">
        <v>614</v>
      </c>
      <c r="F1061" s="332"/>
      <c r="G1061" s="333"/>
      <c r="H1061" s="333" t="s">
        <v>1338</v>
      </c>
      <c r="I1061" s="333" t="s">
        <v>34</v>
      </c>
      <c r="J1061" s="333" t="s">
        <v>611</v>
      </c>
      <c r="K1061" s="334" t="s">
        <v>48</v>
      </c>
      <c r="L1061" s="335"/>
      <c r="M1061" s="335" t="s">
        <v>34</v>
      </c>
      <c r="N1061" s="334">
        <v>374296</v>
      </c>
      <c r="O1061" s="334" t="s">
        <v>1321</v>
      </c>
      <c r="P1061" s="338">
        <v>41739</v>
      </c>
      <c r="Q1061" s="339">
        <v>163765640.47</v>
      </c>
      <c r="R1061" s="339">
        <v>181108552.00809506</v>
      </c>
      <c r="S1061" s="334">
        <v>32</v>
      </c>
      <c r="T1061" s="336">
        <v>-6.6502767482635394E-2</v>
      </c>
      <c r="U1061" s="336">
        <v>-0.859694255349162</v>
      </c>
      <c r="V1061" s="336">
        <v>-0.18027352355299309</v>
      </c>
      <c r="W1061" s="336">
        <v>-1.7672833177624372</v>
      </c>
      <c r="X1061" s="336">
        <v>-0.14577174702054407</v>
      </c>
      <c r="Y1061" s="336">
        <v>-1.1054136386325093</v>
      </c>
      <c r="Z1061" s="336">
        <v>5.7937695465212435E-2</v>
      </c>
      <c r="AA1061" s="336">
        <v>0.32933664374508925</v>
      </c>
      <c r="AB1061" s="336">
        <v>0.25216649986797479</v>
      </c>
      <c r="AC1061" s="340">
        <v>-1.0475063357566277</v>
      </c>
      <c r="AD1061" s="509">
        <v>19601993000185</v>
      </c>
      <c r="AE1061" s="337" t="s">
        <v>2310</v>
      </c>
      <c r="AF1061" s="337" t="s">
        <v>2143</v>
      </c>
      <c r="AG1061" s="341" t="s">
        <v>1437</v>
      </c>
      <c r="AH1061" s="341" t="s">
        <v>2135</v>
      </c>
      <c r="AI1061" s="341">
        <v>20000</v>
      </c>
      <c r="AJ1061" s="341">
        <v>10000</v>
      </c>
      <c r="AK1061" s="341">
        <v>20000</v>
      </c>
      <c r="AL1061" s="336">
        <v>0.02</v>
      </c>
      <c r="AM1061" s="336">
        <v>0.2</v>
      </c>
      <c r="AN1061" s="336" t="s">
        <v>666</v>
      </c>
      <c r="AO1061" s="334" t="s">
        <v>1324</v>
      </c>
      <c r="AP1061" s="337" t="s">
        <v>716</v>
      </c>
      <c r="AQ1061" s="343" t="s">
        <v>659</v>
      </c>
      <c r="AR1061" s="336">
        <v>5.3333333333333332E-3</v>
      </c>
      <c r="AS1061" s="336">
        <v>5.3333333333333332E-3</v>
      </c>
      <c r="AT1061" s="336"/>
      <c r="AX1061" s="629"/>
      <c r="AY1061" s="630"/>
      <c r="AZ1061" s="630"/>
      <c r="BA1061" s="630"/>
      <c r="BB1061" s="631"/>
      <c r="BC1061" s="630"/>
      <c r="BD1061" s="630"/>
      <c r="BE1061" s="630"/>
      <c r="BF1061" s="630"/>
      <c r="BG1061" s="631"/>
      <c r="BH1061" s="631"/>
      <c r="BI1061" s="632"/>
      <c r="BJ1061" s="632"/>
      <c r="BK1061" s="632"/>
      <c r="BL1061" s="631"/>
      <c r="BM1061" s="631"/>
      <c r="BN1061" s="631"/>
      <c r="BO1061" s="631"/>
      <c r="BP1061" s="631"/>
      <c r="BQ1061" s="631"/>
      <c r="BR1061" s="631"/>
      <c r="BS1061" s="631"/>
      <c r="BT1061" s="634"/>
      <c r="BU1061" s="635"/>
      <c r="BV1061" s="633"/>
      <c r="BW1061" s="636"/>
    </row>
    <row r="1062" spans="2:75" ht="15.75" customHeight="1">
      <c r="B1062" s="330" t="s">
        <v>1011</v>
      </c>
      <c r="C1062" s="331">
        <v>13106980000153</v>
      </c>
      <c r="D1062" s="332" t="s">
        <v>14</v>
      </c>
      <c r="E1062" s="332" t="s">
        <v>607</v>
      </c>
      <c r="F1062" s="332"/>
      <c r="G1062" s="333"/>
      <c r="H1062" s="333" t="s">
        <v>34</v>
      </c>
      <c r="I1062" s="333" t="s">
        <v>34</v>
      </c>
      <c r="J1062" s="333" t="s">
        <v>608</v>
      </c>
      <c r="K1062" s="334" t="s">
        <v>48</v>
      </c>
      <c r="L1062" s="335"/>
      <c r="M1062" s="335" t="s">
        <v>1415</v>
      </c>
      <c r="N1062" s="334">
        <v>271012</v>
      </c>
      <c r="O1062" s="334" t="s">
        <v>1321</v>
      </c>
      <c r="P1062" s="338">
        <v>40633</v>
      </c>
      <c r="Q1062" s="339">
        <v>111106900.06999999</v>
      </c>
      <c r="R1062" s="339">
        <v>133314124.32376979</v>
      </c>
      <c r="S1062" s="334">
        <v>32</v>
      </c>
      <c r="T1062" s="336">
        <v>-1.2605202711515773E-2</v>
      </c>
      <c r="U1062" s="336">
        <v>-0.16294991575247378</v>
      </c>
      <c r="V1062" s="336">
        <v>-0.15638023423583103</v>
      </c>
      <c r="W1062" s="336">
        <v>-1.5330491896194924</v>
      </c>
      <c r="X1062" s="336">
        <v>-3.7577481285791525E-2</v>
      </c>
      <c r="Y1062" s="336">
        <v>-0.28495686693607136</v>
      </c>
      <c r="Z1062" s="336">
        <v>0.1246581502498203</v>
      </c>
      <c r="AA1062" s="336">
        <v>0.70859733872910513</v>
      </c>
      <c r="AB1062" s="336">
        <v>0.23681512695351406</v>
      </c>
      <c r="AC1062" s="340">
        <v>-1.0099009611013892</v>
      </c>
      <c r="AD1062" s="509">
        <v>13136966000100</v>
      </c>
      <c r="AE1062" s="337" t="s">
        <v>2313</v>
      </c>
      <c r="AF1062" s="337" t="s">
        <v>2143</v>
      </c>
      <c r="AG1062" s="341" t="s">
        <v>1437</v>
      </c>
      <c r="AH1062" s="341" t="s">
        <v>2135</v>
      </c>
      <c r="AI1062" s="341">
        <v>100000</v>
      </c>
      <c r="AJ1062" s="341">
        <v>50000</v>
      </c>
      <c r="AK1062" s="341">
        <v>100000</v>
      </c>
      <c r="AL1062" s="336">
        <v>1.8500000000000003E-2</v>
      </c>
      <c r="AM1062" s="336">
        <v>0.2</v>
      </c>
      <c r="AN1062" s="336" t="s">
        <v>2166</v>
      </c>
      <c r="AO1062" s="334" t="s">
        <v>1324</v>
      </c>
      <c r="AP1062" s="337" t="s">
        <v>716</v>
      </c>
      <c r="AQ1062" s="343" t="s">
        <v>659</v>
      </c>
      <c r="AR1062" s="336">
        <v>2.4666666666666665E-3</v>
      </c>
      <c r="AS1062" s="336">
        <v>2.4666666666666665E-3</v>
      </c>
      <c r="AT1062" s="336"/>
      <c r="AX1062" s="629"/>
      <c r="AY1062" s="630"/>
      <c r="AZ1062" s="630"/>
      <c r="BA1062" s="630"/>
      <c r="BB1062" s="631"/>
      <c r="BC1062" s="630"/>
      <c r="BD1062" s="630"/>
      <c r="BE1062" s="630"/>
      <c r="BF1062" s="630"/>
      <c r="BG1062" s="631"/>
      <c r="BH1062" s="631"/>
      <c r="BI1062" s="632"/>
      <c r="BJ1062" s="632"/>
      <c r="BK1062" s="632"/>
      <c r="BL1062" s="631"/>
      <c r="BM1062" s="631"/>
      <c r="BN1062" s="631"/>
      <c r="BO1062" s="631"/>
      <c r="BP1062" s="631"/>
      <c r="BQ1062" s="631"/>
      <c r="BR1062" s="631"/>
      <c r="BS1062" s="631"/>
      <c r="BT1062" s="634"/>
      <c r="BU1062" s="635"/>
      <c r="BV1062" s="633"/>
      <c r="BW1062" s="636"/>
    </row>
    <row r="1063" spans="2:75" ht="15.75" customHeight="1">
      <c r="B1063" s="330" t="s">
        <v>245</v>
      </c>
      <c r="C1063" s="331">
        <v>35956906000169</v>
      </c>
      <c r="D1063" s="332" t="s">
        <v>14</v>
      </c>
      <c r="E1063" s="332" t="s">
        <v>607</v>
      </c>
      <c r="F1063" s="332"/>
      <c r="G1063" s="333"/>
      <c r="H1063" s="333" t="s">
        <v>34</v>
      </c>
      <c r="I1063" s="333" t="s">
        <v>34</v>
      </c>
      <c r="J1063" s="333" t="s">
        <v>608</v>
      </c>
      <c r="K1063" s="334" t="s">
        <v>48</v>
      </c>
      <c r="L1063" s="335"/>
      <c r="M1063" s="335" t="s">
        <v>1415</v>
      </c>
      <c r="N1063" s="334">
        <v>535818</v>
      </c>
      <c r="O1063" s="334" t="s">
        <v>1321</v>
      </c>
      <c r="P1063" s="338">
        <v>43957</v>
      </c>
      <c r="Q1063" s="339">
        <v>12995439.09</v>
      </c>
      <c r="R1063" s="339">
        <v>29650488.771031778</v>
      </c>
      <c r="S1063" s="334">
        <v>32</v>
      </c>
      <c r="T1063" s="336">
        <v>-5.82663913805892E-2</v>
      </c>
      <c r="U1063" s="336">
        <v>-0.75322101389085572</v>
      </c>
      <c r="V1063" s="336">
        <v>-0.20546142285599911</v>
      </c>
      <c r="W1063" s="336">
        <v>-2.0142089525997533</v>
      </c>
      <c r="X1063" s="336">
        <v>-0.10069391404327099</v>
      </c>
      <c r="Y1063" s="336">
        <v>-0.76358024230192056</v>
      </c>
      <c r="Z1063" s="336" t="s">
        <v>1418</v>
      </c>
      <c r="AA1063" s="336" t="s">
        <v>1418</v>
      </c>
      <c r="AB1063" s="336">
        <v>0.23278069842650817</v>
      </c>
      <c r="AC1063" s="340">
        <v>-1.2889670534823185</v>
      </c>
      <c r="AD1063" s="509">
        <v>35400868000163</v>
      </c>
      <c r="AE1063" s="337" t="s">
        <v>2313</v>
      </c>
      <c r="AF1063" s="337" t="s">
        <v>2143</v>
      </c>
      <c r="AG1063" s="341" t="s">
        <v>1437</v>
      </c>
      <c r="AH1063" s="341" t="s">
        <v>2138</v>
      </c>
      <c r="AI1063" s="341">
        <v>100000</v>
      </c>
      <c r="AJ1063" s="341">
        <v>50000</v>
      </c>
      <c r="AK1063" s="341">
        <v>100000</v>
      </c>
      <c r="AL1063" s="336">
        <v>1.8500000000000003E-2</v>
      </c>
      <c r="AM1063" s="336">
        <v>0.2</v>
      </c>
      <c r="AN1063" s="336" t="s">
        <v>34</v>
      </c>
      <c r="AO1063" s="334" t="s">
        <v>1324</v>
      </c>
      <c r="AP1063" s="337" t="s">
        <v>716</v>
      </c>
      <c r="AQ1063" s="343" t="s">
        <v>682</v>
      </c>
      <c r="AR1063" s="336">
        <v>2.4666666666666665E-3</v>
      </c>
      <c r="AS1063" s="336">
        <v>2.4666666666666665E-3</v>
      </c>
      <c r="AT1063" s="336"/>
      <c r="AX1063" s="629"/>
      <c r="AY1063" s="630"/>
      <c r="AZ1063" s="630"/>
      <c r="BA1063" s="630"/>
      <c r="BB1063" s="631"/>
      <c r="BC1063" s="630"/>
      <c r="BD1063" s="630"/>
      <c r="BE1063" s="630"/>
      <c r="BF1063" s="630"/>
      <c r="BG1063" s="631"/>
      <c r="BH1063" s="631"/>
      <c r="BI1063" s="632"/>
      <c r="BJ1063" s="632"/>
      <c r="BK1063" s="632"/>
      <c r="BL1063" s="631"/>
      <c r="BM1063" s="631"/>
      <c r="BN1063" s="631"/>
      <c r="BO1063" s="631"/>
      <c r="BP1063" s="631"/>
      <c r="BQ1063" s="631"/>
      <c r="BR1063" s="631"/>
      <c r="BS1063" s="631"/>
      <c r="BT1063" s="634"/>
      <c r="BU1063" s="635"/>
      <c r="BV1063" s="633"/>
      <c r="BW1063" s="636"/>
    </row>
    <row r="1064" spans="2:75" ht="15.75" customHeight="1">
      <c r="B1064" s="330" t="s">
        <v>1012</v>
      </c>
      <c r="C1064" s="331">
        <v>37888003000113</v>
      </c>
      <c r="D1064" s="332" t="s">
        <v>14</v>
      </c>
      <c r="E1064" s="332" t="s">
        <v>607</v>
      </c>
      <c r="F1064" s="332"/>
      <c r="G1064" s="333"/>
      <c r="H1064" s="333" t="s">
        <v>34</v>
      </c>
      <c r="I1064" s="333" t="s">
        <v>34</v>
      </c>
      <c r="J1064" s="333" t="s">
        <v>608</v>
      </c>
      <c r="K1064" s="334" t="s">
        <v>48</v>
      </c>
      <c r="L1064" s="335"/>
      <c r="M1064" s="335" t="s">
        <v>1415</v>
      </c>
      <c r="N1064" s="334">
        <v>552704</v>
      </c>
      <c r="O1064" s="334" t="s">
        <v>1321</v>
      </c>
      <c r="P1064" s="338">
        <v>44095</v>
      </c>
      <c r="Q1064" s="339">
        <v>3043985.91</v>
      </c>
      <c r="R1064" s="339">
        <v>3626693.6547619007</v>
      </c>
      <c r="S1064" s="334">
        <v>32</v>
      </c>
      <c r="T1064" s="336">
        <v>-6.4198574444582324E-2</v>
      </c>
      <c r="U1064" s="336">
        <v>-0.82990750221070064</v>
      </c>
      <c r="V1064" s="336">
        <v>-0.2155086358981726</v>
      </c>
      <c r="W1064" s="336">
        <v>-2.1127052356338991</v>
      </c>
      <c r="X1064" s="336" t="s">
        <v>1418</v>
      </c>
      <c r="Y1064" s="336" t="s">
        <v>1418</v>
      </c>
      <c r="Z1064" s="336" t="s">
        <v>1418</v>
      </c>
      <c r="AA1064" s="336" t="s">
        <v>1418</v>
      </c>
      <c r="AB1064" s="336">
        <v>0.2327190184225178</v>
      </c>
      <c r="AC1064" s="340">
        <v>-1.3440018504105755</v>
      </c>
      <c r="AD1064" s="509">
        <v>36352709000101</v>
      </c>
      <c r="AE1064" s="337" t="s">
        <v>2313</v>
      </c>
      <c r="AF1064" s="337" t="s">
        <v>2143</v>
      </c>
      <c r="AG1064" s="341" t="s">
        <v>1437</v>
      </c>
      <c r="AH1064" s="341" t="s">
        <v>2138</v>
      </c>
      <c r="AI1064" s="341">
        <v>100000</v>
      </c>
      <c r="AJ1064" s="341">
        <v>50000</v>
      </c>
      <c r="AK1064" s="341">
        <v>100000</v>
      </c>
      <c r="AL1064" s="336">
        <v>1.8500000000000003E-2</v>
      </c>
      <c r="AM1064" s="336">
        <v>0.2</v>
      </c>
      <c r="AN1064" s="336" t="s">
        <v>34</v>
      </c>
      <c r="AO1064" s="334" t="s">
        <v>1324</v>
      </c>
      <c r="AP1064" s="337" t="s">
        <v>716</v>
      </c>
      <c r="AQ1064" s="343" t="s">
        <v>682</v>
      </c>
      <c r="AR1064" s="336">
        <v>2.4666666666666665E-3</v>
      </c>
      <c r="AS1064" s="336">
        <v>2.4666666666666665E-3</v>
      </c>
      <c r="AT1064" s="336"/>
      <c r="AX1064" s="629"/>
      <c r="AY1064" s="630"/>
      <c r="AZ1064" s="630"/>
      <c r="BA1064" s="630"/>
      <c r="BB1064" s="631"/>
      <c r="BC1064" s="630"/>
      <c r="BD1064" s="630"/>
      <c r="BE1064" s="630"/>
      <c r="BF1064" s="630"/>
      <c r="BG1064" s="631"/>
      <c r="BH1064" s="631"/>
      <c r="BI1064" s="632"/>
      <c r="BJ1064" s="632"/>
      <c r="BK1064" s="632"/>
      <c r="BL1064" s="631"/>
      <c r="BM1064" s="631"/>
      <c r="BN1064" s="631"/>
      <c r="BO1064" s="631"/>
      <c r="BP1064" s="631"/>
      <c r="BQ1064" s="631"/>
      <c r="BR1064" s="631"/>
      <c r="BS1064" s="631"/>
      <c r="BT1064" s="634"/>
      <c r="BU1064" s="635"/>
      <c r="BV1064" s="633"/>
      <c r="BW1064" s="636"/>
    </row>
    <row r="1065" spans="2:75" ht="15.75" customHeight="1">
      <c r="B1065" s="330" t="s">
        <v>1014</v>
      </c>
      <c r="C1065" s="331">
        <v>11175745000108</v>
      </c>
      <c r="D1065" s="332" t="s">
        <v>14</v>
      </c>
      <c r="E1065" s="332" t="s">
        <v>607</v>
      </c>
      <c r="F1065" s="332"/>
      <c r="G1065" s="333"/>
      <c r="H1065" s="333" t="s">
        <v>34</v>
      </c>
      <c r="I1065" s="333" t="s">
        <v>34</v>
      </c>
      <c r="J1065" s="333" t="s">
        <v>608</v>
      </c>
      <c r="K1065" s="334" t="s">
        <v>48</v>
      </c>
      <c r="L1065" s="335"/>
      <c r="M1065" s="335" t="s">
        <v>34</v>
      </c>
      <c r="N1065" s="334">
        <v>249181</v>
      </c>
      <c r="O1065" s="334" t="s">
        <v>1321</v>
      </c>
      <c r="P1065" s="338">
        <v>40323</v>
      </c>
      <c r="Q1065" s="339">
        <v>28423130.43</v>
      </c>
      <c r="R1065" s="339">
        <v>74591020.194682494</v>
      </c>
      <c r="S1065" s="334">
        <v>32</v>
      </c>
      <c r="T1065" s="336">
        <v>-5.1689705589786805E-2</v>
      </c>
      <c r="U1065" s="336">
        <v>-0.66820291302662349</v>
      </c>
      <c r="V1065" s="336">
        <v>-0.23418956084548925</v>
      </c>
      <c r="W1065" s="336">
        <v>-2.2958407641856557</v>
      </c>
      <c r="X1065" s="336">
        <v>-0.15333655630135035</v>
      </c>
      <c r="Y1065" s="336">
        <v>-1.1627789616362771</v>
      </c>
      <c r="Z1065" s="336">
        <v>-3.0610334867038458E-2</v>
      </c>
      <c r="AA1065" s="336">
        <v>-0.17399906689551939</v>
      </c>
      <c r="AB1065" s="336">
        <v>0.24961265939353142</v>
      </c>
      <c r="AC1065" s="340">
        <v>-1.3330308950174119</v>
      </c>
      <c r="AD1065" s="509">
        <v>0</v>
      </c>
      <c r="AE1065" s="337" t="s">
        <v>2313</v>
      </c>
      <c r="AF1065" s="337" t="s">
        <v>2143</v>
      </c>
      <c r="AG1065" s="341" t="s">
        <v>1437</v>
      </c>
      <c r="AH1065" s="341" t="s">
        <v>2235</v>
      </c>
      <c r="AI1065" s="341">
        <v>100000</v>
      </c>
      <c r="AJ1065" s="341">
        <v>50000</v>
      </c>
      <c r="AK1065" s="341">
        <v>100000</v>
      </c>
      <c r="AL1065" s="336">
        <v>2.75E-2</v>
      </c>
      <c r="AM1065" s="336" t="s">
        <v>34</v>
      </c>
      <c r="AN1065" s="336" t="s">
        <v>34</v>
      </c>
      <c r="AO1065" s="334" t="s">
        <v>1324</v>
      </c>
      <c r="AP1065" s="337" t="s">
        <v>716</v>
      </c>
      <c r="AQ1065" s="343" t="s">
        <v>659</v>
      </c>
      <c r="AR1065" s="336">
        <v>5.4999999999999997E-3</v>
      </c>
      <c r="AS1065" s="336">
        <v>5.4999999999999997E-3</v>
      </c>
      <c r="AT1065" s="336"/>
      <c r="AW1065" s="629"/>
      <c r="AX1065" s="629"/>
      <c r="AY1065" s="630"/>
      <c r="AZ1065" s="630"/>
      <c r="BA1065" s="630"/>
      <c r="BB1065" s="631"/>
      <c r="BC1065" s="630"/>
      <c r="BD1065" s="630"/>
      <c r="BE1065" s="630"/>
      <c r="BF1065" s="630"/>
      <c r="BG1065" s="631"/>
      <c r="BH1065" s="631"/>
      <c r="BI1065" s="632"/>
      <c r="BJ1065" s="632"/>
      <c r="BK1065" s="632"/>
      <c r="BL1065" s="631"/>
      <c r="BM1065" s="631"/>
      <c r="BN1065" s="631"/>
      <c r="BO1065" s="631"/>
      <c r="BP1065" s="631"/>
      <c r="BQ1065" s="631"/>
      <c r="BR1065" s="631"/>
      <c r="BS1065" s="631"/>
      <c r="BT1065" s="634"/>
      <c r="BU1065" s="635"/>
      <c r="BV1065" s="633"/>
      <c r="BW1065" s="636"/>
    </row>
    <row r="1066" spans="2:75" ht="15.75" customHeight="1">
      <c r="B1066" s="330" t="s">
        <v>1030</v>
      </c>
      <c r="C1066" s="331">
        <v>28747685000153</v>
      </c>
      <c r="D1066" s="332" t="s">
        <v>14</v>
      </c>
      <c r="E1066" s="332" t="s">
        <v>607</v>
      </c>
      <c r="F1066" s="332"/>
      <c r="G1066" s="333"/>
      <c r="H1066" s="333" t="s">
        <v>34</v>
      </c>
      <c r="I1066" s="333" t="s">
        <v>34</v>
      </c>
      <c r="J1066" s="333" t="s">
        <v>608</v>
      </c>
      <c r="K1066" s="334" t="s">
        <v>48</v>
      </c>
      <c r="L1066" s="335"/>
      <c r="M1066" s="335" t="s">
        <v>34</v>
      </c>
      <c r="N1066" s="334">
        <v>452637</v>
      </c>
      <c r="O1066" s="334" t="s">
        <v>1321</v>
      </c>
      <c r="P1066" s="338">
        <v>43045</v>
      </c>
      <c r="Q1066" s="339">
        <v>209011885.75999999</v>
      </c>
      <c r="R1066" s="339">
        <v>282773213.15853161</v>
      </c>
      <c r="S1066" s="334">
        <v>32</v>
      </c>
      <c r="T1066" s="336">
        <v>-5.3700310328465672E-2</v>
      </c>
      <c r="U1066" s="336">
        <v>-0.69419439291610863</v>
      </c>
      <c r="V1066" s="336">
        <v>-0.11738000586178088</v>
      </c>
      <c r="W1066" s="336">
        <v>-1.15071654511375</v>
      </c>
      <c r="X1066" s="336">
        <v>2.9895884181625698E-2</v>
      </c>
      <c r="Y1066" s="336">
        <v>0.22670592065202783</v>
      </c>
      <c r="Z1066" s="336">
        <v>3.5871433245764361E-2</v>
      </c>
      <c r="AA1066" s="336">
        <v>0.20390485566653926</v>
      </c>
      <c r="AB1066" s="336">
        <v>0.22621942878995935</v>
      </c>
      <c r="AC1066" s="340">
        <v>-0.86850141679555948</v>
      </c>
      <c r="AD1066" s="509">
        <v>28747676000162</v>
      </c>
      <c r="AE1066" s="337" t="s">
        <v>2319</v>
      </c>
      <c r="AF1066" s="337" t="s">
        <v>2140</v>
      </c>
      <c r="AG1066" s="341" t="s">
        <v>719</v>
      </c>
      <c r="AH1066" s="341" t="s">
        <v>2135</v>
      </c>
      <c r="AI1066" s="341">
        <v>50000</v>
      </c>
      <c r="AJ1066" s="341">
        <v>10000</v>
      </c>
      <c r="AK1066" s="341">
        <v>20000</v>
      </c>
      <c r="AL1066" s="336">
        <v>0.02</v>
      </c>
      <c r="AM1066" s="336">
        <v>0.2</v>
      </c>
      <c r="AN1066" s="336" t="s">
        <v>666</v>
      </c>
      <c r="AO1066" s="334" t="s">
        <v>1324</v>
      </c>
      <c r="AP1066" s="337" t="s">
        <v>716</v>
      </c>
      <c r="AQ1066" s="343" t="s">
        <v>659</v>
      </c>
      <c r="AR1066" s="336">
        <v>4.0000000000000001E-3</v>
      </c>
      <c r="AS1066" s="336">
        <v>4.0000000000000001E-3</v>
      </c>
      <c r="AT1066" s="336"/>
      <c r="AX1066" s="629"/>
      <c r="AY1066" s="630"/>
      <c r="AZ1066" s="630"/>
      <c r="BA1066" s="630"/>
      <c r="BB1066" s="631"/>
      <c r="BC1066" s="630"/>
      <c r="BD1066" s="630"/>
      <c r="BE1066" s="630"/>
      <c r="BF1066" s="630"/>
      <c r="BG1066" s="631"/>
      <c r="BH1066" s="631"/>
      <c r="BI1066" s="632"/>
      <c r="BJ1066" s="632"/>
      <c r="BK1066" s="632"/>
      <c r="BL1066" s="631"/>
      <c r="BM1066" s="631"/>
      <c r="BN1066" s="631"/>
      <c r="BO1066" s="631"/>
      <c r="BP1066" s="631"/>
      <c r="BQ1066" s="631"/>
      <c r="BR1066" s="631"/>
      <c r="BS1066" s="631"/>
      <c r="BT1066" s="634"/>
      <c r="BU1066" s="635"/>
      <c r="BV1066" s="633"/>
      <c r="BW1066" s="636"/>
    </row>
    <row r="1067" spans="2:75" ht="15.75" customHeight="1">
      <c r="B1067" s="330" t="s">
        <v>261</v>
      </c>
      <c r="C1067" s="331">
        <v>25213366000170</v>
      </c>
      <c r="D1067" s="332" t="s">
        <v>14</v>
      </c>
      <c r="E1067" s="332" t="s">
        <v>607</v>
      </c>
      <c r="F1067" s="332"/>
      <c r="G1067" s="333"/>
      <c r="H1067" s="333" t="s">
        <v>34</v>
      </c>
      <c r="I1067" s="333" t="s">
        <v>34</v>
      </c>
      <c r="J1067" s="333" t="s">
        <v>608</v>
      </c>
      <c r="K1067" s="334" t="s">
        <v>48</v>
      </c>
      <c r="L1067" s="335"/>
      <c r="M1067" s="335" t="s">
        <v>34</v>
      </c>
      <c r="N1067" s="334">
        <v>422967</v>
      </c>
      <c r="O1067" s="334" t="s">
        <v>1321</v>
      </c>
      <c r="P1067" s="338">
        <v>42621</v>
      </c>
      <c r="Q1067" s="339">
        <v>376997779.49000001</v>
      </c>
      <c r="R1067" s="339">
        <v>509425700.38627011</v>
      </c>
      <c r="S1067" s="334">
        <v>32</v>
      </c>
      <c r="T1067" s="336">
        <v>4.901623339395722E-2</v>
      </c>
      <c r="U1067" s="336">
        <v>0.63364241613917394</v>
      </c>
      <c r="V1067" s="336">
        <v>-0.1586348560927231</v>
      </c>
      <c r="W1067" s="336">
        <v>-1.5551520226757101</v>
      </c>
      <c r="X1067" s="336">
        <v>-0.1105078283184685</v>
      </c>
      <c r="Y1067" s="336">
        <v>-0.83800093705180723</v>
      </c>
      <c r="Z1067" s="336">
        <v>3.5104854360685112E-2</v>
      </c>
      <c r="AA1067" s="336">
        <v>0.19954737276787204</v>
      </c>
      <c r="AB1067" s="336">
        <v>0.23020978456494212</v>
      </c>
      <c r="AC1067" s="340">
        <v>-1.0571720745312176</v>
      </c>
      <c r="AD1067" s="509">
        <v>28408139000198</v>
      </c>
      <c r="AE1067" s="337" t="s">
        <v>2322</v>
      </c>
      <c r="AF1067" s="337" t="s">
        <v>2143</v>
      </c>
      <c r="AG1067" s="341" t="s">
        <v>1437</v>
      </c>
      <c r="AH1067" s="341" t="s">
        <v>2135</v>
      </c>
      <c r="AI1067" s="341">
        <v>200000</v>
      </c>
      <c r="AJ1067" s="341">
        <v>10000</v>
      </c>
      <c r="AK1067" s="341">
        <v>10000</v>
      </c>
      <c r="AL1067" s="336">
        <v>1.8000000000000002E-2</v>
      </c>
      <c r="AM1067" s="336">
        <v>0.2</v>
      </c>
      <c r="AN1067" s="336" t="s">
        <v>666</v>
      </c>
      <c r="AO1067" s="334" t="s">
        <v>1324</v>
      </c>
      <c r="AP1067" s="337" t="s">
        <v>716</v>
      </c>
      <c r="AQ1067" s="343" t="s">
        <v>659</v>
      </c>
      <c r="AR1067" s="336">
        <v>4.7999999999999996E-3</v>
      </c>
      <c r="AS1067" s="336">
        <v>4.7999999999999996E-3</v>
      </c>
      <c r="AT1067" s="336"/>
      <c r="AX1067" s="629"/>
      <c r="AY1067" s="630"/>
      <c r="AZ1067" s="630"/>
      <c r="BA1067" s="630"/>
      <c r="BB1067" s="631"/>
      <c r="BC1067" s="630"/>
      <c r="BD1067" s="630"/>
      <c r="BE1067" s="630"/>
      <c r="BF1067" s="630"/>
      <c r="BG1067" s="631"/>
      <c r="BH1067" s="631"/>
      <c r="BI1067" s="632"/>
      <c r="BJ1067" s="632"/>
      <c r="BK1067" s="632"/>
      <c r="BL1067" s="631"/>
      <c r="BM1067" s="631"/>
      <c r="BN1067" s="631"/>
      <c r="BO1067" s="631"/>
      <c r="BP1067" s="631"/>
      <c r="BQ1067" s="631"/>
      <c r="BR1067" s="631"/>
      <c r="BS1067" s="631"/>
      <c r="BT1067" s="634"/>
      <c r="BU1067" s="635"/>
      <c r="BV1067" s="633"/>
      <c r="BW1067" s="636"/>
    </row>
    <row r="1068" spans="2:75" ht="15.75" customHeight="1">
      <c r="B1068" s="330" t="s">
        <v>262</v>
      </c>
      <c r="C1068" s="331">
        <v>28626275000154</v>
      </c>
      <c r="D1068" s="332" t="s">
        <v>14</v>
      </c>
      <c r="E1068" s="332" t="s">
        <v>607</v>
      </c>
      <c r="F1068" s="332"/>
      <c r="G1068" s="333"/>
      <c r="H1068" s="333" t="s">
        <v>34</v>
      </c>
      <c r="I1068" s="333" t="s">
        <v>34</v>
      </c>
      <c r="J1068" s="333" t="s">
        <v>608</v>
      </c>
      <c r="K1068" s="334" t="s">
        <v>48</v>
      </c>
      <c r="L1068" s="335"/>
      <c r="M1068" s="335" t="s">
        <v>34</v>
      </c>
      <c r="N1068" s="334">
        <v>452556</v>
      </c>
      <c r="O1068" s="334" t="s">
        <v>1321</v>
      </c>
      <c r="P1068" s="338">
        <v>43039</v>
      </c>
      <c r="Q1068" s="339">
        <v>4520385.67</v>
      </c>
      <c r="R1068" s="339">
        <v>11197121.047738096</v>
      </c>
      <c r="S1068" s="334">
        <v>32</v>
      </c>
      <c r="T1068" s="336">
        <v>4.5734105081980392E-2</v>
      </c>
      <c r="U1068" s="336">
        <v>0.59121370283995556</v>
      </c>
      <c r="V1068" s="336">
        <v>-0.16170229678233594</v>
      </c>
      <c r="W1068" s="336">
        <v>-1.5852231981436091</v>
      </c>
      <c r="X1068" s="336">
        <v>-0.12079861482318832</v>
      </c>
      <c r="Y1068" s="336">
        <v>-0.91603784054703286</v>
      </c>
      <c r="Z1068" s="336">
        <v>1.8601843638579751E-2</v>
      </c>
      <c r="AA1068" s="336">
        <v>0.1057389097410544</v>
      </c>
      <c r="AB1068" s="336">
        <v>0.22997441780573596</v>
      </c>
      <c r="AC1068" s="340">
        <v>-1.0743610099285827</v>
      </c>
      <c r="AD1068" s="509">
        <v>28408139000198</v>
      </c>
      <c r="AE1068" s="337" t="s">
        <v>2322</v>
      </c>
      <c r="AF1068" s="337" t="s">
        <v>2143</v>
      </c>
      <c r="AG1068" s="341" t="s">
        <v>1437</v>
      </c>
      <c r="AH1068" s="341" t="s">
        <v>2135</v>
      </c>
      <c r="AI1068" s="341">
        <v>1000</v>
      </c>
      <c r="AJ1068" s="341">
        <v>1000</v>
      </c>
      <c r="AK1068" s="341">
        <v>1000</v>
      </c>
      <c r="AL1068" s="336">
        <v>1.8000000000000002E-2</v>
      </c>
      <c r="AM1068" s="336">
        <v>0.2</v>
      </c>
      <c r="AN1068" s="336" t="s">
        <v>64</v>
      </c>
      <c r="AO1068" s="334" t="s">
        <v>1324</v>
      </c>
      <c r="AP1068" s="337" t="s">
        <v>716</v>
      </c>
      <c r="AQ1068" s="343" t="s">
        <v>659</v>
      </c>
      <c r="AR1068" s="336">
        <v>4.7999999999999996E-3</v>
      </c>
      <c r="AS1068" s="336">
        <v>4.7999999999999996E-3</v>
      </c>
      <c r="AT1068" s="336"/>
      <c r="AW1068" s="629"/>
      <c r="AX1068" s="629"/>
      <c r="AY1068" s="630"/>
      <c r="AZ1068" s="630"/>
      <c r="BA1068" s="630"/>
      <c r="BB1068" s="631"/>
      <c r="BC1068" s="630"/>
      <c r="BD1068" s="630"/>
      <c r="BE1068" s="630"/>
      <c r="BF1068" s="630"/>
      <c r="BG1068" s="631"/>
      <c r="BH1068" s="631"/>
      <c r="BI1068" s="632"/>
      <c r="BJ1068" s="632"/>
      <c r="BK1068" s="632"/>
      <c r="BL1068" s="212"/>
      <c r="BM1068" s="631"/>
      <c r="BN1068" s="631"/>
      <c r="BO1068" s="631"/>
      <c r="BP1068" s="631"/>
      <c r="BQ1068" s="631"/>
      <c r="BR1068" s="631"/>
      <c r="BS1068" s="631"/>
      <c r="BT1068" s="634"/>
      <c r="BU1068" s="635"/>
      <c r="BV1068" s="633"/>
      <c r="BW1068" s="636"/>
    </row>
    <row r="1069" spans="2:75" ht="15.75" customHeight="1">
      <c r="B1069" s="330" t="s">
        <v>263</v>
      </c>
      <c r="C1069" s="331">
        <v>29054793000103</v>
      </c>
      <c r="D1069" s="332" t="s">
        <v>14</v>
      </c>
      <c r="E1069" s="332" t="s">
        <v>607</v>
      </c>
      <c r="F1069" s="332"/>
      <c r="G1069" s="333"/>
      <c r="H1069" s="333" t="s">
        <v>34</v>
      </c>
      <c r="I1069" s="333" t="s">
        <v>34</v>
      </c>
      <c r="J1069" s="333" t="s">
        <v>608</v>
      </c>
      <c r="K1069" s="334" t="s">
        <v>48</v>
      </c>
      <c r="L1069" s="335"/>
      <c r="M1069" s="335" t="s">
        <v>34</v>
      </c>
      <c r="N1069" s="334">
        <v>472311</v>
      </c>
      <c r="O1069" s="334" t="s">
        <v>1321</v>
      </c>
      <c r="P1069" s="338">
        <v>43181</v>
      </c>
      <c r="Q1069" s="339">
        <v>50372876.520000003</v>
      </c>
      <c r="R1069" s="339">
        <v>80424925.128928512</v>
      </c>
      <c r="S1069" s="334">
        <v>32</v>
      </c>
      <c r="T1069" s="336">
        <v>9.8200212046626989E-2</v>
      </c>
      <c r="U1069" s="336">
        <v>1.269453307978474</v>
      </c>
      <c r="V1069" s="336">
        <v>-9.0766614396723067E-2</v>
      </c>
      <c r="W1069" s="336">
        <v>-0.88981632061987426</v>
      </c>
      <c r="X1069" s="336">
        <v>-5.4524151782824659E-2</v>
      </c>
      <c r="Y1069" s="336">
        <v>-0.41346654785655507</v>
      </c>
      <c r="Z1069" s="336">
        <v>6.6382177351897775E-2</v>
      </c>
      <c r="AA1069" s="336">
        <v>0.37733781639091868</v>
      </c>
      <c r="AB1069" s="336">
        <v>0.22985579873074644</v>
      </c>
      <c r="AC1069" s="340">
        <v>-0.72184058348348079</v>
      </c>
      <c r="AD1069" s="509">
        <v>0</v>
      </c>
      <c r="AE1069" s="337" t="s">
        <v>2322</v>
      </c>
      <c r="AF1069" s="337" t="s">
        <v>2143</v>
      </c>
      <c r="AG1069" s="341" t="s">
        <v>1437</v>
      </c>
      <c r="AH1069" s="341" t="s">
        <v>2138</v>
      </c>
      <c r="AI1069" s="341">
        <v>200000</v>
      </c>
      <c r="AJ1069" s="341">
        <v>10000</v>
      </c>
      <c r="AK1069" s="341">
        <v>10000</v>
      </c>
      <c r="AL1069" s="336">
        <v>0.02</v>
      </c>
      <c r="AM1069" s="336">
        <v>0.2</v>
      </c>
      <c r="AN1069" s="336" t="s">
        <v>2185</v>
      </c>
      <c r="AO1069" s="334" t="s">
        <v>1324</v>
      </c>
      <c r="AP1069" s="337" t="s">
        <v>716</v>
      </c>
      <c r="AQ1069" s="343" t="s">
        <v>670</v>
      </c>
      <c r="AR1069" s="336">
        <v>5.3333333333333332E-3</v>
      </c>
      <c r="AS1069" s="336">
        <v>5.3333333333333332E-3</v>
      </c>
      <c r="AT1069" s="336"/>
      <c r="AX1069" s="629"/>
      <c r="AY1069" s="630"/>
      <c r="AZ1069" s="630"/>
      <c r="BA1069" s="630"/>
      <c r="BB1069" s="631"/>
      <c r="BC1069" s="630"/>
      <c r="BD1069" s="630"/>
      <c r="BE1069" s="630"/>
      <c r="BF1069" s="630"/>
      <c r="BG1069" s="631"/>
      <c r="BH1069" s="631"/>
      <c r="BI1069" s="632"/>
      <c r="BJ1069" s="632"/>
      <c r="BK1069" s="632"/>
      <c r="BL1069" s="631"/>
      <c r="BM1069" s="631"/>
      <c r="BN1069" s="631"/>
      <c r="BO1069" s="631"/>
      <c r="BP1069" s="631"/>
      <c r="BQ1069" s="631"/>
      <c r="BR1069" s="631"/>
      <c r="BS1069" s="631"/>
      <c r="BT1069" s="634"/>
      <c r="BU1069" s="635"/>
      <c r="BV1069" s="633"/>
      <c r="BW1069" s="636"/>
    </row>
    <row r="1070" spans="2:75" ht="15.75" customHeight="1">
      <c r="B1070" s="330" t="s">
        <v>559</v>
      </c>
      <c r="C1070" s="331">
        <v>41881117000109</v>
      </c>
      <c r="D1070" s="332" t="s">
        <v>14</v>
      </c>
      <c r="E1070" s="332" t="s">
        <v>607</v>
      </c>
      <c r="F1070" s="332"/>
      <c r="G1070" s="333"/>
      <c r="H1070" s="333" t="s">
        <v>34</v>
      </c>
      <c r="I1070" s="333" t="s">
        <v>34</v>
      </c>
      <c r="J1070" s="333" t="s">
        <v>608</v>
      </c>
      <c r="K1070" s="334" t="s">
        <v>48</v>
      </c>
      <c r="L1070" s="335"/>
      <c r="M1070" s="335" t="s">
        <v>1415</v>
      </c>
      <c r="N1070" s="334">
        <v>592463</v>
      </c>
      <c r="O1070" s="334" t="s">
        <v>1324</v>
      </c>
      <c r="P1070" s="338">
        <v>44340</v>
      </c>
      <c r="Q1070" s="339">
        <v>2846634.01</v>
      </c>
      <c r="R1070" s="339">
        <v>4711287.0884126993</v>
      </c>
      <c r="S1070" s="334">
        <v>32</v>
      </c>
      <c r="T1070" s="336">
        <v>-0.57227629504367683</v>
      </c>
      <c r="U1070" s="336">
        <v>-7.397927363699762</v>
      </c>
      <c r="V1070" s="336">
        <v>-0.64547639341783891</v>
      </c>
      <c r="W1070" s="336">
        <v>-6.3278269576923174</v>
      </c>
      <c r="X1070" s="336" t="s">
        <v>1418</v>
      </c>
      <c r="Y1070" s="336" t="s">
        <v>1418</v>
      </c>
      <c r="Z1070" s="336" t="s">
        <v>1418</v>
      </c>
      <c r="AA1070" s="336" t="s">
        <v>1418</v>
      </c>
      <c r="AB1070" s="336">
        <v>0.69626415926196461</v>
      </c>
      <c r="AC1070" s="340">
        <v>-1.2807900214077801</v>
      </c>
      <c r="AD1070" s="509">
        <v>0</v>
      </c>
      <c r="AE1070" s="337" t="s">
        <v>2148</v>
      </c>
      <c r="AF1070" s="337" t="s">
        <v>2134</v>
      </c>
      <c r="AG1070" s="341" t="s">
        <v>1436</v>
      </c>
      <c r="AH1070" s="341" t="s">
        <v>2156</v>
      </c>
      <c r="AI1070" s="341">
        <v>5000</v>
      </c>
      <c r="AJ1070" s="341">
        <v>5000</v>
      </c>
      <c r="AK1070" s="341">
        <v>5000</v>
      </c>
      <c r="AL1070" s="336">
        <v>1.2999999999999999E-3</v>
      </c>
      <c r="AM1070" s="336" t="s">
        <v>34</v>
      </c>
      <c r="AN1070" s="336" t="s">
        <v>34</v>
      </c>
      <c r="AO1070" s="334" t="s">
        <v>1324</v>
      </c>
      <c r="AP1070" s="337" t="s">
        <v>716</v>
      </c>
      <c r="AQ1070" s="343" t="s">
        <v>659</v>
      </c>
      <c r="AR1070" s="336">
        <v>2.5999999999999998E-4</v>
      </c>
      <c r="AS1070" s="336">
        <v>2.5999999999999998E-4</v>
      </c>
      <c r="AT1070" s="336"/>
      <c r="AX1070" s="629"/>
      <c r="AY1070" s="630"/>
      <c r="AZ1070" s="630"/>
      <c r="BA1070" s="630"/>
      <c r="BB1070" s="631"/>
      <c r="BC1070" s="630"/>
      <c r="BD1070" s="630"/>
      <c r="BE1070" s="630"/>
      <c r="BF1070" s="630"/>
      <c r="BG1070" s="631"/>
      <c r="BH1070" s="631"/>
      <c r="BI1070" s="632"/>
      <c r="BJ1070" s="632"/>
      <c r="BK1070" s="632"/>
      <c r="BL1070" s="631"/>
      <c r="BM1070" s="631"/>
      <c r="BN1070" s="631"/>
      <c r="BO1070" s="631"/>
      <c r="BP1070" s="631"/>
      <c r="BQ1070" s="631"/>
      <c r="BR1070" s="631"/>
      <c r="BS1070" s="631"/>
      <c r="BT1070" s="634"/>
      <c r="BU1070" s="635"/>
      <c r="BV1070" s="633"/>
      <c r="BW1070" s="636"/>
    </row>
    <row r="1071" spans="2:75" ht="15.75" customHeight="1">
      <c r="B1071" s="330" t="s">
        <v>269</v>
      </c>
      <c r="C1071" s="331">
        <v>37429375000181</v>
      </c>
      <c r="D1071" s="332" t="s">
        <v>14</v>
      </c>
      <c r="E1071" s="332" t="s">
        <v>607</v>
      </c>
      <c r="F1071" s="332"/>
      <c r="G1071" s="333"/>
      <c r="H1071" s="333" t="s">
        <v>34</v>
      </c>
      <c r="I1071" s="333" t="s">
        <v>34</v>
      </c>
      <c r="J1071" s="333" t="s">
        <v>608</v>
      </c>
      <c r="K1071" s="334" t="s">
        <v>48</v>
      </c>
      <c r="L1071" s="335"/>
      <c r="M1071" s="335" t="s">
        <v>1415</v>
      </c>
      <c r="N1071" s="334">
        <v>544310</v>
      </c>
      <c r="O1071" s="334" t="s">
        <v>1321</v>
      </c>
      <c r="P1071" s="338">
        <v>44028</v>
      </c>
      <c r="Q1071" s="339">
        <v>14760598.890000001</v>
      </c>
      <c r="R1071" s="339">
        <v>18211631.524682537</v>
      </c>
      <c r="S1071" s="334">
        <v>32</v>
      </c>
      <c r="T1071" s="336">
        <v>-0.39614352892382987</v>
      </c>
      <c r="U1071" s="336">
        <v>-5.1210247182342554</v>
      </c>
      <c r="V1071" s="336">
        <v>-0.4432010030081347</v>
      </c>
      <c r="W1071" s="336">
        <v>-4.34485177631539</v>
      </c>
      <c r="X1071" s="336">
        <v>-0.30847700801382372</v>
      </c>
      <c r="Y1071" s="336">
        <v>-2.3392371898717323</v>
      </c>
      <c r="Z1071" s="336" t="s">
        <v>1418</v>
      </c>
      <c r="AA1071" s="336" t="s">
        <v>1418</v>
      </c>
      <c r="AB1071" s="336">
        <v>0.43690165474919029</v>
      </c>
      <c r="AC1071" s="340">
        <v>-1.3439656797418666</v>
      </c>
      <c r="AD1071" s="509">
        <v>0</v>
      </c>
      <c r="AE1071" s="337" t="s">
        <v>2328</v>
      </c>
      <c r="AF1071" s="337" t="s">
        <v>2134</v>
      </c>
      <c r="AG1071" s="341" t="s">
        <v>1436</v>
      </c>
      <c r="AH1071" s="341" t="s">
        <v>726</v>
      </c>
      <c r="AI1071" s="341">
        <v>50000</v>
      </c>
      <c r="AJ1071" s="341">
        <v>1000</v>
      </c>
      <c r="AK1071" s="341">
        <v>1000</v>
      </c>
      <c r="AL1071" s="336">
        <v>5.0000000000000001E-3</v>
      </c>
      <c r="AM1071" s="336">
        <v>0.2</v>
      </c>
      <c r="AN1071" s="336" t="s">
        <v>34</v>
      </c>
      <c r="AO1071" s="334" t="s">
        <v>1324</v>
      </c>
      <c r="AP1071" s="337" t="s">
        <v>716</v>
      </c>
      <c r="AQ1071" s="343" t="s">
        <v>687</v>
      </c>
      <c r="AR1071" s="336" t="s">
        <v>34</v>
      </c>
      <c r="AS1071" s="336" t="s">
        <v>34</v>
      </c>
      <c r="AT1071" s="336"/>
      <c r="AW1071" s="629"/>
      <c r="AX1071" s="629"/>
      <c r="AY1071" s="630"/>
      <c r="AZ1071" s="630"/>
      <c r="BA1071" s="630"/>
      <c r="BB1071" s="631"/>
      <c r="BC1071" s="630"/>
      <c r="BD1071" s="630"/>
      <c r="BE1071" s="630"/>
      <c r="BF1071" s="630"/>
      <c r="BG1071" s="631"/>
      <c r="BH1071" s="631"/>
      <c r="BI1071" s="632"/>
      <c r="BJ1071" s="632"/>
      <c r="BK1071" s="632"/>
      <c r="BL1071" s="212"/>
      <c r="BM1071" s="631"/>
      <c r="BN1071" s="631"/>
      <c r="BO1071" s="631"/>
      <c r="BP1071" s="631"/>
      <c r="BQ1071" s="631"/>
      <c r="BR1071" s="631"/>
      <c r="BS1071" s="631"/>
      <c r="BT1071" s="634"/>
      <c r="BU1071" s="635"/>
      <c r="BV1071" s="633"/>
      <c r="BW1071" s="636"/>
    </row>
    <row r="1072" spans="2:75" ht="15.75" customHeight="1">
      <c r="B1072" s="330" t="s">
        <v>1051</v>
      </c>
      <c r="C1072" s="331">
        <v>34579122000104</v>
      </c>
      <c r="D1072" s="332" t="s">
        <v>14</v>
      </c>
      <c r="E1072" s="332" t="s">
        <v>614</v>
      </c>
      <c r="F1072" s="332"/>
      <c r="G1072" s="333"/>
      <c r="H1072" s="333" t="s">
        <v>1338</v>
      </c>
      <c r="I1072" s="333" t="s">
        <v>34</v>
      </c>
      <c r="J1072" s="333" t="s">
        <v>608</v>
      </c>
      <c r="K1072" s="334" t="s">
        <v>48</v>
      </c>
      <c r="L1072" s="335"/>
      <c r="M1072" s="335" t="s">
        <v>34</v>
      </c>
      <c r="N1072" s="334">
        <v>507075</v>
      </c>
      <c r="O1072" s="334" t="s">
        <v>1321</v>
      </c>
      <c r="P1072" s="338">
        <v>43719</v>
      </c>
      <c r="Q1072" s="339">
        <v>101441651.3</v>
      </c>
      <c r="R1072" s="339">
        <v>115523452.4132937</v>
      </c>
      <c r="S1072" s="334">
        <v>32</v>
      </c>
      <c r="T1072" s="336">
        <v>5.3198102621707877E-2</v>
      </c>
      <c r="U1072" s="336">
        <v>0.68770225586926337</v>
      </c>
      <c r="V1072" s="336">
        <v>-6.276159607833165E-2</v>
      </c>
      <c r="W1072" s="336">
        <v>-0.61527349973150491</v>
      </c>
      <c r="X1072" s="336">
        <v>4.4228587845435374E-2</v>
      </c>
      <c r="Y1072" s="336">
        <v>0.33539341622152574</v>
      </c>
      <c r="Z1072" s="336" t="s">
        <v>1418</v>
      </c>
      <c r="AA1072" s="336" t="s">
        <v>1418</v>
      </c>
      <c r="AB1072" s="336">
        <v>0.30114070586547231</v>
      </c>
      <c r="AC1072" s="340">
        <v>-0.38734357577290596</v>
      </c>
      <c r="AD1072" s="509">
        <v>34337443000194</v>
      </c>
      <c r="AE1072" s="337" t="s">
        <v>2334</v>
      </c>
      <c r="AF1072" s="337" t="s">
        <v>2134</v>
      </c>
      <c r="AG1072" s="341" t="s">
        <v>1436</v>
      </c>
      <c r="AH1072" s="341" t="s">
        <v>2135</v>
      </c>
      <c r="AI1072" s="341">
        <v>10000</v>
      </c>
      <c r="AJ1072" s="341">
        <v>5000</v>
      </c>
      <c r="AK1072" s="341">
        <v>5000</v>
      </c>
      <c r="AL1072" s="336">
        <v>1.8700000000000001E-2</v>
      </c>
      <c r="AM1072" s="336">
        <v>0.2</v>
      </c>
      <c r="AN1072" s="336" t="s">
        <v>34</v>
      </c>
      <c r="AO1072" s="334" t="s">
        <v>1324</v>
      </c>
      <c r="AP1072" s="337" t="s">
        <v>716</v>
      </c>
      <c r="AQ1072" s="343" t="s">
        <v>659</v>
      </c>
      <c r="AR1072" s="336">
        <v>3.7399999999999998E-3</v>
      </c>
      <c r="AS1072" s="336">
        <v>3.7399999999999998E-3</v>
      </c>
      <c r="AT1072" s="336"/>
      <c r="AX1072" s="629"/>
      <c r="AY1072" s="630"/>
      <c r="AZ1072" s="630"/>
      <c r="BA1072" s="630"/>
      <c r="BB1072" s="631"/>
      <c r="BC1072" s="630"/>
      <c r="BD1072" s="630"/>
      <c r="BE1072" s="630"/>
      <c r="BF1072" s="630"/>
      <c r="BG1072" s="631"/>
      <c r="BH1072" s="631"/>
      <c r="BI1072" s="632"/>
      <c r="BJ1072" s="632"/>
      <c r="BK1072" s="632"/>
      <c r="BL1072" s="631"/>
      <c r="BM1072" s="631"/>
      <c r="BN1072" s="631"/>
      <c r="BO1072" s="631"/>
      <c r="BP1072" s="631"/>
      <c r="BQ1072" s="631"/>
      <c r="BR1072" s="631"/>
      <c r="BS1072" s="631"/>
      <c r="BT1072" s="634"/>
      <c r="BU1072" s="635"/>
      <c r="BV1072" s="633"/>
      <c r="BW1072" s="636"/>
    </row>
    <row r="1073" spans="2:75" ht="15.75" customHeight="1">
      <c r="B1073" s="330" t="s">
        <v>275</v>
      </c>
      <c r="C1073" s="331">
        <v>32295931000150</v>
      </c>
      <c r="D1073" s="332" t="s">
        <v>14</v>
      </c>
      <c r="E1073" s="332" t="s">
        <v>614</v>
      </c>
      <c r="F1073" s="332"/>
      <c r="G1073" s="333"/>
      <c r="H1073" s="333" t="s">
        <v>1338</v>
      </c>
      <c r="I1073" s="333" t="s">
        <v>34</v>
      </c>
      <c r="J1073" s="333" t="s">
        <v>608</v>
      </c>
      <c r="K1073" s="334" t="s">
        <v>48</v>
      </c>
      <c r="L1073" s="335"/>
      <c r="M1073" s="335" t="s">
        <v>34</v>
      </c>
      <c r="N1073" s="334">
        <v>483257</v>
      </c>
      <c r="O1073" s="334" t="s">
        <v>1321</v>
      </c>
      <c r="P1073" s="338">
        <v>43462</v>
      </c>
      <c r="Q1073" s="339">
        <v>20968911.5</v>
      </c>
      <c r="R1073" s="339">
        <v>21692765.142579358</v>
      </c>
      <c r="S1073" s="334">
        <v>32</v>
      </c>
      <c r="T1073" s="336">
        <v>5.8103403427203437E-2</v>
      </c>
      <c r="U1073" s="336">
        <v>0.75111403680522626</v>
      </c>
      <c r="V1073" s="336">
        <v>-6.0103676077090995E-2</v>
      </c>
      <c r="W1073" s="336">
        <v>-0.58921699633843228</v>
      </c>
      <c r="X1073" s="336">
        <v>4.7207684156321594E-2</v>
      </c>
      <c r="Y1073" s="336">
        <v>0.35798444473124996</v>
      </c>
      <c r="Z1073" s="336">
        <v>0.28582742438341668</v>
      </c>
      <c r="AA1073" s="336">
        <v>1.6247357420914048</v>
      </c>
      <c r="AB1073" s="336">
        <v>0.30333834865226789</v>
      </c>
      <c r="AC1073" s="340">
        <v>-0.37302329993376115</v>
      </c>
      <c r="AD1073" s="509">
        <v>32041670000142</v>
      </c>
      <c r="AE1073" s="337" t="s">
        <v>2334</v>
      </c>
      <c r="AF1073" s="337" t="s">
        <v>2134</v>
      </c>
      <c r="AG1073" s="341" t="s">
        <v>1436</v>
      </c>
      <c r="AH1073" s="341" t="s">
        <v>2135</v>
      </c>
      <c r="AI1073" s="341">
        <v>10000</v>
      </c>
      <c r="AJ1073" s="341">
        <v>5000</v>
      </c>
      <c r="AK1073" s="341">
        <v>5000</v>
      </c>
      <c r="AL1073" s="336">
        <v>1.8700000000000001E-2</v>
      </c>
      <c r="AM1073" s="336">
        <v>0.2</v>
      </c>
      <c r="AN1073" s="336" t="s">
        <v>34</v>
      </c>
      <c r="AO1073" s="334" t="s">
        <v>1324</v>
      </c>
      <c r="AP1073" s="337" t="s">
        <v>13</v>
      </c>
      <c r="AQ1073" s="343" t="s">
        <v>668</v>
      </c>
      <c r="AR1073" s="336">
        <v>3.7399999999999998E-3</v>
      </c>
      <c r="AS1073" s="336">
        <v>3.7399999999999998E-3</v>
      </c>
      <c r="AT1073" s="336"/>
      <c r="AX1073" s="629"/>
      <c r="AY1073" s="630"/>
      <c r="AZ1073" s="630"/>
      <c r="BA1073" s="630"/>
      <c r="BB1073" s="631"/>
      <c r="BC1073" s="630"/>
      <c r="BD1073" s="630"/>
      <c r="BE1073" s="630"/>
      <c r="BF1073" s="630"/>
      <c r="BG1073" s="631"/>
      <c r="BH1073" s="631"/>
      <c r="BI1073" s="632"/>
      <c r="BJ1073" s="632"/>
      <c r="BK1073" s="632"/>
      <c r="BL1073" s="631"/>
      <c r="BM1073" s="631"/>
      <c r="BN1073" s="631"/>
      <c r="BO1073" s="631"/>
      <c r="BP1073" s="631"/>
      <c r="BQ1073" s="631"/>
      <c r="BR1073" s="631"/>
      <c r="BS1073" s="631"/>
      <c r="BT1073" s="634"/>
      <c r="BU1073" s="635"/>
      <c r="BV1073" s="633"/>
      <c r="BW1073" s="636"/>
    </row>
    <row r="1074" spans="2:75" ht="15.75" customHeight="1">
      <c r="B1074" s="330" t="s">
        <v>276</v>
      </c>
      <c r="C1074" s="331">
        <v>11182072000113</v>
      </c>
      <c r="D1074" s="332" t="s">
        <v>14</v>
      </c>
      <c r="E1074" s="332" t="s">
        <v>614</v>
      </c>
      <c r="F1074" s="332"/>
      <c r="G1074" s="333"/>
      <c r="H1074" s="333" t="s">
        <v>1338</v>
      </c>
      <c r="I1074" s="333" t="s">
        <v>34</v>
      </c>
      <c r="J1074" s="333" t="s">
        <v>608</v>
      </c>
      <c r="K1074" s="334" t="s">
        <v>48</v>
      </c>
      <c r="L1074" s="335"/>
      <c r="M1074" s="335" t="s">
        <v>34</v>
      </c>
      <c r="N1074" s="334">
        <v>304425</v>
      </c>
      <c r="O1074" s="334" t="s">
        <v>1321</v>
      </c>
      <c r="P1074" s="338">
        <v>40204</v>
      </c>
      <c r="Q1074" s="339">
        <v>164788746.68000001</v>
      </c>
      <c r="R1074" s="339">
        <v>169105503.35257939</v>
      </c>
      <c r="S1074" s="334">
        <v>32</v>
      </c>
      <c r="T1074" s="336">
        <v>5.6704094139168104E-2</v>
      </c>
      <c r="U1074" s="336">
        <v>0.73302489251969238</v>
      </c>
      <c r="V1074" s="336">
        <v>-0.14478058297889684</v>
      </c>
      <c r="W1074" s="336">
        <v>-1.4193338211382427</v>
      </c>
      <c r="X1074" s="336">
        <v>-2.0591472837334535E-2</v>
      </c>
      <c r="Y1074" s="336">
        <v>-0.15614887918378664</v>
      </c>
      <c r="Z1074" s="336">
        <v>-3.2607830233526203E-2</v>
      </c>
      <c r="AA1074" s="336">
        <v>-0.18535347812318778</v>
      </c>
      <c r="AB1074" s="336">
        <v>0.57710350910803176</v>
      </c>
      <c r="AC1074" s="340">
        <v>-0.15054553753947747</v>
      </c>
      <c r="AD1074" s="509">
        <v>15559384000154</v>
      </c>
      <c r="AE1074" s="337" t="s">
        <v>2334</v>
      </c>
      <c r="AF1074" s="337" t="s">
        <v>2134</v>
      </c>
      <c r="AG1074" s="341" t="s">
        <v>1436</v>
      </c>
      <c r="AH1074" s="341" t="s">
        <v>2138</v>
      </c>
      <c r="AI1074" s="341">
        <v>10000</v>
      </c>
      <c r="AJ1074" s="341">
        <v>1000</v>
      </c>
      <c r="AK1074" s="341">
        <v>1000</v>
      </c>
      <c r="AL1074" s="336">
        <v>1.8700000000000001E-2</v>
      </c>
      <c r="AM1074" s="336">
        <v>0.2</v>
      </c>
      <c r="AN1074" s="336" t="s">
        <v>2152</v>
      </c>
      <c r="AO1074" s="334" t="s">
        <v>1324</v>
      </c>
      <c r="AP1074" s="337" t="s">
        <v>13</v>
      </c>
      <c r="AQ1074" s="343" t="s">
        <v>668</v>
      </c>
      <c r="AR1074" s="336">
        <v>3.7399999999999998E-3</v>
      </c>
      <c r="AS1074" s="336">
        <v>3.7399999999999998E-3</v>
      </c>
      <c r="AT1074" s="336"/>
      <c r="AX1074" s="629"/>
      <c r="AY1074" s="630"/>
      <c r="AZ1074" s="630"/>
      <c r="BA1074" s="630"/>
      <c r="BB1074" s="631"/>
      <c r="BC1074" s="630"/>
      <c r="BD1074" s="630"/>
      <c r="BE1074" s="630"/>
      <c r="BF1074" s="630"/>
      <c r="BG1074" s="631"/>
      <c r="BH1074" s="631"/>
      <c r="BI1074" s="632"/>
      <c r="BJ1074" s="632"/>
      <c r="BK1074" s="632"/>
      <c r="BL1074" s="631"/>
      <c r="BM1074" s="631"/>
      <c r="BN1074" s="631"/>
      <c r="BO1074" s="631"/>
      <c r="BP1074" s="631"/>
      <c r="BQ1074" s="631"/>
      <c r="BR1074" s="631"/>
      <c r="BS1074" s="631"/>
      <c r="BT1074" s="634"/>
      <c r="BU1074" s="635"/>
      <c r="BV1074" s="633"/>
      <c r="BW1074" s="636"/>
    </row>
    <row r="1075" spans="2:75" ht="15.75" customHeight="1">
      <c r="B1075" s="330" t="s">
        <v>1616</v>
      </c>
      <c r="C1075" s="331">
        <v>44360367000191</v>
      </c>
      <c r="D1075" s="332" t="s">
        <v>14</v>
      </c>
      <c r="E1075" s="332"/>
      <c r="F1075" s="332"/>
      <c r="G1075" s="333"/>
      <c r="H1075" s="333" t="s">
        <v>34</v>
      </c>
      <c r="I1075" s="333"/>
      <c r="J1075" s="333"/>
      <c r="K1075" s="334"/>
      <c r="L1075" s="335"/>
      <c r="M1075" s="335"/>
      <c r="N1075" s="334">
        <v>627054</v>
      </c>
      <c r="O1075" s="334" t="s">
        <v>1321</v>
      </c>
      <c r="P1075" s="338">
        <v>44540</v>
      </c>
      <c r="Q1075" s="339">
        <v>28913953.149999999</v>
      </c>
      <c r="R1075" s="339" t="s">
        <v>1418</v>
      </c>
      <c r="S1075" s="334">
        <v>32</v>
      </c>
      <c r="T1075" s="336">
        <v>8.7056419505060045E-2</v>
      </c>
      <c r="U1075" s="336">
        <v>0.97920307813464913</v>
      </c>
      <c r="V1075" s="336" t="s">
        <v>1418</v>
      </c>
      <c r="W1075" s="336" t="s">
        <v>1418</v>
      </c>
      <c r="X1075" s="336" t="s">
        <v>1418</v>
      </c>
      <c r="Y1075" s="336" t="s">
        <v>1418</v>
      </c>
      <c r="Z1075" s="336" t="s">
        <v>1418</v>
      </c>
      <c r="AA1075" s="336" t="s">
        <v>1418</v>
      </c>
      <c r="AB1075" s="336" t="s">
        <v>1418</v>
      </c>
      <c r="AC1075" s="340" t="s">
        <v>1418</v>
      </c>
      <c r="AD1075" s="509">
        <v>0</v>
      </c>
      <c r="AE1075" s="337" t="s">
        <v>2341</v>
      </c>
      <c r="AF1075" s="337" t="s">
        <v>2134</v>
      </c>
      <c r="AG1075" s="341" t="s">
        <v>1436</v>
      </c>
      <c r="AH1075" s="341" t="s">
        <v>2135</v>
      </c>
      <c r="AI1075" s="341">
        <v>5000</v>
      </c>
      <c r="AJ1075" s="341">
        <v>5000</v>
      </c>
      <c r="AK1075" s="341">
        <v>5000</v>
      </c>
      <c r="AL1075" s="336">
        <v>1.8500000000000003E-2</v>
      </c>
      <c r="AM1075" s="336">
        <v>0.2</v>
      </c>
      <c r="AN1075" s="336" t="s">
        <v>64</v>
      </c>
      <c r="AO1075" s="334" t="s">
        <v>1324</v>
      </c>
      <c r="AP1075" s="337" t="s">
        <v>716</v>
      </c>
      <c r="AQ1075" s="343" t="s">
        <v>659</v>
      </c>
      <c r="AR1075" s="336" t="s">
        <v>34</v>
      </c>
      <c r="AS1075" s="336" t="s">
        <v>34</v>
      </c>
      <c r="AT1075" s="336"/>
      <c r="AX1075" s="629"/>
      <c r="AY1075" s="630"/>
      <c r="AZ1075" s="630"/>
      <c r="BA1075" s="630"/>
      <c r="BB1075" s="631"/>
      <c r="BC1075" s="630"/>
      <c r="BD1075" s="630"/>
      <c r="BE1075" s="630"/>
      <c r="BF1075" s="630"/>
      <c r="BG1075" s="631"/>
      <c r="BH1075" s="631"/>
      <c r="BI1075" s="632"/>
      <c r="BJ1075" s="632"/>
      <c r="BK1075" s="632"/>
      <c r="BL1075" s="631"/>
      <c r="BM1075" s="631"/>
      <c r="BN1075" s="631"/>
      <c r="BO1075" s="631"/>
      <c r="BP1075" s="631"/>
      <c r="BQ1075" s="631"/>
      <c r="BR1075" s="631"/>
      <c r="BS1075" s="631"/>
      <c r="BT1075" s="634"/>
      <c r="BU1075" s="635"/>
      <c r="BV1075" s="633"/>
      <c r="BW1075" s="636"/>
    </row>
    <row r="1076" spans="2:75" ht="15.75" customHeight="1">
      <c r="B1076" s="330" t="s">
        <v>1626</v>
      </c>
      <c r="C1076" s="331">
        <v>34897039000175</v>
      </c>
      <c r="D1076" s="332" t="s">
        <v>14</v>
      </c>
      <c r="E1076" s="332"/>
      <c r="F1076" s="332"/>
      <c r="G1076" s="333"/>
      <c r="H1076" s="333" t="s">
        <v>34</v>
      </c>
      <c r="I1076" s="333"/>
      <c r="J1076" s="333"/>
      <c r="K1076" s="334"/>
      <c r="L1076" s="335"/>
      <c r="M1076" s="335"/>
      <c r="N1076" s="334">
        <v>513822</v>
      </c>
      <c r="O1076" s="334" t="s">
        <v>1324</v>
      </c>
      <c r="P1076" s="338">
        <v>43780</v>
      </c>
      <c r="Q1076" s="339">
        <v>19357042.809999999</v>
      </c>
      <c r="R1076" s="339">
        <v>22173665.093253966</v>
      </c>
      <c r="S1076" s="334">
        <v>32</v>
      </c>
      <c r="T1076" s="336">
        <v>1.5663526709143616E-2</v>
      </c>
      <c r="U1076" s="336">
        <v>0.17618199387520447</v>
      </c>
      <c r="V1076" s="336">
        <v>-9.3081977372669544E-2</v>
      </c>
      <c r="W1076" s="336">
        <v>-0.85427924675037181</v>
      </c>
      <c r="X1076" s="336">
        <v>-6.794304831957354E-2</v>
      </c>
      <c r="Y1076" s="336">
        <v>-0.4777612782365302</v>
      </c>
      <c r="Z1076" s="336" t="s">
        <v>1418</v>
      </c>
      <c r="AA1076" s="336" t="s">
        <v>1418</v>
      </c>
      <c r="AB1076" s="336">
        <v>0.2894452907446492</v>
      </c>
      <c r="AC1076" s="340">
        <v>-0.55040754660911906</v>
      </c>
      <c r="AD1076" s="509">
        <v>34839385000105</v>
      </c>
      <c r="AE1076" s="337" t="s">
        <v>2343</v>
      </c>
      <c r="AF1076" s="337" t="s">
        <v>2343</v>
      </c>
      <c r="AG1076" s="341" t="s">
        <v>1440</v>
      </c>
      <c r="AH1076" s="341" t="s">
        <v>2135</v>
      </c>
      <c r="AI1076" s="341" t="s">
        <v>1428</v>
      </c>
      <c r="AJ1076" s="341" t="s">
        <v>1428</v>
      </c>
      <c r="AK1076" s="341" t="s">
        <v>1428</v>
      </c>
      <c r="AL1076" s="336">
        <v>0</v>
      </c>
      <c r="AM1076" s="336" t="s">
        <v>34</v>
      </c>
      <c r="AN1076" s="336" t="s">
        <v>64</v>
      </c>
      <c r="AO1076" s="334" t="s">
        <v>1324</v>
      </c>
      <c r="AP1076" s="337" t="s">
        <v>716</v>
      </c>
      <c r="AQ1076" s="343" t="s">
        <v>659</v>
      </c>
      <c r="AR1076" s="336" t="s">
        <v>34</v>
      </c>
      <c r="AS1076" s="336" t="s">
        <v>34</v>
      </c>
      <c r="AT1076" s="336"/>
      <c r="AX1076" s="629"/>
      <c r="AY1076" s="630"/>
      <c r="AZ1076" s="630"/>
      <c r="BA1076" s="630"/>
      <c r="BB1076" s="631"/>
      <c r="BC1076" s="630"/>
      <c r="BD1076" s="630"/>
      <c r="BE1076" s="630"/>
      <c r="BF1076" s="630"/>
      <c r="BG1076" s="631"/>
      <c r="BH1076" s="631"/>
      <c r="BI1076" s="632"/>
      <c r="BJ1076" s="632"/>
      <c r="BK1076" s="632"/>
      <c r="BL1076" s="631"/>
      <c r="BM1076" s="631"/>
      <c r="BN1076" s="631"/>
      <c r="BO1076" s="631"/>
      <c r="BP1076" s="631"/>
      <c r="BQ1076" s="631"/>
      <c r="BR1076" s="631"/>
      <c r="BS1076" s="631"/>
      <c r="BT1076" s="634"/>
      <c r="BU1076" s="635"/>
      <c r="BV1076" s="633"/>
      <c r="BW1076" s="636"/>
    </row>
    <row r="1077" spans="2:75" ht="15.75" customHeight="1">
      <c r="B1077" s="330" t="s">
        <v>1627</v>
      </c>
      <c r="C1077" s="331">
        <v>18205277000116</v>
      </c>
      <c r="D1077" s="332" t="s">
        <v>14</v>
      </c>
      <c r="E1077" s="332"/>
      <c r="F1077" s="332"/>
      <c r="G1077" s="333"/>
      <c r="H1077" s="333" t="s">
        <v>34</v>
      </c>
      <c r="I1077" s="333"/>
      <c r="J1077" s="333"/>
      <c r="K1077" s="334"/>
      <c r="L1077" s="335"/>
      <c r="M1077" s="335"/>
      <c r="N1077" s="334">
        <v>342823</v>
      </c>
      <c r="O1077" s="334" t="s">
        <v>1324</v>
      </c>
      <c r="P1077" s="338">
        <v>41478</v>
      </c>
      <c r="Q1077" s="339">
        <v>13389138.810000001</v>
      </c>
      <c r="R1077" s="339">
        <v>20305888.755515873</v>
      </c>
      <c r="S1077" s="334">
        <v>32</v>
      </c>
      <c r="T1077" s="336">
        <v>0.13853338886737188</v>
      </c>
      <c r="U1077" s="336">
        <v>1.558211577900585</v>
      </c>
      <c r="V1077" s="336">
        <v>1.5798872122356089E-2</v>
      </c>
      <c r="W1077" s="336">
        <v>0.14499744157943353</v>
      </c>
      <c r="X1077" s="336">
        <v>6.2266404061284142E-4</v>
      </c>
      <c r="Y1077" s="336">
        <v>4.3784430535980566E-3</v>
      </c>
      <c r="Z1077" s="336">
        <v>-7.1849584949323697E-2</v>
      </c>
      <c r="AA1077" s="336">
        <v>-0.39262663297679945</v>
      </c>
      <c r="AB1077" s="336">
        <v>0.14119030066315819</v>
      </c>
      <c r="AC1077" s="340">
        <v>-0.55122193900630045</v>
      </c>
      <c r="AD1077" s="509">
        <v>34284218000137</v>
      </c>
      <c r="AE1077" s="337" t="s">
        <v>2343</v>
      </c>
      <c r="AF1077" s="337" t="s">
        <v>2343</v>
      </c>
      <c r="AG1077" s="341" t="s">
        <v>1440</v>
      </c>
      <c r="AH1077" s="341" t="s">
        <v>2344</v>
      </c>
      <c r="AI1077" s="341">
        <v>20000</v>
      </c>
      <c r="AJ1077" s="341">
        <v>5000</v>
      </c>
      <c r="AK1077" s="341">
        <v>0</v>
      </c>
      <c r="AL1077" s="336">
        <v>0</v>
      </c>
      <c r="AM1077" s="336" t="s">
        <v>34</v>
      </c>
      <c r="AN1077" s="336" t="s">
        <v>2147</v>
      </c>
      <c r="AO1077" s="334" t="s">
        <v>1324</v>
      </c>
      <c r="AP1077" s="337" t="s">
        <v>716</v>
      </c>
      <c r="AQ1077" s="343" t="s">
        <v>659</v>
      </c>
      <c r="AR1077" s="336" t="s">
        <v>34</v>
      </c>
      <c r="AS1077" s="336" t="s">
        <v>34</v>
      </c>
      <c r="AT1077" s="336"/>
      <c r="AX1077" s="629"/>
      <c r="AY1077" s="630"/>
      <c r="AZ1077" s="630"/>
      <c r="BA1077" s="630"/>
      <c r="BB1077" s="631"/>
      <c r="BC1077" s="630"/>
      <c r="BD1077" s="630"/>
      <c r="BE1077" s="630"/>
      <c r="BF1077" s="630"/>
      <c r="BG1077" s="631"/>
      <c r="BH1077" s="631"/>
      <c r="BI1077" s="632"/>
      <c r="BJ1077" s="632"/>
      <c r="BK1077" s="632"/>
      <c r="BL1077" s="631"/>
      <c r="BM1077" s="631"/>
      <c r="BN1077" s="631"/>
      <c r="BO1077" s="631"/>
      <c r="BP1077" s="631"/>
      <c r="BQ1077" s="631"/>
      <c r="BR1077" s="631"/>
      <c r="BS1077" s="631"/>
      <c r="BT1077" s="634"/>
      <c r="BU1077" s="635"/>
      <c r="BV1077" s="633"/>
      <c r="BW1077" s="636"/>
    </row>
    <row r="1078" spans="2:75" ht="15.75" customHeight="1">
      <c r="B1078" s="330" t="s">
        <v>1630</v>
      </c>
      <c r="C1078" s="331">
        <v>27783036000145</v>
      </c>
      <c r="D1078" s="332" t="s">
        <v>14</v>
      </c>
      <c r="E1078" s="332"/>
      <c r="F1078" s="332"/>
      <c r="G1078" s="333"/>
      <c r="H1078" s="333" t="s">
        <v>34</v>
      </c>
      <c r="I1078" s="333"/>
      <c r="J1078" s="333"/>
      <c r="K1078" s="334"/>
      <c r="L1078" s="335"/>
      <c r="M1078" s="335"/>
      <c r="N1078" s="334">
        <v>459021</v>
      </c>
      <c r="O1078" s="334" t="s">
        <v>1321</v>
      </c>
      <c r="P1078" s="338">
        <v>43004</v>
      </c>
      <c r="Q1078" s="339">
        <v>119464698.63</v>
      </c>
      <c r="R1078" s="339">
        <v>191155610.68519849</v>
      </c>
      <c r="S1078" s="334">
        <v>32</v>
      </c>
      <c r="T1078" s="336">
        <v>-4.4889947930753515E-2</v>
      </c>
      <c r="U1078" s="336">
        <v>-0.50491825233569432</v>
      </c>
      <c r="V1078" s="336">
        <v>-0.17653642934381686</v>
      </c>
      <c r="W1078" s="336">
        <v>-1.6201998726352465</v>
      </c>
      <c r="X1078" s="336">
        <v>-5.75466825674944E-2</v>
      </c>
      <c r="Y1078" s="336">
        <v>-0.40465621283873743</v>
      </c>
      <c r="Z1078" s="336">
        <v>-8.3221222898014369E-2</v>
      </c>
      <c r="AA1078" s="336">
        <v>-0.45476767279456171</v>
      </c>
      <c r="AB1078" s="336">
        <v>0.22577197906299087</v>
      </c>
      <c r="AC1078" s="340">
        <v>-1.2055481885389996</v>
      </c>
      <c r="AD1078" s="509">
        <v>28386376000103</v>
      </c>
      <c r="AE1078" s="337" t="s">
        <v>2343</v>
      </c>
      <c r="AF1078" s="337" t="s">
        <v>2343</v>
      </c>
      <c r="AG1078" s="341" t="s">
        <v>1440</v>
      </c>
      <c r="AH1078" s="341" t="s">
        <v>2135</v>
      </c>
      <c r="AI1078" s="341">
        <v>100000</v>
      </c>
      <c r="AJ1078" s="341">
        <v>10000</v>
      </c>
      <c r="AK1078" s="341">
        <v>100000</v>
      </c>
      <c r="AL1078" s="336">
        <v>0</v>
      </c>
      <c r="AM1078" s="336" t="s">
        <v>34</v>
      </c>
      <c r="AN1078" s="336" t="s">
        <v>666</v>
      </c>
      <c r="AO1078" s="334" t="s">
        <v>1324</v>
      </c>
      <c r="AP1078" s="337" t="s">
        <v>716</v>
      </c>
      <c r="AQ1078" s="343" t="s">
        <v>659</v>
      </c>
      <c r="AR1078" s="336" t="s">
        <v>34</v>
      </c>
      <c r="AS1078" s="336" t="s">
        <v>34</v>
      </c>
      <c r="AT1078" s="336"/>
      <c r="AX1078" s="629"/>
      <c r="AY1078" s="630"/>
      <c r="AZ1078" s="630"/>
      <c r="BA1078" s="630"/>
      <c r="BB1078" s="631"/>
      <c r="BC1078" s="630"/>
      <c r="BD1078" s="630"/>
      <c r="BE1078" s="630"/>
      <c r="BF1078" s="630"/>
      <c r="BG1078" s="631"/>
      <c r="BH1078" s="631"/>
      <c r="BI1078" s="632"/>
      <c r="BJ1078" s="632"/>
      <c r="BK1078" s="632"/>
      <c r="BL1078" s="631"/>
      <c r="BM1078" s="631"/>
      <c r="BN1078" s="631"/>
      <c r="BO1078" s="631"/>
      <c r="BP1078" s="631"/>
      <c r="BQ1078" s="631"/>
      <c r="BR1078" s="631"/>
      <c r="BS1078" s="631"/>
      <c r="BT1078" s="634"/>
      <c r="BU1078" s="635"/>
      <c r="BV1078" s="633"/>
      <c r="BW1078" s="636"/>
    </row>
    <row r="1079" spans="2:75" ht="15.75" customHeight="1">
      <c r="B1079" s="330" t="s">
        <v>1637</v>
      </c>
      <c r="C1079" s="331">
        <v>34887351000188</v>
      </c>
      <c r="D1079" s="332" t="s">
        <v>14</v>
      </c>
      <c r="E1079" s="332"/>
      <c r="F1079" s="332"/>
      <c r="G1079" s="333"/>
      <c r="H1079" s="333" t="s">
        <v>34</v>
      </c>
      <c r="I1079" s="333"/>
      <c r="J1079" s="333"/>
      <c r="K1079" s="334"/>
      <c r="L1079" s="335"/>
      <c r="M1079" s="335"/>
      <c r="N1079" s="334">
        <v>521752</v>
      </c>
      <c r="O1079" s="334" t="s">
        <v>1324</v>
      </c>
      <c r="P1079" s="338">
        <v>43822</v>
      </c>
      <c r="Q1079" s="339">
        <v>11330568.9</v>
      </c>
      <c r="R1079" s="339">
        <v>21111249.006190468</v>
      </c>
      <c r="S1079" s="334">
        <v>32</v>
      </c>
      <c r="T1079" s="336">
        <v>-0.12099518196823433</v>
      </c>
      <c r="U1079" s="336">
        <v>-1.3609433433667764</v>
      </c>
      <c r="V1079" s="336">
        <v>-0.32263474446028007</v>
      </c>
      <c r="W1079" s="336">
        <v>-2.96104760827689</v>
      </c>
      <c r="X1079" s="336">
        <v>-0.25048234205354969</v>
      </c>
      <c r="Y1079" s="336">
        <v>-1.7613393404474027</v>
      </c>
      <c r="Z1079" s="336" t="s">
        <v>1418</v>
      </c>
      <c r="AA1079" s="336" t="s">
        <v>1418</v>
      </c>
      <c r="AB1079" s="336">
        <v>0.31861268365922346</v>
      </c>
      <c r="AC1079" s="340">
        <v>-1.3868523833673938</v>
      </c>
      <c r="AD1079" s="509">
        <v>12004203000135</v>
      </c>
      <c r="AE1079" s="337" t="s">
        <v>2343</v>
      </c>
      <c r="AF1079" s="337" t="s">
        <v>2343</v>
      </c>
      <c r="AG1079" s="341" t="s">
        <v>1440</v>
      </c>
      <c r="AH1079" s="341" t="s">
        <v>2344</v>
      </c>
      <c r="AI1079" s="341">
        <v>1000</v>
      </c>
      <c r="AJ1079" s="341">
        <v>100</v>
      </c>
      <c r="AK1079" s="341">
        <v>1000</v>
      </c>
      <c r="AL1079" s="336">
        <v>0</v>
      </c>
      <c r="AM1079" s="336" t="s">
        <v>34</v>
      </c>
      <c r="AN1079" s="336" t="s">
        <v>666</v>
      </c>
      <c r="AO1079" s="334" t="s">
        <v>1324</v>
      </c>
      <c r="AP1079" s="337" t="s">
        <v>716</v>
      </c>
      <c r="AQ1079" s="343" t="s">
        <v>665</v>
      </c>
      <c r="AR1079" s="336" t="s">
        <v>34</v>
      </c>
      <c r="AS1079" s="336" t="s">
        <v>34</v>
      </c>
      <c r="AT1079" s="336"/>
      <c r="AX1079" s="629"/>
      <c r="AY1079" s="630"/>
      <c r="AZ1079" s="630"/>
      <c r="BA1079" s="630"/>
      <c r="BB1079" s="631"/>
      <c r="BC1079" s="630"/>
      <c r="BD1079" s="630"/>
      <c r="BE1079" s="630"/>
      <c r="BF1079" s="630"/>
      <c r="BG1079" s="631"/>
      <c r="BH1079" s="631"/>
      <c r="BI1079" s="632"/>
      <c r="BJ1079" s="632"/>
      <c r="BK1079" s="632"/>
      <c r="BL1079" s="631"/>
      <c r="BM1079" s="631"/>
      <c r="BN1079" s="631"/>
      <c r="BO1079" s="631"/>
      <c r="BP1079" s="631"/>
      <c r="BQ1079" s="631"/>
      <c r="BR1079" s="631"/>
      <c r="BS1079" s="631"/>
      <c r="BT1079" s="634"/>
      <c r="BU1079" s="635"/>
      <c r="BV1079" s="633"/>
      <c r="BW1079" s="636"/>
    </row>
    <row r="1080" spans="2:75" ht="15.75" customHeight="1">
      <c r="B1080" s="330" t="s">
        <v>1645</v>
      </c>
      <c r="C1080" s="331">
        <v>31006892000161</v>
      </c>
      <c r="D1080" s="332" t="s">
        <v>14</v>
      </c>
      <c r="E1080" s="332" t="s">
        <v>614</v>
      </c>
      <c r="F1080" s="332"/>
      <c r="G1080" s="333"/>
      <c r="H1080" s="333" t="s">
        <v>1338</v>
      </c>
      <c r="I1080" s="333" t="s">
        <v>34</v>
      </c>
      <c r="J1080" s="333" t="s">
        <v>608</v>
      </c>
      <c r="K1080" s="334" t="s">
        <v>48</v>
      </c>
      <c r="L1080" s="335"/>
      <c r="M1080" s="335"/>
      <c r="N1080" s="334">
        <v>484113</v>
      </c>
      <c r="O1080" s="334" t="s">
        <v>1321</v>
      </c>
      <c r="P1080" s="338">
        <v>43455</v>
      </c>
      <c r="Q1080" s="339">
        <v>23243794.68</v>
      </c>
      <c r="R1080" s="339">
        <v>44797358.96797616</v>
      </c>
      <c r="S1080" s="334">
        <v>32</v>
      </c>
      <c r="T1080" s="336">
        <v>-2.4427970958749157E-3</v>
      </c>
      <c r="U1080" s="336">
        <v>-2.7476370486384034E-2</v>
      </c>
      <c r="V1080" s="336">
        <v>-0.11013277252079523</v>
      </c>
      <c r="W1080" s="336">
        <v>-1.0107664728147439</v>
      </c>
      <c r="X1080" s="336">
        <v>2.5490258774347963E-2</v>
      </c>
      <c r="Y1080" s="336">
        <v>0.17924215818712402</v>
      </c>
      <c r="Z1080" s="336">
        <v>0.1225765764008957</v>
      </c>
      <c r="AA1080" s="336">
        <v>0.66982750851033412</v>
      </c>
      <c r="AB1080" s="336">
        <v>0.23233788495180496</v>
      </c>
      <c r="AC1080" s="340">
        <v>-0.83141336877890304</v>
      </c>
      <c r="AD1080" s="509">
        <v>32072964000131</v>
      </c>
      <c r="AE1080" s="337" t="s">
        <v>2343</v>
      </c>
      <c r="AF1080" s="337" t="s">
        <v>2343</v>
      </c>
      <c r="AG1080" s="341" t="s">
        <v>1440</v>
      </c>
      <c r="AH1080" s="341" t="s">
        <v>2138</v>
      </c>
      <c r="AI1080" s="341">
        <v>20000</v>
      </c>
      <c r="AJ1080" s="341">
        <v>1000</v>
      </c>
      <c r="AK1080" s="341">
        <v>20000</v>
      </c>
      <c r="AL1080" s="336">
        <v>0</v>
      </c>
      <c r="AM1080" s="336" t="s">
        <v>34</v>
      </c>
      <c r="AN1080" s="336" t="s">
        <v>64</v>
      </c>
      <c r="AO1080" s="334" t="s">
        <v>1324</v>
      </c>
      <c r="AP1080" s="337" t="s">
        <v>13</v>
      </c>
      <c r="AQ1080" s="343" t="s">
        <v>671</v>
      </c>
      <c r="AR1080" s="336" t="s">
        <v>34</v>
      </c>
      <c r="AS1080" s="336" t="s">
        <v>34</v>
      </c>
      <c r="AT1080" s="336"/>
      <c r="AX1080" s="629"/>
      <c r="AY1080" s="630"/>
      <c r="AZ1080" s="630"/>
      <c r="BA1080" s="630"/>
      <c r="BB1080" s="631"/>
      <c r="BC1080" s="630"/>
      <c r="BD1080" s="630"/>
      <c r="BE1080" s="630"/>
      <c r="BF1080" s="630"/>
      <c r="BG1080" s="631"/>
      <c r="BH1080" s="631"/>
      <c r="BI1080" s="632"/>
      <c r="BJ1080" s="632"/>
      <c r="BK1080" s="632"/>
      <c r="BL1080" s="631"/>
      <c r="BM1080" s="631"/>
      <c r="BN1080" s="631"/>
      <c r="BO1080" s="631"/>
      <c r="BP1080" s="631"/>
      <c r="BQ1080" s="631"/>
      <c r="BR1080" s="631"/>
      <c r="BS1080" s="631"/>
      <c r="BT1080" s="634"/>
      <c r="BU1080" s="635"/>
      <c r="BV1080" s="633"/>
      <c r="BW1080" s="636"/>
    </row>
    <row r="1081" spans="2:75" ht="15.75" customHeight="1">
      <c r="B1081" s="330" t="s">
        <v>1648</v>
      </c>
      <c r="C1081" s="331">
        <v>33840487000170</v>
      </c>
      <c r="D1081" s="332" t="s">
        <v>14</v>
      </c>
      <c r="E1081" s="332" t="s">
        <v>607</v>
      </c>
      <c r="F1081" s="332"/>
      <c r="G1081" s="333"/>
      <c r="H1081" s="333" t="s">
        <v>34</v>
      </c>
      <c r="I1081" s="333" t="s">
        <v>34</v>
      </c>
      <c r="J1081" s="333" t="s">
        <v>608</v>
      </c>
      <c r="K1081" s="334" t="s">
        <v>48</v>
      </c>
      <c r="L1081" s="335"/>
      <c r="M1081" s="335"/>
      <c r="N1081" s="334">
        <v>503551</v>
      </c>
      <c r="O1081" s="334" t="s">
        <v>1321</v>
      </c>
      <c r="P1081" s="338">
        <v>43672</v>
      </c>
      <c r="Q1081" s="339">
        <v>11488236.85</v>
      </c>
      <c r="R1081" s="339">
        <v>18387783.266388886</v>
      </c>
      <c r="S1081" s="334">
        <v>32</v>
      </c>
      <c r="T1081" s="336">
        <v>-0.12161440982308125</v>
      </c>
      <c r="U1081" s="336">
        <v>-1.3679083647285561</v>
      </c>
      <c r="V1081" s="336">
        <v>-0.1553486082052199</v>
      </c>
      <c r="W1081" s="336">
        <v>-1.4257442283369468</v>
      </c>
      <c r="X1081" s="336">
        <v>5.8242940913349139E-2</v>
      </c>
      <c r="Y1081" s="336">
        <v>0.40955215562502217</v>
      </c>
      <c r="Z1081" s="336">
        <v>-7.5262265077041035E-2</v>
      </c>
      <c r="AA1081" s="336">
        <v>-0.41127544088456319</v>
      </c>
      <c r="AB1081" s="336">
        <v>0.22381108740607258</v>
      </c>
      <c r="AC1081" s="340">
        <v>-1.1046497856638187</v>
      </c>
      <c r="AD1081" s="509">
        <v>28747685000153</v>
      </c>
      <c r="AE1081" s="337" t="s">
        <v>2343</v>
      </c>
      <c r="AF1081" s="337" t="s">
        <v>2343</v>
      </c>
      <c r="AG1081" s="341" t="s">
        <v>1440</v>
      </c>
      <c r="AH1081" s="341" t="s">
        <v>2135</v>
      </c>
      <c r="AI1081" s="341">
        <v>1000</v>
      </c>
      <c r="AJ1081" s="341">
        <v>100</v>
      </c>
      <c r="AK1081" s="341">
        <v>1000</v>
      </c>
      <c r="AL1081" s="336">
        <v>0</v>
      </c>
      <c r="AM1081" s="336" t="s">
        <v>34</v>
      </c>
      <c r="AN1081" s="336" t="s">
        <v>666</v>
      </c>
      <c r="AO1081" s="334" t="s">
        <v>1324</v>
      </c>
      <c r="AP1081" s="337" t="s">
        <v>716</v>
      </c>
      <c r="AQ1081" s="343" t="s">
        <v>659</v>
      </c>
      <c r="AR1081" s="336" t="s">
        <v>34</v>
      </c>
      <c r="AS1081" s="336" t="s">
        <v>34</v>
      </c>
      <c r="AT1081" s="336"/>
      <c r="AX1081" s="629"/>
      <c r="AY1081" s="630"/>
      <c r="AZ1081" s="630"/>
      <c r="BA1081" s="630"/>
      <c r="BB1081" s="631"/>
      <c r="BC1081" s="630"/>
      <c r="BD1081" s="630"/>
      <c r="BE1081" s="630"/>
      <c r="BF1081" s="630"/>
      <c r="BG1081" s="631"/>
      <c r="BH1081" s="631"/>
      <c r="BI1081" s="632"/>
      <c r="BJ1081" s="632"/>
      <c r="BK1081" s="632"/>
      <c r="BL1081" s="631"/>
      <c r="BM1081" s="631"/>
      <c r="BN1081" s="631"/>
      <c r="BO1081" s="631"/>
      <c r="BP1081" s="631"/>
      <c r="BQ1081" s="631"/>
      <c r="BR1081" s="631"/>
      <c r="BS1081" s="631"/>
      <c r="BT1081" s="634"/>
      <c r="BU1081" s="635"/>
      <c r="BV1081" s="633"/>
      <c r="BW1081" s="636"/>
    </row>
    <row r="1082" spans="2:75" ht="15.75" customHeight="1">
      <c r="B1082" s="330" t="s">
        <v>1651</v>
      </c>
      <c r="C1082" s="331">
        <v>34674588000180</v>
      </c>
      <c r="D1082" s="332" t="s">
        <v>14</v>
      </c>
      <c r="E1082" s="332"/>
      <c r="F1082" s="332"/>
      <c r="G1082" s="333"/>
      <c r="H1082" s="333" t="s">
        <v>34</v>
      </c>
      <c r="I1082" s="333"/>
      <c r="J1082" s="333"/>
      <c r="K1082" s="334"/>
      <c r="L1082" s="335"/>
      <c r="M1082" s="335"/>
      <c r="N1082" s="334">
        <v>513237</v>
      </c>
      <c r="O1082" s="334" t="s">
        <v>1321</v>
      </c>
      <c r="P1082" s="338">
        <v>43770</v>
      </c>
      <c r="Q1082" s="339">
        <v>35218216.420000002</v>
      </c>
      <c r="R1082" s="339">
        <v>59710147.656507924</v>
      </c>
      <c r="S1082" s="334">
        <v>32</v>
      </c>
      <c r="T1082" s="336">
        <v>6.173314943392838E-2</v>
      </c>
      <c r="U1082" s="336">
        <v>0.69436912627833725</v>
      </c>
      <c r="V1082" s="336">
        <v>-8.7486272229715389E-2</v>
      </c>
      <c r="W1082" s="336">
        <v>-0.80292349658811069</v>
      </c>
      <c r="X1082" s="336">
        <v>-1.9380798260379195E-2</v>
      </c>
      <c r="Y1082" s="336">
        <v>-0.1362817120976241</v>
      </c>
      <c r="Z1082" s="336" t="s">
        <v>1418</v>
      </c>
      <c r="AA1082" s="336" t="s">
        <v>1418</v>
      </c>
      <c r="AB1082" s="336">
        <v>0.22288177140342275</v>
      </c>
      <c r="AC1082" s="340">
        <v>-0.76359686238862523</v>
      </c>
      <c r="AD1082" s="509">
        <v>25213366000170</v>
      </c>
      <c r="AE1082" s="337" t="s">
        <v>2343</v>
      </c>
      <c r="AF1082" s="337" t="s">
        <v>2343</v>
      </c>
      <c r="AG1082" s="341" t="s">
        <v>1440</v>
      </c>
      <c r="AH1082" s="341" t="s">
        <v>2135</v>
      </c>
      <c r="AI1082" s="341">
        <v>5000</v>
      </c>
      <c r="AJ1082" s="341">
        <v>5000</v>
      </c>
      <c r="AK1082" s="341">
        <v>0</v>
      </c>
      <c r="AL1082" s="336">
        <v>0</v>
      </c>
      <c r="AM1082" s="336" t="s">
        <v>34</v>
      </c>
      <c r="AN1082" s="336" t="s">
        <v>666</v>
      </c>
      <c r="AO1082" s="334" t="s">
        <v>1324</v>
      </c>
      <c r="AP1082" s="337" t="s">
        <v>716</v>
      </c>
      <c r="AQ1082" s="343" t="s">
        <v>659</v>
      </c>
      <c r="AR1082" s="336" t="s">
        <v>34</v>
      </c>
      <c r="AS1082" s="336" t="s">
        <v>34</v>
      </c>
      <c r="AT1082" s="336"/>
      <c r="AX1082" s="629"/>
      <c r="AY1082" s="630"/>
      <c r="AZ1082" s="630"/>
      <c r="BA1082" s="630"/>
      <c r="BB1082" s="631"/>
      <c r="BC1082" s="630"/>
      <c r="BD1082" s="630"/>
      <c r="BE1082" s="630"/>
      <c r="BF1082" s="630"/>
      <c r="BG1082" s="631"/>
      <c r="BH1082" s="631"/>
      <c r="BI1082" s="632"/>
      <c r="BJ1082" s="632"/>
      <c r="BK1082" s="632"/>
      <c r="BL1082" s="631"/>
      <c r="BM1082" s="631"/>
      <c r="BN1082" s="631"/>
      <c r="BO1082" s="631"/>
      <c r="BP1082" s="631"/>
      <c r="BQ1082" s="631"/>
      <c r="BR1082" s="631"/>
      <c r="BS1082" s="631"/>
      <c r="BT1082" s="634"/>
      <c r="BU1082" s="635"/>
      <c r="BV1082" s="633"/>
      <c r="BW1082" s="636"/>
    </row>
    <row r="1083" spans="2:75" ht="15.75" customHeight="1">
      <c r="B1083" s="330" t="s">
        <v>1655</v>
      </c>
      <c r="C1083" s="331">
        <v>34200609000126</v>
      </c>
      <c r="D1083" s="332" t="s">
        <v>14</v>
      </c>
      <c r="E1083" s="332"/>
      <c r="F1083" s="332"/>
      <c r="G1083" s="333"/>
      <c r="H1083" s="333" t="s">
        <v>34</v>
      </c>
      <c r="I1083" s="333"/>
      <c r="J1083" s="333"/>
      <c r="K1083" s="334"/>
      <c r="L1083" s="335"/>
      <c r="M1083" s="335"/>
      <c r="N1083" s="334">
        <v>508063</v>
      </c>
      <c r="O1083" s="334" t="s">
        <v>1321</v>
      </c>
      <c r="P1083" s="338">
        <v>43711</v>
      </c>
      <c r="Q1083" s="339">
        <v>5380790.29</v>
      </c>
      <c r="R1083" s="339">
        <v>7952653.0825396832</v>
      </c>
      <c r="S1083" s="334">
        <v>32</v>
      </c>
      <c r="T1083" s="336">
        <v>7.2083855142741404E-2</v>
      </c>
      <c r="U1083" s="336">
        <v>0.81079296898354403</v>
      </c>
      <c r="V1083" s="336">
        <v>-8.2860286764733337E-2</v>
      </c>
      <c r="W1083" s="336">
        <v>-0.76046755087177731</v>
      </c>
      <c r="X1083" s="336">
        <v>0.11323722119126489</v>
      </c>
      <c r="Y1083" s="336">
        <v>0.79626041042238282</v>
      </c>
      <c r="Z1083" s="336">
        <v>1.7524754771485185E-2</v>
      </c>
      <c r="AA1083" s="336">
        <v>9.5765138581181117E-2</v>
      </c>
      <c r="AB1083" s="336">
        <v>0.18589685016881927</v>
      </c>
      <c r="AC1083" s="340">
        <v>-0.92888908900606626</v>
      </c>
      <c r="AD1083" s="509">
        <v>29206165000104</v>
      </c>
      <c r="AE1083" s="337" t="s">
        <v>2343</v>
      </c>
      <c r="AF1083" s="337" t="s">
        <v>2343</v>
      </c>
      <c r="AG1083" s="341" t="s">
        <v>1440</v>
      </c>
      <c r="AH1083" s="341" t="s">
        <v>2138</v>
      </c>
      <c r="AI1083" s="341">
        <v>5000</v>
      </c>
      <c r="AJ1083" s="341">
        <v>1000</v>
      </c>
      <c r="AK1083" s="341">
        <v>5000</v>
      </c>
      <c r="AL1083" s="336">
        <v>0</v>
      </c>
      <c r="AM1083" s="336" t="s">
        <v>34</v>
      </c>
      <c r="AN1083" s="336" t="s">
        <v>666</v>
      </c>
      <c r="AO1083" s="334" t="s">
        <v>1324</v>
      </c>
      <c r="AP1083" s="337" t="s">
        <v>716</v>
      </c>
      <c r="AQ1083" s="343" t="s">
        <v>659</v>
      </c>
      <c r="AR1083" s="336" t="s">
        <v>34</v>
      </c>
      <c r="AS1083" s="336" t="s">
        <v>34</v>
      </c>
      <c r="AT1083" s="336"/>
      <c r="AX1083" s="629"/>
      <c r="AY1083" s="630"/>
      <c r="AZ1083" s="630"/>
      <c r="BA1083" s="630"/>
      <c r="BB1083" s="631"/>
      <c r="BC1083" s="630"/>
      <c r="BD1083" s="630"/>
      <c r="BE1083" s="630"/>
      <c r="BF1083" s="630"/>
      <c r="BG1083" s="631"/>
      <c r="BH1083" s="631"/>
      <c r="BI1083" s="632"/>
      <c r="BJ1083" s="632"/>
      <c r="BK1083" s="632"/>
      <c r="BL1083" s="631"/>
      <c r="BM1083" s="631"/>
      <c r="BN1083" s="631"/>
      <c r="BO1083" s="631"/>
      <c r="BP1083" s="631"/>
      <c r="BQ1083" s="631"/>
      <c r="BR1083" s="631"/>
      <c r="BS1083" s="631"/>
      <c r="BT1083" s="634"/>
      <c r="BU1083" s="635"/>
      <c r="BV1083" s="633"/>
      <c r="BW1083" s="636"/>
    </row>
    <row r="1084" spans="2:75" ht="15.75" customHeight="1">
      <c r="B1084" s="330" t="s">
        <v>1675</v>
      </c>
      <c r="C1084" s="331">
        <v>14476715000120</v>
      </c>
      <c r="D1084" s="332" t="s">
        <v>14</v>
      </c>
      <c r="E1084" s="332"/>
      <c r="F1084" s="332"/>
      <c r="G1084" s="333"/>
      <c r="H1084" s="333" t="s">
        <v>34</v>
      </c>
      <c r="I1084" s="333"/>
      <c r="J1084" s="333"/>
      <c r="K1084" s="334"/>
      <c r="L1084" s="335"/>
      <c r="M1084" s="335"/>
      <c r="N1084" s="334">
        <v>307092</v>
      </c>
      <c r="O1084" s="334" t="s">
        <v>1321</v>
      </c>
      <c r="P1084" s="338">
        <v>41089</v>
      </c>
      <c r="Q1084" s="339">
        <v>22877207.079999998</v>
      </c>
      <c r="R1084" s="339">
        <v>47328875.38543652</v>
      </c>
      <c r="S1084" s="334">
        <v>32</v>
      </c>
      <c r="T1084" s="336">
        <v>-0.12279092442044526</v>
      </c>
      <c r="U1084" s="336">
        <v>-1.3811416991771688</v>
      </c>
      <c r="V1084" s="336">
        <v>-0.19998059360784093</v>
      </c>
      <c r="W1084" s="336">
        <v>-1.8353635762164189</v>
      </c>
      <c r="X1084" s="336">
        <v>-0.12679279354251716</v>
      </c>
      <c r="Y1084" s="336">
        <v>-0.8915803546100548</v>
      </c>
      <c r="Z1084" s="336">
        <v>2.2373595743927943E-2</v>
      </c>
      <c r="AA1084" s="336">
        <v>0.12226193889245515</v>
      </c>
      <c r="AB1084" s="336">
        <v>0.18546238429444972</v>
      </c>
      <c r="AC1084" s="340">
        <v>-1.6677075226712412</v>
      </c>
      <c r="AD1084" s="509">
        <v>12282747000169</v>
      </c>
      <c r="AE1084" s="337" t="s">
        <v>2343</v>
      </c>
      <c r="AF1084" s="337" t="s">
        <v>2343</v>
      </c>
      <c r="AG1084" s="341" t="s">
        <v>1440</v>
      </c>
      <c r="AH1084" s="341" t="s">
        <v>2344</v>
      </c>
      <c r="AI1084" s="341">
        <v>50000</v>
      </c>
      <c r="AJ1084" s="341">
        <v>10000</v>
      </c>
      <c r="AK1084" s="341">
        <v>50000</v>
      </c>
      <c r="AL1084" s="336">
        <v>0</v>
      </c>
      <c r="AM1084" s="336" t="s">
        <v>34</v>
      </c>
      <c r="AN1084" s="336" t="s">
        <v>666</v>
      </c>
      <c r="AO1084" s="334" t="s">
        <v>1324</v>
      </c>
      <c r="AP1084" s="337" t="s">
        <v>716</v>
      </c>
      <c r="AQ1084" s="343" t="s">
        <v>659</v>
      </c>
      <c r="AR1084" s="336" t="s">
        <v>34</v>
      </c>
      <c r="AS1084" s="336" t="s">
        <v>34</v>
      </c>
      <c r="AT1084" s="336"/>
      <c r="AX1084" s="629"/>
      <c r="AY1084" s="630"/>
      <c r="AZ1084" s="630"/>
      <c r="BA1084" s="630"/>
      <c r="BB1084" s="631"/>
      <c r="BC1084" s="630"/>
      <c r="BD1084" s="630"/>
      <c r="BE1084" s="630"/>
      <c r="BF1084" s="630"/>
      <c r="BG1084" s="631"/>
      <c r="BH1084" s="631"/>
      <c r="BI1084" s="632"/>
      <c r="BJ1084" s="632"/>
      <c r="BK1084" s="632"/>
      <c r="BL1084" s="631"/>
      <c r="BM1084" s="631"/>
      <c r="BN1084" s="631"/>
      <c r="BO1084" s="631"/>
      <c r="BP1084" s="631"/>
      <c r="BQ1084" s="631"/>
      <c r="BR1084" s="631"/>
      <c r="BS1084" s="631"/>
      <c r="BT1084" s="634"/>
      <c r="BU1084" s="635"/>
      <c r="BV1084" s="633"/>
      <c r="BW1084" s="636"/>
    </row>
    <row r="1085" spans="2:75" ht="15.75" customHeight="1">
      <c r="B1085" s="330" t="s">
        <v>1677</v>
      </c>
      <c r="C1085" s="331">
        <v>31006632000196</v>
      </c>
      <c r="D1085" s="332" t="s">
        <v>14</v>
      </c>
      <c r="E1085" s="332" t="s">
        <v>614</v>
      </c>
      <c r="F1085" s="332"/>
      <c r="G1085" s="333"/>
      <c r="H1085" s="333" t="s">
        <v>1338</v>
      </c>
      <c r="I1085" s="333" t="s">
        <v>34</v>
      </c>
      <c r="J1085" s="333" t="s">
        <v>608</v>
      </c>
      <c r="K1085" s="334" t="s">
        <v>48</v>
      </c>
      <c r="L1085" s="335"/>
      <c r="M1085" s="335"/>
      <c r="N1085" s="334">
        <v>487449</v>
      </c>
      <c r="O1085" s="334" t="s">
        <v>1321</v>
      </c>
      <c r="P1085" s="338">
        <v>43515</v>
      </c>
      <c r="Q1085" s="339">
        <v>48783105.509999998</v>
      </c>
      <c r="R1085" s="339">
        <v>77385040.868730158</v>
      </c>
      <c r="S1085" s="334">
        <v>32</v>
      </c>
      <c r="T1085" s="336">
        <v>0.14999269027968021</v>
      </c>
      <c r="U1085" s="336">
        <v>1.6871048092096541</v>
      </c>
      <c r="V1085" s="336">
        <v>-6.2790196491447792E-2</v>
      </c>
      <c r="W1085" s="336">
        <v>-0.57627011453853771</v>
      </c>
      <c r="X1085" s="336">
        <v>8.8530524392726795E-2</v>
      </c>
      <c r="Y1085" s="336">
        <v>0.62252809585280844</v>
      </c>
      <c r="Z1085" s="336">
        <v>4.4962915213801136E-2</v>
      </c>
      <c r="AA1085" s="336">
        <v>0.24570271382454548</v>
      </c>
      <c r="AB1085" s="336">
        <v>0.25092516217759242</v>
      </c>
      <c r="AC1085" s="340">
        <v>-0.54558709510952497</v>
      </c>
      <c r="AD1085" s="509">
        <v>31493876000140</v>
      </c>
      <c r="AE1085" s="337" t="s">
        <v>2343</v>
      </c>
      <c r="AF1085" s="337" t="s">
        <v>2343</v>
      </c>
      <c r="AG1085" s="341" t="s">
        <v>1440</v>
      </c>
      <c r="AH1085" s="341" t="s">
        <v>2135</v>
      </c>
      <c r="AI1085" s="341">
        <v>30000</v>
      </c>
      <c r="AJ1085" s="341">
        <v>30000</v>
      </c>
      <c r="AK1085" s="341">
        <v>30000</v>
      </c>
      <c r="AL1085" s="336">
        <v>0</v>
      </c>
      <c r="AM1085" s="336" t="s">
        <v>34</v>
      </c>
      <c r="AN1085" s="336" t="s">
        <v>666</v>
      </c>
      <c r="AO1085" s="334" t="s">
        <v>1324</v>
      </c>
      <c r="AP1085" s="337" t="s">
        <v>716</v>
      </c>
      <c r="AQ1085" s="343" t="s">
        <v>659</v>
      </c>
      <c r="AR1085" s="336" t="s">
        <v>34</v>
      </c>
      <c r="AS1085" s="336" t="s">
        <v>34</v>
      </c>
      <c r="AT1085" s="336"/>
      <c r="AX1085" s="629"/>
      <c r="AY1085" s="630"/>
      <c r="AZ1085" s="630"/>
      <c r="BA1085" s="630"/>
      <c r="BB1085" s="631"/>
      <c r="BC1085" s="630"/>
      <c r="BD1085" s="630"/>
      <c r="BE1085" s="630"/>
      <c r="BF1085" s="630"/>
      <c r="BG1085" s="631"/>
      <c r="BH1085" s="631"/>
      <c r="BI1085" s="632"/>
      <c r="BJ1085" s="632"/>
      <c r="BK1085" s="632"/>
      <c r="BL1085" s="631"/>
      <c r="BM1085" s="631"/>
      <c r="BN1085" s="631"/>
      <c r="BO1085" s="631"/>
      <c r="BP1085" s="631"/>
      <c r="BQ1085" s="631"/>
      <c r="BR1085" s="631"/>
      <c r="BS1085" s="631"/>
      <c r="BT1085" s="634"/>
      <c r="BU1085" s="635"/>
      <c r="BV1085" s="633"/>
      <c r="BW1085" s="636"/>
    </row>
    <row r="1086" spans="2:75" ht="15.75" customHeight="1">
      <c r="B1086" s="330" t="s">
        <v>1678</v>
      </c>
      <c r="C1086" s="331">
        <v>28021609000166</v>
      </c>
      <c r="D1086" s="332" t="s">
        <v>14</v>
      </c>
      <c r="E1086" s="332" t="s">
        <v>614</v>
      </c>
      <c r="F1086" s="332"/>
      <c r="G1086" s="333"/>
      <c r="H1086" s="333" t="s">
        <v>1338</v>
      </c>
      <c r="I1086" s="333" t="s">
        <v>34</v>
      </c>
      <c r="J1086" s="333" t="s">
        <v>608</v>
      </c>
      <c r="K1086" s="334" t="s">
        <v>48</v>
      </c>
      <c r="L1086" s="335"/>
      <c r="M1086" s="335"/>
      <c r="N1086" s="334">
        <v>445940</v>
      </c>
      <c r="O1086" s="334" t="s">
        <v>1321</v>
      </c>
      <c r="P1086" s="338">
        <v>42947</v>
      </c>
      <c r="Q1086" s="339">
        <v>88925101.829999998</v>
      </c>
      <c r="R1086" s="339">
        <v>149911180.58730164</v>
      </c>
      <c r="S1086" s="334">
        <v>32</v>
      </c>
      <c r="T1086" s="336">
        <v>0.17606504396492562</v>
      </c>
      <c r="U1086" s="336">
        <v>1.9803643887783229</v>
      </c>
      <c r="V1086" s="336">
        <v>-7.3270293358825955E-2</v>
      </c>
      <c r="W1086" s="336">
        <v>-0.67245338771815844</v>
      </c>
      <c r="X1086" s="336">
        <v>5.7836127358225742E-2</v>
      </c>
      <c r="Y1086" s="336">
        <v>0.40669152795365954</v>
      </c>
      <c r="Z1086" s="336">
        <v>0.42196390390359451</v>
      </c>
      <c r="AA1086" s="336">
        <v>2.3058486272991829</v>
      </c>
      <c r="AB1086" s="336">
        <v>0.21687923652978153</v>
      </c>
      <c r="AC1086" s="340">
        <v>-0.71942303821891651</v>
      </c>
      <c r="AD1086" s="509">
        <v>26491334000107</v>
      </c>
      <c r="AE1086" s="337" t="s">
        <v>2343</v>
      </c>
      <c r="AF1086" s="337" t="s">
        <v>2343</v>
      </c>
      <c r="AG1086" s="341" t="s">
        <v>1440</v>
      </c>
      <c r="AH1086" s="341" t="s">
        <v>2135</v>
      </c>
      <c r="AI1086" s="341">
        <v>1000</v>
      </c>
      <c r="AJ1086" s="341">
        <v>100</v>
      </c>
      <c r="AK1086" s="341">
        <v>1000</v>
      </c>
      <c r="AL1086" s="336">
        <v>0</v>
      </c>
      <c r="AM1086" s="336" t="s">
        <v>34</v>
      </c>
      <c r="AN1086" s="336" t="s">
        <v>64</v>
      </c>
      <c r="AO1086" s="334" t="s">
        <v>1324</v>
      </c>
      <c r="AP1086" s="337" t="s">
        <v>13</v>
      </c>
      <c r="AQ1086" s="343" t="s">
        <v>668</v>
      </c>
      <c r="AR1086" s="336" t="s">
        <v>34</v>
      </c>
      <c r="AS1086" s="336" t="s">
        <v>34</v>
      </c>
      <c r="AT1086" s="336"/>
      <c r="AX1086" s="629"/>
      <c r="AY1086" s="630"/>
      <c r="AZ1086" s="630"/>
      <c r="BA1086" s="630"/>
      <c r="BB1086" s="631"/>
      <c r="BC1086" s="630"/>
      <c r="BD1086" s="630"/>
      <c r="BE1086" s="630"/>
      <c r="BF1086" s="630"/>
      <c r="BG1086" s="631"/>
      <c r="BH1086" s="631"/>
      <c r="BI1086" s="632"/>
      <c r="BJ1086" s="632"/>
      <c r="BK1086" s="632"/>
      <c r="BL1086" s="631"/>
      <c r="BM1086" s="631"/>
      <c r="BN1086" s="631"/>
      <c r="BO1086" s="631"/>
      <c r="BP1086" s="631"/>
      <c r="BQ1086" s="631"/>
      <c r="BR1086" s="631"/>
      <c r="BS1086" s="631"/>
      <c r="BT1086" s="634"/>
      <c r="BU1086" s="635"/>
      <c r="BV1086" s="633"/>
      <c r="BW1086" s="636"/>
    </row>
    <row r="1087" spans="2:75" ht="15.75" customHeight="1">
      <c r="B1087" s="330" t="s">
        <v>1679</v>
      </c>
      <c r="C1087" s="331">
        <v>32669660000156</v>
      </c>
      <c r="D1087" s="332" t="s">
        <v>14</v>
      </c>
      <c r="E1087" s="332" t="s">
        <v>614</v>
      </c>
      <c r="F1087" s="332"/>
      <c r="G1087" s="333"/>
      <c r="H1087" s="333" t="s">
        <v>1338</v>
      </c>
      <c r="I1087" s="333" t="s">
        <v>34</v>
      </c>
      <c r="J1087" s="333" t="s">
        <v>608</v>
      </c>
      <c r="K1087" s="334" t="s">
        <v>48</v>
      </c>
      <c r="L1087" s="335"/>
      <c r="M1087" s="335"/>
      <c r="N1087" s="334">
        <v>500313</v>
      </c>
      <c r="O1087" s="334" t="s">
        <v>1321</v>
      </c>
      <c r="P1087" s="338">
        <v>43644</v>
      </c>
      <c r="Q1087" s="339">
        <v>150272350.38</v>
      </c>
      <c r="R1087" s="339">
        <v>265441829.85261923</v>
      </c>
      <c r="S1087" s="334">
        <v>32</v>
      </c>
      <c r="T1087" s="336">
        <v>0.1754747926307243</v>
      </c>
      <c r="U1087" s="336">
        <v>1.9737252928149354</v>
      </c>
      <c r="V1087" s="336">
        <v>-7.2367751849021666E-2</v>
      </c>
      <c r="W1087" s="336">
        <v>-0.66417012491133565</v>
      </c>
      <c r="X1087" s="336">
        <v>5.803641467316667E-2</v>
      </c>
      <c r="Y1087" s="336">
        <v>0.40809990638187871</v>
      </c>
      <c r="Z1087" s="336">
        <v>0.42192134040543849</v>
      </c>
      <c r="AA1087" s="336">
        <v>2.3056160363526867</v>
      </c>
      <c r="AB1087" s="336">
        <v>0.21565485104240104</v>
      </c>
      <c r="AC1087" s="340">
        <v>-0.72022636488778624</v>
      </c>
      <c r="AD1087" s="509">
        <v>31943995000158</v>
      </c>
      <c r="AE1087" s="337" t="s">
        <v>2343</v>
      </c>
      <c r="AF1087" s="337" t="s">
        <v>2343</v>
      </c>
      <c r="AG1087" s="341" t="s">
        <v>1440</v>
      </c>
      <c r="AH1087" s="341" t="s">
        <v>2135</v>
      </c>
      <c r="AI1087" s="341">
        <v>1000</v>
      </c>
      <c r="AJ1087" s="341">
        <v>100</v>
      </c>
      <c r="AK1087" s="341">
        <v>1000</v>
      </c>
      <c r="AL1087" s="336">
        <v>0</v>
      </c>
      <c r="AM1087" s="336" t="s">
        <v>34</v>
      </c>
      <c r="AN1087" s="336" t="s">
        <v>64</v>
      </c>
      <c r="AO1087" s="334" t="s">
        <v>1324</v>
      </c>
      <c r="AP1087" s="337" t="s">
        <v>13</v>
      </c>
      <c r="AQ1087" s="343" t="s">
        <v>668</v>
      </c>
      <c r="AR1087" s="336" t="s">
        <v>34</v>
      </c>
      <c r="AS1087" s="336" t="s">
        <v>34</v>
      </c>
      <c r="AT1087" s="336"/>
      <c r="AX1087" s="629"/>
      <c r="AY1087" s="630"/>
      <c r="AZ1087" s="630"/>
      <c r="BA1087" s="630"/>
      <c r="BB1087" s="631"/>
      <c r="BC1087" s="630"/>
      <c r="BD1087" s="630"/>
      <c r="BE1087" s="630"/>
      <c r="BF1087" s="630"/>
      <c r="BG1087" s="631"/>
      <c r="BH1087" s="631"/>
      <c r="BI1087" s="632"/>
      <c r="BJ1087" s="632"/>
      <c r="BK1087" s="632"/>
      <c r="BL1087" s="631"/>
      <c r="BM1087" s="631"/>
      <c r="BN1087" s="631"/>
      <c r="BO1087" s="631"/>
      <c r="BP1087" s="631"/>
      <c r="BQ1087" s="631"/>
      <c r="BR1087" s="631"/>
      <c r="BS1087" s="631"/>
      <c r="BT1087" s="634"/>
      <c r="BU1087" s="635"/>
      <c r="BV1087" s="633"/>
      <c r="BW1087" s="636"/>
    </row>
    <row r="1088" spans="2:75" ht="15.75" customHeight="1">
      <c r="B1088" s="330" t="s">
        <v>1682</v>
      </c>
      <c r="C1088" s="331">
        <v>36988916000149</v>
      </c>
      <c r="D1088" s="332" t="s">
        <v>14</v>
      </c>
      <c r="E1088" s="332" t="s">
        <v>607</v>
      </c>
      <c r="F1088" s="332"/>
      <c r="G1088" s="333"/>
      <c r="H1088" s="333" t="s">
        <v>34</v>
      </c>
      <c r="I1088" s="333" t="s">
        <v>34</v>
      </c>
      <c r="J1088" s="333" t="s">
        <v>608</v>
      </c>
      <c r="K1088" s="334" t="s">
        <v>48</v>
      </c>
      <c r="L1088" s="335"/>
      <c r="M1088" s="335"/>
      <c r="N1088" s="334">
        <v>546836</v>
      </c>
      <c r="O1088" s="334" t="s">
        <v>1321</v>
      </c>
      <c r="P1088" s="338">
        <v>44042</v>
      </c>
      <c r="Q1088" s="339">
        <v>16532864.119999999</v>
      </c>
      <c r="R1088" s="339">
        <v>31578304.647103183</v>
      </c>
      <c r="S1088" s="334">
        <v>32</v>
      </c>
      <c r="T1088" s="336">
        <v>-1.1070614786241939E-2</v>
      </c>
      <c r="U1088" s="336">
        <v>-0.124521317751886</v>
      </c>
      <c r="V1088" s="336">
        <v>-0.19257339293343456</v>
      </c>
      <c r="W1088" s="336">
        <v>-1.7673824482766223</v>
      </c>
      <c r="X1088" s="336">
        <v>-7.5678425665252402E-2</v>
      </c>
      <c r="Y1088" s="336">
        <v>-0.53215483077380654</v>
      </c>
      <c r="Z1088" s="336" t="s">
        <v>1418</v>
      </c>
      <c r="AA1088" s="336" t="s">
        <v>1418</v>
      </c>
      <c r="AB1088" s="336">
        <v>0.23898426038519341</v>
      </c>
      <c r="AC1088" s="340">
        <v>-1.208298437967257</v>
      </c>
      <c r="AD1088" s="509">
        <v>35727340000101</v>
      </c>
      <c r="AE1088" s="337" t="s">
        <v>2343</v>
      </c>
      <c r="AF1088" s="337" t="s">
        <v>2343</v>
      </c>
      <c r="AG1088" s="341" t="s">
        <v>1440</v>
      </c>
      <c r="AH1088" s="341" t="s">
        <v>2344</v>
      </c>
      <c r="AI1088" s="341">
        <v>1000</v>
      </c>
      <c r="AJ1088" s="341" t="s">
        <v>1428</v>
      </c>
      <c r="AK1088" s="341">
        <v>1000</v>
      </c>
      <c r="AL1088" s="336">
        <v>0</v>
      </c>
      <c r="AM1088" s="336" t="s">
        <v>34</v>
      </c>
      <c r="AN1088" s="336" t="s">
        <v>666</v>
      </c>
      <c r="AO1088" s="334" t="s">
        <v>1324</v>
      </c>
      <c r="AP1088" s="337" t="s">
        <v>716</v>
      </c>
      <c r="AQ1088" s="343" t="s">
        <v>659</v>
      </c>
      <c r="AR1088" s="336" t="s">
        <v>34</v>
      </c>
      <c r="AS1088" s="336" t="s">
        <v>34</v>
      </c>
      <c r="AT1088" s="336"/>
      <c r="AX1088" s="629"/>
      <c r="AY1088" s="630"/>
      <c r="AZ1088" s="630"/>
      <c r="BA1088" s="630"/>
      <c r="BB1088" s="631"/>
      <c r="BC1088" s="630"/>
      <c r="BD1088" s="630"/>
      <c r="BE1088" s="630"/>
      <c r="BF1088" s="630"/>
      <c r="BG1088" s="631"/>
      <c r="BH1088" s="631"/>
      <c r="BI1088" s="632"/>
      <c r="BJ1088" s="632"/>
      <c r="BK1088" s="632"/>
      <c r="BL1088" s="631"/>
      <c r="BM1088" s="631"/>
      <c r="BN1088" s="631"/>
      <c r="BO1088" s="631"/>
      <c r="BP1088" s="631"/>
      <c r="BQ1088" s="631"/>
      <c r="BR1088" s="631"/>
      <c r="BS1088" s="631"/>
      <c r="BT1088" s="634"/>
      <c r="BU1088" s="635"/>
      <c r="BV1088" s="633"/>
      <c r="BW1088" s="636"/>
    </row>
    <row r="1089" spans="2:75" ht="15.75" customHeight="1">
      <c r="B1089" s="330" t="s">
        <v>1069</v>
      </c>
      <c r="C1089" s="331">
        <v>38049303000171</v>
      </c>
      <c r="D1089" s="332" t="s">
        <v>14</v>
      </c>
      <c r="E1089" s="332" t="s">
        <v>614</v>
      </c>
      <c r="F1089" s="332"/>
      <c r="G1089" s="333"/>
      <c r="H1089" s="333" t="s">
        <v>865</v>
      </c>
      <c r="I1089" s="333" t="s">
        <v>34</v>
      </c>
      <c r="J1089" s="333" t="s">
        <v>608</v>
      </c>
      <c r="K1089" s="334" t="s">
        <v>48</v>
      </c>
      <c r="L1089" s="335"/>
      <c r="M1089" s="335" t="s">
        <v>34</v>
      </c>
      <c r="N1089" s="334">
        <v>550159</v>
      </c>
      <c r="O1089" s="334" t="s">
        <v>1321</v>
      </c>
      <c r="P1089" s="338">
        <v>44067</v>
      </c>
      <c r="Q1089" s="339">
        <v>579945377.60000002</v>
      </c>
      <c r="R1089" s="339">
        <v>667930731.12932587</v>
      </c>
      <c r="S1089" s="334">
        <v>32</v>
      </c>
      <c r="T1089" s="336">
        <v>6.3042034968304739E-2</v>
      </c>
      <c r="U1089" s="336">
        <v>0.81495669066590315</v>
      </c>
      <c r="V1089" s="336">
        <v>-0.12489436961169587</v>
      </c>
      <c r="W1089" s="336">
        <v>-1.2243824359061923</v>
      </c>
      <c r="X1089" s="336">
        <v>6.3773756821761785E-2</v>
      </c>
      <c r="Y1089" s="336">
        <v>0.48360798315515302</v>
      </c>
      <c r="Z1089" s="336" t="s">
        <v>1418</v>
      </c>
      <c r="AA1089" s="336" t="s">
        <v>1418</v>
      </c>
      <c r="AB1089" s="336">
        <v>0.16942379859669371</v>
      </c>
      <c r="AC1089" s="340">
        <v>-1.2760802922530652</v>
      </c>
      <c r="AD1089" s="509">
        <v>22222944000146</v>
      </c>
      <c r="AE1089" s="337" t="s">
        <v>2347</v>
      </c>
      <c r="AF1089" s="337" t="s">
        <v>2134</v>
      </c>
      <c r="AG1089" s="341" t="s">
        <v>1436</v>
      </c>
      <c r="AH1089" s="341" t="s">
        <v>2138</v>
      </c>
      <c r="AI1089" s="341">
        <v>1000</v>
      </c>
      <c r="AJ1089" s="341">
        <v>1000</v>
      </c>
      <c r="AK1089" s="341">
        <v>1000</v>
      </c>
      <c r="AL1089" s="336">
        <v>1.8500000000000003E-2</v>
      </c>
      <c r="AM1089" s="336">
        <v>0.2</v>
      </c>
      <c r="AN1089" s="336" t="s">
        <v>34</v>
      </c>
      <c r="AO1089" s="334" t="s">
        <v>1324</v>
      </c>
      <c r="AP1089" s="337" t="s">
        <v>13</v>
      </c>
      <c r="AQ1089" s="343" t="s">
        <v>668</v>
      </c>
      <c r="AR1089" s="336">
        <v>4.933333333333333E-3</v>
      </c>
      <c r="AS1089" s="336">
        <v>4.933333333333333E-3</v>
      </c>
      <c r="AT1089" s="336"/>
      <c r="AX1089" s="629"/>
      <c r="AY1089" s="630"/>
      <c r="AZ1089" s="630"/>
      <c r="BA1089" s="630"/>
      <c r="BB1089" s="631"/>
      <c r="BC1089" s="630"/>
      <c r="BD1089" s="630"/>
      <c r="BE1089" s="630"/>
      <c r="BF1089" s="630"/>
      <c r="BG1089" s="631"/>
      <c r="BH1089" s="631"/>
      <c r="BI1089" s="632"/>
      <c r="BJ1089" s="632"/>
      <c r="BK1089" s="632"/>
      <c r="BL1089" s="631"/>
      <c r="BM1089" s="631"/>
      <c r="BN1089" s="631"/>
      <c r="BO1089" s="631"/>
      <c r="BP1089" s="631"/>
      <c r="BQ1089" s="631"/>
      <c r="BR1089" s="631"/>
      <c r="BS1089" s="631"/>
      <c r="BT1089" s="634"/>
      <c r="BU1089" s="635"/>
      <c r="BV1089" s="633"/>
      <c r="BW1089" s="636"/>
    </row>
    <row r="1090" spans="2:75" ht="15.75" customHeight="1">
      <c r="B1090" s="330" t="s">
        <v>1072</v>
      </c>
      <c r="C1090" s="331">
        <v>31340883000102</v>
      </c>
      <c r="D1090" s="332" t="s">
        <v>14</v>
      </c>
      <c r="E1090" s="332" t="s">
        <v>614</v>
      </c>
      <c r="F1090" s="332"/>
      <c r="G1090" s="333"/>
      <c r="H1090" s="333" t="s">
        <v>865</v>
      </c>
      <c r="I1090" s="333" t="s">
        <v>34</v>
      </c>
      <c r="J1090" s="333" t="s">
        <v>608</v>
      </c>
      <c r="K1090" s="334" t="s">
        <v>48</v>
      </c>
      <c r="L1090" s="335"/>
      <c r="M1090" s="335" t="s">
        <v>34</v>
      </c>
      <c r="N1090" s="334">
        <v>482633</v>
      </c>
      <c r="O1090" s="334" t="s">
        <v>1321</v>
      </c>
      <c r="P1090" s="338">
        <v>43454</v>
      </c>
      <c r="Q1090" s="339">
        <v>28463134.760000002</v>
      </c>
      <c r="R1090" s="339">
        <v>35769761.215476185</v>
      </c>
      <c r="S1090" s="334">
        <v>32</v>
      </c>
      <c r="T1090" s="336">
        <v>9.3033746104046244E-2</v>
      </c>
      <c r="U1090" s="336">
        <v>1.2026653943408423</v>
      </c>
      <c r="V1090" s="336">
        <v>-0.11458738386639122</v>
      </c>
      <c r="W1090" s="336">
        <v>-1.1233395117702054</v>
      </c>
      <c r="X1090" s="336">
        <v>-4.7782218318495273E-2</v>
      </c>
      <c r="Y1090" s="336">
        <v>-0.3623412416532048</v>
      </c>
      <c r="Z1090" s="336">
        <v>6.19000516935444E-2</v>
      </c>
      <c r="AA1090" s="336">
        <v>0.3518599610963089</v>
      </c>
      <c r="AB1090" s="336">
        <v>0.15960845806472096</v>
      </c>
      <c r="AC1090" s="340">
        <v>-1.2914994506622957</v>
      </c>
      <c r="AD1090" s="509">
        <v>32075594000196</v>
      </c>
      <c r="AE1090" s="337" t="s">
        <v>2148</v>
      </c>
      <c r="AF1090" s="337" t="s">
        <v>2134</v>
      </c>
      <c r="AG1090" s="341" t="s">
        <v>1436</v>
      </c>
      <c r="AH1090" s="341" t="s">
        <v>2135</v>
      </c>
      <c r="AI1090" s="341">
        <v>1000</v>
      </c>
      <c r="AJ1090" s="341">
        <v>1000</v>
      </c>
      <c r="AK1090" s="341">
        <v>1000</v>
      </c>
      <c r="AL1090" s="336">
        <v>0</v>
      </c>
      <c r="AM1090" s="336" t="s">
        <v>34</v>
      </c>
      <c r="AN1090" s="336" t="s">
        <v>34</v>
      </c>
      <c r="AO1090" s="334" t="s">
        <v>1324</v>
      </c>
      <c r="AP1090" s="337" t="s">
        <v>13</v>
      </c>
      <c r="AQ1090" s="343" t="s">
        <v>668</v>
      </c>
      <c r="AR1090" s="336">
        <v>3.7999999999999996E-3</v>
      </c>
      <c r="AS1090" s="336">
        <v>3.7999999999999996E-3</v>
      </c>
      <c r="AT1090" s="336"/>
      <c r="AX1090" s="629"/>
      <c r="AY1090" s="630"/>
      <c r="AZ1090" s="630"/>
      <c r="BA1090" s="630"/>
      <c r="BB1090" s="631"/>
      <c r="BC1090" s="630"/>
      <c r="BD1090" s="630"/>
      <c r="BE1090" s="630"/>
      <c r="BF1090" s="630"/>
      <c r="BG1090" s="631"/>
      <c r="BH1090" s="631"/>
      <c r="BI1090" s="632"/>
      <c r="BJ1090" s="632"/>
      <c r="BK1090" s="632"/>
      <c r="BL1090" s="631"/>
      <c r="BM1090" s="631"/>
      <c r="BN1090" s="631"/>
      <c r="BO1090" s="631"/>
      <c r="BP1090" s="631"/>
      <c r="BQ1090" s="631"/>
      <c r="BR1090" s="631"/>
      <c r="BS1090" s="631"/>
      <c r="BT1090" s="634"/>
      <c r="BU1090" s="635"/>
      <c r="BV1090" s="633"/>
      <c r="BW1090" s="636"/>
    </row>
    <row r="1091" spans="2:75" ht="15.75" customHeight="1">
      <c r="B1091" s="330" t="s">
        <v>288</v>
      </c>
      <c r="C1091" s="331">
        <v>28386218000145</v>
      </c>
      <c r="D1091" s="332" t="s">
        <v>14</v>
      </c>
      <c r="E1091" s="332" t="s">
        <v>614</v>
      </c>
      <c r="F1091" s="332"/>
      <c r="G1091" s="333"/>
      <c r="H1091" s="333" t="s">
        <v>865</v>
      </c>
      <c r="I1091" s="333" t="s">
        <v>34</v>
      </c>
      <c r="J1091" s="333" t="s">
        <v>608</v>
      </c>
      <c r="K1091" s="334" t="s">
        <v>48</v>
      </c>
      <c r="L1091" s="335"/>
      <c r="M1091" s="335" t="s">
        <v>34</v>
      </c>
      <c r="N1091" s="334">
        <v>450308</v>
      </c>
      <c r="O1091" s="334" t="s">
        <v>1321</v>
      </c>
      <c r="P1091" s="338">
        <v>43003</v>
      </c>
      <c r="Q1091" s="339">
        <v>31109050.370000001</v>
      </c>
      <c r="R1091" s="339">
        <v>32658299.744722217</v>
      </c>
      <c r="S1091" s="334">
        <v>32</v>
      </c>
      <c r="T1091" s="336">
        <v>9.1972053384704155E-2</v>
      </c>
      <c r="U1091" s="336">
        <v>1.1889406853352698</v>
      </c>
      <c r="V1091" s="336">
        <v>-0.11743610456430398</v>
      </c>
      <c r="W1091" s="336">
        <v>-1.151266499977688</v>
      </c>
      <c r="X1091" s="336">
        <v>-5.0820036927360257E-2</v>
      </c>
      <c r="Y1091" s="336">
        <v>-0.38537757201602696</v>
      </c>
      <c r="Z1091" s="336">
        <v>5.9256027841050773E-2</v>
      </c>
      <c r="AA1091" s="336">
        <v>0.33683047235723662</v>
      </c>
      <c r="AB1091" s="336">
        <v>0.16043322724957976</v>
      </c>
      <c r="AC1091" s="340">
        <v>-1.3041144618361666</v>
      </c>
      <c r="AD1091" s="509">
        <v>28069937000132</v>
      </c>
      <c r="AE1091" s="337" t="s">
        <v>2349</v>
      </c>
      <c r="AF1091" s="337" t="s">
        <v>2143</v>
      </c>
      <c r="AG1091" s="341" t="s">
        <v>1437</v>
      </c>
      <c r="AH1091" s="341" t="s">
        <v>2135</v>
      </c>
      <c r="AI1091" s="341">
        <v>5000</v>
      </c>
      <c r="AJ1091" s="341">
        <v>1000</v>
      </c>
      <c r="AK1091" s="341">
        <v>1000</v>
      </c>
      <c r="AL1091" s="336">
        <v>1.9E-2</v>
      </c>
      <c r="AM1091" s="336">
        <v>0.2</v>
      </c>
      <c r="AN1091" s="336" t="s">
        <v>2166</v>
      </c>
      <c r="AO1091" s="334" t="s">
        <v>1324</v>
      </c>
      <c r="AP1091" s="337" t="s">
        <v>13</v>
      </c>
      <c r="AQ1091" s="343" t="s">
        <v>668</v>
      </c>
      <c r="AR1091" s="336">
        <v>3.7999999999999996E-3</v>
      </c>
      <c r="AS1091" s="336">
        <v>3.7999999999999996E-3</v>
      </c>
      <c r="AT1091" s="336"/>
      <c r="AX1091" s="629"/>
      <c r="AY1091" s="630"/>
      <c r="AZ1091" s="630"/>
      <c r="BA1091" s="630"/>
      <c r="BB1091" s="631"/>
      <c r="BC1091" s="630"/>
      <c r="BD1091" s="630"/>
      <c r="BE1091" s="630"/>
      <c r="BF1091" s="630"/>
      <c r="BG1091" s="631"/>
      <c r="BH1091" s="631"/>
      <c r="BI1091" s="632"/>
      <c r="BJ1091" s="632"/>
      <c r="BK1091" s="632"/>
      <c r="BL1091" s="631"/>
      <c r="BM1091" s="631"/>
      <c r="BN1091" s="631"/>
      <c r="BO1091" s="631"/>
      <c r="BP1091" s="631"/>
      <c r="BQ1091" s="631"/>
      <c r="BR1091" s="631"/>
      <c r="BS1091" s="631"/>
      <c r="BT1091" s="634"/>
      <c r="BU1091" s="635"/>
      <c r="BV1091" s="633"/>
      <c r="BW1091" s="636"/>
    </row>
    <row r="1092" spans="2:75" ht="15.75" customHeight="1">
      <c r="B1092" s="330" t="s">
        <v>289</v>
      </c>
      <c r="C1092" s="331">
        <v>33953430000187</v>
      </c>
      <c r="D1092" s="332" t="s">
        <v>14</v>
      </c>
      <c r="E1092" s="332" t="s">
        <v>614</v>
      </c>
      <c r="F1092" s="332"/>
      <c r="G1092" s="333"/>
      <c r="H1092" s="333" t="s">
        <v>1338</v>
      </c>
      <c r="I1092" s="333" t="s">
        <v>34</v>
      </c>
      <c r="J1092" s="333" t="s">
        <v>608</v>
      </c>
      <c r="K1092" s="334" t="s">
        <v>48</v>
      </c>
      <c r="L1092" s="335"/>
      <c r="M1092" s="335" t="s">
        <v>34</v>
      </c>
      <c r="N1092" s="334">
        <v>516961</v>
      </c>
      <c r="O1092" s="334" t="s">
        <v>1321</v>
      </c>
      <c r="P1092" s="338">
        <v>43707</v>
      </c>
      <c r="Q1092" s="339">
        <v>177468262.62</v>
      </c>
      <c r="R1092" s="339">
        <v>183261500.49865079</v>
      </c>
      <c r="S1092" s="334">
        <v>32</v>
      </c>
      <c r="T1092" s="336">
        <v>9.1644191978289546E-2</v>
      </c>
      <c r="U1092" s="336">
        <v>1.1847023569421102</v>
      </c>
      <c r="V1092" s="336">
        <v>-0.10814212337096951</v>
      </c>
      <c r="W1092" s="336">
        <v>-1.0601544076700811</v>
      </c>
      <c r="X1092" s="336">
        <v>5.3561306436049394E-2</v>
      </c>
      <c r="Y1092" s="336">
        <v>0.40616511668094307</v>
      </c>
      <c r="Z1092" s="336" t="s">
        <v>1418</v>
      </c>
      <c r="AA1092" s="336" t="s">
        <v>1418</v>
      </c>
      <c r="AB1092" s="336">
        <v>0.18529473917703607</v>
      </c>
      <c r="AC1092" s="340">
        <v>-1.0493497201125079</v>
      </c>
      <c r="AD1092" s="509">
        <v>28069983000131</v>
      </c>
      <c r="AE1092" s="337" t="s">
        <v>2349</v>
      </c>
      <c r="AF1092" s="337" t="s">
        <v>736</v>
      </c>
      <c r="AG1092" s="341" t="s">
        <v>736</v>
      </c>
      <c r="AH1092" s="341" t="s">
        <v>2138</v>
      </c>
      <c r="AI1092" s="341">
        <v>5000</v>
      </c>
      <c r="AJ1092" s="341">
        <v>1000</v>
      </c>
      <c r="AK1092" s="341">
        <v>5000</v>
      </c>
      <c r="AL1092" s="336">
        <v>1.9E-2</v>
      </c>
      <c r="AM1092" s="336">
        <v>0.2</v>
      </c>
      <c r="AN1092" s="336" t="s">
        <v>666</v>
      </c>
      <c r="AO1092" s="334" t="s">
        <v>1324</v>
      </c>
      <c r="AP1092" s="337" t="s">
        <v>716</v>
      </c>
      <c r="AQ1092" s="343" t="s">
        <v>659</v>
      </c>
      <c r="AR1092" s="336">
        <v>3.7999999999999996E-3</v>
      </c>
      <c r="AS1092" s="336">
        <v>3.7999999999999996E-3</v>
      </c>
      <c r="AT1092" s="336"/>
      <c r="AX1092" s="629"/>
      <c r="AY1092" s="630"/>
      <c r="AZ1092" s="630"/>
      <c r="BA1092" s="630"/>
      <c r="BB1092" s="631"/>
      <c r="BC1092" s="630"/>
      <c r="BD1092" s="630"/>
      <c r="BE1092" s="630"/>
      <c r="BF1092" s="630"/>
      <c r="BG1092" s="631"/>
      <c r="BH1092" s="631"/>
      <c r="BI1092" s="632"/>
      <c r="BJ1092" s="632"/>
      <c r="BK1092" s="632"/>
      <c r="BL1092" s="631"/>
      <c r="BM1092" s="631"/>
      <c r="BN1092" s="631"/>
      <c r="BO1092" s="631"/>
      <c r="BP1092" s="631"/>
      <c r="BQ1092" s="631"/>
      <c r="BR1092" s="631"/>
      <c r="BS1092" s="631"/>
      <c r="BT1092" s="634"/>
      <c r="BU1092" s="635"/>
      <c r="BV1092" s="633"/>
      <c r="BW1092" s="636"/>
    </row>
    <row r="1093" spans="2:75" ht="15.75" customHeight="1">
      <c r="B1093" s="330" t="s">
        <v>290</v>
      </c>
      <c r="C1093" s="331">
        <v>28407875000121</v>
      </c>
      <c r="D1093" s="332" t="s">
        <v>14</v>
      </c>
      <c r="E1093" s="332" t="s">
        <v>607</v>
      </c>
      <c r="F1093" s="332"/>
      <c r="G1093" s="333"/>
      <c r="H1093" s="333" t="s">
        <v>34</v>
      </c>
      <c r="I1093" s="333" t="s">
        <v>34</v>
      </c>
      <c r="J1093" s="333" t="s">
        <v>608</v>
      </c>
      <c r="K1093" s="334" t="s">
        <v>48</v>
      </c>
      <c r="L1093" s="335"/>
      <c r="M1093" s="335" t="s">
        <v>34</v>
      </c>
      <c r="N1093" s="334">
        <v>460672</v>
      </c>
      <c r="O1093" s="334" t="s">
        <v>1321</v>
      </c>
      <c r="P1093" s="338">
        <v>43178</v>
      </c>
      <c r="Q1093" s="339">
        <v>22306012.890000001</v>
      </c>
      <c r="R1093" s="339">
        <v>50942630.244880959</v>
      </c>
      <c r="S1093" s="334">
        <v>32</v>
      </c>
      <c r="T1093" s="336">
        <v>8.4229008591035326E-2</v>
      </c>
      <c r="U1093" s="336">
        <v>1.0888448339894372</v>
      </c>
      <c r="V1093" s="336">
        <v>-0.1180225399853424</v>
      </c>
      <c r="W1093" s="336">
        <v>-1.1570155279886789</v>
      </c>
      <c r="X1093" s="336">
        <v>3.5365441485136984E-2</v>
      </c>
      <c r="Y1093" s="336">
        <v>0.26818256728734136</v>
      </c>
      <c r="Z1093" s="336">
        <v>2.9286761639420122E-2</v>
      </c>
      <c r="AA1093" s="336">
        <v>0.16647544758283192</v>
      </c>
      <c r="AB1093" s="336">
        <v>0.18615898602916026</v>
      </c>
      <c r="AC1093" s="340">
        <v>-1.1034310769177527</v>
      </c>
      <c r="AD1093" s="509">
        <v>28069983000131</v>
      </c>
      <c r="AE1093" s="337" t="s">
        <v>2349</v>
      </c>
      <c r="AF1093" s="337" t="s">
        <v>2143</v>
      </c>
      <c r="AG1093" s="341" t="s">
        <v>1437</v>
      </c>
      <c r="AH1093" s="341" t="s">
        <v>2138</v>
      </c>
      <c r="AI1093" s="341">
        <v>5000</v>
      </c>
      <c r="AJ1093" s="341">
        <v>1000</v>
      </c>
      <c r="AK1093" s="341">
        <v>5000</v>
      </c>
      <c r="AL1093" s="336">
        <v>2.8999999999999998E-2</v>
      </c>
      <c r="AM1093" s="336" t="s">
        <v>34</v>
      </c>
      <c r="AN1093" s="336" t="s">
        <v>34</v>
      </c>
      <c r="AO1093" s="334" t="s">
        <v>1324</v>
      </c>
      <c r="AP1093" s="337" t="s">
        <v>716</v>
      </c>
      <c r="AQ1093" s="343" t="s">
        <v>659</v>
      </c>
      <c r="AR1093" s="336">
        <v>5.7999999999999996E-3</v>
      </c>
      <c r="AS1093" s="336">
        <v>5.7999999999999996E-3</v>
      </c>
      <c r="AT1093" s="336"/>
      <c r="AX1093" s="629"/>
      <c r="AY1093" s="630"/>
      <c r="AZ1093" s="630"/>
      <c r="BA1093" s="630"/>
      <c r="BB1093" s="631"/>
      <c r="BC1093" s="630"/>
      <c r="BD1093" s="630"/>
      <c r="BE1093" s="630"/>
      <c r="BF1093" s="630"/>
      <c r="BG1093" s="631"/>
      <c r="BH1093" s="631"/>
      <c r="BI1093" s="632"/>
      <c r="BJ1093" s="632"/>
      <c r="BK1093" s="632"/>
      <c r="BL1093" s="631"/>
      <c r="BM1093" s="631"/>
      <c r="BN1093" s="631"/>
      <c r="BO1093" s="631"/>
      <c r="BP1093" s="631"/>
      <c r="BQ1093" s="631"/>
      <c r="BR1093" s="631"/>
      <c r="BS1093" s="631"/>
      <c r="BT1093" s="634"/>
      <c r="BU1093" s="635"/>
      <c r="BV1093" s="633"/>
      <c r="BW1093" s="636"/>
    </row>
    <row r="1094" spans="2:75" ht="15.75" customHeight="1">
      <c r="B1094" s="330" t="s">
        <v>1076</v>
      </c>
      <c r="C1094" s="331">
        <v>17321731000131</v>
      </c>
      <c r="D1094" s="332" t="s">
        <v>14</v>
      </c>
      <c r="E1094" s="332" t="s">
        <v>607</v>
      </c>
      <c r="F1094" s="332"/>
      <c r="G1094" s="333"/>
      <c r="H1094" s="333" t="s">
        <v>34</v>
      </c>
      <c r="I1094" s="333" t="s">
        <v>34</v>
      </c>
      <c r="J1094" s="333" t="s">
        <v>608</v>
      </c>
      <c r="K1094" s="334" t="s">
        <v>48</v>
      </c>
      <c r="L1094" s="335"/>
      <c r="M1094" s="335" t="s">
        <v>1415</v>
      </c>
      <c r="N1094" s="334">
        <v>340944</v>
      </c>
      <c r="O1094" s="334" t="s">
        <v>1321</v>
      </c>
      <c r="P1094" s="338">
        <v>41471</v>
      </c>
      <c r="Q1094" s="339">
        <v>39003479.380000003</v>
      </c>
      <c r="R1094" s="339">
        <v>32739605.566190463</v>
      </c>
      <c r="S1094" s="334">
        <v>32</v>
      </c>
      <c r="T1094" s="336">
        <v>-0.11834335089336845</v>
      </c>
      <c r="U1094" s="336">
        <v>-1.5298475954156971</v>
      </c>
      <c r="V1094" s="336">
        <v>-0.27119980877366789</v>
      </c>
      <c r="W1094" s="336">
        <v>-2.658664946354008</v>
      </c>
      <c r="X1094" s="336">
        <v>-8.3614229725551215E-2</v>
      </c>
      <c r="Y1094" s="336">
        <v>-0.63406189341580621</v>
      </c>
      <c r="Z1094" s="336">
        <v>-2.1485653992151965E-2</v>
      </c>
      <c r="AA1094" s="336">
        <v>-0.12213142268822655</v>
      </c>
      <c r="AB1094" s="336">
        <v>0.22650440398617105</v>
      </c>
      <c r="AC1094" s="340">
        <v>-1.7116143520467864</v>
      </c>
      <c r="AD1094" s="509">
        <v>0</v>
      </c>
      <c r="AE1094" s="337" t="s">
        <v>2352</v>
      </c>
      <c r="AF1094" s="337" t="s">
        <v>2143</v>
      </c>
      <c r="AG1094" s="341" t="s">
        <v>1437</v>
      </c>
      <c r="AH1094" s="341" t="s">
        <v>2138</v>
      </c>
      <c r="AI1094" s="341">
        <v>1000000</v>
      </c>
      <c r="AJ1094" s="341">
        <v>0</v>
      </c>
      <c r="AK1094" s="341">
        <v>0</v>
      </c>
      <c r="AL1094" s="336">
        <v>0.02</v>
      </c>
      <c r="AM1094" s="336">
        <v>0.2</v>
      </c>
      <c r="AN1094" s="336" t="s">
        <v>34</v>
      </c>
      <c r="AO1094" s="334" t="s">
        <v>1324</v>
      </c>
      <c r="AP1094" s="337" t="s">
        <v>716</v>
      </c>
      <c r="AQ1094" s="343" t="s">
        <v>665</v>
      </c>
      <c r="AR1094" s="336">
        <v>3.06705E-3</v>
      </c>
      <c r="AS1094" s="336">
        <v>3.06705E-3</v>
      </c>
      <c r="AT1094" s="336"/>
      <c r="AX1094" s="629"/>
      <c r="AY1094" s="630"/>
      <c r="AZ1094" s="630"/>
      <c r="BA1094" s="630"/>
      <c r="BB1094" s="631"/>
      <c r="BC1094" s="630"/>
      <c r="BD1094" s="630"/>
      <c r="BE1094" s="630"/>
      <c r="BF1094" s="630"/>
      <c r="BG1094" s="631"/>
      <c r="BH1094" s="631"/>
      <c r="BI1094" s="632"/>
      <c r="BJ1094" s="632"/>
      <c r="BK1094" s="632"/>
      <c r="BL1094" s="631"/>
      <c r="BM1094" s="631"/>
      <c r="BN1094" s="631"/>
      <c r="BO1094" s="631"/>
      <c r="BP1094" s="631"/>
      <c r="BQ1094" s="631"/>
      <c r="BR1094" s="631"/>
      <c r="BS1094" s="631"/>
      <c r="BT1094" s="634"/>
      <c r="BU1094" s="635"/>
      <c r="BV1094" s="633"/>
      <c r="BW1094" s="636"/>
    </row>
    <row r="1095" spans="2:75" ht="15.75" customHeight="1">
      <c r="B1095" s="330" t="s">
        <v>1077</v>
      </c>
      <c r="C1095" s="331">
        <v>19186860000190</v>
      </c>
      <c r="D1095" s="332" t="s">
        <v>14</v>
      </c>
      <c r="E1095" s="332" t="s">
        <v>607</v>
      </c>
      <c r="F1095" s="332"/>
      <c r="G1095" s="333"/>
      <c r="H1095" s="333" t="s">
        <v>34</v>
      </c>
      <c r="I1095" s="333" t="s">
        <v>34</v>
      </c>
      <c r="J1095" s="333" t="s">
        <v>611</v>
      </c>
      <c r="K1095" s="334"/>
      <c r="L1095" s="335"/>
      <c r="M1095" s="335" t="s">
        <v>34</v>
      </c>
      <c r="N1095" s="334">
        <v>355739</v>
      </c>
      <c r="O1095" s="334" t="s">
        <v>1321</v>
      </c>
      <c r="P1095" s="338">
        <v>41627</v>
      </c>
      <c r="Q1095" s="339">
        <v>87497726.840000004</v>
      </c>
      <c r="R1095" s="339">
        <v>94605055.695277825</v>
      </c>
      <c r="S1095" s="334">
        <v>32</v>
      </c>
      <c r="T1095" s="336">
        <v>-5.4590426429703465E-2</v>
      </c>
      <c r="U1095" s="336">
        <v>-0.70570109749088794</v>
      </c>
      <c r="V1095" s="336">
        <v>-0.20621364531948827</v>
      </c>
      <c r="W1095" s="336">
        <v>-2.0215832479747466</v>
      </c>
      <c r="X1095" s="336">
        <v>-0.13374957785800679</v>
      </c>
      <c r="Y1095" s="336">
        <v>-1.0142473459191279</v>
      </c>
      <c r="Z1095" s="336">
        <v>-2.2749216249262072E-2</v>
      </c>
      <c r="AA1095" s="336">
        <v>-0.12931392018969301</v>
      </c>
      <c r="AB1095" s="336">
        <v>0.22279660961424544</v>
      </c>
      <c r="AC1095" s="340">
        <v>-1.3610136940011326</v>
      </c>
      <c r="AD1095" s="509">
        <v>18981190000130</v>
      </c>
      <c r="AE1095" s="337" t="s">
        <v>2352</v>
      </c>
      <c r="AF1095" s="337" t="s">
        <v>2143</v>
      </c>
      <c r="AG1095" s="341" t="s">
        <v>1437</v>
      </c>
      <c r="AH1095" s="341" t="s">
        <v>2135</v>
      </c>
      <c r="AI1095" s="341">
        <v>5000</v>
      </c>
      <c r="AJ1095" s="341">
        <v>1000</v>
      </c>
      <c r="AK1095" s="341">
        <v>5000</v>
      </c>
      <c r="AL1095" s="336">
        <v>0.02</v>
      </c>
      <c r="AM1095" s="336">
        <v>0.1</v>
      </c>
      <c r="AN1095" s="336" t="s">
        <v>635</v>
      </c>
      <c r="AO1095" s="334" t="s">
        <v>1324</v>
      </c>
      <c r="AP1095" s="337" t="s">
        <v>716</v>
      </c>
      <c r="AQ1095" s="343" t="s">
        <v>665</v>
      </c>
      <c r="AR1095" s="336">
        <v>6.0000000000000001E-3</v>
      </c>
      <c r="AS1095" s="336">
        <v>6.0000000000000001E-3</v>
      </c>
      <c r="AT1095" s="336"/>
      <c r="AX1095" s="629"/>
      <c r="AY1095" s="630"/>
      <c r="AZ1095" s="630"/>
      <c r="BA1095" s="630"/>
      <c r="BB1095" s="631"/>
      <c r="BC1095" s="630"/>
      <c r="BD1095" s="630"/>
      <c r="BE1095" s="630"/>
      <c r="BF1095" s="630"/>
      <c r="BG1095" s="631"/>
      <c r="BH1095" s="631"/>
      <c r="BI1095" s="632"/>
      <c r="BJ1095" s="632"/>
      <c r="BK1095" s="632"/>
      <c r="BL1095" s="631"/>
      <c r="BM1095" s="631"/>
      <c r="BN1095" s="631"/>
      <c r="BO1095" s="631"/>
      <c r="BP1095" s="631"/>
      <c r="BQ1095" s="631"/>
      <c r="BR1095" s="631"/>
      <c r="BS1095" s="631"/>
      <c r="BT1095" s="634"/>
      <c r="BU1095" s="635"/>
      <c r="BV1095" s="633"/>
      <c r="BW1095" s="636"/>
    </row>
    <row r="1096" spans="2:75" ht="15.75" customHeight="1">
      <c r="B1096" s="330" t="s">
        <v>300</v>
      </c>
      <c r="C1096" s="331">
        <v>8869576000100</v>
      </c>
      <c r="D1096" s="332" t="s">
        <v>14</v>
      </c>
      <c r="E1096" s="332" t="s">
        <v>607</v>
      </c>
      <c r="F1096" s="332"/>
      <c r="G1096" s="333"/>
      <c r="H1096" s="333" t="s">
        <v>34</v>
      </c>
      <c r="I1096" s="333" t="s">
        <v>34</v>
      </c>
      <c r="J1096" s="333" t="s">
        <v>608</v>
      </c>
      <c r="K1096" s="334" t="s">
        <v>48</v>
      </c>
      <c r="L1096" s="335"/>
      <c r="M1096" s="335" t="s">
        <v>34</v>
      </c>
      <c r="N1096" s="334">
        <v>187003</v>
      </c>
      <c r="O1096" s="334" t="s">
        <v>1321</v>
      </c>
      <c r="P1096" s="338">
        <v>39260</v>
      </c>
      <c r="Q1096" s="339">
        <v>217053271.25</v>
      </c>
      <c r="R1096" s="339">
        <v>219732980.20750001</v>
      </c>
      <c r="S1096" s="334">
        <v>32</v>
      </c>
      <c r="T1096" s="336">
        <v>-5.4988358974605855E-4</v>
      </c>
      <c r="U1096" s="336">
        <v>-7.1084524916785966E-3</v>
      </c>
      <c r="V1096" s="336">
        <v>-0.11186644231818066</v>
      </c>
      <c r="W1096" s="336">
        <v>-1.0966651864894568</v>
      </c>
      <c r="X1096" s="336">
        <v>-0.14637283845658988</v>
      </c>
      <c r="Y1096" s="336">
        <v>-1.1099718241866454</v>
      </c>
      <c r="Z1096" s="336">
        <v>7.4100397096406034E-3</v>
      </c>
      <c r="AA1096" s="336">
        <v>4.2121067957495158E-2</v>
      </c>
      <c r="AB1096" s="336">
        <v>0.2634757605843181</v>
      </c>
      <c r="AC1096" s="340">
        <v>-0.6876747122836645</v>
      </c>
      <c r="AD1096" s="509">
        <v>0</v>
      </c>
      <c r="AE1096" s="337" t="s">
        <v>2354</v>
      </c>
      <c r="AF1096" s="337" t="s">
        <v>2143</v>
      </c>
      <c r="AG1096" s="341" t="s">
        <v>1437</v>
      </c>
      <c r="AH1096" s="341" t="s">
        <v>2135</v>
      </c>
      <c r="AI1096" s="341">
        <v>5000</v>
      </c>
      <c r="AJ1096" s="341">
        <v>5000</v>
      </c>
      <c r="AK1096" s="341">
        <v>5000</v>
      </c>
      <c r="AL1096" s="336">
        <v>0.02</v>
      </c>
      <c r="AM1096" s="336">
        <v>0.2</v>
      </c>
      <c r="AN1096" s="336" t="s">
        <v>2166</v>
      </c>
      <c r="AO1096" s="334" t="s">
        <v>1324</v>
      </c>
      <c r="AP1096" s="337" t="s">
        <v>716</v>
      </c>
      <c r="AQ1096" s="343" t="s">
        <v>665</v>
      </c>
      <c r="AR1096" s="336">
        <v>5.3333333333333332E-3</v>
      </c>
      <c r="AS1096" s="336">
        <v>5.3333333333333332E-3</v>
      </c>
      <c r="AT1096" s="336"/>
      <c r="AX1096" s="629"/>
      <c r="AY1096" s="630"/>
      <c r="AZ1096" s="630"/>
      <c r="BA1096" s="630"/>
      <c r="BB1096" s="631"/>
      <c r="BC1096" s="630"/>
      <c r="BD1096" s="630"/>
      <c r="BE1096" s="630"/>
      <c r="BF1096" s="630"/>
      <c r="BG1096" s="631"/>
      <c r="BH1096" s="631"/>
      <c r="BI1096" s="632"/>
      <c r="BJ1096" s="632"/>
      <c r="BK1096" s="632"/>
      <c r="BL1096" s="631"/>
      <c r="BM1096" s="631"/>
      <c r="BN1096" s="631"/>
      <c r="BO1096" s="631"/>
      <c r="BP1096" s="631"/>
      <c r="BQ1096" s="631"/>
      <c r="BR1096" s="631"/>
      <c r="BS1096" s="631"/>
      <c r="BT1096" s="634"/>
      <c r="BU1096" s="635"/>
      <c r="BV1096" s="633"/>
      <c r="BW1096" s="636"/>
    </row>
    <row r="1097" spans="2:75" ht="15.75" customHeight="1">
      <c r="B1097" s="330" t="s">
        <v>562</v>
      </c>
      <c r="C1097" s="331">
        <v>39959357000137</v>
      </c>
      <c r="D1097" s="332" t="s">
        <v>14</v>
      </c>
      <c r="E1097" s="332" t="s">
        <v>607</v>
      </c>
      <c r="F1097" s="332"/>
      <c r="G1097" s="333"/>
      <c r="H1097" s="333" t="s">
        <v>34</v>
      </c>
      <c r="I1097" s="333" t="s">
        <v>34</v>
      </c>
      <c r="J1097" s="333" t="s">
        <v>608</v>
      </c>
      <c r="K1097" s="334" t="s">
        <v>48</v>
      </c>
      <c r="L1097" s="335"/>
      <c r="M1097" s="335" t="s">
        <v>34</v>
      </c>
      <c r="N1097" s="334">
        <v>603430</v>
      </c>
      <c r="O1097" s="334" t="s">
        <v>1321</v>
      </c>
      <c r="P1097" s="338">
        <v>44403</v>
      </c>
      <c r="Q1097" s="339">
        <v>6157808.9800000004</v>
      </c>
      <c r="R1097" s="339">
        <v>7268936.3979761917</v>
      </c>
      <c r="S1097" s="334">
        <v>32</v>
      </c>
      <c r="T1097" s="336">
        <v>-5.2031577990402367E-3</v>
      </c>
      <c r="U1097" s="336">
        <v>-6.7262236427650376E-2</v>
      </c>
      <c r="V1097" s="336">
        <v>-0.11736963858223848</v>
      </c>
      <c r="W1097" s="336">
        <v>-1.150614911108796</v>
      </c>
      <c r="X1097" s="336" t="s">
        <v>1418</v>
      </c>
      <c r="Y1097" s="336" t="s">
        <v>1418</v>
      </c>
      <c r="Z1097" s="336" t="s">
        <v>1418</v>
      </c>
      <c r="AA1097" s="336" t="s">
        <v>1418</v>
      </c>
      <c r="AB1097" s="336">
        <v>0.26251586627813206</v>
      </c>
      <c r="AC1097" s="340">
        <v>-0.71480582753506083</v>
      </c>
      <c r="AD1097" s="509">
        <v>0</v>
      </c>
      <c r="AE1097" s="337" t="s">
        <v>2354</v>
      </c>
      <c r="AF1097" s="337" t="s">
        <v>2143</v>
      </c>
      <c r="AG1097" s="341" t="s">
        <v>1437</v>
      </c>
      <c r="AH1097" s="341" t="s">
        <v>2138</v>
      </c>
      <c r="AI1097" s="341">
        <v>500</v>
      </c>
      <c r="AJ1097" s="341">
        <v>500</v>
      </c>
      <c r="AK1097" s="341">
        <v>500</v>
      </c>
      <c r="AL1097" s="336">
        <v>0.02</v>
      </c>
      <c r="AM1097" s="336">
        <v>0.2</v>
      </c>
      <c r="AN1097" s="336" t="s">
        <v>2166</v>
      </c>
      <c r="AO1097" s="334" t="s">
        <v>1324</v>
      </c>
      <c r="AP1097" s="337" t="s">
        <v>716</v>
      </c>
      <c r="AQ1097" s="343" t="s">
        <v>665</v>
      </c>
      <c r="AR1097" s="336">
        <v>5.3340000000000002E-3</v>
      </c>
      <c r="AS1097" s="336">
        <v>5.3340000000000002E-3</v>
      </c>
      <c r="AT1097" s="336"/>
      <c r="AX1097" s="629"/>
      <c r="AY1097" s="630"/>
      <c r="AZ1097" s="630"/>
      <c r="BA1097" s="630"/>
      <c r="BB1097" s="631"/>
      <c r="BC1097" s="630"/>
      <c r="BD1097" s="630"/>
      <c r="BE1097" s="630"/>
      <c r="BF1097" s="630"/>
      <c r="BG1097" s="631"/>
      <c r="BH1097" s="631"/>
      <c r="BI1097" s="632"/>
      <c r="BJ1097" s="632"/>
      <c r="BK1097" s="632"/>
      <c r="BL1097" s="631"/>
      <c r="BM1097" s="631"/>
      <c r="BN1097" s="631"/>
      <c r="BO1097" s="631"/>
      <c r="BP1097" s="631"/>
      <c r="BQ1097" s="631"/>
      <c r="BR1097" s="631"/>
      <c r="BS1097" s="631"/>
      <c r="BT1097" s="634"/>
      <c r="BU1097" s="635"/>
      <c r="BV1097" s="633"/>
      <c r="BW1097" s="636"/>
    </row>
    <row r="1098" spans="2:75" ht="15.75" customHeight="1">
      <c r="B1098" s="330" t="s">
        <v>302</v>
      </c>
      <c r="C1098" s="331">
        <v>34791444000104</v>
      </c>
      <c r="D1098" s="332" t="s">
        <v>14</v>
      </c>
      <c r="E1098" s="332" t="s">
        <v>607</v>
      </c>
      <c r="F1098" s="332"/>
      <c r="G1098" s="333"/>
      <c r="H1098" s="333" t="s">
        <v>34</v>
      </c>
      <c r="I1098" s="333" t="s">
        <v>34</v>
      </c>
      <c r="J1098" s="333" t="s">
        <v>608</v>
      </c>
      <c r="K1098" s="334" t="s">
        <v>48</v>
      </c>
      <c r="L1098" s="335"/>
      <c r="M1098" s="335" t="s">
        <v>1415</v>
      </c>
      <c r="N1098" s="334">
        <v>520780</v>
      </c>
      <c r="O1098" s="334" t="s">
        <v>1321</v>
      </c>
      <c r="P1098" s="338">
        <v>43822</v>
      </c>
      <c r="Q1098" s="339">
        <v>47383471.450000003</v>
      </c>
      <c r="R1098" s="339">
        <v>52856821.291031726</v>
      </c>
      <c r="S1098" s="334">
        <v>32</v>
      </c>
      <c r="T1098" s="336">
        <v>9.1929557100007608E-2</v>
      </c>
      <c r="U1098" s="336">
        <v>1.1883913275685145</v>
      </c>
      <c r="V1098" s="336">
        <v>-3.0753628747344885E-2</v>
      </c>
      <c r="W1098" s="336">
        <v>-0.30148839371781144</v>
      </c>
      <c r="X1098" s="336">
        <v>0.15676276737440187</v>
      </c>
      <c r="Y1098" s="336">
        <v>1.1887605426106143</v>
      </c>
      <c r="Z1098" s="336" t="s">
        <v>1418</v>
      </c>
      <c r="AA1098" s="336" t="s">
        <v>1418</v>
      </c>
      <c r="AB1098" s="336">
        <v>0.19679500426497687</v>
      </c>
      <c r="AC1098" s="340">
        <v>-0.55401249986488488</v>
      </c>
      <c r="AD1098" s="509">
        <v>34791421000108</v>
      </c>
      <c r="AE1098" s="337" t="s">
        <v>2356</v>
      </c>
      <c r="AF1098" s="337" t="s">
        <v>2140</v>
      </c>
      <c r="AG1098" s="341" t="s">
        <v>719</v>
      </c>
      <c r="AH1098" s="341" t="s">
        <v>2138</v>
      </c>
      <c r="AI1098" s="341">
        <v>10000</v>
      </c>
      <c r="AJ1098" s="341">
        <v>5000</v>
      </c>
      <c r="AK1098" s="341">
        <v>5000</v>
      </c>
      <c r="AL1098" s="336">
        <v>0.02</v>
      </c>
      <c r="AM1098" s="336">
        <v>0.2</v>
      </c>
      <c r="AN1098" s="336" t="s">
        <v>666</v>
      </c>
      <c r="AO1098" s="334" t="s">
        <v>1324</v>
      </c>
      <c r="AP1098" s="337" t="s">
        <v>716</v>
      </c>
      <c r="AQ1098" s="343" t="s">
        <v>659</v>
      </c>
      <c r="AR1098" s="336">
        <v>3.3333333333333331E-3</v>
      </c>
      <c r="AS1098" s="336">
        <v>3.3333333333333331E-3</v>
      </c>
      <c r="AT1098" s="336"/>
      <c r="AX1098" s="629"/>
      <c r="AY1098" s="630"/>
      <c r="AZ1098" s="630"/>
      <c r="BA1098" s="630"/>
      <c r="BB1098" s="631"/>
      <c r="BC1098" s="630"/>
      <c r="BD1098" s="630"/>
      <c r="BE1098" s="630"/>
      <c r="BF1098" s="630"/>
      <c r="BG1098" s="631"/>
      <c r="BH1098" s="631"/>
      <c r="BI1098" s="632"/>
      <c r="BJ1098" s="632"/>
      <c r="BK1098" s="632"/>
      <c r="BL1098" s="631"/>
      <c r="BM1098" s="631"/>
      <c r="BN1098" s="631"/>
      <c r="BO1098" s="631"/>
      <c r="BP1098" s="631"/>
      <c r="BQ1098" s="631"/>
      <c r="BR1098" s="631"/>
      <c r="BS1098" s="631"/>
      <c r="BT1098" s="634"/>
      <c r="BU1098" s="635"/>
      <c r="BV1098" s="633"/>
      <c r="BW1098" s="636"/>
    </row>
    <row r="1099" spans="2:75" ht="15.75" customHeight="1">
      <c r="B1099" s="330" t="s">
        <v>303</v>
      </c>
      <c r="C1099" s="331">
        <v>14113340000133</v>
      </c>
      <c r="D1099" s="332" t="s">
        <v>14</v>
      </c>
      <c r="E1099" s="332" t="s">
        <v>607</v>
      </c>
      <c r="F1099" s="332"/>
      <c r="G1099" s="333"/>
      <c r="H1099" s="333" t="s">
        <v>34</v>
      </c>
      <c r="I1099" s="333" t="s">
        <v>34</v>
      </c>
      <c r="J1099" s="333" t="s">
        <v>608</v>
      </c>
      <c r="K1099" s="334" t="s">
        <v>48</v>
      </c>
      <c r="L1099" s="335"/>
      <c r="M1099" s="335" t="s">
        <v>1415</v>
      </c>
      <c r="N1099" s="334">
        <v>287989</v>
      </c>
      <c r="O1099" s="334" t="s">
        <v>1324</v>
      </c>
      <c r="P1099" s="338">
        <v>40816</v>
      </c>
      <c r="Q1099" s="339">
        <v>800397164.78999996</v>
      </c>
      <c r="R1099" s="339">
        <v>859392665.79698408</v>
      </c>
      <c r="S1099" s="334">
        <v>32</v>
      </c>
      <c r="T1099" s="336">
        <v>9.7378310238932952E-2</v>
      </c>
      <c r="U1099" s="336">
        <v>1.258828422890494</v>
      </c>
      <c r="V1099" s="336">
        <v>-8.0654699159541376E-3</v>
      </c>
      <c r="W1099" s="336">
        <v>-7.9068573972763484E-2</v>
      </c>
      <c r="X1099" s="336">
        <v>0.16430796740848019</v>
      </c>
      <c r="Y1099" s="336">
        <v>1.2459771651342175</v>
      </c>
      <c r="Z1099" s="336">
        <v>0.25983419310781541</v>
      </c>
      <c r="AA1099" s="336">
        <v>1.4769817888204051</v>
      </c>
      <c r="AB1099" s="336">
        <v>0.20319550761773877</v>
      </c>
      <c r="AC1099" s="340">
        <v>-0.41639684595114917</v>
      </c>
      <c r="AD1099" s="509">
        <v>32812291000109</v>
      </c>
      <c r="AE1099" s="337" t="s">
        <v>2356</v>
      </c>
      <c r="AF1099" s="337" t="s">
        <v>2140</v>
      </c>
      <c r="AG1099" s="341" t="s">
        <v>719</v>
      </c>
      <c r="AH1099" s="341" t="s">
        <v>2138</v>
      </c>
      <c r="AI1099" s="341">
        <v>10000</v>
      </c>
      <c r="AJ1099" s="341">
        <v>5000</v>
      </c>
      <c r="AK1099" s="341">
        <v>5000</v>
      </c>
      <c r="AL1099" s="336">
        <v>1.4999999999999999E-2</v>
      </c>
      <c r="AM1099" s="336">
        <v>0.2</v>
      </c>
      <c r="AN1099" s="336" t="s">
        <v>666</v>
      </c>
      <c r="AO1099" s="334" t="s">
        <v>1324</v>
      </c>
      <c r="AP1099" s="337" t="s">
        <v>716</v>
      </c>
      <c r="AQ1099" s="343" t="s">
        <v>659</v>
      </c>
      <c r="AR1099" s="336">
        <v>3.1499999999999996E-3</v>
      </c>
      <c r="AS1099" s="336">
        <v>3.1499999999999996E-3</v>
      </c>
      <c r="AT1099" s="336"/>
      <c r="AX1099" s="629"/>
      <c r="AY1099" s="630"/>
      <c r="AZ1099" s="630"/>
      <c r="BA1099" s="630"/>
      <c r="BB1099" s="631"/>
      <c r="BC1099" s="630"/>
      <c r="BD1099" s="630"/>
      <c r="BE1099" s="630"/>
      <c r="BF1099" s="630"/>
      <c r="BG1099" s="631"/>
      <c r="BH1099" s="631"/>
      <c r="BI1099" s="632"/>
      <c r="BJ1099" s="632"/>
      <c r="BK1099" s="632"/>
      <c r="BL1099" s="631"/>
      <c r="BM1099" s="631"/>
      <c r="BN1099" s="631"/>
      <c r="BO1099" s="631"/>
      <c r="BP1099" s="631"/>
      <c r="BQ1099" s="631"/>
      <c r="BR1099" s="631"/>
      <c r="BS1099" s="631"/>
      <c r="BT1099" s="634"/>
      <c r="BU1099" s="635"/>
      <c r="BV1099" s="633"/>
      <c r="BW1099" s="636"/>
    </row>
    <row r="1100" spans="2:75" ht="15.75" customHeight="1">
      <c r="B1100" s="330" t="s">
        <v>306</v>
      </c>
      <c r="C1100" s="331">
        <v>17759778000181</v>
      </c>
      <c r="D1100" s="332" t="s">
        <v>14</v>
      </c>
      <c r="E1100" s="332" t="s">
        <v>607</v>
      </c>
      <c r="F1100" s="332"/>
      <c r="G1100" s="333"/>
      <c r="H1100" s="333" t="s">
        <v>34</v>
      </c>
      <c r="I1100" s="333" t="s">
        <v>34</v>
      </c>
      <c r="J1100" s="333" t="s">
        <v>608</v>
      </c>
      <c r="K1100" s="334" t="s">
        <v>48</v>
      </c>
      <c r="L1100" s="335"/>
      <c r="M1100" s="335" t="s">
        <v>34</v>
      </c>
      <c r="N1100" s="334">
        <v>395951</v>
      </c>
      <c r="O1100" s="334" t="s">
        <v>1321</v>
      </c>
      <c r="P1100" s="338">
        <v>41402</v>
      </c>
      <c r="Q1100" s="339">
        <v>57694633.909999996</v>
      </c>
      <c r="R1100" s="339">
        <v>77813250.066547647</v>
      </c>
      <c r="S1100" s="334">
        <v>32</v>
      </c>
      <c r="T1100" s="336">
        <v>3.5133665956920579E-2</v>
      </c>
      <c r="U1100" s="336">
        <v>0.45417975726209731</v>
      </c>
      <c r="V1100" s="336">
        <v>-1.7173289307878203E-2</v>
      </c>
      <c r="W1100" s="336">
        <v>-0.16835565815076275</v>
      </c>
      <c r="X1100" s="336">
        <v>1.3015620271548567E-2</v>
      </c>
      <c r="Y1100" s="336">
        <v>9.869981294388859E-2</v>
      </c>
      <c r="Z1100" s="336">
        <v>0.14387483931707856</v>
      </c>
      <c r="AA1100" s="336">
        <v>0.81783122921243945</v>
      </c>
      <c r="AB1100" s="336">
        <v>0.18049383608507524</v>
      </c>
      <c r="AC1100" s="340">
        <v>-0.54430494512162397</v>
      </c>
      <c r="AD1100" s="509">
        <v>0</v>
      </c>
      <c r="AE1100" s="337" t="s">
        <v>2357</v>
      </c>
      <c r="AF1100" s="337" t="s">
        <v>2134</v>
      </c>
      <c r="AG1100" s="341" t="s">
        <v>1436</v>
      </c>
      <c r="AH1100" s="341" t="s">
        <v>2138</v>
      </c>
      <c r="AI1100" s="341">
        <v>1000</v>
      </c>
      <c r="AJ1100" s="341">
        <v>1000</v>
      </c>
      <c r="AK1100" s="341">
        <v>100</v>
      </c>
      <c r="AL1100" s="336">
        <v>0.02</v>
      </c>
      <c r="AM1100" s="336">
        <v>0.2</v>
      </c>
      <c r="AN1100" s="336" t="s">
        <v>34</v>
      </c>
      <c r="AO1100" s="334" t="s">
        <v>1324</v>
      </c>
      <c r="AP1100" s="337" t="s">
        <v>716</v>
      </c>
      <c r="AQ1100" s="343" t="s">
        <v>659</v>
      </c>
      <c r="AR1100" s="336">
        <v>6.0000000000000001E-3</v>
      </c>
      <c r="AS1100" s="336">
        <v>6.0000000000000001E-3</v>
      </c>
      <c r="AT1100" s="336"/>
      <c r="AX1100" s="629"/>
      <c r="AY1100" s="630"/>
      <c r="AZ1100" s="630"/>
      <c r="BA1100" s="630"/>
      <c r="BB1100" s="631"/>
      <c r="BC1100" s="630"/>
      <c r="BD1100" s="630"/>
      <c r="BE1100" s="630"/>
      <c r="BF1100" s="630"/>
      <c r="BG1100" s="631"/>
      <c r="BH1100" s="631"/>
      <c r="BI1100" s="632"/>
      <c r="BJ1100" s="632"/>
      <c r="BK1100" s="632"/>
      <c r="BL1100" s="631"/>
      <c r="BM1100" s="631"/>
      <c r="BN1100" s="631"/>
      <c r="BO1100" s="631"/>
      <c r="BP1100" s="631"/>
      <c r="BQ1100" s="631"/>
      <c r="BR1100" s="631"/>
      <c r="BS1100" s="631"/>
      <c r="BT1100" s="634"/>
      <c r="BU1100" s="635"/>
      <c r="BV1100" s="633"/>
      <c r="BW1100" s="636"/>
    </row>
    <row r="1101" spans="2:75" ht="15.75" customHeight="1">
      <c r="B1101" s="330" t="s">
        <v>308</v>
      </c>
      <c r="C1101" s="331">
        <v>26218614000138</v>
      </c>
      <c r="D1101" s="332" t="s">
        <v>14</v>
      </c>
      <c r="E1101" s="332" t="s">
        <v>607</v>
      </c>
      <c r="F1101" s="332"/>
      <c r="G1101" s="333"/>
      <c r="H1101" s="333" t="s">
        <v>34</v>
      </c>
      <c r="I1101" s="333" t="s">
        <v>34</v>
      </c>
      <c r="J1101" s="333" t="s">
        <v>608</v>
      </c>
      <c r="K1101" s="334" t="s">
        <v>48</v>
      </c>
      <c r="L1101" s="335"/>
      <c r="M1101" s="335" t="s">
        <v>34</v>
      </c>
      <c r="N1101" s="334">
        <v>436607</v>
      </c>
      <c r="O1101" s="334" t="s">
        <v>1321</v>
      </c>
      <c r="P1101" s="338">
        <v>42782</v>
      </c>
      <c r="Q1101" s="339">
        <v>84918167.019999996</v>
      </c>
      <c r="R1101" s="339">
        <v>124127540.21392851</v>
      </c>
      <c r="S1101" s="334">
        <v>32</v>
      </c>
      <c r="T1101" s="336">
        <v>-4.2937196868663152E-2</v>
      </c>
      <c r="U1101" s="336">
        <v>-0.55505752446203227</v>
      </c>
      <c r="V1101" s="336">
        <v>-0.27454965365167083</v>
      </c>
      <c r="W1101" s="336">
        <v>-2.6915046271529817</v>
      </c>
      <c r="X1101" s="336">
        <v>-0.16357765460006868</v>
      </c>
      <c r="Y1101" s="336">
        <v>-1.2404390704390067</v>
      </c>
      <c r="Z1101" s="336">
        <v>-9.7388807880545714E-2</v>
      </c>
      <c r="AA1101" s="336">
        <v>-0.55358955630142825</v>
      </c>
      <c r="AB1101" s="336">
        <v>0.26594225935909688</v>
      </c>
      <c r="AC1101" s="340">
        <v>-1.4389252753129429</v>
      </c>
      <c r="AD1101" s="509">
        <v>39150853000145</v>
      </c>
      <c r="AE1101" s="337" t="s">
        <v>2359</v>
      </c>
      <c r="AF1101" s="337" t="s">
        <v>2137</v>
      </c>
      <c r="AG1101" s="341" t="s">
        <v>59</v>
      </c>
      <c r="AH1101" s="341" t="s">
        <v>2138</v>
      </c>
      <c r="AI1101" s="341">
        <v>25000</v>
      </c>
      <c r="AJ1101" s="341">
        <v>1000</v>
      </c>
      <c r="AK1101" s="341">
        <v>1000</v>
      </c>
      <c r="AL1101" s="336">
        <v>0.02</v>
      </c>
      <c r="AM1101" s="336">
        <v>0.2</v>
      </c>
      <c r="AN1101" s="336" t="s">
        <v>666</v>
      </c>
      <c r="AO1101" s="334" t="s">
        <v>1324</v>
      </c>
      <c r="AP1101" s="337" t="s">
        <v>716</v>
      </c>
      <c r="AQ1101" s="343" t="s">
        <v>665</v>
      </c>
      <c r="AR1101" s="336">
        <v>5.3333333333333332E-3</v>
      </c>
      <c r="AS1101" s="336">
        <v>5.3333333333333332E-3</v>
      </c>
      <c r="AT1101" s="336"/>
      <c r="AX1101" s="629"/>
      <c r="AY1101" s="630"/>
      <c r="AZ1101" s="630"/>
      <c r="BA1101" s="630"/>
      <c r="BB1101" s="631"/>
      <c r="BC1101" s="630"/>
      <c r="BD1101" s="630"/>
      <c r="BE1101" s="630"/>
      <c r="BF1101" s="630"/>
      <c r="BG1101" s="631"/>
      <c r="BH1101" s="631"/>
      <c r="BI1101" s="632"/>
      <c r="BJ1101" s="632"/>
      <c r="BK1101" s="632"/>
      <c r="BL1101" s="631"/>
      <c r="BM1101" s="631"/>
      <c r="BN1101" s="631"/>
      <c r="BO1101" s="631"/>
      <c r="BP1101" s="631"/>
      <c r="BQ1101" s="631"/>
      <c r="BR1101" s="631"/>
      <c r="BS1101" s="631"/>
      <c r="BT1101" s="634"/>
      <c r="BU1101" s="635"/>
      <c r="BV1101" s="633"/>
      <c r="BW1101" s="636"/>
    </row>
    <row r="1102" spans="2:75" ht="15.75" customHeight="1">
      <c r="B1102" s="330" t="s">
        <v>309</v>
      </c>
      <c r="C1102" s="331">
        <v>11961199000130</v>
      </c>
      <c r="D1102" s="332" t="s">
        <v>14</v>
      </c>
      <c r="E1102" s="332" t="s">
        <v>607</v>
      </c>
      <c r="F1102" s="332"/>
      <c r="G1102" s="333"/>
      <c r="H1102" s="333" t="s">
        <v>34</v>
      </c>
      <c r="I1102" s="333" t="s">
        <v>34</v>
      </c>
      <c r="J1102" s="333" t="s">
        <v>608</v>
      </c>
      <c r="K1102" s="334" t="s">
        <v>48</v>
      </c>
      <c r="L1102" s="335"/>
      <c r="M1102" s="335" t="s">
        <v>1415</v>
      </c>
      <c r="N1102" s="334">
        <v>303593</v>
      </c>
      <c r="O1102" s="334" t="s">
        <v>1321</v>
      </c>
      <c r="P1102" s="338">
        <v>41037</v>
      </c>
      <c r="Q1102" s="339">
        <v>289396763.73000002</v>
      </c>
      <c r="R1102" s="339">
        <v>394200097.52424622</v>
      </c>
      <c r="S1102" s="334">
        <v>32</v>
      </c>
      <c r="T1102" s="336">
        <v>-3.8487678970362538E-2</v>
      </c>
      <c r="U1102" s="336">
        <v>-0.49753773812770979</v>
      </c>
      <c r="V1102" s="336">
        <v>-0.27001371132820196</v>
      </c>
      <c r="W1102" s="336">
        <v>-2.6470372253925523</v>
      </c>
      <c r="X1102" s="336">
        <v>-0.15272168749952431</v>
      </c>
      <c r="Y1102" s="336">
        <v>-1.1581162998146255</v>
      </c>
      <c r="Z1102" s="336">
        <v>-7.6653964596920199E-2</v>
      </c>
      <c r="AA1102" s="336">
        <v>-0.43572598508448507</v>
      </c>
      <c r="AB1102" s="336">
        <v>0.26638335724013601</v>
      </c>
      <c r="AC1102" s="340">
        <v>-1.4127384849244429</v>
      </c>
      <c r="AD1102" s="509">
        <v>20889133000178</v>
      </c>
      <c r="AE1102" s="337" t="s">
        <v>2359</v>
      </c>
      <c r="AF1102" s="337" t="s">
        <v>2137</v>
      </c>
      <c r="AG1102" s="341" t="s">
        <v>59</v>
      </c>
      <c r="AH1102" s="341" t="s">
        <v>2138</v>
      </c>
      <c r="AI1102" s="341">
        <v>25000</v>
      </c>
      <c r="AJ1102" s="341">
        <v>1000</v>
      </c>
      <c r="AK1102" s="341">
        <v>1000</v>
      </c>
      <c r="AL1102" s="336">
        <v>1.3000000000000001E-2</v>
      </c>
      <c r="AM1102" s="336">
        <v>0.2</v>
      </c>
      <c r="AN1102" s="336" t="s">
        <v>666</v>
      </c>
      <c r="AO1102" s="334" t="s">
        <v>1324</v>
      </c>
      <c r="AP1102" s="337" t="s">
        <v>716</v>
      </c>
      <c r="AQ1102" s="343" t="s">
        <v>665</v>
      </c>
      <c r="AR1102" s="336" t="s">
        <v>34</v>
      </c>
      <c r="AS1102" s="336" t="s">
        <v>34</v>
      </c>
      <c r="AT1102" s="336"/>
      <c r="AX1102" s="629"/>
      <c r="AY1102" s="630"/>
      <c r="AZ1102" s="630"/>
      <c r="BA1102" s="630"/>
      <c r="BB1102" s="631"/>
      <c r="BC1102" s="630"/>
      <c r="BD1102" s="630"/>
      <c r="BE1102" s="630"/>
      <c r="BF1102" s="630"/>
      <c r="BG1102" s="631"/>
      <c r="BH1102" s="631"/>
      <c r="BI1102" s="632"/>
      <c r="BJ1102" s="632"/>
      <c r="BK1102" s="632"/>
      <c r="BL1102" s="631"/>
      <c r="BM1102" s="631"/>
      <c r="BN1102" s="631"/>
      <c r="BO1102" s="631"/>
      <c r="BP1102" s="631"/>
      <c r="BQ1102" s="631"/>
      <c r="BR1102" s="631"/>
      <c r="BS1102" s="631"/>
      <c r="BT1102" s="634"/>
      <c r="BU1102" s="635"/>
      <c r="BV1102" s="633"/>
      <c r="BW1102" s="636"/>
    </row>
    <row r="1103" spans="2:75" ht="15.75" customHeight="1">
      <c r="B1103" s="330" t="s">
        <v>1092</v>
      </c>
      <c r="C1103" s="331">
        <v>39471486000181</v>
      </c>
      <c r="D1103" s="332" t="s">
        <v>14</v>
      </c>
      <c r="E1103" s="332" t="s">
        <v>607</v>
      </c>
      <c r="F1103" s="332"/>
      <c r="G1103" s="333"/>
      <c r="H1103" s="333" t="s">
        <v>34</v>
      </c>
      <c r="I1103" s="333" t="s">
        <v>34</v>
      </c>
      <c r="J1103" s="333" t="s">
        <v>608</v>
      </c>
      <c r="K1103" s="334" t="s">
        <v>48</v>
      </c>
      <c r="L1103" s="335"/>
      <c r="M1103" s="335" t="s">
        <v>1415</v>
      </c>
      <c r="N1103" s="334">
        <v>605875</v>
      </c>
      <c r="O1103" s="334" t="s">
        <v>1321</v>
      </c>
      <c r="P1103" s="338">
        <v>44407</v>
      </c>
      <c r="Q1103" s="339">
        <v>14952363.15</v>
      </c>
      <c r="R1103" s="339">
        <v>14376214.244325392</v>
      </c>
      <c r="S1103" s="334">
        <v>32</v>
      </c>
      <c r="T1103" s="336">
        <v>3.8160802553423467E-2</v>
      </c>
      <c r="U1103" s="336">
        <v>0.4933121428857522</v>
      </c>
      <c r="V1103" s="336">
        <v>-0.10645840919035876</v>
      </c>
      <c r="W1103" s="336">
        <v>-1.0436483788055666</v>
      </c>
      <c r="X1103" s="336" t="s">
        <v>1418</v>
      </c>
      <c r="Y1103" s="336" t="s">
        <v>1418</v>
      </c>
      <c r="Z1103" s="336" t="s">
        <v>1418</v>
      </c>
      <c r="AA1103" s="336" t="s">
        <v>1418</v>
      </c>
      <c r="AB1103" s="336">
        <v>0.21420385578257309</v>
      </c>
      <c r="AC1103" s="340">
        <v>-0.8718129375443926</v>
      </c>
      <c r="AD1103" s="509">
        <v>39471368000173</v>
      </c>
      <c r="AE1103" s="337" t="s">
        <v>2365</v>
      </c>
      <c r="AF1103" s="337" t="s">
        <v>736</v>
      </c>
      <c r="AG1103" s="341" t="s">
        <v>736</v>
      </c>
      <c r="AH1103" s="341" t="s">
        <v>2138</v>
      </c>
      <c r="AI1103" s="341">
        <v>10000</v>
      </c>
      <c r="AJ1103" s="341">
        <v>1000</v>
      </c>
      <c r="AK1103" s="341">
        <v>1000</v>
      </c>
      <c r="AL1103" s="336">
        <v>1.8000000000000002E-2</v>
      </c>
      <c r="AM1103" s="336">
        <v>0.2</v>
      </c>
      <c r="AN1103" s="336" t="s">
        <v>666</v>
      </c>
      <c r="AO1103" s="334" t="s">
        <v>1324</v>
      </c>
      <c r="AP1103" s="337" t="s">
        <v>716</v>
      </c>
      <c r="AQ1103" s="343" t="s">
        <v>659</v>
      </c>
      <c r="AR1103" s="336">
        <v>3.5999999999999999E-3</v>
      </c>
      <c r="AS1103" s="336">
        <v>3.5999999999999999E-3</v>
      </c>
      <c r="AT1103" s="336"/>
      <c r="AX1103" s="629"/>
      <c r="AY1103" s="630"/>
      <c r="AZ1103" s="630"/>
      <c r="BA1103" s="630"/>
      <c r="BB1103" s="631"/>
      <c r="BC1103" s="630"/>
      <c r="BD1103" s="630"/>
      <c r="BE1103" s="630"/>
      <c r="BF1103" s="630"/>
      <c r="BG1103" s="631"/>
      <c r="BH1103" s="631"/>
      <c r="BI1103" s="632"/>
      <c r="BJ1103" s="632"/>
      <c r="BK1103" s="632"/>
      <c r="BL1103" s="631"/>
      <c r="BM1103" s="631"/>
      <c r="BN1103" s="631"/>
      <c r="BO1103" s="631"/>
      <c r="BP1103" s="631"/>
      <c r="BQ1103" s="631"/>
      <c r="BR1103" s="631"/>
      <c r="BS1103" s="631"/>
      <c r="BT1103" s="634"/>
      <c r="BU1103" s="635"/>
      <c r="BV1103" s="633"/>
      <c r="BW1103" s="636"/>
    </row>
    <row r="1104" spans="2:75" ht="15.75" customHeight="1">
      <c r="B1104" s="330" t="s">
        <v>1094</v>
      </c>
      <c r="C1104" s="331">
        <v>39435574000128</v>
      </c>
      <c r="D1104" s="332" t="s">
        <v>14</v>
      </c>
      <c r="E1104" s="332" t="s">
        <v>607</v>
      </c>
      <c r="F1104" s="332"/>
      <c r="G1104" s="333"/>
      <c r="H1104" s="333" t="s">
        <v>34</v>
      </c>
      <c r="I1104" s="333" t="s">
        <v>34</v>
      </c>
      <c r="J1104" s="333" t="s">
        <v>608</v>
      </c>
      <c r="K1104" s="334" t="s">
        <v>48</v>
      </c>
      <c r="L1104" s="335"/>
      <c r="M1104" s="335" t="s">
        <v>1415</v>
      </c>
      <c r="N1104" s="334">
        <v>604054</v>
      </c>
      <c r="O1104" s="334" t="s">
        <v>1321</v>
      </c>
      <c r="P1104" s="338">
        <v>44407</v>
      </c>
      <c r="Q1104" s="339">
        <v>15667883.51</v>
      </c>
      <c r="R1104" s="339">
        <v>14538107.363928586</v>
      </c>
      <c r="S1104" s="334">
        <v>32</v>
      </c>
      <c r="T1104" s="336">
        <v>-1.8848078389341882E-3</v>
      </c>
      <c r="U1104" s="336">
        <v>-2.4365278813274705E-2</v>
      </c>
      <c r="V1104" s="336">
        <v>-9.5028288738746913E-2</v>
      </c>
      <c r="W1104" s="336">
        <v>-0.9315949790826128</v>
      </c>
      <c r="X1104" s="336" t="s">
        <v>1418</v>
      </c>
      <c r="Y1104" s="336" t="s">
        <v>1418</v>
      </c>
      <c r="Z1104" s="336" t="s">
        <v>1418</v>
      </c>
      <c r="AA1104" s="336" t="s">
        <v>1418</v>
      </c>
      <c r="AB1104" s="336">
        <v>0.19562806820562104</v>
      </c>
      <c r="AC1104" s="340">
        <v>-0.90913892469891022</v>
      </c>
      <c r="AD1104" s="509">
        <v>39433090000140</v>
      </c>
      <c r="AE1104" s="337" t="s">
        <v>2365</v>
      </c>
      <c r="AF1104" s="337" t="s">
        <v>736</v>
      </c>
      <c r="AG1104" s="341" t="s">
        <v>736</v>
      </c>
      <c r="AH1104" s="341" t="s">
        <v>2135</v>
      </c>
      <c r="AI1104" s="341">
        <v>10000</v>
      </c>
      <c r="AJ1104" s="341" t="s">
        <v>1428</v>
      </c>
      <c r="AK1104" s="341" t="s">
        <v>1428</v>
      </c>
      <c r="AL1104" s="336">
        <v>1.8000000000000002E-2</v>
      </c>
      <c r="AM1104" s="336">
        <v>0.2</v>
      </c>
      <c r="AN1104" s="336" t="s">
        <v>666</v>
      </c>
      <c r="AO1104" s="334" t="s">
        <v>1324</v>
      </c>
      <c r="AP1104" s="337" t="s">
        <v>716</v>
      </c>
      <c r="AQ1104" s="343" t="s">
        <v>659</v>
      </c>
      <c r="AR1104" s="336">
        <v>3.5999999999999999E-3</v>
      </c>
      <c r="AS1104" s="336">
        <v>3.5999999999999999E-3</v>
      </c>
      <c r="AT1104" s="336"/>
      <c r="AX1104" s="629"/>
      <c r="AY1104" s="630"/>
      <c r="AZ1104" s="630"/>
      <c r="BA1104" s="630"/>
      <c r="BB1104" s="631"/>
      <c r="BC1104" s="630"/>
      <c r="BD1104" s="630"/>
      <c r="BE1104" s="630"/>
      <c r="BF1104" s="630"/>
      <c r="BG1104" s="631"/>
      <c r="BH1104" s="631"/>
      <c r="BI1104" s="632"/>
      <c r="BJ1104" s="632"/>
      <c r="BK1104" s="632"/>
      <c r="BL1104" s="631"/>
      <c r="BM1104" s="631"/>
      <c r="BN1104" s="631"/>
      <c r="BO1104" s="631"/>
      <c r="BP1104" s="631"/>
      <c r="BQ1104" s="631"/>
      <c r="BR1104" s="631"/>
      <c r="BS1104" s="631"/>
      <c r="BT1104" s="634"/>
      <c r="BU1104" s="635"/>
      <c r="BV1104" s="633"/>
      <c r="BW1104" s="636"/>
    </row>
    <row r="1105" spans="2:75" ht="15.75" customHeight="1">
      <c r="B1105" s="330" t="s">
        <v>1688</v>
      </c>
      <c r="C1105" s="331">
        <v>21312739000109</v>
      </c>
      <c r="D1105" s="332" t="s">
        <v>14</v>
      </c>
      <c r="E1105" s="332" t="s">
        <v>607</v>
      </c>
      <c r="F1105" s="332"/>
      <c r="G1105" s="333"/>
      <c r="H1105" s="333" t="s">
        <v>34</v>
      </c>
      <c r="I1105" s="333" t="s">
        <v>34</v>
      </c>
      <c r="J1105" s="333" t="s">
        <v>608</v>
      </c>
      <c r="K1105" s="334" t="s">
        <v>48</v>
      </c>
      <c r="L1105" s="335"/>
      <c r="M1105" s="335"/>
      <c r="N1105" s="334">
        <v>388483</v>
      </c>
      <c r="O1105" s="334" t="s">
        <v>1321</v>
      </c>
      <c r="P1105" s="338">
        <v>42006</v>
      </c>
      <c r="Q1105" s="339" t="s">
        <v>1393</v>
      </c>
      <c r="R1105" s="339" t="s">
        <v>1418</v>
      </c>
      <c r="S1105" s="334">
        <v>32</v>
      </c>
      <c r="T1105" s="336" t="s">
        <v>1418</v>
      </c>
      <c r="U1105" s="336" t="s">
        <v>1418</v>
      </c>
      <c r="V1105" s="336" t="s">
        <v>1418</v>
      </c>
      <c r="W1105" s="336" t="s">
        <v>1418</v>
      </c>
      <c r="X1105" s="336" t="s">
        <v>1418</v>
      </c>
      <c r="Y1105" s="336" t="s">
        <v>1418</v>
      </c>
      <c r="Z1105" s="336" t="s">
        <v>1418</v>
      </c>
      <c r="AA1105" s="336" t="s">
        <v>1418</v>
      </c>
      <c r="AB1105" s="336" t="s">
        <v>1418</v>
      </c>
      <c r="AC1105" s="340" t="s">
        <v>1418</v>
      </c>
      <c r="AD1105" s="509">
        <v>21293631000116</v>
      </c>
      <c r="AE1105" s="337" t="s">
        <v>2366</v>
      </c>
      <c r="AF1105" s="337" t="s">
        <v>2137</v>
      </c>
      <c r="AG1105" s="341" t="s">
        <v>59</v>
      </c>
      <c r="AH1105" s="341" t="s">
        <v>2138</v>
      </c>
      <c r="AI1105" s="341">
        <v>5000</v>
      </c>
      <c r="AJ1105" s="341">
        <v>1000</v>
      </c>
      <c r="AK1105" s="341">
        <v>5000</v>
      </c>
      <c r="AL1105" s="336">
        <v>1.9E-2</v>
      </c>
      <c r="AM1105" s="336">
        <v>0.2</v>
      </c>
      <c r="AN1105" s="336" t="s">
        <v>2147</v>
      </c>
      <c r="AO1105" s="334" t="s">
        <v>1324</v>
      </c>
      <c r="AP1105" s="337" t="s">
        <v>13</v>
      </c>
      <c r="AQ1105" s="343" t="s">
        <v>659</v>
      </c>
      <c r="AR1105" s="336">
        <v>6.6674166666666661E-3</v>
      </c>
      <c r="AS1105" s="336">
        <v>6.6674166666666661E-3</v>
      </c>
      <c r="AT1105" s="336"/>
      <c r="AX1105" s="629"/>
      <c r="AY1105" s="630"/>
      <c r="AZ1105" s="630"/>
      <c r="BA1105" s="630"/>
      <c r="BB1105" s="631"/>
      <c r="BC1105" s="630"/>
      <c r="BD1105" s="630"/>
      <c r="BE1105" s="630"/>
      <c r="BF1105" s="630"/>
      <c r="BG1105" s="631"/>
      <c r="BH1105" s="631"/>
      <c r="BI1105" s="632"/>
      <c r="BJ1105" s="632"/>
      <c r="BK1105" s="632"/>
      <c r="BL1105" s="631"/>
      <c r="BM1105" s="631"/>
      <c r="BN1105" s="631"/>
      <c r="BO1105" s="631"/>
      <c r="BP1105" s="631"/>
      <c r="BQ1105" s="631"/>
      <c r="BR1105" s="631"/>
      <c r="BS1105" s="631"/>
      <c r="BT1105" s="634"/>
      <c r="BU1105" s="635"/>
      <c r="BV1105" s="633"/>
      <c r="BW1105" s="636"/>
    </row>
    <row r="1106" spans="2:75" ht="15.75" customHeight="1">
      <c r="B1106" s="330" t="s">
        <v>313</v>
      </c>
      <c r="C1106" s="331">
        <v>30995398000104</v>
      </c>
      <c r="D1106" s="332" t="s">
        <v>14</v>
      </c>
      <c r="E1106" s="332" t="s">
        <v>614</v>
      </c>
      <c r="F1106" s="332"/>
      <c r="G1106" s="333"/>
      <c r="H1106" s="333" t="s">
        <v>1338</v>
      </c>
      <c r="I1106" s="333" t="s">
        <v>34</v>
      </c>
      <c r="J1106" s="333" t="s">
        <v>608</v>
      </c>
      <c r="K1106" s="334" t="s">
        <v>48</v>
      </c>
      <c r="L1106" s="335"/>
      <c r="M1106" s="335" t="s">
        <v>34</v>
      </c>
      <c r="N1106" s="334">
        <v>483583</v>
      </c>
      <c r="O1106" s="334" t="s">
        <v>1321</v>
      </c>
      <c r="P1106" s="338">
        <v>43462</v>
      </c>
      <c r="Q1106" s="339">
        <v>14338647.039999999</v>
      </c>
      <c r="R1106" s="339">
        <v>25555762.39654763</v>
      </c>
      <c r="S1106" s="334">
        <v>32</v>
      </c>
      <c r="T1106" s="336">
        <v>0.22346978386031946</v>
      </c>
      <c r="U1106" s="336">
        <v>2.8888375131004742</v>
      </c>
      <c r="V1106" s="336">
        <v>2.8089193331655382E-2</v>
      </c>
      <c r="W1106" s="336">
        <v>0.27536801747731887</v>
      </c>
      <c r="X1106" s="336">
        <v>-0.13870237732051705</v>
      </c>
      <c r="Y1106" s="336">
        <v>-1.0518053239716172</v>
      </c>
      <c r="Z1106" s="336">
        <v>-4.0935339516272373E-2</v>
      </c>
      <c r="AA1106" s="336">
        <v>-0.23268974056708172</v>
      </c>
      <c r="AB1106" s="336">
        <v>0.21062500303066539</v>
      </c>
      <c r="AC1106" s="340">
        <v>-0.22475608676627645</v>
      </c>
      <c r="AD1106" s="509">
        <v>30994058000169</v>
      </c>
      <c r="AE1106" s="337" t="s">
        <v>2366</v>
      </c>
      <c r="AF1106" s="337" t="s">
        <v>2137</v>
      </c>
      <c r="AG1106" s="341" t="s">
        <v>59</v>
      </c>
      <c r="AH1106" s="341" t="s">
        <v>2138</v>
      </c>
      <c r="AI1106" s="341">
        <v>5000</v>
      </c>
      <c r="AJ1106" s="341">
        <v>1000</v>
      </c>
      <c r="AK1106" s="341">
        <v>5000</v>
      </c>
      <c r="AL1106" s="336">
        <v>1.9E-2</v>
      </c>
      <c r="AM1106" s="336">
        <v>0.2</v>
      </c>
      <c r="AN1106" s="336" t="s">
        <v>64</v>
      </c>
      <c r="AO1106" s="334" t="s">
        <v>1324</v>
      </c>
      <c r="AP1106" s="337" t="s">
        <v>13</v>
      </c>
      <c r="AQ1106" s="343" t="s">
        <v>668</v>
      </c>
      <c r="AR1106" s="336">
        <v>6.6674166666666661E-3</v>
      </c>
      <c r="AS1106" s="336">
        <v>6.6674166666666661E-3</v>
      </c>
      <c r="AT1106" s="336"/>
      <c r="AX1106" s="629"/>
      <c r="AY1106" s="630"/>
      <c r="AZ1106" s="630"/>
      <c r="BA1106" s="630"/>
      <c r="BB1106" s="631"/>
      <c r="BC1106" s="630"/>
      <c r="BD1106" s="630"/>
      <c r="BE1106" s="630"/>
      <c r="BF1106" s="630"/>
      <c r="BG1106" s="631"/>
      <c r="BH1106" s="631"/>
      <c r="BI1106" s="632"/>
      <c r="BJ1106" s="632"/>
      <c r="BK1106" s="632"/>
      <c r="BL1106" s="631"/>
      <c r="BM1106" s="631"/>
      <c r="BN1106" s="631"/>
      <c r="BO1106" s="631"/>
      <c r="BP1106" s="631"/>
      <c r="BQ1106" s="631"/>
      <c r="BR1106" s="631"/>
      <c r="BS1106" s="631"/>
      <c r="BT1106" s="634"/>
      <c r="BU1106" s="635"/>
      <c r="BV1106" s="633"/>
      <c r="BW1106" s="636"/>
    </row>
    <row r="1107" spans="2:75" ht="15.75" customHeight="1">
      <c r="B1107" s="330" t="s">
        <v>28</v>
      </c>
      <c r="C1107" s="331">
        <v>18525868000170</v>
      </c>
      <c r="D1107" s="332" t="s">
        <v>14</v>
      </c>
      <c r="E1107" s="332" t="s">
        <v>614</v>
      </c>
      <c r="F1107" s="332"/>
      <c r="G1107" s="333"/>
      <c r="H1107" s="333" t="s">
        <v>865</v>
      </c>
      <c r="I1107" s="333" t="s">
        <v>34</v>
      </c>
      <c r="J1107" s="333" t="s">
        <v>608</v>
      </c>
      <c r="K1107" s="334" t="s">
        <v>48</v>
      </c>
      <c r="L1107" s="335"/>
      <c r="M1107" s="335" t="s">
        <v>34</v>
      </c>
      <c r="N1107" s="334">
        <v>368091</v>
      </c>
      <c r="O1107" s="334" t="s">
        <v>1321</v>
      </c>
      <c r="P1107" s="338">
        <v>41519</v>
      </c>
      <c r="Q1107" s="339">
        <v>96595930.980000004</v>
      </c>
      <c r="R1107" s="339">
        <v>155775472.21250004</v>
      </c>
      <c r="S1107" s="334">
        <v>32</v>
      </c>
      <c r="T1107" s="336">
        <v>-1.2494112508795507E-2</v>
      </c>
      <c r="U1107" s="336">
        <v>-0.16151383101917116</v>
      </c>
      <c r="V1107" s="336">
        <v>-9.960757498158801E-2</v>
      </c>
      <c r="W1107" s="336">
        <v>-0.97648729618348273</v>
      </c>
      <c r="X1107" s="336">
        <v>-0.10622182663082891</v>
      </c>
      <c r="Y1107" s="336">
        <v>-0.80549940765701267</v>
      </c>
      <c r="Z1107" s="336">
        <v>4.7614848628267259E-2</v>
      </c>
      <c r="AA1107" s="336">
        <v>0.27065823577811354</v>
      </c>
      <c r="AB1107" s="336">
        <v>0.12901758527421467</v>
      </c>
      <c r="AC1107" s="340">
        <v>-1.5016489952109202</v>
      </c>
      <c r="AD1107" s="509">
        <v>18525753000186</v>
      </c>
      <c r="AE1107" s="337" t="s">
        <v>2369</v>
      </c>
      <c r="AF1107" s="337" t="s">
        <v>2143</v>
      </c>
      <c r="AG1107" s="341" t="s">
        <v>1437</v>
      </c>
      <c r="AH1107" s="341" t="s">
        <v>2138</v>
      </c>
      <c r="AI1107" s="341">
        <v>5000</v>
      </c>
      <c r="AJ1107" s="341">
        <v>0</v>
      </c>
      <c r="AK1107" s="341">
        <v>0</v>
      </c>
      <c r="AL1107" s="336">
        <v>0.02</v>
      </c>
      <c r="AM1107" s="336">
        <v>0.2</v>
      </c>
      <c r="AN1107" s="336" t="s">
        <v>2152</v>
      </c>
      <c r="AO1107" s="334" t="s">
        <v>1324</v>
      </c>
      <c r="AP1107" s="337" t="s">
        <v>13</v>
      </c>
      <c r="AQ1107" s="343" t="s">
        <v>674</v>
      </c>
      <c r="AR1107" s="336">
        <v>4.6666666666666662E-3</v>
      </c>
      <c r="AS1107" s="336">
        <v>4.6666666666666662E-3</v>
      </c>
      <c r="AT1107" s="336"/>
      <c r="AX1107" s="629"/>
      <c r="AY1107" s="630"/>
      <c r="AZ1107" s="630"/>
      <c r="BA1107" s="630"/>
      <c r="BB1107" s="631"/>
      <c r="BC1107" s="630"/>
      <c r="BD1107" s="630"/>
      <c r="BE1107" s="630"/>
      <c r="BF1107" s="630"/>
      <c r="BG1107" s="631"/>
      <c r="BH1107" s="631"/>
      <c r="BI1107" s="632"/>
      <c r="BJ1107" s="632"/>
      <c r="BK1107" s="632"/>
      <c r="BL1107" s="631"/>
      <c r="BM1107" s="631"/>
      <c r="BN1107" s="631"/>
      <c r="BO1107" s="631"/>
      <c r="BP1107" s="631"/>
      <c r="BQ1107" s="631"/>
      <c r="BR1107" s="631"/>
      <c r="BS1107" s="631"/>
      <c r="BT1107" s="634"/>
      <c r="BU1107" s="635"/>
      <c r="BV1107" s="633"/>
      <c r="BW1107" s="636"/>
    </row>
    <row r="1108" spans="2:75" ht="15.75" customHeight="1">
      <c r="B1108" s="330" t="s">
        <v>319</v>
      </c>
      <c r="C1108" s="331">
        <v>36014054000153</v>
      </c>
      <c r="D1108" s="332" t="s">
        <v>14</v>
      </c>
      <c r="E1108" s="332" t="s">
        <v>607</v>
      </c>
      <c r="F1108" s="332"/>
      <c r="G1108" s="333"/>
      <c r="H1108" s="333" t="s">
        <v>34</v>
      </c>
      <c r="I1108" s="333" t="s">
        <v>34</v>
      </c>
      <c r="J1108" s="333" t="s">
        <v>608</v>
      </c>
      <c r="K1108" s="334" t="s">
        <v>48</v>
      </c>
      <c r="L1108" s="335"/>
      <c r="M1108" s="335" t="s">
        <v>1415</v>
      </c>
      <c r="N1108" s="334">
        <v>531162</v>
      </c>
      <c r="O1108" s="334" t="s">
        <v>1321</v>
      </c>
      <c r="P1108" s="338">
        <v>43899</v>
      </c>
      <c r="Q1108" s="339">
        <v>12047043.529999999</v>
      </c>
      <c r="R1108" s="339">
        <v>11592256.543055551</v>
      </c>
      <c r="S1108" s="334">
        <v>32</v>
      </c>
      <c r="T1108" s="336">
        <v>5.9194289701752556E-2</v>
      </c>
      <c r="U1108" s="336">
        <v>0.76521613659699816</v>
      </c>
      <c r="V1108" s="336">
        <v>-6.6624069924104412E-2</v>
      </c>
      <c r="W1108" s="336">
        <v>-0.65313865851019448</v>
      </c>
      <c r="X1108" s="336">
        <v>4.5928808331853199E-2</v>
      </c>
      <c r="Y1108" s="336">
        <v>0.34828649703302061</v>
      </c>
      <c r="Z1108" s="336" t="s">
        <v>1418</v>
      </c>
      <c r="AA1108" s="336" t="s">
        <v>1418</v>
      </c>
      <c r="AB1108" s="336">
        <v>0.22415509919723173</v>
      </c>
      <c r="AC1108" s="340">
        <v>-0.62920882841852699</v>
      </c>
      <c r="AD1108" s="509">
        <v>35916259000161</v>
      </c>
      <c r="AE1108" s="337" t="s">
        <v>2148</v>
      </c>
      <c r="AF1108" s="337" t="s">
        <v>2134</v>
      </c>
      <c r="AG1108" s="341" t="s">
        <v>1436</v>
      </c>
      <c r="AH1108" s="341" t="s">
        <v>2138</v>
      </c>
      <c r="AI1108" s="341">
        <v>1000</v>
      </c>
      <c r="AJ1108" s="341">
        <v>1000</v>
      </c>
      <c r="AK1108" s="341">
        <v>0</v>
      </c>
      <c r="AL1108" s="336">
        <v>0</v>
      </c>
      <c r="AM1108" s="336" t="s">
        <v>34</v>
      </c>
      <c r="AN1108" s="336" t="s">
        <v>34</v>
      </c>
      <c r="AO1108" s="334" t="s">
        <v>1324</v>
      </c>
      <c r="AP1108" s="337" t="s">
        <v>716</v>
      </c>
      <c r="AQ1108" s="343" t="s">
        <v>659</v>
      </c>
      <c r="AR1108" s="336">
        <v>3.3333333333333331E-3</v>
      </c>
      <c r="AS1108" s="336">
        <v>3.3333333333333331E-3</v>
      </c>
      <c r="AT1108" s="336"/>
      <c r="AX1108" s="629"/>
      <c r="AY1108" s="630"/>
      <c r="AZ1108" s="630"/>
      <c r="BA1108" s="630"/>
      <c r="BB1108" s="631"/>
      <c r="BC1108" s="630"/>
      <c r="BD1108" s="630"/>
      <c r="BE1108" s="630"/>
      <c r="BF1108" s="630"/>
      <c r="BG1108" s="631"/>
      <c r="BH1108" s="631"/>
      <c r="BI1108" s="632"/>
      <c r="BJ1108" s="632"/>
      <c r="BK1108" s="632"/>
      <c r="BL1108" s="631"/>
      <c r="BM1108" s="631"/>
      <c r="BN1108" s="631"/>
      <c r="BO1108" s="631"/>
      <c r="BP1108" s="631"/>
      <c r="BQ1108" s="631"/>
      <c r="BR1108" s="631"/>
      <c r="BS1108" s="631"/>
      <c r="BT1108" s="634"/>
      <c r="BU1108" s="635"/>
      <c r="BV1108" s="633"/>
      <c r="BW1108" s="636"/>
    </row>
    <row r="1109" spans="2:75" ht="15.75" customHeight="1">
      <c r="B1109" s="330" t="s">
        <v>1690</v>
      </c>
      <c r="C1109" s="331">
        <v>17157131000180</v>
      </c>
      <c r="D1109" s="332" t="s">
        <v>14</v>
      </c>
      <c r="E1109" s="332" t="s">
        <v>607</v>
      </c>
      <c r="F1109" s="332"/>
      <c r="G1109" s="333"/>
      <c r="H1109" s="333" t="s">
        <v>34</v>
      </c>
      <c r="I1109" s="333" t="s">
        <v>34</v>
      </c>
      <c r="J1109" s="333" t="s">
        <v>608</v>
      </c>
      <c r="K1109" s="334" t="s">
        <v>48</v>
      </c>
      <c r="L1109" s="335"/>
      <c r="M1109" s="335"/>
      <c r="N1109" s="334">
        <v>321141</v>
      </c>
      <c r="O1109" s="334" t="s">
        <v>1324</v>
      </c>
      <c r="P1109" s="338">
        <v>41264</v>
      </c>
      <c r="Q1109" s="339">
        <v>439327729.38999999</v>
      </c>
      <c r="R1109" s="339">
        <v>467541879.54650772</v>
      </c>
      <c r="S1109" s="334">
        <v>32</v>
      </c>
      <c r="T1109" s="336">
        <v>6.8798747103575142E-2</v>
      </c>
      <c r="U1109" s="336">
        <v>0.77384235784831901</v>
      </c>
      <c r="V1109" s="336">
        <v>4.5405486419987096E-3</v>
      </c>
      <c r="W1109" s="336">
        <v>4.167183146733399E-2</v>
      </c>
      <c r="X1109" s="336">
        <v>0.1302202201283873</v>
      </c>
      <c r="Y1109" s="336">
        <v>0.9156813001405697</v>
      </c>
      <c r="Z1109" s="336">
        <v>9.1476227154313472E-2</v>
      </c>
      <c r="AA1109" s="336">
        <v>0.4998776693052705</v>
      </c>
      <c r="AB1109" s="336">
        <v>0.2287523685382184</v>
      </c>
      <c r="AC1109" s="340">
        <v>-0.31838263595085614</v>
      </c>
      <c r="AD1109" s="509">
        <v>27227810000131</v>
      </c>
      <c r="AE1109" s="337" t="s">
        <v>2370</v>
      </c>
      <c r="AF1109" s="337" t="s">
        <v>2143</v>
      </c>
      <c r="AG1109" s="341" t="s">
        <v>1437</v>
      </c>
      <c r="AH1109" s="341" t="s">
        <v>2138</v>
      </c>
      <c r="AI1109" s="341">
        <v>50000</v>
      </c>
      <c r="AJ1109" s="341">
        <v>10000</v>
      </c>
      <c r="AK1109" s="341">
        <v>10000</v>
      </c>
      <c r="AL1109" s="336">
        <v>0.02</v>
      </c>
      <c r="AM1109" s="336">
        <v>0.2</v>
      </c>
      <c r="AN1109" s="336" t="s">
        <v>2152</v>
      </c>
      <c r="AO1109" s="334" t="s">
        <v>1324</v>
      </c>
      <c r="AP1109" s="337" t="s">
        <v>716</v>
      </c>
      <c r="AQ1109" s="343" t="s">
        <v>665</v>
      </c>
      <c r="AR1109" s="336">
        <v>3.3333333333333331E-3</v>
      </c>
      <c r="AS1109" s="336">
        <v>3.3333333333333331E-3</v>
      </c>
      <c r="AT1109" s="336"/>
      <c r="AX1109" s="629"/>
      <c r="AY1109" s="630"/>
      <c r="AZ1109" s="630"/>
      <c r="BA1109" s="630"/>
      <c r="BB1109" s="631"/>
      <c r="BC1109" s="630"/>
      <c r="BD1109" s="630"/>
      <c r="BE1109" s="630"/>
      <c r="BF1109" s="630"/>
      <c r="BG1109" s="631"/>
      <c r="BH1109" s="631"/>
      <c r="BI1109" s="632"/>
      <c r="BJ1109" s="632"/>
      <c r="BK1109" s="632"/>
      <c r="BL1109" s="631"/>
      <c r="BM1109" s="631"/>
      <c r="BN1109" s="631"/>
      <c r="BO1109" s="631"/>
      <c r="BP1109" s="631"/>
      <c r="BQ1109" s="631"/>
      <c r="BR1109" s="631"/>
      <c r="BS1109" s="631"/>
      <c r="BT1109" s="634"/>
      <c r="BU1109" s="635"/>
      <c r="BV1109" s="633"/>
      <c r="BW1109" s="636"/>
    </row>
    <row r="1110" spans="2:75" ht="15.75" customHeight="1">
      <c r="B1110" s="330" t="s">
        <v>1103</v>
      </c>
      <c r="C1110" s="331">
        <v>39846732000132</v>
      </c>
      <c r="D1110" s="332" t="s">
        <v>14</v>
      </c>
      <c r="E1110" s="332" t="s">
        <v>607</v>
      </c>
      <c r="F1110" s="332"/>
      <c r="G1110" s="333"/>
      <c r="H1110" s="333" t="s">
        <v>34</v>
      </c>
      <c r="I1110" s="333" t="s">
        <v>34</v>
      </c>
      <c r="J1110" s="333" t="s">
        <v>608</v>
      </c>
      <c r="K1110" s="334" t="s">
        <v>48</v>
      </c>
      <c r="L1110" s="335"/>
      <c r="M1110" s="335" t="s">
        <v>1415</v>
      </c>
      <c r="N1110" s="334">
        <v>567795</v>
      </c>
      <c r="O1110" s="334" t="s">
        <v>1321</v>
      </c>
      <c r="P1110" s="338">
        <v>44193</v>
      </c>
      <c r="Q1110" s="339">
        <v>17267009.969999999</v>
      </c>
      <c r="R1110" s="339">
        <v>16213828.455357144</v>
      </c>
      <c r="S1110" s="334">
        <v>32</v>
      </c>
      <c r="T1110" s="336">
        <v>1.6144458076958745E-2</v>
      </c>
      <c r="U1110" s="336">
        <v>0.20870256065825907</v>
      </c>
      <c r="V1110" s="336">
        <v>-0.18112152224995659</v>
      </c>
      <c r="W1110" s="336">
        <v>-1.7755965404758511</v>
      </c>
      <c r="X1110" s="336" t="s">
        <v>1418</v>
      </c>
      <c r="Y1110" s="336" t="s">
        <v>1418</v>
      </c>
      <c r="Z1110" s="336" t="s">
        <v>1418</v>
      </c>
      <c r="AA1110" s="336" t="s">
        <v>1418</v>
      </c>
      <c r="AB1110" s="336">
        <v>0.21930681372506836</v>
      </c>
      <c r="AC1110" s="340">
        <v>-1.2443429283693872</v>
      </c>
      <c r="AD1110" s="509">
        <v>0</v>
      </c>
      <c r="AE1110" s="337" t="s">
        <v>2371</v>
      </c>
      <c r="AF1110" s="337" t="s">
        <v>2134</v>
      </c>
      <c r="AG1110" s="341" t="s">
        <v>1436</v>
      </c>
      <c r="AH1110" s="341" t="s">
        <v>2135</v>
      </c>
      <c r="AI1110" s="341">
        <v>5000</v>
      </c>
      <c r="AJ1110" s="341">
        <v>5000</v>
      </c>
      <c r="AK1110" s="341">
        <v>5000</v>
      </c>
      <c r="AL1110" s="336">
        <v>0.01</v>
      </c>
      <c r="AM1110" s="336">
        <v>0.1</v>
      </c>
      <c r="AN1110" s="336" t="s">
        <v>34</v>
      </c>
      <c r="AO1110" s="334" t="s">
        <v>1324</v>
      </c>
      <c r="AP1110" s="337" t="s">
        <v>716</v>
      </c>
      <c r="AQ1110" s="343" t="s">
        <v>659</v>
      </c>
      <c r="AR1110" s="336">
        <v>3.3333333333333331E-3</v>
      </c>
      <c r="AS1110" s="336">
        <v>3.3333333333333331E-3</v>
      </c>
      <c r="AT1110" s="336"/>
      <c r="AX1110" s="629"/>
      <c r="AY1110" s="630"/>
      <c r="AZ1110" s="630"/>
      <c r="BA1110" s="630"/>
      <c r="BB1110" s="631"/>
      <c r="BC1110" s="630"/>
      <c r="BD1110" s="630"/>
      <c r="BE1110" s="630"/>
      <c r="BF1110" s="630"/>
      <c r="BG1110" s="631"/>
      <c r="BH1110" s="631"/>
      <c r="BI1110" s="632"/>
      <c r="BJ1110" s="632"/>
      <c r="BK1110" s="632"/>
      <c r="BL1110" s="631"/>
      <c r="BM1110" s="631"/>
      <c r="BN1110" s="631"/>
      <c r="BO1110" s="631"/>
      <c r="BP1110" s="631"/>
      <c r="BQ1110" s="631"/>
      <c r="BR1110" s="631"/>
      <c r="BS1110" s="631"/>
      <c r="BT1110" s="634"/>
      <c r="BU1110" s="635"/>
      <c r="BV1110" s="633"/>
      <c r="BW1110" s="636"/>
    </row>
    <row r="1111" spans="2:75" ht="15.75" customHeight="1">
      <c r="B1111" s="330" t="s">
        <v>324</v>
      </c>
      <c r="C1111" s="331">
        <v>17400251000166</v>
      </c>
      <c r="D1111" s="332" t="s">
        <v>14</v>
      </c>
      <c r="E1111" s="332" t="s">
        <v>607</v>
      </c>
      <c r="F1111" s="332"/>
      <c r="G1111" s="333"/>
      <c r="H1111" s="333" t="s">
        <v>34</v>
      </c>
      <c r="I1111" s="333" t="s">
        <v>34</v>
      </c>
      <c r="J1111" s="333" t="s">
        <v>608</v>
      </c>
      <c r="K1111" s="334" t="s">
        <v>48</v>
      </c>
      <c r="L1111" s="335"/>
      <c r="M1111" s="335" t="s">
        <v>1415</v>
      </c>
      <c r="N1111" s="334">
        <v>327794</v>
      </c>
      <c r="O1111" s="334" t="s">
        <v>1321</v>
      </c>
      <c r="P1111" s="338">
        <v>41327</v>
      </c>
      <c r="Q1111" s="339">
        <v>149979202.63</v>
      </c>
      <c r="R1111" s="339">
        <v>117391555.34202389</v>
      </c>
      <c r="S1111" s="334">
        <v>32</v>
      </c>
      <c r="T1111" s="336">
        <v>0.10724635959721218</v>
      </c>
      <c r="U1111" s="336">
        <v>1.3863946230043431</v>
      </c>
      <c r="V1111" s="336">
        <v>7.7330184014161585E-2</v>
      </c>
      <c r="W1111" s="336">
        <v>0.75809437500428911</v>
      </c>
      <c r="X1111" s="336">
        <v>0.98612706390019267</v>
      </c>
      <c r="Y1111" s="336">
        <v>7.4779806659398593</v>
      </c>
      <c r="Z1111" s="336">
        <v>0.82488809499932825</v>
      </c>
      <c r="AA1111" s="336">
        <v>4.6889313510143946</v>
      </c>
      <c r="AB1111" s="336">
        <v>0.24417229062461918</v>
      </c>
      <c r="AC1111" s="340">
        <v>2.8899117916461374E-2</v>
      </c>
      <c r="AD1111" s="509">
        <v>38251507000190</v>
      </c>
      <c r="AE1111" s="337" t="s">
        <v>2376</v>
      </c>
      <c r="AF1111" s="337" t="s">
        <v>2134</v>
      </c>
      <c r="AG1111" s="341" t="s">
        <v>1436</v>
      </c>
      <c r="AH1111" s="341" t="s">
        <v>2135</v>
      </c>
      <c r="AI1111" s="341">
        <v>10000</v>
      </c>
      <c r="AJ1111" s="341">
        <v>1000</v>
      </c>
      <c r="AK1111" s="341">
        <v>5000</v>
      </c>
      <c r="AL1111" s="336">
        <v>1.8000000000000002E-2</v>
      </c>
      <c r="AM1111" s="336">
        <v>0.15</v>
      </c>
      <c r="AN1111" s="336" t="s">
        <v>2152</v>
      </c>
      <c r="AO1111" s="334" t="s">
        <v>1324</v>
      </c>
      <c r="AP1111" s="337" t="s">
        <v>716</v>
      </c>
      <c r="AQ1111" s="343" t="s">
        <v>659</v>
      </c>
      <c r="AR1111" s="336">
        <v>3.5999999999999999E-3</v>
      </c>
      <c r="AS1111" s="336">
        <v>3.5999999999999999E-3</v>
      </c>
      <c r="AT1111" s="336"/>
      <c r="AX1111" s="629"/>
      <c r="AY1111" s="630"/>
      <c r="AZ1111" s="630"/>
      <c r="BA1111" s="630"/>
      <c r="BB1111" s="631"/>
      <c r="BC1111" s="630"/>
      <c r="BD1111" s="630"/>
      <c r="BE1111" s="630"/>
      <c r="BF1111" s="630"/>
      <c r="BG1111" s="631"/>
      <c r="BH1111" s="631"/>
      <c r="BI1111" s="632"/>
      <c r="BJ1111" s="632"/>
      <c r="BK1111" s="632"/>
      <c r="BL1111" s="631"/>
      <c r="BM1111" s="631"/>
      <c r="BN1111" s="631"/>
      <c r="BO1111" s="631"/>
      <c r="BP1111" s="631"/>
      <c r="BQ1111" s="631"/>
      <c r="BR1111" s="631"/>
      <c r="BS1111" s="631"/>
      <c r="BT1111" s="634"/>
      <c r="BU1111" s="635"/>
      <c r="BV1111" s="633"/>
      <c r="BW1111" s="636"/>
    </row>
    <row r="1112" spans="2:75" ht="15.75" customHeight="1">
      <c r="B1112" s="330" t="s">
        <v>1113</v>
      </c>
      <c r="C1112" s="331">
        <v>20331359000159</v>
      </c>
      <c r="D1112" s="332" t="s">
        <v>14</v>
      </c>
      <c r="E1112" s="332" t="s">
        <v>607</v>
      </c>
      <c r="F1112" s="332"/>
      <c r="G1112" s="333"/>
      <c r="H1112" s="333" t="s">
        <v>34</v>
      </c>
      <c r="I1112" s="333" t="s">
        <v>34</v>
      </c>
      <c r="J1112" s="333" t="s">
        <v>608</v>
      </c>
      <c r="K1112" s="334" t="s">
        <v>48</v>
      </c>
      <c r="L1112" s="335"/>
      <c r="M1112" s="335" t="s">
        <v>34</v>
      </c>
      <c r="N1112" s="334">
        <v>387894</v>
      </c>
      <c r="O1112" s="334" t="s">
        <v>1321</v>
      </c>
      <c r="P1112" s="338">
        <v>41879</v>
      </c>
      <c r="Q1112" s="339">
        <v>74578693.269999996</v>
      </c>
      <c r="R1112" s="339">
        <v>79946604.37845242</v>
      </c>
      <c r="S1112" s="334">
        <v>32</v>
      </c>
      <c r="T1112" s="336">
        <v>-1.7997365610992078E-2</v>
      </c>
      <c r="U1112" s="336">
        <v>-0.23265545800373527</v>
      </c>
      <c r="V1112" s="336">
        <v>-0.23988096082847943</v>
      </c>
      <c r="W1112" s="336">
        <v>-2.3516355145539491</v>
      </c>
      <c r="X1112" s="336">
        <v>-0.22904707712613692</v>
      </c>
      <c r="Y1112" s="336">
        <v>-1.7369055946654799</v>
      </c>
      <c r="Z1112" s="336">
        <v>-9.8574985863461917E-2</v>
      </c>
      <c r="AA1112" s="336">
        <v>-0.56033217650130318</v>
      </c>
      <c r="AB1112" s="336">
        <v>0.28440942048546058</v>
      </c>
      <c r="AC1112" s="340">
        <v>-1.1635227708810318</v>
      </c>
      <c r="AD1112" s="509">
        <v>43310020000171</v>
      </c>
      <c r="AE1112" s="337" t="s">
        <v>2377</v>
      </c>
      <c r="AF1112" s="337" t="s">
        <v>2140</v>
      </c>
      <c r="AG1112" s="341" t="s">
        <v>719</v>
      </c>
      <c r="AH1112" s="341" t="s">
        <v>2135</v>
      </c>
      <c r="AI1112" s="341">
        <v>1000</v>
      </c>
      <c r="AJ1112" s="341">
        <v>100</v>
      </c>
      <c r="AK1112" s="341">
        <v>1000</v>
      </c>
      <c r="AL1112" s="336">
        <v>0.02</v>
      </c>
      <c r="AM1112" s="336">
        <v>0.2</v>
      </c>
      <c r="AN1112" s="336" t="s">
        <v>2166</v>
      </c>
      <c r="AO1112" s="334" t="s">
        <v>1324</v>
      </c>
      <c r="AP1112" s="337" t="s">
        <v>716</v>
      </c>
      <c r="AQ1112" s="343" t="s">
        <v>659</v>
      </c>
      <c r="AR1112" s="336">
        <v>4.0000000000000001E-3</v>
      </c>
      <c r="AS1112" s="336">
        <v>4.0000000000000001E-3</v>
      </c>
      <c r="AT1112" s="336"/>
      <c r="AX1112" s="629"/>
      <c r="AY1112" s="630"/>
      <c r="AZ1112" s="630"/>
      <c r="BA1112" s="630"/>
      <c r="BB1112" s="631"/>
      <c r="BC1112" s="630"/>
      <c r="BD1112" s="630"/>
      <c r="BE1112" s="630"/>
      <c r="BF1112" s="630"/>
      <c r="BG1112" s="631"/>
      <c r="BH1112" s="631"/>
      <c r="BI1112" s="632"/>
      <c r="BJ1112" s="632"/>
      <c r="BK1112" s="632"/>
      <c r="BL1112" s="631"/>
      <c r="BM1112" s="631"/>
      <c r="BN1112" s="631"/>
      <c r="BO1112" s="631"/>
      <c r="BP1112" s="631"/>
      <c r="BQ1112" s="631"/>
      <c r="BR1112" s="631"/>
      <c r="BS1112" s="631"/>
      <c r="BT1112" s="634"/>
      <c r="BU1112" s="635"/>
      <c r="BV1112" s="633"/>
      <c r="BW1112" s="636"/>
    </row>
    <row r="1113" spans="2:75" ht="15.75" customHeight="1">
      <c r="B1113" s="330" t="s">
        <v>1114</v>
      </c>
      <c r="C1113" s="331">
        <v>28788359000194</v>
      </c>
      <c r="D1113" s="332" t="s">
        <v>14</v>
      </c>
      <c r="E1113" s="332" t="s">
        <v>607</v>
      </c>
      <c r="F1113" s="332"/>
      <c r="G1113" s="333"/>
      <c r="H1113" s="333" t="s">
        <v>34</v>
      </c>
      <c r="I1113" s="333" t="s">
        <v>34</v>
      </c>
      <c r="J1113" s="333" t="s">
        <v>608</v>
      </c>
      <c r="K1113" s="334" t="s">
        <v>48</v>
      </c>
      <c r="L1113" s="335"/>
      <c r="M1113" s="335" t="s">
        <v>34</v>
      </c>
      <c r="N1113" s="334">
        <v>454109</v>
      </c>
      <c r="O1113" s="334" t="s">
        <v>1321</v>
      </c>
      <c r="P1113" s="338">
        <v>43075</v>
      </c>
      <c r="Q1113" s="339">
        <v>9047713.5199999996</v>
      </c>
      <c r="R1113" s="339">
        <v>11456191.911349211</v>
      </c>
      <c r="S1113" s="334">
        <v>32</v>
      </c>
      <c r="T1113" s="336">
        <v>-2.0727329057011912E-2</v>
      </c>
      <c r="U1113" s="336">
        <v>-0.26794622830843368</v>
      </c>
      <c r="V1113" s="336">
        <v>-0.24137040277325106</v>
      </c>
      <c r="W1113" s="336">
        <v>-2.3662370259123087</v>
      </c>
      <c r="X1113" s="336">
        <v>-0.24866270999676199</v>
      </c>
      <c r="Y1113" s="336">
        <v>-1.8856545021100837</v>
      </c>
      <c r="Z1113" s="336">
        <v>-0.19984515866892594</v>
      </c>
      <c r="AA1113" s="336">
        <v>-1.135984669328918</v>
      </c>
      <c r="AB1113" s="336">
        <v>0.2830552238808266</v>
      </c>
      <c r="AC1113" s="340">
        <v>-1.1773774938264383</v>
      </c>
      <c r="AD1113" s="509">
        <v>28788379000165</v>
      </c>
      <c r="AE1113" s="337" t="s">
        <v>2377</v>
      </c>
      <c r="AF1113" s="337" t="s">
        <v>2140</v>
      </c>
      <c r="AG1113" s="341" t="s">
        <v>719</v>
      </c>
      <c r="AH1113" s="341" t="s">
        <v>2138</v>
      </c>
      <c r="AI1113" s="341">
        <v>1000</v>
      </c>
      <c r="AJ1113" s="341">
        <v>1000</v>
      </c>
      <c r="AK1113" s="341">
        <v>1000</v>
      </c>
      <c r="AL1113" s="336">
        <v>1.9699999999999999E-2</v>
      </c>
      <c r="AM1113" s="336">
        <v>0.2</v>
      </c>
      <c r="AN1113" s="336" t="s">
        <v>666</v>
      </c>
      <c r="AO1113" s="334" t="s">
        <v>1324</v>
      </c>
      <c r="AP1113" s="337" t="s">
        <v>716</v>
      </c>
      <c r="AQ1113" s="343" t="s">
        <v>659</v>
      </c>
      <c r="AR1113" s="336">
        <v>3.9399999999999991E-3</v>
      </c>
      <c r="AS1113" s="336">
        <v>3.9399999999999991E-3</v>
      </c>
      <c r="AT1113" s="336"/>
      <c r="AX1113" s="629"/>
      <c r="AY1113" s="630"/>
      <c r="AZ1113" s="630"/>
      <c r="BA1113" s="630"/>
      <c r="BB1113" s="631"/>
      <c r="BC1113" s="630"/>
      <c r="BD1113" s="630"/>
      <c r="BE1113" s="630"/>
      <c r="BF1113" s="630"/>
      <c r="BG1113" s="631"/>
      <c r="BH1113" s="631"/>
      <c r="BI1113" s="632"/>
      <c r="BJ1113" s="632"/>
      <c r="BK1113" s="632"/>
      <c r="BL1113" s="631"/>
      <c r="BM1113" s="631"/>
      <c r="BN1113" s="631"/>
      <c r="BO1113" s="631"/>
      <c r="BP1113" s="631"/>
      <c r="BQ1113" s="631"/>
      <c r="BR1113" s="631"/>
      <c r="BS1113" s="631"/>
      <c r="BT1113" s="634"/>
      <c r="BU1113" s="635"/>
      <c r="BV1113" s="633"/>
      <c r="BW1113" s="636"/>
    </row>
    <row r="1114" spans="2:75" ht="15.75" customHeight="1">
      <c r="B1114" s="330" t="s">
        <v>1118</v>
      </c>
      <c r="C1114" s="331">
        <v>17002861000101</v>
      </c>
      <c r="D1114" s="332" t="s">
        <v>14</v>
      </c>
      <c r="E1114" s="332" t="s">
        <v>614</v>
      </c>
      <c r="F1114" s="332"/>
      <c r="G1114" s="333"/>
      <c r="H1114" s="333" t="s">
        <v>1338</v>
      </c>
      <c r="I1114" s="333" t="s">
        <v>34</v>
      </c>
      <c r="J1114" s="333" t="s">
        <v>608</v>
      </c>
      <c r="K1114" s="334" t="s">
        <v>48</v>
      </c>
      <c r="L1114" s="335"/>
      <c r="M1114" s="335" t="s">
        <v>34</v>
      </c>
      <c r="N1114" s="334">
        <v>337625</v>
      </c>
      <c r="O1114" s="334" t="s">
        <v>1321</v>
      </c>
      <c r="P1114" s="338">
        <v>41263</v>
      </c>
      <c r="Q1114" s="339">
        <v>196046341.84999999</v>
      </c>
      <c r="R1114" s="339">
        <v>276934254.52158731</v>
      </c>
      <c r="S1114" s="334">
        <v>32</v>
      </c>
      <c r="T1114" s="336">
        <v>0.10372656897973043</v>
      </c>
      <c r="U1114" s="336">
        <v>1.3408936026946086</v>
      </c>
      <c r="V1114" s="336">
        <v>-0.10618831631855896</v>
      </c>
      <c r="W1114" s="336">
        <v>-1.0410005655428609</v>
      </c>
      <c r="X1114" s="336">
        <v>-2.8223724426325481E-2</v>
      </c>
      <c r="Y1114" s="336">
        <v>-0.21402562946212561</v>
      </c>
      <c r="Z1114" s="336">
        <v>0.11224416424867734</v>
      </c>
      <c r="AA1114" s="336">
        <v>0.63803221783005715</v>
      </c>
      <c r="AB1114" s="336">
        <v>0.21180186200538639</v>
      </c>
      <c r="AC1114" s="340">
        <v>-0.88285691256591747</v>
      </c>
      <c r="AD1114" s="509">
        <v>17039320000158</v>
      </c>
      <c r="AE1114" s="337" t="s">
        <v>2379</v>
      </c>
      <c r="AF1114" s="337" t="s">
        <v>2143</v>
      </c>
      <c r="AG1114" s="341" t="s">
        <v>1437</v>
      </c>
      <c r="AH1114" s="341" t="s">
        <v>2138</v>
      </c>
      <c r="AI1114" s="341">
        <v>50000</v>
      </c>
      <c r="AJ1114" s="341">
        <v>5000</v>
      </c>
      <c r="AK1114" s="341">
        <v>5000</v>
      </c>
      <c r="AL1114" s="336">
        <v>1.9299999999999998E-2</v>
      </c>
      <c r="AM1114" s="336">
        <v>0.2</v>
      </c>
      <c r="AN1114" s="336" t="s">
        <v>2166</v>
      </c>
      <c r="AO1114" s="334" t="s">
        <v>1324</v>
      </c>
      <c r="AP1114" s="337" t="s">
        <v>13</v>
      </c>
      <c r="AQ1114" s="343" t="s">
        <v>668</v>
      </c>
      <c r="AR1114" s="336">
        <v>4.8250000000000003E-3</v>
      </c>
      <c r="AS1114" s="336">
        <v>4.8250000000000003E-3</v>
      </c>
      <c r="AT1114" s="336"/>
      <c r="AX1114" s="629"/>
      <c r="AY1114" s="630"/>
      <c r="AZ1114" s="630"/>
      <c r="BA1114" s="630"/>
      <c r="BB1114" s="631"/>
      <c r="BC1114" s="630"/>
      <c r="BD1114" s="630"/>
      <c r="BE1114" s="630"/>
      <c r="BF1114" s="630"/>
      <c r="BG1114" s="631"/>
      <c r="BH1114" s="631"/>
      <c r="BI1114" s="632"/>
      <c r="BJ1114" s="632"/>
      <c r="BK1114" s="632"/>
      <c r="BL1114" s="631"/>
      <c r="BM1114" s="631"/>
      <c r="BN1114" s="631"/>
      <c r="BO1114" s="631"/>
      <c r="BP1114" s="631"/>
      <c r="BQ1114" s="631"/>
      <c r="BR1114" s="631"/>
      <c r="BS1114" s="631"/>
      <c r="BT1114" s="634"/>
      <c r="BU1114" s="635"/>
      <c r="BV1114" s="633"/>
      <c r="BW1114" s="636"/>
    </row>
    <row r="1115" spans="2:75" ht="15.75" customHeight="1">
      <c r="B1115" s="330" t="s">
        <v>331</v>
      </c>
      <c r="C1115" s="331">
        <v>34096132000180</v>
      </c>
      <c r="D1115" s="332" t="s">
        <v>14</v>
      </c>
      <c r="E1115" s="332" t="s">
        <v>614</v>
      </c>
      <c r="F1115" s="332"/>
      <c r="G1115" s="333"/>
      <c r="H1115" s="333" t="s">
        <v>865</v>
      </c>
      <c r="I1115" s="333" t="s">
        <v>34</v>
      </c>
      <c r="J1115" s="333" t="s">
        <v>608</v>
      </c>
      <c r="K1115" s="334" t="s">
        <v>48</v>
      </c>
      <c r="L1115" s="335"/>
      <c r="M1115" s="335" t="s">
        <v>34</v>
      </c>
      <c r="N1115" s="334">
        <v>501883</v>
      </c>
      <c r="O1115" s="334" t="s">
        <v>1321</v>
      </c>
      <c r="P1115" s="338">
        <v>43670</v>
      </c>
      <c r="Q1115" s="339">
        <v>43120885.420000002</v>
      </c>
      <c r="R1115" s="339">
        <v>62681102.796190478</v>
      </c>
      <c r="S1115" s="334">
        <v>32</v>
      </c>
      <c r="T1115" s="336">
        <v>-5.1430114252101866E-2</v>
      </c>
      <c r="U1115" s="336">
        <v>-0.66484712513697786</v>
      </c>
      <c r="V1115" s="336">
        <v>-0.12193600019047934</v>
      </c>
      <c r="W1115" s="336">
        <v>-1.1953805235740267</v>
      </c>
      <c r="X1115" s="336">
        <v>1.116636836289131E-2</v>
      </c>
      <c r="Y1115" s="336">
        <v>8.4676599784421991E-2</v>
      </c>
      <c r="Z1115" s="336">
        <v>0.11909356788483283</v>
      </c>
      <c r="AA1115" s="336">
        <v>0.67696644859422839</v>
      </c>
      <c r="AB1115" s="336">
        <v>0.13704929887228276</v>
      </c>
      <c r="AC1115" s="340">
        <v>-1.5890835535082604</v>
      </c>
      <c r="AD1115" s="509">
        <v>33601025000108</v>
      </c>
      <c r="AE1115" s="337" t="s">
        <v>2381</v>
      </c>
      <c r="AF1115" s="337" t="s">
        <v>2134</v>
      </c>
      <c r="AG1115" s="341" t="s">
        <v>1436</v>
      </c>
      <c r="AH1115" s="341" t="s">
        <v>2138</v>
      </c>
      <c r="AI1115" s="341">
        <v>500</v>
      </c>
      <c r="AJ1115" s="341">
        <v>100</v>
      </c>
      <c r="AK1115" s="341">
        <v>500</v>
      </c>
      <c r="AL1115" s="336">
        <v>1.3999999999999999E-2</v>
      </c>
      <c r="AM1115" s="336">
        <v>0.2</v>
      </c>
      <c r="AN1115" s="336" t="s">
        <v>34</v>
      </c>
      <c r="AO1115" s="334" t="s">
        <v>1324</v>
      </c>
      <c r="AP1115" s="337" t="s">
        <v>13</v>
      </c>
      <c r="AQ1115" s="343" t="s">
        <v>668</v>
      </c>
      <c r="AR1115" s="336">
        <v>4.6666666666666662E-3</v>
      </c>
      <c r="AS1115" s="336">
        <v>4.6666666666666662E-3</v>
      </c>
      <c r="AT1115" s="336"/>
      <c r="AX1115" s="629"/>
      <c r="AY1115" s="630"/>
      <c r="AZ1115" s="630"/>
      <c r="BA1115" s="630"/>
      <c r="BB1115" s="631"/>
      <c r="BC1115" s="630"/>
      <c r="BD1115" s="630"/>
      <c r="BE1115" s="630"/>
      <c r="BF1115" s="630"/>
      <c r="BG1115" s="631"/>
      <c r="BH1115" s="631"/>
      <c r="BI1115" s="632"/>
      <c r="BJ1115" s="632"/>
      <c r="BK1115" s="632"/>
      <c r="BL1115" s="631"/>
      <c r="BM1115" s="631"/>
      <c r="BN1115" s="631"/>
      <c r="BO1115" s="631"/>
      <c r="BP1115" s="631"/>
      <c r="BQ1115" s="631"/>
      <c r="BR1115" s="631"/>
      <c r="BS1115" s="631"/>
      <c r="BT1115" s="634"/>
      <c r="BU1115" s="635"/>
      <c r="BV1115" s="633"/>
      <c r="BW1115" s="636"/>
    </row>
    <row r="1116" spans="2:75" ht="15.75" customHeight="1">
      <c r="B1116" s="330" t="s">
        <v>332</v>
      </c>
      <c r="C1116" s="331">
        <v>1745808000160</v>
      </c>
      <c r="D1116" s="332" t="s">
        <v>14</v>
      </c>
      <c r="E1116" s="332" t="s">
        <v>607</v>
      </c>
      <c r="F1116" s="332"/>
      <c r="G1116" s="333"/>
      <c r="H1116" s="333" t="s">
        <v>34</v>
      </c>
      <c r="I1116" s="333" t="s">
        <v>34</v>
      </c>
      <c r="J1116" s="333" t="s">
        <v>608</v>
      </c>
      <c r="K1116" s="334" t="s">
        <v>48</v>
      </c>
      <c r="L1116" s="335"/>
      <c r="M1116" s="335" t="s">
        <v>1415</v>
      </c>
      <c r="N1116" s="334">
        <v>44253</v>
      </c>
      <c r="O1116" s="334" t="s">
        <v>1321</v>
      </c>
      <c r="P1116" s="338">
        <v>35528</v>
      </c>
      <c r="Q1116" s="339">
        <v>149982924.03</v>
      </c>
      <c r="R1116" s="339">
        <v>159759570.94710317</v>
      </c>
      <c r="S1116" s="334">
        <v>32</v>
      </c>
      <c r="T1116" s="336">
        <v>-2.5529921608921202E-2</v>
      </c>
      <c r="U1116" s="336">
        <v>-0.33003027960354941</v>
      </c>
      <c r="V1116" s="336">
        <v>-9.7923199984913611E-2</v>
      </c>
      <c r="W1116" s="336">
        <v>-0.95997478911195044</v>
      </c>
      <c r="X1116" s="336">
        <v>-4.3988635977971979E-2</v>
      </c>
      <c r="Y1116" s="336">
        <v>-0.3335738176207626</v>
      </c>
      <c r="Z1116" s="336">
        <v>0.17542417978510039</v>
      </c>
      <c r="AA1116" s="336">
        <v>0.99716790835854252</v>
      </c>
      <c r="AB1116" s="336">
        <v>0.22447705055459971</v>
      </c>
      <c r="AC1116" s="340">
        <v>-0.77983191075738978</v>
      </c>
      <c r="AD1116" s="509">
        <v>0</v>
      </c>
      <c r="AE1116" s="337" t="s">
        <v>2385</v>
      </c>
      <c r="AF1116" s="337" t="s">
        <v>2134</v>
      </c>
      <c r="AG1116" s="341" t="s">
        <v>1436</v>
      </c>
      <c r="AH1116" s="341" t="s">
        <v>2138</v>
      </c>
      <c r="AI1116" s="341">
        <v>20000</v>
      </c>
      <c r="AJ1116" s="341">
        <v>5000</v>
      </c>
      <c r="AK1116" s="341">
        <v>5000</v>
      </c>
      <c r="AL1116" s="336">
        <v>0.02</v>
      </c>
      <c r="AM1116" s="336">
        <v>0.15</v>
      </c>
      <c r="AN1116" s="336" t="s">
        <v>2147</v>
      </c>
      <c r="AO1116" s="334" t="s">
        <v>1324</v>
      </c>
      <c r="AP1116" s="337" t="s">
        <v>716</v>
      </c>
      <c r="AQ1116" s="343" t="s">
        <v>659</v>
      </c>
      <c r="AR1116" s="336" t="s">
        <v>34</v>
      </c>
      <c r="AS1116" s="336" t="s">
        <v>34</v>
      </c>
      <c r="AT1116" s="336"/>
      <c r="AX1116" s="629"/>
      <c r="AY1116" s="630"/>
      <c r="AZ1116" s="630"/>
      <c r="BA1116" s="630"/>
      <c r="BB1116" s="631"/>
      <c r="BC1116" s="630"/>
      <c r="BD1116" s="630"/>
      <c r="BE1116" s="630"/>
      <c r="BF1116" s="630"/>
      <c r="BG1116" s="631"/>
      <c r="BH1116" s="631"/>
      <c r="BI1116" s="632"/>
      <c r="BJ1116" s="632"/>
      <c r="BK1116" s="632"/>
      <c r="BL1116" s="631"/>
      <c r="BM1116" s="631"/>
      <c r="BN1116" s="631"/>
      <c r="BO1116" s="631"/>
      <c r="BP1116" s="631"/>
      <c r="BQ1116" s="631"/>
      <c r="BR1116" s="631"/>
      <c r="BS1116" s="631"/>
      <c r="BT1116" s="634"/>
      <c r="BU1116" s="635"/>
      <c r="BV1116" s="633"/>
      <c r="BW1116" s="636"/>
    </row>
    <row r="1117" spans="2:75" ht="15.75" customHeight="1">
      <c r="B1117" s="330" t="s">
        <v>335</v>
      </c>
      <c r="C1117" s="331">
        <v>10608762000129</v>
      </c>
      <c r="D1117" s="332" t="s">
        <v>14</v>
      </c>
      <c r="E1117" s="332" t="s">
        <v>607</v>
      </c>
      <c r="F1117" s="332"/>
      <c r="G1117" s="333"/>
      <c r="H1117" s="333" t="s">
        <v>34</v>
      </c>
      <c r="I1117" s="333" t="s">
        <v>34</v>
      </c>
      <c r="J1117" s="333" t="s">
        <v>608</v>
      </c>
      <c r="K1117" s="334" t="s">
        <v>48</v>
      </c>
      <c r="L1117" s="335"/>
      <c r="M1117" s="335" t="s">
        <v>34</v>
      </c>
      <c r="N1117" s="334">
        <v>301116</v>
      </c>
      <c r="O1117" s="334" t="s">
        <v>1321</v>
      </c>
      <c r="P1117" s="338">
        <v>39966</v>
      </c>
      <c r="Q1117" s="339">
        <v>173539870.44999999</v>
      </c>
      <c r="R1117" s="339">
        <v>203140175.33313489</v>
      </c>
      <c r="S1117" s="334">
        <v>32</v>
      </c>
      <c r="T1117" s="336">
        <v>1.6251473156225993E-2</v>
      </c>
      <c r="U1117" s="336">
        <v>0.21008596547529637</v>
      </c>
      <c r="V1117" s="336">
        <v>-0.19427871852441703</v>
      </c>
      <c r="W1117" s="336">
        <v>-1.9045810581471039</v>
      </c>
      <c r="X1117" s="336">
        <v>-0.22889878121079965</v>
      </c>
      <c r="Y1117" s="336">
        <v>-1.7357810397999598</v>
      </c>
      <c r="Z1117" s="336">
        <v>-0.12408219869086512</v>
      </c>
      <c r="AA1117" s="336">
        <v>-0.70532344335126884</v>
      </c>
      <c r="AB1117" s="336">
        <v>0.21165449088464117</v>
      </c>
      <c r="AC1117" s="340">
        <v>-1.3733705476152378</v>
      </c>
      <c r="AD1117" s="509">
        <v>11952800000129</v>
      </c>
      <c r="AE1117" s="337" t="s">
        <v>2386</v>
      </c>
      <c r="AF1117" s="337" t="s">
        <v>2140</v>
      </c>
      <c r="AG1117" s="341" t="s">
        <v>719</v>
      </c>
      <c r="AH1117" s="341" t="s">
        <v>2138</v>
      </c>
      <c r="AI1117" s="341">
        <v>5000</v>
      </c>
      <c r="AJ1117" s="341">
        <v>1000</v>
      </c>
      <c r="AK1117" s="341">
        <v>1000</v>
      </c>
      <c r="AL1117" s="336">
        <v>1.8500000000000003E-2</v>
      </c>
      <c r="AM1117" s="336">
        <v>0.2</v>
      </c>
      <c r="AN1117" s="336" t="s">
        <v>666</v>
      </c>
      <c r="AO1117" s="334" t="s">
        <v>1324</v>
      </c>
      <c r="AP1117" s="337" t="s">
        <v>716</v>
      </c>
      <c r="AQ1117" s="343" t="s">
        <v>659</v>
      </c>
      <c r="AR1117" s="336">
        <v>4.4399999999999995E-3</v>
      </c>
      <c r="AS1117" s="336">
        <v>4.4399999999999995E-3</v>
      </c>
      <c r="AT1117" s="336"/>
      <c r="AX1117" s="629"/>
      <c r="AY1117" s="630"/>
      <c r="AZ1117" s="630"/>
      <c r="BA1117" s="630"/>
      <c r="BB1117" s="631"/>
      <c r="BC1117" s="630"/>
      <c r="BD1117" s="630"/>
      <c r="BE1117" s="630"/>
      <c r="BF1117" s="630"/>
      <c r="BG1117" s="631"/>
      <c r="BH1117" s="631"/>
      <c r="BI1117" s="632"/>
      <c r="BJ1117" s="632"/>
      <c r="BK1117" s="632"/>
      <c r="BL1117" s="631"/>
      <c r="BM1117" s="631"/>
      <c r="BN1117" s="631"/>
      <c r="BO1117" s="631"/>
      <c r="BP1117" s="631"/>
      <c r="BQ1117" s="631"/>
      <c r="BR1117" s="631"/>
      <c r="BS1117" s="631"/>
      <c r="BT1117" s="634"/>
      <c r="BU1117" s="635"/>
      <c r="BV1117" s="633"/>
      <c r="BW1117" s="636"/>
    </row>
    <row r="1118" spans="2:75" ht="15.75" customHeight="1">
      <c r="B1118" s="330" t="s">
        <v>1302</v>
      </c>
      <c r="C1118" s="331">
        <v>40226121000170</v>
      </c>
      <c r="D1118" s="332" t="s">
        <v>14</v>
      </c>
      <c r="E1118" s="332" t="s">
        <v>607</v>
      </c>
      <c r="F1118" s="332"/>
      <c r="G1118" s="333"/>
      <c r="H1118" s="333" t="s">
        <v>34</v>
      </c>
      <c r="I1118" s="333" t="s">
        <v>34</v>
      </c>
      <c r="J1118" s="333" t="s">
        <v>608</v>
      </c>
      <c r="K1118" s="334" t="s">
        <v>48</v>
      </c>
      <c r="L1118" s="335"/>
      <c r="M1118" s="335" t="s">
        <v>34</v>
      </c>
      <c r="N1118" s="334">
        <v>652271</v>
      </c>
      <c r="O1118" s="334" t="s">
        <v>1321</v>
      </c>
      <c r="P1118" s="338">
        <v>44712</v>
      </c>
      <c r="Q1118" s="339">
        <v>10807614.119999999</v>
      </c>
      <c r="R1118" s="339" t="s">
        <v>1418</v>
      </c>
      <c r="S1118" s="334">
        <v>32</v>
      </c>
      <c r="T1118" s="336" t="s">
        <v>1418</v>
      </c>
      <c r="U1118" s="336" t="s">
        <v>1418</v>
      </c>
      <c r="V1118" s="336" t="s">
        <v>1418</v>
      </c>
      <c r="W1118" s="336" t="s">
        <v>1418</v>
      </c>
      <c r="X1118" s="336" t="s">
        <v>1418</v>
      </c>
      <c r="Y1118" s="336" t="s">
        <v>1418</v>
      </c>
      <c r="Z1118" s="336" t="s">
        <v>1418</v>
      </c>
      <c r="AA1118" s="336" t="s">
        <v>1418</v>
      </c>
      <c r="AB1118" s="336" t="s">
        <v>1418</v>
      </c>
      <c r="AC1118" s="340" t="s">
        <v>1418</v>
      </c>
      <c r="AD1118" s="509">
        <v>39344972000139</v>
      </c>
      <c r="AE1118" s="337" t="s">
        <v>2386</v>
      </c>
      <c r="AF1118" s="337" t="s">
        <v>2140</v>
      </c>
      <c r="AG1118" s="341" t="s">
        <v>719</v>
      </c>
      <c r="AH1118" s="341" t="s">
        <v>2135</v>
      </c>
      <c r="AI1118" s="341">
        <v>5000</v>
      </c>
      <c r="AJ1118" s="341">
        <v>1000</v>
      </c>
      <c r="AK1118" s="341">
        <v>1000</v>
      </c>
      <c r="AL1118" s="336">
        <v>1.3500000000000002E-2</v>
      </c>
      <c r="AM1118" s="336">
        <v>0.2</v>
      </c>
      <c r="AN1118" s="336" t="s">
        <v>2166</v>
      </c>
      <c r="AO1118" s="334" t="s">
        <v>1324</v>
      </c>
      <c r="AP1118" s="337" t="s">
        <v>13</v>
      </c>
      <c r="AQ1118" s="343" t="s">
        <v>668</v>
      </c>
      <c r="AR1118" s="336">
        <v>4.3166666666666657E-3</v>
      </c>
      <c r="AS1118" s="336">
        <v>4.3166666666666657E-3</v>
      </c>
      <c r="AT1118" s="336"/>
      <c r="AX1118" s="629"/>
      <c r="AY1118" s="630"/>
      <c r="AZ1118" s="630"/>
      <c r="BA1118" s="630"/>
      <c r="BB1118" s="631"/>
      <c r="BC1118" s="630"/>
      <c r="BD1118" s="630"/>
      <c r="BE1118" s="630"/>
      <c r="BF1118" s="630"/>
      <c r="BG1118" s="631"/>
      <c r="BH1118" s="631"/>
      <c r="BI1118" s="632"/>
      <c r="BJ1118" s="632"/>
      <c r="BK1118" s="632"/>
      <c r="BL1118" s="631"/>
      <c r="BM1118" s="631"/>
      <c r="BN1118" s="631"/>
      <c r="BO1118" s="631"/>
      <c r="BP1118" s="631"/>
      <c r="BQ1118" s="631"/>
      <c r="BR1118" s="631"/>
      <c r="BS1118" s="631"/>
      <c r="BT1118" s="634"/>
      <c r="BU1118" s="635"/>
      <c r="BV1118" s="633"/>
      <c r="BW1118" s="636"/>
    </row>
    <row r="1119" spans="2:75" ht="15.75" customHeight="1">
      <c r="B1119" s="330" t="s">
        <v>564</v>
      </c>
      <c r="C1119" s="331">
        <v>39703177000190</v>
      </c>
      <c r="D1119" s="332" t="s">
        <v>14</v>
      </c>
      <c r="E1119" s="332" t="s">
        <v>607</v>
      </c>
      <c r="F1119" s="332"/>
      <c r="G1119" s="333"/>
      <c r="H1119" s="333" t="s">
        <v>34</v>
      </c>
      <c r="I1119" s="333" t="s">
        <v>34</v>
      </c>
      <c r="J1119" s="333" t="s">
        <v>608</v>
      </c>
      <c r="K1119" s="334" t="s">
        <v>48</v>
      </c>
      <c r="L1119" s="335"/>
      <c r="M1119" s="335" t="s">
        <v>1415</v>
      </c>
      <c r="N1119" s="334">
        <v>568546</v>
      </c>
      <c r="O1119" s="334" t="s">
        <v>1321</v>
      </c>
      <c r="P1119" s="338">
        <v>44186</v>
      </c>
      <c r="Q1119" s="339">
        <v>56637076.280000001</v>
      </c>
      <c r="R1119" s="339">
        <v>55963470.553769864</v>
      </c>
      <c r="S1119" s="334">
        <v>32</v>
      </c>
      <c r="T1119" s="336">
        <v>0.19985464601568914</v>
      </c>
      <c r="U1119" s="336">
        <v>2.5835600169480277</v>
      </c>
      <c r="V1119" s="336">
        <v>0.14614778962782893</v>
      </c>
      <c r="W1119" s="336">
        <v>1.4327370178749019</v>
      </c>
      <c r="X1119" s="336" t="s">
        <v>1418</v>
      </c>
      <c r="Y1119" s="336" t="s">
        <v>1418</v>
      </c>
      <c r="Z1119" s="336" t="s">
        <v>1418</v>
      </c>
      <c r="AA1119" s="336" t="s">
        <v>1418</v>
      </c>
      <c r="AB1119" s="336">
        <v>0.1838813781164178</v>
      </c>
      <c r="AC1119" s="340">
        <v>0.30525537567700811</v>
      </c>
      <c r="AD1119" s="509">
        <v>39344972000139</v>
      </c>
      <c r="AE1119" s="337" t="s">
        <v>2386</v>
      </c>
      <c r="AF1119" s="337" t="s">
        <v>2140</v>
      </c>
      <c r="AG1119" s="341" t="s">
        <v>719</v>
      </c>
      <c r="AH1119" s="341" t="s">
        <v>2135</v>
      </c>
      <c r="AI1119" s="341">
        <v>5000</v>
      </c>
      <c r="AJ1119" s="341">
        <v>1000</v>
      </c>
      <c r="AK1119" s="341">
        <v>1000</v>
      </c>
      <c r="AL1119" s="336">
        <v>6.9999999999999993E-3</v>
      </c>
      <c r="AM1119" s="336">
        <v>0.1</v>
      </c>
      <c r="AN1119" s="336" t="s">
        <v>2166</v>
      </c>
      <c r="AO1119" s="334" t="s">
        <v>1324</v>
      </c>
      <c r="AP1119" s="337" t="s">
        <v>716</v>
      </c>
      <c r="AQ1119" s="343" t="s">
        <v>659</v>
      </c>
      <c r="AR1119" s="336">
        <v>1.9833333333333335E-3</v>
      </c>
      <c r="AS1119" s="336">
        <v>1.9833333333333335E-3</v>
      </c>
      <c r="AT1119" s="336"/>
      <c r="AX1119" s="629"/>
      <c r="AY1119" s="630"/>
      <c r="AZ1119" s="630"/>
      <c r="BA1119" s="630"/>
      <c r="BB1119" s="631"/>
      <c r="BC1119" s="630"/>
      <c r="BD1119" s="630"/>
      <c r="BE1119" s="630"/>
      <c r="BF1119" s="630"/>
      <c r="BG1119" s="631"/>
      <c r="BH1119" s="631"/>
      <c r="BI1119" s="632"/>
      <c r="BJ1119" s="632"/>
      <c r="BK1119" s="632"/>
      <c r="BL1119" s="631"/>
      <c r="BM1119" s="631"/>
      <c r="BN1119" s="631"/>
      <c r="BO1119" s="631"/>
      <c r="BP1119" s="631"/>
      <c r="BQ1119" s="631"/>
      <c r="BR1119" s="631"/>
      <c r="BS1119" s="631"/>
      <c r="BT1119" s="634"/>
      <c r="BU1119" s="635"/>
      <c r="BV1119" s="633"/>
      <c r="BW1119" s="636"/>
    </row>
    <row r="1120" spans="2:75" ht="15.75" customHeight="1">
      <c r="B1120" s="330" t="s">
        <v>1124</v>
      </c>
      <c r="C1120" s="331">
        <v>44417598000194</v>
      </c>
      <c r="D1120" s="332" t="s">
        <v>14</v>
      </c>
      <c r="E1120" s="332" t="s">
        <v>614</v>
      </c>
      <c r="F1120" s="332"/>
      <c r="G1120" s="333"/>
      <c r="H1120" s="333" t="s">
        <v>1338</v>
      </c>
      <c r="I1120" s="333" t="s">
        <v>34</v>
      </c>
      <c r="J1120" s="333" t="s">
        <v>608</v>
      </c>
      <c r="K1120" s="334" t="s">
        <v>48</v>
      </c>
      <c r="L1120" s="335"/>
      <c r="M1120" s="335" t="s">
        <v>34</v>
      </c>
      <c r="N1120" s="334">
        <v>640581</v>
      </c>
      <c r="O1120" s="334" t="s">
        <v>1321</v>
      </c>
      <c r="P1120" s="338">
        <v>44617</v>
      </c>
      <c r="Q1120" s="339">
        <v>12644658.140000001</v>
      </c>
      <c r="R1120" s="339" t="s">
        <v>1418</v>
      </c>
      <c r="S1120" s="334">
        <v>32</v>
      </c>
      <c r="T1120" s="336" t="s">
        <v>1418</v>
      </c>
      <c r="U1120" s="336" t="s">
        <v>1418</v>
      </c>
      <c r="V1120" s="336" t="s">
        <v>1418</v>
      </c>
      <c r="W1120" s="336" t="s">
        <v>1418</v>
      </c>
      <c r="X1120" s="336" t="s">
        <v>1418</v>
      </c>
      <c r="Y1120" s="336" t="s">
        <v>1418</v>
      </c>
      <c r="Z1120" s="336" t="s">
        <v>1418</v>
      </c>
      <c r="AA1120" s="336" t="s">
        <v>1418</v>
      </c>
      <c r="AB1120" s="336" t="s">
        <v>1418</v>
      </c>
      <c r="AC1120" s="340" t="s">
        <v>1418</v>
      </c>
      <c r="AD1120" s="509">
        <v>44967401000190</v>
      </c>
      <c r="AE1120" s="337" t="s">
        <v>2387</v>
      </c>
      <c r="AF1120" s="337" t="s">
        <v>2134</v>
      </c>
      <c r="AG1120" s="341" t="s">
        <v>1436</v>
      </c>
      <c r="AH1120" s="341" t="s">
        <v>2138</v>
      </c>
      <c r="AI1120" s="341">
        <v>100</v>
      </c>
      <c r="AJ1120" s="341">
        <v>50</v>
      </c>
      <c r="AK1120" s="341">
        <v>100</v>
      </c>
      <c r="AL1120" s="336">
        <v>1.84E-2</v>
      </c>
      <c r="AM1120" s="336">
        <v>0.2</v>
      </c>
      <c r="AN1120" s="336" t="s">
        <v>2152</v>
      </c>
      <c r="AO1120" s="334" t="s">
        <v>1324</v>
      </c>
      <c r="AP1120" s="337" t="s">
        <v>13</v>
      </c>
      <c r="AQ1120" s="343" t="s">
        <v>668</v>
      </c>
      <c r="AR1120" s="336">
        <v>4.9680000000000002E-3</v>
      </c>
      <c r="AS1120" s="336">
        <v>4.9680000000000002E-3</v>
      </c>
      <c r="AT1120" s="336"/>
      <c r="AX1120" s="629"/>
      <c r="AY1120" s="630"/>
      <c r="AZ1120" s="630"/>
      <c r="BA1120" s="630"/>
      <c r="BB1120" s="631"/>
      <c r="BC1120" s="630"/>
      <c r="BD1120" s="630"/>
      <c r="BE1120" s="630"/>
      <c r="BF1120" s="630"/>
      <c r="BG1120" s="631"/>
      <c r="BH1120" s="631"/>
      <c r="BI1120" s="632"/>
      <c r="BJ1120" s="632"/>
      <c r="BK1120" s="632"/>
      <c r="BL1120" s="631"/>
      <c r="BM1120" s="631"/>
      <c r="BN1120" s="631"/>
      <c r="BO1120" s="631"/>
      <c r="BP1120" s="631"/>
      <c r="BQ1120" s="631"/>
      <c r="BR1120" s="631"/>
      <c r="BS1120" s="631"/>
      <c r="BT1120" s="634"/>
      <c r="BU1120" s="635"/>
      <c r="BV1120" s="633"/>
      <c r="BW1120" s="636"/>
    </row>
    <row r="1121" spans="2:75" ht="15.75" customHeight="1">
      <c r="B1121" s="330" t="s">
        <v>1132</v>
      </c>
      <c r="C1121" s="331">
        <v>27347332000101</v>
      </c>
      <c r="D1121" s="332" t="s">
        <v>14</v>
      </c>
      <c r="E1121" s="332" t="s">
        <v>614</v>
      </c>
      <c r="F1121" s="332"/>
      <c r="G1121" s="333"/>
      <c r="H1121" s="333" t="s">
        <v>1338</v>
      </c>
      <c r="I1121" s="333" t="s">
        <v>34</v>
      </c>
      <c r="J1121" s="333" t="s">
        <v>608</v>
      </c>
      <c r="K1121" s="334" t="s">
        <v>48</v>
      </c>
      <c r="L1121" s="335"/>
      <c r="M1121" s="335" t="s">
        <v>34</v>
      </c>
      <c r="N1121" s="334">
        <v>451584</v>
      </c>
      <c r="O1121" s="334" t="s">
        <v>1321</v>
      </c>
      <c r="P1121" s="338">
        <v>43012</v>
      </c>
      <c r="Q1121" s="339">
        <v>56493212.030000001</v>
      </c>
      <c r="R1121" s="339">
        <v>72311968.954404801</v>
      </c>
      <c r="S1121" s="334">
        <v>32</v>
      </c>
      <c r="T1121" s="336">
        <v>-1.1755728786904229E-2</v>
      </c>
      <c r="U1121" s="336">
        <v>-0.15196860052753766</v>
      </c>
      <c r="V1121" s="336">
        <v>-0.16925702024451594</v>
      </c>
      <c r="W1121" s="336">
        <v>-1.6592847490684428</v>
      </c>
      <c r="X1121" s="336">
        <v>-6.1047659251238895E-2</v>
      </c>
      <c r="Y1121" s="336">
        <v>-0.46293549005349416</v>
      </c>
      <c r="Z1121" s="336">
        <v>0.14208082472903039</v>
      </c>
      <c r="AA1121" s="336">
        <v>0.80763346869550157</v>
      </c>
      <c r="AB1121" s="336">
        <v>0.25597484912364082</v>
      </c>
      <c r="AC1121" s="340">
        <v>-0.97573182931168234</v>
      </c>
      <c r="AD1121" s="509">
        <v>32772397000126</v>
      </c>
      <c r="AE1121" s="337" t="s">
        <v>2390</v>
      </c>
      <c r="AF1121" s="337" t="s">
        <v>2143</v>
      </c>
      <c r="AG1121" s="341" t="s">
        <v>1437</v>
      </c>
      <c r="AH1121" s="341" t="s">
        <v>2138</v>
      </c>
      <c r="AI1121" s="341">
        <v>50000</v>
      </c>
      <c r="AJ1121" s="341">
        <v>25000</v>
      </c>
      <c r="AK1121" s="341">
        <v>25000</v>
      </c>
      <c r="AL1121" s="336">
        <v>1.8000000000000002E-2</v>
      </c>
      <c r="AM1121" s="336">
        <v>0.2</v>
      </c>
      <c r="AN1121" s="336" t="s">
        <v>2152</v>
      </c>
      <c r="AO1121" s="334" t="s">
        <v>1324</v>
      </c>
      <c r="AP1121" s="337" t="s">
        <v>13</v>
      </c>
      <c r="AQ1121" s="343" t="s">
        <v>668</v>
      </c>
      <c r="AR1121" s="336">
        <v>4.7999999999999996E-3</v>
      </c>
      <c r="AS1121" s="336">
        <v>4.7999999999999996E-3</v>
      </c>
      <c r="AT1121" s="336"/>
      <c r="AX1121" s="629"/>
      <c r="AY1121" s="630"/>
      <c r="AZ1121" s="630"/>
      <c r="BA1121" s="630"/>
      <c r="BB1121" s="631"/>
      <c r="BC1121" s="630"/>
      <c r="BD1121" s="630"/>
      <c r="BE1121" s="630"/>
      <c r="BF1121" s="630"/>
      <c r="BG1121" s="631"/>
      <c r="BH1121" s="631"/>
      <c r="BI1121" s="632"/>
      <c r="BJ1121" s="632"/>
      <c r="BK1121" s="632"/>
      <c r="BL1121" s="631"/>
      <c r="BM1121" s="631"/>
      <c r="BN1121" s="631"/>
      <c r="BO1121" s="631"/>
      <c r="BP1121" s="631"/>
      <c r="BQ1121" s="631"/>
      <c r="BR1121" s="631"/>
      <c r="BS1121" s="631"/>
      <c r="BT1121" s="634"/>
      <c r="BU1121" s="635"/>
      <c r="BV1121" s="633"/>
      <c r="BW1121" s="636"/>
    </row>
    <row r="1122" spans="2:75" ht="15.75" customHeight="1">
      <c r="B1122" s="330" t="s">
        <v>1141</v>
      </c>
      <c r="C1122" s="331">
        <v>16987508000165</v>
      </c>
      <c r="D1122" s="332" t="s">
        <v>14</v>
      </c>
      <c r="E1122" s="332" t="s">
        <v>607</v>
      </c>
      <c r="F1122" s="332"/>
      <c r="G1122" s="333"/>
      <c r="H1122" s="333" t="s">
        <v>34</v>
      </c>
      <c r="I1122" s="333" t="s">
        <v>34</v>
      </c>
      <c r="J1122" s="333" t="s">
        <v>608</v>
      </c>
      <c r="K1122" s="334" t="s">
        <v>48</v>
      </c>
      <c r="L1122" s="335"/>
      <c r="M1122" s="335" t="s">
        <v>34</v>
      </c>
      <c r="N1122" s="334">
        <v>345865</v>
      </c>
      <c r="O1122" s="334" t="s">
        <v>1321</v>
      </c>
      <c r="P1122" s="338">
        <v>41519</v>
      </c>
      <c r="Q1122" s="339">
        <v>129520444.29000001</v>
      </c>
      <c r="R1122" s="339">
        <v>157433043.76559526</v>
      </c>
      <c r="S1122" s="334">
        <v>32</v>
      </c>
      <c r="T1122" s="336">
        <v>-0.1428139590266283</v>
      </c>
      <c r="U1122" s="336">
        <v>-1.846183922961119</v>
      </c>
      <c r="V1122" s="336">
        <v>-0.29976545080340578</v>
      </c>
      <c r="W1122" s="336">
        <v>-2.9387037541908625</v>
      </c>
      <c r="X1122" s="336">
        <v>-0.29107679360319016</v>
      </c>
      <c r="Y1122" s="336">
        <v>-2.20728820306338</v>
      </c>
      <c r="Z1122" s="336">
        <v>-0.27130867388664393</v>
      </c>
      <c r="AA1122" s="336">
        <v>-1.5422064574592522</v>
      </c>
      <c r="AB1122" s="336">
        <v>0.23609299380875737</v>
      </c>
      <c r="AC1122" s="340">
        <v>-1.8019506178287126</v>
      </c>
      <c r="AD1122" s="509">
        <v>0</v>
      </c>
      <c r="AE1122" s="337" t="s">
        <v>2393</v>
      </c>
      <c r="AF1122" s="337" t="s">
        <v>2143</v>
      </c>
      <c r="AG1122" s="341" t="s">
        <v>1437</v>
      </c>
      <c r="AH1122" s="341" t="s">
        <v>2135</v>
      </c>
      <c r="AI1122" s="341">
        <v>1000</v>
      </c>
      <c r="AJ1122" s="341">
        <v>100</v>
      </c>
      <c r="AK1122" s="341">
        <v>1000</v>
      </c>
      <c r="AL1122" s="336">
        <v>0.02</v>
      </c>
      <c r="AM1122" s="336">
        <v>0.2</v>
      </c>
      <c r="AN1122" s="336" t="s">
        <v>2152</v>
      </c>
      <c r="AO1122" s="334" t="s">
        <v>1324</v>
      </c>
      <c r="AP1122" s="337" t="s">
        <v>716</v>
      </c>
      <c r="AQ1122" s="343" t="s">
        <v>665</v>
      </c>
      <c r="AR1122" s="336">
        <v>5.3333333333333332E-3</v>
      </c>
      <c r="AS1122" s="336">
        <v>5.3333333333333332E-3</v>
      </c>
      <c r="AT1122" s="336"/>
      <c r="AX1122" s="629"/>
      <c r="AY1122" s="630"/>
      <c r="AZ1122" s="630"/>
      <c r="BA1122" s="630"/>
      <c r="BB1122" s="631"/>
      <c r="BC1122" s="630"/>
      <c r="BD1122" s="630"/>
      <c r="BE1122" s="630"/>
      <c r="BF1122" s="630"/>
      <c r="BG1122" s="631"/>
      <c r="BH1122" s="631"/>
      <c r="BI1122" s="632"/>
      <c r="BJ1122" s="632"/>
      <c r="BK1122" s="632"/>
      <c r="BL1122" s="631"/>
      <c r="BM1122" s="631"/>
      <c r="BN1122" s="631"/>
      <c r="BO1122" s="631"/>
      <c r="BP1122" s="631"/>
      <c r="BQ1122" s="631"/>
      <c r="BR1122" s="631"/>
      <c r="BS1122" s="631"/>
      <c r="BT1122" s="634"/>
      <c r="BU1122" s="635"/>
      <c r="BV1122" s="633"/>
      <c r="BW1122" s="636"/>
    </row>
    <row r="1123" spans="2:75" ht="15.75" customHeight="1">
      <c r="B1123" s="330" t="s">
        <v>1142</v>
      </c>
      <c r="C1123" s="331">
        <v>42870843000199</v>
      </c>
      <c r="D1123" s="332" t="s">
        <v>14</v>
      </c>
      <c r="E1123" s="332" t="s">
        <v>607</v>
      </c>
      <c r="F1123" s="332"/>
      <c r="G1123" s="333"/>
      <c r="H1123" s="333" t="s">
        <v>34</v>
      </c>
      <c r="I1123" s="333" t="s">
        <v>34</v>
      </c>
      <c r="J1123" s="333" t="s">
        <v>608</v>
      </c>
      <c r="K1123" s="334" t="s">
        <v>48</v>
      </c>
      <c r="L1123" s="335"/>
      <c r="M1123" s="335" t="s">
        <v>34</v>
      </c>
      <c r="N1123" s="334">
        <v>619922</v>
      </c>
      <c r="O1123" s="334" t="s">
        <v>1321</v>
      </c>
      <c r="P1123" s="338">
        <v>44497</v>
      </c>
      <c r="Q1123" s="339">
        <v>20923115.079999998</v>
      </c>
      <c r="R1123" s="339" t="s">
        <v>1418</v>
      </c>
      <c r="S1123" s="334">
        <v>32</v>
      </c>
      <c r="T1123" s="336">
        <v>-4.0802011973824825E-2</v>
      </c>
      <c r="U1123" s="336">
        <v>-0.52745557257814846</v>
      </c>
      <c r="V1123" s="336" t="s">
        <v>1418</v>
      </c>
      <c r="W1123" s="336" t="s">
        <v>1418</v>
      </c>
      <c r="X1123" s="336" t="s">
        <v>1418</v>
      </c>
      <c r="Y1123" s="336" t="s">
        <v>1418</v>
      </c>
      <c r="Z1123" s="336" t="s">
        <v>1418</v>
      </c>
      <c r="AA1123" s="336" t="s">
        <v>1418</v>
      </c>
      <c r="AB1123" s="336" t="s">
        <v>1418</v>
      </c>
      <c r="AC1123" s="340" t="s">
        <v>1418</v>
      </c>
      <c r="AD1123" s="509">
        <v>0</v>
      </c>
      <c r="AE1123" s="337" t="s">
        <v>2393</v>
      </c>
      <c r="AF1123" s="337" t="s">
        <v>2143</v>
      </c>
      <c r="AG1123" s="341" t="s">
        <v>1437</v>
      </c>
      <c r="AH1123" s="341" t="s">
        <v>2138</v>
      </c>
      <c r="AI1123" s="341">
        <v>1000</v>
      </c>
      <c r="AJ1123" s="341">
        <v>100</v>
      </c>
      <c r="AK1123" s="341">
        <v>1000</v>
      </c>
      <c r="AL1123" s="336">
        <v>0.02</v>
      </c>
      <c r="AM1123" s="336">
        <v>0.2</v>
      </c>
      <c r="AN1123" s="336" t="s">
        <v>2152</v>
      </c>
      <c r="AO1123" s="334" t="s">
        <v>1324</v>
      </c>
      <c r="AP1123" s="337" t="s">
        <v>716</v>
      </c>
      <c r="AQ1123" s="343" t="s">
        <v>659</v>
      </c>
      <c r="AR1123" s="336">
        <v>6.0000000000000001E-3</v>
      </c>
      <c r="AS1123" s="336">
        <v>6.0000000000000001E-3</v>
      </c>
      <c r="AT1123" s="336"/>
      <c r="AX1123" s="629"/>
      <c r="AY1123" s="630"/>
      <c r="AZ1123" s="630"/>
      <c r="BA1123" s="630"/>
      <c r="BB1123" s="631"/>
      <c r="BC1123" s="630"/>
      <c r="BD1123" s="630"/>
      <c r="BE1123" s="630"/>
      <c r="BF1123" s="630"/>
      <c r="BG1123" s="631"/>
      <c r="BH1123" s="631"/>
      <c r="BI1123" s="632"/>
      <c r="BJ1123" s="632"/>
      <c r="BK1123" s="632"/>
      <c r="BL1123" s="631"/>
      <c r="BM1123" s="631"/>
      <c r="BN1123" s="631"/>
      <c r="BO1123" s="631"/>
      <c r="BP1123" s="631"/>
      <c r="BQ1123" s="631"/>
      <c r="BR1123" s="631"/>
      <c r="BS1123" s="631"/>
      <c r="BT1123" s="634"/>
      <c r="BU1123" s="635"/>
      <c r="BV1123" s="633"/>
      <c r="BW1123" s="636"/>
    </row>
    <row r="1124" spans="2:75" ht="15.75" customHeight="1">
      <c r="B1124" s="330" t="s">
        <v>344</v>
      </c>
      <c r="C1124" s="331">
        <v>35726581000128</v>
      </c>
      <c r="D1124" s="332" t="s">
        <v>14</v>
      </c>
      <c r="E1124" s="332" t="s">
        <v>607</v>
      </c>
      <c r="F1124" s="332"/>
      <c r="G1124" s="333"/>
      <c r="H1124" s="333" t="s">
        <v>34</v>
      </c>
      <c r="I1124" s="333" t="s">
        <v>34</v>
      </c>
      <c r="J1124" s="333" t="s">
        <v>608</v>
      </c>
      <c r="K1124" s="334" t="s">
        <v>48</v>
      </c>
      <c r="L1124" s="335"/>
      <c r="M1124" s="335" t="s">
        <v>1415</v>
      </c>
      <c r="N1124" s="334">
        <v>520101</v>
      </c>
      <c r="O1124" s="334" t="s">
        <v>1321</v>
      </c>
      <c r="P1124" s="338">
        <v>43829</v>
      </c>
      <c r="Q1124" s="339">
        <v>8193661.5</v>
      </c>
      <c r="R1124" s="339">
        <v>9921374.5008730125</v>
      </c>
      <c r="S1124" s="334">
        <v>32</v>
      </c>
      <c r="T1124" s="336">
        <v>-1.9538891982216255E-2</v>
      </c>
      <c r="U1124" s="336">
        <v>-0.25258307028177618</v>
      </c>
      <c r="V1124" s="336">
        <v>-0.14866011540720114</v>
      </c>
      <c r="W1124" s="336">
        <v>-1.4573662110651258</v>
      </c>
      <c r="X1124" s="336">
        <v>4.2734010649797094E-2</v>
      </c>
      <c r="Y1124" s="336">
        <v>0.32405976584128543</v>
      </c>
      <c r="Z1124" s="336" t="s">
        <v>1418</v>
      </c>
      <c r="AA1124" s="336" t="s">
        <v>1418</v>
      </c>
      <c r="AB1124" s="336">
        <v>0.25309431880507899</v>
      </c>
      <c r="AC1124" s="340">
        <v>-0.89308700590134971</v>
      </c>
      <c r="AD1124" s="509">
        <v>41867101000141</v>
      </c>
      <c r="AE1124" s="337" t="s">
        <v>59</v>
      </c>
      <c r="AF1124" s="337" t="s">
        <v>2137</v>
      </c>
      <c r="AG1124" s="341" t="s">
        <v>59</v>
      </c>
      <c r="AH1124" s="341" t="s">
        <v>2138</v>
      </c>
      <c r="AI1124" s="341">
        <v>100</v>
      </c>
      <c r="AJ1124" s="341">
        <v>100</v>
      </c>
      <c r="AK1124" s="341">
        <v>100</v>
      </c>
      <c r="AL1124" s="336">
        <v>0.02</v>
      </c>
      <c r="AM1124" s="336">
        <v>0.2</v>
      </c>
      <c r="AN1124" s="336" t="s">
        <v>2147</v>
      </c>
      <c r="AO1124" s="334" t="s">
        <v>1324</v>
      </c>
      <c r="AP1124" s="337" t="s">
        <v>716</v>
      </c>
      <c r="AQ1124" s="343" t="s">
        <v>659</v>
      </c>
      <c r="AR1124" s="336">
        <v>3.3333333333333331E-3</v>
      </c>
      <c r="AS1124" s="336">
        <v>3.3333333333333331E-3</v>
      </c>
      <c r="AT1124" s="336"/>
      <c r="AX1124" s="629"/>
      <c r="AY1124" s="630"/>
      <c r="AZ1124" s="630"/>
      <c r="BA1124" s="630"/>
      <c r="BB1124" s="631"/>
      <c r="BC1124" s="630"/>
      <c r="BD1124" s="630"/>
      <c r="BE1124" s="630"/>
      <c r="BF1124" s="630"/>
      <c r="BG1124" s="631"/>
      <c r="BH1124" s="631"/>
      <c r="BI1124" s="632"/>
      <c r="BJ1124" s="632"/>
      <c r="BK1124" s="632"/>
      <c r="BL1124" s="631"/>
      <c r="BM1124" s="631"/>
      <c r="BN1124" s="631"/>
      <c r="BO1124" s="631"/>
      <c r="BP1124" s="631"/>
      <c r="BQ1124" s="631"/>
      <c r="BR1124" s="631"/>
      <c r="BS1124" s="631"/>
      <c r="BT1124" s="634"/>
      <c r="BU1124" s="635"/>
      <c r="BV1124" s="633"/>
      <c r="BW1124" s="636"/>
    </row>
    <row r="1125" spans="2:75" ht="15.75" customHeight="1">
      <c r="B1125" s="330" t="s">
        <v>1148</v>
      </c>
      <c r="C1125" s="331">
        <v>21732619000160</v>
      </c>
      <c r="D1125" s="332" t="s">
        <v>11</v>
      </c>
      <c r="E1125" s="332" t="s">
        <v>620</v>
      </c>
      <c r="F1125" s="332"/>
      <c r="G1125" s="333"/>
      <c r="H1125" s="333" t="s">
        <v>34</v>
      </c>
      <c r="I1125" s="333" t="s">
        <v>34</v>
      </c>
      <c r="J1125" s="333" t="s">
        <v>700</v>
      </c>
      <c r="K1125" s="334" t="s">
        <v>48</v>
      </c>
      <c r="L1125" s="335"/>
      <c r="M1125" s="335" t="s">
        <v>34</v>
      </c>
      <c r="N1125" s="334">
        <v>395102</v>
      </c>
      <c r="O1125" s="334" t="s">
        <v>1321</v>
      </c>
      <c r="P1125" s="338">
        <v>42130</v>
      </c>
      <c r="Q1125" s="339">
        <v>44459939.899999999</v>
      </c>
      <c r="R1125" s="339">
        <v>69385433.221944451</v>
      </c>
      <c r="S1125" s="334">
        <v>32</v>
      </c>
      <c r="T1125" s="336">
        <v>-1.5744526588225005E-3</v>
      </c>
      <c r="U1125" s="336">
        <v>-2.0353256824422294E-2</v>
      </c>
      <c r="V1125" s="336">
        <v>-1.9861141477815036E-2</v>
      </c>
      <c r="W1125" s="336">
        <v>-0.19470559688230682</v>
      </c>
      <c r="X1125" s="336">
        <v>0.18332929038453738</v>
      </c>
      <c r="Y1125" s="336">
        <v>1.3902193126856508</v>
      </c>
      <c r="Z1125" s="336">
        <v>0.17906195832545513</v>
      </c>
      <c r="AA1125" s="336">
        <v>1.0178462209070229</v>
      </c>
      <c r="AB1125" s="336">
        <v>3.9438768350297103E-2</v>
      </c>
      <c r="AC1125" s="340">
        <v>-2.952342931281716</v>
      </c>
      <c r="AD1125" s="509">
        <v>0</v>
      </c>
      <c r="AE1125" s="337" t="s">
        <v>2395</v>
      </c>
      <c r="AF1125" s="337" t="s">
        <v>2134</v>
      </c>
      <c r="AG1125" s="341" t="s">
        <v>1436</v>
      </c>
      <c r="AH1125" s="341" t="s">
        <v>2135</v>
      </c>
      <c r="AI1125" s="341">
        <v>500</v>
      </c>
      <c r="AJ1125" s="341">
        <v>500</v>
      </c>
      <c r="AK1125" s="341">
        <v>500</v>
      </c>
      <c r="AL1125" s="336">
        <v>0.01</v>
      </c>
      <c r="AM1125" s="336">
        <v>0.2</v>
      </c>
      <c r="AN1125" s="336" t="s">
        <v>34</v>
      </c>
      <c r="AO1125" s="334" t="s">
        <v>1324</v>
      </c>
      <c r="AP1125" s="337" t="s">
        <v>13</v>
      </c>
      <c r="AQ1125" s="343" t="s">
        <v>679</v>
      </c>
      <c r="AR1125" s="336">
        <v>3.1113333333333331E-3</v>
      </c>
      <c r="AS1125" s="336">
        <v>3.1113333333333331E-3</v>
      </c>
      <c r="AT1125" s="336"/>
      <c r="AW1125" s="629"/>
      <c r="AX1125" s="629"/>
      <c r="AY1125" s="630"/>
      <c r="AZ1125" s="630"/>
      <c r="BA1125" s="630"/>
      <c r="BB1125" s="631"/>
      <c r="BC1125" s="630"/>
      <c r="BD1125" s="630"/>
      <c r="BE1125" s="630"/>
      <c r="BF1125" s="630"/>
      <c r="BG1125" s="631"/>
      <c r="BH1125" s="631"/>
      <c r="BI1125" s="632"/>
      <c r="BJ1125" s="632"/>
      <c r="BK1125" s="632"/>
      <c r="BL1125" s="212"/>
      <c r="BM1125" s="631"/>
      <c r="BN1125" s="631"/>
      <c r="BO1125" s="631"/>
      <c r="BP1125" s="631"/>
      <c r="BQ1125" s="631"/>
      <c r="BR1125" s="631"/>
      <c r="BS1125" s="631"/>
      <c r="BT1125" s="634"/>
      <c r="BU1125" s="635"/>
      <c r="BV1125" s="633"/>
      <c r="BW1125" s="636"/>
    </row>
    <row r="1126" spans="2:75" ht="15.75" customHeight="1">
      <c r="B1126" s="330" t="s">
        <v>1152</v>
      </c>
      <c r="C1126" s="331">
        <v>45560944000151</v>
      </c>
      <c r="D1126" s="332" t="s">
        <v>14</v>
      </c>
      <c r="E1126" s="332" t="s">
        <v>607</v>
      </c>
      <c r="F1126" s="332"/>
      <c r="G1126" s="333"/>
      <c r="H1126" s="333" t="s">
        <v>34</v>
      </c>
      <c r="I1126" s="333" t="s">
        <v>34</v>
      </c>
      <c r="J1126" s="333" t="s">
        <v>611</v>
      </c>
      <c r="K1126" s="334" t="s">
        <v>48</v>
      </c>
      <c r="L1126" s="335"/>
      <c r="M1126" s="335" t="s">
        <v>1415</v>
      </c>
      <c r="N1126" s="334">
        <v>646547</v>
      </c>
      <c r="O1126" s="334" t="s">
        <v>1321</v>
      </c>
      <c r="P1126" s="338">
        <v>44673</v>
      </c>
      <c r="Q1126" s="339">
        <v>7905837.8700000001</v>
      </c>
      <c r="R1126" s="339" t="s">
        <v>1418</v>
      </c>
      <c r="S1126" s="334">
        <v>32</v>
      </c>
      <c r="T1126" s="336" t="s">
        <v>1418</v>
      </c>
      <c r="U1126" s="336" t="s">
        <v>1418</v>
      </c>
      <c r="V1126" s="336" t="s">
        <v>1418</v>
      </c>
      <c r="W1126" s="336" t="s">
        <v>1418</v>
      </c>
      <c r="X1126" s="336" t="s">
        <v>1418</v>
      </c>
      <c r="Y1126" s="336" t="s">
        <v>1418</v>
      </c>
      <c r="Z1126" s="336" t="s">
        <v>1418</v>
      </c>
      <c r="AA1126" s="336" t="s">
        <v>1418</v>
      </c>
      <c r="AB1126" s="336" t="s">
        <v>1418</v>
      </c>
      <c r="AC1126" s="340" t="s">
        <v>1418</v>
      </c>
      <c r="AD1126" s="509">
        <v>0</v>
      </c>
      <c r="AE1126" s="337" t="s">
        <v>2399</v>
      </c>
      <c r="AF1126" s="337" t="s">
        <v>2134</v>
      </c>
      <c r="AG1126" s="341" t="s">
        <v>1436</v>
      </c>
      <c r="AH1126" s="341" t="s">
        <v>2135</v>
      </c>
      <c r="AI1126" s="341">
        <v>50000</v>
      </c>
      <c r="AJ1126" s="341">
        <v>0</v>
      </c>
      <c r="AK1126" s="341">
        <v>0</v>
      </c>
      <c r="AL1126" s="336">
        <v>1.6299999999999999E-2</v>
      </c>
      <c r="AM1126" s="336">
        <v>0.2</v>
      </c>
      <c r="AN1126" s="336" t="s">
        <v>2152</v>
      </c>
      <c r="AO1126" s="334" t="s">
        <v>1324</v>
      </c>
      <c r="AP1126" s="337" t="s">
        <v>716</v>
      </c>
      <c r="AQ1126" s="343" t="s">
        <v>694</v>
      </c>
      <c r="AR1126" s="336" t="s">
        <v>34</v>
      </c>
      <c r="AS1126" s="336" t="s">
        <v>34</v>
      </c>
      <c r="AT1126" s="336"/>
      <c r="AW1126" s="629"/>
      <c r="AX1126" s="629"/>
      <c r="AY1126" s="630"/>
      <c r="AZ1126" s="630"/>
      <c r="BA1126" s="630"/>
      <c r="BB1126" s="631"/>
      <c r="BC1126" s="630"/>
      <c r="BD1126" s="630"/>
      <c r="BE1126" s="630"/>
      <c r="BF1126" s="630"/>
      <c r="BG1126" s="631"/>
      <c r="BH1126" s="631"/>
      <c r="BI1126" s="632"/>
      <c r="BJ1126" s="632"/>
      <c r="BK1126" s="632"/>
      <c r="BL1126" s="212"/>
      <c r="BM1126" s="631"/>
      <c r="BN1126" s="631"/>
      <c r="BO1126" s="631"/>
      <c r="BP1126" s="631"/>
      <c r="BQ1126" s="631"/>
      <c r="BR1126" s="631"/>
      <c r="BS1126" s="631"/>
      <c r="BT1126" s="634"/>
      <c r="BU1126" s="635"/>
      <c r="BV1126" s="633"/>
      <c r="BW1126" s="636"/>
    </row>
    <row r="1127" spans="2:75" ht="15.75" customHeight="1">
      <c r="B1127" s="330" t="s">
        <v>350</v>
      </c>
      <c r="C1127" s="331">
        <v>20468028000165</v>
      </c>
      <c r="D1127" s="332" t="s">
        <v>14</v>
      </c>
      <c r="E1127" s="332" t="s">
        <v>607</v>
      </c>
      <c r="F1127" s="332"/>
      <c r="G1127" s="333"/>
      <c r="H1127" s="333" t="s">
        <v>34</v>
      </c>
      <c r="I1127" s="333" t="s">
        <v>34</v>
      </c>
      <c r="J1127" s="333" t="s">
        <v>608</v>
      </c>
      <c r="K1127" s="334" t="s">
        <v>48</v>
      </c>
      <c r="L1127" s="335"/>
      <c r="M1127" s="335" t="s">
        <v>34</v>
      </c>
      <c r="N1127" s="334">
        <v>383872</v>
      </c>
      <c r="O1127" s="334" t="s">
        <v>1321</v>
      </c>
      <c r="P1127" s="338">
        <v>41974</v>
      </c>
      <c r="Q1127" s="339">
        <v>72016689.989999995</v>
      </c>
      <c r="R1127" s="339">
        <v>81074422.520158708</v>
      </c>
      <c r="S1127" s="334">
        <v>32</v>
      </c>
      <c r="T1127" s="336">
        <v>7.9949631324609971E-2</v>
      </c>
      <c r="U1127" s="336">
        <v>1.0335244888116477</v>
      </c>
      <c r="V1127" s="336">
        <v>-0.12331271674780087</v>
      </c>
      <c r="W1127" s="336">
        <v>-1.208876949211519</v>
      </c>
      <c r="X1127" s="336">
        <v>7.427713003581804E-3</v>
      </c>
      <c r="Y1127" s="336">
        <v>5.6325697028589541E-2</v>
      </c>
      <c r="Z1127" s="336">
        <v>0.1070211745367935</v>
      </c>
      <c r="AA1127" s="336">
        <v>0.60834305107575004</v>
      </c>
      <c r="AB1127" s="336">
        <v>0.23520647107346157</v>
      </c>
      <c r="AC1127" s="340">
        <v>-0.85490860027481397</v>
      </c>
      <c r="AD1127" s="509">
        <v>0</v>
      </c>
      <c r="AE1127" s="337" t="s">
        <v>2400</v>
      </c>
      <c r="AF1127" s="337" t="s">
        <v>2134</v>
      </c>
      <c r="AG1127" s="341" t="s">
        <v>1436</v>
      </c>
      <c r="AH1127" s="341" t="s">
        <v>2138</v>
      </c>
      <c r="AI1127" s="341">
        <v>1000</v>
      </c>
      <c r="AJ1127" s="341">
        <v>1000</v>
      </c>
      <c r="AK1127" s="341">
        <v>1000</v>
      </c>
      <c r="AL1127" s="336">
        <v>1.66E-2</v>
      </c>
      <c r="AM1127" s="336">
        <v>0.2</v>
      </c>
      <c r="AN1127" s="336" t="s">
        <v>2152</v>
      </c>
      <c r="AO1127" s="334" t="s">
        <v>1324</v>
      </c>
      <c r="AP1127" s="337" t="s">
        <v>716</v>
      </c>
      <c r="AQ1127" s="343" t="s">
        <v>659</v>
      </c>
      <c r="AR1127" s="336">
        <v>3.8733333333333328E-3</v>
      </c>
      <c r="AS1127" s="336">
        <v>3.8733333333333328E-3</v>
      </c>
      <c r="AT1127" s="336"/>
      <c r="AX1127" s="629"/>
      <c r="AY1127" s="630"/>
      <c r="AZ1127" s="630"/>
      <c r="BA1127" s="630"/>
      <c r="BB1127" s="631"/>
      <c r="BC1127" s="630"/>
      <c r="BD1127" s="630"/>
      <c r="BE1127" s="630"/>
      <c r="BF1127" s="630"/>
      <c r="BG1127" s="631"/>
      <c r="BH1127" s="631"/>
      <c r="BI1127" s="632"/>
      <c r="BJ1127" s="632"/>
      <c r="BK1127" s="632"/>
      <c r="BL1127" s="631"/>
      <c r="BM1127" s="631"/>
      <c r="BN1127" s="631"/>
      <c r="BO1127" s="631"/>
      <c r="BP1127" s="631"/>
      <c r="BQ1127" s="631"/>
      <c r="BR1127" s="631"/>
      <c r="BS1127" s="631"/>
      <c r="BT1127" s="634"/>
      <c r="BU1127" s="635"/>
      <c r="BV1127" s="633"/>
      <c r="BW1127" s="636"/>
    </row>
    <row r="1128" spans="2:75" ht="15.75" customHeight="1">
      <c r="B1128" s="330" t="s">
        <v>351</v>
      </c>
      <c r="C1128" s="331">
        <v>26362460000153</v>
      </c>
      <c r="D1128" s="332" t="s">
        <v>14</v>
      </c>
      <c r="E1128" s="332" t="s">
        <v>614</v>
      </c>
      <c r="F1128" s="332"/>
      <c r="G1128" s="333"/>
      <c r="H1128" s="333" t="s">
        <v>1338</v>
      </c>
      <c r="I1128" s="333" t="s">
        <v>34</v>
      </c>
      <c r="J1128" s="333" t="s">
        <v>608</v>
      </c>
      <c r="K1128" s="334" t="s">
        <v>48</v>
      </c>
      <c r="L1128" s="335"/>
      <c r="M1128" s="335" t="s">
        <v>34</v>
      </c>
      <c r="N1128" s="334">
        <v>432369</v>
      </c>
      <c r="O1128" s="334" t="s">
        <v>1321</v>
      </c>
      <c r="P1128" s="338">
        <v>42733</v>
      </c>
      <c r="Q1128" s="339">
        <v>116831634.79000001</v>
      </c>
      <c r="R1128" s="339">
        <v>127195395.57642861</v>
      </c>
      <c r="S1128" s="334">
        <v>32</v>
      </c>
      <c r="T1128" s="336">
        <v>0.13328984886626372</v>
      </c>
      <c r="U1128" s="336">
        <v>1.7230638919892358</v>
      </c>
      <c r="V1128" s="336">
        <v>-6.9926117857120995E-2</v>
      </c>
      <c r="W1128" s="336">
        <v>-0.68550976942796993</v>
      </c>
      <c r="X1128" s="336">
        <v>7.2893527541111114E-2</v>
      </c>
      <c r="Y1128" s="336">
        <v>0.55276486122254276</v>
      </c>
      <c r="Z1128" s="336">
        <v>0.30849861117317556</v>
      </c>
      <c r="AA1128" s="336">
        <v>1.7536061175370468</v>
      </c>
      <c r="AB1128" s="336">
        <v>0.22415385410609492</v>
      </c>
      <c r="AC1128" s="340">
        <v>-0.64487752304811041</v>
      </c>
      <c r="AD1128" s="509">
        <v>34719644000156</v>
      </c>
      <c r="AE1128" s="337" t="s">
        <v>2400</v>
      </c>
      <c r="AF1128" s="337" t="s">
        <v>2134</v>
      </c>
      <c r="AG1128" s="341" t="s">
        <v>1436</v>
      </c>
      <c r="AH1128" s="341" t="s">
        <v>2135</v>
      </c>
      <c r="AI1128" s="341">
        <v>10000</v>
      </c>
      <c r="AJ1128" s="341">
        <v>1000</v>
      </c>
      <c r="AK1128" s="341">
        <v>10000</v>
      </c>
      <c r="AL1128" s="336">
        <v>0.02</v>
      </c>
      <c r="AM1128" s="336">
        <v>0.2</v>
      </c>
      <c r="AN1128" s="336" t="s">
        <v>34</v>
      </c>
      <c r="AO1128" s="334" t="s">
        <v>1324</v>
      </c>
      <c r="AP1128" s="337" t="s">
        <v>716</v>
      </c>
      <c r="AQ1128" s="343" t="s">
        <v>659</v>
      </c>
      <c r="AR1128" s="336">
        <v>4.6666666666666662E-3</v>
      </c>
      <c r="AS1128" s="336">
        <v>4.6666666666666662E-3</v>
      </c>
      <c r="AT1128" s="336"/>
      <c r="AW1128" s="629"/>
      <c r="AX1128" s="629"/>
      <c r="AY1128" s="630"/>
      <c r="AZ1128" s="630"/>
      <c r="BA1128" s="630"/>
      <c r="BB1128" s="631"/>
      <c r="BC1128" s="630"/>
      <c r="BD1128" s="630"/>
      <c r="BE1128" s="630"/>
      <c r="BF1128" s="630"/>
      <c r="BG1128" s="631"/>
      <c r="BH1128" s="631"/>
      <c r="BI1128" s="632"/>
      <c r="BJ1128" s="632"/>
      <c r="BK1128" s="632"/>
      <c r="BL1128" s="212"/>
      <c r="BM1128" s="631"/>
      <c r="BN1128" s="631"/>
      <c r="BO1128" s="631"/>
      <c r="BP1128" s="631"/>
      <c r="BQ1128" s="631"/>
      <c r="BR1128" s="631"/>
      <c r="BS1128" s="631"/>
      <c r="BT1128" s="634"/>
      <c r="BU1128" s="635"/>
      <c r="BV1128" s="633"/>
      <c r="BW1128" s="636"/>
    </row>
    <row r="1129" spans="2:75" ht="15.75" customHeight="1">
      <c r="B1129" s="330" t="s">
        <v>1162</v>
      </c>
      <c r="C1129" s="331">
        <v>27783868000161</v>
      </c>
      <c r="D1129" s="332" t="s">
        <v>14</v>
      </c>
      <c r="E1129" s="332" t="s">
        <v>607</v>
      </c>
      <c r="F1129" s="332"/>
      <c r="G1129" s="333"/>
      <c r="H1129" s="333" t="s">
        <v>34</v>
      </c>
      <c r="I1129" s="333" t="s">
        <v>34</v>
      </c>
      <c r="J1129" s="333" t="s">
        <v>608</v>
      </c>
      <c r="K1129" s="334" t="s">
        <v>48</v>
      </c>
      <c r="L1129" s="335"/>
      <c r="M1129" s="335" t="s">
        <v>34</v>
      </c>
      <c r="N1129" s="334">
        <v>450456</v>
      </c>
      <c r="O1129" s="334" t="s">
        <v>1321</v>
      </c>
      <c r="P1129" s="338">
        <v>43007</v>
      </c>
      <c r="Q1129" s="339">
        <v>84432420.489999995</v>
      </c>
      <c r="R1129" s="339">
        <v>102881529.43563496</v>
      </c>
      <c r="S1129" s="334">
        <v>32</v>
      </c>
      <c r="T1129" s="336">
        <v>0.12423600323645845</v>
      </c>
      <c r="U1129" s="336">
        <v>1.6060230623907672</v>
      </c>
      <c r="V1129" s="336">
        <v>-5.2857539331716885E-2</v>
      </c>
      <c r="W1129" s="336">
        <v>-0.5181806270705922</v>
      </c>
      <c r="X1129" s="336">
        <v>0.16594488076088232</v>
      </c>
      <c r="Y1129" s="336">
        <v>1.2583901764480627</v>
      </c>
      <c r="Z1129" s="336">
        <v>0.14968509439251587</v>
      </c>
      <c r="AA1129" s="336">
        <v>0.85085860267772229</v>
      </c>
      <c r="AB1129" s="336">
        <v>0.2206302899339129</v>
      </c>
      <c r="AC1129" s="340">
        <v>-0.57621328118300774</v>
      </c>
      <c r="AD1129" s="509">
        <v>28589709000193</v>
      </c>
      <c r="AE1129" s="337" t="s">
        <v>2406</v>
      </c>
      <c r="AF1129" s="337" t="s">
        <v>2134</v>
      </c>
      <c r="AG1129" s="341" t="s">
        <v>1436</v>
      </c>
      <c r="AH1129" s="341" t="s">
        <v>2138</v>
      </c>
      <c r="AI1129" s="341">
        <v>500</v>
      </c>
      <c r="AJ1129" s="341">
        <v>500</v>
      </c>
      <c r="AK1129" s="341">
        <v>500</v>
      </c>
      <c r="AL1129" s="336">
        <v>1.7000000000000001E-2</v>
      </c>
      <c r="AM1129" s="336">
        <v>0.2</v>
      </c>
      <c r="AN1129" s="336" t="s">
        <v>2185</v>
      </c>
      <c r="AO1129" s="334" t="s">
        <v>1324</v>
      </c>
      <c r="AP1129" s="337" t="s">
        <v>716</v>
      </c>
      <c r="AQ1129" s="343" t="s">
        <v>670</v>
      </c>
      <c r="AR1129" s="336">
        <v>4.5333333333333337E-3</v>
      </c>
      <c r="AS1129" s="336">
        <v>4.5333333333333337E-3</v>
      </c>
      <c r="AT1129" s="336"/>
      <c r="AW1129" s="629"/>
      <c r="AX1129" s="629"/>
      <c r="AY1129" s="630"/>
      <c r="AZ1129" s="630"/>
      <c r="BA1129" s="630"/>
      <c r="BB1129" s="631"/>
      <c r="BC1129" s="630"/>
      <c r="BD1129" s="630"/>
      <c r="BE1129" s="630"/>
      <c r="BF1129" s="630"/>
      <c r="BG1129" s="631"/>
      <c r="BH1129" s="631"/>
      <c r="BI1129" s="632"/>
      <c r="BJ1129" s="632"/>
      <c r="BK1129" s="632"/>
      <c r="BL1129" s="212"/>
      <c r="BM1129" s="631"/>
      <c r="BN1129" s="631"/>
      <c r="BO1129" s="631"/>
      <c r="BP1129" s="631"/>
      <c r="BQ1129" s="631"/>
      <c r="BR1129" s="631"/>
      <c r="BS1129" s="631"/>
      <c r="BT1129" s="634"/>
      <c r="BU1129" s="635"/>
      <c r="BV1129" s="633"/>
      <c r="BW1129" s="636"/>
    </row>
    <row r="1130" spans="2:75" ht="15.75" customHeight="1">
      <c r="B1130" s="330" t="s">
        <v>1164</v>
      </c>
      <c r="C1130" s="331">
        <v>32041623000107</v>
      </c>
      <c r="D1130" s="332" t="s">
        <v>14</v>
      </c>
      <c r="E1130" s="332" t="s">
        <v>614</v>
      </c>
      <c r="F1130" s="332"/>
      <c r="G1130" s="333"/>
      <c r="H1130" s="333" t="s">
        <v>1338</v>
      </c>
      <c r="I1130" s="333" t="s">
        <v>34</v>
      </c>
      <c r="J1130" s="333" t="s">
        <v>608</v>
      </c>
      <c r="K1130" s="334" t="s">
        <v>48</v>
      </c>
      <c r="L1130" s="335"/>
      <c r="M1130" s="335" t="s">
        <v>34</v>
      </c>
      <c r="N1130" s="334">
        <v>483303</v>
      </c>
      <c r="O1130" s="334" t="s">
        <v>1321</v>
      </c>
      <c r="P1130" s="338">
        <v>43462</v>
      </c>
      <c r="Q1130" s="339">
        <v>56668510.539999999</v>
      </c>
      <c r="R1130" s="339">
        <v>58833114.625793599</v>
      </c>
      <c r="S1130" s="334">
        <v>32</v>
      </c>
      <c r="T1130" s="336">
        <v>0.18451588871736835</v>
      </c>
      <c r="U1130" s="336">
        <v>2.3852729075130017</v>
      </c>
      <c r="V1130" s="336">
        <v>1.6166222684269149E-2</v>
      </c>
      <c r="W1130" s="336">
        <v>0.15848303787518223</v>
      </c>
      <c r="X1130" s="336">
        <v>0.23983066070639603</v>
      </c>
      <c r="Y1130" s="336">
        <v>1.8186794679063076</v>
      </c>
      <c r="Z1130" s="336">
        <v>0.34757280393208556</v>
      </c>
      <c r="AA1130" s="336">
        <v>1.9757164965733474</v>
      </c>
      <c r="AB1130" s="336">
        <v>0.18625243250941836</v>
      </c>
      <c r="AC1130" s="340">
        <v>-0.34267926383690539</v>
      </c>
      <c r="AD1130" s="509">
        <v>32041557000167</v>
      </c>
      <c r="AE1130" s="337" t="s">
        <v>2406</v>
      </c>
      <c r="AF1130" s="337" t="s">
        <v>2134</v>
      </c>
      <c r="AG1130" s="341" t="s">
        <v>1436</v>
      </c>
      <c r="AH1130" s="341" t="s">
        <v>2135</v>
      </c>
      <c r="AI1130" s="341">
        <v>500</v>
      </c>
      <c r="AJ1130" s="341">
        <v>100</v>
      </c>
      <c r="AK1130" s="341">
        <v>100</v>
      </c>
      <c r="AL1130" s="336">
        <v>1.7000000000000001E-2</v>
      </c>
      <c r="AM1130" s="336">
        <v>0.2</v>
      </c>
      <c r="AN1130" s="336" t="s">
        <v>34</v>
      </c>
      <c r="AO1130" s="334" t="s">
        <v>1324</v>
      </c>
      <c r="AP1130" s="337" t="s">
        <v>716</v>
      </c>
      <c r="AQ1130" s="343" t="s">
        <v>659</v>
      </c>
      <c r="AR1130" s="336">
        <v>4.5333333333333337E-3</v>
      </c>
      <c r="AS1130" s="336">
        <v>7.9333333333333339E-3</v>
      </c>
      <c r="AT1130" s="336"/>
      <c r="AW1130" s="629"/>
      <c r="AX1130" s="629"/>
      <c r="AY1130" s="630"/>
      <c r="AZ1130" s="630"/>
      <c r="BA1130" s="630"/>
      <c r="BB1130" s="631"/>
      <c r="BC1130" s="630"/>
      <c r="BD1130" s="630"/>
      <c r="BE1130" s="630"/>
      <c r="BF1130" s="630"/>
      <c r="BG1130" s="631"/>
      <c r="BH1130" s="631"/>
      <c r="BI1130" s="632"/>
      <c r="BJ1130" s="632"/>
      <c r="BK1130" s="632"/>
      <c r="BL1130" s="212"/>
      <c r="BM1130" s="631"/>
      <c r="BN1130" s="631"/>
      <c r="BO1130" s="631"/>
      <c r="BP1130" s="631"/>
      <c r="BQ1130" s="631"/>
      <c r="BR1130" s="631"/>
      <c r="BS1130" s="631"/>
      <c r="BT1130" s="634"/>
      <c r="BU1130" s="635"/>
      <c r="BV1130" s="633"/>
      <c r="BW1130" s="636"/>
    </row>
    <row r="1131" spans="2:75" ht="15.75" customHeight="1">
      <c r="B1131" s="330" t="s">
        <v>1165</v>
      </c>
      <c r="C1131" s="331">
        <v>41081041000137</v>
      </c>
      <c r="D1131" s="332" t="s">
        <v>14</v>
      </c>
      <c r="E1131" s="332" t="s">
        <v>614</v>
      </c>
      <c r="F1131" s="332"/>
      <c r="G1131" s="333"/>
      <c r="H1131" s="333" t="s">
        <v>1337</v>
      </c>
      <c r="I1131" s="333" t="s">
        <v>34</v>
      </c>
      <c r="J1131" s="333" t="s">
        <v>608</v>
      </c>
      <c r="K1131" s="334" t="s">
        <v>48</v>
      </c>
      <c r="L1131" s="335"/>
      <c r="M1131" s="335" t="s">
        <v>1415</v>
      </c>
      <c r="N1131" s="334">
        <v>588741</v>
      </c>
      <c r="O1131" s="334" t="s">
        <v>1324</v>
      </c>
      <c r="P1131" s="338">
        <v>44323</v>
      </c>
      <c r="Q1131" s="339">
        <v>18192401.260000002</v>
      </c>
      <c r="R1131" s="339">
        <v>32063902.354047611</v>
      </c>
      <c r="S1131" s="334">
        <v>32</v>
      </c>
      <c r="T1131" s="336">
        <v>0.11181559669270635</v>
      </c>
      <c r="U1131" s="336">
        <v>1.4454620427677434</v>
      </c>
      <c r="V1131" s="336">
        <v>5.2638251971544925E-2</v>
      </c>
      <c r="W1131" s="336">
        <v>0.5160308777020215</v>
      </c>
      <c r="X1131" s="336" t="s">
        <v>1418</v>
      </c>
      <c r="Y1131" s="336" t="s">
        <v>1418</v>
      </c>
      <c r="Z1131" s="336" t="s">
        <v>1418</v>
      </c>
      <c r="AA1131" s="336" t="s">
        <v>1418</v>
      </c>
      <c r="AB1131" s="336">
        <v>9.4440749703169152E-2</v>
      </c>
      <c r="AC1131" s="340">
        <v>-0.43841060085352856</v>
      </c>
      <c r="AD1131" s="509">
        <v>18611600000151</v>
      </c>
      <c r="AE1131" s="337" t="s">
        <v>2406</v>
      </c>
      <c r="AF1131" s="337" t="s">
        <v>2134</v>
      </c>
      <c r="AG1131" s="341" t="s">
        <v>1436</v>
      </c>
      <c r="AH1131" s="341" t="s">
        <v>2135</v>
      </c>
      <c r="AI1131" s="341">
        <v>500</v>
      </c>
      <c r="AJ1131" s="341">
        <v>100</v>
      </c>
      <c r="AK1131" s="341">
        <v>100</v>
      </c>
      <c r="AL1131" s="336">
        <v>1.7000000000000001E-2</v>
      </c>
      <c r="AM1131" s="336">
        <v>0.2</v>
      </c>
      <c r="AN1131" s="336" t="s">
        <v>34</v>
      </c>
      <c r="AO1131" s="334" t="s">
        <v>1324</v>
      </c>
      <c r="AP1131" s="337" t="s">
        <v>13</v>
      </c>
      <c r="AQ1131" s="343" t="s">
        <v>668</v>
      </c>
      <c r="AR1131" s="336">
        <v>2.8338999999999999E-3</v>
      </c>
      <c r="AS1131" s="336">
        <v>2.8338999999999999E-3</v>
      </c>
      <c r="AT1131" s="336"/>
      <c r="AX1131" s="629"/>
      <c r="AY1131" s="630"/>
      <c r="AZ1131" s="630"/>
      <c r="BA1131" s="630"/>
      <c r="BB1131" s="631"/>
      <c r="BC1131" s="630"/>
      <c r="BD1131" s="630"/>
      <c r="BE1131" s="630"/>
      <c r="BF1131" s="630"/>
      <c r="BG1131" s="631"/>
      <c r="BH1131" s="631"/>
      <c r="BI1131" s="632"/>
      <c r="BJ1131" s="632"/>
      <c r="BK1131" s="632"/>
      <c r="BL1131" s="631"/>
      <c r="BM1131" s="631"/>
      <c r="BN1131" s="631"/>
      <c r="BO1131" s="631"/>
      <c r="BP1131" s="631"/>
      <c r="BQ1131" s="631"/>
      <c r="BR1131" s="631"/>
      <c r="BS1131" s="631"/>
      <c r="BT1131" s="634"/>
      <c r="BU1131" s="635"/>
      <c r="BV1131" s="633"/>
      <c r="BW1131" s="636"/>
    </row>
    <row r="1132" spans="2:75" ht="15.75" customHeight="1">
      <c r="B1132" s="330" t="s">
        <v>1166</v>
      </c>
      <c r="C1132" s="331">
        <v>19211696000123</v>
      </c>
      <c r="D1132" s="332" t="s">
        <v>14</v>
      </c>
      <c r="E1132" s="332" t="s">
        <v>614</v>
      </c>
      <c r="F1132" s="332"/>
      <c r="G1132" s="333"/>
      <c r="H1132" s="333" t="s">
        <v>1337</v>
      </c>
      <c r="I1132" s="333" t="s">
        <v>34</v>
      </c>
      <c r="J1132" s="333" t="s">
        <v>608</v>
      </c>
      <c r="K1132" s="334" t="s">
        <v>48</v>
      </c>
      <c r="L1132" s="335"/>
      <c r="M1132" s="335" t="s">
        <v>1415</v>
      </c>
      <c r="N1132" s="334">
        <v>364010</v>
      </c>
      <c r="O1132" s="334" t="s">
        <v>1321</v>
      </c>
      <c r="P1132" s="338">
        <v>41690</v>
      </c>
      <c r="Q1132" s="339">
        <v>514562721.61000001</v>
      </c>
      <c r="R1132" s="339">
        <v>302730966.00912714</v>
      </c>
      <c r="S1132" s="334">
        <v>32</v>
      </c>
      <c r="T1132" s="336">
        <v>0.11006394420766474</v>
      </c>
      <c r="U1132" s="336">
        <v>1.4228180892036821</v>
      </c>
      <c r="V1132" s="336">
        <v>4.8663176229937877E-2</v>
      </c>
      <c r="W1132" s="336">
        <v>0.4770618438332227</v>
      </c>
      <c r="X1132" s="336">
        <v>0.18831593402391622</v>
      </c>
      <c r="Y1132" s="336">
        <v>1.4280339372794864</v>
      </c>
      <c r="Z1132" s="336">
        <v>0.30867809058211249</v>
      </c>
      <c r="AA1132" s="336">
        <v>1.7546263366825618</v>
      </c>
      <c r="AB1132" s="336">
        <v>9.4243990886898873E-2</v>
      </c>
      <c r="AC1132" s="340">
        <v>-0.47967344768812759</v>
      </c>
      <c r="AD1132" s="509">
        <v>18611600000151</v>
      </c>
      <c r="AE1132" s="337" t="s">
        <v>2406</v>
      </c>
      <c r="AF1132" s="337" t="s">
        <v>2134</v>
      </c>
      <c r="AG1132" s="341" t="s">
        <v>1436</v>
      </c>
      <c r="AH1132" s="341" t="s">
        <v>2135</v>
      </c>
      <c r="AI1132" s="341">
        <v>50000500</v>
      </c>
      <c r="AJ1132" s="341">
        <v>100</v>
      </c>
      <c r="AK1132" s="341">
        <v>100</v>
      </c>
      <c r="AL1132" s="336">
        <v>1.7000000000000001E-2</v>
      </c>
      <c r="AM1132" s="336">
        <v>0.2</v>
      </c>
      <c r="AN1132" s="336" t="s">
        <v>34</v>
      </c>
      <c r="AO1132" s="334" t="s">
        <v>1324</v>
      </c>
      <c r="AP1132" s="337" t="s">
        <v>13</v>
      </c>
      <c r="AQ1132" s="343" t="s">
        <v>668</v>
      </c>
      <c r="AR1132" s="336">
        <v>1.1333333333333334E-3</v>
      </c>
      <c r="AS1132" s="336">
        <v>1.1333333333333334E-3</v>
      </c>
      <c r="AT1132" s="336"/>
      <c r="AX1132" s="629"/>
      <c r="AY1132" s="630"/>
      <c r="AZ1132" s="630"/>
      <c r="BA1132" s="630"/>
      <c r="BB1132" s="631"/>
      <c r="BC1132" s="630"/>
      <c r="BD1132" s="630"/>
      <c r="BE1132" s="630"/>
      <c r="BF1132" s="630"/>
      <c r="BG1132" s="631"/>
      <c r="BH1132" s="631"/>
      <c r="BI1132" s="632"/>
      <c r="BJ1132" s="632"/>
      <c r="BK1132" s="632"/>
      <c r="BL1132" s="631"/>
      <c r="BM1132" s="631"/>
      <c r="BN1132" s="631"/>
      <c r="BO1132" s="631"/>
      <c r="BP1132" s="631"/>
      <c r="BQ1132" s="631"/>
      <c r="BR1132" s="631"/>
      <c r="BS1132" s="631"/>
      <c r="BT1132" s="634"/>
      <c r="BU1132" s="635"/>
      <c r="BV1132" s="633"/>
      <c r="BW1132" s="636"/>
    </row>
    <row r="1133" spans="2:75" ht="15.75" customHeight="1">
      <c r="B1133" s="330" t="s">
        <v>547</v>
      </c>
      <c r="C1133" s="331">
        <v>43584490000123</v>
      </c>
      <c r="D1133" s="332" t="s">
        <v>14</v>
      </c>
      <c r="E1133" s="332" t="s">
        <v>614</v>
      </c>
      <c r="F1133" s="332"/>
      <c r="G1133" s="333"/>
      <c r="H1133" s="333" t="s">
        <v>1338</v>
      </c>
      <c r="I1133" s="333" t="s">
        <v>34</v>
      </c>
      <c r="J1133" s="333" t="s">
        <v>608</v>
      </c>
      <c r="K1133" s="334" t="s">
        <v>48</v>
      </c>
      <c r="L1133" s="335"/>
      <c r="M1133" s="335" t="s">
        <v>1415</v>
      </c>
      <c r="N1133" s="334">
        <v>619868</v>
      </c>
      <c r="O1133" s="334" t="s">
        <v>1321</v>
      </c>
      <c r="P1133" s="338">
        <v>44495</v>
      </c>
      <c r="Q1133" s="339">
        <v>19332553.890000001</v>
      </c>
      <c r="R1133" s="339" t="s">
        <v>1418</v>
      </c>
      <c r="S1133" s="334">
        <v>32</v>
      </c>
      <c r="T1133" s="336">
        <v>0.1005170107165847</v>
      </c>
      <c r="U1133" s="336">
        <v>1.2994030165809511</v>
      </c>
      <c r="V1133" s="336" t="s">
        <v>1418</v>
      </c>
      <c r="W1133" s="336" t="s">
        <v>1418</v>
      </c>
      <c r="X1133" s="336" t="s">
        <v>1418</v>
      </c>
      <c r="Y1133" s="336" t="s">
        <v>1418</v>
      </c>
      <c r="Z1133" s="336" t="s">
        <v>1418</v>
      </c>
      <c r="AA1133" s="336" t="s">
        <v>1418</v>
      </c>
      <c r="AB1133" s="336" t="s">
        <v>1418</v>
      </c>
      <c r="AC1133" s="340" t="s">
        <v>1418</v>
      </c>
      <c r="AD1133" s="509">
        <v>43508900000157</v>
      </c>
      <c r="AE1133" s="337" t="s">
        <v>2406</v>
      </c>
      <c r="AF1133" s="337" t="s">
        <v>2134</v>
      </c>
      <c r="AG1133" s="341" t="s">
        <v>1436</v>
      </c>
      <c r="AH1133" s="341" t="s">
        <v>2135</v>
      </c>
      <c r="AI1133" s="341">
        <v>500</v>
      </c>
      <c r="AJ1133" s="341">
        <v>100</v>
      </c>
      <c r="AK1133" s="341">
        <v>100</v>
      </c>
      <c r="AL1133" s="336">
        <v>1.7000000000000001E-2</v>
      </c>
      <c r="AM1133" s="336">
        <v>0.2</v>
      </c>
      <c r="AN1133" s="336" t="s">
        <v>2152</v>
      </c>
      <c r="AO1133" s="334" t="s">
        <v>1324</v>
      </c>
      <c r="AP1133" s="337" t="s">
        <v>13</v>
      </c>
      <c r="AQ1133" s="343" t="s">
        <v>668</v>
      </c>
      <c r="AR1133" s="336">
        <v>2.8338999999999999E-3</v>
      </c>
      <c r="AS1133" s="336">
        <v>2.8338999999999999E-3</v>
      </c>
      <c r="AT1133" s="336"/>
      <c r="AX1133" s="629"/>
      <c r="AY1133" s="630"/>
      <c r="AZ1133" s="630"/>
      <c r="BA1133" s="630"/>
      <c r="BB1133" s="631"/>
      <c r="BC1133" s="630"/>
      <c r="BD1133" s="630"/>
      <c r="BE1133" s="630"/>
      <c r="BF1133" s="630"/>
      <c r="BG1133" s="631"/>
      <c r="BH1133" s="631"/>
      <c r="BI1133" s="632"/>
      <c r="BJ1133" s="632"/>
      <c r="BK1133" s="632"/>
      <c r="BL1133" s="631"/>
      <c r="BM1133" s="631"/>
      <c r="BN1133" s="631"/>
      <c r="BO1133" s="631"/>
      <c r="BP1133" s="631"/>
      <c r="BQ1133" s="631"/>
      <c r="BR1133" s="631"/>
      <c r="BS1133" s="631"/>
      <c r="BT1133" s="634"/>
      <c r="BU1133" s="635"/>
      <c r="BV1133" s="633"/>
      <c r="BW1133" s="636"/>
    </row>
    <row r="1134" spans="2:75" ht="15.75" customHeight="1">
      <c r="B1134" s="330" t="s">
        <v>360</v>
      </c>
      <c r="C1134" s="331">
        <v>41514301000110</v>
      </c>
      <c r="D1134" s="332" t="s">
        <v>14</v>
      </c>
      <c r="E1134" s="332" t="s">
        <v>614</v>
      </c>
      <c r="F1134" s="332"/>
      <c r="G1134" s="333"/>
      <c r="H1134" s="333" t="s">
        <v>1338</v>
      </c>
      <c r="I1134" s="333" t="s">
        <v>34</v>
      </c>
      <c r="J1134" s="333" t="s">
        <v>611</v>
      </c>
      <c r="K1134" s="334" t="s">
        <v>48</v>
      </c>
      <c r="L1134" s="335"/>
      <c r="M1134" s="335" t="s">
        <v>34</v>
      </c>
      <c r="N1134" s="334">
        <v>589268</v>
      </c>
      <c r="O1134" s="334" t="s">
        <v>1321</v>
      </c>
      <c r="P1134" s="338">
        <v>44327</v>
      </c>
      <c r="Q1134" s="339">
        <v>414398323.24000001</v>
      </c>
      <c r="R1134" s="339">
        <v>371832850.23952419</v>
      </c>
      <c r="S1134" s="334">
        <v>32</v>
      </c>
      <c r="T1134" s="336">
        <v>2.5147085977539341E-4</v>
      </c>
      <c r="U1134" s="336">
        <v>3.2508128867429383E-3</v>
      </c>
      <c r="V1134" s="336">
        <v>-0.12057076398459843</v>
      </c>
      <c r="W1134" s="336">
        <v>-1.1819966437679088</v>
      </c>
      <c r="X1134" s="336" t="s">
        <v>1418</v>
      </c>
      <c r="Y1134" s="336" t="s">
        <v>1418</v>
      </c>
      <c r="Z1134" s="336" t="s">
        <v>1418</v>
      </c>
      <c r="AA1134" s="336" t="s">
        <v>1418</v>
      </c>
      <c r="AB1134" s="336">
        <v>0.18025062888666105</v>
      </c>
      <c r="AC1134" s="340">
        <v>-1.1617287028485699</v>
      </c>
      <c r="AD1134" s="509">
        <v>41673022000108</v>
      </c>
      <c r="AE1134" s="337" t="s">
        <v>2407</v>
      </c>
      <c r="AF1134" s="337" t="s">
        <v>2134</v>
      </c>
      <c r="AG1134" s="341" t="s">
        <v>1436</v>
      </c>
      <c r="AH1134" s="341" t="s">
        <v>2138</v>
      </c>
      <c r="AI1134" s="341">
        <v>5000</v>
      </c>
      <c r="AJ1134" s="341">
        <v>1000</v>
      </c>
      <c r="AK1134" s="341">
        <v>5000</v>
      </c>
      <c r="AL1134" s="336">
        <v>1.8700000000000001E-2</v>
      </c>
      <c r="AM1134" s="336">
        <v>0.2</v>
      </c>
      <c r="AN1134" s="336" t="s">
        <v>34</v>
      </c>
      <c r="AO1134" s="334" t="s">
        <v>1324</v>
      </c>
      <c r="AP1134" s="337" t="s">
        <v>13</v>
      </c>
      <c r="AQ1134" s="343" t="s">
        <v>668</v>
      </c>
      <c r="AR1134" s="336">
        <v>4.3633333333333328E-3</v>
      </c>
      <c r="AS1134" s="336">
        <v>4.3633333333333328E-3</v>
      </c>
      <c r="AT1134" s="336"/>
      <c r="AX1134" s="629"/>
      <c r="AY1134" s="630"/>
      <c r="AZ1134" s="630"/>
      <c r="BA1134" s="630"/>
      <c r="BB1134" s="631"/>
      <c r="BC1134" s="630"/>
      <c r="BD1134" s="630"/>
      <c r="BE1134" s="630"/>
      <c r="BF1134" s="630"/>
      <c r="BG1134" s="631"/>
      <c r="BH1134" s="631"/>
      <c r="BI1134" s="632"/>
      <c r="BJ1134" s="632"/>
      <c r="BK1134" s="632"/>
      <c r="BL1134" s="631"/>
      <c r="BM1134" s="631"/>
      <c r="BN1134" s="631"/>
      <c r="BO1134" s="631"/>
      <c r="BP1134" s="631"/>
      <c r="BQ1134" s="631"/>
      <c r="BR1134" s="631"/>
      <c r="BS1134" s="631"/>
      <c r="BT1134" s="634"/>
      <c r="BU1134" s="635"/>
      <c r="BV1134" s="633"/>
      <c r="BW1134" s="636"/>
    </row>
    <row r="1135" spans="2:75" ht="15.75" customHeight="1">
      <c r="B1135" s="330" t="s">
        <v>571</v>
      </c>
      <c r="C1135" s="331">
        <v>43214564000130</v>
      </c>
      <c r="D1135" s="332" t="s">
        <v>14</v>
      </c>
      <c r="E1135" s="332" t="s">
        <v>614</v>
      </c>
      <c r="F1135" s="332"/>
      <c r="G1135" s="333"/>
      <c r="H1135" s="333" t="s">
        <v>1338</v>
      </c>
      <c r="I1135" s="333" t="s">
        <v>34</v>
      </c>
      <c r="J1135" s="333" t="s">
        <v>608</v>
      </c>
      <c r="K1135" s="334" t="s">
        <v>48</v>
      </c>
      <c r="L1135" s="335"/>
      <c r="M1135" s="335" t="s">
        <v>34</v>
      </c>
      <c r="N1135" s="334">
        <v>613509</v>
      </c>
      <c r="O1135" s="334" t="s">
        <v>1321</v>
      </c>
      <c r="P1135" s="338">
        <v>44455</v>
      </c>
      <c r="Q1135" s="339">
        <v>264376750.08000001</v>
      </c>
      <c r="R1135" s="339" t="s">
        <v>1418</v>
      </c>
      <c r="S1135" s="334">
        <v>32</v>
      </c>
      <c r="T1135" s="336">
        <v>3.0498970479464482E-4</v>
      </c>
      <c r="U1135" s="336">
        <v>3.9426614421881872E-3</v>
      </c>
      <c r="V1135" s="336" t="s">
        <v>1418</v>
      </c>
      <c r="W1135" s="336" t="s">
        <v>1418</v>
      </c>
      <c r="X1135" s="336" t="s">
        <v>1418</v>
      </c>
      <c r="Y1135" s="336" t="s">
        <v>1418</v>
      </c>
      <c r="Z1135" s="336" t="s">
        <v>1418</v>
      </c>
      <c r="AA1135" s="336" t="s">
        <v>1418</v>
      </c>
      <c r="AB1135" s="336" t="s">
        <v>1418</v>
      </c>
      <c r="AC1135" s="340" t="s">
        <v>1418</v>
      </c>
      <c r="AD1135" s="509">
        <v>41514301000110</v>
      </c>
      <c r="AE1135" s="337" t="s">
        <v>2148</v>
      </c>
      <c r="AF1135" s="337" t="s">
        <v>2134</v>
      </c>
      <c r="AG1135" s="341" t="s">
        <v>1436</v>
      </c>
      <c r="AH1135" s="341" t="s">
        <v>2138</v>
      </c>
      <c r="AI1135" s="341">
        <v>5000</v>
      </c>
      <c r="AJ1135" s="341">
        <v>1000</v>
      </c>
      <c r="AK1135" s="341">
        <v>5000</v>
      </c>
      <c r="AL1135" s="336">
        <v>0</v>
      </c>
      <c r="AM1135" s="336" t="s">
        <v>34</v>
      </c>
      <c r="AN1135" s="336" t="s">
        <v>2152</v>
      </c>
      <c r="AO1135" s="334" t="s">
        <v>1324</v>
      </c>
      <c r="AP1135" s="337" t="s">
        <v>13</v>
      </c>
      <c r="AQ1135" s="343" t="s">
        <v>668</v>
      </c>
      <c r="AR1135" s="336">
        <v>4.3627100000000005E-3</v>
      </c>
      <c r="AS1135" s="336">
        <v>4.3627100000000005E-3</v>
      </c>
      <c r="AT1135" s="336"/>
      <c r="AX1135" s="629"/>
      <c r="AY1135" s="630"/>
      <c r="AZ1135" s="630"/>
      <c r="BA1135" s="630"/>
      <c r="BB1135" s="631"/>
      <c r="BC1135" s="630"/>
      <c r="BD1135" s="630"/>
      <c r="BE1135" s="630"/>
      <c r="BF1135" s="630"/>
      <c r="BG1135" s="631"/>
      <c r="BH1135" s="631"/>
      <c r="BI1135" s="632"/>
      <c r="BJ1135" s="632"/>
      <c r="BK1135" s="632"/>
      <c r="BL1135" s="631"/>
      <c r="BM1135" s="631"/>
      <c r="BN1135" s="631"/>
      <c r="BO1135" s="631"/>
      <c r="BP1135" s="631"/>
      <c r="BQ1135" s="631"/>
      <c r="BR1135" s="631"/>
      <c r="BS1135" s="631"/>
      <c r="BT1135" s="634"/>
      <c r="BU1135" s="635"/>
      <c r="BV1135" s="633"/>
      <c r="BW1135" s="636"/>
    </row>
    <row r="1136" spans="2:75" ht="15.75" customHeight="1">
      <c r="B1136" s="330" t="s">
        <v>361</v>
      </c>
      <c r="C1136" s="331">
        <v>41574597000165</v>
      </c>
      <c r="D1136" s="332" t="s">
        <v>14</v>
      </c>
      <c r="E1136" s="332" t="s">
        <v>614</v>
      </c>
      <c r="F1136" s="332"/>
      <c r="G1136" s="333"/>
      <c r="H1136" s="333" t="s">
        <v>1338</v>
      </c>
      <c r="I1136" s="333" t="s">
        <v>34</v>
      </c>
      <c r="J1136" s="333" t="s">
        <v>608</v>
      </c>
      <c r="K1136" s="334" t="s">
        <v>48</v>
      </c>
      <c r="L1136" s="335"/>
      <c r="M1136" s="335" t="s">
        <v>34</v>
      </c>
      <c r="N1136" s="334">
        <v>589403</v>
      </c>
      <c r="O1136" s="334" t="s">
        <v>1321</v>
      </c>
      <c r="P1136" s="338">
        <v>44327</v>
      </c>
      <c r="Q1136" s="339">
        <v>410135882.73000002</v>
      </c>
      <c r="R1136" s="339">
        <v>344790576.55932546</v>
      </c>
      <c r="S1136" s="334">
        <v>32</v>
      </c>
      <c r="T1136" s="336">
        <v>2.9426662603393439E-4</v>
      </c>
      <c r="U1136" s="336">
        <v>3.8040421101033011E-3</v>
      </c>
      <c r="V1136" s="336">
        <v>-0.17055438346059215</v>
      </c>
      <c r="W1136" s="336">
        <v>-1.6720032466251631</v>
      </c>
      <c r="X1136" s="336" t="s">
        <v>1418</v>
      </c>
      <c r="Y1136" s="336" t="s">
        <v>1418</v>
      </c>
      <c r="Z1136" s="336" t="s">
        <v>1418</v>
      </c>
      <c r="AA1136" s="336" t="s">
        <v>1418</v>
      </c>
      <c r="AB1136" s="336">
        <v>0.23541372486709411</v>
      </c>
      <c r="AC1136" s="340">
        <v>-1.0892780703143234</v>
      </c>
      <c r="AD1136" s="509">
        <v>41673204000170</v>
      </c>
      <c r="AE1136" s="337" t="s">
        <v>2407</v>
      </c>
      <c r="AF1136" s="337" t="s">
        <v>2134</v>
      </c>
      <c r="AG1136" s="341" t="s">
        <v>1436</v>
      </c>
      <c r="AH1136" s="341" t="s">
        <v>2138</v>
      </c>
      <c r="AI1136" s="341">
        <v>5000</v>
      </c>
      <c r="AJ1136" s="341">
        <v>1000</v>
      </c>
      <c r="AK1136" s="341">
        <v>5000</v>
      </c>
      <c r="AL1136" s="336">
        <v>1.8700000000000001E-2</v>
      </c>
      <c r="AM1136" s="336">
        <v>0.2</v>
      </c>
      <c r="AN1136" s="336" t="s">
        <v>34</v>
      </c>
      <c r="AO1136" s="334" t="s">
        <v>1324</v>
      </c>
      <c r="AP1136" s="337" t="s">
        <v>716</v>
      </c>
      <c r="AQ1136" s="343" t="s">
        <v>659</v>
      </c>
      <c r="AR1136" s="336">
        <v>4.3633333333333328E-3</v>
      </c>
      <c r="AS1136" s="336">
        <v>4.3633333333333328E-3</v>
      </c>
      <c r="AT1136" s="336"/>
      <c r="AX1136" s="629"/>
      <c r="AY1136" s="630"/>
      <c r="AZ1136" s="630"/>
      <c r="BA1136" s="630"/>
      <c r="BB1136" s="631"/>
      <c r="BC1136" s="630"/>
      <c r="BD1136" s="630"/>
      <c r="BE1136" s="630"/>
      <c r="BF1136" s="630"/>
      <c r="BG1136" s="631"/>
      <c r="BH1136" s="631"/>
      <c r="BI1136" s="632"/>
      <c r="BJ1136" s="632"/>
      <c r="BK1136" s="632"/>
      <c r="BL1136" s="631"/>
      <c r="BM1136" s="631"/>
      <c r="BN1136" s="631"/>
      <c r="BO1136" s="631"/>
      <c r="BP1136" s="631"/>
      <c r="BQ1136" s="631"/>
      <c r="BR1136" s="631"/>
      <c r="BS1136" s="631"/>
      <c r="BT1136" s="634"/>
      <c r="BU1136" s="635"/>
      <c r="BV1136" s="633"/>
      <c r="BW1136" s="636"/>
    </row>
    <row r="1137" spans="2:75" ht="15.75" customHeight="1">
      <c r="B1137" s="330" t="s">
        <v>591</v>
      </c>
      <c r="C1137" s="331">
        <v>43214636000149</v>
      </c>
      <c r="D1137" s="332" t="s">
        <v>14</v>
      </c>
      <c r="E1137" s="332" t="s">
        <v>607</v>
      </c>
      <c r="F1137" s="332"/>
      <c r="G1137" s="333"/>
      <c r="H1137" s="333" t="s">
        <v>34</v>
      </c>
      <c r="I1137" s="333" t="s">
        <v>34</v>
      </c>
      <c r="J1137" s="333" t="s">
        <v>608</v>
      </c>
      <c r="K1137" s="334" t="s">
        <v>48</v>
      </c>
      <c r="L1137" s="335"/>
      <c r="M1137" s="335" t="s">
        <v>34</v>
      </c>
      <c r="N1137" s="334">
        <v>613517</v>
      </c>
      <c r="O1137" s="334" t="s">
        <v>1321</v>
      </c>
      <c r="P1137" s="338">
        <v>44455</v>
      </c>
      <c r="Q1137" s="339">
        <v>95667818.969999999</v>
      </c>
      <c r="R1137" s="339" t="s">
        <v>1418</v>
      </c>
      <c r="S1137" s="334">
        <v>32</v>
      </c>
      <c r="T1137" s="336">
        <v>5.4954209115676278E-4</v>
      </c>
      <c r="U1137" s="336">
        <v>7.1040378727606083E-3</v>
      </c>
      <c r="V1137" s="336" t="s">
        <v>1418</v>
      </c>
      <c r="W1137" s="336" t="s">
        <v>1418</v>
      </c>
      <c r="X1137" s="336" t="s">
        <v>1418</v>
      </c>
      <c r="Y1137" s="336" t="s">
        <v>1418</v>
      </c>
      <c r="Z1137" s="336" t="s">
        <v>1418</v>
      </c>
      <c r="AA1137" s="336" t="s">
        <v>1418</v>
      </c>
      <c r="AB1137" s="336" t="s">
        <v>1418</v>
      </c>
      <c r="AC1137" s="340" t="s">
        <v>1418</v>
      </c>
      <c r="AD1137" s="509">
        <v>41574597000165</v>
      </c>
      <c r="AE1137" s="337" t="s">
        <v>2148</v>
      </c>
      <c r="AF1137" s="337" t="s">
        <v>2134</v>
      </c>
      <c r="AG1137" s="341" t="s">
        <v>1436</v>
      </c>
      <c r="AH1137" s="341" t="s">
        <v>2138</v>
      </c>
      <c r="AI1137" s="341">
        <v>5000</v>
      </c>
      <c r="AJ1137" s="341">
        <v>1000</v>
      </c>
      <c r="AK1137" s="341">
        <v>5000</v>
      </c>
      <c r="AL1137" s="336">
        <v>0</v>
      </c>
      <c r="AM1137" s="336" t="s">
        <v>34</v>
      </c>
      <c r="AN1137" s="336" t="s">
        <v>2152</v>
      </c>
      <c r="AO1137" s="334" t="s">
        <v>1324</v>
      </c>
      <c r="AP1137" s="337" t="s">
        <v>716</v>
      </c>
      <c r="AQ1137" s="343" t="s">
        <v>659</v>
      </c>
      <c r="AR1137" s="336">
        <v>4.3633333333333328E-3</v>
      </c>
      <c r="AS1137" s="336">
        <v>4.3633333333333328E-3</v>
      </c>
      <c r="AT1137" s="336"/>
      <c r="AX1137" s="629"/>
      <c r="AY1137" s="630"/>
      <c r="AZ1137" s="630"/>
      <c r="BA1137" s="630"/>
      <c r="BB1137" s="631"/>
      <c r="BC1137" s="630"/>
      <c r="BD1137" s="630"/>
      <c r="BE1137" s="630"/>
      <c r="BF1137" s="630"/>
      <c r="BG1137" s="631"/>
      <c r="BH1137" s="631"/>
      <c r="BI1137" s="632"/>
      <c r="BJ1137" s="632"/>
      <c r="BK1137" s="632"/>
      <c r="BL1137" s="631"/>
      <c r="BM1137" s="631"/>
      <c r="BN1137" s="631"/>
      <c r="BO1137" s="631"/>
      <c r="BP1137" s="631"/>
      <c r="BQ1137" s="631"/>
      <c r="BR1137" s="631"/>
      <c r="BS1137" s="631"/>
      <c r="BT1137" s="634"/>
      <c r="BU1137" s="635"/>
      <c r="BV1137" s="633"/>
      <c r="BW1137" s="636"/>
    </row>
    <row r="1138" spans="2:75" ht="15.75" customHeight="1">
      <c r="B1138" s="330" t="s">
        <v>45</v>
      </c>
      <c r="C1138" s="331">
        <v>12565159000132</v>
      </c>
      <c r="D1138" s="332" t="s">
        <v>14</v>
      </c>
      <c r="E1138" s="332" t="s">
        <v>607</v>
      </c>
      <c r="F1138" s="332"/>
      <c r="G1138" s="333"/>
      <c r="H1138" s="333" t="s">
        <v>34</v>
      </c>
      <c r="I1138" s="333" t="s">
        <v>34</v>
      </c>
      <c r="J1138" s="333" t="s">
        <v>608</v>
      </c>
      <c r="K1138" s="334" t="s">
        <v>48</v>
      </c>
      <c r="L1138" s="335"/>
      <c r="M1138" s="335" t="s">
        <v>34</v>
      </c>
      <c r="N1138" s="334">
        <v>263117</v>
      </c>
      <c r="O1138" s="334" t="s">
        <v>1321</v>
      </c>
      <c r="P1138" s="338">
        <v>40515</v>
      </c>
      <c r="Q1138" s="339">
        <v>669097183.50999999</v>
      </c>
      <c r="R1138" s="339">
        <v>740888263.96039701</v>
      </c>
      <c r="S1138" s="334">
        <v>32</v>
      </c>
      <c r="T1138" s="336">
        <v>2.799221039790023E-3</v>
      </c>
      <c r="U1138" s="336">
        <v>3.6186076737157562E-2</v>
      </c>
      <c r="V1138" s="336">
        <v>-0.17263405540909926</v>
      </c>
      <c r="W1138" s="336">
        <v>-1.692390985593025</v>
      </c>
      <c r="X1138" s="336">
        <v>-0.10923116369475594</v>
      </c>
      <c r="Y1138" s="336">
        <v>-0.82831975729059726</v>
      </c>
      <c r="Z1138" s="336">
        <v>6.5586202309206199E-2</v>
      </c>
      <c r="AA1138" s="336">
        <v>0.37281323620249374</v>
      </c>
      <c r="AB1138" s="336">
        <v>0.21608378728683425</v>
      </c>
      <c r="AC1138" s="340">
        <v>-1.2185096296615268</v>
      </c>
      <c r="AD1138" s="509">
        <v>13549298000135</v>
      </c>
      <c r="AE1138" s="337" t="s">
        <v>2416</v>
      </c>
      <c r="AF1138" s="337" t="s">
        <v>2134</v>
      </c>
      <c r="AG1138" s="341" t="s">
        <v>1436</v>
      </c>
      <c r="AH1138" s="341" t="s">
        <v>2135</v>
      </c>
      <c r="AI1138" s="341">
        <v>20000</v>
      </c>
      <c r="AJ1138" s="341">
        <v>5000</v>
      </c>
      <c r="AK1138" s="341">
        <v>5000</v>
      </c>
      <c r="AL1138" s="336">
        <v>1.95E-2</v>
      </c>
      <c r="AM1138" s="336">
        <v>0.2</v>
      </c>
      <c r="AN1138" s="336" t="s">
        <v>2166</v>
      </c>
      <c r="AO1138" s="334" t="s">
        <v>1324</v>
      </c>
      <c r="AP1138" s="337" t="s">
        <v>716</v>
      </c>
      <c r="AQ1138" s="343" t="s">
        <v>659</v>
      </c>
      <c r="AR1138" s="336">
        <v>3.8999999999999998E-3</v>
      </c>
      <c r="AS1138" s="336">
        <v>3.8999999999999998E-3</v>
      </c>
      <c r="AT1138" s="336"/>
      <c r="AX1138" s="629"/>
      <c r="AY1138" s="630"/>
      <c r="AZ1138" s="630"/>
      <c r="BA1138" s="630"/>
      <c r="BB1138" s="631"/>
      <c r="BC1138" s="630"/>
      <c r="BD1138" s="630"/>
      <c r="BE1138" s="630"/>
      <c r="BF1138" s="630"/>
      <c r="BG1138" s="631"/>
      <c r="BH1138" s="631"/>
      <c r="BI1138" s="632"/>
      <c r="BJ1138" s="632"/>
      <c r="BK1138" s="632"/>
      <c r="BL1138" s="631"/>
      <c r="BM1138" s="631"/>
      <c r="BN1138" s="631"/>
      <c r="BO1138" s="631"/>
      <c r="BP1138" s="631"/>
      <c r="BQ1138" s="631"/>
      <c r="BR1138" s="631"/>
      <c r="BS1138" s="631"/>
      <c r="BT1138" s="634"/>
      <c r="BU1138" s="635"/>
      <c r="BV1138" s="633"/>
      <c r="BW1138" s="636"/>
    </row>
    <row r="1139" spans="2:75" ht="15.75" customHeight="1">
      <c r="B1139" s="330" t="s">
        <v>370</v>
      </c>
      <c r="C1139" s="331">
        <v>17898650000107</v>
      </c>
      <c r="D1139" s="332" t="s">
        <v>14</v>
      </c>
      <c r="E1139" s="332" t="s">
        <v>607</v>
      </c>
      <c r="F1139" s="332"/>
      <c r="G1139" s="333"/>
      <c r="H1139" s="333" t="s">
        <v>34</v>
      </c>
      <c r="I1139" s="333" t="s">
        <v>34</v>
      </c>
      <c r="J1139" s="333" t="s">
        <v>608</v>
      </c>
      <c r="K1139" s="334" t="s">
        <v>48</v>
      </c>
      <c r="L1139" s="335"/>
      <c r="M1139" s="335" t="s">
        <v>34</v>
      </c>
      <c r="N1139" s="334">
        <v>342191</v>
      </c>
      <c r="O1139" s="334" t="s">
        <v>1321</v>
      </c>
      <c r="P1139" s="338">
        <v>41479</v>
      </c>
      <c r="Q1139" s="339">
        <v>477228965.67000002</v>
      </c>
      <c r="R1139" s="339">
        <v>506282354.97805536</v>
      </c>
      <c r="S1139" s="334">
        <v>32</v>
      </c>
      <c r="T1139" s="336">
        <v>6.2834255327707034E-2</v>
      </c>
      <c r="U1139" s="336">
        <v>0.81227068269718206</v>
      </c>
      <c r="V1139" s="336">
        <v>-0.10751079347618997</v>
      </c>
      <c r="W1139" s="336">
        <v>-1.0539652637011909</v>
      </c>
      <c r="X1139" s="336">
        <v>-4.9577862456670951E-2</v>
      </c>
      <c r="Y1139" s="336">
        <v>-0.37595793735069255</v>
      </c>
      <c r="Z1139" s="336">
        <v>6.2826870435625626E-2</v>
      </c>
      <c r="AA1139" s="336">
        <v>0.35712829929005618</v>
      </c>
      <c r="AB1139" s="336">
        <v>0.20744669448207567</v>
      </c>
      <c r="AC1139" s="340">
        <v>-0.91295321072259572</v>
      </c>
      <c r="AD1139" s="509">
        <v>0</v>
      </c>
      <c r="AE1139" s="337" t="s">
        <v>2416</v>
      </c>
      <c r="AF1139" s="337" t="s">
        <v>2143</v>
      </c>
      <c r="AG1139" s="341" t="s">
        <v>1437</v>
      </c>
      <c r="AH1139" s="341" t="s">
        <v>2138</v>
      </c>
      <c r="AI1139" s="341">
        <v>20000</v>
      </c>
      <c r="AJ1139" s="341">
        <v>5000</v>
      </c>
      <c r="AK1139" s="341">
        <v>5000</v>
      </c>
      <c r="AL1139" s="336">
        <v>0.03</v>
      </c>
      <c r="AM1139" s="336" t="s">
        <v>34</v>
      </c>
      <c r="AN1139" s="336" t="s">
        <v>2207</v>
      </c>
      <c r="AO1139" s="334" t="s">
        <v>1324</v>
      </c>
      <c r="AP1139" s="337" t="s">
        <v>716</v>
      </c>
      <c r="AQ1139" s="343" t="s">
        <v>659</v>
      </c>
      <c r="AR1139" s="336">
        <v>5.9999999999999993E-3</v>
      </c>
      <c r="AS1139" s="336">
        <v>5.9999999999999993E-3</v>
      </c>
      <c r="AT1139" s="336"/>
      <c r="AX1139" s="629"/>
      <c r="AY1139" s="630"/>
      <c r="AZ1139" s="630"/>
      <c r="BA1139" s="630"/>
      <c r="BB1139" s="631"/>
      <c r="BC1139" s="630"/>
      <c r="BD1139" s="630"/>
      <c r="BE1139" s="630"/>
      <c r="BF1139" s="630"/>
      <c r="BG1139" s="631"/>
      <c r="BH1139" s="631"/>
      <c r="BI1139" s="632"/>
      <c r="BJ1139" s="632"/>
      <c r="BK1139" s="632"/>
      <c r="BL1139" s="631"/>
      <c r="BM1139" s="631"/>
      <c r="BN1139" s="631"/>
      <c r="BO1139" s="631"/>
      <c r="BP1139" s="631"/>
      <c r="BQ1139" s="631"/>
      <c r="BR1139" s="631"/>
      <c r="BS1139" s="631"/>
      <c r="BT1139" s="634"/>
      <c r="BU1139" s="635"/>
      <c r="BV1139" s="633"/>
      <c r="BW1139" s="636"/>
    </row>
    <row r="1140" spans="2:75" ht="15.75" customHeight="1">
      <c r="B1140" s="330" t="s">
        <v>592</v>
      </c>
      <c r="C1140" s="331">
        <v>38029012000111</v>
      </c>
      <c r="D1140" s="332" t="s">
        <v>14</v>
      </c>
      <c r="E1140" s="332" t="s">
        <v>607</v>
      </c>
      <c r="F1140" s="332"/>
      <c r="G1140" s="333"/>
      <c r="H1140" s="333" t="s">
        <v>34</v>
      </c>
      <c r="I1140" s="333" t="s">
        <v>34</v>
      </c>
      <c r="J1140" s="333" t="s">
        <v>608</v>
      </c>
      <c r="K1140" s="334" t="s">
        <v>48</v>
      </c>
      <c r="L1140" s="335"/>
      <c r="M1140" s="335" t="s">
        <v>1415</v>
      </c>
      <c r="N1140" s="334">
        <v>550353</v>
      </c>
      <c r="O1140" s="334" t="s">
        <v>1321</v>
      </c>
      <c r="P1140" s="338">
        <v>44069</v>
      </c>
      <c r="Q1140" s="339">
        <v>43831471.409999996</v>
      </c>
      <c r="R1140" s="339">
        <v>53325422.790793628</v>
      </c>
      <c r="S1140" s="334">
        <v>32</v>
      </c>
      <c r="T1140" s="336">
        <v>-3.3737615501457818E-2</v>
      </c>
      <c r="U1140" s="336">
        <v>-0.43613274054129247</v>
      </c>
      <c r="V1140" s="336">
        <v>-8.266069059106107E-2</v>
      </c>
      <c r="W1140" s="336">
        <v>-0.81035116326087497</v>
      </c>
      <c r="X1140" s="336">
        <v>0.16899135652406461</v>
      </c>
      <c r="Y1140" s="336">
        <v>1.2814921555847363</v>
      </c>
      <c r="Z1140" s="336" t="s">
        <v>1418</v>
      </c>
      <c r="AA1140" s="336" t="s">
        <v>1418</v>
      </c>
      <c r="AB1140" s="336">
        <v>0.25398614431168282</v>
      </c>
      <c r="AC1140" s="340">
        <v>-0.59571842566259647</v>
      </c>
      <c r="AD1140" s="509">
        <v>38028983000147</v>
      </c>
      <c r="AE1140" s="337" t="s">
        <v>2420</v>
      </c>
      <c r="AF1140" s="337" t="s">
        <v>2140</v>
      </c>
      <c r="AG1140" s="341" t="s">
        <v>719</v>
      </c>
      <c r="AH1140" s="341" t="s">
        <v>2138</v>
      </c>
      <c r="AI1140" s="341">
        <v>10000</v>
      </c>
      <c r="AJ1140" s="341">
        <v>5000</v>
      </c>
      <c r="AK1140" s="341">
        <v>10000</v>
      </c>
      <c r="AL1140" s="336">
        <v>1.8500000000000003E-2</v>
      </c>
      <c r="AM1140" s="336">
        <v>0.2</v>
      </c>
      <c r="AN1140" s="336" t="s">
        <v>666</v>
      </c>
      <c r="AO1140" s="334" t="s">
        <v>1324</v>
      </c>
      <c r="AP1140" s="337" t="s">
        <v>716</v>
      </c>
      <c r="AQ1140" s="343" t="s">
        <v>659</v>
      </c>
      <c r="AR1140" s="336">
        <v>3.7000000000000002E-3</v>
      </c>
      <c r="AS1140" s="336">
        <v>3.7000000000000002E-3</v>
      </c>
      <c r="AT1140" s="336"/>
      <c r="AX1140" s="629"/>
      <c r="AY1140" s="630"/>
      <c r="AZ1140" s="630"/>
      <c r="BA1140" s="630"/>
      <c r="BB1140" s="631"/>
      <c r="BC1140" s="630"/>
      <c r="BD1140" s="630"/>
      <c r="BE1140" s="630"/>
      <c r="BF1140" s="630"/>
      <c r="BG1140" s="631"/>
      <c r="BH1140" s="631"/>
      <c r="BI1140" s="632"/>
      <c r="BJ1140" s="632"/>
      <c r="BK1140" s="632"/>
      <c r="BL1140" s="631"/>
      <c r="BM1140" s="631"/>
      <c r="BN1140" s="631"/>
      <c r="BO1140" s="631"/>
      <c r="BP1140" s="631"/>
      <c r="BQ1140" s="631"/>
      <c r="BR1140" s="631"/>
      <c r="BS1140" s="631"/>
      <c r="BT1140" s="634"/>
      <c r="BU1140" s="635"/>
      <c r="BV1140" s="633"/>
      <c r="BW1140" s="636"/>
    </row>
    <row r="1141" spans="2:75" ht="15.75" customHeight="1">
      <c r="B1141" s="330" t="s">
        <v>1700</v>
      </c>
      <c r="C1141" s="331">
        <v>40386490000120</v>
      </c>
      <c r="D1141" s="332" t="s">
        <v>14</v>
      </c>
      <c r="E1141" s="332" t="s">
        <v>614</v>
      </c>
      <c r="F1141" s="332"/>
      <c r="G1141" s="333"/>
      <c r="H1141" s="333" t="s">
        <v>865</v>
      </c>
      <c r="I1141" s="333" t="s">
        <v>34</v>
      </c>
      <c r="J1141" s="333" t="s">
        <v>608</v>
      </c>
      <c r="K1141" s="334" t="s">
        <v>48</v>
      </c>
      <c r="L1141" s="335"/>
      <c r="M1141" s="335"/>
      <c r="N1141" s="334">
        <v>595446</v>
      </c>
      <c r="O1141" s="334" t="s">
        <v>1321</v>
      </c>
      <c r="P1141" s="338">
        <v>44299</v>
      </c>
      <c r="Q1141" s="339">
        <v>12060106.85</v>
      </c>
      <c r="R1141" s="339">
        <v>8251187.38448413</v>
      </c>
      <c r="S1141" s="334">
        <v>32</v>
      </c>
      <c r="T1141" s="336">
        <v>0.15244681449363595</v>
      </c>
      <c r="U1141" s="336">
        <v>1.7147085861406657</v>
      </c>
      <c r="V1141" s="336">
        <v>0.11809328226968518</v>
      </c>
      <c r="W1141" s="336">
        <v>1.0838257101019337</v>
      </c>
      <c r="X1141" s="336" t="s">
        <v>1418</v>
      </c>
      <c r="Y1141" s="336" t="s">
        <v>1418</v>
      </c>
      <c r="Z1141" s="336" t="s">
        <v>1418</v>
      </c>
      <c r="AA1141" s="336" t="s">
        <v>1418</v>
      </c>
      <c r="AB1141" s="336">
        <v>0.15088625650273993</v>
      </c>
      <c r="AC1141" s="340">
        <v>0.12955703990290529</v>
      </c>
      <c r="AD1141" s="509">
        <v>40386431000152</v>
      </c>
      <c r="AE1141" s="337" t="s">
        <v>2424</v>
      </c>
      <c r="AF1141" s="337" t="s">
        <v>2137</v>
      </c>
      <c r="AG1141" s="341" t="s">
        <v>59</v>
      </c>
      <c r="AH1141" s="341" t="s">
        <v>2144</v>
      </c>
      <c r="AI1141" s="341" t="s">
        <v>1428</v>
      </c>
      <c r="AJ1141" s="341" t="s">
        <v>1428</v>
      </c>
      <c r="AK1141" s="341" t="s">
        <v>1428</v>
      </c>
      <c r="AL1141" s="336">
        <v>6.9999999999999993E-3</v>
      </c>
      <c r="AM1141" s="336" t="s">
        <v>34</v>
      </c>
      <c r="AN1141" s="336" t="s">
        <v>64</v>
      </c>
      <c r="AO1141" s="334" t="s">
        <v>1321</v>
      </c>
      <c r="AP1141" s="337" t="s">
        <v>13</v>
      </c>
      <c r="AQ1141" s="343" t="s">
        <v>2202</v>
      </c>
      <c r="AR1141" s="336" t="s">
        <v>34</v>
      </c>
      <c r="AS1141" s="336" t="s">
        <v>34</v>
      </c>
      <c r="AT1141" s="336"/>
      <c r="AX1141" s="629"/>
      <c r="AY1141" s="630"/>
      <c r="AZ1141" s="630"/>
      <c r="BA1141" s="630"/>
      <c r="BB1141" s="631"/>
      <c r="BC1141" s="630"/>
      <c r="BD1141" s="630"/>
      <c r="BE1141" s="630"/>
      <c r="BF1141" s="630"/>
      <c r="BG1141" s="631"/>
      <c r="BH1141" s="631"/>
      <c r="BI1141" s="632"/>
      <c r="BJ1141" s="632"/>
      <c r="BK1141" s="632"/>
      <c r="BL1141" s="631"/>
      <c r="BM1141" s="631"/>
      <c r="BN1141" s="631"/>
      <c r="BO1141" s="631"/>
      <c r="BP1141" s="631"/>
      <c r="BQ1141" s="631"/>
      <c r="BR1141" s="631"/>
      <c r="BS1141" s="631"/>
      <c r="BT1141" s="634"/>
      <c r="BU1141" s="635"/>
      <c r="BV1141" s="633"/>
      <c r="BW1141" s="636"/>
    </row>
    <row r="1142" spans="2:75" ht="15.75" customHeight="1">
      <c r="B1142" s="330" t="s">
        <v>385</v>
      </c>
      <c r="C1142" s="331">
        <v>12282747000169</v>
      </c>
      <c r="D1142" s="332" t="s">
        <v>14</v>
      </c>
      <c r="E1142" s="332" t="s">
        <v>614</v>
      </c>
      <c r="F1142" s="332"/>
      <c r="G1142" s="333"/>
      <c r="H1142" s="333" t="s">
        <v>1338</v>
      </c>
      <c r="I1142" s="333" t="s">
        <v>34</v>
      </c>
      <c r="J1142" s="333" t="s">
        <v>608</v>
      </c>
      <c r="K1142" s="334" t="s">
        <v>48</v>
      </c>
      <c r="L1142" s="335"/>
      <c r="M1142" s="335" t="s">
        <v>34</v>
      </c>
      <c r="N1142" s="334">
        <v>257982</v>
      </c>
      <c r="O1142" s="334" t="s">
        <v>1321</v>
      </c>
      <c r="P1142" s="338">
        <v>40451</v>
      </c>
      <c r="Q1142" s="339">
        <v>199393317.44</v>
      </c>
      <c r="R1142" s="339">
        <v>288672956.44900799</v>
      </c>
      <c r="S1142" s="334">
        <v>32</v>
      </c>
      <c r="T1142" s="336">
        <v>-0.12544482837121351</v>
      </c>
      <c r="U1142" s="336">
        <v>-1.6216497808478894</v>
      </c>
      <c r="V1142" s="336">
        <v>-0.25262368429544835</v>
      </c>
      <c r="W1142" s="336">
        <v>-2.4765568128244304</v>
      </c>
      <c r="X1142" s="336">
        <v>-0.17084158808250327</v>
      </c>
      <c r="Y1142" s="336">
        <v>-1.2955227976064589</v>
      </c>
      <c r="Z1142" s="336">
        <v>3.400354325554833E-2</v>
      </c>
      <c r="AA1142" s="336">
        <v>0.19328716341414101</v>
      </c>
      <c r="AB1142" s="336">
        <v>0.19050216514639567</v>
      </c>
      <c r="AC1142" s="340">
        <v>-1.9425103408959481</v>
      </c>
      <c r="AD1142" s="509">
        <v>12297830000101</v>
      </c>
      <c r="AE1142" s="337" t="s">
        <v>2427</v>
      </c>
      <c r="AF1142" s="337" t="s">
        <v>2143</v>
      </c>
      <c r="AG1142" s="341" t="s">
        <v>1437</v>
      </c>
      <c r="AH1142" s="341" t="s">
        <v>2135</v>
      </c>
      <c r="AI1142" s="341">
        <v>50000</v>
      </c>
      <c r="AJ1142" s="341">
        <v>10000</v>
      </c>
      <c r="AK1142" s="341">
        <v>50000</v>
      </c>
      <c r="AL1142" s="336">
        <v>0.02</v>
      </c>
      <c r="AM1142" s="336">
        <v>0.2</v>
      </c>
      <c r="AN1142" s="336" t="s">
        <v>2166</v>
      </c>
      <c r="AO1142" s="334" t="s">
        <v>1324</v>
      </c>
      <c r="AP1142" s="337" t="s">
        <v>716</v>
      </c>
      <c r="AQ1142" s="343" t="s">
        <v>665</v>
      </c>
      <c r="AR1142" s="336">
        <v>4.6666666666666662E-3</v>
      </c>
      <c r="AS1142" s="336">
        <v>4.6666666666666662E-3</v>
      </c>
      <c r="AT1142" s="336"/>
      <c r="AX1142" s="629"/>
      <c r="AY1142" s="630"/>
      <c r="AZ1142" s="630"/>
      <c r="BA1142" s="630"/>
      <c r="BB1142" s="631"/>
      <c r="BC1142" s="630"/>
      <c r="BD1142" s="630"/>
      <c r="BE1142" s="630"/>
      <c r="BF1142" s="630"/>
      <c r="BG1142" s="631"/>
      <c r="BH1142" s="631"/>
      <c r="BI1142" s="632"/>
      <c r="BJ1142" s="632"/>
      <c r="BK1142" s="632"/>
      <c r="BL1142" s="631"/>
      <c r="BM1142" s="631"/>
      <c r="BN1142" s="631"/>
      <c r="BO1142" s="631"/>
      <c r="BP1142" s="631"/>
      <c r="BQ1142" s="631"/>
      <c r="BR1142" s="631"/>
      <c r="BS1142" s="631"/>
      <c r="BT1142" s="634"/>
      <c r="BU1142" s="635"/>
      <c r="BV1142" s="633"/>
      <c r="BW1142" s="636"/>
    </row>
    <row r="1143" spans="2:75" ht="15.75" customHeight="1">
      <c r="B1143" s="330" t="s">
        <v>386</v>
      </c>
      <c r="C1143" s="331">
        <v>17164804000129</v>
      </c>
      <c r="D1143" s="332" t="s">
        <v>14</v>
      </c>
      <c r="E1143" s="332" t="s">
        <v>607</v>
      </c>
      <c r="F1143" s="332"/>
      <c r="G1143" s="333"/>
      <c r="H1143" s="333" t="s">
        <v>34</v>
      </c>
      <c r="I1143" s="333" t="s">
        <v>34</v>
      </c>
      <c r="J1143" s="333" t="s">
        <v>608</v>
      </c>
      <c r="K1143" s="334" t="s">
        <v>48</v>
      </c>
      <c r="L1143" s="335"/>
      <c r="M1143" s="335" t="s">
        <v>34</v>
      </c>
      <c r="N1143" s="334">
        <v>321771</v>
      </c>
      <c r="O1143" s="334" t="s">
        <v>1321</v>
      </c>
      <c r="P1143" s="338">
        <v>41269</v>
      </c>
      <c r="Q1143" s="339">
        <v>66325978.770000003</v>
      </c>
      <c r="R1143" s="339">
        <v>77488235.97869046</v>
      </c>
      <c r="S1143" s="334">
        <v>32</v>
      </c>
      <c r="T1143" s="336">
        <v>-9.055750394730111E-2</v>
      </c>
      <c r="U1143" s="336">
        <v>-1.1706545286642662</v>
      </c>
      <c r="V1143" s="336">
        <v>-0.25274402435055998</v>
      </c>
      <c r="W1143" s="336">
        <v>-2.4777365477498141</v>
      </c>
      <c r="X1143" s="336">
        <v>-0.18213114733149249</v>
      </c>
      <c r="Y1143" s="336">
        <v>-1.3811335762590855</v>
      </c>
      <c r="Z1143" s="336">
        <v>-4.096586247348033E-2</v>
      </c>
      <c r="AA1143" s="336">
        <v>-0.23286324295103622</v>
      </c>
      <c r="AB1143" s="336">
        <v>0.22147943866386263</v>
      </c>
      <c r="AC1143" s="340">
        <v>-1.6427583611087395</v>
      </c>
      <c r="AD1143" s="509">
        <v>0</v>
      </c>
      <c r="AE1143" s="337" t="s">
        <v>2427</v>
      </c>
      <c r="AF1143" s="337" t="s">
        <v>2143</v>
      </c>
      <c r="AG1143" s="341" t="s">
        <v>1437</v>
      </c>
      <c r="AH1143" s="341" t="s">
        <v>2138</v>
      </c>
      <c r="AI1143" s="341">
        <v>50000</v>
      </c>
      <c r="AJ1143" s="341">
        <v>10000</v>
      </c>
      <c r="AK1143" s="341">
        <v>50000</v>
      </c>
      <c r="AL1143" s="336">
        <v>0.02</v>
      </c>
      <c r="AM1143" s="336">
        <v>0.2</v>
      </c>
      <c r="AN1143" s="336" t="s">
        <v>666</v>
      </c>
      <c r="AO1143" s="334" t="s">
        <v>1324</v>
      </c>
      <c r="AP1143" s="337" t="s">
        <v>716</v>
      </c>
      <c r="AQ1143" s="343" t="s">
        <v>665</v>
      </c>
      <c r="AR1143" s="336">
        <v>4.7999999999999996E-3</v>
      </c>
      <c r="AS1143" s="336">
        <v>4.7999999999999996E-3</v>
      </c>
      <c r="AT1143" s="336"/>
      <c r="AW1143" s="629"/>
      <c r="AX1143" s="629"/>
      <c r="AY1143" s="630"/>
      <c r="AZ1143" s="630"/>
      <c r="BA1143" s="630"/>
      <c r="BB1143" s="631"/>
      <c r="BC1143" s="630"/>
      <c r="BD1143" s="630"/>
      <c r="BE1143" s="630"/>
      <c r="BF1143" s="630"/>
      <c r="BG1143" s="631"/>
      <c r="BH1143" s="631"/>
      <c r="BI1143" s="632"/>
      <c r="BJ1143" s="632"/>
      <c r="BK1143" s="632"/>
      <c r="BL1143" s="212"/>
      <c r="BM1143" s="631"/>
      <c r="BN1143" s="631"/>
      <c r="BO1143" s="631"/>
      <c r="BP1143" s="631"/>
      <c r="BQ1143" s="631"/>
      <c r="BR1143" s="631"/>
      <c r="BS1143" s="631"/>
      <c r="BT1143" s="634"/>
      <c r="BU1143" s="635"/>
      <c r="BV1143" s="633"/>
      <c r="BW1143" s="636"/>
    </row>
    <row r="1144" spans="2:75" ht="15.75" customHeight="1">
      <c r="B1144" s="330" t="s">
        <v>389</v>
      </c>
      <c r="C1144" s="331">
        <v>17301119000105</v>
      </c>
      <c r="D1144" s="332" t="s">
        <v>14</v>
      </c>
      <c r="E1144" s="332" t="s">
        <v>607</v>
      </c>
      <c r="F1144" s="332"/>
      <c r="G1144" s="333"/>
      <c r="H1144" s="333" t="s">
        <v>34</v>
      </c>
      <c r="I1144" s="333" t="s">
        <v>34</v>
      </c>
      <c r="J1144" s="333" t="s">
        <v>608</v>
      </c>
      <c r="K1144" s="334" t="s">
        <v>48</v>
      </c>
      <c r="L1144" s="335"/>
      <c r="M1144" s="335" t="s">
        <v>34</v>
      </c>
      <c r="N1144" s="334">
        <v>329169</v>
      </c>
      <c r="O1144" s="334" t="s">
        <v>1321</v>
      </c>
      <c r="P1144" s="338">
        <v>41338</v>
      </c>
      <c r="Q1144" s="339">
        <v>94977014.659999996</v>
      </c>
      <c r="R1144" s="339">
        <v>124027967.19257927</v>
      </c>
      <c r="S1144" s="334">
        <v>32</v>
      </c>
      <c r="T1144" s="336">
        <v>5.8027195344738214E-2</v>
      </c>
      <c r="U1144" s="336">
        <v>0.75012888004880052</v>
      </c>
      <c r="V1144" s="336">
        <v>-0.16797959396120987</v>
      </c>
      <c r="W1144" s="336">
        <v>-1.6467617001166956</v>
      </c>
      <c r="X1144" s="336">
        <v>-4.2679976919259399E-2</v>
      </c>
      <c r="Y1144" s="336">
        <v>-0.32365001824682088</v>
      </c>
      <c r="Z1144" s="336">
        <v>4.3988585468968555E-2</v>
      </c>
      <c r="AA1144" s="336">
        <v>0.25004538038870699</v>
      </c>
      <c r="AB1144" s="336">
        <v>0.27673624119384366</v>
      </c>
      <c r="AC1144" s="340">
        <v>-0.87747730605785013</v>
      </c>
      <c r="AD1144" s="509">
        <v>17301225000180</v>
      </c>
      <c r="AE1144" s="337" t="s">
        <v>2428</v>
      </c>
      <c r="AF1144" s="337" t="s">
        <v>2143</v>
      </c>
      <c r="AG1144" s="341" t="s">
        <v>1437</v>
      </c>
      <c r="AH1144" s="341" t="s">
        <v>2135</v>
      </c>
      <c r="AI1144" s="341">
        <v>30000</v>
      </c>
      <c r="AJ1144" s="341">
        <v>5000</v>
      </c>
      <c r="AK1144" s="341">
        <v>30000</v>
      </c>
      <c r="AL1144" s="336">
        <v>1.8500000000000003E-2</v>
      </c>
      <c r="AM1144" s="336">
        <v>0.15</v>
      </c>
      <c r="AN1144" s="336" t="s">
        <v>2243</v>
      </c>
      <c r="AO1144" s="334" t="s">
        <v>1324</v>
      </c>
      <c r="AP1144" s="337" t="s">
        <v>716</v>
      </c>
      <c r="AQ1144" s="343" t="s">
        <v>659</v>
      </c>
      <c r="AR1144" s="336">
        <v>4.933333333333333E-3</v>
      </c>
      <c r="AS1144" s="336">
        <v>4.933333333333333E-3</v>
      </c>
      <c r="AT1144" s="336"/>
      <c r="AX1144" s="629"/>
      <c r="AY1144" s="630"/>
      <c r="AZ1144" s="630"/>
      <c r="BA1144" s="630"/>
      <c r="BB1144" s="631"/>
      <c r="BC1144" s="630"/>
      <c r="BD1144" s="630"/>
      <c r="BE1144" s="630"/>
      <c r="BF1144" s="630"/>
      <c r="BG1144" s="631"/>
      <c r="BH1144" s="631"/>
      <c r="BI1144" s="632"/>
      <c r="BJ1144" s="632"/>
      <c r="BK1144" s="632"/>
      <c r="BL1144" s="631"/>
      <c r="BM1144" s="631"/>
      <c r="BN1144" s="631"/>
      <c r="BO1144" s="631"/>
      <c r="BP1144" s="631"/>
      <c r="BQ1144" s="631"/>
      <c r="BR1144" s="631"/>
      <c r="BS1144" s="631"/>
      <c r="BT1144" s="634"/>
      <c r="BU1144" s="635"/>
      <c r="BV1144" s="633"/>
      <c r="BW1144" s="636"/>
    </row>
    <row r="1145" spans="2:75" ht="15.75" customHeight="1">
      <c r="B1145" s="330" t="s">
        <v>593</v>
      </c>
      <c r="C1145" s="331">
        <v>35847495000173</v>
      </c>
      <c r="D1145" s="332" t="s">
        <v>14</v>
      </c>
      <c r="E1145" s="332" t="s">
        <v>607</v>
      </c>
      <c r="F1145" s="332"/>
      <c r="G1145" s="333"/>
      <c r="H1145" s="333" t="s">
        <v>34</v>
      </c>
      <c r="I1145" s="333" t="s">
        <v>34</v>
      </c>
      <c r="J1145" s="333" t="s">
        <v>608</v>
      </c>
      <c r="K1145" s="334" t="s">
        <v>48</v>
      </c>
      <c r="L1145" s="335"/>
      <c r="M1145" s="335" t="s">
        <v>34</v>
      </c>
      <c r="N1145" s="334">
        <v>541771</v>
      </c>
      <c r="O1145" s="334" t="s">
        <v>1321</v>
      </c>
      <c r="P1145" s="338">
        <v>44013</v>
      </c>
      <c r="Q1145" s="339">
        <v>1784548.59</v>
      </c>
      <c r="R1145" s="339">
        <v>1858858.2420238093</v>
      </c>
      <c r="S1145" s="334">
        <v>32</v>
      </c>
      <c r="T1145" s="336">
        <v>-3.2098047286468256E-2</v>
      </c>
      <c r="U1145" s="336">
        <v>-0.41493772221295527</v>
      </c>
      <c r="V1145" s="336">
        <v>-0.21671027695503664</v>
      </c>
      <c r="W1145" s="336">
        <v>-2.1244853359607783</v>
      </c>
      <c r="X1145" s="336">
        <v>-0.18990648343259287</v>
      </c>
      <c r="Y1145" s="336">
        <v>-1.4400953623855615</v>
      </c>
      <c r="Z1145" s="336" t="s">
        <v>1418</v>
      </c>
      <c r="AA1145" s="336" t="s">
        <v>1418</v>
      </c>
      <c r="AB1145" s="336">
        <v>0.21554645137107228</v>
      </c>
      <c r="AC1145" s="340">
        <v>-1.4755066368738199</v>
      </c>
      <c r="AD1145" s="509">
        <v>0</v>
      </c>
      <c r="AE1145" s="337" t="s">
        <v>2314</v>
      </c>
      <c r="AF1145" s="337" t="s">
        <v>2140</v>
      </c>
      <c r="AG1145" s="341" t="s">
        <v>719</v>
      </c>
      <c r="AH1145" s="341" t="s">
        <v>2138</v>
      </c>
      <c r="AI1145" s="341">
        <v>1000</v>
      </c>
      <c r="AJ1145" s="341">
        <v>1000</v>
      </c>
      <c r="AK1145" s="341">
        <v>1000</v>
      </c>
      <c r="AL1145" s="336">
        <v>1.4999999999999999E-2</v>
      </c>
      <c r="AM1145" s="336">
        <v>0.2</v>
      </c>
      <c r="AN1145" s="336" t="s">
        <v>666</v>
      </c>
      <c r="AO1145" s="334" t="s">
        <v>1324</v>
      </c>
      <c r="AP1145" s="337" t="s">
        <v>716</v>
      </c>
      <c r="AQ1145" s="343" t="s">
        <v>665</v>
      </c>
      <c r="AR1145" s="336">
        <v>4.9999999999999992E-3</v>
      </c>
      <c r="AS1145" s="336">
        <v>4.9999999999999992E-3</v>
      </c>
      <c r="AT1145" s="336"/>
      <c r="AX1145" s="629"/>
      <c r="AY1145" s="630"/>
      <c r="AZ1145" s="630"/>
      <c r="BA1145" s="630"/>
      <c r="BB1145" s="631"/>
      <c r="BC1145" s="630"/>
      <c r="BD1145" s="630"/>
      <c r="BE1145" s="630"/>
      <c r="BF1145" s="630"/>
      <c r="BG1145" s="631"/>
      <c r="BH1145" s="631"/>
      <c r="BI1145" s="632"/>
      <c r="BJ1145" s="632"/>
      <c r="BK1145" s="632"/>
      <c r="BL1145" s="631"/>
      <c r="BM1145" s="631"/>
      <c r="BN1145" s="631"/>
      <c r="BO1145" s="631"/>
      <c r="BP1145" s="631"/>
      <c r="BQ1145" s="631"/>
      <c r="BR1145" s="631"/>
      <c r="BS1145" s="631"/>
      <c r="BT1145" s="634"/>
      <c r="BU1145" s="635"/>
      <c r="BV1145" s="633"/>
      <c r="BW1145" s="636"/>
    </row>
    <row r="1146" spans="2:75" ht="15.75" customHeight="1">
      <c r="B1146" s="330" t="s">
        <v>594</v>
      </c>
      <c r="C1146" s="331">
        <v>34525068000106</v>
      </c>
      <c r="D1146" s="332" t="s">
        <v>14</v>
      </c>
      <c r="E1146" s="332" t="s">
        <v>607</v>
      </c>
      <c r="F1146" s="332"/>
      <c r="G1146" s="333"/>
      <c r="H1146" s="333" t="s">
        <v>34</v>
      </c>
      <c r="I1146" s="333" t="s">
        <v>34</v>
      </c>
      <c r="J1146" s="333" t="s">
        <v>608</v>
      </c>
      <c r="K1146" s="334" t="s">
        <v>48</v>
      </c>
      <c r="L1146" s="335"/>
      <c r="M1146" s="335" t="s">
        <v>34</v>
      </c>
      <c r="N1146" s="334">
        <v>520470</v>
      </c>
      <c r="O1146" s="334" t="s">
        <v>1321</v>
      </c>
      <c r="P1146" s="338">
        <v>43829</v>
      </c>
      <c r="Q1146" s="339">
        <v>379713954.63</v>
      </c>
      <c r="R1146" s="339">
        <v>372870260.16547632</v>
      </c>
      <c r="S1146" s="334">
        <v>32</v>
      </c>
      <c r="T1146" s="336">
        <v>-8.2918860646359449E-2</v>
      </c>
      <c r="U1146" s="336">
        <v>-1.0719082957921442</v>
      </c>
      <c r="V1146" s="336">
        <v>-0.20941532864296875</v>
      </c>
      <c r="W1146" s="336">
        <v>-2.0529704501263812</v>
      </c>
      <c r="X1146" s="336">
        <v>-1.2654976747602964E-2</v>
      </c>
      <c r="Y1146" s="336">
        <v>-9.5964987587108211E-2</v>
      </c>
      <c r="Z1146" s="336" t="s">
        <v>1418</v>
      </c>
      <c r="AA1146" s="336" t="s">
        <v>1418</v>
      </c>
      <c r="AB1146" s="336">
        <v>0.27044474925462686</v>
      </c>
      <c r="AC1146" s="340">
        <v>-1.0924142596295061</v>
      </c>
      <c r="AD1146" s="509">
        <v>35587562000168</v>
      </c>
      <c r="AE1146" s="337" t="s">
        <v>2314</v>
      </c>
      <c r="AF1146" s="337" t="s">
        <v>2140</v>
      </c>
      <c r="AG1146" s="341" t="s">
        <v>719</v>
      </c>
      <c r="AH1146" s="341" t="s">
        <v>2138</v>
      </c>
      <c r="AI1146" s="341">
        <v>1000</v>
      </c>
      <c r="AJ1146" s="341">
        <v>1000</v>
      </c>
      <c r="AK1146" s="341">
        <v>1000</v>
      </c>
      <c r="AL1146" s="336">
        <v>0.02</v>
      </c>
      <c r="AM1146" s="336">
        <v>0.2</v>
      </c>
      <c r="AN1146" s="336" t="s">
        <v>2147</v>
      </c>
      <c r="AO1146" s="334" t="s">
        <v>1324</v>
      </c>
      <c r="AP1146" s="337" t="s">
        <v>716</v>
      </c>
      <c r="AQ1146" s="343" t="s">
        <v>659</v>
      </c>
      <c r="AR1146" s="336">
        <v>6.6666666666666662E-3</v>
      </c>
      <c r="AS1146" s="336">
        <v>6.6666666666666662E-3</v>
      </c>
      <c r="AT1146" s="336"/>
      <c r="AX1146" s="629"/>
      <c r="AY1146" s="630"/>
      <c r="AZ1146" s="630"/>
      <c r="BA1146" s="630"/>
      <c r="BB1146" s="631"/>
      <c r="BC1146" s="630"/>
      <c r="BD1146" s="630"/>
      <c r="BE1146" s="630"/>
      <c r="BF1146" s="630"/>
      <c r="BG1146" s="631"/>
      <c r="BH1146" s="631"/>
      <c r="BI1146" s="632"/>
      <c r="BJ1146" s="632"/>
      <c r="BK1146" s="632"/>
      <c r="BL1146" s="631"/>
      <c r="BM1146" s="631"/>
      <c r="BN1146" s="631"/>
      <c r="BO1146" s="631"/>
      <c r="BP1146" s="631"/>
      <c r="BQ1146" s="631"/>
      <c r="BR1146" s="631"/>
      <c r="BS1146" s="631"/>
      <c r="BT1146" s="634"/>
      <c r="BU1146" s="635"/>
      <c r="BV1146" s="633"/>
      <c r="BW1146" s="636"/>
    </row>
    <row r="1147" spans="2:75" ht="15.75" customHeight="1">
      <c r="B1147" s="330" t="s">
        <v>393</v>
      </c>
      <c r="C1147" s="331">
        <v>39669100000140</v>
      </c>
      <c r="D1147" s="332" t="s">
        <v>14</v>
      </c>
      <c r="E1147" s="332" t="s">
        <v>607</v>
      </c>
      <c r="F1147" s="332"/>
      <c r="G1147" s="333"/>
      <c r="H1147" s="333" t="s">
        <v>34</v>
      </c>
      <c r="I1147" s="333" t="s">
        <v>34</v>
      </c>
      <c r="J1147" s="333" t="s">
        <v>608</v>
      </c>
      <c r="K1147" s="334" t="s">
        <v>48</v>
      </c>
      <c r="L1147" s="335"/>
      <c r="M1147" s="335" t="s">
        <v>34</v>
      </c>
      <c r="N1147" s="334">
        <v>573541</v>
      </c>
      <c r="O1147" s="334" t="s">
        <v>1321</v>
      </c>
      <c r="P1147" s="338">
        <v>44228</v>
      </c>
      <c r="Q1147" s="339">
        <v>17882563.73</v>
      </c>
      <c r="R1147" s="339">
        <v>20703634.27904762</v>
      </c>
      <c r="S1147" s="334">
        <v>32</v>
      </c>
      <c r="T1147" s="336">
        <v>-0.27132679811665839</v>
      </c>
      <c r="U1147" s="336">
        <v>-3.5074944771896792</v>
      </c>
      <c r="V1147" s="336">
        <v>-0.43304504687676215</v>
      </c>
      <c r="W1147" s="336">
        <v>-4.2452894473989877</v>
      </c>
      <c r="X1147" s="336" t="s">
        <v>1418</v>
      </c>
      <c r="Y1147" s="336" t="s">
        <v>1418</v>
      </c>
      <c r="Z1147" s="336" t="s">
        <v>1418</v>
      </c>
      <c r="AA1147" s="336" t="s">
        <v>1418</v>
      </c>
      <c r="AB1147" s="336">
        <v>0.24372756783276694</v>
      </c>
      <c r="AC1147" s="340">
        <v>-2.6027730321197278</v>
      </c>
      <c r="AD1147" s="509">
        <v>0</v>
      </c>
      <c r="AE1147" s="337" t="s">
        <v>2314</v>
      </c>
      <c r="AF1147" s="337" t="s">
        <v>2314</v>
      </c>
      <c r="AG1147" s="341" t="s">
        <v>719</v>
      </c>
      <c r="AH1147" s="341" t="s">
        <v>2138</v>
      </c>
      <c r="AI1147" s="341">
        <v>1000</v>
      </c>
      <c r="AJ1147" s="341">
        <v>1000</v>
      </c>
      <c r="AK1147" s="341">
        <v>1000</v>
      </c>
      <c r="AL1147" s="336">
        <v>0.02</v>
      </c>
      <c r="AM1147" s="336">
        <v>0.2</v>
      </c>
      <c r="AN1147" s="336" t="s">
        <v>666</v>
      </c>
      <c r="AO1147" s="334" t="s">
        <v>1324</v>
      </c>
      <c r="AP1147" s="337" t="s">
        <v>716</v>
      </c>
      <c r="AQ1147" s="343" t="s">
        <v>694</v>
      </c>
      <c r="AR1147" s="336">
        <v>6.6660000000000001E-3</v>
      </c>
      <c r="AS1147" s="336">
        <v>6.6660000000000001E-3</v>
      </c>
      <c r="AT1147" s="336"/>
      <c r="AX1147" s="629"/>
      <c r="AY1147" s="630"/>
      <c r="AZ1147" s="630"/>
      <c r="BA1147" s="630"/>
      <c r="BB1147" s="631"/>
      <c r="BC1147" s="630"/>
      <c r="BD1147" s="630"/>
      <c r="BE1147" s="630"/>
      <c r="BF1147" s="630"/>
      <c r="BG1147" s="631"/>
      <c r="BH1147" s="631"/>
      <c r="BI1147" s="632"/>
      <c r="BJ1147" s="632"/>
      <c r="BK1147" s="632"/>
      <c r="BL1147" s="631"/>
      <c r="BM1147" s="631"/>
      <c r="BN1147" s="631"/>
      <c r="BO1147" s="631"/>
      <c r="BP1147" s="631"/>
      <c r="BQ1147" s="631"/>
      <c r="BR1147" s="631"/>
      <c r="BS1147" s="631"/>
      <c r="BT1147" s="634"/>
      <c r="BU1147" s="635"/>
      <c r="BV1147" s="633"/>
      <c r="BW1147" s="636"/>
    </row>
    <row r="1148" spans="2:75" ht="15.75" customHeight="1">
      <c r="B1148" s="330" t="s">
        <v>595</v>
      </c>
      <c r="C1148" s="331">
        <v>41922414000155</v>
      </c>
      <c r="D1148" s="332" t="s">
        <v>14</v>
      </c>
      <c r="E1148" s="332" t="s">
        <v>607</v>
      </c>
      <c r="F1148" s="332"/>
      <c r="G1148" s="333"/>
      <c r="H1148" s="333" t="s">
        <v>34</v>
      </c>
      <c r="I1148" s="333" t="s">
        <v>34</v>
      </c>
      <c r="J1148" s="333" t="s">
        <v>608</v>
      </c>
      <c r="K1148" s="334" t="s">
        <v>48</v>
      </c>
      <c r="L1148" s="335"/>
      <c r="M1148" s="335" t="s">
        <v>34</v>
      </c>
      <c r="N1148" s="334">
        <v>596388</v>
      </c>
      <c r="O1148" s="334" t="s">
        <v>1321</v>
      </c>
      <c r="P1148" s="338">
        <v>44377</v>
      </c>
      <c r="Q1148" s="339">
        <v>4817166.01</v>
      </c>
      <c r="R1148" s="339">
        <v>3961093.3349603172</v>
      </c>
      <c r="S1148" s="334">
        <v>32</v>
      </c>
      <c r="T1148" s="336">
        <v>9.2415100423581809E-2</v>
      </c>
      <c r="U1148" s="336">
        <v>1.1946680408813684</v>
      </c>
      <c r="V1148" s="336">
        <v>-6.209747128837817E-2</v>
      </c>
      <c r="W1148" s="336">
        <v>-0.60876285613246162</v>
      </c>
      <c r="X1148" s="336" t="s">
        <v>1418</v>
      </c>
      <c r="Y1148" s="336" t="s">
        <v>1418</v>
      </c>
      <c r="Z1148" s="336" t="s">
        <v>1418</v>
      </c>
      <c r="AA1148" s="336" t="s">
        <v>1418</v>
      </c>
      <c r="AB1148" s="336">
        <v>0.22113870041685477</v>
      </c>
      <c r="AC1148" s="340">
        <v>-0.61868622849862676</v>
      </c>
      <c r="AD1148" s="509">
        <v>41902964000102</v>
      </c>
      <c r="AE1148" s="337" t="s">
        <v>2431</v>
      </c>
      <c r="AF1148" s="337" t="s">
        <v>2140</v>
      </c>
      <c r="AG1148" s="341" t="s">
        <v>719</v>
      </c>
      <c r="AH1148" s="341" t="s">
        <v>2138</v>
      </c>
      <c r="AI1148" s="341">
        <v>5000</v>
      </c>
      <c r="AJ1148" s="341">
        <v>500</v>
      </c>
      <c r="AK1148" s="341">
        <v>2500</v>
      </c>
      <c r="AL1148" s="336">
        <v>1.89E-2</v>
      </c>
      <c r="AM1148" s="336">
        <v>0.2</v>
      </c>
      <c r="AN1148" s="336" t="s">
        <v>666</v>
      </c>
      <c r="AO1148" s="334" t="s">
        <v>1324</v>
      </c>
      <c r="AP1148" s="337" t="s">
        <v>716</v>
      </c>
      <c r="AQ1148" s="343" t="s">
        <v>659</v>
      </c>
      <c r="AR1148" s="336">
        <v>6.2993699999999994E-3</v>
      </c>
      <c r="AS1148" s="336">
        <v>6.2993699999999994E-3</v>
      </c>
      <c r="AT1148" s="336"/>
      <c r="AX1148" s="629"/>
      <c r="AY1148" s="630"/>
      <c r="AZ1148" s="630"/>
      <c r="BA1148" s="630"/>
      <c r="BB1148" s="631"/>
      <c r="BC1148" s="630"/>
      <c r="BD1148" s="630"/>
      <c r="BE1148" s="630"/>
      <c r="BF1148" s="630"/>
      <c r="BG1148" s="631"/>
      <c r="BH1148" s="631"/>
      <c r="BI1148" s="632"/>
      <c r="BJ1148" s="632"/>
      <c r="BK1148" s="632"/>
      <c r="BL1148" s="631"/>
      <c r="BM1148" s="631"/>
      <c r="BN1148" s="631"/>
      <c r="BO1148" s="631"/>
      <c r="BP1148" s="631"/>
      <c r="BQ1148" s="631"/>
      <c r="BR1148" s="631"/>
      <c r="BS1148" s="631"/>
      <c r="BT1148" s="634"/>
      <c r="BU1148" s="635"/>
      <c r="BV1148" s="633"/>
      <c r="BW1148" s="636"/>
    </row>
    <row r="1149" spans="2:75" ht="15.75" customHeight="1">
      <c r="B1149" s="330" t="s">
        <v>540</v>
      </c>
      <c r="C1149" s="331">
        <v>41922498000127</v>
      </c>
      <c r="D1149" s="332" t="s">
        <v>14</v>
      </c>
      <c r="E1149" s="332" t="s">
        <v>614</v>
      </c>
      <c r="F1149" s="332"/>
      <c r="G1149" s="333"/>
      <c r="H1149" s="333" t="s">
        <v>865</v>
      </c>
      <c r="I1149" s="333" t="s">
        <v>34</v>
      </c>
      <c r="J1149" s="333" t="s">
        <v>608</v>
      </c>
      <c r="K1149" s="334" t="s">
        <v>48</v>
      </c>
      <c r="L1149" s="335"/>
      <c r="M1149" s="335" t="s">
        <v>34</v>
      </c>
      <c r="N1149" s="334">
        <v>597236</v>
      </c>
      <c r="O1149" s="334" t="s">
        <v>1321</v>
      </c>
      <c r="P1149" s="338">
        <v>44377</v>
      </c>
      <c r="Q1149" s="339">
        <v>4902253.1399999997</v>
      </c>
      <c r="R1149" s="339">
        <v>4240878.2764285719</v>
      </c>
      <c r="S1149" s="334">
        <v>32</v>
      </c>
      <c r="T1149" s="336">
        <v>0.10872400534932813</v>
      </c>
      <c r="U1149" s="336">
        <v>1.4054964380508652</v>
      </c>
      <c r="V1149" s="336">
        <v>4.9918046960969242E-2</v>
      </c>
      <c r="W1149" s="336">
        <v>0.48936377295288164</v>
      </c>
      <c r="X1149" s="336" t="s">
        <v>1418</v>
      </c>
      <c r="Y1149" s="336" t="s">
        <v>1418</v>
      </c>
      <c r="Z1149" s="336" t="s">
        <v>1418</v>
      </c>
      <c r="AA1149" s="336" t="s">
        <v>1418</v>
      </c>
      <c r="AB1149" s="336">
        <v>0.15323310600886703</v>
      </c>
      <c r="AC1149" s="340">
        <v>-0.23977278333696589</v>
      </c>
      <c r="AD1149" s="509">
        <v>41902620000101</v>
      </c>
      <c r="AE1149" s="337" t="s">
        <v>2431</v>
      </c>
      <c r="AF1149" s="337" t="s">
        <v>2140</v>
      </c>
      <c r="AG1149" s="341" t="s">
        <v>719</v>
      </c>
      <c r="AH1149" s="341" t="s">
        <v>2135</v>
      </c>
      <c r="AI1149" s="341">
        <v>5000</v>
      </c>
      <c r="AJ1149" s="341">
        <v>500</v>
      </c>
      <c r="AK1149" s="341">
        <v>2500</v>
      </c>
      <c r="AL1149" s="336">
        <v>1.89E-2</v>
      </c>
      <c r="AM1149" s="336">
        <v>0.2</v>
      </c>
      <c r="AN1149" s="336" t="s">
        <v>2166</v>
      </c>
      <c r="AO1149" s="334" t="s">
        <v>1324</v>
      </c>
      <c r="AP1149" s="337" t="s">
        <v>13</v>
      </c>
      <c r="AQ1149" s="343" t="s">
        <v>674</v>
      </c>
      <c r="AR1149" s="336">
        <v>6.2993699999999994E-3</v>
      </c>
      <c r="AS1149" s="336">
        <v>6.2993699999999994E-3</v>
      </c>
      <c r="AT1149" s="336"/>
      <c r="AX1149" s="629"/>
      <c r="AY1149" s="630"/>
      <c r="AZ1149" s="630"/>
      <c r="BA1149" s="630"/>
      <c r="BB1149" s="631"/>
      <c r="BC1149" s="630"/>
      <c r="BD1149" s="630"/>
      <c r="BE1149" s="630"/>
      <c r="BF1149" s="630"/>
      <c r="BG1149" s="631"/>
      <c r="BH1149" s="631"/>
      <c r="BI1149" s="632"/>
      <c r="BJ1149" s="632"/>
      <c r="BK1149" s="632"/>
      <c r="BL1149" s="631"/>
      <c r="BM1149" s="631"/>
      <c r="BN1149" s="631"/>
      <c r="BO1149" s="631"/>
      <c r="BP1149" s="631"/>
      <c r="BQ1149" s="631"/>
      <c r="BR1149" s="631"/>
      <c r="BS1149" s="631"/>
      <c r="BT1149" s="634"/>
      <c r="BU1149" s="635"/>
      <c r="BV1149" s="633"/>
      <c r="BW1149" s="636"/>
    </row>
    <row r="1150" spans="2:75" ht="15.75" customHeight="1">
      <c r="B1150" s="330" t="s">
        <v>1212</v>
      </c>
      <c r="C1150" s="331">
        <v>36499392000122</v>
      </c>
      <c r="D1150" s="332" t="s">
        <v>14</v>
      </c>
      <c r="E1150" s="332" t="s">
        <v>607</v>
      </c>
      <c r="F1150" s="332"/>
      <c r="G1150" s="333"/>
      <c r="H1150" s="333" t="s">
        <v>34</v>
      </c>
      <c r="I1150" s="333" t="s">
        <v>34</v>
      </c>
      <c r="J1150" s="333" t="s">
        <v>690</v>
      </c>
      <c r="K1150" s="334"/>
      <c r="L1150" s="335"/>
      <c r="M1150" s="335" t="s">
        <v>1415</v>
      </c>
      <c r="N1150" s="334">
        <v>532479</v>
      </c>
      <c r="O1150" s="334" t="s">
        <v>1321</v>
      </c>
      <c r="P1150" s="338">
        <v>43917</v>
      </c>
      <c r="Q1150" s="339">
        <v>11592081.76</v>
      </c>
      <c r="R1150" s="339">
        <v>13446183.653888889</v>
      </c>
      <c r="S1150" s="334">
        <v>32</v>
      </c>
      <c r="T1150" s="336">
        <v>-0.33163798995336435</v>
      </c>
      <c r="U1150" s="336">
        <v>-4.287149025683707</v>
      </c>
      <c r="V1150" s="336">
        <v>-0.34953746131459662</v>
      </c>
      <c r="W1150" s="336">
        <v>-3.4266358816286844</v>
      </c>
      <c r="X1150" s="336">
        <v>-0.2931606684576451</v>
      </c>
      <c r="Y1150" s="336">
        <v>-2.2230906046425636</v>
      </c>
      <c r="Z1150" s="336" t="s">
        <v>1418</v>
      </c>
      <c r="AA1150" s="336" t="s">
        <v>1418</v>
      </c>
      <c r="AB1150" s="336">
        <v>0.30744286710639923</v>
      </c>
      <c r="AC1150" s="340">
        <v>-1.5609094823527425</v>
      </c>
      <c r="AD1150" s="509">
        <v>0</v>
      </c>
      <c r="AE1150" s="337" t="s">
        <v>2433</v>
      </c>
      <c r="AF1150" s="337" t="s">
        <v>741</v>
      </c>
      <c r="AG1150" s="341" t="s">
        <v>741</v>
      </c>
      <c r="AH1150" s="341" t="s">
        <v>2135</v>
      </c>
      <c r="AI1150" s="341">
        <v>1000</v>
      </c>
      <c r="AJ1150" s="341">
        <v>1000</v>
      </c>
      <c r="AK1150" s="341">
        <v>1000</v>
      </c>
      <c r="AL1150" s="336">
        <v>1.9E-2</v>
      </c>
      <c r="AM1150" s="336">
        <v>0.2</v>
      </c>
      <c r="AN1150" s="336" t="s">
        <v>2147</v>
      </c>
      <c r="AO1150" s="334" t="s">
        <v>1324</v>
      </c>
      <c r="AP1150" s="337" t="s">
        <v>716</v>
      </c>
      <c r="AQ1150" s="343" t="s">
        <v>659</v>
      </c>
      <c r="AR1150" s="336">
        <v>3.4995E-3</v>
      </c>
      <c r="AS1150" s="336">
        <v>3.4995E-3</v>
      </c>
      <c r="AT1150" s="336"/>
      <c r="AX1150" s="629"/>
      <c r="AY1150" s="630"/>
      <c r="AZ1150" s="630"/>
      <c r="BA1150" s="630"/>
      <c r="BB1150" s="631"/>
      <c r="BC1150" s="630"/>
      <c r="BD1150" s="630"/>
      <c r="BE1150" s="630"/>
      <c r="BF1150" s="630"/>
      <c r="BG1150" s="631"/>
      <c r="BH1150" s="631"/>
      <c r="BI1150" s="632"/>
      <c r="BJ1150" s="632"/>
      <c r="BK1150" s="632"/>
      <c r="BL1150" s="631"/>
      <c r="BM1150" s="631"/>
      <c r="BN1150" s="631"/>
      <c r="BO1150" s="631"/>
      <c r="BP1150" s="631"/>
      <c r="BQ1150" s="631"/>
      <c r="BR1150" s="631"/>
      <c r="BS1150" s="631"/>
      <c r="BT1150" s="634"/>
      <c r="BU1150" s="635"/>
      <c r="BV1150" s="633"/>
      <c r="BW1150" s="636"/>
    </row>
    <row r="1151" spans="2:75" ht="15.75" customHeight="1">
      <c r="B1151" s="330" t="s">
        <v>397</v>
      </c>
      <c r="C1151" s="331">
        <v>34713026000107</v>
      </c>
      <c r="D1151" s="332" t="s">
        <v>14</v>
      </c>
      <c r="E1151" s="332" t="s">
        <v>607</v>
      </c>
      <c r="F1151" s="332"/>
      <c r="G1151" s="333"/>
      <c r="H1151" s="333" t="s">
        <v>34</v>
      </c>
      <c r="I1151" s="333" t="s">
        <v>34</v>
      </c>
      <c r="J1151" s="333" t="s">
        <v>608</v>
      </c>
      <c r="K1151" s="334" t="s">
        <v>48</v>
      </c>
      <c r="L1151" s="335"/>
      <c r="M1151" s="335" t="s">
        <v>34</v>
      </c>
      <c r="N1151" s="334">
        <v>511765</v>
      </c>
      <c r="O1151" s="334" t="s">
        <v>1321</v>
      </c>
      <c r="P1151" s="338">
        <v>43742</v>
      </c>
      <c r="Q1151" s="339">
        <v>170799127.47</v>
      </c>
      <c r="R1151" s="339">
        <v>89791353.222380906</v>
      </c>
      <c r="S1151" s="334">
        <v>32</v>
      </c>
      <c r="T1151" s="336">
        <v>5.7030906906909262E-2</v>
      </c>
      <c r="U1151" s="336">
        <v>0.73724966495604549</v>
      </c>
      <c r="V1151" s="336">
        <v>2.7671339103851E-2</v>
      </c>
      <c r="W1151" s="336">
        <v>0.27127164885090704</v>
      </c>
      <c r="X1151" s="336">
        <v>0.20832799871077978</v>
      </c>
      <c r="Y1151" s="336">
        <v>1.5797890592026482</v>
      </c>
      <c r="Z1151" s="336" t="s">
        <v>1418</v>
      </c>
      <c r="AA1151" s="336" t="s">
        <v>1418</v>
      </c>
      <c r="AB1151" s="336">
        <v>0.22694511069938708</v>
      </c>
      <c r="AC1151" s="340">
        <v>-0.19494290451022606</v>
      </c>
      <c r="AD1151" s="509">
        <v>36771013000101</v>
      </c>
      <c r="AE1151" s="337" t="s">
        <v>2433</v>
      </c>
      <c r="AF1151" s="337" t="s">
        <v>741</v>
      </c>
      <c r="AG1151" s="341" t="s">
        <v>741</v>
      </c>
      <c r="AH1151" s="341" t="s">
        <v>2138</v>
      </c>
      <c r="AI1151" s="341">
        <v>1000</v>
      </c>
      <c r="AJ1151" s="341">
        <v>1000</v>
      </c>
      <c r="AK1151" s="341">
        <v>1000</v>
      </c>
      <c r="AL1151" s="336">
        <v>0.02</v>
      </c>
      <c r="AM1151" s="336">
        <v>0.2</v>
      </c>
      <c r="AN1151" s="336" t="s">
        <v>34</v>
      </c>
      <c r="AO1151" s="334" t="s">
        <v>1324</v>
      </c>
      <c r="AP1151" s="337" t="s">
        <v>716</v>
      </c>
      <c r="AQ1151" s="343" t="s">
        <v>659</v>
      </c>
      <c r="AR1151" s="336">
        <v>4.6666666666666662E-3</v>
      </c>
      <c r="AS1151" s="336">
        <v>4.6666666666666662E-3</v>
      </c>
      <c r="AT1151" s="336"/>
      <c r="AX1151" s="629"/>
      <c r="AY1151" s="630"/>
      <c r="AZ1151" s="630"/>
      <c r="BA1151" s="630"/>
      <c r="BB1151" s="631"/>
      <c r="BC1151" s="630"/>
      <c r="BD1151" s="630"/>
      <c r="BE1151" s="630"/>
      <c r="BF1151" s="630"/>
      <c r="BG1151" s="631"/>
      <c r="BH1151" s="631"/>
      <c r="BI1151" s="632"/>
      <c r="BJ1151" s="632"/>
      <c r="BK1151" s="632"/>
      <c r="BL1151" s="631"/>
      <c r="BM1151" s="631"/>
      <c r="BN1151" s="631"/>
      <c r="BO1151" s="631"/>
      <c r="BP1151" s="631"/>
      <c r="BQ1151" s="631"/>
      <c r="BR1151" s="631"/>
      <c r="BS1151" s="631"/>
      <c r="BT1151" s="634"/>
      <c r="BU1151" s="635"/>
      <c r="BV1151" s="633"/>
      <c r="BW1151" s="636"/>
    </row>
    <row r="1152" spans="2:75" ht="15.75" customHeight="1">
      <c r="B1152" s="330" t="s">
        <v>1214</v>
      </c>
      <c r="C1152" s="331">
        <v>38028896000190</v>
      </c>
      <c r="D1152" s="332" t="s">
        <v>14</v>
      </c>
      <c r="E1152" s="332" t="s">
        <v>614</v>
      </c>
      <c r="F1152" s="332"/>
      <c r="G1152" s="333"/>
      <c r="H1152" s="333" t="s">
        <v>1338</v>
      </c>
      <c r="I1152" s="333" t="s">
        <v>34</v>
      </c>
      <c r="J1152" s="333" t="s">
        <v>608</v>
      </c>
      <c r="K1152" s="334" t="s">
        <v>48</v>
      </c>
      <c r="L1152" s="335"/>
      <c r="M1152" s="335" t="s">
        <v>34</v>
      </c>
      <c r="N1152" s="334">
        <v>564427</v>
      </c>
      <c r="O1152" s="334" t="s">
        <v>1321</v>
      </c>
      <c r="P1152" s="338">
        <v>44165</v>
      </c>
      <c r="Q1152" s="339">
        <v>25924091.420000002</v>
      </c>
      <c r="R1152" s="339">
        <v>25075752.117341273</v>
      </c>
      <c r="S1152" s="334">
        <v>32</v>
      </c>
      <c r="T1152" s="336">
        <v>7.5446502089652201E-2</v>
      </c>
      <c r="U1152" s="336">
        <v>0.97531165826442412</v>
      </c>
      <c r="V1152" s="336">
        <v>-0.13277739758206597</v>
      </c>
      <c r="W1152" s="336">
        <v>-1.3016624687746599</v>
      </c>
      <c r="X1152" s="336" t="s">
        <v>1418</v>
      </c>
      <c r="Y1152" s="336" t="s">
        <v>1418</v>
      </c>
      <c r="Z1152" s="336" t="s">
        <v>1418</v>
      </c>
      <c r="AA1152" s="336" t="s">
        <v>1418</v>
      </c>
      <c r="AB1152" s="336">
        <v>0.21426834990161811</v>
      </c>
      <c r="AC1152" s="340">
        <v>-1.0111377566677058</v>
      </c>
      <c r="AD1152" s="509">
        <v>38028868000172</v>
      </c>
      <c r="AE1152" s="337" t="s">
        <v>2434</v>
      </c>
      <c r="AF1152" s="337" t="s">
        <v>2140</v>
      </c>
      <c r="AG1152" s="341" t="s">
        <v>719</v>
      </c>
      <c r="AH1152" s="341" t="s">
        <v>2138</v>
      </c>
      <c r="AI1152" s="341">
        <v>1000</v>
      </c>
      <c r="AJ1152" s="341">
        <v>1000</v>
      </c>
      <c r="AK1152" s="341">
        <v>1000</v>
      </c>
      <c r="AL1152" s="336">
        <v>0.02</v>
      </c>
      <c r="AM1152" s="336">
        <v>0.2</v>
      </c>
      <c r="AN1152" s="336" t="s">
        <v>2147</v>
      </c>
      <c r="AO1152" s="334" t="s">
        <v>1324</v>
      </c>
      <c r="AP1152" s="337" t="s">
        <v>716</v>
      </c>
      <c r="AQ1152" s="343" t="s">
        <v>659</v>
      </c>
      <c r="AR1152" s="336">
        <v>5.3333333333333332E-3</v>
      </c>
      <c r="AS1152" s="336">
        <v>5.3333333333333332E-3</v>
      </c>
      <c r="AT1152" s="336"/>
      <c r="AX1152" s="629"/>
      <c r="AY1152" s="630"/>
      <c r="AZ1152" s="630"/>
      <c r="BA1152" s="630"/>
      <c r="BB1152" s="631"/>
      <c r="BC1152" s="630"/>
      <c r="BD1152" s="630"/>
      <c r="BE1152" s="630"/>
      <c r="BF1152" s="630"/>
      <c r="BG1152" s="631"/>
      <c r="BH1152" s="631"/>
      <c r="BI1152" s="632"/>
      <c r="BJ1152" s="632"/>
      <c r="BK1152" s="632"/>
      <c r="BL1152" s="631"/>
      <c r="BM1152" s="631"/>
      <c r="BN1152" s="631"/>
      <c r="BO1152" s="631"/>
      <c r="BP1152" s="631"/>
      <c r="BQ1152" s="631"/>
      <c r="BR1152" s="631"/>
      <c r="BS1152" s="631"/>
      <c r="BT1152" s="634"/>
      <c r="BU1152" s="635"/>
      <c r="BV1152" s="633"/>
      <c r="BW1152" s="636"/>
    </row>
    <row r="1153" spans="2:75" ht="15.75" customHeight="1">
      <c r="B1153" s="330" t="s">
        <v>398</v>
      </c>
      <c r="C1153" s="331">
        <v>28703554000174</v>
      </c>
      <c r="D1153" s="332" t="s">
        <v>14</v>
      </c>
      <c r="E1153" s="332" t="s">
        <v>614</v>
      </c>
      <c r="F1153" s="332"/>
      <c r="G1153" s="333"/>
      <c r="H1153" s="333" t="s">
        <v>1338</v>
      </c>
      <c r="I1153" s="333" t="s">
        <v>34</v>
      </c>
      <c r="J1153" s="333" t="s">
        <v>608</v>
      </c>
      <c r="K1153" s="334" t="s">
        <v>48</v>
      </c>
      <c r="L1153" s="335"/>
      <c r="M1153" s="335" t="s">
        <v>34</v>
      </c>
      <c r="N1153" s="334">
        <v>455962</v>
      </c>
      <c r="O1153" s="334" t="s">
        <v>1324</v>
      </c>
      <c r="P1153" s="338">
        <v>43096</v>
      </c>
      <c r="Q1153" s="339">
        <v>53940267.68</v>
      </c>
      <c r="R1153" s="339">
        <v>64913474.176269822</v>
      </c>
      <c r="S1153" s="334">
        <v>32</v>
      </c>
      <c r="T1153" s="336">
        <v>-4.0777931014007618E-2</v>
      </c>
      <c r="U1153" s="336">
        <v>-0.52714427331043678</v>
      </c>
      <c r="V1153" s="336">
        <v>-0.14094822427961895</v>
      </c>
      <c r="W1153" s="336">
        <v>-1.381763891492281</v>
      </c>
      <c r="X1153" s="336">
        <v>-8.7293601918840835E-2</v>
      </c>
      <c r="Y1153" s="336">
        <v>-0.66196324115429728</v>
      </c>
      <c r="Z1153" s="336">
        <v>-3.839361912464534E-2</v>
      </c>
      <c r="AA1153" s="336">
        <v>-0.21824177786515633</v>
      </c>
      <c r="AB1153" s="336">
        <v>0.28252309504313355</v>
      </c>
      <c r="AC1153" s="340">
        <v>-0.74027174443064803</v>
      </c>
      <c r="AD1153" s="509">
        <v>33600915000197</v>
      </c>
      <c r="AE1153" s="337" t="s">
        <v>2435</v>
      </c>
      <c r="AF1153" s="337" t="s">
        <v>2134</v>
      </c>
      <c r="AG1153" s="341" t="s">
        <v>1436</v>
      </c>
      <c r="AH1153" s="341" t="s">
        <v>2135</v>
      </c>
      <c r="AI1153" s="341">
        <v>30000</v>
      </c>
      <c r="AJ1153" s="341">
        <v>10000</v>
      </c>
      <c r="AK1153" s="341">
        <v>30000</v>
      </c>
      <c r="AL1153" s="336">
        <v>0.02</v>
      </c>
      <c r="AM1153" s="336" t="s">
        <v>34</v>
      </c>
      <c r="AN1153" s="336" t="s">
        <v>34</v>
      </c>
      <c r="AO1153" s="334" t="s">
        <v>1324</v>
      </c>
      <c r="AP1153" s="337" t="s">
        <v>716</v>
      </c>
      <c r="AQ1153" s="343" t="s">
        <v>659</v>
      </c>
      <c r="AR1153" s="336">
        <v>6.6666666666666662E-3</v>
      </c>
      <c r="AS1153" s="336">
        <v>6.6666666666666662E-3</v>
      </c>
      <c r="AT1153" s="336"/>
      <c r="AX1153" s="629"/>
      <c r="AY1153" s="630"/>
      <c r="AZ1153" s="630"/>
      <c r="BA1153" s="630"/>
      <c r="BB1153" s="631"/>
      <c r="BC1153" s="630"/>
      <c r="BD1153" s="630"/>
      <c r="BE1153" s="630"/>
      <c r="BF1153" s="630"/>
      <c r="BG1153" s="631"/>
      <c r="BH1153" s="631"/>
      <c r="BI1153" s="632"/>
      <c r="BJ1153" s="632"/>
      <c r="BK1153" s="632"/>
      <c r="BL1153" s="631"/>
      <c r="BM1153" s="631"/>
      <c r="BN1153" s="631"/>
      <c r="BO1153" s="631"/>
      <c r="BP1153" s="631"/>
      <c r="BQ1153" s="631"/>
      <c r="BR1153" s="631"/>
      <c r="BS1153" s="631"/>
      <c r="BT1153" s="634"/>
      <c r="BU1153" s="635"/>
      <c r="BV1153" s="633"/>
      <c r="BW1153" s="636"/>
    </row>
    <row r="1154" spans="2:75" ht="15.75" customHeight="1">
      <c r="B1154" s="330" t="s">
        <v>1215</v>
      </c>
      <c r="C1154" s="331">
        <v>34096113000154</v>
      </c>
      <c r="D1154" s="332" t="s">
        <v>14</v>
      </c>
      <c r="E1154" s="332" t="s">
        <v>614</v>
      </c>
      <c r="F1154" s="332"/>
      <c r="G1154" s="333"/>
      <c r="H1154" s="333" t="s">
        <v>1338</v>
      </c>
      <c r="I1154" s="333" t="s">
        <v>34</v>
      </c>
      <c r="J1154" s="333" t="s">
        <v>608</v>
      </c>
      <c r="K1154" s="334" t="s">
        <v>48</v>
      </c>
      <c r="L1154" s="335"/>
      <c r="M1154" s="335" t="s">
        <v>34</v>
      </c>
      <c r="N1154" s="334">
        <v>505013</v>
      </c>
      <c r="O1154" s="334" t="s">
        <v>1321</v>
      </c>
      <c r="P1154" s="338">
        <v>43693</v>
      </c>
      <c r="Q1154" s="339">
        <v>55345444.82</v>
      </c>
      <c r="R1154" s="339">
        <v>78239230.265912667</v>
      </c>
      <c r="S1154" s="334">
        <v>32</v>
      </c>
      <c r="T1154" s="336">
        <v>-4.1045584140119051E-2</v>
      </c>
      <c r="U1154" s="336">
        <v>-0.53060427751258255</v>
      </c>
      <c r="V1154" s="336">
        <v>-0.14119240401953836</v>
      </c>
      <c r="W1154" s="336">
        <v>-1.3841576694159055</v>
      </c>
      <c r="X1154" s="336">
        <v>-0.11533136610595141</v>
      </c>
      <c r="Y1154" s="336">
        <v>-0.87457870034081697</v>
      </c>
      <c r="Z1154" s="336">
        <v>-6.9420375649882349E-2</v>
      </c>
      <c r="AA1154" s="336">
        <v>-0.39460792046489007</v>
      </c>
      <c r="AB1154" s="336">
        <v>0.28240689568986427</v>
      </c>
      <c r="AC1154" s="340">
        <v>-0.74169403476483564</v>
      </c>
      <c r="AD1154" s="509">
        <v>33600915000197</v>
      </c>
      <c r="AE1154" s="337" t="s">
        <v>2435</v>
      </c>
      <c r="AF1154" s="337" t="s">
        <v>2134</v>
      </c>
      <c r="AG1154" s="341" t="s">
        <v>1436</v>
      </c>
      <c r="AH1154" s="341" t="s">
        <v>2135</v>
      </c>
      <c r="AI1154" s="341">
        <v>30000</v>
      </c>
      <c r="AJ1154" s="341">
        <v>10000</v>
      </c>
      <c r="AK1154" s="341">
        <v>30000</v>
      </c>
      <c r="AL1154" s="336">
        <v>1.9199999999999998E-2</v>
      </c>
      <c r="AM1154" s="336">
        <v>0.2</v>
      </c>
      <c r="AN1154" s="336" t="s">
        <v>34</v>
      </c>
      <c r="AO1154" s="334" t="s">
        <v>1324</v>
      </c>
      <c r="AP1154" s="337" t="s">
        <v>716</v>
      </c>
      <c r="AQ1154" s="343" t="s">
        <v>659</v>
      </c>
      <c r="AR1154" s="336">
        <v>6.3999999999999994E-3</v>
      </c>
      <c r="AS1154" s="336">
        <v>6.3999999999999994E-3</v>
      </c>
      <c r="AT1154" s="336"/>
      <c r="AX1154" s="629"/>
      <c r="AY1154" s="630"/>
      <c r="AZ1154" s="630"/>
      <c r="BA1154" s="630"/>
      <c r="BB1154" s="631"/>
      <c r="BC1154" s="630"/>
      <c r="BD1154" s="630"/>
      <c r="BE1154" s="630"/>
      <c r="BF1154" s="630"/>
      <c r="BG1154" s="631"/>
      <c r="BH1154" s="631"/>
      <c r="BI1154" s="632"/>
      <c r="BJ1154" s="632"/>
      <c r="BK1154" s="632"/>
      <c r="BL1154" s="631"/>
      <c r="BM1154" s="631"/>
      <c r="BN1154" s="631"/>
      <c r="BO1154" s="631"/>
      <c r="BP1154" s="631"/>
      <c r="BQ1154" s="631"/>
      <c r="BR1154" s="631"/>
      <c r="BS1154" s="631"/>
      <c r="BT1154" s="634"/>
      <c r="BU1154" s="635"/>
      <c r="BV1154" s="633"/>
      <c r="BW1154" s="636"/>
    </row>
    <row r="1155" spans="2:75" ht="15.75" customHeight="1">
      <c r="B1155" s="330" t="s">
        <v>1216</v>
      </c>
      <c r="C1155" s="331">
        <v>34096196000181</v>
      </c>
      <c r="D1155" s="332" t="s">
        <v>14</v>
      </c>
      <c r="E1155" s="332" t="s">
        <v>614</v>
      </c>
      <c r="F1155" s="332"/>
      <c r="G1155" s="333"/>
      <c r="H1155" s="333" t="s">
        <v>1338</v>
      </c>
      <c r="I1155" s="333" t="s">
        <v>34</v>
      </c>
      <c r="J1155" s="333" t="s">
        <v>608</v>
      </c>
      <c r="K1155" s="334" t="s">
        <v>48</v>
      </c>
      <c r="L1155" s="335"/>
      <c r="M1155" s="335" t="s">
        <v>34</v>
      </c>
      <c r="N1155" s="334">
        <v>503401</v>
      </c>
      <c r="O1155" s="334" t="s">
        <v>1324</v>
      </c>
      <c r="P1155" s="338">
        <v>43677</v>
      </c>
      <c r="Q1155" s="339">
        <v>44765455.579999998</v>
      </c>
      <c r="R1155" s="339">
        <v>190431713.03650799</v>
      </c>
      <c r="S1155" s="334">
        <v>32</v>
      </c>
      <c r="T1155" s="336">
        <v>-4.0189070449539455E-2</v>
      </c>
      <c r="U1155" s="336">
        <v>-0.51953195785894624</v>
      </c>
      <c r="V1155" s="336">
        <v>-0.14034947598824032</v>
      </c>
      <c r="W1155" s="336">
        <v>-1.375894156180977</v>
      </c>
      <c r="X1155" s="336">
        <v>-0.11126291227626328</v>
      </c>
      <c r="Y1155" s="336">
        <v>-0.84372687587273199</v>
      </c>
      <c r="Z1155" s="336">
        <v>-5.3600172711395278E-2</v>
      </c>
      <c r="AA1155" s="336">
        <v>-0.30468075823842777</v>
      </c>
      <c r="AB1155" s="336">
        <v>0.28269199509625159</v>
      </c>
      <c r="AC1155" s="340">
        <v>-0.73719143186636027</v>
      </c>
      <c r="AD1155" s="509">
        <v>33589828000186</v>
      </c>
      <c r="AE1155" s="337" t="s">
        <v>2435</v>
      </c>
      <c r="AF1155" s="337" t="s">
        <v>2134</v>
      </c>
      <c r="AG1155" s="341" t="s">
        <v>1436</v>
      </c>
      <c r="AH1155" s="341" t="s">
        <v>2138</v>
      </c>
      <c r="AI1155" s="341">
        <v>10000</v>
      </c>
      <c r="AJ1155" s="341">
        <v>5000</v>
      </c>
      <c r="AK1155" s="341">
        <v>10000</v>
      </c>
      <c r="AL1155" s="336">
        <v>1.9199999999999998E-2</v>
      </c>
      <c r="AM1155" s="336">
        <v>0.2</v>
      </c>
      <c r="AN1155" s="336" t="s">
        <v>34</v>
      </c>
      <c r="AO1155" s="334" t="s">
        <v>1324</v>
      </c>
      <c r="AP1155" s="337" t="s">
        <v>13</v>
      </c>
      <c r="AQ1155" s="343" t="s">
        <v>668</v>
      </c>
      <c r="AR1155" s="336">
        <v>6.3999999999999994E-3</v>
      </c>
      <c r="AS1155" s="336">
        <v>6.3999999999999994E-3</v>
      </c>
      <c r="AT1155" s="336"/>
      <c r="AX1155" s="629"/>
      <c r="AY1155" s="630"/>
      <c r="AZ1155" s="630"/>
      <c r="BA1155" s="630"/>
      <c r="BB1155" s="631"/>
      <c r="BC1155" s="630"/>
      <c r="BD1155" s="630"/>
      <c r="BE1155" s="630"/>
      <c r="BF1155" s="630"/>
      <c r="BG1155" s="631"/>
      <c r="BH1155" s="631"/>
      <c r="BI1155" s="632"/>
      <c r="BJ1155" s="632"/>
      <c r="BK1155" s="632"/>
      <c r="BL1155" s="631"/>
      <c r="BM1155" s="631"/>
      <c r="BN1155" s="631"/>
      <c r="BO1155" s="631"/>
      <c r="BP1155" s="631"/>
      <c r="BQ1155" s="631"/>
      <c r="BR1155" s="631"/>
      <c r="BS1155" s="631"/>
      <c r="BT1155" s="634"/>
      <c r="BU1155" s="635"/>
      <c r="BV1155" s="633"/>
      <c r="BW1155" s="636"/>
    </row>
    <row r="1156" spans="2:75" ht="15.75" customHeight="1">
      <c r="B1156" s="330" t="s">
        <v>1217</v>
      </c>
      <c r="C1156" s="331">
        <v>9141867000131</v>
      </c>
      <c r="D1156" s="332" t="s">
        <v>14</v>
      </c>
      <c r="E1156" s="332" t="s">
        <v>614</v>
      </c>
      <c r="F1156" s="332"/>
      <c r="G1156" s="333"/>
      <c r="H1156" s="333" t="s">
        <v>1338</v>
      </c>
      <c r="I1156" s="333" t="s">
        <v>34</v>
      </c>
      <c r="J1156" s="333" t="s">
        <v>608</v>
      </c>
      <c r="K1156" s="334" t="s">
        <v>48</v>
      </c>
      <c r="L1156" s="335"/>
      <c r="M1156" s="335" t="s">
        <v>34</v>
      </c>
      <c r="N1156" s="334">
        <v>378631</v>
      </c>
      <c r="O1156" s="334" t="s">
        <v>1324</v>
      </c>
      <c r="P1156" s="338">
        <v>39398</v>
      </c>
      <c r="Q1156" s="339">
        <v>176505513.81</v>
      </c>
      <c r="R1156" s="339">
        <v>251387919.31730151</v>
      </c>
      <c r="S1156" s="334">
        <v>32</v>
      </c>
      <c r="T1156" s="336">
        <v>-4.1305432167165201E-2</v>
      </c>
      <c r="U1156" s="336">
        <v>-0.53396338367570151</v>
      </c>
      <c r="V1156" s="336">
        <v>-0.14177282254340107</v>
      </c>
      <c r="W1156" s="336">
        <v>-1.3898477117156629</v>
      </c>
      <c r="X1156" s="336">
        <v>-8.5247019986152694E-2</v>
      </c>
      <c r="Y1156" s="336">
        <v>-0.64644363857552389</v>
      </c>
      <c r="Z1156" s="336">
        <v>-3.0893044481516752E-2</v>
      </c>
      <c r="AA1156" s="336">
        <v>-0.17560607999535269</v>
      </c>
      <c r="AB1156" s="336">
        <v>0.28284959729717069</v>
      </c>
      <c r="AC1156" s="340">
        <v>-0.74247795566726593</v>
      </c>
      <c r="AD1156" s="509">
        <v>33589828000186</v>
      </c>
      <c r="AE1156" s="337" t="s">
        <v>2435</v>
      </c>
      <c r="AF1156" s="337" t="s">
        <v>2134</v>
      </c>
      <c r="AG1156" s="341" t="s">
        <v>1436</v>
      </c>
      <c r="AH1156" s="341" t="s">
        <v>2138</v>
      </c>
      <c r="AI1156" s="341">
        <v>10000</v>
      </c>
      <c r="AJ1156" s="341">
        <v>5000</v>
      </c>
      <c r="AK1156" s="341">
        <v>5000</v>
      </c>
      <c r="AL1156" s="336">
        <v>0.02</v>
      </c>
      <c r="AM1156" s="336">
        <v>0.2</v>
      </c>
      <c r="AN1156" s="336" t="s">
        <v>34</v>
      </c>
      <c r="AO1156" s="334" t="s">
        <v>1324</v>
      </c>
      <c r="AP1156" s="337" t="s">
        <v>13</v>
      </c>
      <c r="AQ1156" s="343" t="s">
        <v>674</v>
      </c>
      <c r="AR1156" s="336">
        <v>6.6666666666666662E-3</v>
      </c>
      <c r="AS1156" s="336">
        <v>6.6666666666666662E-3</v>
      </c>
      <c r="AT1156" s="336"/>
      <c r="AX1156" s="629"/>
      <c r="AY1156" s="630"/>
      <c r="AZ1156" s="630"/>
      <c r="BA1156" s="630"/>
      <c r="BB1156" s="631"/>
      <c r="BC1156" s="630"/>
      <c r="BD1156" s="630"/>
      <c r="BE1156" s="630"/>
      <c r="BF1156" s="630"/>
      <c r="BG1156" s="631"/>
      <c r="BH1156" s="631"/>
      <c r="BI1156" s="632"/>
      <c r="BJ1156" s="632"/>
      <c r="BK1156" s="632"/>
      <c r="BL1156" s="631"/>
      <c r="BM1156" s="631"/>
      <c r="BN1156" s="631"/>
      <c r="BO1156" s="631"/>
      <c r="BP1156" s="631"/>
      <c r="BQ1156" s="631"/>
      <c r="BR1156" s="631"/>
      <c r="BS1156" s="631"/>
      <c r="BT1156" s="634"/>
      <c r="BU1156" s="635"/>
      <c r="BV1156" s="633"/>
      <c r="BW1156" s="636"/>
    </row>
    <row r="1157" spans="2:75" ht="15.75" customHeight="1">
      <c r="B1157" s="330" t="s">
        <v>1218</v>
      </c>
      <c r="C1157" s="331">
        <v>34270970000129</v>
      </c>
      <c r="D1157" s="332" t="s">
        <v>14</v>
      </c>
      <c r="E1157" s="332" t="s">
        <v>614</v>
      </c>
      <c r="F1157" s="332"/>
      <c r="G1157" s="333"/>
      <c r="H1157" s="333" t="s">
        <v>1338</v>
      </c>
      <c r="I1157" s="333" t="s">
        <v>34</v>
      </c>
      <c r="J1157" s="333" t="s">
        <v>608</v>
      </c>
      <c r="K1157" s="334" t="s">
        <v>48</v>
      </c>
      <c r="L1157" s="335"/>
      <c r="M1157" s="335" t="s">
        <v>34</v>
      </c>
      <c r="N1157" s="334">
        <v>504122</v>
      </c>
      <c r="O1157" s="334" t="s">
        <v>1321</v>
      </c>
      <c r="P1157" s="338">
        <v>43691</v>
      </c>
      <c r="Q1157" s="339">
        <v>7352955.5499999998</v>
      </c>
      <c r="R1157" s="339">
        <v>12229804.678809522</v>
      </c>
      <c r="S1157" s="334">
        <v>32</v>
      </c>
      <c r="T1157" s="336">
        <v>-3.9087647732444775E-2</v>
      </c>
      <c r="U1157" s="336">
        <v>-0.50529365141787064</v>
      </c>
      <c r="V1157" s="336">
        <v>-0.13873987611493088</v>
      </c>
      <c r="W1157" s="336">
        <v>-1.3601146953466403</v>
      </c>
      <c r="X1157" s="336">
        <v>-0.11061493796825328</v>
      </c>
      <c r="Y1157" s="336">
        <v>-0.83881316898372305</v>
      </c>
      <c r="Z1157" s="336">
        <v>-5.7941726121531256E-2</v>
      </c>
      <c r="AA1157" s="336">
        <v>-0.32935955530229688</v>
      </c>
      <c r="AB1157" s="336">
        <v>0.2782292920517126</v>
      </c>
      <c r="AC1157" s="340">
        <v>-0.7467996587422645</v>
      </c>
      <c r="AD1157" s="509">
        <v>34096196000181</v>
      </c>
      <c r="AE1157" s="337" t="s">
        <v>2148</v>
      </c>
      <c r="AF1157" s="337" t="s">
        <v>2134</v>
      </c>
      <c r="AG1157" s="341" t="s">
        <v>1436</v>
      </c>
      <c r="AH1157" s="341" t="s">
        <v>2135</v>
      </c>
      <c r="AI1157" s="341">
        <v>100</v>
      </c>
      <c r="AJ1157" s="341">
        <v>100</v>
      </c>
      <c r="AK1157" s="341">
        <v>100</v>
      </c>
      <c r="AL1157" s="336">
        <v>0</v>
      </c>
      <c r="AM1157" s="336" t="s">
        <v>34</v>
      </c>
      <c r="AN1157" s="336" t="s">
        <v>34</v>
      </c>
      <c r="AO1157" s="334" t="s">
        <v>1324</v>
      </c>
      <c r="AP1157" s="337" t="s">
        <v>13</v>
      </c>
      <c r="AQ1157" s="343" t="s">
        <v>668</v>
      </c>
      <c r="AR1157" s="336">
        <v>7.6799999999999993E-3</v>
      </c>
      <c r="AS1157" s="336">
        <v>7.6799999999999993E-3</v>
      </c>
      <c r="AT1157" s="336"/>
      <c r="AX1157" s="629"/>
      <c r="AY1157" s="630"/>
      <c r="AZ1157" s="630"/>
      <c r="BA1157" s="630"/>
      <c r="BB1157" s="631"/>
      <c r="BC1157" s="630"/>
      <c r="BD1157" s="630"/>
      <c r="BE1157" s="630"/>
      <c r="BF1157" s="630"/>
      <c r="BG1157" s="631"/>
      <c r="BH1157" s="631"/>
      <c r="BI1157" s="632"/>
      <c r="BJ1157" s="632"/>
      <c r="BK1157" s="632"/>
      <c r="BL1157" s="631"/>
      <c r="BM1157" s="631"/>
      <c r="BN1157" s="631"/>
      <c r="BO1157" s="631"/>
      <c r="BP1157" s="631"/>
      <c r="BQ1157" s="631"/>
      <c r="BR1157" s="631"/>
      <c r="BS1157" s="631"/>
      <c r="BT1157" s="634"/>
      <c r="BU1157" s="635"/>
      <c r="BV1157" s="633"/>
      <c r="BW1157" s="636"/>
    </row>
    <row r="1158" spans="2:75" ht="15.75" customHeight="1">
      <c r="B1158" s="330" t="s">
        <v>403</v>
      </c>
      <c r="C1158" s="331">
        <v>32041875000128</v>
      </c>
      <c r="D1158" s="332" t="s">
        <v>14</v>
      </c>
      <c r="E1158" s="332" t="s">
        <v>614</v>
      </c>
      <c r="F1158" s="332"/>
      <c r="G1158" s="333"/>
      <c r="H1158" s="333" t="s">
        <v>1338</v>
      </c>
      <c r="I1158" s="333" t="s">
        <v>34</v>
      </c>
      <c r="J1158" s="333" t="s">
        <v>608</v>
      </c>
      <c r="K1158" s="334" t="s">
        <v>48</v>
      </c>
      <c r="L1158" s="335"/>
      <c r="M1158" s="335" t="s">
        <v>34</v>
      </c>
      <c r="N1158" s="334">
        <v>485225</v>
      </c>
      <c r="O1158" s="334" t="s">
        <v>1321</v>
      </c>
      <c r="P1158" s="338">
        <v>43481</v>
      </c>
      <c r="Q1158" s="339">
        <v>44545508.799999997</v>
      </c>
      <c r="R1158" s="339">
        <v>68570278.42249994</v>
      </c>
      <c r="S1158" s="334">
        <v>32</v>
      </c>
      <c r="T1158" s="336">
        <v>0.15522261477389621</v>
      </c>
      <c r="U1158" s="336">
        <v>2.0065930377444552</v>
      </c>
      <c r="V1158" s="336">
        <v>-9.847292457109269E-2</v>
      </c>
      <c r="W1158" s="336">
        <v>-0.96536392819000572</v>
      </c>
      <c r="X1158" s="336">
        <v>-3.549121185337345E-3</v>
      </c>
      <c r="Y1158" s="336">
        <v>-2.6913630683719273E-2</v>
      </c>
      <c r="Z1158" s="336">
        <v>6.2954564866568141E-2</v>
      </c>
      <c r="AA1158" s="336">
        <v>0.35785415583256913</v>
      </c>
      <c r="AB1158" s="336">
        <v>0.25782737643033654</v>
      </c>
      <c r="AC1158" s="340">
        <v>-0.65028170610717817</v>
      </c>
      <c r="AD1158" s="509">
        <v>31493876000140</v>
      </c>
      <c r="AE1158" s="337" t="s">
        <v>2148</v>
      </c>
      <c r="AF1158" s="337" t="s">
        <v>2134</v>
      </c>
      <c r="AG1158" s="341" t="s">
        <v>1436</v>
      </c>
      <c r="AH1158" s="341" t="s">
        <v>2135</v>
      </c>
      <c r="AI1158" s="341">
        <v>30000</v>
      </c>
      <c r="AJ1158" s="341">
        <v>30000</v>
      </c>
      <c r="AK1158" s="341">
        <v>30000</v>
      </c>
      <c r="AL1158" s="336">
        <v>0</v>
      </c>
      <c r="AM1158" s="336" t="s">
        <v>34</v>
      </c>
      <c r="AN1158" s="336" t="s">
        <v>34</v>
      </c>
      <c r="AO1158" s="334" t="s">
        <v>1324</v>
      </c>
      <c r="AP1158" s="337" t="s">
        <v>716</v>
      </c>
      <c r="AQ1158" s="343" t="s">
        <v>659</v>
      </c>
      <c r="AR1158" s="336">
        <v>5.0000000000000001E-3</v>
      </c>
      <c r="AS1158" s="336">
        <v>5.0000000000000001E-3</v>
      </c>
      <c r="AT1158" s="336"/>
      <c r="AX1158" s="629"/>
      <c r="AY1158" s="630"/>
      <c r="AZ1158" s="630"/>
      <c r="BA1158" s="630"/>
      <c r="BB1158" s="631"/>
      <c r="BC1158" s="630"/>
      <c r="BD1158" s="630"/>
      <c r="BE1158" s="630"/>
      <c r="BF1158" s="630"/>
      <c r="BG1158" s="631"/>
      <c r="BH1158" s="631"/>
      <c r="BI1158" s="632"/>
      <c r="BJ1158" s="632"/>
      <c r="BK1158" s="632"/>
      <c r="BL1158" s="631"/>
      <c r="BM1158" s="631"/>
      <c r="BN1158" s="631"/>
      <c r="BO1158" s="631"/>
      <c r="BP1158" s="631"/>
      <c r="BQ1158" s="631"/>
      <c r="BR1158" s="631"/>
      <c r="BS1158" s="631"/>
      <c r="BT1158" s="634"/>
      <c r="BU1158" s="635"/>
      <c r="BV1158" s="633"/>
      <c r="BW1158" s="636"/>
    </row>
    <row r="1159" spans="2:75" ht="15.75" customHeight="1">
      <c r="B1159" s="330" t="s">
        <v>404</v>
      </c>
      <c r="C1159" s="331">
        <v>31493876000140</v>
      </c>
      <c r="D1159" s="332" t="s">
        <v>14</v>
      </c>
      <c r="E1159" s="332" t="s">
        <v>607</v>
      </c>
      <c r="F1159" s="332"/>
      <c r="G1159" s="333"/>
      <c r="H1159" s="333" t="s">
        <v>34</v>
      </c>
      <c r="I1159" s="333" t="s">
        <v>34</v>
      </c>
      <c r="J1159" s="333" t="s">
        <v>608</v>
      </c>
      <c r="K1159" s="334" t="s">
        <v>48</v>
      </c>
      <c r="L1159" s="335"/>
      <c r="M1159" s="335" t="s">
        <v>34</v>
      </c>
      <c r="N1159" s="334">
        <v>478857</v>
      </c>
      <c r="O1159" s="334" t="s">
        <v>1324</v>
      </c>
      <c r="P1159" s="338">
        <v>43404</v>
      </c>
      <c r="Q1159" s="339">
        <v>446988980.11000001</v>
      </c>
      <c r="R1159" s="339">
        <v>671845072.05765831</v>
      </c>
      <c r="S1159" s="334">
        <v>32</v>
      </c>
      <c r="T1159" s="336">
        <v>0.15661963187823558</v>
      </c>
      <c r="U1159" s="336">
        <v>2.0246525505239599</v>
      </c>
      <c r="V1159" s="336">
        <v>-0.10019889815004768</v>
      </c>
      <c r="W1159" s="336">
        <v>-0.98228424046253537</v>
      </c>
      <c r="X1159" s="336">
        <v>-4.9874639724586389E-3</v>
      </c>
      <c r="Y1159" s="336">
        <v>-3.78208453286017E-2</v>
      </c>
      <c r="Z1159" s="336">
        <v>5.436031483473025E-2</v>
      </c>
      <c r="AA1159" s="336">
        <v>0.30900165249661787</v>
      </c>
      <c r="AB1159" s="336">
        <v>0.26080573489654452</v>
      </c>
      <c r="AC1159" s="340">
        <v>-0.64723912529213301</v>
      </c>
      <c r="AD1159" s="509">
        <v>31493903000185</v>
      </c>
      <c r="AE1159" s="337" t="s">
        <v>2438</v>
      </c>
      <c r="AF1159" s="337" t="s">
        <v>2134</v>
      </c>
      <c r="AG1159" s="341" t="s">
        <v>1436</v>
      </c>
      <c r="AH1159" s="341" t="s">
        <v>2135</v>
      </c>
      <c r="AI1159" s="341">
        <v>30000</v>
      </c>
      <c r="AJ1159" s="341">
        <v>0</v>
      </c>
      <c r="AK1159" s="341">
        <v>30000</v>
      </c>
      <c r="AL1159" s="336">
        <v>1.9299999999999998E-2</v>
      </c>
      <c r="AM1159" s="336">
        <v>0.2</v>
      </c>
      <c r="AN1159" s="336" t="s">
        <v>2152</v>
      </c>
      <c r="AO1159" s="334" t="s">
        <v>1324</v>
      </c>
      <c r="AP1159" s="337" t="s">
        <v>716</v>
      </c>
      <c r="AQ1159" s="343" t="s">
        <v>659</v>
      </c>
      <c r="AR1159" s="336">
        <v>5.0000000000000001E-3</v>
      </c>
      <c r="AS1159" s="336">
        <v>5.0000000000000001E-3</v>
      </c>
      <c r="AT1159" s="336"/>
      <c r="AX1159" s="629"/>
      <c r="AY1159" s="630"/>
      <c r="AZ1159" s="630"/>
      <c r="BA1159" s="630"/>
      <c r="BB1159" s="631"/>
      <c r="BC1159" s="630"/>
      <c r="BD1159" s="630"/>
      <c r="BE1159" s="630"/>
      <c r="BF1159" s="630"/>
      <c r="BG1159" s="631"/>
      <c r="BH1159" s="631"/>
      <c r="BI1159" s="632"/>
      <c r="BJ1159" s="632"/>
      <c r="BK1159" s="632"/>
      <c r="BL1159" s="631"/>
      <c r="BM1159" s="631"/>
      <c r="BN1159" s="631"/>
      <c r="BO1159" s="631"/>
      <c r="BP1159" s="631"/>
      <c r="BQ1159" s="631"/>
      <c r="BR1159" s="631"/>
      <c r="BS1159" s="631"/>
      <c r="BT1159" s="634"/>
      <c r="BU1159" s="635"/>
      <c r="BV1159" s="633"/>
      <c r="BW1159" s="636"/>
    </row>
    <row r="1160" spans="2:75" ht="15.75" customHeight="1">
      <c r="B1160" s="330" t="s">
        <v>405</v>
      </c>
      <c r="C1160" s="331">
        <v>31533145000181</v>
      </c>
      <c r="D1160" s="332" t="s">
        <v>14</v>
      </c>
      <c r="E1160" s="332" t="s">
        <v>607</v>
      </c>
      <c r="F1160" s="332"/>
      <c r="G1160" s="333"/>
      <c r="H1160" s="333" t="s">
        <v>34</v>
      </c>
      <c r="I1160" s="333" t="s">
        <v>34</v>
      </c>
      <c r="J1160" s="333" t="s">
        <v>608</v>
      </c>
      <c r="K1160" s="334" t="s">
        <v>48</v>
      </c>
      <c r="L1160" s="335"/>
      <c r="M1160" s="335" t="s">
        <v>34</v>
      </c>
      <c r="N1160" s="334">
        <v>478415</v>
      </c>
      <c r="O1160" s="334" t="s">
        <v>1321</v>
      </c>
      <c r="P1160" s="338">
        <v>43404</v>
      </c>
      <c r="Q1160" s="339">
        <v>675920525.52999997</v>
      </c>
      <c r="R1160" s="339">
        <v>815990751.21250033</v>
      </c>
      <c r="S1160" s="334">
        <v>32</v>
      </c>
      <c r="T1160" s="336">
        <v>0.10709739838854992</v>
      </c>
      <c r="U1160" s="336">
        <v>1.3844689723855135</v>
      </c>
      <c r="V1160" s="336">
        <v>-0.12562839803609105</v>
      </c>
      <c r="W1160" s="336">
        <v>-1.2315783688620139</v>
      </c>
      <c r="X1160" s="336">
        <v>1.1172245279605697E-2</v>
      </c>
      <c r="Y1160" s="336">
        <v>8.4721165511471103E-2</v>
      </c>
      <c r="Z1160" s="336">
        <v>0.12044086327028558</v>
      </c>
      <c r="AA1160" s="336">
        <v>0.68462491234249179</v>
      </c>
      <c r="AB1160" s="336">
        <v>0.26072413463000105</v>
      </c>
      <c r="AC1160" s="340">
        <v>-0.75734246060467603</v>
      </c>
      <c r="AD1160" s="509">
        <v>31533735000104</v>
      </c>
      <c r="AE1160" s="337" t="s">
        <v>2438</v>
      </c>
      <c r="AF1160" s="337" t="s">
        <v>2134</v>
      </c>
      <c r="AG1160" s="341" t="s">
        <v>1436</v>
      </c>
      <c r="AH1160" s="341" t="s">
        <v>2138</v>
      </c>
      <c r="AI1160" s="341">
        <v>500</v>
      </c>
      <c r="AJ1160" s="341">
        <v>500</v>
      </c>
      <c r="AK1160" s="341">
        <v>500</v>
      </c>
      <c r="AL1160" s="336">
        <v>2.9300000000000003E-2</v>
      </c>
      <c r="AM1160" s="336" t="s">
        <v>34</v>
      </c>
      <c r="AN1160" s="336" t="s">
        <v>34</v>
      </c>
      <c r="AO1160" s="334" t="s">
        <v>1324</v>
      </c>
      <c r="AP1160" s="337" t="s">
        <v>716</v>
      </c>
      <c r="AQ1160" s="343" t="s">
        <v>659</v>
      </c>
      <c r="AR1160" s="336">
        <v>7.4999999999999997E-3</v>
      </c>
      <c r="AS1160" s="336">
        <v>7.4999999999999997E-3</v>
      </c>
      <c r="AT1160" s="336"/>
      <c r="AX1160" s="629"/>
      <c r="AY1160" s="630"/>
      <c r="AZ1160" s="630"/>
      <c r="BA1160" s="630"/>
      <c r="BB1160" s="631"/>
      <c r="BC1160" s="630"/>
      <c r="BD1160" s="630"/>
      <c r="BE1160" s="630"/>
      <c r="BF1160" s="630"/>
      <c r="BG1160" s="631"/>
      <c r="BH1160" s="631"/>
      <c r="BI1160" s="632"/>
      <c r="BJ1160" s="632"/>
      <c r="BK1160" s="632"/>
      <c r="BL1160" s="631"/>
      <c r="BM1160" s="631"/>
      <c r="BN1160" s="631"/>
      <c r="BO1160" s="631"/>
      <c r="BP1160" s="631"/>
      <c r="BQ1160" s="631"/>
      <c r="BR1160" s="631"/>
      <c r="BS1160" s="631"/>
      <c r="BT1160" s="634"/>
      <c r="BU1160" s="635"/>
      <c r="BV1160" s="633"/>
      <c r="BW1160" s="636"/>
    </row>
    <row r="1161" spans="2:75" ht="15.75" customHeight="1">
      <c r="B1161" s="330" t="s">
        <v>574</v>
      </c>
      <c r="C1161" s="331">
        <v>41360111000196</v>
      </c>
      <c r="D1161" s="332" t="s">
        <v>14</v>
      </c>
      <c r="E1161" s="332" t="s">
        <v>614</v>
      </c>
      <c r="F1161" s="332"/>
      <c r="G1161" s="333"/>
      <c r="H1161" s="333" t="s">
        <v>1338</v>
      </c>
      <c r="I1161" s="333" t="s">
        <v>34</v>
      </c>
      <c r="J1161" s="333" t="s">
        <v>608</v>
      </c>
      <c r="K1161" s="334" t="s">
        <v>48</v>
      </c>
      <c r="L1161" s="335"/>
      <c r="M1161" s="335" t="s">
        <v>34</v>
      </c>
      <c r="N1161" s="334">
        <v>600954</v>
      </c>
      <c r="O1161" s="334" t="s">
        <v>1321</v>
      </c>
      <c r="P1161" s="338">
        <v>44354</v>
      </c>
      <c r="Q1161" s="339">
        <v>66911093.57</v>
      </c>
      <c r="R1161" s="339">
        <v>65112902.945833333</v>
      </c>
      <c r="S1161" s="334">
        <v>32</v>
      </c>
      <c r="T1161" s="336">
        <v>2.8924467141558052E-2</v>
      </c>
      <c r="U1161" s="336">
        <v>0.37391223225598685</v>
      </c>
      <c r="V1161" s="336">
        <v>-6.6421297638921684E-2</v>
      </c>
      <c r="W1161" s="336">
        <v>-0.65115081209855741</v>
      </c>
      <c r="X1161" s="336" t="s">
        <v>1418</v>
      </c>
      <c r="Y1161" s="336" t="s">
        <v>1418</v>
      </c>
      <c r="Z1161" s="336" t="s">
        <v>1418</v>
      </c>
      <c r="AA1161" s="336" t="s">
        <v>1418</v>
      </c>
      <c r="AB1161" s="336">
        <v>0.23043349352717693</v>
      </c>
      <c r="AC1161" s="340">
        <v>-0.60485034504896384</v>
      </c>
      <c r="AD1161" s="509">
        <v>41301308000154</v>
      </c>
      <c r="AE1161" s="337" t="s">
        <v>2439</v>
      </c>
      <c r="AF1161" s="337" t="s">
        <v>2137</v>
      </c>
      <c r="AG1161" s="341" t="s">
        <v>59</v>
      </c>
      <c r="AH1161" s="341" t="s">
        <v>2135</v>
      </c>
      <c r="AI1161" s="341">
        <v>20000</v>
      </c>
      <c r="AJ1161" s="341" t="s">
        <v>1428</v>
      </c>
      <c r="AK1161" s="341" t="s">
        <v>1428</v>
      </c>
      <c r="AL1161" s="336">
        <v>0.02</v>
      </c>
      <c r="AM1161" s="336">
        <v>0.2</v>
      </c>
      <c r="AN1161" s="336" t="s">
        <v>2166</v>
      </c>
      <c r="AO1161" s="334" t="s">
        <v>1324</v>
      </c>
      <c r="AP1161" s="337" t="s">
        <v>716</v>
      </c>
      <c r="AQ1161" s="343" t="s">
        <v>659</v>
      </c>
      <c r="AR1161" s="336">
        <v>6.6666666666666662E-3</v>
      </c>
      <c r="AS1161" s="336">
        <v>6.6666666666666662E-3</v>
      </c>
      <c r="AT1161" s="336"/>
      <c r="AX1161" s="629"/>
      <c r="AY1161" s="630"/>
      <c r="AZ1161" s="630"/>
      <c r="BA1161" s="630"/>
      <c r="BB1161" s="631"/>
      <c r="BC1161" s="630"/>
      <c r="BD1161" s="630"/>
      <c r="BE1161" s="630"/>
      <c r="BF1161" s="630"/>
      <c r="BG1161" s="631"/>
      <c r="BH1161" s="631"/>
      <c r="BI1161" s="632"/>
      <c r="BJ1161" s="632"/>
      <c r="BK1161" s="632"/>
      <c r="BL1161" s="631"/>
      <c r="BM1161" s="631"/>
      <c r="BN1161" s="631"/>
      <c r="BO1161" s="631"/>
      <c r="BP1161" s="631"/>
      <c r="BQ1161" s="631"/>
      <c r="BR1161" s="631"/>
      <c r="BS1161" s="631"/>
      <c r="BT1161" s="634"/>
      <c r="BU1161" s="635"/>
      <c r="BV1161" s="633"/>
      <c r="BW1161" s="636"/>
    </row>
    <row r="1162" spans="2:75" ht="15.75" customHeight="1">
      <c r="B1162" s="330" t="s">
        <v>598</v>
      </c>
      <c r="C1162" s="331">
        <v>42887842000157</v>
      </c>
      <c r="D1162" s="332" t="s">
        <v>14</v>
      </c>
      <c r="E1162" s="332" t="s">
        <v>607</v>
      </c>
      <c r="F1162" s="332"/>
      <c r="G1162" s="333"/>
      <c r="H1162" s="333" t="s">
        <v>34</v>
      </c>
      <c r="I1162" s="333" t="s">
        <v>34</v>
      </c>
      <c r="J1162" s="333" t="s">
        <v>608</v>
      </c>
      <c r="K1162" s="334" t="s">
        <v>48</v>
      </c>
      <c r="L1162" s="335"/>
      <c r="M1162" s="335" t="s">
        <v>34</v>
      </c>
      <c r="N1162" s="334">
        <v>610828</v>
      </c>
      <c r="O1162" s="334" t="s">
        <v>1321</v>
      </c>
      <c r="P1162" s="338">
        <v>44440</v>
      </c>
      <c r="Q1162" s="339">
        <v>33668951.579999998</v>
      </c>
      <c r="R1162" s="339" t="s">
        <v>1418</v>
      </c>
      <c r="S1162" s="334">
        <v>32</v>
      </c>
      <c r="T1162" s="336">
        <v>-2.1475059800919016E-2</v>
      </c>
      <c r="U1162" s="336">
        <v>-0.27761228957803036</v>
      </c>
      <c r="V1162" s="336" t="s">
        <v>1418</v>
      </c>
      <c r="W1162" s="336" t="s">
        <v>1418</v>
      </c>
      <c r="X1162" s="336" t="s">
        <v>1418</v>
      </c>
      <c r="Y1162" s="336" t="s">
        <v>1418</v>
      </c>
      <c r="Z1162" s="336" t="s">
        <v>1418</v>
      </c>
      <c r="AA1162" s="336" t="s">
        <v>1418</v>
      </c>
      <c r="AB1162" s="336" t="s">
        <v>1418</v>
      </c>
      <c r="AC1162" s="340" t="s">
        <v>1418</v>
      </c>
      <c r="AD1162" s="509">
        <v>43104134000165</v>
      </c>
      <c r="AE1162" s="337" t="s">
        <v>2285</v>
      </c>
      <c r="AF1162" s="337" t="s">
        <v>2134</v>
      </c>
      <c r="AG1162" s="341" t="s">
        <v>1436</v>
      </c>
      <c r="AH1162" s="341" t="s">
        <v>2138</v>
      </c>
      <c r="AI1162" s="341">
        <v>50</v>
      </c>
      <c r="AJ1162" s="341">
        <v>50</v>
      </c>
      <c r="AK1162" s="341">
        <v>30</v>
      </c>
      <c r="AL1162" s="336">
        <v>0.02</v>
      </c>
      <c r="AM1162" s="336">
        <v>0.2</v>
      </c>
      <c r="AN1162" s="336" t="s">
        <v>34</v>
      </c>
      <c r="AO1162" s="334" t="s">
        <v>1324</v>
      </c>
      <c r="AP1162" s="337" t="s">
        <v>716</v>
      </c>
      <c r="AQ1162" s="343" t="s">
        <v>681</v>
      </c>
      <c r="AR1162" s="336">
        <v>5.3333333333333332E-3</v>
      </c>
      <c r="AS1162" s="336">
        <v>5.3333333333333332E-3</v>
      </c>
      <c r="AT1162" s="336"/>
      <c r="AX1162" s="629"/>
      <c r="AY1162" s="630"/>
      <c r="AZ1162" s="630"/>
      <c r="BA1162" s="630"/>
      <c r="BB1162" s="631"/>
      <c r="BC1162" s="630"/>
      <c r="BD1162" s="630"/>
      <c r="BE1162" s="630"/>
      <c r="BF1162" s="630"/>
      <c r="BG1162" s="631"/>
      <c r="BH1162" s="631"/>
      <c r="BI1162" s="632"/>
      <c r="BJ1162" s="632"/>
      <c r="BK1162" s="632"/>
      <c r="BL1162" s="631"/>
      <c r="BM1162" s="631"/>
      <c r="BN1162" s="631"/>
      <c r="BO1162" s="631"/>
      <c r="BP1162" s="631"/>
      <c r="BQ1162" s="631"/>
      <c r="BR1162" s="631"/>
      <c r="BS1162" s="631"/>
      <c r="BT1162" s="634"/>
      <c r="BU1162" s="635"/>
      <c r="BV1162" s="633"/>
      <c r="BW1162" s="636"/>
    </row>
    <row r="1163" spans="2:75" ht="15.75" customHeight="1">
      <c r="B1163" s="330" t="s">
        <v>1227</v>
      </c>
      <c r="C1163" s="331">
        <v>40265153000185</v>
      </c>
      <c r="D1163" s="332" t="s">
        <v>14</v>
      </c>
      <c r="E1163" s="332" t="s">
        <v>607</v>
      </c>
      <c r="F1163" s="332"/>
      <c r="G1163" s="333"/>
      <c r="H1163" s="333" t="s">
        <v>34</v>
      </c>
      <c r="I1163" s="333" t="s">
        <v>34</v>
      </c>
      <c r="J1163" s="333" t="s">
        <v>608</v>
      </c>
      <c r="K1163" s="334" t="s">
        <v>48</v>
      </c>
      <c r="L1163" s="335"/>
      <c r="M1163" s="335" t="s">
        <v>34</v>
      </c>
      <c r="N1163" s="334">
        <v>573035</v>
      </c>
      <c r="O1163" s="334" t="s">
        <v>1321</v>
      </c>
      <c r="P1163" s="338">
        <v>44232</v>
      </c>
      <c r="Q1163" s="339">
        <v>28673784.129999999</v>
      </c>
      <c r="R1163" s="339">
        <v>26997006.577896815</v>
      </c>
      <c r="S1163" s="334">
        <v>32</v>
      </c>
      <c r="T1163" s="336">
        <v>6.4031713230003895E-3</v>
      </c>
      <c r="U1163" s="336">
        <v>8.2775045472164521E-2</v>
      </c>
      <c r="V1163" s="336">
        <v>-1.9665567706194431E-2</v>
      </c>
      <c r="W1163" s="336">
        <v>-0.19278831997350232</v>
      </c>
      <c r="X1163" s="336" t="s">
        <v>1418</v>
      </c>
      <c r="Y1163" s="336" t="s">
        <v>1418</v>
      </c>
      <c r="Z1163" s="336" t="s">
        <v>1418</v>
      </c>
      <c r="AA1163" s="336" t="s">
        <v>1418</v>
      </c>
      <c r="AB1163" s="336">
        <v>0.19124022744236471</v>
      </c>
      <c r="AC1163" s="340">
        <v>-0.51657014692408165</v>
      </c>
      <c r="AD1163" s="509">
        <v>40265107000186</v>
      </c>
      <c r="AE1163" s="337" t="s">
        <v>2285</v>
      </c>
      <c r="AF1163" s="337" t="s">
        <v>2134</v>
      </c>
      <c r="AG1163" s="341" t="s">
        <v>1436</v>
      </c>
      <c r="AH1163" s="341" t="s">
        <v>2138</v>
      </c>
      <c r="AI1163" s="341">
        <v>50</v>
      </c>
      <c r="AJ1163" s="341">
        <v>50</v>
      </c>
      <c r="AK1163" s="341">
        <v>30</v>
      </c>
      <c r="AL1163" s="336">
        <v>0.02</v>
      </c>
      <c r="AM1163" s="336">
        <v>0.2</v>
      </c>
      <c r="AN1163" s="336" t="s">
        <v>34</v>
      </c>
      <c r="AO1163" s="334" t="s">
        <v>1324</v>
      </c>
      <c r="AP1163" s="337" t="s">
        <v>716</v>
      </c>
      <c r="AQ1163" s="343" t="s">
        <v>659</v>
      </c>
      <c r="AR1163" s="336">
        <v>5.3333333333333332E-3</v>
      </c>
      <c r="AS1163" s="336">
        <v>5.3333333333333332E-3</v>
      </c>
      <c r="AT1163" s="336"/>
      <c r="AX1163" s="629"/>
      <c r="AY1163" s="630"/>
      <c r="AZ1163" s="630"/>
      <c r="BA1163" s="630"/>
      <c r="BB1163" s="631"/>
      <c r="BC1163" s="630"/>
      <c r="BD1163" s="630"/>
      <c r="BE1163" s="630"/>
      <c r="BF1163" s="630"/>
      <c r="BG1163" s="631"/>
      <c r="BH1163" s="631"/>
      <c r="BI1163" s="632"/>
      <c r="BJ1163" s="632"/>
      <c r="BK1163" s="632"/>
      <c r="BL1163" s="631"/>
      <c r="BM1163" s="631"/>
      <c r="BN1163" s="631"/>
      <c r="BO1163" s="631"/>
      <c r="BP1163" s="631"/>
      <c r="BQ1163" s="631"/>
      <c r="BR1163" s="631"/>
      <c r="BS1163" s="631"/>
      <c r="BT1163" s="634"/>
      <c r="BU1163" s="635"/>
      <c r="BV1163" s="633"/>
      <c r="BW1163" s="636"/>
    </row>
    <row r="1164" spans="2:75" ht="15.75" customHeight="1">
      <c r="B1164" s="330" t="s">
        <v>1229</v>
      </c>
      <c r="C1164" s="331">
        <v>5382556000103</v>
      </c>
      <c r="D1164" s="332" t="s">
        <v>14</v>
      </c>
      <c r="E1164" s="332" t="s">
        <v>607</v>
      </c>
      <c r="F1164" s="332"/>
      <c r="G1164" s="333"/>
      <c r="H1164" s="333" t="s">
        <v>34</v>
      </c>
      <c r="I1164" s="333" t="s">
        <v>34</v>
      </c>
      <c r="J1164" s="333" t="s">
        <v>608</v>
      </c>
      <c r="K1164" s="334" t="s">
        <v>48</v>
      </c>
      <c r="L1164" s="335"/>
      <c r="M1164" s="335" t="s">
        <v>34</v>
      </c>
      <c r="N1164" s="334">
        <v>147370</v>
      </c>
      <c r="O1164" s="334" t="s">
        <v>1321</v>
      </c>
      <c r="P1164" s="338">
        <v>38538</v>
      </c>
      <c r="Q1164" s="339">
        <v>21445441.859999999</v>
      </c>
      <c r="R1164" s="339">
        <v>26261499.53861111</v>
      </c>
      <c r="S1164" s="334">
        <v>32</v>
      </c>
      <c r="T1164" s="336">
        <v>-0.13200715215544423</v>
      </c>
      <c r="U1164" s="336">
        <v>-1.7064822212499735</v>
      </c>
      <c r="V1164" s="336">
        <v>-0.28501335083782531</v>
      </c>
      <c r="W1164" s="336">
        <v>-2.7940838474108722</v>
      </c>
      <c r="X1164" s="336">
        <v>-0.25740466417697694</v>
      </c>
      <c r="Y1164" s="336">
        <v>-1.9519463287268572</v>
      </c>
      <c r="Z1164" s="336">
        <v>-0.13131655743948578</v>
      </c>
      <c r="AA1164" s="336">
        <v>-0.74644588377262111</v>
      </c>
      <c r="AB1164" s="336">
        <v>0.32962426635766856</v>
      </c>
      <c r="AC1164" s="340">
        <v>-1.1475155482864354</v>
      </c>
      <c r="AD1164" s="509">
        <v>0</v>
      </c>
      <c r="AE1164" s="337" t="s">
        <v>2442</v>
      </c>
      <c r="AF1164" s="337" t="s">
        <v>2134</v>
      </c>
      <c r="AG1164" s="341" t="s">
        <v>1436</v>
      </c>
      <c r="AH1164" s="341" t="s">
        <v>2138</v>
      </c>
      <c r="AI1164" s="341">
        <v>1000</v>
      </c>
      <c r="AJ1164" s="341">
        <v>100</v>
      </c>
      <c r="AK1164" s="341">
        <v>100</v>
      </c>
      <c r="AL1164" s="336">
        <v>0.02</v>
      </c>
      <c r="AM1164" s="336">
        <v>0.2</v>
      </c>
      <c r="AN1164" s="336" t="s">
        <v>666</v>
      </c>
      <c r="AO1164" s="334" t="s">
        <v>1324</v>
      </c>
      <c r="AP1164" s="337" t="s">
        <v>716</v>
      </c>
      <c r="AQ1164" s="343" t="s">
        <v>659</v>
      </c>
      <c r="AR1164" s="336">
        <v>4.0000000000000001E-3</v>
      </c>
      <c r="AS1164" s="336">
        <v>4.0000000000000001E-3</v>
      </c>
      <c r="AT1164" s="336"/>
      <c r="AX1164" s="629"/>
      <c r="AY1164" s="630"/>
      <c r="AZ1164" s="630"/>
      <c r="BA1164" s="630"/>
      <c r="BB1164" s="631"/>
      <c r="BC1164" s="630"/>
      <c r="BD1164" s="630"/>
      <c r="BE1164" s="630"/>
      <c r="BF1164" s="630"/>
      <c r="BG1164" s="631"/>
      <c r="BH1164" s="631"/>
      <c r="BI1164" s="632"/>
      <c r="BJ1164" s="632"/>
      <c r="BK1164" s="632"/>
      <c r="BL1164" s="631"/>
      <c r="BM1164" s="631"/>
      <c r="BN1164" s="631"/>
      <c r="BO1164" s="631"/>
      <c r="BP1164" s="631"/>
      <c r="BQ1164" s="631"/>
      <c r="BR1164" s="631"/>
      <c r="BS1164" s="631"/>
      <c r="BT1164" s="634"/>
      <c r="BU1164" s="635"/>
      <c r="BV1164" s="633"/>
      <c r="BW1164" s="636"/>
    </row>
    <row r="1165" spans="2:75" ht="15.75" customHeight="1">
      <c r="B1165" s="330" t="s">
        <v>1232</v>
      </c>
      <c r="C1165" s="331">
        <v>26277595000110</v>
      </c>
      <c r="D1165" s="332" t="s">
        <v>14</v>
      </c>
      <c r="E1165" s="332" t="s">
        <v>607</v>
      </c>
      <c r="F1165" s="332"/>
      <c r="G1165" s="333"/>
      <c r="H1165" s="333" t="s">
        <v>34</v>
      </c>
      <c r="I1165" s="333" t="s">
        <v>34</v>
      </c>
      <c r="J1165" s="333" t="s">
        <v>608</v>
      </c>
      <c r="K1165" s="334" t="s">
        <v>48</v>
      </c>
      <c r="L1165" s="335"/>
      <c r="M1165" s="335" t="s">
        <v>34</v>
      </c>
      <c r="N1165" s="334">
        <v>446246</v>
      </c>
      <c r="O1165" s="334" t="s">
        <v>1321</v>
      </c>
      <c r="P1165" s="338">
        <v>42957</v>
      </c>
      <c r="Q1165" s="339">
        <v>1027983445.8200001</v>
      </c>
      <c r="R1165" s="339">
        <v>987290690.1320231</v>
      </c>
      <c r="S1165" s="334">
        <v>32</v>
      </c>
      <c r="T1165" s="336">
        <v>5.9304340477192019E-2</v>
      </c>
      <c r="U1165" s="336">
        <v>0.76663878445096501</v>
      </c>
      <c r="V1165" s="336">
        <v>-0.15080988294062447</v>
      </c>
      <c r="W1165" s="336">
        <v>-1.4784411211462478</v>
      </c>
      <c r="X1165" s="336">
        <v>-1.1036889488950208E-2</v>
      </c>
      <c r="Y1165" s="336">
        <v>-8.3694737962123164E-2</v>
      </c>
      <c r="Z1165" s="336">
        <v>0.19230160358523207</v>
      </c>
      <c r="AA1165" s="336">
        <v>1.0931046567011868</v>
      </c>
      <c r="AB1165" s="336">
        <v>0.24057504031501303</v>
      </c>
      <c r="AC1165" s="340">
        <v>-0.96288578209137743</v>
      </c>
      <c r="AD1165" s="509">
        <v>26855139000100</v>
      </c>
      <c r="AE1165" s="337" t="s">
        <v>2443</v>
      </c>
      <c r="AF1165" s="337" t="s">
        <v>2137</v>
      </c>
      <c r="AG1165" s="341" t="s">
        <v>59</v>
      </c>
      <c r="AH1165" s="341" t="s">
        <v>2138</v>
      </c>
      <c r="AI1165" s="341">
        <v>10000</v>
      </c>
      <c r="AJ1165" s="341">
        <v>5000</v>
      </c>
      <c r="AK1165" s="341">
        <v>10000</v>
      </c>
      <c r="AL1165" s="336">
        <v>2.8999999999999998E-2</v>
      </c>
      <c r="AM1165" s="336" t="s">
        <v>34</v>
      </c>
      <c r="AN1165" s="336" t="s">
        <v>666</v>
      </c>
      <c r="AO1165" s="334" t="s">
        <v>1324</v>
      </c>
      <c r="AP1165" s="337" t="s">
        <v>716</v>
      </c>
      <c r="AQ1165" s="343" t="s">
        <v>659</v>
      </c>
      <c r="AR1165" s="336">
        <v>5.8000000000000005E-3</v>
      </c>
      <c r="AS1165" s="336">
        <v>5.8000000000000005E-3</v>
      </c>
      <c r="AT1165" s="336"/>
      <c r="AX1165" s="629"/>
      <c r="AY1165" s="630"/>
      <c r="AZ1165" s="630"/>
      <c r="BA1165" s="630"/>
      <c r="BB1165" s="631"/>
      <c r="BC1165" s="630"/>
      <c r="BD1165" s="630"/>
      <c r="BE1165" s="630"/>
      <c r="BF1165" s="630"/>
      <c r="BG1165" s="631"/>
      <c r="BH1165" s="631"/>
      <c r="BI1165" s="632"/>
      <c r="BJ1165" s="632"/>
      <c r="BK1165" s="632"/>
      <c r="BL1165" s="631"/>
      <c r="BM1165" s="631"/>
      <c r="BN1165" s="631"/>
      <c r="BO1165" s="631"/>
      <c r="BP1165" s="631"/>
      <c r="BQ1165" s="631"/>
      <c r="BR1165" s="631"/>
      <c r="BS1165" s="631"/>
      <c r="BT1165" s="634"/>
      <c r="BU1165" s="635"/>
      <c r="BV1165" s="633"/>
      <c r="BW1165" s="636"/>
    </row>
    <row r="1166" spans="2:75" ht="15.75" customHeight="1">
      <c r="B1166" s="330" t="s">
        <v>1252</v>
      </c>
      <c r="C1166" s="331">
        <v>36896492000192</v>
      </c>
      <c r="D1166" s="332" t="s">
        <v>14</v>
      </c>
      <c r="E1166" s="332" t="s">
        <v>607</v>
      </c>
      <c r="F1166" s="332"/>
      <c r="G1166" s="333"/>
      <c r="H1166" s="333" t="s">
        <v>34</v>
      </c>
      <c r="I1166" s="333" t="s">
        <v>34</v>
      </c>
      <c r="J1166" s="333" t="s">
        <v>608</v>
      </c>
      <c r="K1166" s="334" t="s">
        <v>48</v>
      </c>
      <c r="L1166" s="335"/>
      <c r="M1166" s="335" t="s">
        <v>1415</v>
      </c>
      <c r="N1166" s="334">
        <v>541737</v>
      </c>
      <c r="O1166" s="334" t="s">
        <v>1321</v>
      </c>
      <c r="P1166" s="338">
        <v>44008</v>
      </c>
      <c r="Q1166" s="339">
        <v>8655531.2100000009</v>
      </c>
      <c r="R1166" s="339">
        <v>9196508.9416269865</v>
      </c>
      <c r="S1166" s="334">
        <v>32</v>
      </c>
      <c r="T1166" s="336">
        <v>3.1864674998088205E-2</v>
      </c>
      <c r="U1166" s="336">
        <v>0.41192087309114384</v>
      </c>
      <c r="V1166" s="336">
        <v>-0.15418233145654991</v>
      </c>
      <c r="W1166" s="336">
        <v>-1.5115023931774438</v>
      </c>
      <c r="X1166" s="336">
        <v>-0.10647304819605274</v>
      </c>
      <c r="Y1166" s="336">
        <v>-0.80740446642315267</v>
      </c>
      <c r="Z1166" s="336" t="s">
        <v>1418</v>
      </c>
      <c r="AA1166" s="336" t="s">
        <v>1418</v>
      </c>
      <c r="AB1166" s="336">
        <v>0.20760852432043017</v>
      </c>
      <c r="AC1166" s="340">
        <v>-1.1705483823883838</v>
      </c>
      <c r="AD1166" s="509">
        <v>0</v>
      </c>
      <c r="AE1166" s="337" t="s">
        <v>2452</v>
      </c>
      <c r="AF1166" s="337" t="s">
        <v>2134</v>
      </c>
      <c r="AG1166" s="341" t="s">
        <v>1436</v>
      </c>
      <c r="AH1166" s="341" t="s">
        <v>2138</v>
      </c>
      <c r="AI1166" s="341">
        <v>5000</v>
      </c>
      <c r="AJ1166" s="341">
        <v>1000</v>
      </c>
      <c r="AK1166" s="341">
        <v>1000</v>
      </c>
      <c r="AL1166" s="336">
        <v>0.01</v>
      </c>
      <c r="AM1166" s="336">
        <v>0.1</v>
      </c>
      <c r="AN1166" s="336" t="s">
        <v>34</v>
      </c>
      <c r="AO1166" s="334" t="s">
        <v>1324</v>
      </c>
      <c r="AP1166" s="337" t="s">
        <v>716</v>
      </c>
      <c r="AQ1166" s="343" t="s">
        <v>670</v>
      </c>
      <c r="AR1166" s="336">
        <v>3.0000000000000001E-3</v>
      </c>
      <c r="AS1166" s="336">
        <v>3.0000000000000001E-3</v>
      </c>
      <c r="AT1166" s="336"/>
      <c r="AX1166" s="629"/>
      <c r="AY1166" s="630"/>
      <c r="AZ1166" s="630"/>
      <c r="BA1166" s="630"/>
      <c r="BB1166" s="631"/>
      <c r="BC1166" s="630"/>
      <c r="BD1166" s="630"/>
      <c r="BE1166" s="630"/>
      <c r="BF1166" s="630"/>
      <c r="BG1166" s="631"/>
      <c r="BH1166" s="631"/>
      <c r="BI1166" s="632"/>
      <c r="BJ1166" s="632"/>
      <c r="BK1166" s="632"/>
      <c r="BL1166" s="631"/>
      <c r="BM1166" s="631"/>
      <c r="BN1166" s="631"/>
      <c r="BO1166" s="631"/>
      <c r="BP1166" s="631"/>
      <c r="BQ1166" s="631"/>
      <c r="BR1166" s="631"/>
      <c r="BS1166" s="631"/>
      <c r="BT1166" s="634"/>
      <c r="BU1166" s="635"/>
      <c r="BV1166" s="633"/>
      <c r="BW1166" s="636"/>
    </row>
    <row r="1167" spans="2:75" ht="15.75" customHeight="1">
      <c r="B1167" s="330" t="s">
        <v>1255</v>
      </c>
      <c r="C1167" s="331">
        <v>19587174000120</v>
      </c>
      <c r="D1167" s="332" t="s">
        <v>14</v>
      </c>
      <c r="E1167" s="332" t="s">
        <v>607</v>
      </c>
      <c r="F1167" s="332"/>
      <c r="G1167" s="333"/>
      <c r="H1167" s="333" t="s">
        <v>34</v>
      </c>
      <c r="I1167" s="333" t="s">
        <v>34</v>
      </c>
      <c r="J1167" s="333" t="s">
        <v>611</v>
      </c>
      <c r="K1167" s="334"/>
      <c r="L1167" s="335"/>
      <c r="M1167" s="335" t="s">
        <v>1415</v>
      </c>
      <c r="N1167" s="334">
        <v>363871</v>
      </c>
      <c r="O1167" s="334" t="s">
        <v>1321</v>
      </c>
      <c r="P1167" s="338">
        <v>41729</v>
      </c>
      <c r="Q1167" s="339">
        <v>129371558.59999999</v>
      </c>
      <c r="R1167" s="339">
        <v>140314505.64646822</v>
      </c>
      <c r="S1167" s="334">
        <v>32</v>
      </c>
      <c r="T1167" s="336">
        <v>-0.13976050505913373</v>
      </c>
      <c r="U1167" s="336">
        <v>-1.8067113275459941</v>
      </c>
      <c r="V1167" s="336">
        <v>-7.1600083479929411E-2</v>
      </c>
      <c r="W1167" s="336">
        <v>-0.70192022982942481</v>
      </c>
      <c r="X1167" s="336">
        <v>-1.5230937203629447E-2</v>
      </c>
      <c r="Y1167" s="336">
        <v>-0.11549896367554999</v>
      </c>
      <c r="Z1167" s="336">
        <v>0.31865151204473818</v>
      </c>
      <c r="AA1167" s="336">
        <v>1.8113184975423007</v>
      </c>
      <c r="AB1167" s="336">
        <v>0.14542592806957766</v>
      </c>
      <c r="AC1167" s="340">
        <v>-1.106467259534111</v>
      </c>
      <c r="AD1167" s="509">
        <v>19587181000122</v>
      </c>
      <c r="AE1167" s="337" t="s">
        <v>2457</v>
      </c>
      <c r="AF1167" s="337" t="s">
        <v>2140</v>
      </c>
      <c r="AG1167" s="341" t="s">
        <v>719</v>
      </c>
      <c r="AH1167" s="341" t="s">
        <v>2135</v>
      </c>
      <c r="AI1167" s="341">
        <v>25000</v>
      </c>
      <c r="AJ1167" s="341">
        <v>500</v>
      </c>
      <c r="AK1167" s="341">
        <v>1000</v>
      </c>
      <c r="AL1167" s="336">
        <v>0.01</v>
      </c>
      <c r="AM1167" s="336">
        <v>0.1</v>
      </c>
      <c r="AN1167" s="336" t="s">
        <v>2147</v>
      </c>
      <c r="AO1167" s="334" t="s">
        <v>1324</v>
      </c>
      <c r="AP1167" s="337" t="s">
        <v>13</v>
      </c>
      <c r="AQ1167" s="343" t="s">
        <v>679</v>
      </c>
      <c r="AR1167" s="336">
        <v>1.6666666666666666E-3</v>
      </c>
      <c r="AS1167" s="336">
        <v>1.6666666666666666E-3</v>
      </c>
      <c r="AT1167" s="336"/>
      <c r="AX1167" s="629"/>
      <c r="AY1167" s="630"/>
      <c r="AZ1167" s="630"/>
      <c r="BA1167" s="630"/>
      <c r="BB1167" s="631"/>
      <c r="BC1167" s="630"/>
      <c r="BD1167" s="630"/>
      <c r="BE1167" s="630"/>
      <c r="BF1167" s="630"/>
      <c r="BG1167" s="631"/>
      <c r="BH1167" s="631"/>
      <c r="BI1167" s="632"/>
      <c r="BJ1167" s="632"/>
      <c r="BK1167" s="632"/>
      <c r="BL1167" s="631"/>
      <c r="BM1167" s="631"/>
      <c r="BN1167" s="631"/>
      <c r="BO1167" s="631"/>
      <c r="BP1167" s="631"/>
      <c r="BQ1167" s="631"/>
      <c r="BR1167" s="631"/>
      <c r="BS1167" s="631"/>
      <c r="BT1167" s="634"/>
      <c r="BU1167" s="635"/>
      <c r="BV1167" s="633"/>
      <c r="BW1167" s="636"/>
    </row>
    <row r="1168" spans="2:75" ht="15.75" customHeight="1">
      <c r="B1168" s="330" t="s">
        <v>431</v>
      </c>
      <c r="C1168" s="331">
        <v>40226025000122</v>
      </c>
      <c r="D1168" s="332" t="s">
        <v>14</v>
      </c>
      <c r="E1168" s="332" t="s">
        <v>607</v>
      </c>
      <c r="F1168" s="332"/>
      <c r="G1168" s="333"/>
      <c r="H1168" s="333" t="s">
        <v>34</v>
      </c>
      <c r="I1168" s="333" t="s">
        <v>34</v>
      </c>
      <c r="J1168" s="333" t="s">
        <v>608</v>
      </c>
      <c r="K1168" s="334" t="s">
        <v>48</v>
      </c>
      <c r="L1168" s="335"/>
      <c r="M1168" s="335" t="s">
        <v>34</v>
      </c>
      <c r="N1168" s="334">
        <v>585858</v>
      </c>
      <c r="O1168" s="334" t="s">
        <v>1321</v>
      </c>
      <c r="P1168" s="338">
        <v>44308</v>
      </c>
      <c r="Q1168" s="339">
        <v>146767549.02000001</v>
      </c>
      <c r="R1168" s="339">
        <v>160577788.73285702</v>
      </c>
      <c r="S1168" s="334">
        <v>32</v>
      </c>
      <c r="T1168" s="336">
        <v>5.5643571641157408E-3</v>
      </c>
      <c r="U1168" s="336">
        <v>7.193153111936762E-2</v>
      </c>
      <c r="V1168" s="336">
        <v>-0.11376503133997096</v>
      </c>
      <c r="W1168" s="336">
        <v>-1.1152777072821207</v>
      </c>
      <c r="X1168" s="336">
        <v>3.6128533450263678E-3</v>
      </c>
      <c r="Y1168" s="336">
        <v>2.739692322826031E-2</v>
      </c>
      <c r="Z1168" s="336">
        <v>0.10705495759698791</v>
      </c>
      <c r="AA1168" s="336">
        <v>0.60853508494196662</v>
      </c>
      <c r="AB1168" s="336">
        <v>0.21881106050778051</v>
      </c>
      <c r="AC1168" s="340">
        <v>-0.88662685949302933</v>
      </c>
      <c r="AD1168" s="509">
        <v>0</v>
      </c>
      <c r="AE1168" s="337" t="s">
        <v>2457</v>
      </c>
      <c r="AF1168" s="337" t="s">
        <v>2140</v>
      </c>
      <c r="AG1168" s="341" t="s">
        <v>719</v>
      </c>
      <c r="AH1168" s="341" t="s">
        <v>2138</v>
      </c>
      <c r="AI1168" s="341">
        <v>500</v>
      </c>
      <c r="AJ1168" s="341">
        <v>500</v>
      </c>
      <c r="AK1168" s="341">
        <v>500</v>
      </c>
      <c r="AL1168" s="336">
        <v>1.967E-2</v>
      </c>
      <c r="AM1168" s="336">
        <v>0.2</v>
      </c>
      <c r="AN1168" s="336" t="s">
        <v>666</v>
      </c>
      <c r="AO1168" s="334" t="s">
        <v>1324</v>
      </c>
      <c r="AP1168" s="337" t="s">
        <v>716</v>
      </c>
      <c r="AQ1168" s="343" t="s">
        <v>659</v>
      </c>
      <c r="AR1168" s="336">
        <v>4.9175E-3</v>
      </c>
      <c r="AS1168" s="336">
        <v>4.9175E-3</v>
      </c>
      <c r="AT1168" s="336"/>
      <c r="AX1168" s="629"/>
      <c r="AY1168" s="630"/>
      <c r="AZ1168" s="630"/>
      <c r="BA1168" s="630"/>
      <c r="BB1168" s="631"/>
      <c r="BC1168" s="630"/>
      <c r="BD1168" s="630"/>
      <c r="BE1168" s="630"/>
      <c r="BF1168" s="630"/>
      <c r="BG1168" s="631"/>
      <c r="BH1168" s="631"/>
      <c r="BI1168" s="632"/>
      <c r="BJ1168" s="632"/>
      <c r="BK1168" s="632"/>
      <c r="BL1168" s="631"/>
      <c r="BM1168" s="631"/>
      <c r="BN1168" s="631"/>
      <c r="BO1168" s="631"/>
      <c r="BP1168" s="631"/>
      <c r="BQ1168" s="631"/>
      <c r="BR1168" s="631"/>
      <c r="BS1168" s="631"/>
      <c r="BT1168" s="634"/>
      <c r="BU1168" s="635"/>
      <c r="BV1168" s="633"/>
      <c r="BW1168" s="636"/>
    </row>
    <row r="1169" spans="2:75" ht="15.75" customHeight="1">
      <c r="B1169" s="330" t="s">
        <v>1257</v>
      </c>
      <c r="C1169" s="331">
        <v>35636909000115</v>
      </c>
      <c r="D1169" s="332" t="s">
        <v>14</v>
      </c>
      <c r="E1169" s="332" t="s">
        <v>614</v>
      </c>
      <c r="F1169" s="332"/>
      <c r="G1169" s="333"/>
      <c r="H1169" s="333" t="s">
        <v>865</v>
      </c>
      <c r="I1169" s="333" t="s">
        <v>34</v>
      </c>
      <c r="J1169" s="333" t="s">
        <v>608</v>
      </c>
      <c r="K1169" s="334" t="s">
        <v>48</v>
      </c>
      <c r="L1169" s="335"/>
      <c r="M1169" s="335" t="s">
        <v>34</v>
      </c>
      <c r="N1169" s="334">
        <v>522661</v>
      </c>
      <c r="O1169" s="334" t="s">
        <v>1321</v>
      </c>
      <c r="P1169" s="338">
        <v>43826</v>
      </c>
      <c r="Q1169" s="339">
        <v>249312191.49000001</v>
      </c>
      <c r="R1169" s="339">
        <v>248946558.84015873</v>
      </c>
      <c r="S1169" s="334">
        <v>32</v>
      </c>
      <c r="T1169" s="336">
        <v>7.3035607860321816E-2</v>
      </c>
      <c r="U1169" s="336">
        <v>0.94414555800023636</v>
      </c>
      <c r="V1169" s="336">
        <v>1.9629485269811564E-2</v>
      </c>
      <c r="W1169" s="336">
        <v>0.19243459144683422</v>
      </c>
      <c r="X1169" s="336">
        <v>0.3726030201527073</v>
      </c>
      <c r="Y1169" s="336">
        <v>2.8255163890875146</v>
      </c>
      <c r="Z1169" s="336" t="s">
        <v>1418</v>
      </c>
      <c r="AA1169" s="336" t="s">
        <v>1418</v>
      </c>
      <c r="AB1169" s="336">
        <v>0.16701128273562713</v>
      </c>
      <c r="AC1169" s="340">
        <v>-0.38186702950615092</v>
      </c>
      <c r="AD1169" s="509">
        <v>35636871000180</v>
      </c>
      <c r="AE1169" s="337" t="s">
        <v>2457</v>
      </c>
      <c r="AF1169" s="337" t="s">
        <v>2140</v>
      </c>
      <c r="AG1169" s="341" t="s">
        <v>719</v>
      </c>
      <c r="AH1169" s="341" t="s">
        <v>2138</v>
      </c>
      <c r="AI1169" s="341">
        <v>10000</v>
      </c>
      <c r="AJ1169" s="341">
        <v>1000</v>
      </c>
      <c r="AK1169" s="341">
        <v>5000</v>
      </c>
      <c r="AL1169" s="336">
        <v>1.9199999999999998E-2</v>
      </c>
      <c r="AM1169" s="336">
        <v>0.2</v>
      </c>
      <c r="AN1169" s="336" t="s">
        <v>2147</v>
      </c>
      <c r="AO1169" s="334" t="s">
        <v>1324</v>
      </c>
      <c r="AP1169" s="337" t="s">
        <v>13</v>
      </c>
      <c r="AQ1169" s="343" t="s">
        <v>668</v>
      </c>
      <c r="AR1169" s="336">
        <v>3.8399999999999992E-3</v>
      </c>
      <c r="AS1169" s="336">
        <v>3.8399999999999992E-3</v>
      </c>
      <c r="AT1169" s="336"/>
      <c r="AX1169" s="629"/>
      <c r="AY1169" s="630"/>
      <c r="AZ1169" s="630"/>
      <c r="BA1169" s="630"/>
      <c r="BB1169" s="631"/>
      <c r="BC1169" s="630"/>
      <c r="BD1169" s="630"/>
      <c r="BE1169" s="630"/>
      <c r="BF1169" s="630"/>
      <c r="BG1169" s="631"/>
      <c r="BH1169" s="631"/>
      <c r="BI1169" s="632"/>
      <c r="BJ1169" s="632"/>
      <c r="BK1169" s="632"/>
      <c r="BL1169" s="631"/>
      <c r="BM1169" s="631"/>
      <c r="BN1169" s="631"/>
      <c r="BO1169" s="631"/>
      <c r="BP1169" s="631"/>
      <c r="BQ1169" s="631"/>
      <c r="BR1169" s="631"/>
      <c r="BS1169" s="631"/>
      <c r="BT1169" s="634"/>
      <c r="BU1169" s="635"/>
      <c r="BV1169" s="633"/>
      <c r="BW1169" s="636"/>
    </row>
    <row r="1170" spans="2:75" ht="15.75" customHeight="1">
      <c r="B1170" s="330" t="s">
        <v>55</v>
      </c>
      <c r="C1170" s="331">
        <v>30773631000104</v>
      </c>
      <c r="D1170" s="332" t="s">
        <v>14</v>
      </c>
      <c r="E1170" s="332" t="s">
        <v>614</v>
      </c>
      <c r="F1170" s="332"/>
      <c r="G1170" s="333"/>
      <c r="H1170" s="333" t="s">
        <v>1338</v>
      </c>
      <c r="I1170" s="333" t="s">
        <v>34</v>
      </c>
      <c r="J1170" s="333" t="s">
        <v>611</v>
      </c>
      <c r="K1170" s="334" t="s">
        <v>48</v>
      </c>
      <c r="L1170" s="335"/>
      <c r="M1170" s="335" t="s">
        <v>1415</v>
      </c>
      <c r="N1170" s="334">
        <v>477958</v>
      </c>
      <c r="O1170" s="334" t="s">
        <v>1321</v>
      </c>
      <c r="P1170" s="338">
        <v>43399</v>
      </c>
      <c r="Q1170" s="339">
        <v>36251168.829999998</v>
      </c>
      <c r="R1170" s="339">
        <v>42397215.526309513</v>
      </c>
      <c r="S1170" s="334">
        <v>32</v>
      </c>
      <c r="T1170" s="336">
        <v>3.2775061130732697E-2</v>
      </c>
      <c r="U1170" s="336">
        <v>0.42368961231824998</v>
      </c>
      <c r="V1170" s="336">
        <v>-0.21191599629516655</v>
      </c>
      <c r="W1170" s="336">
        <v>-2.0774853546886045</v>
      </c>
      <c r="X1170" s="336">
        <v>-1.4347463660771442E-2</v>
      </c>
      <c r="Y1170" s="336">
        <v>-0.10879942330776812</v>
      </c>
      <c r="Z1170" s="336">
        <v>0.20941417118663863</v>
      </c>
      <c r="AA1170" s="336">
        <v>1.1903780386411382</v>
      </c>
      <c r="AB1170" s="336">
        <v>0.31336450036649954</v>
      </c>
      <c r="AC1170" s="340">
        <v>-0.91383946456336507</v>
      </c>
      <c r="AD1170" s="509">
        <v>32774675000184</v>
      </c>
      <c r="AE1170" s="337" t="s">
        <v>2460</v>
      </c>
      <c r="AF1170" s="337" t="s">
        <v>2134</v>
      </c>
      <c r="AG1170" s="341" t="s">
        <v>1436</v>
      </c>
      <c r="AH1170" s="341" t="s">
        <v>2138</v>
      </c>
      <c r="AI1170" s="341">
        <v>2000</v>
      </c>
      <c r="AJ1170" s="341">
        <v>2000</v>
      </c>
      <c r="AK1170" s="341">
        <v>2000</v>
      </c>
      <c r="AL1170" s="336">
        <v>0.02</v>
      </c>
      <c r="AM1170" s="336">
        <v>0.2</v>
      </c>
      <c r="AN1170" s="336" t="s">
        <v>34</v>
      </c>
      <c r="AO1170" s="334" t="s">
        <v>1324</v>
      </c>
      <c r="AP1170" s="337" t="s">
        <v>13</v>
      </c>
      <c r="AQ1170" s="343" t="s">
        <v>668</v>
      </c>
      <c r="AR1170" s="336">
        <v>3.3333333333333331E-3</v>
      </c>
      <c r="AS1170" s="336">
        <v>3.3333333333333331E-3</v>
      </c>
      <c r="AT1170" s="336"/>
      <c r="AX1170" s="629"/>
      <c r="AY1170" s="630"/>
      <c r="AZ1170" s="630"/>
      <c r="BA1170" s="630"/>
      <c r="BB1170" s="631"/>
      <c r="BC1170" s="630"/>
      <c r="BD1170" s="630"/>
      <c r="BE1170" s="630"/>
      <c r="BF1170" s="630"/>
      <c r="BG1170" s="631"/>
      <c r="BH1170" s="631"/>
      <c r="BI1170" s="632"/>
      <c r="BJ1170" s="632"/>
      <c r="BK1170" s="632"/>
      <c r="BL1170" s="631"/>
      <c r="BM1170" s="631"/>
      <c r="BN1170" s="631"/>
      <c r="BO1170" s="631"/>
      <c r="BP1170" s="631"/>
      <c r="BQ1170" s="631"/>
      <c r="BR1170" s="631"/>
      <c r="BS1170" s="631"/>
      <c r="BT1170" s="634"/>
      <c r="BU1170" s="635"/>
      <c r="BV1170" s="633"/>
      <c r="BW1170" s="636"/>
    </row>
    <row r="1171" spans="2:75" ht="15.75" customHeight="1">
      <c r="B1171" s="330" t="s">
        <v>435</v>
      </c>
      <c r="C1171" s="331">
        <v>35779895000199</v>
      </c>
      <c r="D1171" s="332" t="s">
        <v>14</v>
      </c>
      <c r="E1171" s="332" t="s">
        <v>614</v>
      </c>
      <c r="F1171" s="332"/>
      <c r="G1171" s="333"/>
      <c r="H1171" s="333" t="s">
        <v>1338</v>
      </c>
      <c r="I1171" s="333" t="s">
        <v>34</v>
      </c>
      <c r="J1171" s="333" t="s">
        <v>608</v>
      </c>
      <c r="K1171" s="334" t="s">
        <v>48</v>
      </c>
      <c r="L1171" s="335"/>
      <c r="M1171" s="335" t="s">
        <v>34</v>
      </c>
      <c r="N1171" s="334">
        <v>532363</v>
      </c>
      <c r="O1171" s="334" t="s">
        <v>1321</v>
      </c>
      <c r="P1171" s="338">
        <v>43900</v>
      </c>
      <c r="Q1171" s="339">
        <v>18616189.32</v>
      </c>
      <c r="R1171" s="339">
        <v>21823943.13666667</v>
      </c>
      <c r="S1171" s="334">
        <v>32</v>
      </c>
      <c r="T1171" s="336">
        <v>8.8016870525150059E-2</v>
      </c>
      <c r="U1171" s="336">
        <v>1.1378112645318126</v>
      </c>
      <c r="V1171" s="336">
        <v>2.6045327885401814E-2</v>
      </c>
      <c r="W1171" s="336">
        <v>0.25533130195900705</v>
      </c>
      <c r="X1171" s="336">
        <v>0.16380948455637689</v>
      </c>
      <c r="Y1171" s="336">
        <v>1.2421970791120491</v>
      </c>
      <c r="Z1171" s="336" t="s">
        <v>1418</v>
      </c>
      <c r="AA1171" s="336" t="s">
        <v>1418</v>
      </c>
      <c r="AB1171" s="336">
        <v>0.20772908915729965</v>
      </c>
      <c r="AC1171" s="340">
        <v>-0.24058487959584557</v>
      </c>
      <c r="AD1171" s="509">
        <v>35779924000112</v>
      </c>
      <c r="AE1171" s="337" t="s">
        <v>2461</v>
      </c>
      <c r="AF1171" s="337" t="s">
        <v>736</v>
      </c>
      <c r="AG1171" s="341" t="s">
        <v>736</v>
      </c>
      <c r="AH1171" s="341" t="s">
        <v>2138</v>
      </c>
      <c r="AI1171" s="341">
        <v>100</v>
      </c>
      <c r="AJ1171" s="341">
        <v>50</v>
      </c>
      <c r="AK1171" s="341">
        <v>50</v>
      </c>
      <c r="AL1171" s="336">
        <v>0.02</v>
      </c>
      <c r="AM1171" s="336">
        <v>0.2</v>
      </c>
      <c r="AN1171" s="336" t="s">
        <v>64</v>
      </c>
      <c r="AO1171" s="334" t="s">
        <v>1324</v>
      </c>
      <c r="AP1171" s="337" t="s">
        <v>13</v>
      </c>
      <c r="AQ1171" s="343" t="s">
        <v>668</v>
      </c>
      <c r="AR1171" s="336">
        <v>4.0000000000000001E-3</v>
      </c>
      <c r="AS1171" s="336">
        <v>4.0000000000000001E-3</v>
      </c>
      <c r="AT1171" s="336"/>
      <c r="AX1171" s="629"/>
      <c r="AY1171" s="630"/>
      <c r="AZ1171" s="630"/>
      <c r="BA1171" s="630"/>
      <c r="BB1171" s="631"/>
      <c r="BC1171" s="630"/>
      <c r="BD1171" s="630"/>
      <c r="BE1171" s="630"/>
      <c r="BF1171" s="630"/>
      <c r="BG1171" s="631"/>
      <c r="BH1171" s="631"/>
      <c r="BI1171" s="632"/>
      <c r="BJ1171" s="632"/>
      <c r="BK1171" s="632"/>
      <c r="BL1171" s="631"/>
      <c r="BM1171" s="631"/>
      <c r="BN1171" s="631"/>
      <c r="BO1171" s="631"/>
      <c r="BP1171" s="631"/>
      <c r="BQ1171" s="631"/>
      <c r="BR1171" s="631"/>
      <c r="BS1171" s="631"/>
      <c r="BT1171" s="634"/>
      <c r="BU1171" s="635"/>
      <c r="BV1171" s="633"/>
      <c r="BW1171" s="636"/>
    </row>
    <row r="1172" spans="2:75" ht="15.75" customHeight="1">
      <c r="B1172" s="330" t="s">
        <v>1720</v>
      </c>
      <c r="C1172" s="331">
        <v>43279729000151</v>
      </c>
      <c r="D1172" s="332" t="s">
        <v>14</v>
      </c>
      <c r="E1172" s="332" t="s">
        <v>607</v>
      </c>
      <c r="F1172" s="332"/>
      <c r="G1172" s="333"/>
      <c r="H1172" s="333" t="s">
        <v>34</v>
      </c>
      <c r="I1172" s="333" t="s">
        <v>34</v>
      </c>
      <c r="J1172" s="333" t="s">
        <v>611</v>
      </c>
      <c r="K1172" s="334" t="s">
        <v>48</v>
      </c>
      <c r="L1172" s="335"/>
      <c r="M1172" s="335"/>
      <c r="N1172" s="334">
        <v>609471</v>
      </c>
      <c r="O1172" s="334" t="s">
        <v>1321</v>
      </c>
      <c r="P1172" s="338">
        <v>44439</v>
      </c>
      <c r="Q1172" s="339" t="s">
        <v>1393</v>
      </c>
      <c r="R1172" s="339" t="s">
        <v>1418</v>
      </c>
      <c r="S1172" s="334">
        <v>32</v>
      </c>
      <c r="T1172" s="336" t="s">
        <v>1418</v>
      </c>
      <c r="U1172" s="336" t="s">
        <v>1418</v>
      </c>
      <c r="V1172" s="336" t="s">
        <v>1418</v>
      </c>
      <c r="W1172" s="336" t="s">
        <v>1418</v>
      </c>
      <c r="X1172" s="336" t="s">
        <v>1418</v>
      </c>
      <c r="Y1172" s="336" t="s">
        <v>1418</v>
      </c>
      <c r="Z1172" s="336" t="s">
        <v>1418</v>
      </c>
      <c r="AA1172" s="336" t="s">
        <v>1418</v>
      </c>
      <c r="AB1172" s="336" t="s">
        <v>1418</v>
      </c>
      <c r="AC1172" s="340" t="s">
        <v>1418</v>
      </c>
      <c r="AD1172" s="509">
        <v>0</v>
      </c>
      <c r="AE1172" s="337" t="s">
        <v>2254</v>
      </c>
      <c r="AF1172" s="337" t="s">
        <v>2134</v>
      </c>
      <c r="AG1172" s="341" t="s">
        <v>1436</v>
      </c>
      <c r="AH1172" s="341" t="s">
        <v>2138</v>
      </c>
      <c r="AI1172" s="341">
        <v>100</v>
      </c>
      <c r="AJ1172" s="341">
        <v>100</v>
      </c>
      <c r="AK1172" s="341">
        <v>100</v>
      </c>
      <c r="AL1172" s="336">
        <v>0.02</v>
      </c>
      <c r="AM1172" s="336" t="s">
        <v>34</v>
      </c>
      <c r="AN1172" s="336" t="s">
        <v>34</v>
      </c>
      <c r="AO1172" s="334" t="s">
        <v>1324</v>
      </c>
      <c r="AP1172" s="337" t="s">
        <v>716</v>
      </c>
      <c r="AQ1172" s="343" t="s">
        <v>659</v>
      </c>
      <c r="AR1172" s="336">
        <v>6.6660000000000001E-3</v>
      </c>
      <c r="AS1172" s="336">
        <v>6.6660000000000001E-3</v>
      </c>
      <c r="AT1172" s="336"/>
      <c r="AX1172" s="629"/>
      <c r="AY1172" s="630"/>
      <c r="AZ1172" s="630"/>
      <c r="BA1172" s="630"/>
      <c r="BB1172" s="631"/>
      <c r="BC1172" s="630"/>
      <c r="BD1172" s="630"/>
      <c r="BE1172" s="630"/>
      <c r="BF1172" s="630"/>
      <c r="BG1172" s="631"/>
      <c r="BH1172" s="631"/>
      <c r="BI1172" s="632"/>
      <c r="BJ1172" s="632"/>
      <c r="BK1172" s="632"/>
      <c r="BL1172" s="631"/>
      <c r="BM1172" s="631"/>
      <c r="BN1172" s="631"/>
      <c r="BO1172" s="631"/>
      <c r="BP1172" s="631"/>
      <c r="BQ1172" s="631"/>
      <c r="BR1172" s="631"/>
      <c r="BS1172" s="631"/>
      <c r="BT1172" s="634"/>
      <c r="BU1172" s="635"/>
      <c r="BV1172" s="633"/>
      <c r="BW1172" s="636"/>
    </row>
    <row r="1173" spans="2:75" ht="15.75" customHeight="1">
      <c r="B1173" s="330" t="s">
        <v>1721</v>
      </c>
      <c r="C1173" s="331">
        <v>33755581000120</v>
      </c>
      <c r="D1173" s="332" t="s">
        <v>14</v>
      </c>
      <c r="E1173" s="332" t="s">
        <v>607</v>
      </c>
      <c r="F1173" s="332"/>
      <c r="G1173" s="333"/>
      <c r="H1173" s="333" t="s">
        <v>34</v>
      </c>
      <c r="I1173" s="333" t="s">
        <v>34</v>
      </c>
      <c r="J1173" s="333" t="s">
        <v>608</v>
      </c>
      <c r="K1173" s="334" t="s">
        <v>48</v>
      </c>
      <c r="L1173" s="335"/>
      <c r="M1173" s="335"/>
      <c r="N1173" s="334">
        <v>499961</v>
      </c>
      <c r="O1173" s="334" t="s">
        <v>1321</v>
      </c>
      <c r="P1173" s="338">
        <v>43643</v>
      </c>
      <c r="Q1173" s="339">
        <v>248051106.94999999</v>
      </c>
      <c r="R1173" s="339">
        <v>469259079.34186518</v>
      </c>
      <c r="S1173" s="334">
        <v>32</v>
      </c>
      <c r="T1173" s="336">
        <v>2.5063475645377142E-3</v>
      </c>
      <c r="U1173" s="336">
        <v>2.8191180662190712E-2</v>
      </c>
      <c r="V1173" s="336">
        <v>-0.17477028669368033</v>
      </c>
      <c r="W1173" s="336">
        <v>-1.6039907303780758</v>
      </c>
      <c r="X1173" s="336">
        <v>-0.10506348305840452</v>
      </c>
      <c r="Y1173" s="336">
        <v>-0.73878439668867124</v>
      </c>
      <c r="Z1173" s="336">
        <v>2.4802128580930116E-2</v>
      </c>
      <c r="AA1173" s="336">
        <v>0.13553281125084493</v>
      </c>
      <c r="AB1173" s="336">
        <v>0.20690226561534827</v>
      </c>
      <c r="AC1173" s="340">
        <v>-1.3248584985834055</v>
      </c>
      <c r="AD1173" s="509">
        <v>33400461000100</v>
      </c>
      <c r="AE1173" s="337" t="s">
        <v>2466</v>
      </c>
      <c r="AF1173" s="337" t="s">
        <v>2143</v>
      </c>
      <c r="AG1173" s="341" t="s">
        <v>1437</v>
      </c>
      <c r="AH1173" s="341" t="s">
        <v>2135</v>
      </c>
      <c r="AI1173" s="341">
        <v>10000</v>
      </c>
      <c r="AJ1173" s="341">
        <v>500</v>
      </c>
      <c r="AK1173" s="341">
        <v>1000</v>
      </c>
      <c r="AL1173" s="336">
        <v>0.02</v>
      </c>
      <c r="AM1173" s="336">
        <v>0.2</v>
      </c>
      <c r="AN1173" s="336" t="s">
        <v>34</v>
      </c>
      <c r="AO1173" s="334" t="s">
        <v>1324</v>
      </c>
      <c r="AP1173" s="337" t="s">
        <v>13</v>
      </c>
      <c r="AQ1173" s="343" t="s">
        <v>668</v>
      </c>
      <c r="AR1173" s="336" t="s">
        <v>34</v>
      </c>
      <c r="AS1173" s="336" t="s">
        <v>34</v>
      </c>
      <c r="AT1173" s="336"/>
      <c r="AX1173" s="629"/>
      <c r="AY1173" s="630"/>
      <c r="AZ1173" s="630"/>
      <c r="BA1173" s="630"/>
      <c r="BB1173" s="631"/>
      <c r="BC1173" s="630"/>
      <c r="BD1173" s="630"/>
      <c r="BE1173" s="630"/>
      <c r="BF1173" s="630"/>
      <c r="BG1173" s="631"/>
      <c r="BH1173" s="631"/>
      <c r="BI1173" s="632"/>
      <c r="BJ1173" s="632"/>
      <c r="BK1173" s="632"/>
      <c r="BL1173" s="631"/>
      <c r="BM1173" s="631"/>
      <c r="BN1173" s="631"/>
      <c r="BO1173" s="631"/>
      <c r="BP1173" s="631"/>
      <c r="BQ1173" s="631"/>
      <c r="BR1173" s="631"/>
      <c r="BS1173" s="631"/>
      <c r="BT1173" s="634"/>
      <c r="BU1173" s="635"/>
      <c r="BV1173" s="633"/>
      <c r="BW1173" s="636"/>
    </row>
    <row r="1174" spans="2:75" ht="15.75" customHeight="1">
      <c r="B1174" s="330" t="s">
        <v>1134</v>
      </c>
      <c r="C1174" s="331">
        <v>23601467000192</v>
      </c>
      <c r="D1174" s="332" t="s">
        <v>11</v>
      </c>
      <c r="E1174" s="332" t="s">
        <v>620</v>
      </c>
      <c r="F1174" s="332" t="s">
        <v>685</v>
      </c>
      <c r="G1174" s="333" t="s">
        <v>738</v>
      </c>
      <c r="H1174" s="333" t="s">
        <v>34</v>
      </c>
      <c r="I1174" s="333" t="s">
        <v>1319</v>
      </c>
      <c r="J1174" s="333" t="s">
        <v>608</v>
      </c>
      <c r="K1174" s="334" t="s">
        <v>48</v>
      </c>
      <c r="L1174" s="335"/>
      <c r="M1174" s="335" t="s">
        <v>34</v>
      </c>
      <c r="N1174" s="334">
        <v>414972</v>
      </c>
      <c r="O1174" s="334" t="s">
        <v>1321</v>
      </c>
      <c r="P1174" s="338">
        <v>42432</v>
      </c>
      <c r="Q1174" s="339">
        <v>25143252.629999999</v>
      </c>
      <c r="R1174" s="339">
        <v>35537744.288333312</v>
      </c>
      <c r="S1174" s="334">
        <v>33</v>
      </c>
      <c r="T1174" s="336">
        <v>8.9155887299309011E-2</v>
      </c>
      <c r="U1174" s="336">
        <v>1.1525355566862177</v>
      </c>
      <c r="V1174" s="336">
        <v>0.11217471038353222</v>
      </c>
      <c r="W1174" s="336">
        <v>1.0996872442967118</v>
      </c>
      <c r="X1174" s="336">
        <v>0.18085759682453495</v>
      </c>
      <c r="Y1174" s="336">
        <v>1.3714760114109412</v>
      </c>
      <c r="Z1174" s="336">
        <v>0.13293122167714388</v>
      </c>
      <c r="AA1174" s="336">
        <v>0.75562415875466338</v>
      </c>
      <c r="AB1174" s="336">
        <v>1.8149517200526953E-2</v>
      </c>
      <c r="AC1174" s="340">
        <v>0.51526145059149564</v>
      </c>
      <c r="AD1174" s="509">
        <v>23376623000169</v>
      </c>
      <c r="AE1174" s="337" t="s">
        <v>2390</v>
      </c>
      <c r="AF1174" s="337" t="s">
        <v>2143</v>
      </c>
      <c r="AG1174" s="341" t="s">
        <v>1437</v>
      </c>
      <c r="AH1174" s="341" t="s">
        <v>2135</v>
      </c>
      <c r="AI1174" s="341">
        <v>50000</v>
      </c>
      <c r="AJ1174" s="341">
        <v>25000</v>
      </c>
      <c r="AK1174" s="341">
        <v>25000</v>
      </c>
      <c r="AL1174" s="336">
        <v>0.01</v>
      </c>
      <c r="AM1174" s="336">
        <v>0.2</v>
      </c>
      <c r="AN1174" s="336" t="s">
        <v>64</v>
      </c>
      <c r="AO1174" s="334" t="s">
        <v>1324</v>
      </c>
      <c r="AP1174" s="337" t="s">
        <v>13</v>
      </c>
      <c r="AQ1174" s="343" t="s">
        <v>668</v>
      </c>
      <c r="AR1174" s="336">
        <v>2.6666666666666666E-3</v>
      </c>
      <c r="AS1174" s="336">
        <v>2.6666666666666666E-3</v>
      </c>
      <c r="AT1174" s="336"/>
      <c r="AX1174" s="629"/>
      <c r="AY1174" s="630"/>
      <c r="AZ1174" s="630"/>
      <c r="BA1174" s="630"/>
      <c r="BB1174" s="631"/>
      <c r="BC1174" s="630"/>
      <c r="BD1174" s="630"/>
      <c r="BE1174" s="630"/>
      <c r="BF1174" s="630"/>
      <c r="BG1174" s="631"/>
      <c r="BH1174" s="631"/>
      <c r="BI1174" s="632"/>
      <c r="BJ1174" s="632"/>
      <c r="BK1174" s="632"/>
      <c r="BL1174" s="631"/>
      <c r="BM1174" s="631"/>
      <c r="BN1174" s="631"/>
      <c r="BO1174" s="631"/>
      <c r="BP1174" s="631"/>
      <c r="BQ1174" s="631"/>
      <c r="BR1174" s="631"/>
      <c r="BS1174" s="631"/>
      <c r="BT1174" s="634"/>
      <c r="BU1174" s="635"/>
      <c r="BV1174" s="633"/>
      <c r="BW1174" s="636"/>
    </row>
    <row r="1175" spans="2:75" ht="15.75" customHeight="1">
      <c r="B1175" s="330" t="s">
        <v>172</v>
      </c>
      <c r="C1175" s="331">
        <v>5109839000186</v>
      </c>
      <c r="D1175" s="332" t="s">
        <v>13</v>
      </c>
      <c r="E1175" s="332" t="s">
        <v>616</v>
      </c>
      <c r="F1175" s="332" t="s">
        <v>617</v>
      </c>
      <c r="G1175" s="333" t="s">
        <v>34</v>
      </c>
      <c r="H1175" s="333" t="s">
        <v>1337</v>
      </c>
      <c r="I1175" s="333" t="s">
        <v>34</v>
      </c>
      <c r="J1175" s="333" t="s">
        <v>608</v>
      </c>
      <c r="K1175" s="334" t="s">
        <v>48</v>
      </c>
      <c r="L1175" s="335"/>
      <c r="M1175" s="335" t="s">
        <v>34</v>
      </c>
      <c r="N1175" s="334">
        <v>109241</v>
      </c>
      <c r="O1175" s="334" t="s">
        <v>1321</v>
      </c>
      <c r="P1175" s="338">
        <v>37503</v>
      </c>
      <c r="Q1175" s="339">
        <v>207826590.66999999</v>
      </c>
      <c r="R1175" s="339">
        <v>266451082.70277777</v>
      </c>
      <c r="S1175" s="334">
        <v>33</v>
      </c>
      <c r="T1175" s="336">
        <v>7.6279791376347772E-2</v>
      </c>
      <c r="U1175" s="336">
        <v>0.98608375151608063</v>
      </c>
      <c r="V1175" s="336">
        <v>9.2305440595354948E-2</v>
      </c>
      <c r="W1175" s="336">
        <v>0.90490196279393686</v>
      </c>
      <c r="X1175" s="336">
        <v>0.11303062216774684</v>
      </c>
      <c r="Y1175" s="336">
        <v>0.85713174110300272</v>
      </c>
      <c r="Z1175" s="336">
        <v>0.18243889929955026</v>
      </c>
      <c r="AA1175" s="336">
        <v>1.0370418481684063</v>
      </c>
      <c r="AB1175" s="336">
        <v>2.8683682831274596E-2</v>
      </c>
      <c r="AC1175" s="340">
        <v>-0.29411696652545261</v>
      </c>
      <c r="AD1175" s="509">
        <v>12219414000195</v>
      </c>
      <c r="AE1175" s="337" t="s">
        <v>2234</v>
      </c>
      <c r="AF1175" s="337" t="s">
        <v>2143</v>
      </c>
      <c r="AG1175" s="341" t="s">
        <v>1437</v>
      </c>
      <c r="AH1175" s="341" t="s">
        <v>2138</v>
      </c>
      <c r="AI1175" s="341">
        <v>500</v>
      </c>
      <c r="AJ1175" s="341">
        <v>500</v>
      </c>
      <c r="AK1175" s="341">
        <v>500</v>
      </c>
      <c r="AL1175" s="336">
        <v>1.9199999999999998E-2</v>
      </c>
      <c r="AM1175" s="336">
        <v>0.2</v>
      </c>
      <c r="AN1175" s="336" t="s">
        <v>64</v>
      </c>
      <c r="AO1175" s="334" t="s">
        <v>1324</v>
      </c>
      <c r="AP1175" s="337" t="s">
        <v>13</v>
      </c>
      <c r="AQ1175" s="343" t="s">
        <v>674</v>
      </c>
      <c r="AR1175" s="336">
        <v>6.3999999999999994E-3</v>
      </c>
      <c r="AS1175" s="336">
        <v>6.3999999999999994E-3</v>
      </c>
      <c r="AT1175" s="336"/>
      <c r="AX1175" s="629"/>
      <c r="AY1175" s="630"/>
      <c r="AZ1175" s="630"/>
      <c r="BA1175" s="630"/>
      <c r="BB1175" s="631"/>
      <c r="BC1175" s="630"/>
      <c r="BD1175" s="630"/>
      <c r="BE1175" s="630"/>
      <c r="BF1175" s="630"/>
      <c r="BG1175" s="631"/>
      <c r="BH1175" s="631"/>
      <c r="BI1175" s="632"/>
      <c r="BJ1175" s="632"/>
      <c r="BK1175" s="632"/>
      <c r="BL1175" s="631"/>
      <c r="BM1175" s="631"/>
      <c r="BN1175" s="631"/>
      <c r="BO1175" s="631"/>
      <c r="BP1175" s="631"/>
      <c r="BQ1175" s="631"/>
      <c r="BR1175" s="631"/>
      <c r="BS1175" s="631"/>
      <c r="BT1175" s="634"/>
      <c r="BU1175" s="635"/>
      <c r="BV1175" s="633"/>
      <c r="BW1175" s="636"/>
    </row>
    <row r="1176" spans="2:75" ht="15.75" customHeight="1">
      <c r="B1176" s="330" t="s">
        <v>936</v>
      </c>
      <c r="C1176" s="331">
        <v>10459361000154</v>
      </c>
      <c r="D1176" s="332" t="s">
        <v>13</v>
      </c>
      <c r="E1176" s="332" t="s">
        <v>616</v>
      </c>
      <c r="F1176" s="332" t="s">
        <v>617</v>
      </c>
      <c r="G1176" s="333" t="s">
        <v>34</v>
      </c>
      <c r="H1176" s="333" t="s">
        <v>865</v>
      </c>
      <c r="I1176" s="333" t="s">
        <v>34</v>
      </c>
      <c r="J1176" s="333" t="s">
        <v>608</v>
      </c>
      <c r="K1176" s="334" t="s">
        <v>48</v>
      </c>
      <c r="L1176" s="335"/>
      <c r="M1176" s="335" t="s">
        <v>1415</v>
      </c>
      <c r="N1176" s="334">
        <v>270369</v>
      </c>
      <c r="O1176" s="334" t="s">
        <v>1321</v>
      </c>
      <c r="P1176" s="338">
        <v>40627</v>
      </c>
      <c r="Q1176" s="339">
        <v>138243296.84</v>
      </c>
      <c r="R1176" s="339">
        <v>244066712.80027783</v>
      </c>
      <c r="S1176" s="334">
        <v>33</v>
      </c>
      <c r="T1176" s="336">
        <v>8.9114379032672719E-2</v>
      </c>
      <c r="U1176" s="336">
        <v>1.15199897122177</v>
      </c>
      <c r="V1176" s="336">
        <v>3.1629930810826323E-2</v>
      </c>
      <c r="W1176" s="336">
        <v>0.31007908406206658</v>
      </c>
      <c r="X1176" s="336">
        <v>8.1005704817228352E-2</v>
      </c>
      <c r="Y1176" s="336">
        <v>0.61428097516992464</v>
      </c>
      <c r="Z1176" s="336">
        <v>0.17860744699520614</v>
      </c>
      <c r="AA1176" s="336">
        <v>1.0152626311586492</v>
      </c>
      <c r="AB1176" s="336">
        <v>5.8621378645880261E-2</v>
      </c>
      <c r="AC1176" s="340">
        <v>-1.0968124719841854</v>
      </c>
      <c r="AD1176" s="509">
        <v>0</v>
      </c>
      <c r="AE1176" s="337" t="s">
        <v>469</v>
      </c>
      <c r="AF1176" s="337" t="s">
        <v>469</v>
      </c>
      <c r="AG1176" s="341" t="s">
        <v>469</v>
      </c>
      <c r="AH1176" s="341" t="s">
        <v>2138</v>
      </c>
      <c r="AI1176" s="341">
        <v>1000</v>
      </c>
      <c r="AJ1176" s="341">
        <v>1000</v>
      </c>
      <c r="AK1176" s="341">
        <v>1000</v>
      </c>
      <c r="AL1176" s="336">
        <v>9.0000000000000011E-3</v>
      </c>
      <c r="AM1176" s="336">
        <v>0.2</v>
      </c>
      <c r="AN1176" s="336" t="s">
        <v>64</v>
      </c>
      <c r="AO1176" s="334" t="s">
        <v>1324</v>
      </c>
      <c r="AP1176" s="337" t="s">
        <v>13</v>
      </c>
      <c r="AQ1176" s="343" t="s">
        <v>668</v>
      </c>
      <c r="AR1176" s="336">
        <v>2.6666666666666666E-3</v>
      </c>
      <c r="AS1176" s="336">
        <v>2.6666666666666666E-3</v>
      </c>
      <c r="AT1176" s="336"/>
      <c r="AX1176" s="629"/>
      <c r="AY1176" s="630"/>
      <c r="AZ1176" s="630"/>
      <c r="BA1176" s="630"/>
      <c r="BB1176" s="631"/>
      <c r="BC1176" s="630"/>
      <c r="BD1176" s="630"/>
      <c r="BE1176" s="630"/>
      <c r="BF1176" s="630"/>
      <c r="BG1176" s="631"/>
      <c r="BH1176" s="631"/>
      <c r="BI1176" s="632"/>
      <c r="BJ1176" s="632"/>
      <c r="BK1176" s="632"/>
      <c r="BL1176" s="631"/>
      <c r="BM1176" s="631"/>
      <c r="BN1176" s="631"/>
      <c r="BO1176" s="631"/>
      <c r="BP1176" s="631"/>
      <c r="BQ1176" s="631"/>
      <c r="BR1176" s="631"/>
      <c r="BS1176" s="631"/>
      <c r="BT1176" s="634"/>
      <c r="BU1176" s="635"/>
      <c r="BV1176" s="633"/>
      <c r="BW1176" s="636"/>
    </row>
    <row r="1177" spans="2:75" ht="15.75" customHeight="1">
      <c r="B1177" s="330" t="s">
        <v>1680</v>
      </c>
      <c r="C1177" s="331">
        <v>27566556000104</v>
      </c>
      <c r="D1177" s="332" t="s">
        <v>13</v>
      </c>
      <c r="E1177" s="332" t="s">
        <v>616</v>
      </c>
      <c r="F1177" s="332" t="s">
        <v>617</v>
      </c>
      <c r="G1177" s="333" t="s">
        <v>34</v>
      </c>
      <c r="H1177" s="333" t="s">
        <v>1338</v>
      </c>
      <c r="I1177" s="333" t="s">
        <v>34</v>
      </c>
      <c r="J1177" s="333" t="s">
        <v>608</v>
      </c>
      <c r="K1177" s="334" t="s">
        <v>48</v>
      </c>
      <c r="L1177" s="335"/>
      <c r="M1177" s="335"/>
      <c r="N1177" s="334">
        <v>442410</v>
      </c>
      <c r="O1177" s="334" t="s">
        <v>1321</v>
      </c>
      <c r="P1177" s="338">
        <v>42888</v>
      </c>
      <c r="Q1177" s="339">
        <v>10425746.66</v>
      </c>
      <c r="R1177" s="339">
        <v>16632945.53575396</v>
      </c>
      <c r="S1177" s="334">
        <v>33</v>
      </c>
      <c r="T1177" s="336">
        <v>7.5696494779655232E-2</v>
      </c>
      <c r="U1177" s="336">
        <v>0.85142762720598153</v>
      </c>
      <c r="V1177" s="336">
        <v>-7.6389895465636126E-3</v>
      </c>
      <c r="W1177" s="336">
        <v>-7.010841862163128E-2</v>
      </c>
      <c r="X1177" s="336">
        <v>2.354027249849322E-2</v>
      </c>
      <c r="Y1177" s="336">
        <v>0.16553026331726045</v>
      </c>
      <c r="Z1177" s="336">
        <v>0.16400681579041021</v>
      </c>
      <c r="AA1177" s="336">
        <v>0.89622569030081878</v>
      </c>
      <c r="AB1177" s="336">
        <v>8.0952534176105428E-2</v>
      </c>
      <c r="AC1177" s="340">
        <v>-1.3322200279743908</v>
      </c>
      <c r="AD1177" s="509">
        <v>26269634000138</v>
      </c>
      <c r="AE1177" s="337" t="s">
        <v>2343</v>
      </c>
      <c r="AF1177" s="337" t="s">
        <v>2343</v>
      </c>
      <c r="AG1177" s="341" t="s">
        <v>1440</v>
      </c>
      <c r="AH1177" s="341" t="s">
        <v>2344</v>
      </c>
      <c r="AI1177" s="341">
        <v>1000</v>
      </c>
      <c r="AJ1177" s="341">
        <v>100</v>
      </c>
      <c r="AK1177" s="341">
        <v>1000</v>
      </c>
      <c r="AL1177" s="336">
        <v>0</v>
      </c>
      <c r="AM1177" s="336" t="s">
        <v>34</v>
      </c>
      <c r="AN1177" s="336" t="s">
        <v>64</v>
      </c>
      <c r="AO1177" s="334" t="s">
        <v>1324</v>
      </c>
      <c r="AP1177" s="337" t="s">
        <v>13</v>
      </c>
      <c r="AQ1177" s="343" t="s">
        <v>674</v>
      </c>
      <c r="AR1177" s="336" t="s">
        <v>34</v>
      </c>
      <c r="AS1177" s="336" t="s">
        <v>34</v>
      </c>
      <c r="AT1177" s="336"/>
      <c r="AX1177" s="629"/>
      <c r="AY1177" s="630"/>
      <c r="AZ1177" s="630"/>
      <c r="BA1177" s="630"/>
      <c r="BB1177" s="631"/>
      <c r="BC1177" s="630"/>
      <c r="BD1177" s="630"/>
      <c r="BE1177" s="630"/>
      <c r="BF1177" s="630"/>
      <c r="BG1177" s="631"/>
      <c r="BH1177" s="631"/>
      <c r="BI1177" s="632"/>
      <c r="BJ1177" s="632"/>
      <c r="BK1177" s="632"/>
      <c r="BL1177" s="631"/>
      <c r="BM1177" s="631"/>
      <c r="BN1177" s="631"/>
      <c r="BO1177" s="631"/>
      <c r="BP1177" s="631"/>
      <c r="BQ1177" s="631"/>
      <c r="BR1177" s="631"/>
      <c r="BS1177" s="631"/>
      <c r="BT1177" s="634"/>
      <c r="BU1177" s="635"/>
      <c r="BV1177" s="633"/>
      <c r="BW1177" s="636"/>
    </row>
    <row r="1178" spans="2:75" ht="15.75" customHeight="1">
      <c r="B1178" s="330" t="s">
        <v>527</v>
      </c>
      <c r="C1178" s="331">
        <v>42562316000117</v>
      </c>
      <c r="D1178" s="332" t="s">
        <v>13</v>
      </c>
      <c r="E1178" s="332" t="s">
        <v>616</v>
      </c>
      <c r="F1178" s="332" t="s">
        <v>619</v>
      </c>
      <c r="G1178" s="333" t="s">
        <v>34</v>
      </c>
      <c r="H1178" s="333" t="s">
        <v>1338</v>
      </c>
      <c r="I1178" s="333" t="s">
        <v>34</v>
      </c>
      <c r="J1178" s="333" t="s">
        <v>611</v>
      </c>
      <c r="K1178" s="334" t="s">
        <v>48</v>
      </c>
      <c r="L1178" s="335"/>
      <c r="M1178" s="335" t="s">
        <v>1415</v>
      </c>
      <c r="N1178" s="334">
        <v>604887</v>
      </c>
      <c r="O1178" s="334" t="s">
        <v>1321</v>
      </c>
      <c r="P1178" s="338">
        <v>44407</v>
      </c>
      <c r="Q1178" s="339">
        <v>21951855.649999999</v>
      </c>
      <c r="R1178" s="339">
        <v>42895517.718650825</v>
      </c>
      <c r="S1178" s="334">
        <v>33</v>
      </c>
      <c r="T1178" s="336">
        <v>-3.7949858165630124E-3</v>
      </c>
      <c r="U1178" s="336">
        <v>-4.9058522361233349E-2</v>
      </c>
      <c r="V1178" s="336">
        <v>2.5148173011031671E-2</v>
      </c>
      <c r="W1178" s="336">
        <v>0.24653618434176289</v>
      </c>
      <c r="X1178" s="336" t="s">
        <v>1418</v>
      </c>
      <c r="Y1178" s="336" t="s">
        <v>1418</v>
      </c>
      <c r="Z1178" s="336" t="s">
        <v>1418</v>
      </c>
      <c r="AA1178" s="336" t="s">
        <v>1418</v>
      </c>
      <c r="AB1178" s="336">
        <v>7.5534894895426752E-2</v>
      </c>
      <c r="AC1178" s="340">
        <v>-0.91968827775901207</v>
      </c>
      <c r="AD1178" s="509">
        <v>0</v>
      </c>
      <c r="AE1178" s="337" t="s">
        <v>2232</v>
      </c>
      <c r="AF1178" s="337" t="s">
        <v>2134</v>
      </c>
      <c r="AG1178" s="341" t="s">
        <v>1436</v>
      </c>
      <c r="AH1178" s="341" t="s">
        <v>2135</v>
      </c>
      <c r="AI1178" s="341">
        <v>100000</v>
      </c>
      <c r="AJ1178" s="341">
        <v>10000</v>
      </c>
      <c r="AK1178" s="341">
        <v>100000</v>
      </c>
      <c r="AL1178" s="336">
        <v>1.5700000000000002E-2</v>
      </c>
      <c r="AM1178" s="336">
        <v>0.15</v>
      </c>
      <c r="AN1178" s="336" t="s">
        <v>64</v>
      </c>
      <c r="AO1178" s="334" t="s">
        <v>1324</v>
      </c>
      <c r="AP1178" s="337" t="s">
        <v>13</v>
      </c>
      <c r="AQ1178" s="343" t="s">
        <v>668</v>
      </c>
      <c r="AR1178" s="336" t="s">
        <v>34</v>
      </c>
      <c r="AS1178" s="336" t="s">
        <v>34</v>
      </c>
      <c r="AT1178" s="336"/>
      <c r="AX1178" s="629"/>
      <c r="AY1178" s="630"/>
      <c r="AZ1178" s="630"/>
      <c r="BA1178" s="630"/>
      <c r="BB1178" s="631"/>
      <c r="BC1178" s="630"/>
      <c r="BD1178" s="630"/>
      <c r="BE1178" s="630"/>
      <c r="BF1178" s="630"/>
      <c r="BG1178" s="631"/>
      <c r="BH1178" s="631"/>
      <c r="BI1178" s="632"/>
      <c r="BJ1178" s="632"/>
      <c r="BK1178" s="632"/>
      <c r="BL1178" s="631"/>
      <c r="BM1178" s="631"/>
      <c r="BN1178" s="631"/>
      <c r="BO1178" s="631"/>
      <c r="BP1178" s="631"/>
      <c r="BQ1178" s="631"/>
      <c r="BR1178" s="631"/>
      <c r="BS1178" s="631"/>
      <c r="BT1178" s="634"/>
      <c r="BU1178" s="635"/>
      <c r="BV1178" s="633"/>
      <c r="BW1178" s="636"/>
    </row>
    <row r="1179" spans="2:75" ht="15.75" customHeight="1">
      <c r="B1179" s="330" t="s">
        <v>174</v>
      </c>
      <c r="C1179" s="331">
        <v>29298540000185</v>
      </c>
      <c r="D1179" s="332" t="s">
        <v>13</v>
      </c>
      <c r="E1179" s="332" t="s">
        <v>615</v>
      </c>
      <c r="F1179" s="332" t="s">
        <v>619</v>
      </c>
      <c r="G1179" s="333" t="s">
        <v>34</v>
      </c>
      <c r="H1179" s="333" t="s">
        <v>865</v>
      </c>
      <c r="I1179" s="333" t="s">
        <v>34</v>
      </c>
      <c r="J1179" s="333"/>
      <c r="K1179" s="334" t="s">
        <v>48</v>
      </c>
      <c r="L1179" s="335"/>
      <c r="M1179" s="335" t="s">
        <v>34</v>
      </c>
      <c r="N1179" s="334">
        <v>464597</v>
      </c>
      <c r="O1179" s="334" t="s">
        <v>1321</v>
      </c>
      <c r="P1179" s="338">
        <v>43160</v>
      </c>
      <c r="Q1179" s="339">
        <v>104335094.28</v>
      </c>
      <c r="R1179" s="339">
        <v>113436970.12365086</v>
      </c>
      <c r="S1179" s="334">
        <v>33</v>
      </c>
      <c r="T1179" s="336">
        <v>8.7997281305662423E-2</v>
      </c>
      <c r="U1179" s="336">
        <v>1.1375580308680453</v>
      </c>
      <c r="V1179" s="336">
        <v>8.1016954742870739E-2</v>
      </c>
      <c r="W1179" s="336">
        <v>0.79423705573104175</v>
      </c>
      <c r="X1179" s="336">
        <v>7.6783589933745011E-2</v>
      </c>
      <c r="Y1179" s="336">
        <v>0.58226391101675901</v>
      </c>
      <c r="Z1179" s="336">
        <v>0.25495234938002009</v>
      </c>
      <c r="AA1179" s="336">
        <v>1.4492318064351808</v>
      </c>
      <c r="AB1179" s="336">
        <v>5.4044360872612884E-2</v>
      </c>
      <c r="AC1179" s="340">
        <v>-0.32905542903699903</v>
      </c>
      <c r="AD1179" s="509">
        <v>29054797000191</v>
      </c>
      <c r="AE1179" s="337" t="s">
        <v>2234</v>
      </c>
      <c r="AF1179" s="337" t="s">
        <v>2143</v>
      </c>
      <c r="AG1179" s="341" t="s">
        <v>1437</v>
      </c>
      <c r="AH1179" s="341" t="s">
        <v>2138</v>
      </c>
      <c r="AI1179" s="341">
        <v>1000</v>
      </c>
      <c r="AJ1179" s="341">
        <v>1</v>
      </c>
      <c r="AK1179" s="341">
        <v>1000</v>
      </c>
      <c r="AL1179" s="336">
        <v>1.9199999999999998E-2</v>
      </c>
      <c r="AM1179" s="336">
        <v>0.2</v>
      </c>
      <c r="AN1179" s="336" t="s">
        <v>64</v>
      </c>
      <c r="AO1179" s="334" t="s">
        <v>1324</v>
      </c>
      <c r="AP1179" s="337" t="s">
        <v>13</v>
      </c>
      <c r="AQ1179" s="343" t="s">
        <v>664</v>
      </c>
      <c r="AR1179" s="336">
        <v>6.6666666666666662E-3</v>
      </c>
      <c r="AS1179" s="336">
        <v>6.6666666666666662E-3</v>
      </c>
      <c r="AT1179" s="336"/>
      <c r="AX1179" s="629"/>
      <c r="AY1179" s="630"/>
      <c r="AZ1179" s="630"/>
      <c r="BA1179" s="630"/>
      <c r="BB1179" s="631"/>
      <c r="BC1179" s="630"/>
      <c r="BD1179" s="630"/>
      <c r="BE1179" s="630"/>
      <c r="BF1179" s="630"/>
      <c r="BG1179" s="631"/>
      <c r="BH1179" s="631"/>
      <c r="BI1179" s="632"/>
      <c r="BJ1179" s="632"/>
      <c r="BK1179" s="632"/>
      <c r="BL1179" s="631"/>
      <c r="BM1179" s="631"/>
      <c r="BN1179" s="631"/>
      <c r="BO1179" s="631"/>
      <c r="BP1179" s="631"/>
      <c r="BQ1179" s="631"/>
      <c r="BR1179" s="631"/>
      <c r="BS1179" s="631"/>
      <c r="BT1179" s="634"/>
      <c r="BU1179" s="635"/>
      <c r="BV1179" s="633"/>
      <c r="BW1179" s="636"/>
    </row>
    <row r="1180" spans="2:75" ht="15.75" customHeight="1">
      <c r="B1180" s="330" t="s">
        <v>930</v>
      </c>
      <c r="C1180" s="331">
        <v>27751295000194</v>
      </c>
      <c r="D1180" s="332" t="s">
        <v>13</v>
      </c>
      <c r="E1180" s="332" t="s">
        <v>615</v>
      </c>
      <c r="F1180" s="332" t="s">
        <v>619</v>
      </c>
      <c r="G1180" s="333" t="s">
        <v>34</v>
      </c>
      <c r="H1180" s="333" t="s">
        <v>1338</v>
      </c>
      <c r="I1180" s="333" t="s">
        <v>34</v>
      </c>
      <c r="J1180" s="333" t="s">
        <v>700</v>
      </c>
      <c r="K1180" s="334" t="s">
        <v>48</v>
      </c>
      <c r="L1180" s="335"/>
      <c r="M1180" s="335" t="s">
        <v>34</v>
      </c>
      <c r="N1180" s="334">
        <v>448168</v>
      </c>
      <c r="O1180" s="334" t="s">
        <v>1321</v>
      </c>
      <c r="P1180" s="338">
        <v>42964</v>
      </c>
      <c r="Q1180" s="339">
        <v>4601216.01</v>
      </c>
      <c r="R1180" s="339">
        <v>4996185.8598015849</v>
      </c>
      <c r="S1180" s="334">
        <v>33</v>
      </c>
      <c r="T1180" s="336">
        <v>0.26628606208586425</v>
      </c>
      <c r="U1180" s="336">
        <v>3.4423318986618492</v>
      </c>
      <c r="V1180" s="336">
        <v>0.33300524998864733</v>
      </c>
      <c r="W1180" s="336">
        <v>3.2645649312958991</v>
      </c>
      <c r="X1180" s="336">
        <v>0.4511348495590688</v>
      </c>
      <c r="Y1180" s="336">
        <v>3.4210375176112682</v>
      </c>
      <c r="Z1180" s="336">
        <v>0.16618484777705556</v>
      </c>
      <c r="AA1180" s="336">
        <v>0.94464854994182601</v>
      </c>
      <c r="AB1180" s="336">
        <v>0.25075237128076416</v>
      </c>
      <c r="AC1180" s="340">
        <v>0.88484072210780484</v>
      </c>
      <c r="AD1180" s="509">
        <v>19628666000117</v>
      </c>
      <c r="AE1180" s="337" t="s">
        <v>2148</v>
      </c>
      <c r="AF1180" s="337" t="s">
        <v>2134</v>
      </c>
      <c r="AG1180" s="341" t="s">
        <v>1436</v>
      </c>
      <c r="AH1180" s="341" t="s">
        <v>2138</v>
      </c>
      <c r="AI1180" s="341">
        <v>5000</v>
      </c>
      <c r="AJ1180" s="341">
        <v>5000</v>
      </c>
      <c r="AK1180" s="341">
        <v>5000</v>
      </c>
      <c r="AL1180" s="336">
        <v>0</v>
      </c>
      <c r="AM1180" s="336" t="s">
        <v>34</v>
      </c>
      <c r="AN1180" s="336" t="s">
        <v>34</v>
      </c>
      <c r="AO1180" s="334" t="s">
        <v>1324</v>
      </c>
      <c r="AP1180" s="337" t="s">
        <v>13</v>
      </c>
      <c r="AQ1180" s="343" t="s">
        <v>668</v>
      </c>
      <c r="AR1180" s="336">
        <v>4.1999999999999997E-3</v>
      </c>
      <c r="AS1180" s="336">
        <v>4.1999999999999997E-3</v>
      </c>
      <c r="AT1180" s="336"/>
      <c r="AX1180" s="629"/>
      <c r="AY1180" s="630"/>
      <c r="AZ1180" s="630"/>
      <c r="BA1180" s="630"/>
      <c r="BB1180" s="631"/>
      <c r="BC1180" s="630"/>
      <c r="BD1180" s="630"/>
      <c r="BE1180" s="630"/>
      <c r="BF1180" s="630"/>
      <c r="BG1180" s="631"/>
      <c r="BH1180" s="631"/>
      <c r="BI1180" s="632"/>
      <c r="BJ1180" s="632"/>
      <c r="BK1180" s="632"/>
      <c r="BL1180" s="631"/>
      <c r="BM1180" s="631"/>
      <c r="BN1180" s="631"/>
      <c r="BO1180" s="631"/>
      <c r="BP1180" s="631"/>
      <c r="BQ1180" s="631"/>
      <c r="BR1180" s="631"/>
      <c r="BS1180" s="631"/>
      <c r="BT1180" s="634"/>
      <c r="BU1180" s="635"/>
      <c r="BV1180" s="633"/>
      <c r="BW1180" s="636"/>
    </row>
    <row r="1181" spans="2:75" ht="15.75" customHeight="1">
      <c r="B1181" s="330" t="s">
        <v>931</v>
      </c>
      <c r="C1181" s="331">
        <v>19628666000117</v>
      </c>
      <c r="D1181" s="332" t="s">
        <v>13</v>
      </c>
      <c r="E1181" s="332" t="s">
        <v>615</v>
      </c>
      <c r="F1181" s="332" t="s">
        <v>619</v>
      </c>
      <c r="G1181" s="333" t="s">
        <v>34</v>
      </c>
      <c r="H1181" s="333" t="s">
        <v>1338</v>
      </c>
      <c r="I1181" s="333" t="s">
        <v>34</v>
      </c>
      <c r="J1181" s="333" t="s">
        <v>700</v>
      </c>
      <c r="K1181" s="334" t="s">
        <v>48</v>
      </c>
      <c r="L1181" s="335"/>
      <c r="M1181" s="335" t="s">
        <v>34</v>
      </c>
      <c r="N1181" s="334">
        <v>370126</v>
      </c>
      <c r="O1181" s="334" t="s">
        <v>1321</v>
      </c>
      <c r="P1181" s="338">
        <v>41759</v>
      </c>
      <c r="Q1181" s="339">
        <v>188343756.80000001</v>
      </c>
      <c r="R1181" s="339">
        <v>244892605.36615095</v>
      </c>
      <c r="S1181" s="334">
        <v>33</v>
      </c>
      <c r="T1181" s="336">
        <v>0.26837709566893864</v>
      </c>
      <c r="U1181" s="336">
        <v>3.4693630979210472</v>
      </c>
      <c r="V1181" s="336">
        <v>0.33714823429558294</v>
      </c>
      <c r="W1181" s="336">
        <v>3.3051800305467136</v>
      </c>
      <c r="X1181" s="336">
        <v>0.45999457810846356</v>
      </c>
      <c r="Y1181" s="336">
        <v>3.4882224486644891</v>
      </c>
      <c r="Z1181" s="336">
        <v>0.16710729167402305</v>
      </c>
      <c r="AA1181" s="336">
        <v>0.94989202009767337</v>
      </c>
      <c r="AB1181" s="336">
        <v>0.25498083940757377</v>
      </c>
      <c r="AC1181" s="340">
        <v>0.8865367612403624</v>
      </c>
      <c r="AD1181" s="509">
        <v>19770499000144</v>
      </c>
      <c r="AE1181" s="337" t="s">
        <v>2262</v>
      </c>
      <c r="AF1181" s="337" t="s">
        <v>2134</v>
      </c>
      <c r="AG1181" s="341" t="s">
        <v>1436</v>
      </c>
      <c r="AH1181" s="341" t="s">
        <v>2138</v>
      </c>
      <c r="AI1181" s="341">
        <v>5000</v>
      </c>
      <c r="AJ1181" s="341">
        <v>1000</v>
      </c>
      <c r="AK1181" s="341">
        <v>5000</v>
      </c>
      <c r="AL1181" s="336">
        <v>0.02</v>
      </c>
      <c r="AM1181" s="336">
        <v>0.2</v>
      </c>
      <c r="AN1181" s="336" t="s">
        <v>34</v>
      </c>
      <c r="AO1181" s="334" t="s">
        <v>1324</v>
      </c>
      <c r="AP1181" s="337" t="s">
        <v>13</v>
      </c>
      <c r="AQ1181" s="343" t="s">
        <v>674</v>
      </c>
      <c r="AR1181" s="336">
        <v>4.1999999999999997E-3</v>
      </c>
      <c r="AS1181" s="336">
        <v>4.1999999999999997E-3</v>
      </c>
      <c r="AT1181" s="336"/>
      <c r="AX1181" s="629"/>
      <c r="AY1181" s="630"/>
      <c r="AZ1181" s="630"/>
      <c r="BA1181" s="630"/>
      <c r="BB1181" s="631"/>
      <c r="BC1181" s="630"/>
      <c r="BD1181" s="630"/>
      <c r="BE1181" s="630"/>
      <c r="BF1181" s="630"/>
      <c r="BG1181" s="631"/>
      <c r="BH1181" s="631"/>
      <c r="BI1181" s="632"/>
      <c r="BJ1181" s="632"/>
      <c r="BK1181" s="632"/>
      <c r="BL1181" s="631"/>
      <c r="BM1181" s="631"/>
      <c r="BN1181" s="631"/>
      <c r="BO1181" s="631"/>
      <c r="BP1181" s="631"/>
      <c r="BQ1181" s="631"/>
      <c r="BR1181" s="631"/>
      <c r="BS1181" s="631"/>
      <c r="BT1181" s="634"/>
      <c r="BU1181" s="635"/>
      <c r="BV1181" s="633"/>
      <c r="BW1181" s="636"/>
    </row>
    <row r="1182" spans="2:75" ht="15.75" customHeight="1">
      <c r="B1182" s="330" t="s">
        <v>1638</v>
      </c>
      <c r="C1182" s="331">
        <v>31006657000190</v>
      </c>
      <c r="D1182" s="332" t="s">
        <v>13</v>
      </c>
      <c r="E1182" s="332" t="s">
        <v>615</v>
      </c>
      <c r="F1182" s="332" t="s">
        <v>619</v>
      </c>
      <c r="G1182" s="333" t="s">
        <v>34</v>
      </c>
      <c r="H1182" s="333" t="s">
        <v>1338</v>
      </c>
      <c r="I1182" s="333" t="s">
        <v>34</v>
      </c>
      <c r="J1182" s="333" t="s">
        <v>700</v>
      </c>
      <c r="K1182" s="334" t="s">
        <v>48</v>
      </c>
      <c r="L1182" s="335"/>
      <c r="M1182" s="335"/>
      <c r="N1182" s="334">
        <v>484751</v>
      </c>
      <c r="O1182" s="334" t="s">
        <v>1321</v>
      </c>
      <c r="P1182" s="338">
        <v>43473</v>
      </c>
      <c r="Q1182" s="339">
        <v>21746331.960000001</v>
      </c>
      <c r="R1182" s="339">
        <v>27990535.213769816</v>
      </c>
      <c r="S1182" s="334">
        <v>33</v>
      </c>
      <c r="T1182" s="336">
        <v>0.2973924313765941</v>
      </c>
      <c r="U1182" s="336">
        <v>3.34504435024441</v>
      </c>
      <c r="V1182" s="336">
        <v>0.36465607595225014</v>
      </c>
      <c r="W1182" s="336">
        <v>3.3467071357994338</v>
      </c>
      <c r="X1182" s="336">
        <v>0.64356022107899302</v>
      </c>
      <c r="Y1182" s="336">
        <v>4.525380615816526</v>
      </c>
      <c r="Z1182" s="336">
        <v>0.1500365065141458</v>
      </c>
      <c r="AA1182" s="336">
        <v>0.81988404550700456</v>
      </c>
      <c r="AB1182" s="336">
        <v>0.25203058983841747</v>
      </c>
      <c r="AC1182" s="340">
        <v>0.94985504877171023</v>
      </c>
      <c r="AD1182" s="509">
        <v>19628666000117</v>
      </c>
      <c r="AE1182" s="337" t="s">
        <v>2343</v>
      </c>
      <c r="AF1182" s="337" t="s">
        <v>2343</v>
      </c>
      <c r="AG1182" s="341" t="s">
        <v>1440</v>
      </c>
      <c r="AH1182" s="341" t="s">
        <v>2138</v>
      </c>
      <c r="AI1182" s="341">
        <v>10000</v>
      </c>
      <c r="AJ1182" s="341">
        <v>5000</v>
      </c>
      <c r="AK1182" s="341">
        <v>5000</v>
      </c>
      <c r="AL1182" s="336">
        <v>0</v>
      </c>
      <c r="AM1182" s="336" t="s">
        <v>34</v>
      </c>
      <c r="AN1182" s="336" t="s">
        <v>64</v>
      </c>
      <c r="AO1182" s="334" t="s">
        <v>1324</v>
      </c>
      <c r="AP1182" s="337" t="s">
        <v>13</v>
      </c>
      <c r="AQ1182" s="343" t="s">
        <v>668</v>
      </c>
      <c r="AR1182" s="336" t="s">
        <v>34</v>
      </c>
      <c r="AS1182" s="336" t="s">
        <v>34</v>
      </c>
      <c r="AT1182" s="336"/>
      <c r="AX1182" s="629"/>
      <c r="AY1182" s="630"/>
      <c r="AZ1182" s="630"/>
      <c r="BA1182" s="630"/>
      <c r="BB1182" s="631"/>
      <c r="BC1182" s="630"/>
      <c r="BD1182" s="630"/>
      <c r="BE1182" s="630"/>
      <c r="BF1182" s="630"/>
      <c r="BG1182" s="631"/>
      <c r="BH1182" s="631"/>
      <c r="BI1182" s="632"/>
      <c r="BJ1182" s="632"/>
      <c r="BK1182" s="632"/>
      <c r="BL1182" s="631"/>
      <c r="BM1182" s="631"/>
      <c r="BN1182" s="631"/>
      <c r="BO1182" s="631"/>
      <c r="BP1182" s="631"/>
      <c r="BQ1182" s="631"/>
      <c r="BR1182" s="631"/>
      <c r="BS1182" s="631"/>
      <c r="BT1182" s="634"/>
      <c r="BU1182" s="635"/>
      <c r="BV1182" s="633"/>
      <c r="BW1182" s="636"/>
    </row>
    <row r="1183" spans="2:75" ht="15.75" customHeight="1">
      <c r="B1183" s="330" t="s">
        <v>1163</v>
      </c>
      <c r="C1183" s="331">
        <v>38971869000156</v>
      </c>
      <c r="D1183" s="332" t="s">
        <v>13</v>
      </c>
      <c r="E1183" s="332" t="s">
        <v>615</v>
      </c>
      <c r="F1183" s="332" t="s">
        <v>619</v>
      </c>
      <c r="G1183" s="333" t="s">
        <v>34</v>
      </c>
      <c r="H1183" s="333" t="s">
        <v>1338</v>
      </c>
      <c r="I1183" s="333" t="s">
        <v>34</v>
      </c>
      <c r="J1183" s="333" t="s">
        <v>611</v>
      </c>
      <c r="K1183" s="334" t="s">
        <v>48</v>
      </c>
      <c r="L1183" s="335"/>
      <c r="M1183" s="335" t="s">
        <v>1415</v>
      </c>
      <c r="N1183" s="334">
        <v>558524</v>
      </c>
      <c r="O1183" s="334" t="s">
        <v>1321</v>
      </c>
      <c r="P1183" s="338">
        <v>44132</v>
      </c>
      <c r="Q1183" s="339">
        <v>16646686.07</v>
      </c>
      <c r="R1183" s="339">
        <v>27585167.233730134</v>
      </c>
      <c r="S1183" s="334">
        <v>33</v>
      </c>
      <c r="T1183" s="336">
        <v>8.1341306667398028E-2</v>
      </c>
      <c r="U1183" s="336">
        <v>1.0515149475969661</v>
      </c>
      <c r="V1183" s="336">
        <v>0.17667819257708506</v>
      </c>
      <c r="W1183" s="336">
        <v>1.7320370523634643</v>
      </c>
      <c r="X1183" s="336" t="s">
        <v>1418</v>
      </c>
      <c r="Y1183" s="336" t="s">
        <v>1418</v>
      </c>
      <c r="Z1183" s="336" t="s">
        <v>1418</v>
      </c>
      <c r="AA1183" s="336" t="s">
        <v>1418</v>
      </c>
      <c r="AB1183" s="336">
        <v>9.6398631900246085E-2</v>
      </c>
      <c r="AC1183" s="340">
        <v>0.72866361711510608</v>
      </c>
      <c r="AD1183" s="509">
        <v>38537672000103</v>
      </c>
      <c r="AE1183" s="337" t="s">
        <v>2406</v>
      </c>
      <c r="AF1183" s="337" t="s">
        <v>2134</v>
      </c>
      <c r="AG1183" s="341" t="s">
        <v>1436</v>
      </c>
      <c r="AH1183" s="341" t="s">
        <v>2135</v>
      </c>
      <c r="AI1183" s="341">
        <v>500</v>
      </c>
      <c r="AJ1183" s="341">
        <v>100</v>
      </c>
      <c r="AK1183" s="341">
        <v>100</v>
      </c>
      <c r="AL1183" s="336">
        <v>1.7000000000000001E-2</v>
      </c>
      <c r="AM1183" s="336">
        <v>0.2</v>
      </c>
      <c r="AN1183" s="336" t="s">
        <v>34</v>
      </c>
      <c r="AO1183" s="334" t="s">
        <v>1324</v>
      </c>
      <c r="AP1183" s="337" t="s">
        <v>13</v>
      </c>
      <c r="AQ1183" s="343" t="s">
        <v>668</v>
      </c>
      <c r="AR1183" s="336" t="s">
        <v>34</v>
      </c>
      <c r="AS1183" s="336" t="s">
        <v>34</v>
      </c>
      <c r="AT1183" s="336"/>
      <c r="AX1183" s="629"/>
      <c r="AY1183" s="630"/>
      <c r="AZ1183" s="630"/>
      <c r="BA1183" s="630"/>
      <c r="BB1183" s="631"/>
      <c r="BC1183" s="630"/>
      <c r="BD1183" s="630"/>
      <c r="BE1183" s="630"/>
      <c r="BF1183" s="630"/>
      <c r="BG1183" s="631"/>
      <c r="BH1183" s="631"/>
      <c r="BI1183" s="632"/>
      <c r="BJ1183" s="632"/>
      <c r="BK1183" s="632"/>
      <c r="BL1183" s="631"/>
      <c r="BM1183" s="631"/>
      <c r="BN1183" s="631"/>
      <c r="BO1183" s="631"/>
      <c r="BP1183" s="631"/>
      <c r="BQ1183" s="631"/>
      <c r="BR1183" s="631"/>
      <c r="BS1183" s="631"/>
      <c r="BT1183" s="634"/>
      <c r="BU1183" s="635"/>
      <c r="BV1183" s="633"/>
      <c r="BW1183" s="636"/>
    </row>
    <row r="1184" spans="2:75" ht="15.75" customHeight="1">
      <c r="B1184" s="330" t="s">
        <v>210</v>
      </c>
      <c r="C1184" s="331">
        <v>31440882000130</v>
      </c>
      <c r="D1184" s="332" t="s">
        <v>13</v>
      </c>
      <c r="E1184" s="332" t="s">
        <v>616</v>
      </c>
      <c r="F1184" s="332" t="s">
        <v>610</v>
      </c>
      <c r="G1184" s="333" t="s">
        <v>34</v>
      </c>
      <c r="H1184" s="333" t="s">
        <v>1337</v>
      </c>
      <c r="I1184" s="333" t="s">
        <v>34</v>
      </c>
      <c r="J1184" s="333" t="s">
        <v>611</v>
      </c>
      <c r="K1184" s="334" t="s">
        <v>48</v>
      </c>
      <c r="L1184" s="335"/>
      <c r="M1184" s="335" t="s">
        <v>34</v>
      </c>
      <c r="N1184" s="334">
        <v>478385</v>
      </c>
      <c r="O1184" s="334" t="s">
        <v>1321</v>
      </c>
      <c r="P1184" s="338">
        <v>43405</v>
      </c>
      <c r="Q1184" s="339">
        <v>134038519.19</v>
      </c>
      <c r="R1184" s="339">
        <v>150606597.40706342</v>
      </c>
      <c r="S1184" s="334">
        <v>33</v>
      </c>
      <c r="T1184" s="336">
        <v>8.1776539487687483E-2</v>
      </c>
      <c r="U1184" s="336">
        <v>1.0571412872141852</v>
      </c>
      <c r="V1184" s="336">
        <v>0.12199301858879941</v>
      </c>
      <c r="W1184" s="336">
        <v>1.1959394945319941</v>
      </c>
      <c r="X1184" s="336">
        <v>0.14398717522299043</v>
      </c>
      <c r="Y1184" s="336">
        <v>1.0918809065053658</v>
      </c>
      <c r="Z1184" s="336">
        <v>0.24648734004423711</v>
      </c>
      <c r="AA1184" s="336">
        <v>1.4011139491139224</v>
      </c>
      <c r="AB1184" s="336">
        <v>4.1123301415047393E-2</v>
      </c>
      <c r="AC1184" s="340">
        <v>0.45770768809848689</v>
      </c>
      <c r="AD1184" s="509">
        <v>0</v>
      </c>
      <c r="AE1184" s="337" t="s">
        <v>2284</v>
      </c>
      <c r="AF1184" s="337" t="s">
        <v>2143</v>
      </c>
      <c r="AG1184" s="341" t="s">
        <v>1437</v>
      </c>
      <c r="AH1184" s="341" t="s">
        <v>2138</v>
      </c>
      <c r="AI1184" s="341">
        <v>50000</v>
      </c>
      <c r="AJ1184" s="341">
        <v>20000</v>
      </c>
      <c r="AK1184" s="341">
        <v>20000</v>
      </c>
      <c r="AL1184" s="336">
        <v>0.02</v>
      </c>
      <c r="AM1184" s="336">
        <v>0.2</v>
      </c>
      <c r="AN1184" s="336" t="s">
        <v>64</v>
      </c>
      <c r="AO1184" s="334" t="s">
        <v>1324</v>
      </c>
      <c r="AP1184" s="337" t="s">
        <v>13</v>
      </c>
      <c r="AQ1184" s="343" t="s">
        <v>668</v>
      </c>
      <c r="AR1184" s="336">
        <v>5.4000000000000003E-3</v>
      </c>
      <c r="AS1184" s="336">
        <v>5.4000000000000003E-3</v>
      </c>
      <c r="AT1184" s="336"/>
      <c r="AX1184" s="629"/>
      <c r="AY1184" s="630"/>
      <c r="AZ1184" s="630"/>
      <c r="BA1184" s="630"/>
      <c r="BB1184" s="631"/>
      <c r="BC1184" s="630"/>
      <c r="BD1184" s="630"/>
      <c r="BE1184" s="630"/>
      <c r="BF1184" s="630"/>
      <c r="BG1184" s="631"/>
      <c r="BH1184" s="631"/>
      <c r="BI1184" s="632"/>
      <c r="BJ1184" s="632"/>
      <c r="BK1184" s="632"/>
      <c r="BL1184" s="631"/>
      <c r="BM1184" s="631"/>
      <c r="BN1184" s="631"/>
      <c r="BO1184" s="631"/>
      <c r="BP1184" s="631"/>
      <c r="BQ1184" s="631"/>
      <c r="BR1184" s="631"/>
      <c r="BS1184" s="631"/>
      <c r="BT1184" s="634"/>
      <c r="BU1184" s="635"/>
      <c r="BV1184" s="633"/>
      <c r="BW1184" s="636"/>
    </row>
    <row r="1185" spans="2:75" ht="15.75" customHeight="1">
      <c r="B1185" s="330" t="s">
        <v>1491</v>
      </c>
      <c r="C1185" s="331">
        <v>32892827000143</v>
      </c>
      <c r="D1185" s="332" t="s">
        <v>14</v>
      </c>
      <c r="E1185" s="332" t="s">
        <v>614</v>
      </c>
      <c r="F1185" s="332" t="s">
        <v>689</v>
      </c>
      <c r="G1185" s="333"/>
      <c r="H1185" s="333" t="s">
        <v>865</v>
      </c>
      <c r="I1185" s="333" t="s">
        <v>34</v>
      </c>
      <c r="J1185" s="333" t="s">
        <v>608</v>
      </c>
      <c r="K1185" s="334" t="s">
        <v>48</v>
      </c>
      <c r="L1185" s="335"/>
      <c r="M1185" s="335"/>
      <c r="N1185" s="334">
        <v>499943</v>
      </c>
      <c r="O1185" s="334" t="s">
        <v>1321</v>
      </c>
      <c r="P1185" s="338">
        <v>43643</v>
      </c>
      <c r="Q1185" s="339">
        <v>313489083.39999998</v>
      </c>
      <c r="R1185" s="339">
        <v>305813815.0378176</v>
      </c>
      <c r="S1185" s="334">
        <v>33</v>
      </c>
      <c r="T1185" s="336">
        <v>0.13201872949536453</v>
      </c>
      <c r="U1185" s="336">
        <v>1.4849352526584523</v>
      </c>
      <c r="V1185" s="336">
        <v>0.15563752503011696</v>
      </c>
      <c r="W1185" s="336">
        <v>1.428395822711209</v>
      </c>
      <c r="X1185" s="336">
        <v>0.48307027017444026</v>
      </c>
      <c r="Y1185" s="336">
        <v>3.3968489119161025</v>
      </c>
      <c r="Z1185" s="336">
        <v>0.60950574926801959</v>
      </c>
      <c r="AA1185" s="336">
        <v>3.3306829856274129</v>
      </c>
      <c r="AB1185" s="336">
        <v>0.16446018438316645</v>
      </c>
      <c r="AC1185" s="340">
        <v>0.3327852575250822</v>
      </c>
      <c r="AD1185" s="509">
        <v>32071783000190</v>
      </c>
      <c r="AE1185" s="337" t="s">
        <v>2142</v>
      </c>
      <c r="AF1185" s="337" t="s">
        <v>2143</v>
      </c>
      <c r="AG1185" s="341" t="s">
        <v>1437</v>
      </c>
      <c r="AH1185" s="341" t="s">
        <v>2135</v>
      </c>
      <c r="AI1185" s="341">
        <v>5000</v>
      </c>
      <c r="AJ1185" s="341">
        <v>1000</v>
      </c>
      <c r="AK1185" s="341">
        <v>3000</v>
      </c>
      <c r="AL1185" s="640">
        <v>1.9E-2</v>
      </c>
      <c r="AM1185" s="640">
        <v>0.2</v>
      </c>
      <c r="AN1185" s="336" t="s">
        <v>34</v>
      </c>
      <c r="AO1185" s="334" t="s">
        <v>1324</v>
      </c>
      <c r="AP1185" s="337" t="s">
        <v>716</v>
      </c>
      <c r="AQ1185" s="343" t="s">
        <v>659</v>
      </c>
      <c r="AR1185" s="336" t="s">
        <v>34</v>
      </c>
      <c r="AS1185" s="336" t="s">
        <v>34</v>
      </c>
      <c r="AT1185" s="336"/>
      <c r="AX1185" s="629"/>
      <c r="AY1185" s="630"/>
      <c r="AZ1185" s="630"/>
      <c r="BA1185" s="630"/>
      <c r="BB1185" s="631"/>
      <c r="BC1185" s="630"/>
      <c r="BD1185" s="630"/>
      <c r="BE1185" s="630"/>
      <c r="BF1185" s="630"/>
      <c r="BG1185" s="631"/>
      <c r="BH1185" s="631"/>
      <c r="BI1185" s="632"/>
      <c r="BJ1185" s="632"/>
      <c r="BK1185" s="632"/>
      <c r="BL1185" s="631"/>
      <c r="BM1185" s="631"/>
      <c r="BN1185" s="631"/>
      <c r="BO1185" s="631"/>
      <c r="BP1185" s="631"/>
      <c r="BQ1185" s="631"/>
      <c r="BR1185" s="631"/>
      <c r="BS1185" s="631"/>
      <c r="BT1185" s="634"/>
      <c r="BU1185" s="635"/>
      <c r="BV1185" s="633"/>
      <c r="BW1185" s="636"/>
    </row>
    <row r="1186" spans="2:75" ht="15.75" customHeight="1">
      <c r="B1186" s="330" t="s">
        <v>718</v>
      </c>
      <c r="C1186" s="331">
        <v>39377954000153</v>
      </c>
      <c r="D1186" s="332" t="s">
        <v>14</v>
      </c>
      <c r="E1186" s="332" t="s">
        <v>607</v>
      </c>
      <c r="F1186" s="332"/>
      <c r="G1186" s="333"/>
      <c r="H1186" s="333" t="s">
        <v>34</v>
      </c>
      <c r="I1186" s="333" t="s">
        <v>34</v>
      </c>
      <c r="J1186" s="333" t="s">
        <v>608</v>
      </c>
      <c r="K1186" s="334" t="s">
        <v>48</v>
      </c>
      <c r="L1186" s="335"/>
      <c r="M1186" s="335" t="s">
        <v>34</v>
      </c>
      <c r="N1186" s="334">
        <v>588881</v>
      </c>
      <c r="O1186" s="334" t="s">
        <v>1321</v>
      </c>
      <c r="P1186" s="338">
        <v>44188</v>
      </c>
      <c r="Q1186" s="339">
        <v>67521217.359999999</v>
      </c>
      <c r="R1186" s="339">
        <v>63217464.389841244</v>
      </c>
      <c r="S1186" s="334">
        <v>33</v>
      </c>
      <c r="T1186" s="336">
        <v>0.17443774871079154</v>
      </c>
      <c r="U1186" s="336">
        <v>2.2549908245828298</v>
      </c>
      <c r="V1186" s="336">
        <v>6.6416584760096153E-2</v>
      </c>
      <c r="W1186" s="336">
        <v>0.65110461012744791</v>
      </c>
      <c r="X1186" s="336" t="s">
        <v>1418</v>
      </c>
      <c r="Y1186" s="336" t="s">
        <v>1418</v>
      </c>
      <c r="Z1186" s="336" t="s">
        <v>1418</v>
      </c>
      <c r="AA1186" s="336" t="s">
        <v>1418</v>
      </c>
      <c r="AB1186" s="336">
        <v>0.23951537777885071</v>
      </c>
      <c r="AC1186" s="340">
        <v>-1.7752598678111631E-2</v>
      </c>
      <c r="AD1186" s="509">
        <v>0</v>
      </c>
      <c r="AE1186" s="337" t="s">
        <v>2136</v>
      </c>
      <c r="AF1186" s="337" t="s">
        <v>2137</v>
      </c>
      <c r="AG1186" s="341" t="s">
        <v>59</v>
      </c>
      <c r="AH1186" s="341" t="s">
        <v>2138</v>
      </c>
      <c r="AI1186" s="341">
        <v>5000</v>
      </c>
      <c r="AJ1186" s="341">
        <v>5000</v>
      </c>
      <c r="AK1186" s="341">
        <v>5000</v>
      </c>
      <c r="AL1186" s="640">
        <v>0.02</v>
      </c>
      <c r="AM1186" s="640">
        <v>0.2</v>
      </c>
      <c r="AN1186" s="336" t="s">
        <v>666</v>
      </c>
      <c r="AO1186" s="334" t="s">
        <v>1324</v>
      </c>
      <c r="AP1186" s="337" t="s">
        <v>716</v>
      </c>
      <c r="AQ1186" s="343" t="s">
        <v>659</v>
      </c>
      <c r="AR1186" s="336">
        <v>5.3333333333333332E-3</v>
      </c>
      <c r="AS1186" s="336">
        <v>5.3333333333333332E-3</v>
      </c>
      <c r="AT1186" s="336"/>
      <c r="AX1186" s="629"/>
      <c r="AY1186" s="630"/>
      <c r="AZ1186" s="630"/>
      <c r="BA1186" s="630"/>
      <c r="BB1186" s="631"/>
      <c r="BC1186" s="630"/>
      <c r="BD1186" s="630"/>
      <c r="BE1186" s="630"/>
      <c r="BF1186" s="630"/>
      <c r="BG1186" s="631"/>
      <c r="BH1186" s="631"/>
      <c r="BI1186" s="632"/>
      <c r="BJ1186" s="632"/>
      <c r="BK1186" s="632"/>
      <c r="BL1186" s="631"/>
      <c r="BM1186" s="631"/>
      <c r="BN1186" s="631"/>
      <c r="BO1186" s="631"/>
      <c r="BP1186" s="631"/>
      <c r="BQ1186" s="631"/>
      <c r="BR1186" s="631"/>
      <c r="BS1186" s="631"/>
      <c r="BT1186" s="634"/>
      <c r="BU1186" s="635"/>
      <c r="BV1186" s="633"/>
      <c r="BW1186" s="636"/>
    </row>
    <row r="1187" spans="2:75" ht="15.75" customHeight="1">
      <c r="B1187" s="330" t="s">
        <v>95</v>
      </c>
      <c r="C1187" s="331">
        <v>39737102000120</v>
      </c>
      <c r="D1187" s="332" t="s">
        <v>14</v>
      </c>
      <c r="E1187" s="332" t="s">
        <v>614</v>
      </c>
      <c r="F1187" s="332"/>
      <c r="G1187" s="333"/>
      <c r="H1187" s="333" t="s">
        <v>1338</v>
      </c>
      <c r="I1187" s="333" t="s">
        <v>34</v>
      </c>
      <c r="J1187" s="333" t="s">
        <v>608</v>
      </c>
      <c r="K1187" s="334" t="s">
        <v>48</v>
      </c>
      <c r="L1187" s="335"/>
      <c r="M1187" s="335" t="s">
        <v>1415</v>
      </c>
      <c r="N1187" s="334">
        <v>568945</v>
      </c>
      <c r="O1187" s="334" t="s">
        <v>1321</v>
      </c>
      <c r="P1187" s="338">
        <v>44195</v>
      </c>
      <c r="Q1187" s="339">
        <v>98889318.930000007</v>
      </c>
      <c r="R1187" s="339">
        <v>82919157.778253928</v>
      </c>
      <c r="S1187" s="334">
        <v>33</v>
      </c>
      <c r="T1187" s="336">
        <v>-0.24997479533744449</v>
      </c>
      <c r="U1187" s="336">
        <v>-3.2314729697496691</v>
      </c>
      <c r="V1187" s="336">
        <v>-0.28407248472194635</v>
      </c>
      <c r="W1187" s="336">
        <v>-2.7848602134680207</v>
      </c>
      <c r="X1187" s="336" t="s">
        <v>1418</v>
      </c>
      <c r="Y1187" s="336" t="s">
        <v>1418</v>
      </c>
      <c r="Z1187" s="336" t="s">
        <v>1418</v>
      </c>
      <c r="AA1187" s="336" t="s">
        <v>1418</v>
      </c>
      <c r="AB1187" s="336">
        <v>0.21787814381506473</v>
      </c>
      <c r="AC1187" s="340">
        <v>-1.8695488902621686</v>
      </c>
      <c r="AD1187" s="509">
        <v>39737170000199</v>
      </c>
      <c r="AE1187" s="337" t="s">
        <v>2181</v>
      </c>
      <c r="AF1187" s="337" t="s">
        <v>2143</v>
      </c>
      <c r="AG1187" s="341" t="s">
        <v>1437</v>
      </c>
      <c r="AH1187" s="341" t="s">
        <v>2138</v>
      </c>
      <c r="AI1187" s="341">
        <v>0</v>
      </c>
      <c r="AJ1187" s="341">
        <v>0</v>
      </c>
      <c r="AK1187" s="341">
        <v>0</v>
      </c>
      <c r="AL1187" s="640">
        <v>1.4999999999999999E-2</v>
      </c>
      <c r="AM1187" s="640">
        <v>0.2</v>
      </c>
      <c r="AN1187" s="336" t="s">
        <v>34</v>
      </c>
      <c r="AO1187" s="334" t="s">
        <v>1324</v>
      </c>
      <c r="AP1187" s="337" t="s">
        <v>13</v>
      </c>
      <c r="AQ1187" s="343" t="s">
        <v>668</v>
      </c>
      <c r="AR1187" s="336">
        <v>3.5999999999999999E-3</v>
      </c>
      <c r="AS1187" s="336">
        <v>3.5999999999999999E-3</v>
      </c>
      <c r="AT1187" s="336"/>
      <c r="AX1187" s="629"/>
      <c r="AY1187" s="630"/>
      <c r="AZ1187" s="630"/>
      <c r="BA1187" s="630"/>
      <c r="BB1187" s="631"/>
      <c r="BC1187" s="630"/>
      <c r="BD1187" s="630"/>
      <c r="BE1187" s="630"/>
      <c r="BF1187" s="630"/>
      <c r="BG1187" s="631"/>
      <c r="BH1187" s="631"/>
      <c r="BI1187" s="632"/>
      <c r="BJ1187" s="632"/>
      <c r="BK1187" s="632"/>
      <c r="BL1187" s="631"/>
      <c r="BM1187" s="631"/>
      <c r="BN1187" s="631"/>
      <c r="BO1187" s="631"/>
      <c r="BP1187" s="631"/>
      <c r="BQ1187" s="631"/>
      <c r="BR1187" s="631"/>
      <c r="BS1187" s="631"/>
      <c r="BT1187" s="634"/>
      <c r="BU1187" s="635"/>
      <c r="BV1187" s="633"/>
      <c r="BW1187" s="636"/>
    </row>
    <row r="1188" spans="2:75" ht="15.75" customHeight="1">
      <c r="B1188" s="330" t="s">
        <v>159</v>
      </c>
      <c r="C1188" s="331">
        <v>11888706000158</v>
      </c>
      <c r="D1188" s="332" t="s">
        <v>14</v>
      </c>
      <c r="E1188" s="332" t="s">
        <v>607</v>
      </c>
      <c r="F1188" s="332"/>
      <c r="G1188" s="333"/>
      <c r="H1188" s="333" t="s">
        <v>34</v>
      </c>
      <c r="I1188" s="333" t="s">
        <v>34</v>
      </c>
      <c r="J1188" s="333" t="s">
        <v>608</v>
      </c>
      <c r="K1188" s="334" t="s">
        <v>48</v>
      </c>
      <c r="L1188" s="335"/>
      <c r="M1188" s="335" t="s">
        <v>1415</v>
      </c>
      <c r="N1188" s="334">
        <v>372986</v>
      </c>
      <c r="O1188" s="334" t="s">
        <v>1321</v>
      </c>
      <c r="P1188" s="338">
        <v>41407</v>
      </c>
      <c r="Q1188" s="339">
        <v>28074906.079999998</v>
      </c>
      <c r="R1188" s="339">
        <v>36168032.571666665</v>
      </c>
      <c r="S1188" s="334">
        <v>33</v>
      </c>
      <c r="T1188" s="336">
        <v>-6.0989605936087044E-3</v>
      </c>
      <c r="U1188" s="336">
        <v>-7.8842453997051878E-2</v>
      </c>
      <c r="V1188" s="336">
        <v>-0.17307448120312563</v>
      </c>
      <c r="W1188" s="336">
        <v>-1.696708631041755</v>
      </c>
      <c r="X1188" s="336">
        <v>-9.2536928019457232E-2</v>
      </c>
      <c r="Y1188" s="336">
        <v>-0.70172433548077418</v>
      </c>
      <c r="Z1188" s="336">
        <v>2.1395938224812117E-2</v>
      </c>
      <c r="AA1188" s="336">
        <v>0.12162144918186812</v>
      </c>
      <c r="AB1188" s="336">
        <v>0.21648872980951789</v>
      </c>
      <c r="AC1188" s="340">
        <v>-1.2181137666789257</v>
      </c>
      <c r="AD1188" s="509">
        <v>0</v>
      </c>
      <c r="AE1188" s="337" t="s">
        <v>2220</v>
      </c>
      <c r="AF1188" s="337" t="s">
        <v>2220</v>
      </c>
      <c r="AG1188" s="341" t="s">
        <v>719</v>
      </c>
      <c r="AH1188" s="341" t="s">
        <v>2135</v>
      </c>
      <c r="AI1188" s="341">
        <v>50000</v>
      </c>
      <c r="AJ1188" s="341">
        <v>1000</v>
      </c>
      <c r="AK1188" s="341">
        <v>1000</v>
      </c>
      <c r="AL1188" s="336">
        <v>0.01</v>
      </c>
      <c r="AM1188" s="336">
        <v>0.2</v>
      </c>
      <c r="AN1188" s="336" t="s">
        <v>666</v>
      </c>
      <c r="AO1188" s="334" t="s">
        <v>1324</v>
      </c>
      <c r="AP1188" s="337" t="s">
        <v>716</v>
      </c>
      <c r="AQ1188" s="343" t="s">
        <v>670</v>
      </c>
      <c r="AR1188" s="336">
        <v>2.3333333333333331E-3</v>
      </c>
      <c r="AS1188" s="336">
        <v>2.3333333333333331E-3</v>
      </c>
      <c r="AT1188" s="336"/>
      <c r="AX1188" s="629"/>
      <c r="AY1188" s="630"/>
      <c r="AZ1188" s="630"/>
      <c r="BA1188" s="630"/>
      <c r="BB1188" s="631"/>
      <c r="BC1188" s="630"/>
      <c r="BD1188" s="630"/>
      <c r="BE1188" s="630"/>
      <c r="BF1188" s="630"/>
      <c r="BG1188" s="631"/>
      <c r="BH1188" s="631"/>
      <c r="BI1188" s="632"/>
      <c r="BJ1188" s="632"/>
      <c r="BK1188" s="632"/>
      <c r="BL1188" s="631"/>
      <c r="BM1188" s="631"/>
      <c r="BN1188" s="631"/>
      <c r="BO1188" s="631"/>
      <c r="BP1188" s="631"/>
      <c r="BQ1188" s="631"/>
      <c r="BR1188" s="631"/>
      <c r="BS1188" s="631"/>
      <c r="BT1188" s="634"/>
      <c r="BU1188" s="635"/>
      <c r="BV1188" s="633"/>
      <c r="BW1188" s="636"/>
    </row>
    <row r="1189" spans="2:75" ht="15.75" customHeight="1">
      <c r="B1189" s="330" t="s">
        <v>171</v>
      </c>
      <c r="C1189" s="331">
        <v>34286544000183</v>
      </c>
      <c r="D1189" s="332" t="s">
        <v>14</v>
      </c>
      <c r="E1189" s="332" t="s">
        <v>614</v>
      </c>
      <c r="F1189" s="332"/>
      <c r="G1189" s="333"/>
      <c r="H1189" s="333" t="s">
        <v>1338</v>
      </c>
      <c r="I1189" s="333" t="s">
        <v>34</v>
      </c>
      <c r="J1189" s="333" t="s">
        <v>608</v>
      </c>
      <c r="K1189" s="334" t="s">
        <v>48</v>
      </c>
      <c r="L1189" s="335"/>
      <c r="M1189" s="335" t="s">
        <v>34</v>
      </c>
      <c r="N1189" s="334">
        <v>505668</v>
      </c>
      <c r="O1189" s="334" t="s">
        <v>1321</v>
      </c>
      <c r="P1189" s="338">
        <v>43703</v>
      </c>
      <c r="Q1189" s="339">
        <v>55139878.829999998</v>
      </c>
      <c r="R1189" s="339">
        <v>58302396.617182553</v>
      </c>
      <c r="S1189" s="334">
        <v>33</v>
      </c>
      <c r="T1189" s="336">
        <v>0.1166566444949122</v>
      </c>
      <c r="U1189" s="336">
        <v>1.5080432125891909</v>
      </c>
      <c r="V1189" s="336">
        <v>-4.3500627275757653E-3</v>
      </c>
      <c r="W1189" s="336">
        <v>-4.2645160188511638E-2</v>
      </c>
      <c r="X1189" s="336">
        <v>8.696037424161096E-2</v>
      </c>
      <c r="Y1189" s="336">
        <v>0.65943631514354006</v>
      </c>
      <c r="Z1189" s="336">
        <v>0.27864508264893151</v>
      </c>
      <c r="AA1189" s="336">
        <v>1.5839089832417039</v>
      </c>
      <c r="AB1189" s="336">
        <v>0.19892565229582715</v>
      </c>
      <c r="AC1189" s="340">
        <v>-0.411049984674764</v>
      </c>
      <c r="AD1189" s="509">
        <v>34286521000179</v>
      </c>
      <c r="AE1189" s="337" t="s">
        <v>2234</v>
      </c>
      <c r="AF1189" s="337" t="s">
        <v>2143</v>
      </c>
      <c r="AG1189" s="341" t="s">
        <v>1437</v>
      </c>
      <c r="AH1189" s="341" t="s">
        <v>2138</v>
      </c>
      <c r="AI1189" s="341">
        <v>1000</v>
      </c>
      <c r="AJ1189" s="341">
        <v>1</v>
      </c>
      <c r="AK1189" s="341">
        <v>1000</v>
      </c>
      <c r="AL1189" s="336">
        <v>1.9199999999999998E-2</v>
      </c>
      <c r="AM1189" s="336">
        <v>0.2</v>
      </c>
      <c r="AN1189" s="336" t="s">
        <v>34</v>
      </c>
      <c r="AO1189" s="334" t="s">
        <v>1324</v>
      </c>
      <c r="AP1189" s="337" t="s">
        <v>13</v>
      </c>
      <c r="AQ1189" s="343" t="s">
        <v>674</v>
      </c>
      <c r="AR1189" s="336">
        <v>6.3999999999999994E-3</v>
      </c>
      <c r="AS1189" s="336">
        <v>6.3999999999999994E-3</v>
      </c>
      <c r="AT1189" s="336"/>
      <c r="AX1189" s="629"/>
      <c r="AY1189" s="630"/>
      <c r="AZ1189" s="630"/>
      <c r="BA1189" s="630"/>
      <c r="BB1189" s="631"/>
      <c r="BC1189" s="630"/>
      <c r="BD1189" s="630"/>
      <c r="BE1189" s="630"/>
      <c r="BF1189" s="630"/>
      <c r="BG1189" s="631"/>
      <c r="BH1189" s="631"/>
      <c r="BI1189" s="632"/>
      <c r="BJ1189" s="632"/>
      <c r="BK1189" s="632"/>
      <c r="BL1189" s="631"/>
      <c r="BM1189" s="631"/>
      <c r="BN1189" s="631"/>
      <c r="BO1189" s="631"/>
      <c r="BP1189" s="631"/>
      <c r="BQ1189" s="631"/>
      <c r="BR1189" s="631"/>
      <c r="BS1189" s="631"/>
      <c r="BT1189" s="634"/>
      <c r="BU1189" s="635"/>
      <c r="BV1189" s="633"/>
      <c r="BW1189" s="636"/>
    </row>
    <row r="1190" spans="2:75" ht="15.75" customHeight="1">
      <c r="B1190" s="330" t="s">
        <v>1549</v>
      </c>
      <c r="C1190" s="331">
        <v>11357735000193</v>
      </c>
      <c r="D1190" s="332" t="s">
        <v>14</v>
      </c>
      <c r="E1190" s="332" t="s">
        <v>607</v>
      </c>
      <c r="F1190" s="332"/>
      <c r="G1190" s="333"/>
      <c r="H1190" s="333" t="s">
        <v>34</v>
      </c>
      <c r="I1190" s="333" t="s">
        <v>34</v>
      </c>
      <c r="J1190" s="333" t="s">
        <v>608</v>
      </c>
      <c r="K1190" s="334" t="s">
        <v>48</v>
      </c>
      <c r="L1190" s="335"/>
      <c r="M1190" s="335"/>
      <c r="N1190" s="334">
        <v>241210</v>
      </c>
      <c r="O1190" s="334" t="s">
        <v>1321</v>
      </c>
      <c r="P1190" s="338">
        <v>40183</v>
      </c>
      <c r="Q1190" s="339">
        <v>541731047.03999996</v>
      </c>
      <c r="R1190" s="339">
        <v>441112142.25464278</v>
      </c>
      <c r="S1190" s="334">
        <v>33</v>
      </c>
      <c r="T1190" s="336">
        <v>0.14057731759254843</v>
      </c>
      <c r="U1190" s="336">
        <v>1.5812015114466618</v>
      </c>
      <c r="V1190" s="336">
        <v>6.4037945349300074E-2</v>
      </c>
      <c r="W1190" s="336">
        <v>0.58772158972746791</v>
      </c>
      <c r="X1190" s="336">
        <v>0.2903454278755877</v>
      </c>
      <c r="Y1190" s="336">
        <v>2.0416482065908541</v>
      </c>
      <c r="Z1190" s="336">
        <v>0.33011259490364919</v>
      </c>
      <c r="AA1190" s="336">
        <v>1.8039212993599061</v>
      </c>
      <c r="AB1190" s="336">
        <v>0.21098324649362327</v>
      </c>
      <c r="AC1190" s="340">
        <v>-9.0802784359970579E-2</v>
      </c>
      <c r="AD1190" s="509">
        <v>0</v>
      </c>
      <c r="AE1190" s="337" t="s">
        <v>2234</v>
      </c>
      <c r="AF1190" s="337" t="s">
        <v>736</v>
      </c>
      <c r="AG1190" s="341" t="s">
        <v>736</v>
      </c>
      <c r="AH1190" s="341" t="s">
        <v>2235</v>
      </c>
      <c r="AI1190" s="341">
        <v>5000</v>
      </c>
      <c r="AJ1190" s="341">
        <v>1000</v>
      </c>
      <c r="AK1190" s="341">
        <v>5000</v>
      </c>
      <c r="AL1190" s="336">
        <v>5.0000000000000001E-3</v>
      </c>
      <c r="AM1190" s="336" t="s">
        <v>34</v>
      </c>
      <c r="AN1190" s="336" t="s">
        <v>34</v>
      </c>
      <c r="AO1190" s="334" t="s">
        <v>1324</v>
      </c>
      <c r="AP1190" s="337" t="s">
        <v>716</v>
      </c>
      <c r="AQ1190" s="343" t="s">
        <v>659</v>
      </c>
      <c r="AR1190" s="336" t="s">
        <v>34</v>
      </c>
      <c r="AS1190" s="336" t="s">
        <v>34</v>
      </c>
      <c r="AT1190" s="336"/>
      <c r="AX1190" s="629"/>
      <c r="AY1190" s="630"/>
      <c r="AZ1190" s="630"/>
      <c r="BA1190" s="630"/>
      <c r="BB1190" s="631"/>
      <c r="BC1190" s="630"/>
      <c r="BD1190" s="630"/>
      <c r="BE1190" s="630"/>
      <c r="BF1190" s="630"/>
      <c r="BG1190" s="631"/>
      <c r="BH1190" s="631"/>
      <c r="BI1190" s="632"/>
      <c r="BJ1190" s="632"/>
      <c r="BK1190" s="632"/>
      <c r="BL1190" s="631"/>
      <c r="BM1190" s="631"/>
      <c r="BN1190" s="631"/>
      <c r="BO1190" s="631"/>
      <c r="BP1190" s="631"/>
      <c r="BQ1190" s="631"/>
      <c r="BR1190" s="631"/>
      <c r="BS1190" s="631"/>
      <c r="BT1190" s="634"/>
      <c r="BU1190" s="635"/>
      <c r="BV1190" s="633"/>
      <c r="BW1190" s="636"/>
    </row>
    <row r="1191" spans="2:75" ht="15.75" customHeight="1">
      <c r="B1191" s="330" t="s">
        <v>905</v>
      </c>
      <c r="C1191" s="331">
        <v>11403850000157</v>
      </c>
      <c r="D1191" s="332" t="s">
        <v>14</v>
      </c>
      <c r="E1191" s="332" t="s">
        <v>607</v>
      </c>
      <c r="F1191" s="332"/>
      <c r="G1191" s="333"/>
      <c r="H1191" s="333" t="s">
        <v>34</v>
      </c>
      <c r="I1191" s="333" t="s">
        <v>34</v>
      </c>
      <c r="J1191" s="333" t="s">
        <v>608</v>
      </c>
      <c r="K1191" s="334" t="s">
        <v>48</v>
      </c>
      <c r="L1191" s="335"/>
      <c r="M1191" s="335" t="s">
        <v>1415</v>
      </c>
      <c r="N1191" s="334">
        <v>245755</v>
      </c>
      <c r="O1191" s="334" t="s">
        <v>1321</v>
      </c>
      <c r="P1191" s="338">
        <v>40254</v>
      </c>
      <c r="Q1191" s="339">
        <v>432755463.38999999</v>
      </c>
      <c r="R1191" s="339">
        <v>371161333.08281744</v>
      </c>
      <c r="S1191" s="334">
        <v>33</v>
      </c>
      <c r="T1191" s="336">
        <v>0.11804661007538786</v>
      </c>
      <c r="U1191" s="336">
        <v>1.5260115689433833</v>
      </c>
      <c r="V1191" s="336">
        <v>-1.3706645805896533E-2</v>
      </c>
      <c r="W1191" s="336">
        <v>-0.13437096029311643</v>
      </c>
      <c r="X1191" s="336">
        <v>0.1140078941076077</v>
      </c>
      <c r="Y1191" s="336">
        <v>0.8645425717547256</v>
      </c>
      <c r="Z1191" s="336">
        <v>0.297211028827294</v>
      </c>
      <c r="AA1191" s="336">
        <v>1.6894438401813481</v>
      </c>
      <c r="AB1191" s="336">
        <v>0.21102537230854637</v>
      </c>
      <c r="AC1191" s="340">
        <v>-0.42042951850462051</v>
      </c>
      <c r="AD1191" s="509">
        <v>11357735000193</v>
      </c>
      <c r="AE1191" s="337" t="s">
        <v>2234</v>
      </c>
      <c r="AF1191" s="337" t="s">
        <v>736</v>
      </c>
      <c r="AG1191" s="341" t="s">
        <v>736</v>
      </c>
      <c r="AH1191" s="341" t="s">
        <v>2138</v>
      </c>
      <c r="AI1191" s="341">
        <v>1000</v>
      </c>
      <c r="AJ1191" s="341">
        <v>1000</v>
      </c>
      <c r="AK1191" s="341">
        <v>1000</v>
      </c>
      <c r="AL1191" s="336">
        <v>6.9999999999999993E-3</v>
      </c>
      <c r="AM1191" s="336">
        <v>0.2</v>
      </c>
      <c r="AN1191" s="336" t="s">
        <v>2185</v>
      </c>
      <c r="AO1191" s="334" t="s">
        <v>1324</v>
      </c>
      <c r="AP1191" s="337" t="s">
        <v>716</v>
      </c>
      <c r="AQ1191" s="343" t="s">
        <v>659</v>
      </c>
      <c r="AR1191" s="336">
        <v>3.5000000000000001E-3</v>
      </c>
      <c r="AS1191" s="336">
        <v>3.5000000000000001E-3</v>
      </c>
      <c r="AT1191" s="336"/>
      <c r="AX1191" s="629"/>
      <c r="AY1191" s="630"/>
      <c r="AZ1191" s="630"/>
      <c r="BA1191" s="630"/>
      <c r="BB1191" s="631"/>
      <c r="BC1191" s="630"/>
      <c r="BD1191" s="630"/>
      <c r="BE1191" s="630"/>
      <c r="BF1191" s="630"/>
      <c r="BG1191" s="631"/>
      <c r="BH1191" s="631"/>
      <c r="BI1191" s="632"/>
      <c r="BJ1191" s="632"/>
      <c r="BK1191" s="632"/>
      <c r="BL1191" s="631"/>
      <c r="BM1191" s="631"/>
      <c r="BN1191" s="631"/>
      <c r="BO1191" s="631"/>
      <c r="BP1191" s="631"/>
      <c r="BQ1191" s="631"/>
      <c r="BR1191" s="631"/>
      <c r="BS1191" s="631"/>
      <c r="BT1191" s="634"/>
      <c r="BU1191" s="635"/>
      <c r="BV1191" s="633"/>
      <c r="BW1191" s="636"/>
    </row>
    <row r="1192" spans="2:75" ht="15.75" customHeight="1">
      <c r="B1192" s="330" t="s">
        <v>1603</v>
      </c>
      <c r="C1192" s="331">
        <v>36352601000100</v>
      </c>
      <c r="D1192" s="332" t="s">
        <v>14</v>
      </c>
      <c r="E1192" s="332"/>
      <c r="F1192" s="332"/>
      <c r="G1192" s="333"/>
      <c r="H1192" s="333" t="s">
        <v>34</v>
      </c>
      <c r="I1192" s="333"/>
      <c r="J1192" s="333"/>
      <c r="K1192" s="334"/>
      <c r="L1192" s="335"/>
      <c r="M1192" s="335"/>
      <c r="N1192" s="334">
        <v>539740</v>
      </c>
      <c r="O1192" s="334" t="s">
        <v>1321</v>
      </c>
      <c r="P1192" s="338">
        <v>43998</v>
      </c>
      <c r="Q1192" s="339" t="s">
        <v>1393</v>
      </c>
      <c r="R1192" s="339" t="s">
        <v>1418</v>
      </c>
      <c r="S1192" s="334">
        <v>33</v>
      </c>
      <c r="T1192" s="336" t="s">
        <v>1418</v>
      </c>
      <c r="U1192" s="336" t="s">
        <v>1418</v>
      </c>
      <c r="V1192" s="336" t="s">
        <v>1418</v>
      </c>
      <c r="W1192" s="336" t="s">
        <v>1418</v>
      </c>
      <c r="X1192" s="336" t="s">
        <v>1418</v>
      </c>
      <c r="Y1192" s="336" t="s">
        <v>1418</v>
      </c>
      <c r="Z1192" s="336" t="s">
        <v>1418</v>
      </c>
      <c r="AA1192" s="336" t="s">
        <v>1418</v>
      </c>
      <c r="AB1192" s="336" t="s">
        <v>1418</v>
      </c>
      <c r="AC1192" s="340" t="s">
        <v>1418</v>
      </c>
      <c r="AD1192" s="509">
        <v>40777563000105</v>
      </c>
      <c r="AE1192" s="337" t="s">
        <v>2284</v>
      </c>
      <c r="AF1192" s="337" t="s">
        <v>2143</v>
      </c>
      <c r="AG1192" s="341" t="s">
        <v>1437</v>
      </c>
      <c r="AH1192" s="341" t="s">
        <v>2138</v>
      </c>
      <c r="AI1192" s="341">
        <v>1000</v>
      </c>
      <c r="AJ1192" s="341">
        <v>1000</v>
      </c>
      <c r="AK1192" s="341">
        <v>1000</v>
      </c>
      <c r="AL1192" s="336">
        <v>1.4499999999999999E-2</v>
      </c>
      <c r="AM1192" s="336">
        <v>0.25</v>
      </c>
      <c r="AN1192" s="336" t="s">
        <v>34</v>
      </c>
      <c r="AO1192" s="334" t="s">
        <v>1324</v>
      </c>
      <c r="AP1192" s="337" t="s">
        <v>716</v>
      </c>
      <c r="AQ1192" s="343" t="s">
        <v>659</v>
      </c>
      <c r="AR1192" s="336">
        <v>1.9995E-3</v>
      </c>
      <c r="AS1192" s="336">
        <v>1.9995E-3</v>
      </c>
      <c r="AT1192" s="336"/>
      <c r="AX1192" s="629"/>
      <c r="AY1192" s="630"/>
      <c r="AZ1192" s="630"/>
      <c r="BA1192" s="630"/>
      <c r="BB1192" s="631"/>
      <c r="BC1192" s="630"/>
      <c r="BD1192" s="630"/>
      <c r="BE1192" s="630"/>
      <c r="BF1192" s="630"/>
      <c r="BG1192" s="631"/>
      <c r="BH1192" s="631"/>
      <c r="BI1192" s="632"/>
      <c r="BJ1192" s="632"/>
      <c r="BK1192" s="632"/>
      <c r="BL1192" s="631"/>
      <c r="BM1192" s="631"/>
      <c r="BN1192" s="631"/>
      <c r="BO1192" s="631"/>
      <c r="BP1192" s="631"/>
      <c r="BQ1192" s="631"/>
      <c r="BR1192" s="631"/>
      <c r="BS1192" s="631"/>
      <c r="BT1192" s="634"/>
      <c r="BU1192" s="635"/>
      <c r="BV1192" s="633"/>
      <c r="BW1192" s="636"/>
    </row>
    <row r="1193" spans="2:75" ht="15.75" customHeight="1">
      <c r="B1193" s="330" t="s">
        <v>244</v>
      </c>
      <c r="C1193" s="331">
        <v>9143318000104</v>
      </c>
      <c r="D1193" s="332" t="s">
        <v>14</v>
      </c>
      <c r="E1193" s="332" t="s">
        <v>614</v>
      </c>
      <c r="F1193" s="332"/>
      <c r="G1193" s="333"/>
      <c r="H1193" s="333" t="s">
        <v>1338</v>
      </c>
      <c r="I1193" s="333" t="s">
        <v>34</v>
      </c>
      <c r="J1193" s="333" t="s">
        <v>608</v>
      </c>
      <c r="K1193" s="334" t="s">
        <v>48</v>
      </c>
      <c r="L1193" s="335"/>
      <c r="M1193" s="335" t="s">
        <v>1415</v>
      </c>
      <c r="N1193" s="334">
        <v>211958</v>
      </c>
      <c r="O1193" s="334" t="s">
        <v>1321</v>
      </c>
      <c r="P1193" s="338">
        <v>39598</v>
      </c>
      <c r="Q1193" s="339">
        <v>426283237.69999999</v>
      </c>
      <c r="R1193" s="339">
        <v>496236336.11380929</v>
      </c>
      <c r="S1193" s="334">
        <v>33</v>
      </c>
      <c r="T1193" s="336">
        <v>-1.2189663721921429E-2</v>
      </c>
      <c r="U1193" s="336">
        <v>-0.15757816212851924</v>
      </c>
      <c r="V1193" s="336">
        <v>-0.15595808219680485</v>
      </c>
      <c r="W1193" s="336">
        <v>-1.528910688072364</v>
      </c>
      <c r="X1193" s="336">
        <v>-3.8473010072266112E-2</v>
      </c>
      <c r="Y1193" s="336">
        <v>-0.29174782440615993</v>
      </c>
      <c r="Z1193" s="336">
        <v>0.12112535406919633</v>
      </c>
      <c r="AA1193" s="336">
        <v>0.68851577994738322</v>
      </c>
      <c r="AB1193" s="336">
        <v>0.2370192060313861</v>
      </c>
      <c r="AC1193" s="340">
        <v>-1.0067176921398353</v>
      </c>
      <c r="AD1193" s="509">
        <v>9271730000100</v>
      </c>
      <c r="AE1193" s="337" t="s">
        <v>2313</v>
      </c>
      <c r="AF1193" s="337" t="s">
        <v>2143</v>
      </c>
      <c r="AG1193" s="341" t="s">
        <v>1437</v>
      </c>
      <c r="AH1193" s="341" t="s">
        <v>2138</v>
      </c>
      <c r="AI1193" s="341">
        <v>100000</v>
      </c>
      <c r="AJ1193" s="341">
        <v>50000</v>
      </c>
      <c r="AK1193" s="341">
        <v>100000</v>
      </c>
      <c r="AL1193" s="336">
        <v>1.8500000000000003E-2</v>
      </c>
      <c r="AM1193" s="336">
        <v>0.2</v>
      </c>
      <c r="AN1193" s="336" t="s">
        <v>2166</v>
      </c>
      <c r="AO1193" s="334" t="s">
        <v>1324</v>
      </c>
      <c r="AP1193" s="337" t="s">
        <v>13</v>
      </c>
      <c r="AQ1193" s="343" t="s">
        <v>671</v>
      </c>
      <c r="AR1193" s="336">
        <v>2.4666666666666665E-3</v>
      </c>
      <c r="AS1193" s="336">
        <v>2.4666666666666665E-3</v>
      </c>
      <c r="AT1193" s="336"/>
      <c r="AX1193" s="629"/>
      <c r="AY1193" s="630"/>
      <c r="AZ1193" s="630"/>
      <c r="BA1193" s="630"/>
      <c r="BB1193" s="631"/>
      <c r="BC1193" s="630"/>
      <c r="BD1193" s="630"/>
      <c r="BE1193" s="630"/>
      <c r="BF1193" s="630"/>
      <c r="BG1193" s="631"/>
      <c r="BH1193" s="631"/>
      <c r="BI1193" s="632"/>
      <c r="BJ1193" s="632"/>
      <c r="BK1193" s="632"/>
      <c r="BL1193" s="631"/>
      <c r="BM1193" s="631"/>
      <c r="BN1193" s="631"/>
      <c r="BO1193" s="631"/>
      <c r="BP1193" s="631"/>
      <c r="BQ1193" s="631"/>
      <c r="BR1193" s="631"/>
      <c r="BS1193" s="631"/>
      <c r="BT1193" s="634"/>
      <c r="BU1193" s="635"/>
      <c r="BV1193" s="633"/>
      <c r="BW1193" s="636"/>
    </row>
    <row r="1194" spans="2:75" ht="15.75" customHeight="1">
      <c r="B1194" s="330" t="s">
        <v>1654</v>
      </c>
      <c r="C1194" s="331">
        <v>25079446000184</v>
      </c>
      <c r="D1194" s="332" t="s">
        <v>14</v>
      </c>
      <c r="E1194" s="332" t="s">
        <v>614</v>
      </c>
      <c r="F1194" s="332"/>
      <c r="G1194" s="333"/>
      <c r="H1194" s="333" t="s">
        <v>865</v>
      </c>
      <c r="I1194" s="333" t="s">
        <v>34</v>
      </c>
      <c r="J1194" s="333" t="s">
        <v>608</v>
      </c>
      <c r="K1194" s="334" t="s">
        <v>48</v>
      </c>
      <c r="L1194" s="335"/>
      <c r="M1194" s="335"/>
      <c r="N1194" s="334">
        <v>467014</v>
      </c>
      <c r="O1194" s="334" t="s">
        <v>1324</v>
      </c>
      <c r="P1194" s="338">
        <v>43238</v>
      </c>
      <c r="Q1194" s="339">
        <v>17151820.149999999</v>
      </c>
      <c r="R1194" s="339">
        <v>25586656.960079379</v>
      </c>
      <c r="S1194" s="334">
        <v>33</v>
      </c>
      <c r="T1194" s="336">
        <v>8.6375315961395804E-2</v>
      </c>
      <c r="U1194" s="336">
        <v>0.97154208437593303</v>
      </c>
      <c r="V1194" s="336">
        <v>-8.0761111914876893E-2</v>
      </c>
      <c r="W1194" s="336">
        <v>-0.74120193619372865</v>
      </c>
      <c r="X1194" s="336">
        <v>2.2060749504328125E-2</v>
      </c>
      <c r="Y1194" s="336">
        <v>0.15512656765809738</v>
      </c>
      <c r="Z1194" s="336">
        <v>5.1078906211563746E-2</v>
      </c>
      <c r="AA1194" s="336">
        <v>0.27912393615257441</v>
      </c>
      <c r="AB1194" s="336">
        <v>0.16404536635274306</v>
      </c>
      <c r="AC1194" s="340">
        <v>-1.0621108646677846</v>
      </c>
      <c r="AD1194" s="509">
        <v>29054790000170</v>
      </c>
      <c r="AE1194" s="337" t="s">
        <v>2343</v>
      </c>
      <c r="AF1194" s="337" t="s">
        <v>2343</v>
      </c>
      <c r="AG1194" s="341" t="s">
        <v>1440</v>
      </c>
      <c r="AH1194" s="341" t="s">
        <v>2135</v>
      </c>
      <c r="AI1194" s="341">
        <v>1000</v>
      </c>
      <c r="AJ1194" s="341">
        <v>1000</v>
      </c>
      <c r="AK1194" s="341">
        <v>1000</v>
      </c>
      <c r="AL1194" s="336">
        <v>0</v>
      </c>
      <c r="AM1194" s="336" t="s">
        <v>34</v>
      </c>
      <c r="AN1194" s="336" t="s">
        <v>64</v>
      </c>
      <c r="AO1194" s="334" t="s">
        <v>1324</v>
      </c>
      <c r="AP1194" s="337" t="s">
        <v>13</v>
      </c>
      <c r="AQ1194" s="343" t="s">
        <v>668</v>
      </c>
      <c r="AR1194" s="336" t="s">
        <v>34</v>
      </c>
      <c r="AS1194" s="336" t="s">
        <v>34</v>
      </c>
      <c r="AT1194" s="336"/>
      <c r="AX1194" s="629"/>
      <c r="AY1194" s="630"/>
      <c r="AZ1194" s="630"/>
      <c r="BA1194" s="630"/>
      <c r="BB1194" s="631"/>
      <c r="BC1194" s="630"/>
      <c r="BD1194" s="630"/>
      <c r="BE1194" s="630"/>
      <c r="BF1194" s="630"/>
      <c r="BG1194" s="631"/>
      <c r="BH1194" s="631"/>
      <c r="BI1194" s="632"/>
      <c r="BJ1194" s="632"/>
      <c r="BK1194" s="632"/>
      <c r="BL1194" s="631"/>
      <c r="BM1194" s="631"/>
      <c r="BN1194" s="631"/>
      <c r="BO1194" s="631"/>
      <c r="BP1194" s="631"/>
      <c r="BQ1194" s="631"/>
      <c r="BR1194" s="631"/>
      <c r="BS1194" s="631"/>
      <c r="BT1194" s="634"/>
      <c r="BU1194" s="635"/>
      <c r="BV1194" s="633"/>
      <c r="BW1194" s="636"/>
    </row>
    <row r="1195" spans="2:75" ht="15.75" customHeight="1">
      <c r="B1195" s="330" t="s">
        <v>1117</v>
      </c>
      <c r="C1195" s="331">
        <v>28235674000194</v>
      </c>
      <c r="D1195" s="332" t="s">
        <v>14</v>
      </c>
      <c r="E1195" s="332" t="s">
        <v>614</v>
      </c>
      <c r="F1195" s="332"/>
      <c r="G1195" s="333"/>
      <c r="H1195" s="333" t="s">
        <v>1338</v>
      </c>
      <c r="I1195" s="333" t="s">
        <v>34</v>
      </c>
      <c r="J1195" s="333" t="s">
        <v>608</v>
      </c>
      <c r="K1195" s="334" t="s">
        <v>48</v>
      </c>
      <c r="L1195" s="335"/>
      <c r="M1195" s="335" t="s">
        <v>34</v>
      </c>
      <c r="N1195" s="334">
        <v>451533</v>
      </c>
      <c r="O1195" s="334" t="s">
        <v>1321</v>
      </c>
      <c r="P1195" s="338">
        <v>43026</v>
      </c>
      <c r="Q1195" s="339">
        <v>11780654.710000001</v>
      </c>
      <c r="R1195" s="339">
        <v>14506896.001746038</v>
      </c>
      <c r="S1195" s="334">
        <v>33</v>
      </c>
      <c r="T1195" s="336">
        <v>9.9298806782918358E-2</v>
      </c>
      <c r="U1195" s="336">
        <v>1.2836550565597362</v>
      </c>
      <c r="V1195" s="336">
        <v>-0.10958973805678718</v>
      </c>
      <c r="W1195" s="336">
        <v>-1.0743458720314101</v>
      </c>
      <c r="X1195" s="336">
        <v>-2.0771746849568617E-2</v>
      </c>
      <c r="Y1195" s="336">
        <v>-0.15751592976723389</v>
      </c>
      <c r="Z1195" s="336">
        <v>0.11950588302267806</v>
      </c>
      <c r="AA1195" s="336">
        <v>0.67931018150546874</v>
      </c>
      <c r="AB1195" s="336">
        <v>0.21037669749153362</v>
      </c>
      <c r="AC1195" s="340">
        <v>-0.90838400922707208</v>
      </c>
      <c r="AD1195" s="509">
        <v>17002861000101</v>
      </c>
      <c r="AE1195" s="337" t="s">
        <v>2148</v>
      </c>
      <c r="AF1195" s="337" t="s">
        <v>2134</v>
      </c>
      <c r="AG1195" s="341" t="s">
        <v>1436</v>
      </c>
      <c r="AH1195" s="341" t="s">
        <v>2138</v>
      </c>
      <c r="AI1195" s="341">
        <v>5000</v>
      </c>
      <c r="AJ1195" s="341">
        <v>5000</v>
      </c>
      <c r="AK1195" s="341">
        <v>5000</v>
      </c>
      <c r="AL1195" s="336">
        <v>0</v>
      </c>
      <c r="AM1195" s="336" t="s">
        <v>34</v>
      </c>
      <c r="AN1195" s="336" t="s">
        <v>34</v>
      </c>
      <c r="AO1195" s="334" t="s">
        <v>1324</v>
      </c>
      <c r="AP1195" s="337" t="s">
        <v>13</v>
      </c>
      <c r="AQ1195" s="343" t="s">
        <v>668</v>
      </c>
      <c r="AR1195" s="336">
        <v>4.8250000000000003E-3</v>
      </c>
      <c r="AS1195" s="336">
        <v>4.8250000000000003E-3</v>
      </c>
      <c r="AT1195" s="336"/>
      <c r="AX1195" s="629"/>
      <c r="AY1195" s="630"/>
      <c r="AZ1195" s="630"/>
      <c r="BA1195" s="630"/>
      <c r="BB1195" s="631"/>
      <c r="BC1195" s="630"/>
      <c r="BD1195" s="630"/>
      <c r="BE1195" s="630"/>
      <c r="BF1195" s="630"/>
      <c r="BG1195" s="631"/>
      <c r="BH1195" s="631"/>
      <c r="BI1195" s="632"/>
      <c r="BJ1195" s="632"/>
      <c r="BK1195" s="632"/>
      <c r="BL1195" s="631"/>
      <c r="BM1195" s="631"/>
      <c r="BN1195" s="631"/>
      <c r="BO1195" s="631"/>
      <c r="BP1195" s="631"/>
      <c r="BQ1195" s="631"/>
      <c r="BR1195" s="631"/>
      <c r="BS1195" s="631"/>
      <c r="BT1195" s="634"/>
      <c r="BU1195" s="635"/>
      <c r="BV1195" s="633"/>
      <c r="BW1195" s="636"/>
    </row>
    <row r="1196" spans="2:75" ht="15.75" customHeight="1">
      <c r="B1196" s="330" t="s">
        <v>334</v>
      </c>
      <c r="C1196" s="331">
        <v>9401978000130</v>
      </c>
      <c r="D1196" s="332" t="s">
        <v>14</v>
      </c>
      <c r="E1196" s="332" t="s">
        <v>607</v>
      </c>
      <c r="F1196" s="332"/>
      <c r="G1196" s="333"/>
      <c r="H1196" s="333" t="s">
        <v>34</v>
      </c>
      <c r="I1196" s="333" t="s">
        <v>34</v>
      </c>
      <c r="J1196" s="333" t="s">
        <v>608</v>
      </c>
      <c r="K1196" s="334" t="s">
        <v>48</v>
      </c>
      <c r="L1196" s="335"/>
      <c r="M1196" s="335" t="s">
        <v>34</v>
      </c>
      <c r="N1196" s="334">
        <v>209376</v>
      </c>
      <c r="O1196" s="334" t="s">
        <v>1321</v>
      </c>
      <c r="P1196" s="338">
        <v>39587</v>
      </c>
      <c r="Q1196" s="339">
        <v>49222069.729999997</v>
      </c>
      <c r="R1196" s="339">
        <v>47157094.077341244</v>
      </c>
      <c r="S1196" s="334">
        <v>33</v>
      </c>
      <c r="T1196" s="336">
        <v>1.7106675107435354E-2</v>
      </c>
      <c r="U1196" s="336">
        <v>0.22114132801806655</v>
      </c>
      <c r="V1196" s="336">
        <v>-0.1937155177424148</v>
      </c>
      <c r="W1196" s="336">
        <v>-1.89905980728915</v>
      </c>
      <c r="X1196" s="336">
        <v>-0.22740254934688309</v>
      </c>
      <c r="Y1196" s="336">
        <v>-1.7244348417695774</v>
      </c>
      <c r="Z1196" s="336">
        <v>-0.13426248432118437</v>
      </c>
      <c r="AA1196" s="336">
        <v>-0.76319148720311292</v>
      </c>
      <c r="AB1196" s="336">
        <v>0.21179878556475046</v>
      </c>
      <c r="AC1196" s="340">
        <v>-1.3689955798768803</v>
      </c>
      <c r="AD1196" s="509">
        <v>46171852000142</v>
      </c>
      <c r="AE1196" s="337" t="s">
        <v>2386</v>
      </c>
      <c r="AF1196" s="337" t="s">
        <v>2140</v>
      </c>
      <c r="AG1196" s="341" t="s">
        <v>719</v>
      </c>
      <c r="AH1196" s="341" t="s">
        <v>2135</v>
      </c>
      <c r="AI1196" s="341">
        <v>5000</v>
      </c>
      <c r="AJ1196" s="341">
        <v>5000</v>
      </c>
      <c r="AK1196" s="341">
        <v>5000</v>
      </c>
      <c r="AL1196" s="336">
        <v>1.8500000000000003E-2</v>
      </c>
      <c r="AM1196" s="336">
        <v>0.2</v>
      </c>
      <c r="AN1196" s="336" t="s">
        <v>2207</v>
      </c>
      <c r="AO1196" s="334" t="s">
        <v>1324</v>
      </c>
      <c r="AP1196" s="337" t="s">
        <v>716</v>
      </c>
      <c r="AQ1196" s="343" t="s">
        <v>659</v>
      </c>
      <c r="AR1196" s="336">
        <v>4.4399999999999995E-3</v>
      </c>
      <c r="AS1196" s="336">
        <v>4.4399999999999995E-3</v>
      </c>
      <c r="AT1196" s="336"/>
      <c r="AX1196" s="629"/>
      <c r="AY1196" s="630"/>
      <c r="AZ1196" s="630"/>
      <c r="BA1196" s="630"/>
      <c r="BB1196" s="631"/>
      <c r="BC1196" s="630"/>
      <c r="BD1196" s="630"/>
      <c r="BE1196" s="630"/>
      <c r="BF1196" s="630"/>
      <c r="BG1196" s="631"/>
      <c r="BH1196" s="631"/>
      <c r="BI1196" s="632"/>
      <c r="BJ1196" s="632"/>
      <c r="BK1196" s="632"/>
      <c r="BL1196" s="631"/>
      <c r="BM1196" s="631"/>
      <c r="BN1196" s="631"/>
      <c r="BO1196" s="631"/>
      <c r="BP1196" s="631"/>
      <c r="BQ1196" s="631"/>
      <c r="BR1196" s="631"/>
      <c r="BS1196" s="631"/>
      <c r="BT1196" s="634"/>
      <c r="BU1196" s="635"/>
      <c r="BV1196" s="633"/>
      <c r="BW1196" s="636"/>
    </row>
    <row r="1197" spans="2:75" ht="15.75" customHeight="1">
      <c r="B1197" s="330" t="s">
        <v>355</v>
      </c>
      <c r="C1197" s="331">
        <v>7420595000183</v>
      </c>
      <c r="D1197" s="332" t="s">
        <v>14</v>
      </c>
      <c r="E1197" s="332" t="s">
        <v>607</v>
      </c>
      <c r="F1197" s="332"/>
      <c r="G1197" s="333"/>
      <c r="H1197" s="333" t="s">
        <v>34</v>
      </c>
      <c r="I1197" s="333" t="s">
        <v>34</v>
      </c>
      <c r="J1197" s="333" t="s">
        <v>608</v>
      </c>
      <c r="K1197" s="334" t="s">
        <v>48</v>
      </c>
      <c r="L1197" s="335"/>
      <c r="M1197" s="335" t="s">
        <v>34</v>
      </c>
      <c r="N1197" s="334">
        <v>187933</v>
      </c>
      <c r="O1197" s="334" t="s">
        <v>1321</v>
      </c>
      <c r="P1197" s="338">
        <v>39261</v>
      </c>
      <c r="Q1197" s="339">
        <v>17649098.079999998</v>
      </c>
      <c r="R1197" s="339">
        <v>24351681.766111106</v>
      </c>
      <c r="S1197" s="334">
        <v>33</v>
      </c>
      <c r="T1197" s="336">
        <v>3.6835404651837544E-2</v>
      </c>
      <c r="U1197" s="336">
        <v>0.47617846551897541</v>
      </c>
      <c r="V1197" s="336">
        <v>-0.14296315851287678</v>
      </c>
      <c r="W1197" s="336">
        <v>-1.4015169843849165</v>
      </c>
      <c r="X1197" s="336">
        <v>-0.21773065052846352</v>
      </c>
      <c r="Y1197" s="336">
        <v>-1.6510910760270439</v>
      </c>
      <c r="Z1197" s="336">
        <v>-0.1153492038666305</v>
      </c>
      <c r="AA1197" s="336">
        <v>-0.65568226963590137</v>
      </c>
      <c r="AB1197" s="336">
        <v>0.30067634869585952</v>
      </c>
      <c r="AC1197" s="340">
        <v>-0.68597580779108969</v>
      </c>
      <c r="AD1197" s="509">
        <v>0</v>
      </c>
      <c r="AE1197" s="337" t="s">
        <v>2404</v>
      </c>
      <c r="AF1197" s="337" t="s">
        <v>2140</v>
      </c>
      <c r="AG1197" s="341" t="s">
        <v>719</v>
      </c>
      <c r="AH1197" s="341" t="s">
        <v>2138</v>
      </c>
      <c r="AI1197" s="341">
        <v>25000</v>
      </c>
      <c r="AJ1197" s="341">
        <v>1000</v>
      </c>
      <c r="AK1197" s="341">
        <v>25000</v>
      </c>
      <c r="AL1197" s="336">
        <v>0.02</v>
      </c>
      <c r="AM1197" s="336">
        <v>0.2</v>
      </c>
      <c r="AN1197" s="336" t="s">
        <v>666</v>
      </c>
      <c r="AO1197" s="334" t="s">
        <v>1324</v>
      </c>
      <c r="AP1197" s="337" t="s">
        <v>716</v>
      </c>
      <c r="AQ1197" s="343" t="s">
        <v>681</v>
      </c>
      <c r="AR1197" s="336">
        <v>6.0000000000000001E-3</v>
      </c>
      <c r="AS1197" s="336">
        <v>6.0000000000000001E-3</v>
      </c>
      <c r="AT1197" s="336"/>
      <c r="AX1197" s="629"/>
      <c r="AY1197" s="630"/>
      <c r="AZ1197" s="630"/>
      <c r="BA1197" s="630"/>
      <c r="BB1197" s="631"/>
      <c r="BC1197" s="630"/>
      <c r="BD1197" s="630"/>
      <c r="BE1197" s="630"/>
      <c r="BF1197" s="630"/>
      <c r="BG1197" s="631"/>
      <c r="BH1197" s="631"/>
      <c r="BI1197" s="632"/>
      <c r="BJ1197" s="632"/>
      <c r="BK1197" s="632"/>
      <c r="BL1197" s="631"/>
      <c r="BM1197" s="631"/>
      <c r="BN1197" s="631"/>
      <c r="BO1197" s="631"/>
      <c r="BP1197" s="631"/>
      <c r="BQ1197" s="631"/>
      <c r="BR1197" s="631"/>
      <c r="BS1197" s="631"/>
      <c r="BT1197" s="634"/>
      <c r="BU1197" s="635"/>
      <c r="BV1197" s="633"/>
      <c r="BW1197" s="636"/>
    </row>
    <row r="1198" spans="2:75" ht="15.75" customHeight="1">
      <c r="B1198" s="330" t="s">
        <v>1169</v>
      </c>
      <c r="C1198" s="331">
        <v>17253801000161</v>
      </c>
      <c r="D1198" s="332" t="s">
        <v>14</v>
      </c>
      <c r="E1198" s="332" t="s">
        <v>607</v>
      </c>
      <c r="F1198" s="332"/>
      <c r="G1198" s="333"/>
      <c r="H1198" s="333" t="s">
        <v>34</v>
      </c>
      <c r="I1198" s="333" t="s">
        <v>34</v>
      </c>
      <c r="J1198" s="333" t="s">
        <v>608</v>
      </c>
      <c r="K1198" s="334" t="s">
        <v>48</v>
      </c>
      <c r="L1198" s="335"/>
      <c r="M1198" s="335" t="s">
        <v>34</v>
      </c>
      <c r="N1198" s="334">
        <v>333956</v>
      </c>
      <c r="O1198" s="334" t="s">
        <v>1324</v>
      </c>
      <c r="P1198" s="338">
        <v>41389</v>
      </c>
      <c r="Q1198" s="339">
        <v>450421211.22000003</v>
      </c>
      <c r="R1198" s="339">
        <v>857282250.27940488</v>
      </c>
      <c r="S1198" s="334">
        <v>33</v>
      </c>
      <c r="T1198" s="336">
        <v>-5.8688705137788233E-3</v>
      </c>
      <c r="U1198" s="336">
        <v>-7.5868034625794445E-2</v>
      </c>
      <c r="V1198" s="336">
        <v>-0.1954544792787869</v>
      </c>
      <c r="W1198" s="336">
        <v>-1.9161074449726592</v>
      </c>
      <c r="X1198" s="336">
        <v>-0.11967829394778062</v>
      </c>
      <c r="Y1198" s="336">
        <v>-0.90754224383071003</v>
      </c>
      <c r="Z1198" s="336">
        <v>5.3375672137199182E-2</v>
      </c>
      <c r="AA1198" s="336">
        <v>0.30340462419424608</v>
      </c>
      <c r="AB1198" s="336">
        <v>0.21591280221952894</v>
      </c>
      <c r="AC1198" s="340">
        <v>-1.3489501812537403</v>
      </c>
      <c r="AD1198" s="509">
        <v>37388322000160</v>
      </c>
      <c r="AE1198" s="337" t="s">
        <v>2343</v>
      </c>
      <c r="AF1198" s="337" t="s">
        <v>2343</v>
      </c>
      <c r="AG1198" s="341" t="s">
        <v>1440</v>
      </c>
      <c r="AH1198" s="341" t="s">
        <v>2344</v>
      </c>
      <c r="AI1198" s="341">
        <v>15000</v>
      </c>
      <c r="AJ1198" s="341">
        <v>2000</v>
      </c>
      <c r="AK1198" s="341">
        <v>10000</v>
      </c>
      <c r="AL1198" s="336">
        <v>0.02</v>
      </c>
      <c r="AM1198" s="336">
        <v>0.2</v>
      </c>
      <c r="AN1198" s="336" t="s">
        <v>2166</v>
      </c>
      <c r="AO1198" s="334" t="s">
        <v>1324</v>
      </c>
      <c r="AP1198" s="337" t="s">
        <v>716</v>
      </c>
      <c r="AQ1198" s="343" t="s">
        <v>659</v>
      </c>
      <c r="AR1198" s="336">
        <v>4.0000000000000001E-3</v>
      </c>
      <c r="AS1198" s="336">
        <v>4.0000000000000001E-3</v>
      </c>
      <c r="AT1198" s="336"/>
      <c r="AX1198" s="629"/>
      <c r="AY1198" s="630"/>
      <c r="AZ1198" s="630"/>
      <c r="BA1198" s="630"/>
      <c r="BB1198" s="631"/>
      <c r="BC1198" s="630"/>
      <c r="BD1198" s="630"/>
      <c r="BE1198" s="630"/>
      <c r="BF1198" s="630"/>
      <c r="BG1198" s="631"/>
      <c r="BH1198" s="631"/>
      <c r="BI1198" s="632"/>
      <c r="BJ1198" s="632"/>
      <c r="BK1198" s="632"/>
      <c r="BL1198" s="631"/>
      <c r="BM1198" s="631"/>
      <c r="BN1198" s="631"/>
      <c r="BO1198" s="631"/>
      <c r="BP1198" s="631"/>
      <c r="BQ1198" s="631"/>
      <c r="BR1198" s="631"/>
      <c r="BS1198" s="631"/>
      <c r="BT1198" s="634"/>
      <c r="BU1198" s="635"/>
      <c r="BV1198" s="633"/>
      <c r="BW1198" s="636"/>
    </row>
    <row r="1199" spans="2:75" ht="15.75" customHeight="1">
      <c r="B1199" s="330" t="s">
        <v>573</v>
      </c>
      <c r="C1199" s="331">
        <v>35535649000191</v>
      </c>
      <c r="D1199" s="332" t="s">
        <v>14</v>
      </c>
      <c r="E1199" s="332" t="s">
        <v>614</v>
      </c>
      <c r="F1199" s="332"/>
      <c r="G1199" s="333"/>
      <c r="H1199" s="333" t="s">
        <v>1338</v>
      </c>
      <c r="I1199" s="333" t="s">
        <v>34</v>
      </c>
      <c r="J1199" s="333" t="s">
        <v>608</v>
      </c>
      <c r="K1199" s="334" t="s">
        <v>48</v>
      </c>
      <c r="L1199" s="335"/>
      <c r="M1199" s="335" t="s">
        <v>1415</v>
      </c>
      <c r="N1199" s="334">
        <v>563595</v>
      </c>
      <c r="O1199" s="334" t="s">
        <v>1321</v>
      </c>
      <c r="P1199" s="338">
        <v>44166</v>
      </c>
      <c r="Q1199" s="339">
        <v>205225118.58000001</v>
      </c>
      <c r="R1199" s="339">
        <v>373673345.20273817</v>
      </c>
      <c r="S1199" s="334">
        <v>33</v>
      </c>
      <c r="T1199" s="336">
        <v>-5.789258432726152E-3</v>
      </c>
      <c r="U1199" s="336">
        <v>-7.483887371523168E-2</v>
      </c>
      <c r="V1199" s="336">
        <v>-0.19515314202938217</v>
      </c>
      <c r="W1199" s="336">
        <v>-1.9131533323364966</v>
      </c>
      <c r="X1199" s="336" t="s">
        <v>1418</v>
      </c>
      <c r="Y1199" s="336" t="s">
        <v>1418</v>
      </c>
      <c r="Z1199" s="336" t="s">
        <v>1418</v>
      </c>
      <c r="AA1199" s="336" t="s">
        <v>1418</v>
      </c>
      <c r="AB1199" s="336">
        <v>0.21571936171870451</v>
      </c>
      <c r="AC1199" s="340">
        <v>-1.3486199015532676</v>
      </c>
      <c r="AD1199" s="509">
        <v>37388322000160</v>
      </c>
      <c r="AE1199" s="337" t="s">
        <v>2343</v>
      </c>
      <c r="AF1199" s="337" t="s">
        <v>2343</v>
      </c>
      <c r="AG1199" s="341" t="s">
        <v>1440</v>
      </c>
      <c r="AH1199" s="341" t="s">
        <v>2135</v>
      </c>
      <c r="AI1199" s="341">
        <v>5000</v>
      </c>
      <c r="AJ1199" s="341">
        <v>5000</v>
      </c>
      <c r="AK1199" s="341">
        <v>0</v>
      </c>
      <c r="AL1199" s="336">
        <v>0.02</v>
      </c>
      <c r="AM1199" s="336">
        <v>0.2</v>
      </c>
      <c r="AN1199" s="336" t="s">
        <v>666</v>
      </c>
      <c r="AO1199" s="334" t="s">
        <v>1324</v>
      </c>
      <c r="AP1199" s="337" t="s">
        <v>716</v>
      </c>
      <c r="AQ1199" s="343" t="s">
        <v>659</v>
      </c>
      <c r="AR1199" s="336" t="s">
        <v>34</v>
      </c>
      <c r="AS1199" s="336" t="s">
        <v>34</v>
      </c>
      <c r="AT1199" s="336"/>
      <c r="AX1199" s="629"/>
      <c r="AY1199" s="630"/>
      <c r="AZ1199" s="630"/>
      <c r="BA1199" s="630"/>
      <c r="BB1199" s="631"/>
      <c r="BC1199" s="630"/>
      <c r="BD1199" s="630"/>
      <c r="BE1199" s="630"/>
      <c r="BF1199" s="630"/>
      <c r="BG1199" s="631"/>
      <c r="BH1199" s="631"/>
      <c r="BI1199" s="632"/>
      <c r="BJ1199" s="632"/>
      <c r="BK1199" s="632"/>
      <c r="BL1199" s="631"/>
      <c r="BM1199" s="631"/>
      <c r="BN1199" s="631"/>
      <c r="BO1199" s="631"/>
      <c r="BP1199" s="631"/>
      <c r="BQ1199" s="631"/>
      <c r="BR1199" s="631"/>
      <c r="BS1199" s="631"/>
      <c r="BT1199" s="634"/>
      <c r="BU1199" s="635"/>
      <c r="BV1199" s="633"/>
      <c r="BW1199" s="636"/>
    </row>
    <row r="1200" spans="2:75" ht="15.75" customHeight="1">
      <c r="B1200" s="330" t="s">
        <v>1111</v>
      </c>
      <c r="C1200" s="331">
        <v>36014016000109</v>
      </c>
      <c r="D1200" s="332" t="s">
        <v>11</v>
      </c>
      <c r="E1200" s="332" t="s">
        <v>620</v>
      </c>
      <c r="F1200" s="332" t="s">
        <v>685</v>
      </c>
      <c r="G1200" s="333" t="s">
        <v>738</v>
      </c>
      <c r="H1200" s="333" t="s">
        <v>34</v>
      </c>
      <c r="I1200" s="333" t="s">
        <v>1319</v>
      </c>
      <c r="J1200" s="333" t="s">
        <v>608</v>
      </c>
      <c r="K1200" s="334" t="s">
        <v>48</v>
      </c>
      <c r="L1200" s="335"/>
      <c r="M1200" s="335" t="s">
        <v>34</v>
      </c>
      <c r="N1200" s="334">
        <v>535486</v>
      </c>
      <c r="O1200" s="334" t="s">
        <v>1321</v>
      </c>
      <c r="P1200" s="338">
        <v>43951</v>
      </c>
      <c r="Q1200" s="339">
        <v>11816578.029999999</v>
      </c>
      <c r="R1200" s="339">
        <v>10505116.622499999</v>
      </c>
      <c r="S1200" s="334">
        <v>34</v>
      </c>
      <c r="T1200" s="336">
        <v>9.2494590982234115E-2</v>
      </c>
      <c r="U1200" s="336">
        <v>1.1956956308481426</v>
      </c>
      <c r="V1200" s="336">
        <v>0.12689204537018473</v>
      </c>
      <c r="W1200" s="336">
        <v>1.2439663380383208</v>
      </c>
      <c r="X1200" s="336">
        <v>0.18202213854827898</v>
      </c>
      <c r="Y1200" s="336">
        <v>1.3803069428533821</v>
      </c>
      <c r="Z1200" s="336" t="s">
        <v>1418</v>
      </c>
      <c r="AA1200" s="336" t="s">
        <v>1418</v>
      </c>
      <c r="AB1200" s="336">
        <v>1.6202545843773931E-3</v>
      </c>
      <c r="AC1200" s="340">
        <v>13.788572029523749</v>
      </c>
      <c r="AD1200" s="509">
        <v>0</v>
      </c>
      <c r="AE1200" s="337" t="s">
        <v>2374</v>
      </c>
      <c r="AF1200" s="337" t="s">
        <v>2134</v>
      </c>
      <c r="AG1200" s="341" t="s">
        <v>1436</v>
      </c>
      <c r="AH1200" s="341" t="s">
        <v>2135</v>
      </c>
      <c r="AI1200" s="341">
        <v>0</v>
      </c>
      <c r="AJ1200" s="341">
        <v>0</v>
      </c>
      <c r="AK1200" s="341">
        <v>0</v>
      </c>
      <c r="AL1200" s="336">
        <v>6.9999999999999993E-3</v>
      </c>
      <c r="AM1200" s="336">
        <v>0.2</v>
      </c>
      <c r="AN1200" s="336" t="s">
        <v>64</v>
      </c>
      <c r="AO1200" s="334" t="s">
        <v>1324</v>
      </c>
      <c r="AP1200" s="337" t="s">
        <v>13</v>
      </c>
      <c r="AQ1200" s="343" t="s">
        <v>671</v>
      </c>
      <c r="AR1200" s="336">
        <v>1.4E-3</v>
      </c>
      <c r="AS1200" s="336">
        <v>1.4E-3</v>
      </c>
      <c r="AT1200" s="336"/>
      <c r="AX1200" s="629"/>
      <c r="AY1200" s="630"/>
      <c r="AZ1200" s="630"/>
      <c r="BA1200" s="630"/>
      <c r="BB1200" s="631"/>
      <c r="BC1200" s="630"/>
      <c r="BD1200" s="630"/>
      <c r="BE1200" s="630"/>
      <c r="BF1200" s="630"/>
      <c r="BG1200" s="631"/>
      <c r="BH1200" s="631"/>
      <c r="BI1200" s="632"/>
      <c r="BJ1200" s="632"/>
      <c r="BK1200" s="632"/>
      <c r="BL1200" s="631"/>
      <c r="BM1200" s="631"/>
      <c r="BN1200" s="631"/>
      <c r="BO1200" s="631"/>
      <c r="BP1200" s="631"/>
      <c r="BQ1200" s="631"/>
      <c r="BR1200" s="631"/>
      <c r="BS1200" s="631"/>
      <c r="BT1200" s="634"/>
      <c r="BU1200" s="635"/>
      <c r="BV1200" s="633"/>
      <c r="BW1200" s="636"/>
    </row>
    <row r="1201" spans="2:75" ht="15.75" customHeight="1">
      <c r="B1201" s="330" t="s">
        <v>81</v>
      </c>
      <c r="C1201" s="331">
        <v>27707783000102</v>
      </c>
      <c r="D1201" s="332" t="s">
        <v>13</v>
      </c>
      <c r="E1201" s="332" t="s">
        <v>615</v>
      </c>
      <c r="F1201" s="332" t="s">
        <v>619</v>
      </c>
      <c r="G1201" s="333" t="s">
        <v>34</v>
      </c>
      <c r="H1201" s="333" t="s">
        <v>1338</v>
      </c>
      <c r="I1201" s="333" t="s">
        <v>34</v>
      </c>
      <c r="J1201" s="333"/>
      <c r="K1201" s="334" t="s">
        <v>48</v>
      </c>
      <c r="L1201" s="335"/>
      <c r="M1201" s="335" t="s">
        <v>34</v>
      </c>
      <c r="N1201" s="334">
        <v>446394</v>
      </c>
      <c r="O1201" s="334" t="s">
        <v>1321</v>
      </c>
      <c r="P1201" s="338">
        <v>42957</v>
      </c>
      <c r="Q1201" s="339">
        <v>39627765.75</v>
      </c>
      <c r="R1201" s="339">
        <v>42257945.365555592</v>
      </c>
      <c r="S1201" s="334">
        <v>34</v>
      </c>
      <c r="T1201" s="336">
        <v>-0.11487166981749464</v>
      </c>
      <c r="U1201" s="336">
        <v>-1.4849684965404146</v>
      </c>
      <c r="V1201" s="336">
        <v>-0.17508080695160622</v>
      </c>
      <c r="W1201" s="336">
        <v>-1.7163773319990792</v>
      </c>
      <c r="X1201" s="336">
        <v>-0.20281453399792293</v>
      </c>
      <c r="Y1201" s="336">
        <v>-1.5379794547060233</v>
      </c>
      <c r="Z1201" s="336">
        <v>9.4242224061151347E-2</v>
      </c>
      <c r="AA1201" s="336">
        <v>0.53570335378644973</v>
      </c>
      <c r="AB1201" s="336">
        <v>0.24759538665987443</v>
      </c>
      <c r="AC1201" s="340">
        <v>-1.0461502777094411</v>
      </c>
      <c r="AD1201" s="509">
        <v>0</v>
      </c>
      <c r="AE1201" s="337" t="s">
        <v>2162</v>
      </c>
      <c r="AF1201" s="337" t="s">
        <v>2134</v>
      </c>
      <c r="AG1201" s="341" t="s">
        <v>1436</v>
      </c>
      <c r="AH1201" s="341" t="s">
        <v>2138</v>
      </c>
      <c r="AI1201" s="341">
        <v>5000</v>
      </c>
      <c r="AJ1201" s="341">
        <v>1000</v>
      </c>
      <c r="AK1201" s="341">
        <v>1000</v>
      </c>
      <c r="AL1201" s="640">
        <v>1.5E-3</v>
      </c>
      <c r="AM1201" s="640">
        <v>0.2</v>
      </c>
      <c r="AN1201" s="336" t="s">
        <v>34</v>
      </c>
      <c r="AO1201" s="334" t="s">
        <v>1324</v>
      </c>
      <c r="AP1201" s="337" t="s">
        <v>13</v>
      </c>
      <c r="AQ1201" s="343" t="s">
        <v>668</v>
      </c>
      <c r="AR1201" s="336">
        <v>5.3333333333333332E-3</v>
      </c>
      <c r="AS1201" s="336">
        <v>5.3333333333333332E-3</v>
      </c>
      <c r="AT1201" s="336"/>
      <c r="AX1201" s="629"/>
      <c r="AY1201" s="630"/>
      <c r="AZ1201" s="630"/>
      <c r="BA1201" s="630"/>
      <c r="BB1201" s="631"/>
      <c r="BC1201" s="630"/>
      <c r="BD1201" s="630"/>
      <c r="BE1201" s="630"/>
      <c r="BF1201" s="630"/>
      <c r="BG1201" s="631"/>
      <c r="BH1201" s="631"/>
      <c r="BI1201" s="632"/>
      <c r="BJ1201" s="632"/>
      <c r="BK1201" s="632"/>
      <c r="BL1201" s="631"/>
      <c r="BM1201" s="631"/>
      <c r="BN1201" s="631"/>
      <c r="BO1201" s="631"/>
      <c r="BP1201" s="631"/>
      <c r="BQ1201" s="631"/>
      <c r="BR1201" s="631"/>
      <c r="BS1201" s="631"/>
      <c r="BT1201" s="634"/>
      <c r="BU1201" s="635"/>
      <c r="BV1201" s="633"/>
      <c r="BW1201" s="636"/>
    </row>
    <row r="1202" spans="2:75" ht="15.75" customHeight="1">
      <c r="B1202" s="330" t="s">
        <v>523</v>
      </c>
      <c r="C1202" s="331">
        <v>17092258000168</v>
      </c>
      <c r="D1202" s="332" t="s">
        <v>13</v>
      </c>
      <c r="E1202" s="332" t="s">
        <v>615</v>
      </c>
      <c r="F1202" s="332" t="s">
        <v>619</v>
      </c>
      <c r="G1202" s="333" t="s">
        <v>34</v>
      </c>
      <c r="H1202" s="333" t="s">
        <v>1337</v>
      </c>
      <c r="I1202" s="333" t="s">
        <v>34</v>
      </c>
      <c r="J1202" s="333"/>
      <c r="K1202" s="334" t="s">
        <v>48</v>
      </c>
      <c r="L1202" s="335"/>
      <c r="M1202" s="335" t="s">
        <v>1415</v>
      </c>
      <c r="N1202" s="334">
        <v>331066</v>
      </c>
      <c r="O1202" s="334" t="s">
        <v>1321</v>
      </c>
      <c r="P1202" s="338">
        <v>41361</v>
      </c>
      <c r="Q1202" s="339">
        <v>97216193.409999996</v>
      </c>
      <c r="R1202" s="339">
        <v>99019859.238571435</v>
      </c>
      <c r="S1202" s="334">
        <v>34</v>
      </c>
      <c r="T1202" s="336">
        <v>0.11748421164289002</v>
      </c>
      <c r="U1202" s="336">
        <v>1.5187413346367884</v>
      </c>
      <c r="V1202" s="336">
        <v>0.15118324488838275</v>
      </c>
      <c r="W1202" s="336">
        <v>1.4821013166578008</v>
      </c>
      <c r="X1202" s="336">
        <v>0.17537311194451832</v>
      </c>
      <c r="Y1202" s="336">
        <v>1.3298861662512358</v>
      </c>
      <c r="Z1202" s="336">
        <v>0.29021735929231141</v>
      </c>
      <c r="AA1202" s="336">
        <v>1.6496895552789326</v>
      </c>
      <c r="AB1202" s="336">
        <v>2.754024612838683E-2</v>
      </c>
      <c r="AC1202" s="340">
        <v>1.5996746386759335</v>
      </c>
      <c r="AD1202" s="509">
        <v>0</v>
      </c>
      <c r="AE1202" s="337" t="s">
        <v>2391</v>
      </c>
      <c r="AF1202" s="337" t="s">
        <v>2137</v>
      </c>
      <c r="AG1202" s="341" t="s">
        <v>59</v>
      </c>
      <c r="AH1202" s="341" t="s">
        <v>2138</v>
      </c>
      <c r="AI1202" s="341">
        <v>20000</v>
      </c>
      <c r="AJ1202" s="341">
        <v>1000</v>
      </c>
      <c r="AK1202" s="341">
        <v>1000</v>
      </c>
      <c r="AL1202" s="336">
        <v>5.0000000000000001E-3</v>
      </c>
      <c r="AM1202" s="336" t="s">
        <v>34</v>
      </c>
      <c r="AN1202" s="336" t="s">
        <v>64</v>
      </c>
      <c r="AO1202" s="334" t="s">
        <v>1324</v>
      </c>
      <c r="AP1202" s="337" t="s">
        <v>13</v>
      </c>
      <c r="AQ1202" s="343" t="s">
        <v>686</v>
      </c>
      <c r="AR1202" s="336">
        <v>1.3333333333333333E-3</v>
      </c>
      <c r="AS1202" s="336">
        <v>1.3333333333333333E-3</v>
      </c>
      <c r="AT1202" s="336"/>
      <c r="AX1202" s="629"/>
      <c r="AY1202" s="630"/>
      <c r="AZ1202" s="630"/>
      <c r="BA1202" s="630"/>
      <c r="BB1202" s="631"/>
      <c r="BC1202" s="630"/>
      <c r="BD1202" s="630"/>
      <c r="BE1202" s="630"/>
      <c r="BF1202" s="630"/>
      <c r="BG1202" s="631"/>
      <c r="BH1202" s="631"/>
      <c r="BI1202" s="632"/>
      <c r="BJ1202" s="632"/>
      <c r="BK1202" s="632"/>
      <c r="BL1202" s="631"/>
      <c r="BM1202" s="631"/>
      <c r="BN1202" s="631"/>
      <c r="BO1202" s="631"/>
      <c r="BP1202" s="631"/>
      <c r="BQ1202" s="631"/>
      <c r="BR1202" s="631"/>
      <c r="BS1202" s="631"/>
      <c r="BT1202" s="634"/>
      <c r="BU1202" s="635"/>
      <c r="BV1202" s="633"/>
      <c r="BW1202" s="636"/>
    </row>
    <row r="1203" spans="2:75" ht="15.75" customHeight="1">
      <c r="B1203" s="330" t="s">
        <v>805</v>
      </c>
      <c r="C1203" s="331">
        <v>38068882000108</v>
      </c>
      <c r="D1203" s="332" t="s">
        <v>14</v>
      </c>
      <c r="E1203" s="332" t="s">
        <v>607</v>
      </c>
      <c r="F1203" s="332"/>
      <c r="G1203" s="333"/>
      <c r="H1203" s="333" t="s">
        <v>34</v>
      </c>
      <c r="I1203" s="333" t="s">
        <v>34</v>
      </c>
      <c r="J1203" s="333" t="s">
        <v>611</v>
      </c>
      <c r="K1203" s="334"/>
      <c r="L1203" s="335"/>
      <c r="M1203" s="335" t="s">
        <v>34</v>
      </c>
      <c r="N1203" s="334">
        <v>559741</v>
      </c>
      <c r="O1203" s="334" t="s">
        <v>1321</v>
      </c>
      <c r="P1203" s="338">
        <v>44138</v>
      </c>
      <c r="Q1203" s="339">
        <v>9713880.7599999998</v>
      </c>
      <c r="R1203" s="339">
        <v>12309041.669484133</v>
      </c>
      <c r="S1203" s="334">
        <v>34</v>
      </c>
      <c r="T1203" s="336">
        <v>-0.25607155200387532</v>
      </c>
      <c r="U1203" s="336">
        <v>-3.3102869331499272</v>
      </c>
      <c r="V1203" s="336">
        <v>-0.21117285655945572</v>
      </c>
      <c r="W1203" s="336">
        <v>-2.0702001004160762</v>
      </c>
      <c r="X1203" s="336" t="s">
        <v>1418</v>
      </c>
      <c r="Y1203" s="336" t="s">
        <v>1418</v>
      </c>
      <c r="Z1203" s="336" t="s">
        <v>1418</v>
      </c>
      <c r="AA1203" s="336" t="s">
        <v>1418</v>
      </c>
      <c r="AB1203" s="336">
        <v>0.21022287141928164</v>
      </c>
      <c r="AC1203" s="340">
        <v>-1.4852528410284342</v>
      </c>
      <c r="AD1203" s="509">
        <v>38090006000170</v>
      </c>
      <c r="AE1203" s="337" t="s">
        <v>2200</v>
      </c>
      <c r="AF1203" s="337" t="s">
        <v>2137</v>
      </c>
      <c r="AG1203" s="341" t="s">
        <v>59</v>
      </c>
      <c r="AH1203" s="341" t="s">
        <v>2135</v>
      </c>
      <c r="AI1203" s="341">
        <v>5000</v>
      </c>
      <c r="AJ1203" s="341">
        <v>1000</v>
      </c>
      <c r="AK1203" s="341">
        <v>5000</v>
      </c>
      <c r="AL1203" s="336">
        <v>1.8000000000000002E-2</v>
      </c>
      <c r="AM1203" s="336">
        <v>0.18</v>
      </c>
      <c r="AN1203" s="336" t="s">
        <v>666</v>
      </c>
      <c r="AO1203" s="334" t="s">
        <v>1324</v>
      </c>
      <c r="AP1203" s="337" t="s">
        <v>716</v>
      </c>
      <c r="AQ1203" s="343" t="s">
        <v>687</v>
      </c>
      <c r="AR1203" s="336">
        <v>4.7999999999999996E-3</v>
      </c>
      <c r="AS1203" s="336">
        <v>4.7999999999999996E-3</v>
      </c>
      <c r="AT1203" s="336"/>
      <c r="AX1203" s="629"/>
      <c r="AY1203" s="630"/>
      <c r="AZ1203" s="630"/>
      <c r="BA1203" s="630"/>
      <c r="BB1203" s="631"/>
      <c r="BC1203" s="630"/>
      <c r="BD1203" s="630"/>
      <c r="BE1203" s="630"/>
      <c r="BF1203" s="630"/>
      <c r="BG1203" s="631"/>
      <c r="BH1203" s="631"/>
      <c r="BI1203" s="632"/>
      <c r="BJ1203" s="632"/>
      <c r="BK1203" s="632"/>
      <c r="BL1203" s="631"/>
      <c r="BM1203" s="631"/>
      <c r="BN1203" s="631"/>
      <c r="BO1203" s="631"/>
      <c r="BP1203" s="631"/>
      <c r="BQ1203" s="631"/>
      <c r="BR1203" s="631"/>
      <c r="BS1203" s="631"/>
      <c r="BT1203" s="634"/>
      <c r="BU1203" s="635"/>
      <c r="BV1203" s="633"/>
      <c r="BW1203" s="636"/>
    </row>
    <row r="1204" spans="2:75" ht="15.75" customHeight="1">
      <c r="B1204" s="330" t="s">
        <v>962</v>
      </c>
      <c r="C1204" s="331">
        <v>32102192000133</v>
      </c>
      <c r="D1204" s="332" t="s">
        <v>14</v>
      </c>
      <c r="E1204" s="332" t="s">
        <v>607</v>
      </c>
      <c r="F1204" s="332"/>
      <c r="G1204" s="333"/>
      <c r="H1204" s="333" t="s">
        <v>34</v>
      </c>
      <c r="I1204" s="333" t="s">
        <v>34</v>
      </c>
      <c r="J1204" s="333" t="s">
        <v>611</v>
      </c>
      <c r="K1204" s="334" t="s">
        <v>48</v>
      </c>
      <c r="L1204" s="335"/>
      <c r="M1204" s="335" t="s">
        <v>34</v>
      </c>
      <c r="N1204" s="334">
        <v>482641</v>
      </c>
      <c r="O1204" s="334" t="s">
        <v>1321</v>
      </c>
      <c r="P1204" s="338">
        <v>43452</v>
      </c>
      <c r="Q1204" s="339">
        <v>47071357.210000001</v>
      </c>
      <c r="R1204" s="339">
        <v>74766020.977619082</v>
      </c>
      <c r="S1204" s="334">
        <v>34</v>
      </c>
      <c r="T1204" s="336">
        <v>-0.10227818531546429</v>
      </c>
      <c r="U1204" s="336">
        <v>-1.3221700643691352</v>
      </c>
      <c r="V1204" s="336">
        <v>-8.6392710872588818E-2</v>
      </c>
      <c r="W1204" s="336">
        <v>-0.84693744090777656</v>
      </c>
      <c r="X1204" s="336">
        <v>0.12024298521536125</v>
      </c>
      <c r="Y1204" s="336">
        <v>0.91182440029490019</v>
      </c>
      <c r="Z1204" s="336">
        <v>2.7494282422430905E-2</v>
      </c>
      <c r="AA1204" s="336">
        <v>0.15628641461274242</v>
      </c>
      <c r="AB1204" s="336">
        <v>0.1691954586202602</v>
      </c>
      <c r="AC1204" s="340">
        <v>-1.0236294338056817</v>
      </c>
      <c r="AD1204" s="509">
        <v>31533583000140</v>
      </c>
      <c r="AE1204" s="337" t="s">
        <v>2283</v>
      </c>
      <c r="AF1204" s="337" t="s">
        <v>2143</v>
      </c>
      <c r="AG1204" s="341" t="s">
        <v>1437</v>
      </c>
      <c r="AH1204" s="341" t="s">
        <v>2135</v>
      </c>
      <c r="AI1204" s="341">
        <v>1000</v>
      </c>
      <c r="AJ1204" s="341">
        <v>1000</v>
      </c>
      <c r="AK1204" s="341">
        <v>1000</v>
      </c>
      <c r="AL1204" s="336">
        <v>0.02</v>
      </c>
      <c r="AM1204" s="336">
        <v>0.2</v>
      </c>
      <c r="AN1204" s="336" t="s">
        <v>2147</v>
      </c>
      <c r="AO1204" s="334" t="s">
        <v>1324</v>
      </c>
      <c r="AP1204" s="337" t="s">
        <v>716</v>
      </c>
      <c r="AQ1204" s="343" t="s">
        <v>687</v>
      </c>
      <c r="AR1204" s="336">
        <v>6.0000000000000001E-3</v>
      </c>
      <c r="AS1204" s="336">
        <v>6.0000000000000001E-3</v>
      </c>
      <c r="AT1204" s="336"/>
      <c r="AX1204" s="629"/>
      <c r="AY1204" s="630"/>
      <c r="AZ1204" s="630"/>
      <c r="BA1204" s="630"/>
      <c r="BB1204" s="631"/>
      <c r="BC1204" s="630"/>
      <c r="BD1204" s="630"/>
      <c r="BE1204" s="630"/>
      <c r="BF1204" s="630"/>
      <c r="BG1204" s="631"/>
      <c r="BH1204" s="631"/>
      <c r="BI1204" s="632"/>
      <c r="BJ1204" s="632"/>
      <c r="BK1204" s="632"/>
      <c r="BL1204" s="631"/>
      <c r="BM1204" s="631"/>
      <c r="BN1204" s="631"/>
      <c r="BO1204" s="631"/>
      <c r="BP1204" s="631"/>
      <c r="BQ1204" s="631"/>
      <c r="BR1204" s="631"/>
      <c r="BS1204" s="631"/>
      <c r="BT1204" s="634"/>
      <c r="BU1204" s="635"/>
      <c r="BV1204" s="633"/>
      <c r="BW1204" s="636"/>
    </row>
    <row r="1205" spans="2:75" ht="15.75" customHeight="1">
      <c r="B1205" s="330" t="s">
        <v>963</v>
      </c>
      <c r="C1205" s="331">
        <v>28075532000107</v>
      </c>
      <c r="D1205" s="332" t="s">
        <v>14</v>
      </c>
      <c r="E1205" s="332" t="s">
        <v>607</v>
      </c>
      <c r="F1205" s="332"/>
      <c r="G1205" s="333"/>
      <c r="H1205" s="333" t="s">
        <v>34</v>
      </c>
      <c r="I1205" s="333" t="s">
        <v>34</v>
      </c>
      <c r="J1205" s="333" t="s">
        <v>611</v>
      </c>
      <c r="K1205" s="334" t="s">
        <v>49</v>
      </c>
      <c r="L1205" s="335"/>
      <c r="M1205" s="335" t="s">
        <v>34</v>
      </c>
      <c r="N1205" s="334">
        <v>454117</v>
      </c>
      <c r="O1205" s="334" t="s">
        <v>1321</v>
      </c>
      <c r="P1205" s="338">
        <v>43018</v>
      </c>
      <c r="Q1205" s="339">
        <v>120372470.54000001</v>
      </c>
      <c r="R1205" s="339">
        <v>177168373.39789668</v>
      </c>
      <c r="S1205" s="334">
        <v>34</v>
      </c>
      <c r="T1205" s="336">
        <v>-0.23124726818615682</v>
      </c>
      <c r="U1205" s="336">
        <v>-2.9893785710006044</v>
      </c>
      <c r="V1205" s="336">
        <v>-0.16956401587677528</v>
      </c>
      <c r="W1205" s="336">
        <v>-1.6622943327767148</v>
      </c>
      <c r="X1205" s="336">
        <v>2.0683275287770586E-2</v>
      </c>
      <c r="Y1205" s="336">
        <v>0.15684503384232684</v>
      </c>
      <c r="Z1205" s="336">
        <v>0.23653155815778026</v>
      </c>
      <c r="AA1205" s="336">
        <v>1.3445220573236709</v>
      </c>
      <c r="AB1205" s="336">
        <v>0.21404352062955087</v>
      </c>
      <c r="AC1205" s="340">
        <v>-1.2150302428449946</v>
      </c>
      <c r="AD1205" s="509">
        <v>28075437000103</v>
      </c>
      <c r="AE1205" s="337" t="s">
        <v>2283</v>
      </c>
      <c r="AF1205" s="337" t="s">
        <v>2143</v>
      </c>
      <c r="AG1205" s="341" t="s">
        <v>1437</v>
      </c>
      <c r="AH1205" s="341" t="s">
        <v>2135</v>
      </c>
      <c r="AI1205" s="341">
        <v>1000</v>
      </c>
      <c r="AJ1205" s="341">
        <v>1000</v>
      </c>
      <c r="AK1205" s="341">
        <v>1000</v>
      </c>
      <c r="AL1205" s="336">
        <v>0.02</v>
      </c>
      <c r="AM1205" s="336">
        <v>0.2</v>
      </c>
      <c r="AN1205" s="336" t="s">
        <v>2147</v>
      </c>
      <c r="AO1205" s="334" t="s">
        <v>1324</v>
      </c>
      <c r="AP1205" s="337" t="s">
        <v>716</v>
      </c>
      <c r="AQ1205" s="343" t="s">
        <v>687</v>
      </c>
      <c r="AR1205" s="336">
        <v>6.0000000000000001E-3</v>
      </c>
      <c r="AS1205" s="336">
        <v>6.0000000000000001E-3</v>
      </c>
      <c r="AT1205" s="336"/>
      <c r="AX1205" s="629"/>
      <c r="AY1205" s="630"/>
      <c r="AZ1205" s="630"/>
      <c r="BA1205" s="630"/>
      <c r="BB1205" s="631"/>
      <c r="BC1205" s="630"/>
      <c r="BD1205" s="630"/>
      <c r="BE1205" s="630"/>
      <c r="BF1205" s="630"/>
      <c r="BG1205" s="631"/>
      <c r="BH1205" s="631"/>
      <c r="BI1205" s="632"/>
      <c r="BJ1205" s="632"/>
      <c r="BK1205" s="632"/>
      <c r="BL1205" s="631"/>
      <c r="BM1205" s="631"/>
      <c r="BN1205" s="631"/>
      <c r="BO1205" s="631"/>
      <c r="BP1205" s="631"/>
      <c r="BQ1205" s="631"/>
      <c r="BR1205" s="631"/>
      <c r="BS1205" s="631"/>
      <c r="BT1205" s="634"/>
      <c r="BU1205" s="635"/>
      <c r="BV1205" s="633"/>
      <c r="BW1205" s="636"/>
    </row>
    <row r="1206" spans="2:75" ht="15.75" customHeight="1">
      <c r="B1206" s="330" t="s">
        <v>1640</v>
      </c>
      <c r="C1206" s="331">
        <v>31659879000101</v>
      </c>
      <c r="D1206" s="332" t="s">
        <v>14</v>
      </c>
      <c r="E1206" s="332" t="s">
        <v>607</v>
      </c>
      <c r="F1206" s="332"/>
      <c r="G1206" s="333"/>
      <c r="H1206" s="333" t="s">
        <v>34</v>
      </c>
      <c r="I1206" s="333" t="s">
        <v>34</v>
      </c>
      <c r="J1206" s="333" t="s">
        <v>611</v>
      </c>
      <c r="K1206" s="334" t="s">
        <v>48</v>
      </c>
      <c r="L1206" s="335"/>
      <c r="M1206" s="335"/>
      <c r="N1206" s="334">
        <v>484717</v>
      </c>
      <c r="O1206" s="334" t="s">
        <v>1321</v>
      </c>
      <c r="P1206" s="338">
        <v>43452</v>
      </c>
      <c r="Q1206" s="339">
        <v>11553834.439999999</v>
      </c>
      <c r="R1206" s="339">
        <v>24948756.683571402</v>
      </c>
      <c r="S1206" s="334">
        <v>34</v>
      </c>
      <c r="T1206" s="336">
        <v>-0.16079025746205677</v>
      </c>
      <c r="U1206" s="336">
        <v>-1.8085549111258516</v>
      </c>
      <c r="V1206" s="336">
        <v>-0.12244830352023339</v>
      </c>
      <c r="W1206" s="336">
        <v>-1.1237948252680729</v>
      </c>
      <c r="X1206" s="336">
        <v>6.7574659353175415E-2</v>
      </c>
      <c r="Y1206" s="336">
        <v>0.47517084422116529</v>
      </c>
      <c r="Z1206" s="336">
        <v>-4.2515234655778333E-2</v>
      </c>
      <c r="AA1206" s="336">
        <v>-0.23232720752514113</v>
      </c>
      <c r="AB1206" s="336">
        <v>0.17539640948086951</v>
      </c>
      <c r="AC1206" s="340">
        <v>-1.2466782913940269</v>
      </c>
      <c r="AD1206" s="509">
        <v>32102192000133</v>
      </c>
      <c r="AE1206" s="337" t="s">
        <v>2343</v>
      </c>
      <c r="AF1206" s="337" t="s">
        <v>2343</v>
      </c>
      <c r="AG1206" s="341" t="s">
        <v>1440</v>
      </c>
      <c r="AH1206" s="341" t="s">
        <v>2344</v>
      </c>
      <c r="AI1206" s="341">
        <v>1000</v>
      </c>
      <c r="AJ1206" s="341">
        <v>1000</v>
      </c>
      <c r="AK1206" s="341">
        <v>1000</v>
      </c>
      <c r="AL1206" s="336">
        <v>0</v>
      </c>
      <c r="AM1206" s="336" t="s">
        <v>34</v>
      </c>
      <c r="AN1206" s="336" t="s">
        <v>666</v>
      </c>
      <c r="AO1206" s="334" t="s">
        <v>1324</v>
      </c>
      <c r="AP1206" s="337" t="s">
        <v>716</v>
      </c>
      <c r="AQ1206" s="343" t="s">
        <v>687</v>
      </c>
      <c r="AR1206" s="336" t="s">
        <v>34</v>
      </c>
      <c r="AS1206" s="336" t="s">
        <v>34</v>
      </c>
      <c r="AT1206" s="336"/>
      <c r="AX1206" s="629"/>
      <c r="AY1206" s="630"/>
      <c r="AZ1206" s="630"/>
      <c r="BA1206" s="630"/>
      <c r="BB1206" s="631"/>
      <c r="BC1206" s="630"/>
      <c r="BD1206" s="630"/>
      <c r="BE1206" s="630"/>
      <c r="BF1206" s="630"/>
      <c r="BG1206" s="631"/>
      <c r="BH1206" s="631"/>
      <c r="BI1206" s="632"/>
      <c r="BJ1206" s="632"/>
      <c r="BK1206" s="632"/>
      <c r="BL1206" s="631"/>
      <c r="BM1206" s="631"/>
      <c r="BN1206" s="631"/>
      <c r="BO1206" s="631"/>
      <c r="BP1206" s="631"/>
      <c r="BQ1206" s="631"/>
      <c r="BR1206" s="631"/>
      <c r="BS1206" s="631"/>
      <c r="BT1206" s="634"/>
      <c r="BU1206" s="635"/>
      <c r="BV1206" s="633"/>
      <c r="BW1206" s="636"/>
    </row>
    <row r="1207" spans="2:75" ht="15.75" customHeight="1">
      <c r="B1207" s="330" t="s">
        <v>1079</v>
      </c>
      <c r="C1207" s="331">
        <v>15559416000111</v>
      </c>
      <c r="D1207" s="332" t="s">
        <v>14</v>
      </c>
      <c r="E1207" s="332" t="s">
        <v>607</v>
      </c>
      <c r="F1207" s="332"/>
      <c r="G1207" s="333"/>
      <c r="H1207" s="333" t="s">
        <v>34</v>
      </c>
      <c r="I1207" s="333" t="s">
        <v>34</v>
      </c>
      <c r="J1207" s="333" t="s">
        <v>608</v>
      </c>
      <c r="K1207" s="334" t="s">
        <v>48</v>
      </c>
      <c r="L1207" s="335"/>
      <c r="M1207" s="335" t="s">
        <v>1415</v>
      </c>
      <c r="N1207" s="334">
        <v>305367</v>
      </c>
      <c r="O1207" s="334" t="s">
        <v>1321</v>
      </c>
      <c r="P1207" s="338">
        <v>41065</v>
      </c>
      <c r="Q1207" s="339">
        <v>17866691.850000001</v>
      </c>
      <c r="R1207" s="339">
        <v>29454242.815952409</v>
      </c>
      <c r="S1207" s="334">
        <v>34</v>
      </c>
      <c r="T1207" s="336">
        <v>-2.1955641537006798E-2</v>
      </c>
      <c r="U1207" s="336">
        <v>-0.2838248634810378</v>
      </c>
      <c r="V1207" s="336">
        <v>-0.20999041192979306</v>
      </c>
      <c r="W1207" s="336">
        <v>-2.0586081892635422</v>
      </c>
      <c r="X1207" s="336">
        <v>-0.15820539025657554</v>
      </c>
      <c r="Y1207" s="336">
        <v>-1.1997002139938033</v>
      </c>
      <c r="Z1207" s="336">
        <v>-8.4116224632931003E-2</v>
      </c>
      <c r="AA1207" s="336">
        <v>-0.47814389030628535</v>
      </c>
      <c r="AB1207" s="336">
        <v>0.21285994458072902</v>
      </c>
      <c r="AC1207" s="340">
        <v>-1.4569045790154898</v>
      </c>
      <c r="AD1207" s="509">
        <v>0</v>
      </c>
      <c r="AE1207" s="337" t="s">
        <v>2337</v>
      </c>
      <c r="AF1207" s="337" t="s">
        <v>2134</v>
      </c>
      <c r="AG1207" s="341" t="s">
        <v>1436</v>
      </c>
      <c r="AH1207" s="341" t="s">
        <v>2135</v>
      </c>
      <c r="AI1207" s="341">
        <v>5000</v>
      </c>
      <c r="AJ1207" s="341">
        <v>0</v>
      </c>
      <c r="AK1207" s="341">
        <v>0</v>
      </c>
      <c r="AL1207" s="336">
        <v>1.15E-2</v>
      </c>
      <c r="AM1207" s="336">
        <v>0.2</v>
      </c>
      <c r="AN1207" s="336" t="s">
        <v>2152</v>
      </c>
      <c r="AO1207" s="334" t="s">
        <v>1324</v>
      </c>
      <c r="AP1207" s="337" t="s">
        <v>716</v>
      </c>
      <c r="AQ1207" s="343" t="s">
        <v>659</v>
      </c>
      <c r="AR1207" s="336">
        <v>0</v>
      </c>
      <c r="AS1207" s="336">
        <v>0</v>
      </c>
      <c r="AT1207" s="336"/>
      <c r="AX1207" s="629"/>
      <c r="AY1207" s="630"/>
      <c r="AZ1207" s="630"/>
      <c r="BA1207" s="630"/>
      <c r="BB1207" s="631"/>
      <c r="BC1207" s="630"/>
      <c r="BD1207" s="630"/>
      <c r="BE1207" s="630"/>
      <c r="BF1207" s="630"/>
      <c r="BG1207" s="631"/>
      <c r="BH1207" s="631"/>
      <c r="BI1207" s="632"/>
      <c r="BJ1207" s="632"/>
      <c r="BK1207" s="632"/>
      <c r="BL1207" s="631"/>
      <c r="BM1207" s="631"/>
      <c r="BN1207" s="631"/>
      <c r="BO1207" s="631"/>
      <c r="BP1207" s="631"/>
      <c r="BQ1207" s="631"/>
      <c r="BR1207" s="631"/>
      <c r="BS1207" s="631"/>
      <c r="BT1207" s="634"/>
      <c r="BU1207" s="635"/>
      <c r="BV1207" s="633"/>
      <c r="BW1207" s="636"/>
    </row>
    <row r="1208" spans="2:75" ht="15.75" customHeight="1">
      <c r="B1208" s="330" t="s">
        <v>265</v>
      </c>
      <c r="C1208" s="331">
        <v>38221267000181</v>
      </c>
      <c r="D1208" s="332" t="s">
        <v>11</v>
      </c>
      <c r="E1208" s="332" t="s">
        <v>620</v>
      </c>
      <c r="F1208" s="332" t="s">
        <v>685</v>
      </c>
      <c r="G1208" s="333" t="s">
        <v>738</v>
      </c>
      <c r="H1208" s="333" t="s">
        <v>34</v>
      </c>
      <c r="I1208" s="333" t="s">
        <v>1319</v>
      </c>
      <c r="J1208" s="333" t="s">
        <v>608</v>
      </c>
      <c r="K1208" s="334" t="s">
        <v>48</v>
      </c>
      <c r="L1208" s="335"/>
      <c r="M1208" s="335" t="s">
        <v>34</v>
      </c>
      <c r="N1208" s="334">
        <v>558842</v>
      </c>
      <c r="O1208" s="334" t="s">
        <v>1321</v>
      </c>
      <c r="P1208" s="338">
        <v>44134</v>
      </c>
      <c r="Q1208" s="339">
        <v>416853357.69</v>
      </c>
      <c r="R1208" s="339">
        <v>230246920.75325397</v>
      </c>
      <c r="S1208" s="334">
        <v>35</v>
      </c>
      <c r="T1208" s="336">
        <v>9.9492148354680676E-2</v>
      </c>
      <c r="U1208" s="336">
        <v>1.2861544207945801</v>
      </c>
      <c r="V1208" s="336">
        <v>0.138069457653762</v>
      </c>
      <c r="W1208" s="336">
        <v>1.3535423527253154</v>
      </c>
      <c r="X1208" s="336" t="s">
        <v>1418</v>
      </c>
      <c r="Y1208" s="336" t="s">
        <v>1418</v>
      </c>
      <c r="Z1208" s="336" t="s">
        <v>1418</v>
      </c>
      <c r="AA1208" s="336" t="s">
        <v>1418</v>
      </c>
      <c r="AB1208" s="336">
        <v>1.4812567543828719E-3</v>
      </c>
      <c r="AC1208" s="340">
        <v>21.748817917683169</v>
      </c>
      <c r="AD1208" s="509">
        <v>0</v>
      </c>
      <c r="AE1208" s="337" t="s">
        <v>2324</v>
      </c>
      <c r="AF1208" s="337" t="s">
        <v>761</v>
      </c>
      <c r="AG1208" s="341" t="s">
        <v>719</v>
      </c>
      <c r="AH1208" s="341" t="s">
        <v>2135</v>
      </c>
      <c r="AI1208" s="341" t="s">
        <v>1428</v>
      </c>
      <c r="AJ1208" s="341" t="s">
        <v>1428</v>
      </c>
      <c r="AK1208" s="341" t="s">
        <v>1428</v>
      </c>
      <c r="AL1208" s="336">
        <v>0.02</v>
      </c>
      <c r="AM1208" s="336">
        <v>0.2</v>
      </c>
      <c r="AN1208" s="336" t="s">
        <v>64</v>
      </c>
      <c r="AO1208" s="334" t="s">
        <v>1324</v>
      </c>
      <c r="AP1208" s="337" t="s">
        <v>13</v>
      </c>
      <c r="AQ1208" s="343" t="s">
        <v>668</v>
      </c>
      <c r="AR1208" s="336">
        <v>6.6666666666666662E-3</v>
      </c>
      <c r="AS1208" s="336">
        <v>6.6666666666666662E-3</v>
      </c>
      <c r="AT1208" s="336"/>
      <c r="AX1208" s="629"/>
      <c r="AY1208" s="630"/>
      <c r="AZ1208" s="630"/>
      <c r="BA1208" s="630"/>
      <c r="BB1208" s="631"/>
      <c r="BC1208" s="630"/>
      <c r="BD1208" s="630"/>
      <c r="BE1208" s="630"/>
      <c r="BF1208" s="630"/>
      <c r="BG1208" s="631"/>
      <c r="BH1208" s="631"/>
      <c r="BI1208" s="632"/>
      <c r="BJ1208" s="632"/>
      <c r="BK1208" s="632"/>
      <c r="BL1208" s="631"/>
      <c r="BM1208" s="631"/>
      <c r="BN1208" s="631"/>
      <c r="BO1208" s="631"/>
      <c r="BP1208" s="631"/>
      <c r="BQ1208" s="631"/>
      <c r="BR1208" s="631"/>
      <c r="BS1208" s="631"/>
      <c r="BT1208" s="634"/>
      <c r="BU1208" s="635"/>
      <c r="BV1208" s="633"/>
      <c r="BW1208" s="636"/>
    </row>
    <row r="1209" spans="2:75" ht="15.75" customHeight="1">
      <c r="B1209" s="330" t="s">
        <v>1548</v>
      </c>
      <c r="C1209" s="331">
        <v>29215706000152</v>
      </c>
      <c r="D1209" s="332" t="s">
        <v>13</v>
      </c>
      <c r="E1209" s="332" t="s">
        <v>615</v>
      </c>
      <c r="F1209" s="332" t="s">
        <v>619</v>
      </c>
      <c r="G1209" s="333"/>
      <c r="H1209" s="333" t="s">
        <v>1337</v>
      </c>
      <c r="I1209" s="333"/>
      <c r="J1209" s="333" t="s">
        <v>608</v>
      </c>
      <c r="K1209" s="334" t="s">
        <v>48</v>
      </c>
      <c r="L1209" s="335"/>
      <c r="M1209" s="335"/>
      <c r="N1209" s="334">
        <v>462888</v>
      </c>
      <c r="O1209" s="334" t="s">
        <v>1321</v>
      </c>
      <c r="P1209" s="338">
        <v>43207</v>
      </c>
      <c r="Q1209" s="339">
        <v>76004931.099999994</v>
      </c>
      <c r="R1209" s="339">
        <v>80931580.939563498</v>
      </c>
      <c r="S1209" s="334">
        <v>35</v>
      </c>
      <c r="T1209" s="336">
        <v>7.9290260041917193E-2</v>
      </c>
      <c r="U1209" s="336">
        <v>0.89184998809455163</v>
      </c>
      <c r="V1209" s="336">
        <v>8.7563813791955436E-2</v>
      </c>
      <c r="W1209" s="336">
        <v>0.80363515043617051</v>
      </c>
      <c r="X1209" s="336">
        <v>0.1740859034367892</v>
      </c>
      <c r="Y1209" s="336">
        <v>1.2241355930590607</v>
      </c>
      <c r="Z1209" s="336">
        <v>0.20986607289949766</v>
      </c>
      <c r="AA1209" s="336">
        <v>1.146826521499188</v>
      </c>
      <c r="AB1209" s="336">
        <v>4.351064564330108E-2</v>
      </c>
      <c r="AC1209" s="340">
        <v>-0.42627039156166441</v>
      </c>
      <c r="AD1209" s="509">
        <v>0</v>
      </c>
      <c r="AE1209" s="337" t="s">
        <v>2234</v>
      </c>
      <c r="AF1209" s="337" t="s">
        <v>2143</v>
      </c>
      <c r="AG1209" s="341" t="s">
        <v>1437</v>
      </c>
      <c r="AH1209" s="341" t="s">
        <v>2156</v>
      </c>
      <c r="AI1209" s="341">
        <v>0</v>
      </c>
      <c r="AJ1209" s="341">
        <v>0</v>
      </c>
      <c r="AK1209" s="341">
        <v>0</v>
      </c>
      <c r="AL1209" s="336">
        <v>4.0000000000000001E-3</v>
      </c>
      <c r="AM1209" s="336" t="s">
        <v>34</v>
      </c>
      <c r="AN1209" s="336" t="s">
        <v>64</v>
      </c>
      <c r="AO1209" s="334" t="s">
        <v>1324</v>
      </c>
      <c r="AP1209" s="337" t="s">
        <v>13</v>
      </c>
      <c r="AQ1209" s="343" t="s">
        <v>686</v>
      </c>
      <c r="AR1209" s="336" t="s">
        <v>34</v>
      </c>
      <c r="AS1209" s="336" t="s">
        <v>34</v>
      </c>
      <c r="AT1209" s="336"/>
      <c r="AX1209" s="629"/>
      <c r="AY1209" s="630"/>
      <c r="AZ1209" s="630"/>
      <c r="BA1209" s="630"/>
      <c r="BB1209" s="631"/>
      <c r="BC1209" s="630"/>
      <c r="BD1209" s="630"/>
      <c r="BE1209" s="630"/>
      <c r="BF1209" s="630"/>
      <c r="BG1209" s="631"/>
      <c r="BH1209" s="631"/>
      <c r="BI1209" s="632"/>
      <c r="BJ1209" s="632"/>
      <c r="BK1209" s="632"/>
      <c r="BL1209" s="631"/>
      <c r="BM1209" s="631"/>
      <c r="BN1209" s="631"/>
      <c r="BO1209" s="631"/>
      <c r="BP1209" s="631"/>
      <c r="BQ1209" s="631"/>
      <c r="BR1209" s="631"/>
      <c r="BS1209" s="631"/>
      <c r="BT1209" s="634"/>
      <c r="BU1209" s="635"/>
      <c r="BV1209" s="633"/>
      <c r="BW1209" s="636"/>
    </row>
    <row r="1210" spans="2:75" ht="15.75" customHeight="1">
      <c r="B1210" s="330" t="s">
        <v>529</v>
      </c>
      <c r="C1210" s="331">
        <v>21006934000100</v>
      </c>
      <c r="D1210" s="332" t="s">
        <v>13</v>
      </c>
      <c r="E1210" s="332" t="s">
        <v>616</v>
      </c>
      <c r="F1210" s="332" t="s">
        <v>619</v>
      </c>
      <c r="G1210" s="333" t="s">
        <v>34</v>
      </c>
      <c r="H1210" s="333" t="s">
        <v>1338</v>
      </c>
      <c r="I1210" s="333" t="s">
        <v>34</v>
      </c>
      <c r="J1210" s="333" t="s">
        <v>611</v>
      </c>
      <c r="K1210" s="334" t="s">
        <v>48</v>
      </c>
      <c r="L1210" s="335"/>
      <c r="M1210" s="335" t="s">
        <v>1415</v>
      </c>
      <c r="N1210" s="334">
        <v>384844</v>
      </c>
      <c r="O1210" s="334" t="s">
        <v>1321</v>
      </c>
      <c r="P1210" s="338">
        <v>41996</v>
      </c>
      <c r="Q1210" s="339">
        <v>106751589.41</v>
      </c>
      <c r="R1210" s="339">
        <v>113725687.52619043</v>
      </c>
      <c r="S1210" s="334">
        <v>35</v>
      </c>
      <c r="T1210" s="336">
        <v>-8.9281898943656568E-2</v>
      </c>
      <c r="U1210" s="336">
        <v>-1.1541645338078235</v>
      </c>
      <c r="V1210" s="336">
        <v>-9.8808053241438265E-2</v>
      </c>
      <c r="W1210" s="336">
        <v>-0.96864930974095509</v>
      </c>
      <c r="X1210" s="336">
        <v>0.19773604982329096</v>
      </c>
      <c r="Y1210" s="336">
        <v>1.4994683866495611</v>
      </c>
      <c r="Z1210" s="336">
        <v>0.18495635252882514</v>
      </c>
      <c r="AA1210" s="336">
        <v>1.0513518684523928</v>
      </c>
      <c r="AB1210" s="336">
        <v>0.11157479735343225</v>
      </c>
      <c r="AC1210" s="340">
        <v>-1.7473037794853756</v>
      </c>
      <c r="AD1210" s="509">
        <v>0</v>
      </c>
      <c r="AE1210" s="337" t="s">
        <v>2332</v>
      </c>
      <c r="AF1210" s="337" t="s">
        <v>2134</v>
      </c>
      <c r="AG1210" s="341" t="s">
        <v>1436</v>
      </c>
      <c r="AH1210" s="341" t="s">
        <v>726</v>
      </c>
      <c r="AI1210" s="341">
        <v>250000</v>
      </c>
      <c r="AJ1210" s="341">
        <v>50000</v>
      </c>
      <c r="AK1210" s="341">
        <v>250000</v>
      </c>
      <c r="AL1210" s="336">
        <v>0.02</v>
      </c>
      <c r="AM1210" s="336">
        <v>0.2</v>
      </c>
      <c r="AN1210" s="336" t="s">
        <v>34</v>
      </c>
      <c r="AO1210" s="334" t="s">
        <v>1324</v>
      </c>
      <c r="AP1210" s="337" t="s">
        <v>13</v>
      </c>
      <c r="AQ1210" s="343" t="s">
        <v>679</v>
      </c>
      <c r="AR1210" s="336">
        <v>3.3333333333333331E-3</v>
      </c>
      <c r="AS1210" s="336">
        <v>3.3333333333333331E-3</v>
      </c>
      <c r="AT1210" s="336"/>
      <c r="AX1210" s="629"/>
      <c r="AY1210" s="630"/>
      <c r="AZ1210" s="630"/>
      <c r="BA1210" s="630"/>
      <c r="BB1210" s="631"/>
      <c r="BC1210" s="630"/>
      <c r="BD1210" s="630"/>
      <c r="BE1210" s="630"/>
      <c r="BF1210" s="630"/>
      <c r="BG1210" s="631"/>
      <c r="BH1210" s="631"/>
      <c r="BI1210" s="632"/>
      <c r="BJ1210" s="632"/>
      <c r="BK1210" s="632"/>
      <c r="BL1210" s="631"/>
      <c r="BM1210" s="631"/>
      <c r="BN1210" s="631"/>
      <c r="BO1210" s="631"/>
      <c r="BP1210" s="631"/>
      <c r="BQ1210" s="631"/>
      <c r="BR1210" s="631"/>
      <c r="BS1210" s="631"/>
      <c r="BT1210" s="634"/>
      <c r="BU1210" s="635"/>
      <c r="BV1210" s="633"/>
      <c r="BW1210" s="636"/>
    </row>
    <row r="1211" spans="2:75" ht="15.75" customHeight="1">
      <c r="B1211" s="330" t="s">
        <v>1179</v>
      </c>
      <c r="C1211" s="331">
        <v>27880333000109</v>
      </c>
      <c r="D1211" s="332" t="s">
        <v>13</v>
      </c>
      <c r="E1211" s="332" t="s">
        <v>615</v>
      </c>
      <c r="F1211" s="332" t="s">
        <v>619</v>
      </c>
      <c r="G1211" s="333" t="s">
        <v>34</v>
      </c>
      <c r="H1211" s="333" t="s">
        <v>1337</v>
      </c>
      <c r="I1211" s="333" t="s">
        <v>34</v>
      </c>
      <c r="J1211" s="333"/>
      <c r="K1211" s="334" t="s">
        <v>48</v>
      </c>
      <c r="L1211" s="335"/>
      <c r="M1211" s="335" t="s">
        <v>1415</v>
      </c>
      <c r="N1211" s="334">
        <v>446270</v>
      </c>
      <c r="O1211" s="334" t="s">
        <v>1321</v>
      </c>
      <c r="P1211" s="338">
        <v>42954</v>
      </c>
      <c r="Q1211" s="339">
        <v>16483240.710000001</v>
      </c>
      <c r="R1211" s="339">
        <v>16060172.547103185</v>
      </c>
      <c r="S1211" s="334">
        <v>35</v>
      </c>
      <c r="T1211" s="336">
        <v>8.3656937613430848E-2</v>
      </c>
      <c r="U1211" s="336">
        <v>1.0814495608043482</v>
      </c>
      <c r="V1211" s="336">
        <v>7.3477535119994997E-2</v>
      </c>
      <c r="W1211" s="336">
        <v>0.72032553360337737</v>
      </c>
      <c r="X1211" s="336">
        <v>9.5724024542698904E-2</v>
      </c>
      <c r="Y1211" s="336">
        <v>0.72589266738622282</v>
      </c>
      <c r="Z1211" s="336">
        <v>0.13985954956190949</v>
      </c>
      <c r="AA1211" s="336">
        <v>0.79500702053424954</v>
      </c>
      <c r="AB1211" s="336">
        <v>3.5909982646032367E-2</v>
      </c>
      <c r="AC1211" s="340">
        <v>-0.71278134248598557</v>
      </c>
      <c r="AD1211" s="509">
        <v>0</v>
      </c>
      <c r="AE1211" s="337" t="s">
        <v>2311</v>
      </c>
      <c r="AF1211" s="337" t="s">
        <v>2134</v>
      </c>
      <c r="AG1211" s="341" t="s">
        <v>1436</v>
      </c>
      <c r="AH1211" s="341" t="s">
        <v>2138</v>
      </c>
      <c r="AI1211" s="341">
        <v>1000</v>
      </c>
      <c r="AJ1211" s="341">
        <v>100</v>
      </c>
      <c r="AK1211" s="341">
        <v>500</v>
      </c>
      <c r="AL1211" s="336">
        <v>0.01</v>
      </c>
      <c r="AM1211" s="336">
        <v>0.2</v>
      </c>
      <c r="AN1211" s="336" t="s">
        <v>2152</v>
      </c>
      <c r="AO1211" s="334" t="s">
        <v>1324</v>
      </c>
      <c r="AP1211" s="337" t="s">
        <v>13</v>
      </c>
      <c r="AQ1211" s="343" t="s">
        <v>668</v>
      </c>
      <c r="AR1211" s="336">
        <v>3.3333333333333331E-3</v>
      </c>
      <c r="AS1211" s="336">
        <v>3.3333333333333331E-3</v>
      </c>
      <c r="AT1211" s="336"/>
      <c r="AX1211" s="629"/>
      <c r="AY1211" s="630"/>
      <c r="AZ1211" s="630"/>
      <c r="BA1211" s="630"/>
      <c r="BB1211" s="631"/>
      <c r="BC1211" s="630"/>
      <c r="BD1211" s="630"/>
      <c r="BE1211" s="630"/>
      <c r="BF1211" s="630"/>
      <c r="BG1211" s="631"/>
      <c r="BH1211" s="631"/>
      <c r="BI1211" s="632"/>
      <c r="BJ1211" s="632"/>
      <c r="BK1211" s="632"/>
      <c r="BL1211" s="631"/>
      <c r="BM1211" s="631"/>
      <c r="BN1211" s="631"/>
      <c r="BO1211" s="631"/>
      <c r="BP1211" s="631"/>
      <c r="BQ1211" s="631"/>
      <c r="BR1211" s="631"/>
      <c r="BS1211" s="631"/>
      <c r="BT1211" s="634"/>
      <c r="BU1211" s="635"/>
      <c r="BV1211" s="633"/>
      <c r="BW1211" s="636"/>
    </row>
    <row r="1212" spans="2:75" ht="15.75" customHeight="1">
      <c r="B1212" s="330" t="s">
        <v>462</v>
      </c>
      <c r="C1212" s="331">
        <v>36498260000186</v>
      </c>
      <c r="D1212" s="332" t="s">
        <v>14</v>
      </c>
      <c r="E1212" s="332" t="s">
        <v>607</v>
      </c>
      <c r="F1212" s="332"/>
      <c r="G1212" s="333"/>
      <c r="H1212" s="333" t="s">
        <v>34</v>
      </c>
      <c r="I1212" s="333" t="s">
        <v>34</v>
      </c>
      <c r="J1212" s="333" t="s">
        <v>608</v>
      </c>
      <c r="K1212" s="334" t="s">
        <v>48</v>
      </c>
      <c r="L1212" s="335"/>
      <c r="M1212" s="335" t="s">
        <v>1415</v>
      </c>
      <c r="N1212" s="334">
        <v>563404</v>
      </c>
      <c r="O1212" s="334" t="s">
        <v>1321</v>
      </c>
      <c r="P1212" s="338">
        <v>44162</v>
      </c>
      <c r="Q1212" s="339">
        <v>4659579.93</v>
      </c>
      <c r="R1212" s="339">
        <v>5151968.7185317473</v>
      </c>
      <c r="S1212" s="334">
        <v>37</v>
      </c>
      <c r="T1212" s="336">
        <v>-9.852391240552294E-2</v>
      </c>
      <c r="U1212" s="336">
        <v>-1.2736378456982009</v>
      </c>
      <c r="V1212" s="336">
        <v>-0.25705914786587403</v>
      </c>
      <c r="W1212" s="336">
        <v>-2.5200391868306835</v>
      </c>
      <c r="X1212" s="336" t="s">
        <v>1418</v>
      </c>
      <c r="Y1212" s="336" t="s">
        <v>1418</v>
      </c>
      <c r="Z1212" s="336" t="s">
        <v>1418</v>
      </c>
      <c r="AA1212" s="336" t="s">
        <v>1418</v>
      </c>
      <c r="AB1212" s="336">
        <v>0.22396487610834603</v>
      </c>
      <c r="AC1212" s="340">
        <v>-1.6479946985133158</v>
      </c>
      <c r="AD1212" s="509">
        <v>34172417000153</v>
      </c>
      <c r="AE1212" s="337" t="s">
        <v>2133</v>
      </c>
      <c r="AF1212" s="337" t="s">
        <v>2134</v>
      </c>
      <c r="AG1212" s="341" t="s">
        <v>1436</v>
      </c>
      <c r="AH1212" s="341" t="s">
        <v>2135</v>
      </c>
      <c r="AI1212" s="341">
        <v>100</v>
      </c>
      <c r="AJ1212" s="341">
        <v>100</v>
      </c>
      <c r="AK1212" s="341">
        <v>100</v>
      </c>
      <c r="AL1212" s="640">
        <v>8.0000000000000002E-3</v>
      </c>
      <c r="AM1212" s="640">
        <v>0.15</v>
      </c>
      <c r="AN1212" s="336" t="s">
        <v>34</v>
      </c>
      <c r="AO1212" s="334" t="s">
        <v>1324</v>
      </c>
      <c r="AP1212" s="337" t="s">
        <v>716</v>
      </c>
      <c r="AQ1212" s="343" t="s">
        <v>659</v>
      </c>
      <c r="AR1212" s="336">
        <v>2.6666666666666666E-3</v>
      </c>
      <c r="AS1212" s="336">
        <v>2.6666666666666666E-3</v>
      </c>
      <c r="AT1212" s="336"/>
      <c r="AX1212" s="629"/>
      <c r="AY1212" s="630"/>
      <c r="AZ1212" s="630"/>
      <c r="BA1212" s="630"/>
      <c r="BB1212" s="631"/>
      <c r="BC1212" s="630"/>
      <c r="BD1212" s="630"/>
      <c r="BE1212" s="630"/>
      <c r="BF1212" s="630"/>
      <c r="BG1212" s="631"/>
      <c r="BH1212" s="631"/>
      <c r="BI1212" s="632"/>
      <c r="BJ1212" s="632"/>
      <c r="BK1212" s="632"/>
      <c r="BL1212" s="631"/>
      <c r="BM1212" s="631"/>
      <c r="BN1212" s="631"/>
      <c r="BO1212" s="631"/>
      <c r="BP1212" s="631"/>
      <c r="BQ1212" s="631"/>
      <c r="BR1212" s="631"/>
      <c r="BS1212" s="631"/>
      <c r="BT1212" s="634"/>
      <c r="BU1212" s="635"/>
      <c r="BV1212" s="633"/>
      <c r="BW1212" s="636"/>
    </row>
    <row r="1213" spans="2:75" ht="15.75" customHeight="1">
      <c r="B1213" s="330" t="s">
        <v>1054</v>
      </c>
      <c r="C1213" s="331">
        <v>30553981000165</v>
      </c>
      <c r="D1213" s="332" t="s">
        <v>14</v>
      </c>
      <c r="E1213" s="332" t="s">
        <v>607</v>
      </c>
      <c r="F1213" s="332"/>
      <c r="G1213" s="333"/>
      <c r="H1213" s="333" t="s">
        <v>34</v>
      </c>
      <c r="I1213" s="333" t="s">
        <v>34</v>
      </c>
      <c r="J1213" s="333" t="s">
        <v>611</v>
      </c>
      <c r="K1213" s="334"/>
      <c r="L1213" s="335"/>
      <c r="M1213" s="335" t="s">
        <v>1415</v>
      </c>
      <c r="N1213" s="334">
        <v>474274</v>
      </c>
      <c r="O1213" s="334" t="s">
        <v>1321</v>
      </c>
      <c r="P1213" s="338">
        <v>43327</v>
      </c>
      <c r="Q1213" s="339">
        <v>127280551.36</v>
      </c>
      <c r="R1213" s="339">
        <v>187533942.3253175</v>
      </c>
      <c r="S1213" s="334">
        <v>37</v>
      </c>
      <c r="T1213" s="336">
        <v>-0.30549418178787136</v>
      </c>
      <c r="U1213" s="336">
        <v>-3.949182914744136</v>
      </c>
      <c r="V1213" s="336">
        <v>-0.26185668086550407</v>
      </c>
      <c r="W1213" s="336">
        <v>-2.5670710519074684</v>
      </c>
      <c r="X1213" s="336">
        <v>-0.11663973224735669</v>
      </c>
      <c r="Y1213" s="336">
        <v>-0.88450027846960588</v>
      </c>
      <c r="Z1213" s="336">
        <v>0.35797600012891184</v>
      </c>
      <c r="AA1213" s="336">
        <v>2.0348516363502065</v>
      </c>
      <c r="AB1213" s="336">
        <v>0.19352863432871906</v>
      </c>
      <c r="AC1213" s="340">
        <v>-1.9734199415991611</v>
      </c>
      <c r="AD1213" s="509">
        <v>17690766000148</v>
      </c>
      <c r="AE1213" s="337" t="s">
        <v>2338</v>
      </c>
      <c r="AF1213" s="337" t="s">
        <v>2143</v>
      </c>
      <c r="AG1213" s="341" t="s">
        <v>1437</v>
      </c>
      <c r="AH1213" s="341" t="s">
        <v>2135</v>
      </c>
      <c r="AI1213" s="341">
        <v>2000000</v>
      </c>
      <c r="AJ1213" s="341">
        <v>25000</v>
      </c>
      <c r="AK1213" s="341">
        <v>25000</v>
      </c>
      <c r="AL1213" s="336">
        <v>0.01</v>
      </c>
      <c r="AM1213" s="336">
        <v>0.1</v>
      </c>
      <c r="AN1213" s="336" t="s">
        <v>2147</v>
      </c>
      <c r="AO1213" s="334" t="s">
        <v>1324</v>
      </c>
      <c r="AP1213" s="337" t="s">
        <v>13</v>
      </c>
      <c r="AQ1213" s="343" t="s">
        <v>679</v>
      </c>
      <c r="AR1213" s="336">
        <v>1E-3</v>
      </c>
      <c r="AS1213" s="336">
        <v>1E-3</v>
      </c>
      <c r="AT1213" s="336"/>
      <c r="AX1213" s="629"/>
      <c r="AY1213" s="630"/>
      <c r="AZ1213" s="630"/>
      <c r="BA1213" s="630"/>
      <c r="BB1213" s="631"/>
      <c r="BC1213" s="630"/>
      <c r="BD1213" s="630"/>
      <c r="BE1213" s="630"/>
      <c r="BF1213" s="630"/>
      <c r="BG1213" s="631"/>
      <c r="BH1213" s="631"/>
      <c r="BI1213" s="632"/>
      <c r="BJ1213" s="632"/>
      <c r="BK1213" s="632"/>
      <c r="BL1213" s="631"/>
      <c r="BM1213" s="631"/>
      <c r="BN1213" s="631"/>
      <c r="BO1213" s="631"/>
      <c r="BP1213" s="631"/>
      <c r="BQ1213" s="631"/>
      <c r="BR1213" s="631"/>
      <c r="BS1213" s="631"/>
      <c r="BT1213" s="634"/>
      <c r="BU1213" s="635"/>
      <c r="BV1213" s="633"/>
      <c r="BW1213" s="636"/>
    </row>
    <row r="1214" spans="2:75" ht="15.75" customHeight="1">
      <c r="B1214" s="330" t="s">
        <v>378</v>
      </c>
      <c r="C1214" s="331">
        <v>21082291000184</v>
      </c>
      <c r="D1214" s="332" t="s">
        <v>14</v>
      </c>
      <c r="E1214" s="332" t="s">
        <v>607</v>
      </c>
      <c r="F1214" s="332"/>
      <c r="G1214" s="333"/>
      <c r="H1214" s="333" t="s">
        <v>34</v>
      </c>
      <c r="I1214" s="333" t="s">
        <v>34</v>
      </c>
      <c r="J1214" s="333" t="s">
        <v>608</v>
      </c>
      <c r="K1214" s="334" t="s">
        <v>48</v>
      </c>
      <c r="L1214" s="335"/>
      <c r="M1214" s="335" t="s">
        <v>1415</v>
      </c>
      <c r="N1214" s="334">
        <v>462209</v>
      </c>
      <c r="O1214" s="334" t="s">
        <v>1321</v>
      </c>
      <c r="P1214" s="338">
        <v>43203</v>
      </c>
      <c r="Q1214" s="339">
        <v>18545822.710000001</v>
      </c>
      <c r="R1214" s="339">
        <v>18911942.755158734</v>
      </c>
      <c r="S1214" s="334">
        <v>37</v>
      </c>
      <c r="T1214" s="336">
        <v>-5.2386658923515572E-3</v>
      </c>
      <c r="U1214" s="336">
        <v>-6.7721256480404043E-2</v>
      </c>
      <c r="V1214" s="336">
        <v>-0.2023670074466849</v>
      </c>
      <c r="W1214" s="336">
        <v>-1.9838733346824586</v>
      </c>
      <c r="X1214" s="336">
        <v>-0.13059255437464823</v>
      </c>
      <c r="Y1214" s="336">
        <v>-0.99030706333819796</v>
      </c>
      <c r="Z1214" s="336">
        <v>-0.10213440068459312</v>
      </c>
      <c r="AA1214" s="336">
        <v>-0.58056504426511901</v>
      </c>
      <c r="AB1214" s="336">
        <v>0.22560608656301373</v>
      </c>
      <c r="AC1214" s="340">
        <v>-1.3198093665445521</v>
      </c>
      <c r="AD1214" s="509">
        <v>0</v>
      </c>
      <c r="AE1214" s="337" t="s">
        <v>2422</v>
      </c>
      <c r="AF1214" s="337" t="s">
        <v>2140</v>
      </c>
      <c r="AG1214" s="341" t="s">
        <v>719</v>
      </c>
      <c r="AH1214" s="341" t="s">
        <v>2138</v>
      </c>
      <c r="AI1214" s="341">
        <v>1000</v>
      </c>
      <c r="AJ1214" s="341">
        <v>1000</v>
      </c>
      <c r="AK1214" s="341">
        <v>1000</v>
      </c>
      <c r="AL1214" s="336">
        <v>6.9999999999999993E-3</v>
      </c>
      <c r="AM1214" s="336">
        <v>0.1</v>
      </c>
      <c r="AN1214" s="336" t="s">
        <v>666</v>
      </c>
      <c r="AO1214" s="334" t="s">
        <v>1324</v>
      </c>
      <c r="AP1214" s="337" t="s">
        <v>716</v>
      </c>
      <c r="AQ1214" s="343" t="s">
        <v>659</v>
      </c>
      <c r="AR1214" s="336">
        <v>2E-3</v>
      </c>
      <c r="AS1214" s="336">
        <v>2E-3</v>
      </c>
      <c r="AT1214" s="336"/>
      <c r="AX1214" s="629"/>
      <c r="AY1214" s="630"/>
      <c r="AZ1214" s="630"/>
      <c r="BA1214" s="630"/>
      <c r="BB1214" s="631"/>
      <c r="BC1214" s="630"/>
      <c r="BD1214" s="630"/>
      <c r="BE1214" s="630"/>
      <c r="BF1214" s="630"/>
      <c r="BG1214" s="631"/>
      <c r="BH1214" s="631"/>
      <c r="BI1214" s="632"/>
      <c r="BJ1214" s="632"/>
      <c r="BK1214" s="632"/>
      <c r="BL1214" s="631"/>
      <c r="BM1214" s="631"/>
      <c r="BN1214" s="631"/>
      <c r="BO1214" s="631"/>
      <c r="BP1214" s="631"/>
      <c r="BQ1214" s="631"/>
      <c r="BR1214" s="631"/>
      <c r="BS1214" s="631"/>
      <c r="BT1214" s="634"/>
      <c r="BU1214" s="635"/>
      <c r="BV1214" s="633"/>
      <c r="BW1214" s="636"/>
    </row>
    <row r="1215" spans="2:75" ht="15.75" customHeight="1">
      <c r="B1215" s="330" t="s">
        <v>1055</v>
      </c>
      <c r="C1215" s="331">
        <v>18323970000193</v>
      </c>
      <c r="D1215" s="332" t="s">
        <v>14</v>
      </c>
      <c r="E1215" s="332" t="s">
        <v>607</v>
      </c>
      <c r="F1215" s="332"/>
      <c r="G1215" s="333"/>
      <c r="H1215" s="333" t="s">
        <v>34</v>
      </c>
      <c r="I1215" s="333" t="s">
        <v>34</v>
      </c>
      <c r="J1215" s="333" t="s">
        <v>611</v>
      </c>
      <c r="K1215" s="334"/>
      <c r="L1215" s="335"/>
      <c r="M1215" s="335" t="s">
        <v>1415</v>
      </c>
      <c r="N1215" s="334">
        <v>344788</v>
      </c>
      <c r="O1215" s="334" t="s">
        <v>1324</v>
      </c>
      <c r="P1215" s="338">
        <v>41512</v>
      </c>
      <c r="Q1215" s="339">
        <v>62250052.469999999</v>
      </c>
      <c r="R1215" s="339">
        <v>82771992.757261887</v>
      </c>
      <c r="S1215" s="334">
        <v>38</v>
      </c>
      <c r="T1215" s="336">
        <v>-0.30430470154698686</v>
      </c>
      <c r="U1215" s="336">
        <v>-3.9338062715058415</v>
      </c>
      <c r="V1215" s="336">
        <v>-0.26000091282124493</v>
      </c>
      <c r="W1215" s="336">
        <v>-2.5488783198766236</v>
      </c>
      <c r="X1215" s="336">
        <v>-0.11129409299827464</v>
      </c>
      <c r="Y1215" s="336">
        <v>-0.84396332495205117</v>
      </c>
      <c r="Z1215" s="336">
        <v>0.37102666699435849</v>
      </c>
      <c r="AA1215" s="336">
        <v>2.1090358576864201</v>
      </c>
      <c r="AB1215" s="336">
        <v>0.19346991245637288</v>
      </c>
      <c r="AC1215" s="340">
        <v>-1.9611153293882853</v>
      </c>
      <c r="AD1215" s="509">
        <v>17690766000148</v>
      </c>
      <c r="AE1215" s="337" t="s">
        <v>2338</v>
      </c>
      <c r="AF1215" s="337" t="s">
        <v>2143</v>
      </c>
      <c r="AG1215" s="341" t="s">
        <v>1437</v>
      </c>
      <c r="AH1215" s="341" t="s">
        <v>2135</v>
      </c>
      <c r="AI1215" s="341">
        <v>25000</v>
      </c>
      <c r="AJ1215" s="341">
        <v>25000</v>
      </c>
      <c r="AK1215" s="341">
        <v>25000</v>
      </c>
      <c r="AL1215" s="336">
        <v>6.9999999999999993E-3</v>
      </c>
      <c r="AM1215" s="336">
        <v>0.1</v>
      </c>
      <c r="AN1215" s="336" t="s">
        <v>2147</v>
      </c>
      <c r="AO1215" s="334" t="s">
        <v>1324</v>
      </c>
      <c r="AP1215" s="337" t="s">
        <v>13</v>
      </c>
      <c r="AQ1215" s="343" t="s">
        <v>679</v>
      </c>
      <c r="AR1215" s="336">
        <v>6.9999999999999999E-4</v>
      </c>
      <c r="AS1215" s="336">
        <v>6.9999999999999999E-4</v>
      </c>
      <c r="AT1215" s="336"/>
      <c r="AX1215" s="629"/>
      <c r="AY1215" s="630"/>
      <c r="AZ1215" s="630"/>
      <c r="BA1215" s="630"/>
      <c r="BB1215" s="631"/>
      <c r="BC1215" s="630"/>
      <c r="BD1215" s="630"/>
      <c r="BE1215" s="630"/>
      <c r="BF1215" s="630"/>
      <c r="BG1215" s="631"/>
      <c r="BH1215" s="631"/>
      <c r="BI1215" s="632"/>
      <c r="BJ1215" s="632"/>
      <c r="BK1215" s="632"/>
      <c r="BL1215" s="631"/>
      <c r="BM1215" s="631"/>
      <c r="BN1215" s="631"/>
      <c r="BO1215" s="631"/>
      <c r="BP1215" s="631"/>
      <c r="BQ1215" s="631"/>
      <c r="BR1215" s="631"/>
      <c r="BS1215" s="631"/>
      <c r="BT1215" s="634"/>
      <c r="BU1215" s="635"/>
      <c r="BV1215" s="633"/>
      <c r="BW1215" s="636"/>
    </row>
    <row r="1216" spans="2:75" ht="15.75" customHeight="1">
      <c r="B1216" s="330" t="s">
        <v>1631</v>
      </c>
      <c r="C1216" s="331">
        <v>35693759000181</v>
      </c>
      <c r="D1216" s="332" t="s">
        <v>13</v>
      </c>
      <c r="E1216" s="332" t="s">
        <v>616</v>
      </c>
      <c r="F1216" s="332"/>
      <c r="G1216" s="333"/>
      <c r="H1216" s="333" t="s">
        <v>34</v>
      </c>
      <c r="I1216" s="333"/>
      <c r="J1216" s="333" t="s">
        <v>611</v>
      </c>
      <c r="K1216" s="334" t="s">
        <v>49</v>
      </c>
      <c r="L1216" s="335"/>
      <c r="M1216" s="335"/>
      <c r="N1216" s="334">
        <v>546593</v>
      </c>
      <c r="O1216" s="334" t="s">
        <v>1321</v>
      </c>
      <c r="P1216" s="338">
        <v>44041</v>
      </c>
      <c r="Q1216" s="339">
        <v>17690541.140000001</v>
      </c>
      <c r="R1216" s="339">
        <v>43318771.674603164</v>
      </c>
      <c r="S1216" s="334">
        <v>39</v>
      </c>
      <c r="T1216" s="336">
        <v>-0.31076204382071637</v>
      </c>
      <c r="U1216" s="336">
        <v>-3.4954245948395934</v>
      </c>
      <c r="V1216" s="336">
        <v>-0.26136298195682717</v>
      </c>
      <c r="W1216" s="336">
        <v>-2.3987132381232295</v>
      </c>
      <c r="X1216" s="336">
        <v>-0.15828851002190436</v>
      </c>
      <c r="Y1216" s="336">
        <v>-1.1130516329281988</v>
      </c>
      <c r="Z1216" s="336" t="s">
        <v>1418</v>
      </c>
      <c r="AA1216" s="336" t="s">
        <v>1418</v>
      </c>
      <c r="AB1216" s="336">
        <v>0.21961086901817373</v>
      </c>
      <c r="AC1216" s="340">
        <v>-1.7401885582489507</v>
      </c>
      <c r="AD1216" s="509">
        <v>34447464000162</v>
      </c>
      <c r="AE1216" s="337" t="s">
        <v>2343</v>
      </c>
      <c r="AF1216" s="337" t="s">
        <v>2343</v>
      </c>
      <c r="AG1216" s="341" t="s">
        <v>1440</v>
      </c>
      <c r="AH1216" s="341" t="s">
        <v>726</v>
      </c>
      <c r="AI1216" s="341" t="s">
        <v>1428</v>
      </c>
      <c r="AJ1216" s="341" t="s">
        <v>1428</v>
      </c>
      <c r="AK1216" s="341" t="s">
        <v>1428</v>
      </c>
      <c r="AL1216" s="336">
        <v>4.0000000000000001E-3</v>
      </c>
      <c r="AM1216" s="336" t="s">
        <v>34</v>
      </c>
      <c r="AN1216" s="336" t="s">
        <v>64</v>
      </c>
      <c r="AO1216" s="334" t="s">
        <v>1324</v>
      </c>
      <c r="AP1216" s="337" t="s">
        <v>13</v>
      </c>
      <c r="AQ1216" s="343" t="s">
        <v>679</v>
      </c>
      <c r="AR1216" s="336" t="s">
        <v>34</v>
      </c>
      <c r="AS1216" s="336" t="s">
        <v>34</v>
      </c>
      <c r="AT1216" s="336"/>
      <c r="AX1216" s="629"/>
      <c r="AY1216" s="630"/>
      <c r="AZ1216" s="630"/>
      <c r="BA1216" s="630"/>
      <c r="BB1216" s="631"/>
      <c r="BC1216" s="630"/>
      <c r="BD1216" s="630"/>
      <c r="BE1216" s="630"/>
      <c r="BF1216" s="630"/>
      <c r="BG1216" s="631"/>
      <c r="BH1216" s="631"/>
      <c r="BI1216" s="632"/>
      <c r="BJ1216" s="632"/>
      <c r="BK1216" s="632"/>
      <c r="BL1216" s="631"/>
      <c r="BM1216" s="631"/>
      <c r="BN1216" s="631"/>
      <c r="BO1216" s="631"/>
      <c r="BP1216" s="631"/>
      <c r="BQ1216" s="631"/>
      <c r="BR1216" s="631"/>
      <c r="BS1216" s="631"/>
      <c r="BT1216" s="634"/>
      <c r="BU1216" s="635"/>
      <c r="BV1216" s="633"/>
      <c r="BW1216" s="636"/>
    </row>
    <row r="1217" spans="2:75" ht="15.75" customHeight="1">
      <c r="B1217" s="330" t="s">
        <v>180</v>
      </c>
      <c r="C1217" s="331">
        <v>18558694000142</v>
      </c>
      <c r="D1217" s="332" t="s">
        <v>14</v>
      </c>
      <c r="E1217" s="332" t="s">
        <v>614</v>
      </c>
      <c r="F1217" s="332"/>
      <c r="G1217" s="333"/>
      <c r="H1217" s="333" t="s">
        <v>1338</v>
      </c>
      <c r="I1217" s="333" t="s">
        <v>34</v>
      </c>
      <c r="J1217" s="333" t="s">
        <v>608</v>
      </c>
      <c r="K1217" s="334" t="s">
        <v>48</v>
      </c>
      <c r="L1217" s="335"/>
      <c r="M1217" s="335" t="s">
        <v>34</v>
      </c>
      <c r="N1217" s="334">
        <v>344435</v>
      </c>
      <c r="O1217" s="334" t="s">
        <v>1321</v>
      </c>
      <c r="P1217" s="338">
        <v>41509</v>
      </c>
      <c r="Q1217" s="339">
        <v>85173321.640000001</v>
      </c>
      <c r="R1217" s="339">
        <v>88076253.807976112</v>
      </c>
      <c r="S1217" s="334">
        <v>40</v>
      </c>
      <c r="T1217" s="336">
        <v>-4.766291805367473E-3</v>
      </c>
      <c r="U1217" s="336">
        <v>-6.1614784459340273E-2</v>
      </c>
      <c r="V1217" s="336">
        <v>-0.11390591305002273</v>
      </c>
      <c r="W1217" s="336">
        <v>-1.1166588191117743</v>
      </c>
      <c r="X1217" s="336">
        <v>1.0984028529492429E-2</v>
      </c>
      <c r="Y1217" s="336">
        <v>8.3293883703803862E-2</v>
      </c>
      <c r="Z1217" s="336">
        <v>0.36021529710756139</v>
      </c>
      <c r="AA1217" s="336">
        <v>2.047580526330647</v>
      </c>
      <c r="AB1217" s="336">
        <v>0.21036980683513459</v>
      </c>
      <c r="AC1217" s="340">
        <v>-0.93146012773170539</v>
      </c>
      <c r="AD1217" s="509">
        <v>0</v>
      </c>
      <c r="AE1217" s="337" t="s">
        <v>2245</v>
      </c>
      <c r="AF1217" s="337" t="s">
        <v>741</v>
      </c>
      <c r="AG1217" s="341" t="s">
        <v>741</v>
      </c>
      <c r="AH1217" s="341" t="s">
        <v>2138</v>
      </c>
      <c r="AI1217" s="341">
        <v>1000</v>
      </c>
      <c r="AJ1217" s="341">
        <v>0</v>
      </c>
      <c r="AK1217" s="341">
        <v>1000</v>
      </c>
      <c r="AL1217" s="336">
        <v>0.02</v>
      </c>
      <c r="AM1217" s="336">
        <v>0.2</v>
      </c>
      <c r="AN1217" s="336" t="s">
        <v>666</v>
      </c>
      <c r="AO1217" s="334" t="s">
        <v>1324</v>
      </c>
      <c r="AP1217" s="337" t="s">
        <v>716</v>
      </c>
      <c r="AQ1217" s="343" t="s">
        <v>659</v>
      </c>
      <c r="AR1217" s="336">
        <v>4.0000000000000001E-3</v>
      </c>
      <c r="AS1217" s="336">
        <v>4.0000000000000001E-3</v>
      </c>
      <c r="AT1217" s="336"/>
      <c r="AX1217" s="629"/>
      <c r="AY1217" s="630"/>
      <c r="AZ1217" s="630"/>
      <c r="BA1217" s="630"/>
      <c r="BB1217" s="631"/>
      <c r="BC1217" s="630"/>
      <c r="BD1217" s="630"/>
      <c r="BE1217" s="630"/>
      <c r="BF1217" s="630"/>
      <c r="BG1217" s="631"/>
      <c r="BH1217" s="631"/>
      <c r="BI1217" s="632"/>
      <c r="BJ1217" s="632"/>
      <c r="BK1217" s="632"/>
      <c r="BL1217" s="631"/>
      <c r="BM1217" s="631"/>
      <c r="BN1217" s="631"/>
      <c r="BO1217" s="631"/>
      <c r="BP1217" s="631"/>
      <c r="BQ1217" s="631"/>
      <c r="BR1217" s="631"/>
      <c r="BS1217" s="631"/>
      <c r="BT1217" s="634"/>
      <c r="BU1217" s="635"/>
      <c r="BV1217" s="633"/>
      <c r="BW1217" s="636"/>
    </row>
    <row r="1218" spans="2:75" ht="15.75" customHeight="1">
      <c r="B1218" s="330" t="s">
        <v>949</v>
      </c>
      <c r="C1218" s="331">
        <v>36327569000103</v>
      </c>
      <c r="D1218" s="332" t="s">
        <v>13</v>
      </c>
      <c r="E1218" s="332" t="s">
        <v>616</v>
      </c>
      <c r="F1218" s="332" t="s">
        <v>619</v>
      </c>
      <c r="G1218" s="333" t="s">
        <v>34</v>
      </c>
      <c r="H1218" s="333" t="s">
        <v>1338</v>
      </c>
      <c r="I1218" s="333" t="s">
        <v>34</v>
      </c>
      <c r="J1218" s="333" t="s">
        <v>611</v>
      </c>
      <c r="K1218" s="334" t="s">
        <v>49</v>
      </c>
      <c r="L1218" s="335"/>
      <c r="M1218" s="335" t="s">
        <v>1415</v>
      </c>
      <c r="N1218" s="334">
        <v>541338</v>
      </c>
      <c r="O1218" s="334" t="s">
        <v>1321</v>
      </c>
      <c r="P1218" s="338">
        <v>44008</v>
      </c>
      <c r="Q1218" s="339">
        <v>144832581.88</v>
      </c>
      <c r="R1218" s="339">
        <v>212771925.33003959</v>
      </c>
      <c r="S1218" s="334">
        <v>41</v>
      </c>
      <c r="T1218" s="336">
        <v>-0.26702498017451615</v>
      </c>
      <c r="U1218" s="336">
        <v>-3.4518840370168959</v>
      </c>
      <c r="V1218" s="336">
        <v>-0.20095747396050634</v>
      </c>
      <c r="W1218" s="336">
        <v>-1.9700551934110442</v>
      </c>
      <c r="X1218" s="336">
        <v>-8.988816208249073E-2</v>
      </c>
      <c r="Y1218" s="336">
        <v>-0.68163826220448054</v>
      </c>
      <c r="Z1218" s="336" t="s">
        <v>1418</v>
      </c>
      <c r="AA1218" s="336" t="s">
        <v>1418</v>
      </c>
      <c r="AB1218" s="336">
        <v>0.21455213078198876</v>
      </c>
      <c r="AC1218" s="340">
        <v>-1.3911530963716634</v>
      </c>
      <c r="AD1218" s="509">
        <v>34447464000162</v>
      </c>
      <c r="AE1218" s="337" t="s">
        <v>2151</v>
      </c>
      <c r="AF1218" s="337" t="s">
        <v>2143</v>
      </c>
      <c r="AG1218" s="341" t="s">
        <v>1437</v>
      </c>
      <c r="AH1218" s="341" t="s">
        <v>726</v>
      </c>
      <c r="AI1218" s="341">
        <v>50000</v>
      </c>
      <c r="AJ1218" s="341" t="s">
        <v>1428</v>
      </c>
      <c r="AK1218" s="341">
        <v>5000</v>
      </c>
      <c r="AL1218" s="336">
        <v>4.0000000000000001E-3</v>
      </c>
      <c r="AM1218" s="336" t="s">
        <v>34</v>
      </c>
      <c r="AN1218" s="336" t="s">
        <v>34</v>
      </c>
      <c r="AO1218" s="334" t="s">
        <v>1324</v>
      </c>
      <c r="AP1218" s="337" t="s">
        <v>13</v>
      </c>
      <c r="AQ1218" s="343" t="s">
        <v>679</v>
      </c>
      <c r="AR1218" s="336">
        <v>2.6666666666666666E-3</v>
      </c>
      <c r="AS1218" s="336">
        <v>2.6666666666666666E-3</v>
      </c>
      <c r="AT1218" s="336"/>
      <c r="AX1218" s="629"/>
      <c r="AY1218" s="630"/>
      <c r="AZ1218" s="630"/>
      <c r="BA1218" s="630"/>
      <c r="BB1218" s="631"/>
      <c r="BC1218" s="630"/>
      <c r="BD1218" s="630"/>
      <c r="BE1218" s="630"/>
      <c r="BF1218" s="630"/>
      <c r="BG1218" s="631"/>
      <c r="BH1218" s="631"/>
      <c r="BI1218" s="632"/>
      <c r="BJ1218" s="632"/>
      <c r="BK1218" s="632"/>
      <c r="BL1218" s="631"/>
      <c r="BM1218" s="631"/>
      <c r="BN1218" s="631"/>
      <c r="BO1218" s="631"/>
      <c r="BP1218" s="631"/>
      <c r="BQ1218" s="631"/>
      <c r="BR1218" s="631"/>
      <c r="BS1218" s="631"/>
      <c r="BT1218" s="634"/>
      <c r="BU1218" s="635"/>
      <c r="BV1218" s="633"/>
      <c r="BW1218" s="636"/>
    </row>
    <row r="1219" spans="2:75" ht="15.75" customHeight="1">
      <c r="B1219" s="330" t="s">
        <v>1284</v>
      </c>
      <c r="C1219" s="331">
        <v>29250108000114</v>
      </c>
      <c r="D1219" s="332" t="s">
        <v>13</v>
      </c>
      <c r="E1219" s="332" t="s">
        <v>616</v>
      </c>
      <c r="F1219" s="332" t="s">
        <v>619</v>
      </c>
      <c r="G1219" s="333" t="s">
        <v>34</v>
      </c>
      <c r="H1219" s="333" t="s">
        <v>1338</v>
      </c>
      <c r="I1219" s="333" t="s">
        <v>34</v>
      </c>
      <c r="J1219" s="333"/>
      <c r="K1219" s="334" t="s">
        <v>48</v>
      </c>
      <c r="L1219" s="335"/>
      <c r="M1219" s="335" t="s">
        <v>1415</v>
      </c>
      <c r="N1219" s="334">
        <v>469882</v>
      </c>
      <c r="O1219" s="334" t="s">
        <v>1321</v>
      </c>
      <c r="P1219" s="338">
        <v>43283</v>
      </c>
      <c r="Q1219" s="339">
        <v>16171795</v>
      </c>
      <c r="R1219" s="339">
        <v>28030174.776269864</v>
      </c>
      <c r="S1219" s="334">
        <v>41</v>
      </c>
      <c r="T1219" s="336">
        <v>1.6394904274151578E-2</v>
      </c>
      <c r="U1219" s="336">
        <v>0.21194012753180222</v>
      </c>
      <c r="V1219" s="336">
        <v>2.3931772224004888E-2</v>
      </c>
      <c r="W1219" s="336">
        <v>0.23461138930665834</v>
      </c>
      <c r="X1219" s="336">
        <v>3.6915525558345097E-2</v>
      </c>
      <c r="Y1219" s="336">
        <v>0.27993713640360363</v>
      </c>
      <c r="Z1219" s="336">
        <v>6.9799502478433917E-2</v>
      </c>
      <c r="AA1219" s="336">
        <v>0.39676300026684502</v>
      </c>
      <c r="AB1219" s="336">
        <v>7.2519589039718779E-2</v>
      </c>
      <c r="AC1219" s="340">
        <v>-0.97746897827593116</v>
      </c>
      <c r="AD1219" s="509">
        <v>0</v>
      </c>
      <c r="AE1219" s="337" t="s">
        <v>2465</v>
      </c>
      <c r="AF1219" s="337" t="s">
        <v>2134</v>
      </c>
      <c r="AG1219" s="341" t="s">
        <v>1436</v>
      </c>
      <c r="AH1219" s="341" t="s">
        <v>2138</v>
      </c>
      <c r="AI1219" s="341">
        <v>100</v>
      </c>
      <c r="AJ1219" s="341">
        <v>100</v>
      </c>
      <c r="AK1219" s="341">
        <v>100</v>
      </c>
      <c r="AL1219" s="336">
        <v>2.1499999999999998E-2</v>
      </c>
      <c r="AM1219" s="336" t="s">
        <v>34</v>
      </c>
      <c r="AN1219" s="336" t="s">
        <v>2152</v>
      </c>
      <c r="AO1219" s="334" t="s">
        <v>1324</v>
      </c>
      <c r="AP1219" s="337" t="s">
        <v>13</v>
      </c>
      <c r="AQ1219" s="343" t="s">
        <v>668</v>
      </c>
      <c r="AR1219" s="336" t="s">
        <v>34</v>
      </c>
      <c r="AS1219" s="336" t="s">
        <v>34</v>
      </c>
      <c r="AT1219" s="336"/>
      <c r="AX1219" s="629"/>
      <c r="AY1219" s="630"/>
      <c r="AZ1219" s="630"/>
      <c r="BA1219" s="630"/>
      <c r="BB1219" s="631"/>
      <c r="BC1219" s="630"/>
      <c r="BD1219" s="630"/>
      <c r="BE1219" s="630"/>
      <c r="BF1219" s="630"/>
      <c r="BG1219" s="631"/>
      <c r="BH1219" s="631"/>
      <c r="BI1219" s="632"/>
      <c r="BJ1219" s="632"/>
      <c r="BK1219" s="632"/>
      <c r="BL1219" s="631"/>
      <c r="BM1219" s="631"/>
      <c r="BN1219" s="631"/>
      <c r="BO1219" s="631"/>
      <c r="BP1219" s="631"/>
      <c r="BQ1219" s="631"/>
      <c r="BR1219" s="631"/>
      <c r="BS1219" s="631"/>
      <c r="BT1219" s="634"/>
      <c r="BU1219" s="635"/>
      <c r="BV1219" s="633"/>
      <c r="BW1219" s="636"/>
    </row>
    <row r="1220" spans="2:75" ht="15.75" customHeight="1">
      <c r="B1220" s="330" t="s">
        <v>783</v>
      </c>
      <c r="C1220" s="331">
        <v>14237118000142</v>
      </c>
      <c r="D1220" s="332" t="s">
        <v>11</v>
      </c>
      <c r="E1220" s="332" t="s">
        <v>620</v>
      </c>
      <c r="F1220" s="332" t="s">
        <v>663</v>
      </c>
      <c r="G1220" s="333" t="s">
        <v>738</v>
      </c>
      <c r="H1220" s="333" t="s">
        <v>34</v>
      </c>
      <c r="I1220" s="333"/>
      <c r="J1220" s="333" t="s">
        <v>608</v>
      </c>
      <c r="K1220" s="334" t="s">
        <v>48</v>
      </c>
      <c r="L1220" s="335"/>
      <c r="M1220" s="335" t="s">
        <v>34</v>
      </c>
      <c r="N1220" s="334">
        <v>291781</v>
      </c>
      <c r="O1220" s="334" t="s">
        <v>1321</v>
      </c>
      <c r="P1220" s="338">
        <v>40883</v>
      </c>
      <c r="Q1220" s="339">
        <v>185134178.53999999</v>
      </c>
      <c r="R1220" s="339">
        <v>98595175.726309553</v>
      </c>
      <c r="S1220" s="334">
        <v>45</v>
      </c>
      <c r="T1220" s="336">
        <v>8.9304739519867171E-2</v>
      </c>
      <c r="U1220" s="336">
        <v>1.154459798394553</v>
      </c>
      <c r="V1220" s="336">
        <v>0.11996396098717699</v>
      </c>
      <c r="W1220" s="336">
        <v>1.1760479454045802</v>
      </c>
      <c r="X1220" s="336">
        <v>0.18234898363411967</v>
      </c>
      <c r="Y1220" s="336">
        <v>1.3827854685141701</v>
      </c>
      <c r="Z1220" s="336">
        <v>0.21855882545553773</v>
      </c>
      <c r="AA1220" s="336">
        <v>1.2423592180951386</v>
      </c>
      <c r="AB1220" s="336">
        <v>3.363993462431763E-3</v>
      </c>
      <c r="AC1220" s="340">
        <v>4.8084337015035494</v>
      </c>
      <c r="AD1220" s="509">
        <v>0</v>
      </c>
      <c r="AE1220" s="337" t="s">
        <v>101</v>
      </c>
      <c r="AF1220" s="337" t="s">
        <v>736</v>
      </c>
      <c r="AG1220" s="341" t="s">
        <v>736</v>
      </c>
      <c r="AH1220" s="341" t="s">
        <v>2138</v>
      </c>
      <c r="AI1220" s="341">
        <v>500</v>
      </c>
      <c r="AJ1220" s="341">
        <v>500</v>
      </c>
      <c r="AK1220" s="341">
        <v>500</v>
      </c>
      <c r="AL1220" s="640">
        <v>6.0000000000000001E-3</v>
      </c>
      <c r="AM1220" s="640">
        <v>0.2</v>
      </c>
      <c r="AN1220" s="336" t="s">
        <v>64</v>
      </c>
      <c r="AO1220" s="334" t="s">
        <v>1324</v>
      </c>
      <c r="AP1220" s="337" t="s">
        <v>11</v>
      </c>
      <c r="AQ1220" s="343" t="s">
        <v>675</v>
      </c>
      <c r="AR1220" s="336">
        <v>1.5E-3</v>
      </c>
      <c r="AS1220" s="336">
        <v>1.5E-3</v>
      </c>
      <c r="AT1220" s="336"/>
      <c r="AX1220" s="629"/>
      <c r="AY1220" s="630"/>
      <c r="AZ1220" s="630"/>
      <c r="BA1220" s="630"/>
      <c r="BB1220" s="631"/>
      <c r="BC1220" s="630"/>
      <c r="BD1220" s="630"/>
      <c r="BE1220" s="630"/>
      <c r="BF1220" s="630"/>
      <c r="BG1220" s="631"/>
      <c r="BH1220" s="631"/>
      <c r="BI1220" s="632"/>
      <c r="BJ1220" s="632"/>
      <c r="BK1220" s="632"/>
      <c r="BL1220" s="631"/>
      <c r="BM1220" s="631"/>
      <c r="BN1220" s="631"/>
      <c r="BO1220" s="631"/>
      <c r="BP1220" s="631"/>
      <c r="BQ1220" s="631"/>
      <c r="BR1220" s="631"/>
      <c r="BS1220" s="631"/>
      <c r="BT1220" s="634"/>
      <c r="BU1220" s="635"/>
      <c r="BV1220" s="633"/>
      <c r="BW1220" s="636"/>
    </row>
    <row r="1221" spans="2:75" ht="15.75" customHeight="1">
      <c r="B1221" s="330" t="s">
        <v>105</v>
      </c>
      <c r="C1221" s="331">
        <v>22100009000107</v>
      </c>
      <c r="D1221" s="332" t="s">
        <v>11</v>
      </c>
      <c r="E1221" s="332" t="s">
        <v>620</v>
      </c>
      <c r="F1221" s="332" t="s">
        <v>663</v>
      </c>
      <c r="G1221" s="333" t="s">
        <v>738</v>
      </c>
      <c r="H1221" s="333" t="s">
        <v>34</v>
      </c>
      <c r="I1221" s="333"/>
      <c r="J1221" s="333" t="s">
        <v>608</v>
      </c>
      <c r="K1221" s="334" t="s">
        <v>48</v>
      </c>
      <c r="L1221" s="335"/>
      <c r="M1221" s="335" t="s">
        <v>34</v>
      </c>
      <c r="N1221" s="334">
        <v>414141</v>
      </c>
      <c r="O1221" s="334" t="s">
        <v>1321</v>
      </c>
      <c r="P1221" s="338">
        <v>42353</v>
      </c>
      <c r="Q1221" s="339">
        <v>727760797.89999998</v>
      </c>
      <c r="R1221" s="339">
        <v>647029211.17674601</v>
      </c>
      <c r="S1221" s="334">
        <v>45</v>
      </c>
      <c r="T1221" s="336">
        <v>8.7773266517084281E-2</v>
      </c>
      <c r="U1221" s="336">
        <v>1.1346621479725827</v>
      </c>
      <c r="V1221" s="336">
        <v>0.11492302363274365</v>
      </c>
      <c r="W1221" s="336">
        <v>1.1266299037709915</v>
      </c>
      <c r="X1221" s="336">
        <v>0.19691214741190599</v>
      </c>
      <c r="Y1221" s="336">
        <v>1.4932205849934639</v>
      </c>
      <c r="Z1221" s="336">
        <v>0.21284427394081318</v>
      </c>
      <c r="AA1221" s="336">
        <v>1.209875854694918</v>
      </c>
      <c r="AB1221" s="336">
        <v>4.7117965529745367E-3</v>
      </c>
      <c r="AC1221" s="340">
        <v>2.4763014975253204</v>
      </c>
      <c r="AD1221" s="509">
        <v>23556180000198</v>
      </c>
      <c r="AE1221" s="337" t="s">
        <v>2189</v>
      </c>
      <c r="AF1221" s="337" t="s">
        <v>2143</v>
      </c>
      <c r="AG1221" s="341" t="s">
        <v>1437</v>
      </c>
      <c r="AH1221" s="341" t="s">
        <v>2138</v>
      </c>
      <c r="AI1221" s="341">
        <v>10000</v>
      </c>
      <c r="AJ1221" s="341">
        <v>5000</v>
      </c>
      <c r="AK1221" s="341">
        <v>5000</v>
      </c>
      <c r="AL1221" s="640">
        <v>8.0000000000000002E-3</v>
      </c>
      <c r="AM1221" s="640">
        <v>0.2</v>
      </c>
      <c r="AN1221" s="336" t="s">
        <v>34</v>
      </c>
      <c r="AO1221" s="334" t="s">
        <v>1324</v>
      </c>
      <c r="AP1221" s="337" t="s">
        <v>13</v>
      </c>
      <c r="AQ1221" s="343" t="s">
        <v>686</v>
      </c>
      <c r="AR1221" s="336">
        <v>2.32E-3</v>
      </c>
      <c r="AS1221" s="336">
        <v>2.32E-3</v>
      </c>
      <c r="AT1221" s="336"/>
      <c r="AX1221" s="629"/>
      <c r="AY1221" s="630"/>
      <c r="AZ1221" s="630"/>
      <c r="BA1221" s="630"/>
      <c r="BB1221" s="631"/>
      <c r="BC1221" s="630"/>
      <c r="BD1221" s="630"/>
      <c r="BE1221" s="630"/>
      <c r="BF1221" s="630"/>
      <c r="BG1221" s="631"/>
      <c r="BH1221" s="631"/>
      <c r="BI1221" s="632"/>
      <c r="BJ1221" s="632"/>
      <c r="BK1221" s="632"/>
      <c r="BL1221" s="631"/>
      <c r="BM1221" s="631"/>
      <c r="BN1221" s="631"/>
      <c r="BO1221" s="631"/>
      <c r="BP1221" s="631"/>
      <c r="BQ1221" s="631"/>
      <c r="BR1221" s="631"/>
      <c r="BS1221" s="631"/>
      <c r="BT1221" s="634"/>
      <c r="BU1221" s="635"/>
      <c r="BV1221" s="633"/>
      <c r="BW1221" s="636"/>
    </row>
    <row r="1222" spans="2:75" ht="15.75" customHeight="1">
      <c r="B1222" s="330" t="s">
        <v>780</v>
      </c>
      <c r="C1222" s="331">
        <v>31340838000158</v>
      </c>
      <c r="D1222" s="332" t="s">
        <v>11</v>
      </c>
      <c r="E1222" s="332" t="s">
        <v>620</v>
      </c>
      <c r="F1222" s="332" t="s">
        <v>685</v>
      </c>
      <c r="G1222" s="333" t="s">
        <v>738</v>
      </c>
      <c r="H1222" s="333" t="s">
        <v>34</v>
      </c>
      <c r="I1222" s="333" t="s">
        <v>1319</v>
      </c>
      <c r="J1222" s="333" t="s">
        <v>608</v>
      </c>
      <c r="K1222" s="334" t="s">
        <v>48</v>
      </c>
      <c r="L1222" s="335"/>
      <c r="M1222" s="335" t="s">
        <v>34</v>
      </c>
      <c r="N1222" s="334">
        <v>481769</v>
      </c>
      <c r="O1222" s="334" t="s">
        <v>1321</v>
      </c>
      <c r="P1222" s="338">
        <v>43444</v>
      </c>
      <c r="Q1222" s="339">
        <v>262546698.06</v>
      </c>
      <c r="R1222" s="339">
        <v>236118046.80253974</v>
      </c>
      <c r="S1222" s="334">
        <v>45</v>
      </c>
      <c r="T1222" s="336">
        <v>8.4683998251929404E-2</v>
      </c>
      <c r="U1222" s="336">
        <v>1.0947265741413195</v>
      </c>
      <c r="V1222" s="336">
        <v>0.11431736949239468</v>
      </c>
      <c r="W1222" s="336">
        <v>1.1206924680484474</v>
      </c>
      <c r="X1222" s="336">
        <v>0.15780317628116047</v>
      </c>
      <c r="Y1222" s="336">
        <v>1.1966501523518189</v>
      </c>
      <c r="Z1222" s="336">
        <v>0.20955855933543166</v>
      </c>
      <c r="AA1222" s="336">
        <v>1.1911987876878207</v>
      </c>
      <c r="AB1222" s="336">
        <v>1.8807329332139785E-3</v>
      </c>
      <c r="AC1222" s="340">
        <v>5.9098937098718407</v>
      </c>
      <c r="AD1222" s="509">
        <v>31908013000197</v>
      </c>
      <c r="AE1222" s="337" t="s">
        <v>2182</v>
      </c>
      <c r="AF1222" s="337" t="s">
        <v>2134</v>
      </c>
      <c r="AG1222" s="341" t="s">
        <v>1436</v>
      </c>
      <c r="AH1222" s="341" t="s">
        <v>2135</v>
      </c>
      <c r="AI1222" s="341">
        <v>1000</v>
      </c>
      <c r="AJ1222" s="341">
        <v>1000</v>
      </c>
      <c r="AK1222" s="341">
        <v>1000</v>
      </c>
      <c r="AL1222" s="640">
        <v>8.5000000000000006E-3</v>
      </c>
      <c r="AM1222" s="640">
        <v>0.15</v>
      </c>
      <c r="AN1222" s="336" t="s">
        <v>34</v>
      </c>
      <c r="AO1222" s="334" t="s">
        <v>1324</v>
      </c>
      <c r="AP1222" s="337" t="s">
        <v>11</v>
      </c>
      <c r="AQ1222" s="343" t="s">
        <v>675</v>
      </c>
      <c r="AR1222" s="336">
        <v>1.9833333333333335E-3</v>
      </c>
      <c r="AS1222" s="336">
        <v>1.9833333333333335E-3</v>
      </c>
      <c r="AT1222" s="336"/>
      <c r="AX1222" s="629"/>
      <c r="AY1222" s="630"/>
      <c r="AZ1222" s="630"/>
      <c r="BA1222" s="630"/>
      <c r="BB1222" s="631"/>
      <c r="BC1222" s="630"/>
      <c r="BD1222" s="630"/>
      <c r="BE1222" s="630"/>
      <c r="BF1222" s="630"/>
      <c r="BG1222" s="631"/>
      <c r="BH1222" s="631"/>
      <c r="BI1222" s="632"/>
      <c r="BJ1222" s="632"/>
      <c r="BK1222" s="632"/>
      <c r="BL1222" s="631"/>
      <c r="BM1222" s="631"/>
      <c r="BN1222" s="631"/>
      <c r="BO1222" s="631"/>
      <c r="BP1222" s="631"/>
      <c r="BQ1222" s="631"/>
      <c r="BR1222" s="631"/>
      <c r="BS1222" s="631"/>
      <c r="BT1222" s="634"/>
      <c r="BU1222" s="635"/>
      <c r="BV1222" s="633"/>
      <c r="BW1222" s="636"/>
    </row>
    <row r="1223" spans="2:75" ht="15.75" customHeight="1">
      <c r="B1223" s="330" t="s">
        <v>490</v>
      </c>
      <c r="C1223" s="331">
        <v>34780531000166</v>
      </c>
      <c r="D1223" s="332" t="s">
        <v>11</v>
      </c>
      <c r="E1223" s="332" t="s">
        <v>620</v>
      </c>
      <c r="F1223" s="332" t="s">
        <v>685</v>
      </c>
      <c r="G1223" s="333" t="s">
        <v>738</v>
      </c>
      <c r="H1223" s="333" t="s">
        <v>34</v>
      </c>
      <c r="I1223" s="333" t="s">
        <v>1319</v>
      </c>
      <c r="J1223" s="333" t="s">
        <v>608</v>
      </c>
      <c r="K1223" s="334" t="s">
        <v>48</v>
      </c>
      <c r="L1223" s="335"/>
      <c r="M1223" s="335" t="s">
        <v>34</v>
      </c>
      <c r="N1223" s="334">
        <v>508926</v>
      </c>
      <c r="O1223" s="334" t="s">
        <v>1321</v>
      </c>
      <c r="P1223" s="338">
        <v>43735</v>
      </c>
      <c r="Q1223" s="339">
        <v>155779292.25</v>
      </c>
      <c r="R1223" s="339">
        <v>70478943.399444431</v>
      </c>
      <c r="S1223" s="334">
        <v>45</v>
      </c>
      <c r="T1223" s="336">
        <v>9.4302304837376782E-2</v>
      </c>
      <c r="U1223" s="336">
        <v>1.2190643006856352</v>
      </c>
      <c r="V1223" s="336">
        <v>0.12944544813671044</v>
      </c>
      <c r="W1223" s="336">
        <v>1.2689982230532206</v>
      </c>
      <c r="X1223" s="336">
        <v>0.19191222520147266</v>
      </c>
      <c r="Y1223" s="336">
        <v>1.4553052665831296</v>
      </c>
      <c r="Z1223" s="336" t="s">
        <v>1418</v>
      </c>
      <c r="AA1223" s="336" t="s">
        <v>1418</v>
      </c>
      <c r="AB1223" s="336">
        <v>1.4421644476304053E-3</v>
      </c>
      <c r="AC1223" s="340">
        <v>17.061248636502103</v>
      </c>
      <c r="AD1223" s="509">
        <v>34780492000105</v>
      </c>
      <c r="AE1223" s="337" t="s">
        <v>2421</v>
      </c>
      <c r="AF1223" s="337" t="s">
        <v>2134</v>
      </c>
      <c r="AG1223" s="341" t="s">
        <v>1436</v>
      </c>
      <c r="AH1223" s="341" t="s">
        <v>2135</v>
      </c>
      <c r="AI1223" s="341">
        <v>10000</v>
      </c>
      <c r="AJ1223" s="341">
        <v>1000</v>
      </c>
      <c r="AK1223" s="341">
        <v>1000</v>
      </c>
      <c r="AL1223" s="336">
        <v>9.1000000000000004E-3</v>
      </c>
      <c r="AM1223" s="336">
        <v>0.2</v>
      </c>
      <c r="AN1223" s="336" t="s">
        <v>64</v>
      </c>
      <c r="AO1223" s="334" t="s">
        <v>1324</v>
      </c>
      <c r="AP1223" s="337" t="s">
        <v>13</v>
      </c>
      <c r="AQ1223" s="343" t="s">
        <v>671</v>
      </c>
      <c r="AR1223" s="336">
        <v>2.4269700000000001E-3</v>
      </c>
      <c r="AS1223" s="336">
        <v>2.4269700000000001E-3</v>
      </c>
      <c r="AT1223" s="336"/>
      <c r="AX1223" s="629"/>
      <c r="AY1223" s="630"/>
      <c r="AZ1223" s="630"/>
      <c r="BA1223" s="630"/>
      <c r="BB1223" s="631"/>
      <c r="BC1223" s="630"/>
      <c r="BD1223" s="630"/>
      <c r="BE1223" s="630"/>
      <c r="BF1223" s="630"/>
      <c r="BG1223" s="631"/>
      <c r="BH1223" s="631"/>
      <c r="BI1223" s="632"/>
      <c r="BJ1223" s="632"/>
      <c r="BK1223" s="632"/>
      <c r="BL1223" s="631"/>
      <c r="BM1223" s="631"/>
      <c r="BN1223" s="631"/>
      <c r="BO1223" s="631"/>
      <c r="BP1223" s="631"/>
      <c r="BQ1223" s="631"/>
      <c r="BR1223" s="631"/>
      <c r="BS1223" s="631"/>
      <c r="BT1223" s="634"/>
      <c r="BU1223" s="635"/>
      <c r="BV1223" s="633"/>
      <c r="BW1223" s="636"/>
    </row>
    <row r="1224" spans="2:75" ht="15.75" customHeight="1">
      <c r="B1224" s="330" t="s">
        <v>233</v>
      </c>
      <c r="C1224" s="331">
        <v>32760042000117</v>
      </c>
      <c r="D1224" s="332" t="s">
        <v>11</v>
      </c>
      <c r="E1224" s="332" t="s">
        <v>620</v>
      </c>
      <c r="F1224" s="332" t="s">
        <v>663</v>
      </c>
      <c r="G1224" s="333" t="s">
        <v>738</v>
      </c>
      <c r="H1224" s="333" t="s">
        <v>34</v>
      </c>
      <c r="I1224" s="333"/>
      <c r="J1224" s="333" t="s">
        <v>608</v>
      </c>
      <c r="K1224" s="334" t="s">
        <v>48</v>
      </c>
      <c r="L1224" s="335"/>
      <c r="M1224" s="335" t="s">
        <v>1415</v>
      </c>
      <c r="N1224" s="334">
        <v>498599</v>
      </c>
      <c r="O1224" s="334" t="s">
        <v>1321</v>
      </c>
      <c r="P1224" s="338">
        <v>43633</v>
      </c>
      <c r="Q1224" s="339">
        <v>478035915.61000001</v>
      </c>
      <c r="R1224" s="339">
        <v>387890119.18400812</v>
      </c>
      <c r="S1224" s="334">
        <v>46</v>
      </c>
      <c r="T1224" s="336">
        <v>0.10022205886331292</v>
      </c>
      <c r="U1224" s="336">
        <v>1.2955901164046006</v>
      </c>
      <c r="V1224" s="336">
        <v>0.13850762381368265</v>
      </c>
      <c r="W1224" s="336">
        <v>1.3578378462041911</v>
      </c>
      <c r="X1224" s="336">
        <v>0.21320595150830135</v>
      </c>
      <c r="Y1224" s="336">
        <v>1.6167794613978419</v>
      </c>
      <c r="Z1224" s="336">
        <v>0.2941244909945917</v>
      </c>
      <c r="AA1224" s="336">
        <v>1.6718989585209314</v>
      </c>
      <c r="AB1224" s="336">
        <v>7.8444026362367025E-3</v>
      </c>
      <c r="AC1224" s="340">
        <v>4.1596834707088242</v>
      </c>
      <c r="AD1224" s="509">
        <v>32760072000123</v>
      </c>
      <c r="AE1224" s="337" t="s">
        <v>2300</v>
      </c>
      <c r="AF1224" s="337" t="s">
        <v>2140</v>
      </c>
      <c r="AG1224" s="341" t="s">
        <v>719</v>
      </c>
      <c r="AH1224" s="341" t="s">
        <v>2135</v>
      </c>
      <c r="AI1224" s="341">
        <v>20000</v>
      </c>
      <c r="AJ1224" s="341">
        <v>5000</v>
      </c>
      <c r="AK1224" s="341">
        <v>20000</v>
      </c>
      <c r="AL1224" s="336">
        <v>5.0000000000000001E-3</v>
      </c>
      <c r="AM1224" s="336">
        <v>0.2</v>
      </c>
      <c r="AN1224" s="336" t="s">
        <v>2147</v>
      </c>
      <c r="AO1224" s="334" t="s">
        <v>1324</v>
      </c>
      <c r="AP1224" s="337" t="s">
        <v>11</v>
      </c>
      <c r="AQ1224" s="343" t="s">
        <v>675</v>
      </c>
      <c r="AR1224" s="336" t="s">
        <v>34</v>
      </c>
      <c r="AS1224" s="336" t="s">
        <v>34</v>
      </c>
      <c r="AT1224" s="336"/>
      <c r="AX1224" s="629"/>
      <c r="AY1224" s="630"/>
      <c r="AZ1224" s="630"/>
      <c r="BA1224" s="630"/>
      <c r="BB1224" s="631"/>
      <c r="BC1224" s="630"/>
      <c r="BD1224" s="630"/>
      <c r="BE1224" s="630"/>
      <c r="BF1224" s="630"/>
      <c r="BG1224" s="631"/>
      <c r="BH1224" s="631"/>
      <c r="BI1224" s="632"/>
      <c r="BJ1224" s="632"/>
      <c r="BK1224" s="632"/>
      <c r="BL1224" s="631"/>
      <c r="BM1224" s="631"/>
      <c r="BN1224" s="631"/>
      <c r="BO1224" s="631"/>
      <c r="BP1224" s="631"/>
      <c r="BQ1224" s="631"/>
      <c r="BR1224" s="631"/>
      <c r="BS1224" s="631"/>
      <c r="BT1224" s="634"/>
      <c r="BU1224" s="635"/>
      <c r="BV1224" s="633"/>
      <c r="BW1224" s="636"/>
    </row>
    <row r="1225" spans="2:75" ht="15.75" customHeight="1">
      <c r="B1225" s="330" t="s">
        <v>1039</v>
      </c>
      <c r="C1225" s="331">
        <v>39511032000197</v>
      </c>
      <c r="D1225" s="332" t="s">
        <v>11</v>
      </c>
      <c r="E1225" s="332" t="s">
        <v>620</v>
      </c>
      <c r="F1225" s="332" t="s">
        <v>663</v>
      </c>
      <c r="G1225" s="333" t="s">
        <v>738</v>
      </c>
      <c r="H1225" s="333" t="s">
        <v>34</v>
      </c>
      <c r="I1225" s="333"/>
      <c r="J1225" s="333"/>
      <c r="K1225" s="334" t="s">
        <v>48</v>
      </c>
      <c r="L1225" s="335"/>
      <c r="M1225" s="335" t="s">
        <v>34</v>
      </c>
      <c r="N1225" s="334">
        <v>621749</v>
      </c>
      <c r="O1225" s="334" t="s">
        <v>1321</v>
      </c>
      <c r="P1225" s="338">
        <v>44509</v>
      </c>
      <c r="Q1225" s="339">
        <v>58159377.43</v>
      </c>
      <c r="R1225" s="339" t="s">
        <v>1418</v>
      </c>
      <c r="S1225" s="334">
        <v>46</v>
      </c>
      <c r="T1225" s="336">
        <v>9.1202538599581828E-2</v>
      </c>
      <c r="U1225" s="336">
        <v>1.178993017513045</v>
      </c>
      <c r="V1225" s="336" t="s">
        <v>1418</v>
      </c>
      <c r="W1225" s="336" t="s">
        <v>1418</v>
      </c>
      <c r="X1225" s="336" t="s">
        <v>1418</v>
      </c>
      <c r="Y1225" s="336" t="s">
        <v>1418</v>
      </c>
      <c r="Z1225" s="336" t="s">
        <v>1418</v>
      </c>
      <c r="AA1225" s="336" t="s">
        <v>1418</v>
      </c>
      <c r="AB1225" s="336" t="s">
        <v>1418</v>
      </c>
      <c r="AC1225" s="340" t="s">
        <v>1418</v>
      </c>
      <c r="AD1225" s="509">
        <v>39487617000119</v>
      </c>
      <c r="AE1225" s="337" t="s">
        <v>2330</v>
      </c>
      <c r="AF1225" s="337" t="s">
        <v>736</v>
      </c>
      <c r="AG1225" s="341" t="s">
        <v>736</v>
      </c>
      <c r="AH1225" s="341" t="s">
        <v>2135</v>
      </c>
      <c r="AI1225" s="341">
        <v>1000</v>
      </c>
      <c r="AJ1225" s="341" t="s">
        <v>1428</v>
      </c>
      <c r="AK1225" s="341" t="s">
        <v>1428</v>
      </c>
      <c r="AL1225" s="336">
        <v>6.5000000000000006E-3</v>
      </c>
      <c r="AM1225" s="336">
        <v>0.2</v>
      </c>
      <c r="AN1225" s="336" t="s">
        <v>64</v>
      </c>
      <c r="AO1225" s="334" t="s">
        <v>1324</v>
      </c>
      <c r="AP1225" s="337" t="s">
        <v>13</v>
      </c>
      <c r="AQ1225" s="343" t="s">
        <v>671</v>
      </c>
      <c r="AR1225" s="336">
        <v>1.2999999999999999E-3</v>
      </c>
      <c r="AS1225" s="336">
        <v>1.2999999999999999E-3</v>
      </c>
      <c r="AT1225" s="336"/>
      <c r="AX1225" s="629"/>
      <c r="AY1225" s="630"/>
      <c r="AZ1225" s="630"/>
      <c r="BA1225" s="630"/>
      <c r="BB1225" s="631"/>
      <c r="BC1225" s="630"/>
      <c r="BD1225" s="630"/>
      <c r="BE1225" s="630"/>
      <c r="BF1225" s="630"/>
      <c r="BG1225" s="631"/>
      <c r="BH1225" s="631"/>
      <c r="BI1225" s="632"/>
      <c r="BJ1225" s="632"/>
      <c r="BK1225" s="632"/>
      <c r="BL1225" s="631"/>
      <c r="BM1225" s="631"/>
      <c r="BN1225" s="631"/>
      <c r="BO1225" s="631"/>
      <c r="BP1225" s="631"/>
      <c r="BQ1225" s="631"/>
      <c r="BR1225" s="631"/>
      <c r="BS1225" s="631"/>
      <c r="BT1225" s="634"/>
      <c r="BU1225" s="635"/>
      <c r="BV1225" s="633"/>
      <c r="BW1225" s="636"/>
    </row>
    <row r="1226" spans="2:75" ht="15.75" customHeight="1">
      <c r="B1226" s="330" t="s">
        <v>1130</v>
      </c>
      <c r="C1226" s="331">
        <v>38281169000130</v>
      </c>
      <c r="D1226" s="332" t="s">
        <v>11</v>
      </c>
      <c r="E1226" s="332" t="s">
        <v>620</v>
      </c>
      <c r="F1226" s="332" t="s">
        <v>663</v>
      </c>
      <c r="G1226" s="333" t="s">
        <v>738</v>
      </c>
      <c r="H1226" s="333" t="s">
        <v>34</v>
      </c>
      <c r="I1226" s="333" t="s">
        <v>1304</v>
      </c>
      <c r="J1226" s="333" t="s">
        <v>608</v>
      </c>
      <c r="K1226" s="334" t="s">
        <v>48</v>
      </c>
      <c r="L1226" s="335"/>
      <c r="M1226" s="335" t="s">
        <v>34</v>
      </c>
      <c r="N1226" s="334">
        <v>567183</v>
      </c>
      <c r="O1226" s="334" t="s">
        <v>1321</v>
      </c>
      <c r="P1226" s="338">
        <v>44166</v>
      </c>
      <c r="Q1226" s="339">
        <v>10801923.029999999</v>
      </c>
      <c r="R1226" s="339">
        <v>12777948.05988095</v>
      </c>
      <c r="S1226" s="334">
        <v>46</v>
      </c>
      <c r="T1226" s="336">
        <v>7.9584175443839111E-2</v>
      </c>
      <c r="U1226" s="336">
        <v>1.028800169310744</v>
      </c>
      <c r="V1226" s="336">
        <v>0.10576660351262768</v>
      </c>
      <c r="W1226" s="336">
        <v>1.0368663699487415</v>
      </c>
      <c r="X1226" s="336" t="s">
        <v>1418</v>
      </c>
      <c r="Y1226" s="336" t="s">
        <v>1418</v>
      </c>
      <c r="Z1226" s="336" t="s">
        <v>1418</v>
      </c>
      <c r="AA1226" s="336" t="s">
        <v>1418</v>
      </c>
      <c r="AB1226" s="336">
        <v>2.6769411635244231E-3</v>
      </c>
      <c r="AC1226" s="340">
        <v>1.2739940744017735</v>
      </c>
      <c r="AD1226" s="509">
        <v>38306228000187</v>
      </c>
      <c r="AE1226" s="337" t="s">
        <v>2208</v>
      </c>
      <c r="AF1226" s="337" t="s">
        <v>2143</v>
      </c>
      <c r="AG1226" s="341" t="s">
        <v>1437</v>
      </c>
      <c r="AH1226" s="341" t="s">
        <v>2138</v>
      </c>
      <c r="AI1226" s="341">
        <v>10</v>
      </c>
      <c r="AJ1226" s="341">
        <v>10</v>
      </c>
      <c r="AK1226" s="341">
        <v>10</v>
      </c>
      <c r="AL1226" s="336">
        <v>7.4999999999999997E-3</v>
      </c>
      <c r="AM1226" s="336">
        <v>0.2</v>
      </c>
      <c r="AN1226" s="336" t="s">
        <v>34</v>
      </c>
      <c r="AO1226" s="334" t="s">
        <v>1324</v>
      </c>
      <c r="AP1226" s="337" t="s">
        <v>11</v>
      </c>
      <c r="AQ1226" s="343" t="s">
        <v>675</v>
      </c>
      <c r="AR1226" s="336">
        <v>1.4999999999999998E-3</v>
      </c>
      <c r="AS1226" s="336">
        <v>1.4999999999999998E-3</v>
      </c>
      <c r="AT1226" s="336"/>
      <c r="AX1226" s="629"/>
      <c r="AY1226" s="630"/>
      <c r="AZ1226" s="630"/>
      <c r="BA1226" s="630"/>
      <c r="BB1226" s="631"/>
      <c r="BC1226" s="630"/>
      <c r="BD1226" s="630"/>
      <c r="BE1226" s="630"/>
      <c r="BF1226" s="630"/>
      <c r="BG1226" s="631"/>
      <c r="BH1226" s="631"/>
      <c r="BI1226" s="632"/>
      <c r="BJ1226" s="632"/>
      <c r="BK1226" s="632"/>
      <c r="BL1226" s="631"/>
      <c r="BM1226" s="631"/>
      <c r="BN1226" s="631"/>
      <c r="BO1226" s="631"/>
      <c r="BP1226" s="631"/>
      <c r="BQ1226" s="631"/>
      <c r="BR1226" s="631"/>
      <c r="BS1226" s="631"/>
      <c r="BT1226" s="634"/>
      <c r="BU1226" s="635"/>
      <c r="BV1226" s="633"/>
      <c r="BW1226" s="636"/>
    </row>
    <row r="1227" spans="2:75" ht="15.75" customHeight="1">
      <c r="B1227" s="330" t="s">
        <v>491</v>
      </c>
      <c r="C1227" s="331">
        <v>35505971000178</v>
      </c>
      <c r="D1227" s="332" t="s">
        <v>11</v>
      </c>
      <c r="E1227" s="332" t="s">
        <v>620</v>
      </c>
      <c r="F1227" s="332" t="s">
        <v>663</v>
      </c>
      <c r="G1227" s="333" t="s">
        <v>738</v>
      </c>
      <c r="H1227" s="333" t="s">
        <v>34</v>
      </c>
      <c r="I1227" s="333"/>
      <c r="J1227" s="333" t="s">
        <v>611</v>
      </c>
      <c r="K1227" s="334" t="s">
        <v>48</v>
      </c>
      <c r="L1227" s="335"/>
      <c r="M1227" s="335" t="s">
        <v>34</v>
      </c>
      <c r="N1227" s="334">
        <v>523879</v>
      </c>
      <c r="O1227" s="334" t="s">
        <v>1321</v>
      </c>
      <c r="P1227" s="338">
        <v>43817</v>
      </c>
      <c r="Q1227" s="339">
        <v>1759508362.8699999</v>
      </c>
      <c r="R1227" s="339">
        <v>842729602.68599153</v>
      </c>
      <c r="S1227" s="334">
        <v>46</v>
      </c>
      <c r="T1227" s="336">
        <v>8.7738975760600635E-2</v>
      </c>
      <c r="U1227" s="336">
        <v>1.134218864670602</v>
      </c>
      <c r="V1227" s="336">
        <v>0.11750144220057757</v>
      </c>
      <c r="W1227" s="336">
        <v>1.1519070272849294</v>
      </c>
      <c r="X1227" s="336">
        <v>0.18930181554452563</v>
      </c>
      <c r="Y1227" s="336">
        <v>1.4355100559460465</v>
      </c>
      <c r="Z1227" s="336" t="s">
        <v>1418</v>
      </c>
      <c r="AA1227" s="336" t="s">
        <v>1418</v>
      </c>
      <c r="AB1227" s="336">
        <v>2.2334513189374507E-3</v>
      </c>
      <c r="AC1227" s="340">
        <v>6.2550016161470543</v>
      </c>
      <c r="AD1227" s="509">
        <v>35491217000126</v>
      </c>
      <c r="AE1227" s="337" t="s">
        <v>2424</v>
      </c>
      <c r="AF1227" s="337" t="s">
        <v>2137</v>
      </c>
      <c r="AG1227" s="341" t="s">
        <v>59</v>
      </c>
      <c r="AH1227" s="341" t="s">
        <v>2138</v>
      </c>
      <c r="AI1227" s="341">
        <v>1000</v>
      </c>
      <c r="AJ1227" s="341">
        <v>500</v>
      </c>
      <c r="AK1227" s="341">
        <v>1000</v>
      </c>
      <c r="AL1227" s="336">
        <v>6.0000000000000001E-3</v>
      </c>
      <c r="AM1227" s="336">
        <v>0.2</v>
      </c>
      <c r="AN1227" s="336" t="s">
        <v>64</v>
      </c>
      <c r="AO1227" s="334" t="s">
        <v>1324</v>
      </c>
      <c r="AP1227" s="337" t="s">
        <v>11</v>
      </c>
      <c r="AQ1227" s="343" t="s">
        <v>675</v>
      </c>
      <c r="AR1227" s="336">
        <v>1.4E-3</v>
      </c>
      <c r="AS1227" s="336">
        <v>1.4E-3</v>
      </c>
      <c r="AT1227" s="336"/>
      <c r="AX1227" s="629"/>
      <c r="AY1227" s="630"/>
      <c r="AZ1227" s="630"/>
      <c r="BA1227" s="630"/>
      <c r="BB1227" s="631"/>
      <c r="BC1227" s="630"/>
      <c r="BD1227" s="630"/>
      <c r="BE1227" s="630"/>
      <c r="BF1227" s="630"/>
      <c r="BG1227" s="631"/>
      <c r="BH1227" s="631"/>
      <c r="BI1227" s="632"/>
      <c r="BJ1227" s="632"/>
      <c r="BK1227" s="632"/>
      <c r="BL1227" s="631"/>
      <c r="BM1227" s="631"/>
      <c r="BN1227" s="631"/>
      <c r="BO1227" s="631"/>
      <c r="BP1227" s="631"/>
      <c r="BQ1227" s="631"/>
      <c r="BR1227" s="631"/>
      <c r="BS1227" s="631"/>
      <c r="BT1227" s="634"/>
      <c r="BU1227" s="635"/>
      <c r="BV1227" s="633"/>
      <c r="BW1227" s="636"/>
    </row>
    <row r="1228" spans="2:75" ht="15.75" customHeight="1">
      <c r="B1228" s="330" t="s">
        <v>392</v>
      </c>
      <c r="C1228" s="331">
        <v>33701828000126</v>
      </c>
      <c r="D1228" s="332" t="s">
        <v>11</v>
      </c>
      <c r="E1228" s="332" t="s">
        <v>620</v>
      </c>
      <c r="F1228" s="332" t="s">
        <v>663</v>
      </c>
      <c r="G1228" s="333" t="s">
        <v>738</v>
      </c>
      <c r="H1228" s="333" t="s">
        <v>34</v>
      </c>
      <c r="I1228" s="333"/>
      <c r="J1228" s="333" t="s">
        <v>611</v>
      </c>
      <c r="K1228" s="334" t="s">
        <v>48</v>
      </c>
      <c r="L1228" s="335"/>
      <c r="M1228" s="335" t="s">
        <v>34</v>
      </c>
      <c r="N1228" s="334">
        <v>563341</v>
      </c>
      <c r="O1228" s="334" t="s">
        <v>1321</v>
      </c>
      <c r="P1228" s="338">
        <v>44172</v>
      </c>
      <c r="Q1228" s="339">
        <v>586876807.01999998</v>
      </c>
      <c r="R1228" s="339">
        <v>399593222.80880952</v>
      </c>
      <c r="S1228" s="334">
        <v>46</v>
      </c>
      <c r="T1228" s="336">
        <v>9.0869869716334817E-2</v>
      </c>
      <c r="U1228" s="336">
        <v>1.174692541928543</v>
      </c>
      <c r="V1228" s="336">
        <v>0.12962752843563985</v>
      </c>
      <c r="W1228" s="336">
        <v>1.2707832188110504</v>
      </c>
      <c r="X1228" s="336" t="s">
        <v>1418</v>
      </c>
      <c r="Y1228" s="336" t="s">
        <v>1418</v>
      </c>
      <c r="Z1228" s="336" t="s">
        <v>1418</v>
      </c>
      <c r="AA1228" s="336" t="s">
        <v>1418</v>
      </c>
      <c r="AB1228" s="336">
        <v>4.1570629786996036E-3</v>
      </c>
      <c r="AC1228" s="340">
        <v>5.9594879876352929</v>
      </c>
      <c r="AD1228" s="509">
        <v>0</v>
      </c>
      <c r="AE1228" s="337" t="s">
        <v>2314</v>
      </c>
      <c r="AF1228" s="337" t="s">
        <v>2314</v>
      </c>
      <c r="AG1228" s="341" t="s">
        <v>719</v>
      </c>
      <c r="AH1228" s="341" t="s">
        <v>2135</v>
      </c>
      <c r="AI1228" s="341" t="s">
        <v>1428</v>
      </c>
      <c r="AJ1228" s="341" t="s">
        <v>1428</v>
      </c>
      <c r="AK1228" s="341" t="s">
        <v>1428</v>
      </c>
      <c r="AL1228" s="336">
        <v>6.0000000000000001E-3</v>
      </c>
      <c r="AM1228" s="336">
        <v>0.2</v>
      </c>
      <c r="AN1228" s="336" t="s">
        <v>64</v>
      </c>
      <c r="AO1228" s="334" t="s">
        <v>1321</v>
      </c>
      <c r="AP1228" s="337" t="s">
        <v>11</v>
      </c>
      <c r="AQ1228" s="343" t="s">
        <v>675</v>
      </c>
      <c r="AR1228" s="336">
        <v>1.9997999999999999E-3</v>
      </c>
      <c r="AS1228" s="336">
        <v>1.9997999999999999E-3</v>
      </c>
      <c r="AT1228" s="336"/>
      <c r="AX1228" s="629"/>
      <c r="AY1228" s="630"/>
      <c r="AZ1228" s="630"/>
      <c r="BA1228" s="630"/>
      <c r="BB1228" s="631"/>
      <c r="BC1228" s="630"/>
      <c r="BD1228" s="630"/>
      <c r="BE1228" s="630"/>
      <c r="BF1228" s="630"/>
      <c r="BG1228" s="631"/>
      <c r="BH1228" s="631"/>
      <c r="BI1228" s="632"/>
      <c r="BJ1228" s="632"/>
      <c r="BK1228" s="632"/>
      <c r="BL1228" s="631"/>
      <c r="BM1228" s="631"/>
      <c r="BN1228" s="631"/>
      <c r="BO1228" s="631"/>
      <c r="BP1228" s="631"/>
      <c r="BQ1228" s="631"/>
      <c r="BR1228" s="631"/>
      <c r="BS1228" s="631"/>
      <c r="BT1228" s="634"/>
      <c r="BU1228" s="635"/>
      <c r="BV1228" s="633"/>
      <c r="BW1228" s="636"/>
    </row>
    <row r="1229" spans="2:75" ht="15.75" customHeight="1">
      <c r="B1229" s="330" t="s">
        <v>1691</v>
      </c>
      <c r="C1229" s="331">
        <v>27599239000186</v>
      </c>
      <c r="D1229" s="332" t="s">
        <v>11</v>
      </c>
      <c r="E1229" s="332" t="s">
        <v>621</v>
      </c>
      <c r="F1229" s="332" t="s">
        <v>692</v>
      </c>
      <c r="G1229" s="333" t="s">
        <v>738</v>
      </c>
      <c r="H1229" s="333" t="s">
        <v>34</v>
      </c>
      <c r="I1229" s="333"/>
      <c r="J1229" s="333" t="s">
        <v>608</v>
      </c>
      <c r="K1229" s="334" t="s">
        <v>48</v>
      </c>
      <c r="L1229" s="335"/>
      <c r="M1229" s="335"/>
      <c r="N1229" s="334">
        <v>443387</v>
      </c>
      <c r="O1229" s="334" t="s">
        <v>1321</v>
      </c>
      <c r="P1229" s="338">
        <v>42888</v>
      </c>
      <c r="Q1229" s="339">
        <v>10902889.029999999</v>
      </c>
      <c r="R1229" s="339">
        <v>14440917.302460326</v>
      </c>
      <c r="S1229" s="334">
        <v>46</v>
      </c>
      <c r="T1229" s="336">
        <v>7.3592975280228456E-2</v>
      </c>
      <c r="U1229" s="336">
        <v>0.82776742178442464</v>
      </c>
      <c r="V1229" s="336">
        <v>9.8556325556490521E-2</v>
      </c>
      <c r="W1229" s="336">
        <v>0.90452121812792641</v>
      </c>
      <c r="X1229" s="336">
        <v>0.18527381938205068</v>
      </c>
      <c r="Y1229" s="336">
        <v>1.3028066735450257</v>
      </c>
      <c r="Z1229" s="336">
        <v>0.19605797891453602</v>
      </c>
      <c r="AA1229" s="336">
        <v>1.0713713124960118</v>
      </c>
      <c r="AB1229" s="336">
        <v>2.1222057216937713E-2</v>
      </c>
      <c r="AC1229" s="340">
        <v>-0.43379070216339483</v>
      </c>
      <c r="AD1229" s="509">
        <v>24601713000179</v>
      </c>
      <c r="AE1229" s="337" t="s">
        <v>2208</v>
      </c>
      <c r="AF1229" s="337" t="s">
        <v>2143</v>
      </c>
      <c r="AG1229" s="341" t="s">
        <v>1437</v>
      </c>
      <c r="AH1229" s="341" t="s">
        <v>2138</v>
      </c>
      <c r="AI1229" s="341">
        <v>100</v>
      </c>
      <c r="AJ1229" s="341">
        <v>100</v>
      </c>
      <c r="AK1229" s="341">
        <v>100</v>
      </c>
      <c r="AL1229" s="336">
        <v>0.01</v>
      </c>
      <c r="AM1229" s="336">
        <v>0.2</v>
      </c>
      <c r="AN1229" s="336" t="s">
        <v>2166</v>
      </c>
      <c r="AO1229" s="334" t="s">
        <v>1324</v>
      </c>
      <c r="AP1229" s="337" t="s">
        <v>13</v>
      </c>
      <c r="AQ1229" s="343" t="s">
        <v>671</v>
      </c>
      <c r="AR1229" s="336" t="s">
        <v>34</v>
      </c>
      <c r="AS1229" s="336" t="s">
        <v>34</v>
      </c>
      <c r="AT1229" s="336"/>
      <c r="AX1229" s="629"/>
      <c r="AY1229" s="630"/>
      <c r="AZ1229" s="630"/>
      <c r="BA1229" s="630"/>
      <c r="BB1229" s="631"/>
      <c r="BC1229" s="630"/>
      <c r="BD1229" s="630"/>
      <c r="BE1229" s="630"/>
      <c r="BF1229" s="630"/>
      <c r="BG1229" s="631"/>
      <c r="BH1229" s="631"/>
      <c r="BI1229" s="632"/>
      <c r="BJ1229" s="632"/>
      <c r="BK1229" s="632"/>
      <c r="BL1229" s="631"/>
      <c r="BM1229" s="631"/>
      <c r="BN1229" s="631"/>
      <c r="BO1229" s="631"/>
      <c r="BP1229" s="631"/>
      <c r="BQ1229" s="631"/>
      <c r="BR1229" s="631"/>
      <c r="BS1229" s="631"/>
      <c r="BT1229" s="634"/>
      <c r="BU1229" s="635"/>
      <c r="BV1229" s="633"/>
      <c r="BW1229" s="636"/>
    </row>
    <row r="1230" spans="2:75" ht="15.75" customHeight="1">
      <c r="B1230" s="330" t="s">
        <v>1306</v>
      </c>
      <c r="C1230" s="331">
        <v>36352361000144</v>
      </c>
      <c r="D1230" s="332" t="s">
        <v>11</v>
      </c>
      <c r="E1230" s="332" t="s">
        <v>620</v>
      </c>
      <c r="F1230" s="332" t="s">
        <v>692</v>
      </c>
      <c r="G1230" s="333" t="s">
        <v>738</v>
      </c>
      <c r="H1230" s="333" t="s">
        <v>34</v>
      </c>
      <c r="I1230" s="333"/>
      <c r="J1230" s="333" t="s">
        <v>608</v>
      </c>
      <c r="K1230" s="334" t="s">
        <v>48</v>
      </c>
      <c r="L1230" s="335"/>
      <c r="M1230" s="335" t="s">
        <v>34</v>
      </c>
      <c r="N1230" s="334">
        <v>641812</v>
      </c>
      <c r="O1230" s="334" t="s">
        <v>1321</v>
      </c>
      <c r="P1230" s="338">
        <v>44641</v>
      </c>
      <c r="Q1230" s="339">
        <v>42223906.950000003</v>
      </c>
      <c r="R1230" s="339" t="s">
        <v>1418</v>
      </c>
      <c r="S1230" s="334">
        <v>46</v>
      </c>
      <c r="T1230" s="336" t="s">
        <v>1418</v>
      </c>
      <c r="U1230" s="336" t="s">
        <v>1418</v>
      </c>
      <c r="V1230" s="336" t="s">
        <v>1418</v>
      </c>
      <c r="W1230" s="336" t="s">
        <v>1418</v>
      </c>
      <c r="X1230" s="336" t="s">
        <v>1418</v>
      </c>
      <c r="Y1230" s="336" t="s">
        <v>1418</v>
      </c>
      <c r="Z1230" s="336" t="s">
        <v>1418</v>
      </c>
      <c r="AA1230" s="336" t="s">
        <v>1418</v>
      </c>
      <c r="AB1230" s="336" t="s">
        <v>1418</v>
      </c>
      <c r="AC1230" s="340" t="s">
        <v>1418</v>
      </c>
      <c r="AD1230" s="509">
        <v>30676315000114</v>
      </c>
      <c r="AE1230" s="337" t="s">
        <v>2423</v>
      </c>
      <c r="AF1230" s="337" t="s">
        <v>2143</v>
      </c>
      <c r="AG1230" s="341" t="s">
        <v>1437</v>
      </c>
      <c r="AH1230" s="341" t="s">
        <v>2138</v>
      </c>
      <c r="AI1230" s="341">
        <v>1000</v>
      </c>
      <c r="AJ1230" s="341">
        <v>100</v>
      </c>
      <c r="AK1230" s="341">
        <v>100</v>
      </c>
      <c r="AL1230" s="336">
        <v>8.0000000000000002E-3</v>
      </c>
      <c r="AM1230" s="336" t="s">
        <v>34</v>
      </c>
      <c r="AN1230" s="336" t="s">
        <v>64</v>
      </c>
      <c r="AO1230" s="334" t="s">
        <v>1324</v>
      </c>
      <c r="AP1230" s="337" t="s">
        <v>11</v>
      </c>
      <c r="AQ1230" s="343" t="s">
        <v>675</v>
      </c>
      <c r="AR1230" s="336">
        <v>1.5999999999999999E-3</v>
      </c>
      <c r="AS1230" s="336">
        <v>1.5999999999999999E-3</v>
      </c>
      <c r="AT1230" s="336"/>
      <c r="AX1230" s="629"/>
      <c r="AY1230" s="630"/>
      <c r="AZ1230" s="630"/>
      <c r="BA1230" s="630"/>
      <c r="BB1230" s="631"/>
      <c r="BC1230" s="630"/>
      <c r="BD1230" s="630"/>
      <c r="BE1230" s="630"/>
      <c r="BF1230" s="630"/>
      <c r="BG1230" s="631"/>
      <c r="BH1230" s="631"/>
      <c r="BI1230" s="632"/>
      <c r="BJ1230" s="632"/>
      <c r="BK1230" s="632"/>
      <c r="BL1230" s="631"/>
      <c r="BM1230" s="631"/>
      <c r="BN1230" s="631"/>
      <c r="BO1230" s="631"/>
      <c r="BP1230" s="631"/>
      <c r="BQ1230" s="631"/>
      <c r="BR1230" s="631"/>
      <c r="BS1230" s="631"/>
      <c r="BT1230" s="634"/>
      <c r="BU1230" s="635"/>
      <c r="BV1230" s="633"/>
      <c r="BW1230" s="636"/>
    </row>
    <row r="1231" spans="2:75" ht="15.75" customHeight="1">
      <c r="B1231" s="330" t="s">
        <v>1206</v>
      </c>
      <c r="C1231" s="331">
        <v>22759995000101</v>
      </c>
      <c r="D1231" s="332" t="s">
        <v>11</v>
      </c>
      <c r="E1231" s="332" t="s">
        <v>621</v>
      </c>
      <c r="F1231" s="332" t="s">
        <v>692</v>
      </c>
      <c r="G1231" s="333" t="s">
        <v>738</v>
      </c>
      <c r="H1231" s="333" t="s">
        <v>34</v>
      </c>
      <c r="I1231" s="333"/>
      <c r="J1231" s="333" t="s">
        <v>608</v>
      </c>
      <c r="K1231" s="334" t="s">
        <v>48</v>
      </c>
      <c r="L1231" s="335"/>
      <c r="M1231" s="335" t="s">
        <v>34</v>
      </c>
      <c r="N1231" s="334">
        <v>440779</v>
      </c>
      <c r="O1231" s="334" t="s">
        <v>1321</v>
      </c>
      <c r="P1231" s="338">
        <v>42865</v>
      </c>
      <c r="Q1231" s="339">
        <v>66000626.090000004</v>
      </c>
      <c r="R1231" s="339">
        <v>66566386.478888907</v>
      </c>
      <c r="S1231" s="334">
        <v>46</v>
      </c>
      <c r="T1231" s="336">
        <v>5.7540833652069301E-2</v>
      </c>
      <c r="U1231" s="336">
        <v>0.74384158751892904</v>
      </c>
      <c r="V1231" s="336">
        <v>9.456618459623245E-2</v>
      </c>
      <c r="W1231" s="336">
        <v>0.92706481333204072</v>
      </c>
      <c r="X1231" s="336">
        <v>0.18671126476395705</v>
      </c>
      <c r="Y1231" s="336">
        <v>1.4158654387761158</v>
      </c>
      <c r="Z1231" s="336">
        <v>0.24350502844929323</v>
      </c>
      <c r="AA1231" s="336">
        <v>1.3841615231778475</v>
      </c>
      <c r="AB1231" s="336">
        <v>3.2843743782381314E-2</v>
      </c>
      <c r="AC1231" s="340">
        <v>-0.19002803530919865</v>
      </c>
      <c r="AD1231" s="509">
        <v>0</v>
      </c>
      <c r="AE1231" s="337" t="s">
        <v>2314</v>
      </c>
      <c r="AF1231" s="337" t="s">
        <v>2314</v>
      </c>
      <c r="AG1231" s="341" t="s">
        <v>719</v>
      </c>
      <c r="AH1231" s="341" t="s">
        <v>2138</v>
      </c>
      <c r="AI1231" s="341">
        <v>1000</v>
      </c>
      <c r="AJ1231" s="341">
        <v>1000</v>
      </c>
      <c r="AK1231" s="341">
        <v>1000</v>
      </c>
      <c r="AL1231" s="336">
        <v>8.0000000000000002E-3</v>
      </c>
      <c r="AM1231" s="336" t="s">
        <v>34</v>
      </c>
      <c r="AN1231" s="336" t="s">
        <v>636</v>
      </c>
      <c r="AO1231" s="334" t="s">
        <v>1324</v>
      </c>
      <c r="AP1231" s="337" t="s">
        <v>11</v>
      </c>
      <c r="AQ1231" s="343" t="s">
        <v>675</v>
      </c>
      <c r="AR1231" s="336">
        <v>3.3600000000000001E-3</v>
      </c>
      <c r="AS1231" s="336">
        <v>3.3600000000000001E-3</v>
      </c>
      <c r="AT1231" s="336"/>
      <c r="AX1231" s="629"/>
      <c r="AY1231" s="630"/>
      <c r="AZ1231" s="630"/>
      <c r="BA1231" s="630"/>
      <c r="BB1231" s="631"/>
      <c r="BC1231" s="630"/>
      <c r="BD1231" s="630"/>
      <c r="BE1231" s="630"/>
      <c r="BF1231" s="630"/>
      <c r="BG1231" s="631"/>
      <c r="BH1231" s="631"/>
      <c r="BI1231" s="632"/>
      <c r="BJ1231" s="632"/>
      <c r="BK1231" s="632"/>
      <c r="BL1231" s="631"/>
      <c r="BM1231" s="631"/>
      <c r="BN1231" s="631"/>
      <c r="BO1231" s="631"/>
      <c r="BP1231" s="631"/>
      <c r="BQ1231" s="631"/>
      <c r="BR1231" s="631"/>
      <c r="BS1231" s="631"/>
      <c r="BT1231" s="634"/>
      <c r="BU1231" s="635"/>
      <c r="BV1231" s="633"/>
      <c r="BW1231" s="636"/>
    </row>
    <row r="1232" spans="2:75" ht="15.75" customHeight="1">
      <c r="B1232" s="330" t="s">
        <v>1239</v>
      </c>
      <c r="C1232" s="331">
        <v>28849591000195</v>
      </c>
      <c r="D1232" s="332" t="s">
        <v>11</v>
      </c>
      <c r="E1232" s="332" t="s">
        <v>621</v>
      </c>
      <c r="F1232" s="332" t="s">
        <v>692</v>
      </c>
      <c r="G1232" s="333" t="s">
        <v>738</v>
      </c>
      <c r="H1232" s="333" t="s">
        <v>34</v>
      </c>
      <c r="I1232" s="333"/>
      <c r="J1232" s="333" t="s">
        <v>608</v>
      </c>
      <c r="K1232" s="334" t="s">
        <v>48</v>
      </c>
      <c r="L1232" s="335"/>
      <c r="M1232" s="335" t="s">
        <v>34</v>
      </c>
      <c r="N1232" s="334">
        <v>453919</v>
      </c>
      <c r="O1232" s="334" t="s">
        <v>1321</v>
      </c>
      <c r="P1232" s="338">
        <v>43053</v>
      </c>
      <c r="Q1232" s="339">
        <v>6631707.3399999999</v>
      </c>
      <c r="R1232" s="339">
        <v>6502539.0018253997</v>
      </c>
      <c r="S1232" s="334">
        <v>46</v>
      </c>
      <c r="T1232" s="336">
        <v>6.639144718486234E-2</v>
      </c>
      <c r="U1232" s="336">
        <v>0.85825519613220169</v>
      </c>
      <c r="V1232" s="336">
        <v>9.6392191216870815E-2</v>
      </c>
      <c r="W1232" s="336">
        <v>0.94496578389707941</v>
      </c>
      <c r="X1232" s="336">
        <v>0.17240452960654307</v>
      </c>
      <c r="Y1232" s="336">
        <v>1.3073748671080696</v>
      </c>
      <c r="Z1232" s="336">
        <v>0.19109154264253148</v>
      </c>
      <c r="AA1232" s="336">
        <v>1.0862262780153222</v>
      </c>
      <c r="AB1232" s="336">
        <v>2.0418729139828104E-2</v>
      </c>
      <c r="AC1232" s="340">
        <v>-0.24011344174062915</v>
      </c>
      <c r="AD1232" s="509">
        <v>0</v>
      </c>
      <c r="AE1232" s="337" t="s">
        <v>2446</v>
      </c>
      <c r="AF1232" s="337" t="s">
        <v>736</v>
      </c>
      <c r="AG1232" s="341" t="s">
        <v>736</v>
      </c>
      <c r="AH1232" s="341" t="s">
        <v>2138</v>
      </c>
      <c r="AI1232" s="341">
        <v>100</v>
      </c>
      <c r="AJ1232" s="341">
        <v>100</v>
      </c>
      <c r="AK1232" s="341">
        <v>100</v>
      </c>
      <c r="AL1232" s="336">
        <v>1.1000000000000001E-2</v>
      </c>
      <c r="AM1232" s="336" t="s">
        <v>34</v>
      </c>
      <c r="AN1232" s="336" t="s">
        <v>64</v>
      </c>
      <c r="AO1232" s="334" t="s">
        <v>1324</v>
      </c>
      <c r="AP1232" s="337" t="s">
        <v>13</v>
      </c>
      <c r="AQ1232" s="343" t="s">
        <v>671</v>
      </c>
      <c r="AR1232" s="336">
        <v>2.9333333333333329E-3</v>
      </c>
      <c r="AS1232" s="336">
        <v>2.9333333333333329E-3</v>
      </c>
      <c r="AT1232" s="336"/>
      <c r="AX1232" s="629"/>
      <c r="AY1232" s="630"/>
      <c r="AZ1232" s="630"/>
      <c r="BA1232" s="630"/>
      <c r="BB1232" s="631"/>
      <c r="BC1232" s="630"/>
      <c r="BD1232" s="630"/>
      <c r="BE1232" s="630"/>
      <c r="BF1232" s="630"/>
      <c r="BG1232" s="631"/>
      <c r="BH1232" s="631"/>
      <c r="BI1232" s="632"/>
      <c r="BJ1232" s="632"/>
      <c r="BK1232" s="632"/>
      <c r="BL1232" s="631"/>
      <c r="BM1232" s="631"/>
      <c r="BN1232" s="631"/>
      <c r="BO1232" s="631"/>
      <c r="BP1232" s="631"/>
      <c r="BQ1232" s="631"/>
      <c r="BR1232" s="631"/>
      <c r="BS1232" s="631"/>
      <c r="BT1232" s="634"/>
      <c r="BU1232" s="635"/>
      <c r="BV1232" s="633"/>
      <c r="BW1232" s="636"/>
    </row>
    <row r="1233" spans="2:75" ht="15.75" customHeight="1">
      <c r="B1233" s="330" t="s">
        <v>534</v>
      </c>
      <c r="C1233" s="331">
        <v>32743384000129</v>
      </c>
      <c r="D1233" s="332" t="s">
        <v>13</v>
      </c>
      <c r="E1233" s="332" t="s">
        <v>615</v>
      </c>
      <c r="F1233" s="332" t="s">
        <v>619</v>
      </c>
      <c r="G1233" s="333" t="s">
        <v>34</v>
      </c>
      <c r="H1233" s="333" t="s">
        <v>865</v>
      </c>
      <c r="I1233" s="333" t="s">
        <v>34</v>
      </c>
      <c r="J1233" s="333"/>
      <c r="K1233" s="334" t="s">
        <v>48</v>
      </c>
      <c r="L1233" s="335"/>
      <c r="M1233" s="335" t="s">
        <v>1415</v>
      </c>
      <c r="N1233" s="334">
        <v>507865</v>
      </c>
      <c r="O1233" s="334" t="s">
        <v>1321</v>
      </c>
      <c r="P1233" s="338">
        <v>43738</v>
      </c>
      <c r="Q1233" s="339">
        <v>41763729.859999999</v>
      </c>
      <c r="R1233" s="339">
        <v>55311915.948531747</v>
      </c>
      <c r="S1233" s="334">
        <v>46</v>
      </c>
      <c r="T1233" s="336">
        <v>4.4159004271345337E-2</v>
      </c>
      <c r="U1233" s="336">
        <v>0.57085206723054516</v>
      </c>
      <c r="V1233" s="336">
        <v>3.1031711341810819E-2</v>
      </c>
      <c r="W1233" s="336">
        <v>0.30421453297816309</v>
      </c>
      <c r="X1233" s="336">
        <v>6.7333569574669738E-2</v>
      </c>
      <c r="Y1233" s="336">
        <v>0.51060268993799629</v>
      </c>
      <c r="Z1233" s="336" t="s">
        <v>1418</v>
      </c>
      <c r="AA1233" s="336" t="s">
        <v>1418</v>
      </c>
      <c r="AB1233" s="336">
        <v>5.4580021706091539E-2</v>
      </c>
      <c r="AC1233" s="340">
        <v>-1.1928413303928753</v>
      </c>
      <c r="AD1233" s="509">
        <v>0</v>
      </c>
      <c r="AE1233" s="337" t="s">
        <v>2204</v>
      </c>
      <c r="AF1233" s="337" t="s">
        <v>719</v>
      </c>
      <c r="AG1233" s="341" t="s">
        <v>719</v>
      </c>
      <c r="AH1233" s="341" t="s">
        <v>2135</v>
      </c>
      <c r="AI1233" s="341">
        <v>500</v>
      </c>
      <c r="AJ1233" s="341">
        <v>500</v>
      </c>
      <c r="AK1233" s="341">
        <v>500</v>
      </c>
      <c r="AL1233" s="336">
        <v>0.01</v>
      </c>
      <c r="AM1233" s="336" t="s">
        <v>34</v>
      </c>
      <c r="AN1233" s="336" t="s">
        <v>2147</v>
      </c>
      <c r="AO1233" s="334" t="s">
        <v>1324</v>
      </c>
      <c r="AP1233" s="337" t="s">
        <v>13</v>
      </c>
      <c r="AQ1233" s="343" t="s">
        <v>668</v>
      </c>
      <c r="AR1233" s="336">
        <v>2.6666666666666666E-3</v>
      </c>
      <c r="AS1233" s="336">
        <v>2.6666666666666666E-3</v>
      </c>
      <c r="AT1233" s="336"/>
      <c r="AX1233" s="629"/>
      <c r="AY1233" s="630"/>
      <c r="AZ1233" s="630"/>
      <c r="BA1233" s="630"/>
      <c r="BB1233" s="631"/>
      <c r="BC1233" s="630"/>
      <c r="BD1233" s="630"/>
      <c r="BE1233" s="630"/>
      <c r="BF1233" s="630"/>
      <c r="BG1233" s="631"/>
      <c r="BH1233" s="631"/>
      <c r="BI1233" s="632"/>
      <c r="BJ1233" s="632"/>
      <c r="BK1233" s="632"/>
      <c r="BL1233" s="631"/>
      <c r="BM1233" s="631"/>
      <c r="BN1233" s="631"/>
      <c r="BO1233" s="631"/>
      <c r="BP1233" s="631"/>
      <c r="BQ1233" s="631"/>
      <c r="BR1233" s="631"/>
      <c r="BS1233" s="631"/>
      <c r="BT1233" s="634"/>
      <c r="BU1233" s="635"/>
      <c r="BV1233" s="633"/>
      <c r="BW1233" s="636"/>
    </row>
    <row r="1234" spans="2:75" ht="15.75" customHeight="1">
      <c r="B1234" s="330" t="s">
        <v>1576</v>
      </c>
      <c r="C1234" s="331">
        <v>21595870000120</v>
      </c>
      <c r="D1234" s="332" t="s">
        <v>13</v>
      </c>
      <c r="E1234" s="332" t="s">
        <v>615</v>
      </c>
      <c r="F1234" s="332" t="s">
        <v>619</v>
      </c>
      <c r="G1234" s="333"/>
      <c r="H1234" s="333" t="s">
        <v>34</v>
      </c>
      <c r="I1234" s="333"/>
      <c r="J1234" s="333" t="s">
        <v>611</v>
      </c>
      <c r="K1234" s="334" t="s">
        <v>48</v>
      </c>
      <c r="L1234" s="335"/>
      <c r="M1234" s="335"/>
      <c r="N1234" s="334">
        <v>392111</v>
      </c>
      <c r="O1234" s="334" t="s">
        <v>1321</v>
      </c>
      <c r="P1234" s="338">
        <v>42095</v>
      </c>
      <c r="Q1234" s="339">
        <v>20720148.969999999</v>
      </c>
      <c r="R1234" s="339">
        <v>21525764.671388894</v>
      </c>
      <c r="S1234" s="334">
        <v>46</v>
      </c>
      <c r="T1234" s="336">
        <v>7.2636912079146132E-2</v>
      </c>
      <c r="U1234" s="336">
        <v>0.8170137055770097</v>
      </c>
      <c r="V1234" s="336">
        <v>8.3699945664308162E-2</v>
      </c>
      <c r="W1234" s="336">
        <v>0.76817369541772074</v>
      </c>
      <c r="X1234" s="336">
        <v>0.10800345514498466</v>
      </c>
      <c r="Y1234" s="336">
        <v>0.75945766432684991</v>
      </c>
      <c r="Z1234" s="336">
        <v>0.2256921410895989</v>
      </c>
      <c r="AA1234" s="336">
        <v>1.2333090790689123</v>
      </c>
      <c r="AB1234" s="336">
        <v>5.5330531766148744E-2</v>
      </c>
      <c r="AC1234" s="340">
        <v>-0.38904079989486196</v>
      </c>
      <c r="AD1234" s="509">
        <v>21862646000158</v>
      </c>
      <c r="AE1234" s="337" t="s">
        <v>1554</v>
      </c>
      <c r="AF1234" s="337" t="s">
        <v>2146</v>
      </c>
      <c r="AG1234" s="341" t="s">
        <v>1554</v>
      </c>
      <c r="AH1234" s="341" t="s">
        <v>726</v>
      </c>
      <c r="AI1234" s="341">
        <v>500000</v>
      </c>
      <c r="AJ1234" s="341">
        <v>100000</v>
      </c>
      <c r="AK1234" s="341">
        <v>500000</v>
      </c>
      <c r="AL1234" s="336">
        <v>0</v>
      </c>
      <c r="AM1234" s="336" t="s">
        <v>34</v>
      </c>
      <c r="AN1234" s="336" t="s">
        <v>64</v>
      </c>
      <c r="AO1234" s="334" t="s">
        <v>1324</v>
      </c>
      <c r="AP1234" s="337" t="s">
        <v>13</v>
      </c>
      <c r="AQ1234" s="343" t="s">
        <v>679</v>
      </c>
      <c r="AR1234" s="336" t="s">
        <v>34</v>
      </c>
      <c r="AS1234" s="336" t="s">
        <v>34</v>
      </c>
      <c r="AT1234" s="336"/>
      <c r="AX1234" s="629"/>
      <c r="AY1234" s="630"/>
      <c r="AZ1234" s="630"/>
      <c r="BA1234" s="630"/>
      <c r="BB1234" s="631"/>
      <c r="BC1234" s="630"/>
      <c r="BD1234" s="630"/>
      <c r="BE1234" s="630"/>
      <c r="BF1234" s="630"/>
      <c r="BG1234" s="631"/>
      <c r="BH1234" s="631"/>
      <c r="BI1234" s="632"/>
      <c r="BJ1234" s="632"/>
      <c r="BK1234" s="632"/>
      <c r="BL1234" s="631"/>
      <c r="BM1234" s="631"/>
      <c r="BN1234" s="631"/>
      <c r="BO1234" s="631"/>
      <c r="BP1234" s="631"/>
      <c r="BQ1234" s="631"/>
      <c r="BR1234" s="631"/>
      <c r="BS1234" s="631"/>
      <c r="BT1234" s="634"/>
      <c r="BU1234" s="635"/>
      <c r="BV1234" s="633"/>
      <c r="BW1234" s="636"/>
    </row>
    <row r="1235" spans="2:75" ht="15.75" customHeight="1">
      <c r="B1235" s="330" t="s">
        <v>1604</v>
      </c>
      <c r="C1235" s="331">
        <v>39992349000192</v>
      </c>
      <c r="D1235" s="332" t="s">
        <v>14</v>
      </c>
      <c r="E1235" s="332" t="s">
        <v>607</v>
      </c>
      <c r="F1235" s="332"/>
      <c r="G1235" s="333"/>
      <c r="H1235" s="333" t="s">
        <v>34</v>
      </c>
      <c r="I1235" s="333" t="s">
        <v>34</v>
      </c>
      <c r="J1235" s="333" t="s">
        <v>608</v>
      </c>
      <c r="K1235" s="334" t="s">
        <v>48</v>
      </c>
      <c r="L1235" s="335"/>
      <c r="M1235" s="335"/>
      <c r="N1235" s="334">
        <v>567876</v>
      </c>
      <c r="O1235" s="334" t="s">
        <v>1321</v>
      </c>
      <c r="P1235" s="338">
        <v>44193</v>
      </c>
      <c r="Q1235" s="339">
        <v>71679886.040000007</v>
      </c>
      <c r="R1235" s="339">
        <v>99811188.182063445</v>
      </c>
      <c r="S1235" s="334">
        <v>47</v>
      </c>
      <c r="T1235" s="336">
        <v>-0.10644250702417157</v>
      </c>
      <c r="U1235" s="336">
        <v>-1.1972561140810489</v>
      </c>
      <c r="V1235" s="336">
        <v>-0.27651878361697835</v>
      </c>
      <c r="W1235" s="336">
        <v>-2.5378087665120956</v>
      </c>
      <c r="X1235" s="336" t="s">
        <v>1418</v>
      </c>
      <c r="Y1235" s="336" t="s">
        <v>1418</v>
      </c>
      <c r="Z1235" s="336" t="s">
        <v>1418</v>
      </c>
      <c r="AA1235" s="336" t="s">
        <v>1418</v>
      </c>
      <c r="AB1235" s="336">
        <v>0.31886384511291449</v>
      </c>
      <c r="AC1235" s="340">
        <v>-1.1792316963348048</v>
      </c>
      <c r="AD1235" s="509">
        <v>40040288000142</v>
      </c>
      <c r="AE1235" s="337" t="s">
        <v>2302</v>
      </c>
      <c r="AF1235" s="337" t="s">
        <v>2134</v>
      </c>
      <c r="AG1235" s="341" t="s">
        <v>1436</v>
      </c>
      <c r="AH1235" s="341" t="s">
        <v>2138</v>
      </c>
      <c r="AI1235" s="341">
        <v>5000</v>
      </c>
      <c r="AJ1235" s="341">
        <v>1000</v>
      </c>
      <c r="AK1235" s="341">
        <v>1000</v>
      </c>
      <c r="AL1235" s="336">
        <v>1.4999999999999999E-2</v>
      </c>
      <c r="AM1235" s="336">
        <v>0.2</v>
      </c>
      <c r="AN1235" s="336" t="s">
        <v>34</v>
      </c>
      <c r="AO1235" s="334" t="s">
        <v>1324</v>
      </c>
      <c r="AP1235" s="337" t="s">
        <v>716</v>
      </c>
      <c r="AQ1235" s="343" t="s">
        <v>659</v>
      </c>
      <c r="AR1235" s="336" t="s">
        <v>34</v>
      </c>
      <c r="AS1235" s="336" t="s">
        <v>34</v>
      </c>
      <c r="AT1235" s="336"/>
      <c r="AX1235" s="629"/>
      <c r="AY1235" s="630"/>
      <c r="AZ1235" s="630"/>
      <c r="BA1235" s="630"/>
      <c r="BB1235" s="631"/>
      <c r="BC1235" s="630"/>
      <c r="BD1235" s="630"/>
      <c r="BE1235" s="630"/>
      <c r="BF1235" s="630"/>
      <c r="BG1235" s="631"/>
      <c r="BH1235" s="631"/>
      <c r="BI1235" s="632"/>
      <c r="BJ1235" s="632"/>
      <c r="BK1235" s="632"/>
      <c r="BL1235" s="631"/>
      <c r="BM1235" s="631"/>
      <c r="BN1235" s="631"/>
      <c r="BO1235" s="631"/>
      <c r="BP1235" s="631"/>
      <c r="BQ1235" s="631"/>
      <c r="BR1235" s="631"/>
      <c r="BS1235" s="631"/>
      <c r="BT1235" s="634"/>
      <c r="BU1235" s="635"/>
      <c r="BV1235" s="633"/>
      <c r="BW1235" s="636"/>
    </row>
    <row r="1236" spans="2:75" ht="15.75" customHeight="1">
      <c r="B1236" s="330" t="s">
        <v>1591</v>
      </c>
      <c r="C1236" s="331">
        <v>18197429000186</v>
      </c>
      <c r="D1236" s="332" t="s">
        <v>13</v>
      </c>
      <c r="E1236" s="332" t="s">
        <v>615</v>
      </c>
      <c r="F1236" s="332" t="s">
        <v>619</v>
      </c>
      <c r="G1236" s="333"/>
      <c r="H1236" s="333" t="s">
        <v>34</v>
      </c>
      <c r="I1236" s="333"/>
      <c r="J1236" s="333" t="s">
        <v>611</v>
      </c>
      <c r="K1236" s="334" t="s">
        <v>48</v>
      </c>
      <c r="L1236" s="335"/>
      <c r="M1236" s="335"/>
      <c r="N1236" s="334">
        <v>343889</v>
      </c>
      <c r="O1236" s="334" t="s">
        <v>1321</v>
      </c>
      <c r="P1236" s="338">
        <v>41494</v>
      </c>
      <c r="Q1236" s="339">
        <v>11588609.17</v>
      </c>
      <c r="R1236" s="339">
        <v>16017374.352976184</v>
      </c>
      <c r="S1236" s="334">
        <v>48</v>
      </c>
      <c r="T1236" s="336">
        <v>3.2320205885854048E-3</v>
      </c>
      <c r="U1236" s="336">
        <v>3.6353488081983874E-2</v>
      </c>
      <c r="V1236" s="336">
        <v>2.3341736631513843E-2</v>
      </c>
      <c r="W1236" s="336">
        <v>0.21422365263664925</v>
      </c>
      <c r="X1236" s="336">
        <v>3.0137627659444055E-2</v>
      </c>
      <c r="Y1236" s="336">
        <v>0.21192148232543381</v>
      </c>
      <c r="Z1236" s="336">
        <v>0.51527160275960271</v>
      </c>
      <c r="AA1236" s="336">
        <v>2.8157344903627872</v>
      </c>
      <c r="AB1236" s="336">
        <v>0.16358944455556054</v>
      </c>
      <c r="AC1236" s="340">
        <v>-0.40999441813783993</v>
      </c>
      <c r="AD1236" s="509">
        <v>15212548000172</v>
      </c>
      <c r="AE1236" s="337" t="s">
        <v>2244</v>
      </c>
      <c r="AF1236" s="337" t="s">
        <v>2146</v>
      </c>
      <c r="AG1236" s="341" t="s">
        <v>59</v>
      </c>
      <c r="AH1236" s="341" t="s">
        <v>726</v>
      </c>
      <c r="AI1236" s="341">
        <v>500000</v>
      </c>
      <c r="AJ1236" s="341">
        <v>100000</v>
      </c>
      <c r="AK1236" s="341">
        <v>500000</v>
      </c>
      <c r="AL1236" s="336">
        <v>0</v>
      </c>
      <c r="AM1236" s="336" t="s">
        <v>34</v>
      </c>
      <c r="AN1236" s="336" t="s">
        <v>2147</v>
      </c>
      <c r="AO1236" s="334" t="s">
        <v>1324</v>
      </c>
      <c r="AP1236" s="337" t="s">
        <v>13</v>
      </c>
      <c r="AQ1236" s="343" t="s">
        <v>679</v>
      </c>
      <c r="AR1236" s="336" t="s">
        <v>34</v>
      </c>
      <c r="AS1236" s="336" t="s">
        <v>34</v>
      </c>
      <c r="AT1236" s="336"/>
      <c r="AX1236" s="629"/>
      <c r="AY1236" s="630"/>
      <c r="AZ1236" s="630"/>
      <c r="BA1236" s="630"/>
      <c r="BB1236" s="631"/>
      <c r="BC1236" s="630"/>
      <c r="BD1236" s="630"/>
      <c r="BE1236" s="630"/>
      <c r="BF1236" s="630"/>
      <c r="BG1236" s="631"/>
      <c r="BH1236" s="631"/>
      <c r="BI1236" s="632"/>
      <c r="BJ1236" s="632"/>
      <c r="BK1236" s="632"/>
      <c r="BL1236" s="631"/>
      <c r="BM1236" s="631"/>
      <c r="BN1236" s="631"/>
      <c r="BO1236" s="631"/>
      <c r="BP1236" s="631"/>
      <c r="BQ1236" s="631"/>
      <c r="BR1236" s="631"/>
      <c r="BS1236" s="631"/>
      <c r="BT1236" s="634"/>
      <c r="BU1236" s="635"/>
      <c r="BV1236" s="633"/>
      <c r="BW1236" s="636"/>
    </row>
    <row r="1237" spans="2:75" ht="15.75" customHeight="1">
      <c r="B1237" s="330" t="s">
        <v>1714</v>
      </c>
      <c r="C1237" s="331">
        <v>18239849000188</v>
      </c>
      <c r="D1237" s="332" t="s">
        <v>13</v>
      </c>
      <c r="E1237" s="332" t="s">
        <v>616</v>
      </c>
      <c r="F1237" s="332" t="s">
        <v>619</v>
      </c>
      <c r="G1237" s="333" t="s">
        <v>34</v>
      </c>
      <c r="H1237" s="333" t="s">
        <v>1338</v>
      </c>
      <c r="I1237" s="333" t="s">
        <v>34</v>
      </c>
      <c r="J1237" s="333" t="s">
        <v>611</v>
      </c>
      <c r="K1237" s="334" t="s">
        <v>48</v>
      </c>
      <c r="L1237" s="335"/>
      <c r="M1237" s="335"/>
      <c r="N1237" s="334">
        <v>342319</v>
      </c>
      <c r="O1237" s="334" t="s">
        <v>1324</v>
      </c>
      <c r="P1237" s="338">
        <v>41470</v>
      </c>
      <c r="Q1237" s="339" t="s">
        <v>1393</v>
      </c>
      <c r="R1237" s="339" t="s">
        <v>1418</v>
      </c>
      <c r="S1237" s="334">
        <v>48</v>
      </c>
      <c r="T1237" s="336" t="s">
        <v>1418</v>
      </c>
      <c r="U1237" s="336" t="s">
        <v>1418</v>
      </c>
      <c r="V1237" s="336" t="s">
        <v>1418</v>
      </c>
      <c r="W1237" s="336" t="s">
        <v>1418</v>
      </c>
      <c r="X1237" s="336" t="s">
        <v>1418</v>
      </c>
      <c r="Y1237" s="336" t="s">
        <v>1418</v>
      </c>
      <c r="Z1237" s="336" t="s">
        <v>1418</v>
      </c>
      <c r="AA1237" s="336" t="s">
        <v>1418</v>
      </c>
      <c r="AB1237" s="336" t="s">
        <v>1418</v>
      </c>
      <c r="AC1237" s="340" t="s">
        <v>1418</v>
      </c>
      <c r="AD1237" s="509">
        <v>22188059000198</v>
      </c>
      <c r="AE1237" s="337" t="s">
        <v>2244</v>
      </c>
      <c r="AF1237" s="337" t="s">
        <v>2137</v>
      </c>
      <c r="AG1237" s="341" t="s">
        <v>59</v>
      </c>
      <c r="AH1237" s="341" t="s">
        <v>726</v>
      </c>
      <c r="AI1237" s="341">
        <v>1000000</v>
      </c>
      <c r="AJ1237" s="341">
        <v>100000</v>
      </c>
      <c r="AK1237" s="341">
        <v>1000000</v>
      </c>
      <c r="AL1237" s="336">
        <v>0</v>
      </c>
      <c r="AM1237" s="336" t="s">
        <v>34</v>
      </c>
      <c r="AN1237" s="336" t="s">
        <v>64</v>
      </c>
      <c r="AO1237" s="334" t="s">
        <v>1324</v>
      </c>
      <c r="AP1237" s="337" t="s">
        <v>13</v>
      </c>
      <c r="AQ1237" s="343" t="s">
        <v>679</v>
      </c>
      <c r="AR1237" s="336" t="s">
        <v>34</v>
      </c>
      <c r="AS1237" s="336" t="s">
        <v>34</v>
      </c>
      <c r="AT1237" s="336"/>
      <c r="AX1237" s="629"/>
      <c r="AY1237" s="630"/>
      <c r="AZ1237" s="630"/>
      <c r="BA1237" s="630"/>
      <c r="BB1237" s="631"/>
      <c r="BC1237" s="630"/>
      <c r="BD1237" s="630"/>
      <c r="BE1237" s="630"/>
      <c r="BF1237" s="630"/>
      <c r="BG1237" s="631"/>
      <c r="BH1237" s="631"/>
      <c r="BI1237" s="632"/>
      <c r="BJ1237" s="632"/>
      <c r="BK1237" s="632"/>
      <c r="BL1237" s="631"/>
      <c r="BM1237" s="631"/>
      <c r="BN1237" s="631"/>
      <c r="BO1237" s="631"/>
      <c r="BP1237" s="631"/>
      <c r="BQ1237" s="631"/>
      <c r="BR1237" s="631"/>
      <c r="BS1237" s="631"/>
      <c r="BT1237" s="634"/>
      <c r="BU1237" s="635"/>
      <c r="BV1237" s="633"/>
      <c r="BW1237" s="636"/>
    </row>
    <row r="1238" spans="2:75" ht="15.75" customHeight="1">
      <c r="B1238" s="330" t="s">
        <v>1247</v>
      </c>
      <c r="C1238" s="331">
        <v>18679873000138</v>
      </c>
      <c r="D1238" s="332" t="s">
        <v>13</v>
      </c>
      <c r="E1238" s="332" t="s">
        <v>616</v>
      </c>
      <c r="F1238" s="332" t="s">
        <v>619</v>
      </c>
      <c r="G1238" s="333" t="s">
        <v>34</v>
      </c>
      <c r="H1238" s="333" t="s">
        <v>1338</v>
      </c>
      <c r="I1238" s="333" t="s">
        <v>34</v>
      </c>
      <c r="J1238" s="333" t="s">
        <v>611</v>
      </c>
      <c r="K1238" s="334" t="s">
        <v>48</v>
      </c>
      <c r="L1238" s="335"/>
      <c r="M1238" s="335" t="s">
        <v>1415</v>
      </c>
      <c r="N1238" s="334">
        <v>357308</v>
      </c>
      <c r="O1238" s="334" t="s">
        <v>1321</v>
      </c>
      <c r="P1238" s="338">
        <v>41607</v>
      </c>
      <c r="Q1238" s="339">
        <v>11292521.51</v>
      </c>
      <c r="R1238" s="339">
        <v>16211731.154285714</v>
      </c>
      <c r="S1238" s="334">
        <v>48</v>
      </c>
      <c r="T1238" s="336">
        <v>-3.5237002928112382E-4</v>
      </c>
      <c r="U1238" s="336">
        <v>-4.5551561445814513E-3</v>
      </c>
      <c r="V1238" s="336">
        <v>7.0054586427387378E-2</v>
      </c>
      <c r="W1238" s="336">
        <v>0.68676919098147293</v>
      </c>
      <c r="X1238" s="336">
        <v>6.166650443876609E-2</v>
      </c>
      <c r="Y1238" s="336">
        <v>0.46762830553026996</v>
      </c>
      <c r="Z1238" s="336">
        <v>0.49593988529321886</v>
      </c>
      <c r="AA1238" s="336">
        <v>2.8190830858963367</v>
      </c>
      <c r="AB1238" s="336">
        <v>0.15921744435591115</v>
      </c>
      <c r="AC1238" s="340">
        <v>-0.10570167150168927</v>
      </c>
      <c r="AD1238" s="509">
        <v>22187896000100</v>
      </c>
      <c r="AE1238" s="337" t="s">
        <v>2244</v>
      </c>
      <c r="AF1238" s="337" t="s">
        <v>2137</v>
      </c>
      <c r="AG1238" s="341" t="s">
        <v>59</v>
      </c>
      <c r="AH1238" s="341" t="s">
        <v>2235</v>
      </c>
      <c r="AI1238" s="341">
        <v>500000</v>
      </c>
      <c r="AJ1238" s="341">
        <v>100000</v>
      </c>
      <c r="AK1238" s="341">
        <v>500000</v>
      </c>
      <c r="AL1238" s="336">
        <v>0</v>
      </c>
      <c r="AM1238" s="336" t="s">
        <v>34</v>
      </c>
      <c r="AN1238" s="336" t="s">
        <v>64</v>
      </c>
      <c r="AO1238" s="334" t="s">
        <v>1324</v>
      </c>
      <c r="AP1238" s="337" t="s">
        <v>13</v>
      </c>
      <c r="AQ1238" s="343" t="s">
        <v>679</v>
      </c>
      <c r="AR1238" s="336">
        <v>2.6666666666666666E-3</v>
      </c>
      <c r="AS1238" s="336">
        <v>2.6666666666666666E-3</v>
      </c>
      <c r="AT1238" s="336"/>
      <c r="AX1238" s="629"/>
      <c r="AY1238" s="630"/>
      <c r="AZ1238" s="630"/>
      <c r="BA1238" s="630"/>
      <c r="BB1238" s="631"/>
      <c r="BC1238" s="630"/>
      <c r="BD1238" s="630"/>
      <c r="BE1238" s="630"/>
      <c r="BF1238" s="630"/>
      <c r="BG1238" s="631"/>
      <c r="BH1238" s="631"/>
      <c r="BI1238" s="632"/>
      <c r="BJ1238" s="632"/>
      <c r="BK1238" s="632"/>
      <c r="BL1238" s="631"/>
      <c r="BM1238" s="631"/>
      <c r="BN1238" s="631"/>
      <c r="BO1238" s="631"/>
      <c r="BP1238" s="631"/>
      <c r="BQ1238" s="631"/>
      <c r="BR1238" s="631"/>
      <c r="BS1238" s="631"/>
      <c r="BT1238" s="634"/>
      <c r="BU1238" s="635"/>
      <c r="BV1238" s="633"/>
      <c r="BW1238" s="636"/>
    </row>
    <row r="1239" spans="2:75" ht="15.75" customHeight="1">
      <c r="B1239" s="330" t="s">
        <v>584</v>
      </c>
      <c r="C1239" s="331">
        <v>11145210000194</v>
      </c>
      <c r="D1239" s="332" t="s">
        <v>14</v>
      </c>
      <c r="E1239" s="332" t="s">
        <v>607</v>
      </c>
      <c r="F1239" s="332"/>
      <c r="G1239" s="333"/>
      <c r="H1239" s="333" t="s">
        <v>34</v>
      </c>
      <c r="I1239" s="333" t="s">
        <v>34</v>
      </c>
      <c r="J1239" s="333" t="s">
        <v>611</v>
      </c>
      <c r="K1239" s="334"/>
      <c r="L1239" s="335"/>
      <c r="M1239" s="335" t="s">
        <v>34</v>
      </c>
      <c r="N1239" s="334">
        <v>235911</v>
      </c>
      <c r="O1239" s="334" t="s">
        <v>1321</v>
      </c>
      <c r="P1239" s="338">
        <v>40085</v>
      </c>
      <c r="Q1239" s="339">
        <v>10981864.710000001</v>
      </c>
      <c r="R1239" s="339">
        <v>13775608.597539684</v>
      </c>
      <c r="S1239" s="334">
        <v>50</v>
      </c>
      <c r="T1239" s="336">
        <v>-0.20166146812842656</v>
      </c>
      <c r="U1239" s="336">
        <v>-2.6069171590573958</v>
      </c>
      <c r="V1239" s="336">
        <v>-0.17251722455941532</v>
      </c>
      <c r="W1239" s="336">
        <v>-1.6912456526146868</v>
      </c>
      <c r="X1239" s="336">
        <v>-1.8722929161201218E-3</v>
      </c>
      <c r="Y1239" s="336">
        <v>-1.41979373046996E-2</v>
      </c>
      <c r="Z1239" s="336">
        <v>0.39419217778532922</v>
      </c>
      <c r="AA1239" s="336">
        <v>2.2407161310089889</v>
      </c>
      <c r="AB1239" s="336">
        <v>0.18881150978887676</v>
      </c>
      <c r="AC1239" s="340">
        <v>-1.4230115343211611</v>
      </c>
      <c r="AD1239" s="509">
        <v>0</v>
      </c>
      <c r="AE1239" s="337" t="s">
        <v>2364</v>
      </c>
      <c r="AF1239" s="337" t="s">
        <v>2143</v>
      </c>
      <c r="AG1239" s="341" t="s">
        <v>1437</v>
      </c>
      <c r="AH1239" s="341" t="s">
        <v>2135</v>
      </c>
      <c r="AI1239" s="341">
        <v>100000</v>
      </c>
      <c r="AJ1239" s="341">
        <v>20000</v>
      </c>
      <c r="AK1239" s="341">
        <v>100000</v>
      </c>
      <c r="AL1239" s="336">
        <v>1.6E-2</v>
      </c>
      <c r="AM1239" s="336">
        <v>0.15</v>
      </c>
      <c r="AN1239" s="336" t="s">
        <v>2152</v>
      </c>
      <c r="AO1239" s="334" t="s">
        <v>1324</v>
      </c>
      <c r="AP1239" s="337" t="s">
        <v>716</v>
      </c>
      <c r="AQ1239" s="343" t="s">
        <v>687</v>
      </c>
      <c r="AR1239" s="336">
        <v>4.2671999999999996E-3</v>
      </c>
      <c r="AS1239" s="336">
        <v>4.2671999999999996E-3</v>
      </c>
      <c r="AT1239" s="336"/>
      <c r="AX1239" s="629"/>
      <c r="AY1239" s="630"/>
      <c r="AZ1239" s="630"/>
      <c r="BA1239" s="630"/>
      <c r="BB1239" s="631"/>
      <c r="BC1239" s="630"/>
      <c r="BD1239" s="630"/>
      <c r="BE1239" s="630"/>
      <c r="BF1239" s="630"/>
      <c r="BG1239" s="631"/>
      <c r="BH1239" s="631"/>
      <c r="BI1239" s="632"/>
      <c r="BJ1239" s="632"/>
      <c r="BK1239" s="632"/>
      <c r="BL1239" s="631"/>
      <c r="BM1239" s="631"/>
      <c r="BN1239" s="631"/>
      <c r="BO1239" s="631"/>
      <c r="BP1239" s="631"/>
      <c r="BQ1239" s="631"/>
      <c r="BR1239" s="631"/>
      <c r="BS1239" s="631"/>
      <c r="BT1239" s="634"/>
      <c r="BU1239" s="635"/>
      <c r="BV1239" s="633"/>
      <c r="BW1239" s="636"/>
    </row>
    <row r="1240" spans="2:75" ht="15.75" customHeight="1">
      <c r="B1240" s="330" t="s">
        <v>570</v>
      </c>
      <c r="C1240" s="331">
        <v>19496576000110</v>
      </c>
      <c r="D1240" s="332" t="s">
        <v>14</v>
      </c>
      <c r="E1240" s="332" t="s">
        <v>614</v>
      </c>
      <c r="F1240" s="332"/>
      <c r="G1240" s="333"/>
      <c r="H1240" s="333" t="s">
        <v>865</v>
      </c>
      <c r="I1240" s="333" t="s">
        <v>34</v>
      </c>
      <c r="J1240" s="333" t="s">
        <v>608</v>
      </c>
      <c r="K1240" s="334" t="s">
        <v>48</v>
      </c>
      <c r="L1240" s="335"/>
      <c r="M1240" s="335" t="s">
        <v>1415</v>
      </c>
      <c r="N1240" s="334">
        <v>375756</v>
      </c>
      <c r="O1240" s="334" t="s">
        <v>1321</v>
      </c>
      <c r="P1240" s="338">
        <v>41705</v>
      </c>
      <c r="Q1240" s="339">
        <v>190520779.27000001</v>
      </c>
      <c r="R1240" s="339">
        <v>217975140.24440476</v>
      </c>
      <c r="S1240" s="334">
        <v>51</v>
      </c>
      <c r="T1240" s="336">
        <v>5.8407557884210703E-2</v>
      </c>
      <c r="U1240" s="336">
        <v>0.75504590083624223</v>
      </c>
      <c r="V1240" s="336">
        <v>-2.2763571860069609E-2</v>
      </c>
      <c r="W1240" s="336">
        <v>-0.22315911958730636</v>
      </c>
      <c r="X1240" s="336">
        <v>8.4096283021078078E-2</v>
      </c>
      <c r="Y1240" s="336">
        <v>0.63771739112585313</v>
      </c>
      <c r="Z1240" s="336">
        <v>0.14917148335829467</v>
      </c>
      <c r="AA1240" s="336">
        <v>0.84793907105254018</v>
      </c>
      <c r="AB1240" s="336">
        <v>0.17060623148572948</v>
      </c>
      <c r="AC1240" s="340">
        <v>-0.61939437125081864</v>
      </c>
      <c r="AD1240" s="509">
        <v>19418024000193</v>
      </c>
      <c r="AE1240" s="337" t="s">
        <v>2370</v>
      </c>
      <c r="AF1240" s="337" t="s">
        <v>2143</v>
      </c>
      <c r="AG1240" s="341" t="s">
        <v>1437</v>
      </c>
      <c r="AH1240" s="341" t="s">
        <v>2138</v>
      </c>
      <c r="AI1240" s="341">
        <v>50000</v>
      </c>
      <c r="AJ1240" s="341">
        <v>10000</v>
      </c>
      <c r="AK1240" s="341">
        <v>10000</v>
      </c>
      <c r="AL1240" s="336">
        <v>0.02</v>
      </c>
      <c r="AM1240" s="336">
        <v>0.15</v>
      </c>
      <c r="AN1240" s="336" t="s">
        <v>34</v>
      </c>
      <c r="AO1240" s="334" t="s">
        <v>1324</v>
      </c>
      <c r="AP1240" s="337" t="s">
        <v>13</v>
      </c>
      <c r="AQ1240" s="343" t="s">
        <v>668</v>
      </c>
      <c r="AR1240" s="336">
        <v>3.3333333333333331E-3</v>
      </c>
      <c r="AS1240" s="336">
        <v>3.3333333333333331E-3</v>
      </c>
      <c r="AT1240" s="336"/>
      <c r="AX1240" s="629"/>
      <c r="AY1240" s="630"/>
      <c r="AZ1240" s="630"/>
      <c r="BA1240" s="630"/>
      <c r="BB1240" s="631"/>
      <c r="BC1240" s="630"/>
      <c r="BD1240" s="630"/>
      <c r="BE1240" s="630"/>
      <c r="BF1240" s="630"/>
      <c r="BG1240" s="631"/>
      <c r="BH1240" s="631"/>
      <c r="BI1240" s="632"/>
      <c r="BJ1240" s="632"/>
      <c r="BK1240" s="632"/>
      <c r="BL1240" s="631"/>
      <c r="BM1240" s="631"/>
      <c r="BN1240" s="631"/>
      <c r="BO1240" s="631"/>
      <c r="BP1240" s="631"/>
      <c r="BQ1240" s="631"/>
      <c r="BR1240" s="631"/>
      <c r="BS1240" s="631"/>
      <c r="BT1240" s="634"/>
      <c r="BU1240" s="635"/>
      <c r="BV1240" s="633"/>
      <c r="BW1240" s="636"/>
    </row>
    <row r="1241" spans="2:75" ht="15.75" customHeight="1">
      <c r="B1241" s="330" t="s">
        <v>1664</v>
      </c>
      <c r="C1241" s="331">
        <v>32669614000157</v>
      </c>
      <c r="D1241" s="332" t="s">
        <v>14</v>
      </c>
      <c r="E1241" s="332" t="s">
        <v>614</v>
      </c>
      <c r="F1241" s="332"/>
      <c r="G1241" s="333"/>
      <c r="H1241" s="333" t="s">
        <v>865</v>
      </c>
      <c r="I1241" s="333" t="s">
        <v>34</v>
      </c>
      <c r="J1241" s="333" t="s">
        <v>608</v>
      </c>
      <c r="K1241" s="334" t="s">
        <v>48</v>
      </c>
      <c r="L1241" s="335"/>
      <c r="M1241" s="335"/>
      <c r="N1241" s="334">
        <v>500321</v>
      </c>
      <c r="O1241" s="334" t="s">
        <v>1321</v>
      </c>
      <c r="P1241" s="338">
        <v>43650</v>
      </c>
      <c r="Q1241" s="339">
        <v>97487922.780000001</v>
      </c>
      <c r="R1241" s="339">
        <v>152187437.27257955</v>
      </c>
      <c r="S1241" s="334">
        <v>52</v>
      </c>
      <c r="T1241" s="336">
        <v>6.674006189058157E-2</v>
      </c>
      <c r="U1241" s="336">
        <v>0.75068644460338685</v>
      </c>
      <c r="V1241" s="336">
        <v>2.5833679799724729E-2</v>
      </c>
      <c r="W1241" s="336">
        <v>0.23709398041407556</v>
      </c>
      <c r="X1241" s="336">
        <v>0.13486920971745331</v>
      </c>
      <c r="Y1241" s="336">
        <v>0.94837202072957549</v>
      </c>
      <c r="Z1241" s="336">
        <v>0.130765690719016</v>
      </c>
      <c r="AA1241" s="336">
        <v>0.71457744525740696</v>
      </c>
      <c r="AB1241" s="336">
        <v>0.16793460839840518</v>
      </c>
      <c r="AC1241" s="340">
        <v>-0.38040850915728397</v>
      </c>
      <c r="AD1241" s="509">
        <v>32346274000123</v>
      </c>
      <c r="AE1241" s="337" t="s">
        <v>2343</v>
      </c>
      <c r="AF1241" s="337" t="s">
        <v>2343</v>
      </c>
      <c r="AG1241" s="341" t="s">
        <v>1440</v>
      </c>
      <c r="AH1241" s="341" t="s">
        <v>2138</v>
      </c>
      <c r="AI1241" s="341">
        <v>50000</v>
      </c>
      <c r="AJ1241" s="341">
        <v>10000</v>
      </c>
      <c r="AK1241" s="341">
        <v>50000</v>
      </c>
      <c r="AL1241" s="336">
        <v>0</v>
      </c>
      <c r="AM1241" s="336" t="s">
        <v>34</v>
      </c>
      <c r="AN1241" s="336" t="s">
        <v>64</v>
      </c>
      <c r="AO1241" s="334" t="s">
        <v>1324</v>
      </c>
      <c r="AP1241" s="337" t="s">
        <v>13</v>
      </c>
      <c r="AQ1241" s="343" t="s">
        <v>671</v>
      </c>
      <c r="AR1241" s="336" t="s">
        <v>34</v>
      </c>
      <c r="AS1241" s="336" t="s">
        <v>34</v>
      </c>
      <c r="AT1241" s="336"/>
      <c r="AX1241" s="629"/>
      <c r="AY1241" s="630"/>
      <c r="AZ1241" s="630"/>
      <c r="BA1241" s="630"/>
      <c r="BB1241" s="631"/>
      <c r="BC1241" s="630"/>
      <c r="BD1241" s="630"/>
      <c r="BE1241" s="630"/>
      <c r="BF1241" s="630"/>
      <c r="BG1241" s="631"/>
      <c r="BH1241" s="631"/>
      <c r="BI1241" s="632"/>
      <c r="BJ1241" s="632"/>
      <c r="BK1241" s="632"/>
      <c r="BL1241" s="631"/>
      <c r="BM1241" s="631"/>
      <c r="BN1241" s="631"/>
      <c r="BO1241" s="631"/>
      <c r="BP1241" s="631"/>
      <c r="BQ1241" s="631"/>
      <c r="BR1241" s="631"/>
      <c r="BS1241" s="631"/>
      <c r="BT1241" s="634"/>
      <c r="BU1241" s="635"/>
      <c r="BV1241" s="633"/>
      <c r="BW1241" s="636"/>
    </row>
    <row r="1242" spans="2:75" ht="15.75" customHeight="1">
      <c r="B1242" s="330" t="s">
        <v>569</v>
      </c>
      <c r="C1242" s="331">
        <v>12823624000198</v>
      </c>
      <c r="D1242" s="332" t="s">
        <v>14</v>
      </c>
      <c r="E1242" s="332" t="s">
        <v>614</v>
      </c>
      <c r="F1242" s="332"/>
      <c r="G1242" s="333"/>
      <c r="H1242" s="333" t="s">
        <v>865</v>
      </c>
      <c r="I1242" s="333" t="s">
        <v>34</v>
      </c>
      <c r="J1242" s="333" t="s">
        <v>608</v>
      </c>
      <c r="K1242" s="334" t="s">
        <v>48</v>
      </c>
      <c r="L1242" s="335"/>
      <c r="M1242" s="335" t="s">
        <v>1415</v>
      </c>
      <c r="N1242" s="334">
        <v>265519</v>
      </c>
      <c r="O1242" s="334" t="s">
        <v>1321</v>
      </c>
      <c r="P1242" s="338">
        <v>40532</v>
      </c>
      <c r="Q1242" s="339">
        <v>337243672.35000002</v>
      </c>
      <c r="R1242" s="339">
        <v>374175326.75158757</v>
      </c>
      <c r="S1242" s="334">
        <v>52</v>
      </c>
      <c r="T1242" s="336">
        <v>5.8983020011032616E-2</v>
      </c>
      <c r="U1242" s="336">
        <v>0.7624850120691542</v>
      </c>
      <c r="V1242" s="336">
        <v>-2.2118158588095072E-2</v>
      </c>
      <c r="W1242" s="336">
        <v>-0.21683191143081978</v>
      </c>
      <c r="X1242" s="336">
        <v>8.5680307380143095E-2</v>
      </c>
      <c r="Y1242" s="336">
        <v>0.64972933559537926</v>
      </c>
      <c r="Z1242" s="336">
        <v>0.15448125574441196</v>
      </c>
      <c r="AA1242" s="336">
        <v>0.87812153866111464</v>
      </c>
      <c r="AB1242" s="336">
        <v>0.16985324048072889</v>
      </c>
      <c r="AC1242" s="340">
        <v>-0.61900543731340751</v>
      </c>
      <c r="AD1242" s="509">
        <v>15174615000101</v>
      </c>
      <c r="AE1242" s="337" t="s">
        <v>2370</v>
      </c>
      <c r="AF1242" s="337" t="s">
        <v>2143</v>
      </c>
      <c r="AG1242" s="341" t="s">
        <v>1437</v>
      </c>
      <c r="AH1242" s="341" t="s">
        <v>2135</v>
      </c>
      <c r="AI1242" s="341">
        <v>50000</v>
      </c>
      <c r="AJ1242" s="341">
        <v>10000</v>
      </c>
      <c r="AK1242" s="341">
        <v>10000</v>
      </c>
      <c r="AL1242" s="336">
        <v>0.02</v>
      </c>
      <c r="AM1242" s="336">
        <v>0.15</v>
      </c>
      <c r="AN1242" s="336" t="s">
        <v>2152</v>
      </c>
      <c r="AO1242" s="334" t="s">
        <v>1324</v>
      </c>
      <c r="AP1242" s="337" t="s">
        <v>716</v>
      </c>
      <c r="AQ1242" s="343" t="s">
        <v>659</v>
      </c>
      <c r="AR1242" s="336">
        <v>3.3333333333333331E-3</v>
      </c>
      <c r="AS1242" s="336">
        <v>3.3333333333333331E-3</v>
      </c>
      <c r="AT1242" s="336"/>
      <c r="AX1242" s="629"/>
      <c r="AY1242" s="630"/>
      <c r="AZ1242" s="630"/>
      <c r="BA1242" s="630"/>
      <c r="BB1242" s="631"/>
      <c r="BC1242" s="630"/>
      <c r="BD1242" s="630"/>
      <c r="BE1242" s="630"/>
      <c r="BF1242" s="630"/>
      <c r="BG1242" s="631"/>
      <c r="BH1242" s="631"/>
      <c r="BI1242" s="632"/>
      <c r="BJ1242" s="632"/>
      <c r="BK1242" s="632"/>
      <c r="BL1242" s="631"/>
      <c r="BM1242" s="631"/>
      <c r="BN1242" s="631"/>
      <c r="BO1242" s="631"/>
      <c r="BP1242" s="631"/>
      <c r="BQ1242" s="631"/>
      <c r="BR1242" s="631"/>
      <c r="BS1242" s="631"/>
      <c r="BT1242" s="634"/>
      <c r="BU1242" s="635"/>
      <c r="BV1242" s="633"/>
      <c r="BW1242" s="636"/>
    </row>
    <row r="1243" spans="2:75" ht="15.75" customHeight="1">
      <c r="B1243" s="330" t="s">
        <v>1538</v>
      </c>
      <c r="C1243" s="331">
        <v>26822061000128</v>
      </c>
      <c r="D1243" s="332" t="s">
        <v>14</v>
      </c>
      <c r="E1243" s="332" t="s">
        <v>614</v>
      </c>
      <c r="F1243" s="332"/>
      <c r="G1243" s="333"/>
      <c r="H1243" s="333" t="s">
        <v>865</v>
      </c>
      <c r="I1243" s="333" t="s">
        <v>34</v>
      </c>
      <c r="J1243" s="333" t="s">
        <v>608</v>
      </c>
      <c r="K1243" s="334" t="s">
        <v>48</v>
      </c>
      <c r="L1243" s="335"/>
      <c r="M1243" s="335"/>
      <c r="N1243" s="334">
        <v>448370</v>
      </c>
      <c r="O1243" s="334" t="s">
        <v>1321</v>
      </c>
      <c r="P1243" s="338">
        <v>42821</v>
      </c>
      <c r="Q1243" s="339">
        <v>41018679.549999997</v>
      </c>
      <c r="R1243" s="339">
        <v>43415842.090436511</v>
      </c>
      <c r="S1243" s="334">
        <v>53</v>
      </c>
      <c r="T1243" s="336">
        <v>6.799659532826019E-2</v>
      </c>
      <c r="U1243" s="336">
        <v>0.7648198240479952</v>
      </c>
      <c r="V1243" s="336">
        <v>2.7357677495360555E-2</v>
      </c>
      <c r="W1243" s="336">
        <v>0.2510807868853715</v>
      </c>
      <c r="X1243" s="336">
        <v>0.13895810298665201</v>
      </c>
      <c r="Y1243" s="336">
        <v>0.9771242613661254</v>
      </c>
      <c r="Z1243" s="336">
        <v>0.12821564021096044</v>
      </c>
      <c r="AA1243" s="336">
        <v>0.70064253184621883</v>
      </c>
      <c r="AB1243" s="336">
        <v>0.1692758435701848</v>
      </c>
      <c r="AC1243" s="340">
        <v>-0.36729664473680129</v>
      </c>
      <c r="AD1243" s="509">
        <v>19496576000110</v>
      </c>
      <c r="AE1243" s="337" t="s">
        <v>2148</v>
      </c>
      <c r="AF1243" s="337" t="s">
        <v>2134</v>
      </c>
      <c r="AG1243" s="341" t="s">
        <v>1436</v>
      </c>
      <c r="AH1243" s="341" t="s">
        <v>2138</v>
      </c>
      <c r="AI1243" s="341">
        <v>5000</v>
      </c>
      <c r="AJ1243" s="341">
        <v>5000</v>
      </c>
      <c r="AK1243" s="341">
        <v>5000</v>
      </c>
      <c r="AL1243" s="336">
        <v>0</v>
      </c>
      <c r="AM1243" s="336" t="s">
        <v>34</v>
      </c>
      <c r="AN1243" s="336" t="s">
        <v>34</v>
      </c>
      <c r="AO1243" s="334" t="s">
        <v>1324</v>
      </c>
      <c r="AP1243" s="337" t="s">
        <v>13</v>
      </c>
      <c r="AQ1243" s="343" t="s">
        <v>674</v>
      </c>
      <c r="AR1243" s="336">
        <v>3.3333333333333331E-3</v>
      </c>
      <c r="AS1243" s="336">
        <v>3.3333333333333331E-3</v>
      </c>
      <c r="AT1243" s="336"/>
      <c r="AX1243" s="629"/>
      <c r="AY1243" s="630"/>
      <c r="AZ1243" s="630"/>
      <c r="BA1243" s="630"/>
      <c r="BB1243" s="631"/>
      <c r="BC1243" s="630"/>
      <c r="BD1243" s="630"/>
      <c r="BE1243" s="630"/>
      <c r="BF1243" s="630"/>
      <c r="BG1243" s="631"/>
      <c r="BH1243" s="631"/>
      <c r="BI1243" s="632"/>
      <c r="BJ1243" s="632"/>
      <c r="BK1243" s="632"/>
      <c r="BL1243" s="631"/>
      <c r="BM1243" s="631"/>
      <c r="BN1243" s="631"/>
      <c r="BO1243" s="631"/>
      <c r="BP1243" s="631"/>
      <c r="BQ1243" s="631"/>
      <c r="BR1243" s="631"/>
      <c r="BS1243" s="631"/>
      <c r="BT1243" s="634"/>
      <c r="BU1243" s="635"/>
      <c r="BV1243" s="633"/>
      <c r="BW1243" s="636"/>
    </row>
    <row r="1244" spans="2:75" ht="15.75" customHeight="1">
      <c r="B1244" s="330" t="s">
        <v>1663</v>
      </c>
      <c r="C1244" s="331">
        <v>28144844000125</v>
      </c>
      <c r="D1244" s="332" t="s">
        <v>14</v>
      </c>
      <c r="E1244" s="332" t="s">
        <v>614</v>
      </c>
      <c r="F1244" s="332"/>
      <c r="G1244" s="333"/>
      <c r="H1244" s="333" t="s">
        <v>865</v>
      </c>
      <c r="I1244" s="333" t="s">
        <v>34</v>
      </c>
      <c r="J1244" s="333" t="s">
        <v>608</v>
      </c>
      <c r="K1244" s="334" t="s">
        <v>48</v>
      </c>
      <c r="L1244" s="335"/>
      <c r="M1244" s="335"/>
      <c r="N1244" s="334">
        <v>446981</v>
      </c>
      <c r="O1244" s="334" t="s">
        <v>1321</v>
      </c>
      <c r="P1244" s="338">
        <v>42965</v>
      </c>
      <c r="Q1244" s="339">
        <v>43959847.43</v>
      </c>
      <c r="R1244" s="339">
        <v>71049117.3628968</v>
      </c>
      <c r="S1244" s="334">
        <v>53</v>
      </c>
      <c r="T1244" s="336">
        <v>6.8100255109449837E-2</v>
      </c>
      <c r="U1244" s="336">
        <v>0.76598578030253384</v>
      </c>
      <c r="V1244" s="336">
        <v>2.7350271940208115E-2</v>
      </c>
      <c r="W1244" s="336">
        <v>0.25101282085955251</v>
      </c>
      <c r="X1244" s="336">
        <v>0.13557204948799084</v>
      </c>
      <c r="Y1244" s="336">
        <v>0.95331424271508436</v>
      </c>
      <c r="Z1244" s="336">
        <v>0.13085684067145942</v>
      </c>
      <c r="AA1244" s="336">
        <v>0.71507553997777451</v>
      </c>
      <c r="AB1244" s="336">
        <v>0.16803724670879888</v>
      </c>
      <c r="AC1244" s="340">
        <v>-0.37128365553287496</v>
      </c>
      <c r="AD1244" s="509">
        <v>32346274000123</v>
      </c>
      <c r="AE1244" s="337" t="s">
        <v>2343</v>
      </c>
      <c r="AF1244" s="337" t="s">
        <v>2343</v>
      </c>
      <c r="AG1244" s="341" t="s">
        <v>1440</v>
      </c>
      <c r="AH1244" s="341" t="s">
        <v>2138</v>
      </c>
      <c r="AI1244" s="341">
        <v>50000</v>
      </c>
      <c r="AJ1244" s="341">
        <v>10000</v>
      </c>
      <c r="AK1244" s="341">
        <v>50000</v>
      </c>
      <c r="AL1244" s="336">
        <v>0</v>
      </c>
      <c r="AM1244" s="336" t="s">
        <v>34</v>
      </c>
      <c r="AN1244" s="336" t="s">
        <v>64</v>
      </c>
      <c r="AO1244" s="334" t="s">
        <v>1324</v>
      </c>
      <c r="AP1244" s="337" t="s">
        <v>13</v>
      </c>
      <c r="AQ1244" s="343" t="s">
        <v>671</v>
      </c>
      <c r="AR1244" s="336" t="s">
        <v>34</v>
      </c>
      <c r="AS1244" s="336" t="s">
        <v>34</v>
      </c>
      <c r="AT1244" s="336"/>
      <c r="AX1244" s="629"/>
      <c r="AY1244" s="630"/>
      <c r="AZ1244" s="630"/>
      <c r="BA1244" s="630"/>
      <c r="BB1244" s="631"/>
      <c r="BC1244" s="630"/>
      <c r="BD1244" s="630"/>
      <c r="BE1244" s="630"/>
      <c r="BF1244" s="630"/>
      <c r="BG1244" s="631"/>
      <c r="BH1244" s="631"/>
      <c r="BI1244" s="632"/>
      <c r="BJ1244" s="632"/>
      <c r="BK1244" s="632"/>
      <c r="BL1244" s="631"/>
      <c r="BM1244" s="631"/>
      <c r="BN1244" s="631"/>
      <c r="BO1244" s="631"/>
      <c r="BP1244" s="631"/>
      <c r="BQ1244" s="631"/>
      <c r="BR1244" s="631"/>
      <c r="BS1244" s="631"/>
      <c r="BT1244" s="634"/>
      <c r="BU1244" s="635"/>
      <c r="BV1244" s="633"/>
      <c r="BW1244" s="636"/>
    </row>
    <row r="1245" spans="2:75" ht="15.75" customHeight="1">
      <c r="B1245" s="330" t="s">
        <v>318</v>
      </c>
      <c r="C1245" s="331">
        <v>33146540000137</v>
      </c>
      <c r="D1245" s="332" t="s">
        <v>14</v>
      </c>
      <c r="E1245" s="332" t="s">
        <v>614</v>
      </c>
      <c r="F1245" s="332"/>
      <c r="G1245" s="333"/>
      <c r="H1245" s="333" t="s">
        <v>865</v>
      </c>
      <c r="I1245" s="333" t="s">
        <v>34</v>
      </c>
      <c r="J1245" s="333" t="s">
        <v>608</v>
      </c>
      <c r="K1245" s="334" t="s">
        <v>48</v>
      </c>
      <c r="L1245" s="335"/>
      <c r="M1245" s="335" t="s">
        <v>1415</v>
      </c>
      <c r="N1245" s="334">
        <v>499374</v>
      </c>
      <c r="O1245" s="334" t="s">
        <v>1321</v>
      </c>
      <c r="P1245" s="338">
        <v>43612</v>
      </c>
      <c r="Q1245" s="339">
        <v>113015929.09</v>
      </c>
      <c r="R1245" s="339">
        <v>103699329.19892855</v>
      </c>
      <c r="S1245" s="334">
        <v>53</v>
      </c>
      <c r="T1245" s="336">
        <v>5.923408712326883E-2</v>
      </c>
      <c r="U1245" s="336">
        <v>0.76573060563265427</v>
      </c>
      <c r="V1245" s="336">
        <v>-2.1270786078095072E-2</v>
      </c>
      <c r="W1245" s="336">
        <v>-0.20852482744345177</v>
      </c>
      <c r="X1245" s="336">
        <v>8.2593519874638144E-2</v>
      </c>
      <c r="Y1245" s="336">
        <v>0.62632166519361954</v>
      </c>
      <c r="Z1245" s="336">
        <v>0.15554817835800661</v>
      </c>
      <c r="AA1245" s="336">
        <v>0.88418627268057481</v>
      </c>
      <c r="AB1245" s="336">
        <v>0.1678842881159455</v>
      </c>
      <c r="AC1245" s="340">
        <v>-0.62307725140095338</v>
      </c>
      <c r="AD1245" s="509">
        <v>32786258000151</v>
      </c>
      <c r="AE1245" s="337" t="s">
        <v>2148</v>
      </c>
      <c r="AF1245" s="337" t="s">
        <v>2134</v>
      </c>
      <c r="AG1245" s="341" t="s">
        <v>1436</v>
      </c>
      <c r="AH1245" s="341" t="s">
        <v>2135</v>
      </c>
      <c r="AI1245" s="341">
        <v>5000</v>
      </c>
      <c r="AJ1245" s="341">
        <v>5000</v>
      </c>
      <c r="AK1245" s="341">
        <v>0</v>
      </c>
      <c r="AL1245" s="336">
        <v>0</v>
      </c>
      <c r="AM1245" s="336" t="s">
        <v>34</v>
      </c>
      <c r="AN1245" s="336" t="s">
        <v>34</v>
      </c>
      <c r="AO1245" s="334" t="s">
        <v>1324</v>
      </c>
      <c r="AP1245" s="337" t="s">
        <v>716</v>
      </c>
      <c r="AQ1245" s="343" t="s">
        <v>659</v>
      </c>
      <c r="AR1245" s="336">
        <v>3.3333333333333331E-3</v>
      </c>
      <c r="AS1245" s="336">
        <v>3.3333333333333331E-3</v>
      </c>
      <c r="AT1245" s="336"/>
      <c r="AX1245" s="629"/>
      <c r="AY1245" s="630"/>
      <c r="AZ1245" s="630"/>
      <c r="BA1245" s="630"/>
      <c r="BB1245" s="631"/>
      <c r="BC1245" s="630"/>
      <c r="BD1245" s="630"/>
      <c r="BE1245" s="630"/>
      <c r="BF1245" s="630"/>
      <c r="BG1245" s="631"/>
      <c r="BH1245" s="631"/>
      <c r="BI1245" s="632"/>
      <c r="BJ1245" s="632"/>
      <c r="BK1245" s="632"/>
      <c r="BL1245" s="631"/>
      <c r="BM1245" s="631"/>
      <c r="BN1245" s="631"/>
      <c r="BO1245" s="631"/>
      <c r="BP1245" s="631"/>
      <c r="BQ1245" s="631"/>
      <c r="BR1245" s="631"/>
      <c r="BS1245" s="631"/>
      <c r="BT1245" s="634"/>
      <c r="BU1245" s="635"/>
      <c r="BV1245" s="633"/>
      <c r="BW1245" s="636"/>
    </row>
    <row r="1246" spans="2:75" ht="15.75" customHeight="1">
      <c r="B1246" s="330" t="s">
        <v>200</v>
      </c>
      <c r="C1246" s="331">
        <v>601692000123</v>
      </c>
      <c r="D1246" s="332" t="s">
        <v>14</v>
      </c>
      <c r="E1246" s="332" t="s">
        <v>607</v>
      </c>
      <c r="F1246" s="332"/>
      <c r="G1246" s="333"/>
      <c r="H1246" s="333" t="s">
        <v>34</v>
      </c>
      <c r="I1246" s="333" t="s">
        <v>34</v>
      </c>
      <c r="J1246" s="333" t="s">
        <v>608</v>
      </c>
      <c r="K1246" s="334" t="s">
        <v>48</v>
      </c>
      <c r="L1246" s="335"/>
      <c r="M1246" s="335" t="s">
        <v>34</v>
      </c>
      <c r="N1246" s="334">
        <v>24813</v>
      </c>
      <c r="O1246" s="334" t="s">
        <v>1321</v>
      </c>
      <c r="P1246" s="338">
        <v>34851</v>
      </c>
      <c r="Q1246" s="339">
        <v>150791574.03999999</v>
      </c>
      <c r="R1246" s="339">
        <v>183652025.50539693</v>
      </c>
      <c r="S1246" s="334">
        <v>59</v>
      </c>
      <c r="T1246" s="336">
        <v>-9.0972963308520227E-2</v>
      </c>
      <c r="U1246" s="336">
        <v>-1.1760252529166721</v>
      </c>
      <c r="V1246" s="336">
        <v>-0.25819083415360999</v>
      </c>
      <c r="W1246" s="336">
        <v>-2.5311334965098773</v>
      </c>
      <c r="X1246" s="336">
        <v>-0.22416757460262215</v>
      </c>
      <c r="Y1246" s="336">
        <v>-1.6999034406165556</v>
      </c>
      <c r="Z1246" s="336">
        <v>-0.14484386717636633</v>
      </c>
      <c r="AA1246" s="336">
        <v>-0.82333949771208903</v>
      </c>
      <c r="AB1246" s="336">
        <v>0.29138496106766826</v>
      </c>
      <c r="AC1246" s="340">
        <v>-1.2127908638453431</v>
      </c>
      <c r="AD1246" s="509">
        <v>9441424000166</v>
      </c>
      <c r="AE1246" s="337" t="s">
        <v>2265</v>
      </c>
      <c r="AF1246" s="337" t="s">
        <v>2143</v>
      </c>
      <c r="AG1246" s="341" t="s">
        <v>1437</v>
      </c>
      <c r="AH1246" s="341" t="s">
        <v>2138</v>
      </c>
      <c r="AI1246" s="341">
        <v>300000</v>
      </c>
      <c r="AJ1246" s="341">
        <v>30000</v>
      </c>
      <c r="AK1246" s="341">
        <v>300000</v>
      </c>
      <c r="AL1246" s="336">
        <v>0.02</v>
      </c>
      <c r="AM1246" s="336">
        <v>0.2</v>
      </c>
      <c r="AN1246" s="336" t="s">
        <v>34</v>
      </c>
      <c r="AO1246" s="334" t="s">
        <v>1324</v>
      </c>
      <c r="AP1246" s="337" t="s">
        <v>716</v>
      </c>
      <c r="AQ1246" s="343" t="s">
        <v>665</v>
      </c>
      <c r="AR1246" s="336">
        <v>5.0000000000000001E-3</v>
      </c>
      <c r="AS1246" s="336">
        <v>5.0000000000000001E-3</v>
      </c>
      <c r="AT1246" s="336"/>
      <c r="AX1246" s="629"/>
      <c r="AY1246" s="630"/>
      <c r="AZ1246" s="630"/>
      <c r="BA1246" s="630"/>
      <c r="BB1246" s="631"/>
      <c r="BC1246" s="630"/>
      <c r="BD1246" s="630"/>
      <c r="BE1246" s="630"/>
      <c r="BF1246" s="630"/>
      <c r="BG1246" s="631"/>
      <c r="BH1246" s="631"/>
      <c r="BI1246" s="632"/>
      <c r="BJ1246" s="632"/>
      <c r="BK1246" s="632"/>
      <c r="BL1246" s="631"/>
      <c r="BM1246" s="631"/>
      <c r="BN1246" s="631"/>
      <c r="BO1246" s="631"/>
      <c r="BP1246" s="631"/>
      <c r="BQ1246" s="631"/>
      <c r="BR1246" s="631"/>
      <c r="BS1246" s="631"/>
      <c r="BT1246" s="634"/>
      <c r="BU1246" s="635"/>
      <c r="BV1246" s="633"/>
      <c r="BW1246" s="636"/>
    </row>
    <row r="1247" spans="2:75" ht="15.75" customHeight="1">
      <c r="B1247" s="330" t="s">
        <v>1303</v>
      </c>
      <c r="C1247" s="331">
        <v>42405028000159</v>
      </c>
      <c r="D1247" s="332" t="s">
        <v>11</v>
      </c>
      <c r="E1247" s="332" t="s">
        <v>620</v>
      </c>
      <c r="F1247" s="332" t="s">
        <v>663</v>
      </c>
      <c r="G1247" s="333" t="s">
        <v>738</v>
      </c>
      <c r="H1247" s="333" t="s">
        <v>34</v>
      </c>
      <c r="I1247" s="333" t="s">
        <v>1304</v>
      </c>
      <c r="J1247" s="333" t="s">
        <v>608</v>
      </c>
      <c r="K1247" s="334" t="s">
        <v>48</v>
      </c>
      <c r="L1247" s="335"/>
      <c r="M1247" s="335" t="s">
        <v>34</v>
      </c>
      <c r="N1247" s="334">
        <v>632260</v>
      </c>
      <c r="O1247" s="334" t="s">
        <v>1321</v>
      </c>
      <c r="P1247" s="338">
        <v>44560</v>
      </c>
      <c r="Q1247" s="339">
        <v>41184847.049999997</v>
      </c>
      <c r="R1247" s="339" t="s">
        <v>1418</v>
      </c>
      <c r="S1247" s="334">
        <v>60</v>
      </c>
      <c r="T1247" s="336">
        <v>9.2402039092937427E-2</v>
      </c>
      <c r="U1247" s="336">
        <v>1.1944991945107999</v>
      </c>
      <c r="V1247" s="336" t="s">
        <v>1418</v>
      </c>
      <c r="W1247" s="336" t="s">
        <v>1418</v>
      </c>
      <c r="X1247" s="336" t="s">
        <v>1418</v>
      </c>
      <c r="Y1247" s="336" t="s">
        <v>1418</v>
      </c>
      <c r="Z1247" s="336" t="s">
        <v>1418</v>
      </c>
      <c r="AA1247" s="336" t="s">
        <v>1418</v>
      </c>
      <c r="AB1247" s="336" t="s">
        <v>1418</v>
      </c>
      <c r="AC1247" s="340" t="s">
        <v>1418</v>
      </c>
      <c r="AD1247" s="509">
        <v>0</v>
      </c>
      <c r="AE1247" s="337" t="s">
        <v>2223</v>
      </c>
      <c r="AF1247" s="337" t="s">
        <v>2143</v>
      </c>
      <c r="AG1247" s="341" t="s">
        <v>1437</v>
      </c>
      <c r="AH1247" s="341" t="s">
        <v>2135</v>
      </c>
      <c r="AI1247" s="341">
        <v>5000</v>
      </c>
      <c r="AJ1247" s="341" t="s">
        <v>1428</v>
      </c>
      <c r="AK1247" s="341">
        <v>50000</v>
      </c>
      <c r="AL1247" s="336">
        <v>1.04E-2</v>
      </c>
      <c r="AM1247" s="336">
        <v>0.2</v>
      </c>
      <c r="AN1247" s="336" t="s">
        <v>64</v>
      </c>
      <c r="AO1247" s="334" t="s">
        <v>1324</v>
      </c>
      <c r="AP1247" s="337" t="s">
        <v>13</v>
      </c>
      <c r="AQ1247" s="343" t="s">
        <v>686</v>
      </c>
      <c r="AR1247" s="336">
        <v>1.0666666666666667E-4</v>
      </c>
      <c r="AS1247" s="336">
        <v>1.0666666666666667E-4</v>
      </c>
      <c r="AT1247" s="336"/>
      <c r="AX1247" s="629"/>
      <c r="AY1247" s="630"/>
      <c r="AZ1247" s="630"/>
      <c r="BA1247" s="630"/>
      <c r="BB1247" s="631"/>
      <c r="BC1247" s="630"/>
      <c r="BD1247" s="630"/>
      <c r="BE1247" s="630"/>
      <c r="BF1247" s="630"/>
      <c r="BG1247" s="631"/>
      <c r="BH1247" s="631"/>
      <c r="BI1247" s="632"/>
      <c r="BJ1247" s="632"/>
      <c r="BK1247" s="632"/>
      <c r="BL1247" s="631"/>
      <c r="BM1247" s="631"/>
      <c r="BN1247" s="631"/>
      <c r="BO1247" s="631"/>
      <c r="BP1247" s="631"/>
      <c r="BQ1247" s="631"/>
      <c r="BR1247" s="631"/>
      <c r="BS1247" s="631"/>
      <c r="BT1247" s="634"/>
      <c r="BU1247" s="635"/>
      <c r="BV1247" s="633"/>
      <c r="BW1247" s="636"/>
    </row>
    <row r="1248" spans="2:75" ht="15.75" customHeight="1">
      <c r="B1248" s="330" t="s">
        <v>1189</v>
      </c>
      <c r="C1248" s="331">
        <v>13054728000148</v>
      </c>
      <c r="D1248" s="332" t="s">
        <v>11</v>
      </c>
      <c r="E1248" s="332" t="s">
        <v>620</v>
      </c>
      <c r="F1248" s="332" t="s">
        <v>685</v>
      </c>
      <c r="G1248" s="333" t="s">
        <v>738</v>
      </c>
      <c r="H1248" s="333" t="s">
        <v>34</v>
      </c>
      <c r="I1248" s="333" t="s">
        <v>1319</v>
      </c>
      <c r="J1248" s="333" t="s">
        <v>608</v>
      </c>
      <c r="K1248" s="334" t="s">
        <v>48</v>
      </c>
      <c r="L1248" s="335"/>
      <c r="M1248" s="335" t="s">
        <v>34</v>
      </c>
      <c r="N1248" s="334">
        <v>301426</v>
      </c>
      <c r="O1248" s="334" t="s">
        <v>1321</v>
      </c>
      <c r="P1248" s="338">
        <v>41018</v>
      </c>
      <c r="Q1248" s="339">
        <v>149533380.91</v>
      </c>
      <c r="R1248" s="339">
        <v>68542307.20948413</v>
      </c>
      <c r="S1248" s="334">
        <v>60</v>
      </c>
      <c r="T1248" s="336">
        <v>9.3957386534859078E-2</v>
      </c>
      <c r="U1248" s="336">
        <v>1.2146054744673627</v>
      </c>
      <c r="V1248" s="336">
        <v>0.12892586751284174</v>
      </c>
      <c r="W1248" s="336">
        <v>1.2639045955992376</v>
      </c>
      <c r="X1248" s="336">
        <v>0.18065768368860913</v>
      </c>
      <c r="Y1248" s="336">
        <v>1.3699600337848854</v>
      </c>
      <c r="Z1248" s="336">
        <v>0.24093723173512638</v>
      </c>
      <c r="AA1248" s="336">
        <v>1.3695653342049681</v>
      </c>
      <c r="AB1248" s="336">
        <v>1.5989913530040476E-3</v>
      </c>
      <c r="AC1248" s="340">
        <v>15.100146857032978</v>
      </c>
      <c r="AD1248" s="509">
        <v>13054656000139</v>
      </c>
      <c r="AE1248" s="337" t="s">
        <v>2421</v>
      </c>
      <c r="AF1248" s="337" t="s">
        <v>2134</v>
      </c>
      <c r="AG1248" s="341" t="s">
        <v>1436</v>
      </c>
      <c r="AH1248" s="341" t="s">
        <v>2135</v>
      </c>
      <c r="AI1248" s="341">
        <v>10000</v>
      </c>
      <c r="AJ1248" s="341">
        <v>1000</v>
      </c>
      <c r="AK1248" s="341">
        <v>0</v>
      </c>
      <c r="AL1248" s="336">
        <v>4.0000000000000001E-3</v>
      </c>
      <c r="AM1248" s="336">
        <v>0.2</v>
      </c>
      <c r="AN1248" s="336" t="s">
        <v>64</v>
      </c>
      <c r="AO1248" s="334" t="s">
        <v>1324</v>
      </c>
      <c r="AP1248" s="337" t="s">
        <v>13</v>
      </c>
      <c r="AQ1248" s="343" t="s">
        <v>671</v>
      </c>
      <c r="AR1248" s="336">
        <v>1.92E-3</v>
      </c>
      <c r="AS1248" s="336">
        <v>1.92E-3</v>
      </c>
      <c r="AT1248" s="336"/>
      <c r="AX1248" s="629"/>
      <c r="AY1248" s="630"/>
      <c r="AZ1248" s="630"/>
      <c r="BA1248" s="630"/>
      <c r="BB1248" s="631"/>
      <c r="BC1248" s="630"/>
      <c r="BD1248" s="630"/>
      <c r="BE1248" s="630"/>
      <c r="BF1248" s="630"/>
      <c r="BG1248" s="631"/>
      <c r="BH1248" s="631"/>
      <c r="BI1248" s="632"/>
      <c r="BJ1248" s="632"/>
      <c r="BK1248" s="632"/>
      <c r="BL1248" s="631"/>
      <c r="BM1248" s="631"/>
      <c r="BN1248" s="631"/>
      <c r="BO1248" s="631"/>
      <c r="BP1248" s="631"/>
      <c r="BQ1248" s="631"/>
      <c r="BR1248" s="631"/>
      <c r="BS1248" s="631"/>
      <c r="BT1248" s="634"/>
      <c r="BU1248" s="635"/>
      <c r="BV1248" s="633"/>
      <c r="BW1248" s="636"/>
    </row>
    <row r="1249" spans="2:75" ht="15.75" customHeight="1">
      <c r="B1249" s="330" t="s">
        <v>152</v>
      </c>
      <c r="C1249" s="331">
        <v>34096227000102</v>
      </c>
      <c r="D1249" s="332" t="s">
        <v>13</v>
      </c>
      <c r="E1249" s="332" t="s">
        <v>615</v>
      </c>
      <c r="F1249" s="332" t="s">
        <v>619</v>
      </c>
      <c r="G1249" s="333" t="s">
        <v>34</v>
      </c>
      <c r="H1249" s="333" t="s">
        <v>1337</v>
      </c>
      <c r="I1249" s="333" t="s">
        <v>34</v>
      </c>
      <c r="J1249" s="333"/>
      <c r="K1249" s="334" t="s">
        <v>48</v>
      </c>
      <c r="L1249" s="335"/>
      <c r="M1249" s="335" t="s">
        <v>34</v>
      </c>
      <c r="N1249" s="334">
        <v>503606</v>
      </c>
      <c r="O1249" s="334" t="s">
        <v>1321</v>
      </c>
      <c r="P1249" s="338">
        <v>43677</v>
      </c>
      <c r="Q1249" s="339">
        <v>32473070.100000001</v>
      </c>
      <c r="R1249" s="339">
        <v>63172545.05218251</v>
      </c>
      <c r="S1249" s="334">
        <v>60</v>
      </c>
      <c r="T1249" s="336">
        <v>0.13022017394768182</v>
      </c>
      <c r="U1249" s="336">
        <v>1.6833816051733776</v>
      </c>
      <c r="V1249" s="336">
        <v>8.9847688059225161E-2</v>
      </c>
      <c r="W1249" s="336">
        <v>0.88080776986596843</v>
      </c>
      <c r="X1249" s="336">
        <v>0.10621226595765298</v>
      </c>
      <c r="Y1249" s="336">
        <v>0.80542690733552247</v>
      </c>
      <c r="Z1249" s="336">
        <v>9.4539100576247259E-2</v>
      </c>
      <c r="AA1249" s="336">
        <v>0.53739089614213642</v>
      </c>
      <c r="AB1249" s="336">
        <v>3.9226201868363182E-2</v>
      </c>
      <c r="AC1249" s="340">
        <v>-0.26340804973282622</v>
      </c>
      <c r="AD1249" s="509">
        <v>33598974000178</v>
      </c>
      <c r="AE1249" s="337" t="s">
        <v>2169</v>
      </c>
      <c r="AF1249" s="337" t="s">
        <v>2134</v>
      </c>
      <c r="AG1249" s="341" t="s">
        <v>1436</v>
      </c>
      <c r="AH1249" s="341" t="s">
        <v>2135</v>
      </c>
      <c r="AI1249" s="341">
        <v>25000</v>
      </c>
      <c r="AJ1249" s="341">
        <v>10000</v>
      </c>
      <c r="AK1249" s="341">
        <v>25000</v>
      </c>
      <c r="AL1249" s="336">
        <v>0.02</v>
      </c>
      <c r="AM1249" s="336">
        <v>0.2</v>
      </c>
      <c r="AN1249" s="336" t="s">
        <v>34</v>
      </c>
      <c r="AO1249" s="334" t="s">
        <v>1324</v>
      </c>
      <c r="AP1249" s="337" t="s">
        <v>13</v>
      </c>
      <c r="AQ1249" s="343" t="s">
        <v>668</v>
      </c>
      <c r="AR1249" s="336">
        <v>6.9999999999999993E-3</v>
      </c>
      <c r="AS1249" s="336">
        <v>6.9999999999999993E-3</v>
      </c>
      <c r="AT1249" s="336"/>
      <c r="AX1249" s="629"/>
      <c r="AY1249" s="630"/>
      <c r="AZ1249" s="630"/>
      <c r="BA1249" s="630"/>
      <c r="BB1249" s="631"/>
      <c r="BC1249" s="630"/>
      <c r="BD1249" s="630"/>
      <c r="BE1249" s="630"/>
      <c r="BF1249" s="630"/>
      <c r="BG1249" s="631"/>
      <c r="BH1249" s="631"/>
      <c r="BI1249" s="632"/>
      <c r="BJ1249" s="632"/>
      <c r="BK1249" s="632"/>
      <c r="BL1249" s="631"/>
      <c r="BM1249" s="631"/>
      <c r="BN1249" s="631"/>
      <c r="BO1249" s="631"/>
      <c r="BP1249" s="631"/>
      <c r="BQ1249" s="631"/>
      <c r="BR1249" s="631"/>
      <c r="BS1249" s="631"/>
      <c r="BT1249" s="634"/>
      <c r="BU1249" s="635"/>
      <c r="BV1249" s="633"/>
      <c r="BW1249" s="636"/>
    </row>
    <row r="1250" spans="2:75" ht="15.75" customHeight="1">
      <c r="B1250" s="330" t="s">
        <v>1575</v>
      </c>
      <c r="C1250" s="331">
        <v>25682084000111</v>
      </c>
      <c r="D1250" s="332" t="s">
        <v>13</v>
      </c>
      <c r="E1250" s="332" t="s">
        <v>615</v>
      </c>
      <c r="F1250" s="332" t="s">
        <v>619</v>
      </c>
      <c r="G1250" s="333" t="s">
        <v>34</v>
      </c>
      <c r="H1250" s="333" t="s">
        <v>1338</v>
      </c>
      <c r="I1250" s="333" t="s">
        <v>34</v>
      </c>
      <c r="J1250" s="333" t="s">
        <v>611</v>
      </c>
      <c r="K1250" s="334" t="s">
        <v>48</v>
      </c>
      <c r="L1250" s="335"/>
      <c r="M1250" s="335"/>
      <c r="N1250" s="334">
        <v>433004</v>
      </c>
      <c r="O1250" s="334" t="s">
        <v>1321</v>
      </c>
      <c r="P1250" s="338">
        <v>42724</v>
      </c>
      <c r="Q1250" s="339">
        <v>1206841298.72</v>
      </c>
      <c r="R1250" s="339">
        <v>1492696524.1755545</v>
      </c>
      <c r="S1250" s="334">
        <v>60</v>
      </c>
      <c r="T1250" s="336">
        <v>0.10818898323442538</v>
      </c>
      <c r="U1250" s="336">
        <v>1.21690032746235</v>
      </c>
      <c r="V1250" s="336">
        <v>7.826393696697842E-2</v>
      </c>
      <c r="W1250" s="336">
        <v>0.71828359266785324</v>
      </c>
      <c r="X1250" s="336">
        <v>0.15168697027959488</v>
      </c>
      <c r="Y1250" s="336">
        <v>1.0666309888207954</v>
      </c>
      <c r="Z1250" s="336">
        <v>0.15864607060501124</v>
      </c>
      <c r="AA1250" s="336">
        <v>0.86693155681522782</v>
      </c>
      <c r="AB1250" s="336">
        <v>8.2181503335587658E-2</v>
      </c>
      <c r="AC1250" s="340">
        <v>-0.30079046906001494</v>
      </c>
      <c r="AD1250" s="509">
        <v>30756847000161</v>
      </c>
      <c r="AE1250" s="337" t="s">
        <v>1554</v>
      </c>
      <c r="AF1250" s="337" t="s">
        <v>2146</v>
      </c>
      <c r="AG1250" s="341" t="s">
        <v>1554</v>
      </c>
      <c r="AH1250" s="341" t="s">
        <v>2138</v>
      </c>
      <c r="AI1250" s="341">
        <v>200000</v>
      </c>
      <c r="AJ1250" s="341">
        <v>50000</v>
      </c>
      <c r="AK1250" s="341">
        <v>200000</v>
      </c>
      <c r="AL1250" s="336">
        <v>0</v>
      </c>
      <c r="AM1250" s="336" t="s">
        <v>34</v>
      </c>
      <c r="AN1250" s="336" t="s">
        <v>64</v>
      </c>
      <c r="AO1250" s="334" t="s">
        <v>1324</v>
      </c>
      <c r="AP1250" s="337" t="s">
        <v>13</v>
      </c>
      <c r="AQ1250" s="343" t="s">
        <v>664</v>
      </c>
      <c r="AR1250" s="336" t="s">
        <v>34</v>
      </c>
      <c r="AS1250" s="336" t="s">
        <v>34</v>
      </c>
      <c r="AT1250" s="336"/>
      <c r="AX1250" s="629"/>
      <c r="AY1250" s="630"/>
      <c r="AZ1250" s="630"/>
      <c r="BA1250" s="630"/>
      <c r="BB1250" s="631"/>
      <c r="BC1250" s="630"/>
      <c r="BD1250" s="630"/>
      <c r="BE1250" s="630"/>
      <c r="BF1250" s="630"/>
      <c r="BG1250" s="631"/>
      <c r="BH1250" s="631"/>
      <c r="BI1250" s="632"/>
      <c r="BJ1250" s="632"/>
      <c r="BK1250" s="632"/>
      <c r="BL1250" s="631"/>
      <c r="BM1250" s="631"/>
      <c r="BN1250" s="631"/>
      <c r="BO1250" s="631"/>
      <c r="BP1250" s="631"/>
      <c r="BQ1250" s="631"/>
      <c r="BR1250" s="631"/>
      <c r="BS1250" s="631"/>
      <c r="BT1250" s="634"/>
      <c r="BU1250" s="635"/>
      <c r="BV1250" s="633"/>
      <c r="BW1250" s="636"/>
    </row>
    <row r="1251" spans="2:75" ht="15.75" customHeight="1">
      <c r="B1251" s="330" t="s">
        <v>1684</v>
      </c>
      <c r="C1251" s="331">
        <v>30658954000157</v>
      </c>
      <c r="D1251" s="332" t="s">
        <v>13</v>
      </c>
      <c r="E1251" s="332" t="s">
        <v>615</v>
      </c>
      <c r="F1251" s="332" t="s">
        <v>619</v>
      </c>
      <c r="G1251" s="333" t="s">
        <v>34</v>
      </c>
      <c r="H1251" s="333" t="s">
        <v>1338</v>
      </c>
      <c r="I1251" s="333" t="s">
        <v>34</v>
      </c>
      <c r="J1251" s="333" t="s">
        <v>611</v>
      </c>
      <c r="K1251" s="334" t="s">
        <v>48</v>
      </c>
      <c r="L1251" s="335"/>
      <c r="M1251" s="335"/>
      <c r="N1251" s="334">
        <v>477044</v>
      </c>
      <c r="O1251" s="334" t="s">
        <v>1321</v>
      </c>
      <c r="P1251" s="338">
        <v>43375</v>
      </c>
      <c r="Q1251" s="339">
        <v>238431330.34999999</v>
      </c>
      <c r="R1251" s="339">
        <v>324064528.82297617</v>
      </c>
      <c r="S1251" s="334">
        <v>60</v>
      </c>
      <c r="T1251" s="336">
        <v>0.10611627933215395</v>
      </c>
      <c r="U1251" s="336">
        <v>1.1935867332127277</v>
      </c>
      <c r="V1251" s="336">
        <v>7.6086680425029085E-2</v>
      </c>
      <c r="W1251" s="336">
        <v>0.69830136698745082</v>
      </c>
      <c r="X1251" s="336">
        <v>0.14732142323221598</v>
      </c>
      <c r="Y1251" s="336">
        <v>1.0359333767892112</v>
      </c>
      <c r="Z1251" s="336">
        <v>0.15176313417173271</v>
      </c>
      <c r="AA1251" s="336">
        <v>0.82931931230890898</v>
      </c>
      <c r="AB1251" s="336">
        <v>8.1787586150812885E-2</v>
      </c>
      <c r="AC1251" s="340">
        <v>-0.32735291452389403</v>
      </c>
      <c r="AD1251" s="509">
        <v>30658606000180</v>
      </c>
      <c r="AE1251" s="337" t="s">
        <v>2343</v>
      </c>
      <c r="AF1251" s="337" t="s">
        <v>2343</v>
      </c>
      <c r="AG1251" s="341" t="s">
        <v>1440</v>
      </c>
      <c r="AH1251" s="341" t="s">
        <v>2138</v>
      </c>
      <c r="AI1251" s="341">
        <v>50000</v>
      </c>
      <c r="AJ1251" s="341">
        <v>10000</v>
      </c>
      <c r="AK1251" s="341">
        <v>50000</v>
      </c>
      <c r="AL1251" s="336">
        <v>2E-3</v>
      </c>
      <c r="AM1251" s="336" t="s">
        <v>34</v>
      </c>
      <c r="AN1251" s="336" t="s">
        <v>64</v>
      </c>
      <c r="AO1251" s="334" t="s">
        <v>1324</v>
      </c>
      <c r="AP1251" s="337" t="s">
        <v>13</v>
      </c>
      <c r="AQ1251" s="343" t="s">
        <v>664</v>
      </c>
      <c r="AR1251" s="336" t="s">
        <v>34</v>
      </c>
      <c r="AS1251" s="336" t="s">
        <v>34</v>
      </c>
      <c r="AT1251" s="336"/>
      <c r="AX1251" s="629"/>
      <c r="AY1251" s="630"/>
      <c r="AZ1251" s="630"/>
      <c r="BA1251" s="630"/>
      <c r="BB1251" s="631"/>
      <c r="BC1251" s="630"/>
      <c r="BD1251" s="630"/>
      <c r="BE1251" s="630"/>
      <c r="BF1251" s="630"/>
      <c r="BG1251" s="631"/>
      <c r="BH1251" s="631"/>
      <c r="BI1251" s="632"/>
      <c r="BJ1251" s="632"/>
      <c r="BK1251" s="632"/>
      <c r="BL1251" s="631"/>
      <c r="BM1251" s="631"/>
      <c r="BN1251" s="631"/>
      <c r="BO1251" s="631"/>
      <c r="BP1251" s="631"/>
      <c r="BQ1251" s="631"/>
      <c r="BR1251" s="631"/>
      <c r="BS1251" s="631"/>
      <c r="BT1251" s="634"/>
      <c r="BU1251" s="635"/>
      <c r="BV1251" s="633"/>
      <c r="BW1251" s="636"/>
    </row>
    <row r="1252" spans="2:75" ht="15.75" customHeight="1">
      <c r="B1252" s="330" t="s">
        <v>1685</v>
      </c>
      <c r="C1252" s="331">
        <v>30658606000180</v>
      </c>
      <c r="D1252" s="332" t="s">
        <v>13</v>
      </c>
      <c r="E1252" s="332" t="s">
        <v>615</v>
      </c>
      <c r="F1252" s="332" t="s">
        <v>619</v>
      </c>
      <c r="G1252" s="333" t="s">
        <v>34</v>
      </c>
      <c r="H1252" s="333" t="s">
        <v>1338</v>
      </c>
      <c r="I1252" s="333" t="s">
        <v>34</v>
      </c>
      <c r="J1252" s="333" t="s">
        <v>611</v>
      </c>
      <c r="K1252" s="334" t="s">
        <v>48</v>
      </c>
      <c r="L1252" s="335"/>
      <c r="M1252" s="335"/>
      <c r="N1252" s="334">
        <v>476366</v>
      </c>
      <c r="O1252" s="334" t="s">
        <v>1321</v>
      </c>
      <c r="P1252" s="338">
        <v>43368</v>
      </c>
      <c r="Q1252" s="339">
        <v>793573243.48000002</v>
      </c>
      <c r="R1252" s="339">
        <v>1214661783.1484125</v>
      </c>
      <c r="S1252" s="334">
        <v>60</v>
      </c>
      <c r="T1252" s="336">
        <v>0.10830404266266713</v>
      </c>
      <c r="U1252" s="336">
        <v>1.218194505961113</v>
      </c>
      <c r="V1252" s="336">
        <v>7.8450691692553587E-2</v>
      </c>
      <c r="W1252" s="336">
        <v>0.71999757308376855</v>
      </c>
      <c r="X1252" s="336">
        <v>0.1524695821706572</v>
      </c>
      <c r="Y1252" s="336">
        <v>1.0721341516414917</v>
      </c>
      <c r="Z1252" s="336">
        <v>0.15931182677737499</v>
      </c>
      <c r="AA1252" s="336">
        <v>0.8705696238203896</v>
      </c>
      <c r="AB1252" s="336">
        <v>8.2379751815019206E-2</v>
      </c>
      <c r="AC1252" s="340">
        <v>-0.2977670262102225</v>
      </c>
      <c r="AD1252" s="509">
        <v>30592665000100</v>
      </c>
      <c r="AE1252" s="337" t="s">
        <v>2343</v>
      </c>
      <c r="AF1252" s="337" t="s">
        <v>2343</v>
      </c>
      <c r="AG1252" s="341" t="s">
        <v>1440</v>
      </c>
      <c r="AH1252" s="341" t="s">
        <v>2138</v>
      </c>
      <c r="AI1252" s="341">
        <v>50000</v>
      </c>
      <c r="AJ1252" s="341">
        <v>10000</v>
      </c>
      <c r="AK1252" s="341">
        <v>50000</v>
      </c>
      <c r="AL1252" s="336">
        <v>0</v>
      </c>
      <c r="AM1252" s="336" t="s">
        <v>34</v>
      </c>
      <c r="AN1252" s="336" t="s">
        <v>64</v>
      </c>
      <c r="AO1252" s="334" t="s">
        <v>1324</v>
      </c>
      <c r="AP1252" s="337" t="s">
        <v>13</v>
      </c>
      <c r="AQ1252" s="343" t="s">
        <v>664</v>
      </c>
      <c r="AR1252" s="336" t="s">
        <v>34</v>
      </c>
      <c r="AS1252" s="336" t="s">
        <v>34</v>
      </c>
      <c r="AT1252" s="336"/>
      <c r="AX1252" s="629"/>
      <c r="AY1252" s="630"/>
      <c r="AZ1252" s="630"/>
      <c r="BA1252" s="630"/>
      <c r="BB1252" s="631"/>
      <c r="BC1252" s="630"/>
      <c r="BD1252" s="630"/>
      <c r="BE1252" s="630"/>
      <c r="BF1252" s="630"/>
      <c r="BG1252" s="631"/>
      <c r="BH1252" s="631"/>
      <c r="BI1252" s="632"/>
      <c r="BJ1252" s="632"/>
      <c r="BK1252" s="632"/>
      <c r="BL1252" s="631"/>
      <c r="BM1252" s="631"/>
      <c r="BN1252" s="631"/>
      <c r="BO1252" s="631"/>
      <c r="BP1252" s="631"/>
      <c r="BQ1252" s="631"/>
      <c r="BR1252" s="631"/>
      <c r="BS1252" s="631"/>
      <c r="BT1252" s="634"/>
      <c r="BU1252" s="635"/>
      <c r="BV1252" s="633"/>
      <c r="BW1252" s="636"/>
    </row>
    <row r="1253" spans="2:75" ht="15.75" customHeight="1">
      <c r="B1253" s="330" t="s">
        <v>40</v>
      </c>
      <c r="C1253" s="331">
        <v>40716583000176</v>
      </c>
      <c r="D1253" s="332" t="s">
        <v>13</v>
      </c>
      <c r="E1253" s="332" t="s">
        <v>615</v>
      </c>
      <c r="F1253" s="332" t="s">
        <v>619</v>
      </c>
      <c r="G1253" s="333" t="s">
        <v>34</v>
      </c>
      <c r="H1253" s="333" t="s">
        <v>1338</v>
      </c>
      <c r="I1253" s="333" t="s">
        <v>34</v>
      </c>
      <c r="J1253" s="333" t="s">
        <v>611</v>
      </c>
      <c r="K1253" s="334" t="s">
        <v>48</v>
      </c>
      <c r="L1253" s="335"/>
      <c r="M1253" s="335" t="s">
        <v>1415</v>
      </c>
      <c r="N1253" s="334">
        <v>575879</v>
      </c>
      <c r="O1253" s="334" t="s">
        <v>1321</v>
      </c>
      <c r="P1253" s="338">
        <v>44249</v>
      </c>
      <c r="Q1253" s="339">
        <v>149237369.80000001</v>
      </c>
      <c r="R1253" s="339">
        <v>156135696.54039684</v>
      </c>
      <c r="S1253" s="334">
        <v>60</v>
      </c>
      <c r="T1253" s="336">
        <v>0.11109958774110851</v>
      </c>
      <c r="U1253" s="336">
        <v>1.4362060552988314</v>
      </c>
      <c r="V1253" s="336">
        <v>8.0296744690736332E-2</v>
      </c>
      <c r="W1253" s="336">
        <v>0.78717658902835475</v>
      </c>
      <c r="X1253" s="336" t="s">
        <v>1418</v>
      </c>
      <c r="Y1253" s="336" t="s">
        <v>1418</v>
      </c>
      <c r="Z1253" s="336" t="s">
        <v>1418</v>
      </c>
      <c r="AA1253" s="336" t="s">
        <v>1418</v>
      </c>
      <c r="AB1253" s="336">
        <v>8.0704680895669345E-2</v>
      </c>
      <c r="AC1253" s="340">
        <v>-0.20645720446304192</v>
      </c>
      <c r="AD1253" s="509">
        <v>40697810000163</v>
      </c>
      <c r="AE1253" s="337" t="s">
        <v>2148</v>
      </c>
      <c r="AF1253" s="337" t="s">
        <v>2134</v>
      </c>
      <c r="AG1253" s="341" t="s">
        <v>1436</v>
      </c>
      <c r="AH1253" s="341" t="s">
        <v>2138</v>
      </c>
      <c r="AI1253" s="341">
        <v>50000</v>
      </c>
      <c r="AJ1253" s="341">
        <v>10000</v>
      </c>
      <c r="AK1253" s="341">
        <v>10000</v>
      </c>
      <c r="AL1253" s="336">
        <v>0</v>
      </c>
      <c r="AM1253" s="336" t="s">
        <v>34</v>
      </c>
      <c r="AN1253" s="336" t="s">
        <v>64</v>
      </c>
      <c r="AO1253" s="334" t="s">
        <v>1324</v>
      </c>
      <c r="AP1253" s="337" t="s">
        <v>13</v>
      </c>
      <c r="AQ1253" s="343" t="s">
        <v>664</v>
      </c>
      <c r="AR1253" s="336" t="s">
        <v>34</v>
      </c>
      <c r="AS1253" s="336" t="s">
        <v>34</v>
      </c>
      <c r="AT1253" s="336"/>
      <c r="AX1253" s="629"/>
      <c r="AY1253" s="630"/>
      <c r="AZ1253" s="630"/>
      <c r="BA1253" s="630"/>
      <c r="BB1253" s="631"/>
      <c r="BC1253" s="630"/>
      <c r="BD1253" s="630"/>
      <c r="BE1253" s="630"/>
      <c r="BF1253" s="630"/>
      <c r="BG1253" s="631"/>
      <c r="BH1253" s="631"/>
      <c r="BI1253" s="632"/>
      <c r="BJ1253" s="632"/>
      <c r="BK1253" s="632"/>
      <c r="BL1253" s="631"/>
      <c r="BM1253" s="631"/>
      <c r="BN1253" s="631"/>
      <c r="BO1253" s="631"/>
      <c r="BP1253" s="631"/>
      <c r="BQ1253" s="631"/>
      <c r="BR1253" s="631"/>
      <c r="BS1253" s="631"/>
      <c r="BT1253" s="634"/>
      <c r="BU1253" s="635"/>
      <c r="BV1253" s="633"/>
      <c r="BW1253" s="636"/>
    </row>
    <row r="1254" spans="2:75" ht="15.75" customHeight="1">
      <c r="B1254" s="330" t="s">
        <v>1182</v>
      </c>
      <c r="C1254" s="331">
        <v>34507252000123</v>
      </c>
      <c r="D1254" s="332" t="s">
        <v>14</v>
      </c>
      <c r="E1254" s="332" t="s">
        <v>607</v>
      </c>
      <c r="F1254" s="332"/>
      <c r="G1254" s="333"/>
      <c r="H1254" s="333" t="s">
        <v>34</v>
      </c>
      <c r="I1254" s="333" t="s">
        <v>34</v>
      </c>
      <c r="J1254" s="333" t="s">
        <v>608</v>
      </c>
      <c r="K1254" s="334" t="s">
        <v>48</v>
      </c>
      <c r="L1254" s="335"/>
      <c r="M1254" s="335" t="s">
        <v>1415</v>
      </c>
      <c r="N1254" s="334">
        <v>534374</v>
      </c>
      <c r="O1254" s="334" t="s">
        <v>1321</v>
      </c>
      <c r="P1254" s="338">
        <v>43935</v>
      </c>
      <c r="Q1254" s="339">
        <v>22487966.82</v>
      </c>
      <c r="R1254" s="339">
        <v>18981268.706984121</v>
      </c>
      <c r="S1254" s="334">
        <v>60</v>
      </c>
      <c r="T1254" s="336">
        <v>0.16445517894516604</v>
      </c>
      <c r="U1254" s="336">
        <v>2.1259441968109658</v>
      </c>
      <c r="V1254" s="336">
        <v>-7.9163051480770186E-2</v>
      </c>
      <c r="W1254" s="336">
        <v>-0.77606260480068889</v>
      </c>
      <c r="X1254" s="336">
        <v>4.7702108721726422E-2</v>
      </c>
      <c r="Y1254" s="336">
        <v>0.36173375602815322</v>
      </c>
      <c r="Z1254" s="336" t="s">
        <v>1418</v>
      </c>
      <c r="AA1254" s="336" t="s">
        <v>1418</v>
      </c>
      <c r="AB1254" s="336">
        <v>0.26840930085007941</v>
      </c>
      <c r="AC1254" s="340">
        <v>-0.535318732900671</v>
      </c>
      <c r="AD1254" s="509">
        <v>31713596000109</v>
      </c>
      <c r="AE1254" s="337" t="s">
        <v>2415</v>
      </c>
      <c r="AF1254" s="337" t="s">
        <v>2143</v>
      </c>
      <c r="AG1254" s="341" t="s">
        <v>1437</v>
      </c>
      <c r="AH1254" s="341" t="s">
        <v>2135</v>
      </c>
      <c r="AI1254" s="341">
        <v>1000</v>
      </c>
      <c r="AJ1254" s="341">
        <v>1000</v>
      </c>
      <c r="AK1254" s="341">
        <v>1000</v>
      </c>
      <c r="AL1254" s="336">
        <v>1.8500000000000003E-2</v>
      </c>
      <c r="AM1254" s="336">
        <v>0.2</v>
      </c>
      <c r="AN1254" s="336" t="s">
        <v>34</v>
      </c>
      <c r="AO1254" s="334" t="s">
        <v>1324</v>
      </c>
      <c r="AP1254" s="337" t="s">
        <v>716</v>
      </c>
      <c r="AQ1254" s="343" t="s">
        <v>659</v>
      </c>
      <c r="AR1254" s="336">
        <v>3.7000000000000002E-3</v>
      </c>
      <c r="AS1254" s="336">
        <v>3.7000000000000002E-3</v>
      </c>
      <c r="AT1254" s="336"/>
      <c r="AX1254" s="629"/>
      <c r="AY1254" s="630"/>
      <c r="AZ1254" s="630"/>
      <c r="BA1254" s="630"/>
      <c r="BB1254" s="631"/>
      <c r="BC1254" s="630"/>
      <c r="BD1254" s="630"/>
      <c r="BE1254" s="630"/>
      <c r="BF1254" s="630"/>
      <c r="BG1254" s="631"/>
      <c r="BH1254" s="631"/>
      <c r="BI1254" s="632"/>
      <c r="BJ1254" s="632"/>
      <c r="BK1254" s="632"/>
      <c r="BL1254" s="631"/>
      <c r="BM1254" s="631"/>
      <c r="BN1254" s="631"/>
      <c r="BO1254" s="631"/>
      <c r="BP1254" s="631"/>
      <c r="BQ1254" s="631"/>
      <c r="BR1254" s="631"/>
      <c r="BS1254" s="631"/>
      <c r="BT1254" s="634"/>
      <c r="BU1254" s="635"/>
      <c r="BV1254" s="633"/>
      <c r="BW1254" s="636"/>
    </row>
    <row r="1255" spans="2:75" ht="15.75" customHeight="1">
      <c r="B1255" s="330" t="s">
        <v>1237</v>
      </c>
      <c r="C1255" s="331">
        <v>31188723000190</v>
      </c>
      <c r="D1255" s="332" t="s">
        <v>14</v>
      </c>
      <c r="E1255" s="332" t="s">
        <v>607</v>
      </c>
      <c r="F1255" s="332"/>
      <c r="G1255" s="333"/>
      <c r="H1255" s="333" t="s">
        <v>34</v>
      </c>
      <c r="I1255" s="333" t="s">
        <v>34</v>
      </c>
      <c r="J1255" s="333" t="s">
        <v>608</v>
      </c>
      <c r="K1255" s="334" t="s">
        <v>48</v>
      </c>
      <c r="L1255" s="335"/>
      <c r="M1255" s="335" t="s">
        <v>1415</v>
      </c>
      <c r="N1255" s="334">
        <v>479667</v>
      </c>
      <c r="O1255" s="334" t="s">
        <v>1321</v>
      </c>
      <c r="P1255" s="338">
        <v>43402</v>
      </c>
      <c r="Q1255" s="339">
        <v>60084470.75</v>
      </c>
      <c r="R1255" s="339">
        <v>62404665.189920679</v>
      </c>
      <c r="S1255" s="334">
        <v>60</v>
      </c>
      <c r="T1255" s="336">
        <v>3.4279108953398918E-3</v>
      </c>
      <c r="U1255" s="336">
        <v>4.4313273208396779E-2</v>
      </c>
      <c r="V1255" s="336">
        <v>-0.27301436295774617</v>
      </c>
      <c r="W1255" s="336">
        <v>-2.6764536447468417</v>
      </c>
      <c r="X1255" s="336">
        <v>-0.25671938347247825</v>
      </c>
      <c r="Y1255" s="336">
        <v>-1.9467497206561739</v>
      </c>
      <c r="Z1255" s="336">
        <v>0.19564614204999153</v>
      </c>
      <c r="AA1255" s="336">
        <v>1.1121160975949933</v>
      </c>
      <c r="AB1255" s="336">
        <v>0.39452741998689728</v>
      </c>
      <c r="AC1255" s="340">
        <v>-0.85633976909124787</v>
      </c>
      <c r="AD1255" s="509">
        <v>0</v>
      </c>
      <c r="AE1255" s="337" t="s">
        <v>2245</v>
      </c>
      <c r="AF1255" s="337" t="s">
        <v>741</v>
      </c>
      <c r="AG1255" s="341" t="s">
        <v>741</v>
      </c>
      <c r="AH1255" s="341" t="s">
        <v>2138</v>
      </c>
      <c r="AI1255" s="341">
        <v>5000</v>
      </c>
      <c r="AJ1255" s="341">
        <v>0</v>
      </c>
      <c r="AK1255" s="341">
        <v>1000</v>
      </c>
      <c r="AL1255" s="336">
        <v>9.7999999999999997E-3</v>
      </c>
      <c r="AM1255" s="336">
        <v>0.3</v>
      </c>
      <c r="AN1255" s="336" t="s">
        <v>2166</v>
      </c>
      <c r="AO1255" s="334" t="s">
        <v>1324</v>
      </c>
      <c r="AP1255" s="337" t="s">
        <v>716</v>
      </c>
      <c r="AQ1255" s="343" t="s">
        <v>659</v>
      </c>
      <c r="AR1255" s="336">
        <v>1.9599999999999999E-3</v>
      </c>
      <c r="AS1255" s="336">
        <v>1.9599999999999999E-3</v>
      </c>
      <c r="AT1255" s="336"/>
      <c r="AX1255" s="629"/>
      <c r="AY1255" s="630"/>
      <c r="AZ1255" s="630"/>
      <c r="BA1255" s="630"/>
      <c r="BB1255" s="631"/>
      <c r="BC1255" s="630"/>
      <c r="BD1255" s="630"/>
      <c r="BE1255" s="630"/>
      <c r="BF1255" s="630"/>
      <c r="BG1255" s="631"/>
      <c r="BH1255" s="631"/>
      <c r="BI1255" s="632"/>
      <c r="BJ1255" s="632"/>
      <c r="BK1255" s="632"/>
      <c r="BL1255" s="631"/>
      <c r="BM1255" s="631"/>
      <c r="BN1255" s="631"/>
      <c r="BO1255" s="631"/>
      <c r="BP1255" s="631"/>
      <c r="BQ1255" s="631"/>
      <c r="BR1255" s="631"/>
      <c r="BS1255" s="631"/>
      <c r="BT1255" s="634"/>
      <c r="BU1255" s="635"/>
      <c r="BV1255" s="633"/>
      <c r="BW1255" s="636"/>
    </row>
    <row r="1256" spans="2:75" ht="15.75" customHeight="1">
      <c r="B1256" s="330" t="s">
        <v>984</v>
      </c>
      <c r="C1256" s="331">
        <v>37227745000106</v>
      </c>
      <c r="D1256" s="332" t="s">
        <v>11</v>
      </c>
      <c r="E1256" s="332" t="s">
        <v>620</v>
      </c>
      <c r="F1256" s="332" t="s">
        <v>663</v>
      </c>
      <c r="G1256" s="333" t="s">
        <v>738</v>
      </c>
      <c r="H1256" s="333" t="s">
        <v>34</v>
      </c>
      <c r="I1256" s="333"/>
      <c r="J1256" s="333" t="s">
        <v>608</v>
      </c>
      <c r="K1256" s="334" t="s">
        <v>48</v>
      </c>
      <c r="L1256" s="335"/>
      <c r="M1256" s="335" t="s">
        <v>34</v>
      </c>
      <c r="N1256" s="334">
        <v>541753</v>
      </c>
      <c r="O1256" s="334" t="s">
        <v>1321</v>
      </c>
      <c r="P1256" s="338">
        <v>44008</v>
      </c>
      <c r="Q1256" s="339">
        <v>23208532.449999999</v>
      </c>
      <c r="R1256" s="339">
        <v>25098284.245079353</v>
      </c>
      <c r="S1256" s="334">
        <v>61</v>
      </c>
      <c r="T1256" s="336">
        <v>9.3144907085031203E-2</v>
      </c>
      <c r="U1256" s="336">
        <v>1.2041023940385871</v>
      </c>
      <c r="V1256" s="336">
        <v>0.12706224005431377</v>
      </c>
      <c r="W1256" s="336">
        <v>1.2456348150287575</v>
      </c>
      <c r="X1256" s="336">
        <v>0.18914215458185057</v>
      </c>
      <c r="Y1256" s="336">
        <v>1.4342993178619834</v>
      </c>
      <c r="Z1256" s="336" t="s">
        <v>1418</v>
      </c>
      <c r="AA1256" s="336" t="s">
        <v>1418</v>
      </c>
      <c r="AB1256" s="336">
        <v>4.4773206822099369E-3</v>
      </c>
      <c r="AC1256" s="340">
        <v>5.0254969344460054</v>
      </c>
      <c r="AD1256" s="509">
        <v>0</v>
      </c>
      <c r="AE1256" s="337" t="s">
        <v>2303</v>
      </c>
      <c r="AF1256" s="337" t="s">
        <v>2134</v>
      </c>
      <c r="AG1256" s="341" t="s">
        <v>1436</v>
      </c>
      <c r="AH1256" s="341" t="s">
        <v>2135</v>
      </c>
      <c r="AI1256" s="341">
        <v>1000</v>
      </c>
      <c r="AJ1256" s="341">
        <v>1000</v>
      </c>
      <c r="AK1256" s="341">
        <v>1000</v>
      </c>
      <c r="AL1256" s="336">
        <v>4.0000000000000001E-3</v>
      </c>
      <c r="AM1256" s="336">
        <v>0.15</v>
      </c>
      <c r="AN1256" s="336" t="s">
        <v>34</v>
      </c>
      <c r="AO1256" s="334" t="s">
        <v>1324</v>
      </c>
      <c r="AP1256" s="337" t="s">
        <v>11</v>
      </c>
      <c r="AQ1256" s="343" t="s">
        <v>675</v>
      </c>
      <c r="AR1256" s="336">
        <v>1.6000000000000001E-3</v>
      </c>
      <c r="AS1256" s="336">
        <v>1.6000000000000001E-3</v>
      </c>
      <c r="AT1256" s="336"/>
      <c r="AX1256" s="629"/>
      <c r="AY1256" s="630"/>
      <c r="AZ1256" s="630"/>
      <c r="BA1256" s="630"/>
      <c r="BB1256" s="631"/>
      <c r="BC1256" s="630"/>
      <c r="BD1256" s="630"/>
      <c r="BE1256" s="630"/>
      <c r="BF1256" s="630"/>
      <c r="BG1256" s="631"/>
      <c r="BH1256" s="631"/>
      <c r="BI1256" s="632"/>
      <c r="BJ1256" s="632"/>
      <c r="BK1256" s="632"/>
      <c r="BL1256" s="631"/>
      <c r="BM1256" s="631"/>
      <c r="BN1256" s="631"/>
      <c r="BO1256" s="631"/>
      <c r="BP1256" s="631"/>
      <c r="BQ1256" s="631"/>
      <c r="BR1256" s="631"/>
      <c r="BS1256" s="631"/>
      <c r="BT1256" s="634"/>
      <c r="BU1256" s="635"/>
      <c r="BV1256" s="633"/>
      <c r="BW1256" s="636"/>
    </row>
    <row r="1257" spans="2:75" ht="15.75" customHeight="1">
      <c r="B1257" s="330" t="s">
        <v>1063</v>
      </c>
      <c r="C1257" s="331">
        <v>32228412000170</v>
      </c>
      <c r="D1257" s="332" t="s">
        <v>11</v>
      </c>
      <c r="E1257" s="332" t="s">
        <v>620</v>
      </c>
      <c r="F1257" s="332" t="s">
        <v>663</v>
      </c>
      <c r="G1257" s="333" t="s">
        <v>738</v>
      </c>
      <c r="H1257" s="333" t="s">
        <v>34</v>
      </c>
      <c r="I1257" s="333"/>
      <c r="J1257" s="333" t="s">
        <v>608</v>
      </c>
      <c r="K1257" s="334" t="s">
        <v>48</v>
      </c>
      <c r="L1257" s="335"/>
      <c r="M1257" s="335" t="s">
        <v>34</v>
      </c>
      <c r="N1257" s="334">
        <v>496596</v>
      </c>
      <c r="O1257" s="334" t="s">
        <v>1321</v>
      </c>
      <c r="P1257" s="338">
        <v>43608</v>
      </c>
      <c r="Q1257" s="339">
        <v>23973057.91</v>
      </c>
      <c r="R1257" s="339">
        <v>23914529.320992079</v>
      </c>
      <c r="S1257" s="334">
        <v>61</v>
      </c>
      <c r="T1257" s="336">
        <v>8.5013215373873852E-2</v>
      </c>
      <c r="U1257" s="336">
        <v>1.0989824281337437</v>
      </c>
      <c r="V1257" s="336">
        <v>0.12256772410815753</v>
      </c>
      <c r="W1257" s="336">
        <v>1.201573530284832</v>
      </c>
      <c r="X1257" s="336">
        <v>0.2018777825836533</v>
      </c>
      <c r="Y1257" s="336">
        <v>1.5308758985608395</v>
      </c>
      <c r="Z1257" s="336">
        <v>0.22415408050870766</v>
      </c>
      <c r="AA1257" s="336">
        <v>1.2741644617333701</v>
      </c>
      <c r="AB1257" s="336">
        <v>3.7433786091323066E-3</v>
      </c>
      <c r="AC1257" s="340">
        <v>4.9420861864375567</v>
      </c>
      <c r="AD1257" s="509">
        <v>32236271000137</v>
      </c>
      <c r="AE1257" s="337" t="s">
        <v>2342</v>
      </c>
      <c r="AF1257" s="337" t="s">
        <v>2143</v>
      </c>
      <c r="AG1257" s="341" t="s">
        <v>1437</v>
      </c>
      <c r="AH1257" s="341" t="s">
        <v>2135</v>
      </c>
      <c r="AI1257" s="341">
        <v>3000</v>
      </c>
      <c r="AJ1257" s="341">
        <v>1000</v>
      </c>
      <c r="AK1257" s="341">
        <v>1000</v>
      </c>
      <c r="AL1257" s="336">
        <v>7.4999999999999997E-3</v>
      </c>
      <c r="AM1257" s="336">
        <v>0.2</v>
      </c>
      <c r="AN1257" s="336" t="s">
        <v>64</v>
      </c>
      <c r="AO1257" s="334" t="s">
        <v>1324</v>
      </c>
      <c r="AP1257" s="337" t="s">
        <v>11</v>
      </c>
      <c r="AQ1257" s="343" t="s">
        <v>675</v>
      </c>
      <c r="AR1257" s="336">
        <v>2.4999999999999996E-3</v>
      </c>
      <c r="AS1257" s="336">
        <v>2.4999999999999996E-3</v>
      </c>
      <c r="AT1257" s="336"/>
      <c r="AX1257" s="629"/>
      <c r="AY1257" s="630"/>
      <c r="AZ1257" s="630"/>
      <c r="BA1257" s="630"/>
      <c r="BB1257" s="631"/>
      <c r="BC1257" s="630"/>
      <c r="BD1257" s="630"/>
      <c r="BE1257" s="630"/>
      <c r="BF1257" s="630"/>
      <c r="BG1257" s="631"/>
      <c r="BH1257" s="631"/>
      <c r="BI1257" s="632"/>
      <c r="BJ1257" s="632"/>
      <c r="BK1257" s="632"/>
      <c r="BL1257" s="631"/>
      <c r="BM1257" s="631"/>
      <c r="BN1257" s="631"/>
      <c r="BO1257" s="631"/>
      <c r="BP1257" s="631"/>
      <c r="BQ1257" s="631"/>
      <c r="BR1257" s="631"/>
      <c r="BS1257" s="631"/>
      <c r="BT1257" s="634"/>
      <c r="BU1257" s="635"/>
      <c r="BV1257" s="633"/>
      <c r="BW1257" s="636"/>
    </row>
    <row r="1258" spans="2:75" ht="15.75" customHeight="1">
      <c r="B1258" s="330" t="s">
        <v>357</v>
      </c>
      <c r="C1258" s="331">
        <v>36015100000139</v>
      </c>
      <c r="D1258" s="332" t="s">
        <v>11</v>
      </c>
      <c r="E1258" s="332" t="s">
        <v>620</v>
      </c>
      <c r="F1258" s="332" t="s">
        <v>663</v>
      </c>
      <c r="G1258" s="333" t="s">
        <v>738</v>
      </c>
      <c r="H1258" s="333" t="s">
        <v>34</v>
      </c>
      <c r="I1258" s="333" t="s">
        <v>1304</v>
      </c>
      <c r="J1258" s="333" t="s">
        <v>608</v>
      </c>
      <c r="K1258" s="334" t="s">
        <v>48</v>
      </c>
      <c r="L1258" s="335"/>
      <c r="M1258" s="335" t="s">
        <v>34</v>
      </c>
      <c r="N1258" s="334">
        <v>526827</v>
      </c>
      <c r="O1258" s="334" t="s">
        <v>1321</v>
      </c>
      <c r="P1258" s="338">
        <v>43875</v>
      </c>
      <c r="Q1258" s="339">
        <v>27749319</v>
      </c>
      <c r="R1258" s="339">
        <v>25791476.032658719</v>
      </c>
      <c r="S1258" s="334">
        <v>61</v>
      </c>
      <c r="T1258" s="336">
        <v>0.12792861103062036</v>
      </c>
      <c r="U1258" s="336">
        <v>1.653758124074139</v>
      </c>
      <c r="V1258" s="336">
        <v>0.15710417505853114</v>
      </c>
      <c r="W1258" s="336">
        <v>1.5401462303484326</v>
      </c>
      <c r="X1258" s="336">
        <v>0.22122244024404369</v>
      </c>
      <c r="Y1258" s="336">
        <v>1.6775699517607281</v>
      </c>
      <c r="Z1258" s="336" t="s">
        <v>1418</v>
      </c>
      <c r="AA1258" s="336" t="s">
        <v>1418</v>
      </c>
      <c r="AB1258" s="336">
        <v>2.8976771355923713E-2</v>
      </c>
      <c r="AC1258" s="340">
        <v>1.698894795540008</v>
      </c>
      <c r="AD1258" s="509">
        <v>36247749000185</v>
      </c>
      <c r="AE1258" s="337" t="s">
        <v>2405</v>
      </c>
      <c r="AF1258" s="337" t="s">
        <v>2134</v>
      </c>
      <c r="AG1258" s="341" t="s">
        <v>1436</v>
      </c>
      <c r="AH1258" s="341" t="s">
        <v>2138</v>
      </c>
      <c r="AI1258" s="341">
        <v>500</v>
      </c>
      <c r="AJ1258" s="341">
        <v>100</v>
      </c>
      <c r="AK1258" s="341">
        <v>100</v>
      </c>
      <c r="AL1258" s="336">
        <v>8.0000000000000002E-3</v>
      </c>
      <c r="AM1258" s="336">
        <v>0.2</v>
      </c>
      <c r="AN1258" s="336" t="s">
        <v>34</v>
      </c>
      <c r="AO1258" s="334" t="s">
        <v>1324</v>
      </c>
      <c r="AP1258" s="337" t="s">
        <v>13</v>
      </c>
      <c r="AQ1258" s="343" t="s">
        <v>664</v>
      </c>
      <c r="AR1258" s="336">
        <v>2.1333333333333334E-3</v>
      </c>
      <c r="AS1258" s="336">
        <v>2.1333333333333334E-3</v>
      </c>
      <c r="AT1258" s="336"/>
      <c r="AX1258" s="629"/>
      <c r="AY1258" s="630"/>
      <c r="AZ1258" s="630"/>
      <c r="BA1258" s="630"/>
      <c r="BB1258" s="631"/>
      <c r="BC1258" s="630"/>
      <c r="BD1258" s="630"/>
      <c r="BE1258" s="630"/>
      <c r="BF1258" s="630"/>
      <c r="BG1258" s="631"/>
      <c r="BH1258" s="631"/>
      <c r="BI1258" s="632"/>
      <c r="BJ1258" s="632"/>
      <c r="BK1258" s="632"/>
      <c r="BL1258" s="631"/>
      <c r="BM1258" s="631"/>
      <c r="BN1258" s="631"/>
      <c r="BO1258" s="631"/>
      <c r="BP1258" s="631"/>
      <c r="BQ1258" s="631"/>
      <c r="BR1258" s="631"/>
      <c r="BS1258" s="631"/>
      <c r="BT1258" s="634"/>
      <c r="BU1258" s="635"/>
      <c r="BV1258" s="633"/>
      <c r="BW1258" s="636"/>
    </row>
    <row r="1259" spans="2:75" ht="15.75" customHeight="1">
      <c r="B1259" s="330" t="s">
        <v>279</v>
      </c>
      <c r="C1259" s="331">
        <v>23711364000185</v>
      </c>
      <c r="D1259" s="332" t="s">
        <v>11</v>
      </c>
      <c r="E1259" s="332" t="s">
        <v>620</v>
      </c>
      <c r="F1259" s="332" t="s">
        <v>685</v>
      </c>
      <c r="G1259" s="333" t="s">
        <v>738</v>
      </c>
      <c r="H1259" s="333" t="s">
        <v>34</v>
      </c>
      <c r="I1259" s="333" t="s">
        <v>1319</v>
      </c>
      <c r="J1259" s="333" t="s">
        <v>608</v>
      </c>
      <c r="K1259" s="334" t="s">
        <v>48</v>
      </c>
      <c r="L1259" s="335"/>
      <c r="M1259" s="335" t="s">
        <v>34</v>
      </c>
      <c r="N1259" s="334">
        <v>421960</v>
      </c>
      <c r="O1259" s="334" t="s">
        <v>1321</v>
      </c>
      <c r="P1259" s="338">
        <v>42597</v>
      </c>
      <c r="Q1259" s="339">
        <v>279350571.41000003</v>
      </c>
      <c r="R1259" s="339">
        <v>209373835.29027775</v>
      </c>
      <c r="S1259" s="334">
        <v>61</v>
      </c>
      <c r="T1259" s="336">
        <v>9.8528430409487777E-2</v>
      </c>
      <c r="U1259" s="336">
        <v>1.2736962508172844</v>
      </c>
      <c r="V1259" s="336">
        <v>0.135455327258448</v>
      </c>
      <c r="W1259" s="336">
        <v>1.327915133891175</v>
      </c>
      <c r="X1259" s="336">
        <v>0.20203308203878922</v>
      </c>
      <c r="Y1259" s="336">
        <v>1.5320535625409197</v>
      </c>
      <c r="Z1259" s="336">
        <v>0.26593983577686209</v>
      </c>
      <c r="AA1259" s="336">
        <v>1.5116882411289543</v>
      </c>
      <c r="AB1259" s="336">
        <v>1.5003402749485322E-3</v>
      </c>
      <c r="AC1259" s="340">
        <v>19.938685505077871</v>
      </c>
      <c r="AD1259" s="509">
        <v>0</v>
      </c>
      <c r="AE1259" s="337" t="s">
        <v>2336</v>
      </c>
      <c r="AF1259" s="337" t="s">
        <v>2134</v>
      </c>
      <c r="AG1259" s="341" t="s">
        <v>1436</v>
      </c>
      <c r="AH1259" s="341" t="s">
        <v>2135</v>
      </c>
      <c r="AI1259" s="341">
        <v>100</v>
      </c>
      <c r="AJ1259" s="341">
        <v>100</v>
      </c>
      <c r="AK1259" s="341">
        <v>100</v>
      </c>
      <c r="AL1259" s="336">
        <v>0.01</v>
      </c>
      <c r="AM1259" s="336" t="s">
        <v>34</v>
      </c>
      <c r="AN1259" s="336" t="s">
        <v>64</v>
      </c>
      <c r="AO1259" s="334" t="s">
        <v>1324</v>
      </c>
      <c r="AP1259" s="337" t="s">
        <v>13</v>
      </c>
      <c r="AQ1259" s="343" t="s">
        <v>671</v>
      </c>
      <c r="AR1259" s="336">
        <v>3.0000000000000001E-3</v>
      </c>
      <c r="AS1259" s="336">
        <v>3.0000000000000001E-3</v>
      </c>
      <c r="AT1259" s="336"/>
      <c r="AX1259" s="629"/>
      <c r="AY1259" s="630"/>
      <c r="AZ1259" s="630"/>
      <c r="BA1259" s="630"/>
      <c r="BB1259" s="631"/>
      <c r="BC1259" s="630"/>
      <c r="BD1259" s="630"/>
      <c r="BE1259" s="630"/>
      <c r="BF1259" s="630"/>
      <c r="BG1259" s="631"/>
      <c r="BH1259" s="631"/>
      <c r="BI1259" s="632"/>
      <c r="BJ1259" s="632"/>
      <c r="BK1259" s="632"/>
      <c r="BL1259" s="631"/>
      <c r="BM1259" s="631"/>
      <c r="BN1259" s="631"/>
      <c r="BO1259" s="631"/>
      <c r="BP1259" s="631"/>
      <c r="BQ1259" s="631"/>
      <c r="BR1259" s="631"/>
      <c r="BS1259" s="631"/>
      <c r="BT1259" s="634"/>
      <c r="BU1259" s="635"/>
      <c r="BV1259" s="633"/>
      <c r="BW1259" s="636"/>
    </row>
    <row r="1260" spans="2:75" ht="15.75" customHeight="1">
      <c r="B1260" s="330" t="s">
        <v>1498</v>
      </c>
      <c r="C1260" s="331">
        <v>28951272000196</v>
      </c>
      <c r="D1260" s="332" t="s">
        <v>13</v>
      </c>
      <c r="E1260" s="332" t="s">
        <v>615</v>
      </c>
      <c r="F1260" s="332" t="s">
        <v>619</v>
      </c>
      <c r="G1260" s="333" t="s">
        <v>34</v>
      </c>
      <c r="H1260" s="333" t="s">
        <v>1338</v>
      </c>
      <c r="I1260" s="333" t="s">
        <v>34</v>
      </c>
      <c r="J1260" s="333" t="s">
        <v>611</v>
      </c>
      <c r="K1260" s="334" t="s">
        <v>48</v>
      </c>
      <c r="L1260" s="335"/>
      <c r="M1260" s="335"/>
      <c r="N1260" s="334">
        <v>459526</v>
      </c>
      <c r="O1260" s="334" t="s">
        <v>1321</v>
      </c>
      <c r="P1260" s="338">
        <v>43158</v>
      </c>
      <c r="Q1260" s="339">
        <v>4730504.67</v>
      </c>
      <c r="R1260" s="339">
        <v>10476280.498690465</v>
      </c>
      <c r="S1260" s="334">
        <v>61</v>
      </c>
      <c r="T1260" s="336">
        <v>-1.1297375506192364E-2</v>
      </c>
      <c r="U1260" s="336">
        <v>-0.1270719027200925</v>
      </c>
      <c r="V1260" s="336">
        <v>1.93990261591237E-2</v>
      </c>
      <c r="W1260" s="336">
        <v>0.17803860556762119</v>
      </c>
      <c r="X1260" s="336">
        <v>6.3082243015297079E-2</v>
      </c>
      <c r="Y1260" s="336">
        <v>0.44358111392439992</v>
      </c>
      <c r="Z1260" s="336">
        <v>6.7584299534789061E-2</v>
      </c>
      <c r="AA1260" s="336">
        <v>0.36931870917772747</v>
      </c>
      <c r="AB1260" s="336">
        <v>0.10180501559140109</v>
      </c>
      <c r="AC1260" s="340">
        <v>-0.77649913410245763</v>
      </c>
      <c r="AD1260" s="509">
        <v>26744792000100</v>
      </c>
      <c r="AE1260" s="337" t="s">
        <v>2155</v>
      </c>
      <c r="AF1260" s="337" t="s">
        <v>2146</v>
      </c>
      <c r="AG1260" s="341" t="s">
        <v>59</v>
      </c>
      <c r="AH1260" s="341" t="s">
        <v>2156</v>
      </c>
      <c r="AI1260" s="341">
        <v>50000</v>
      </c>
      <c r="AJ1260" s="341">
        <v>50000</v>
      </c>
      <c r="AK1260" s="341">
        <v>50000</v>
      </c>
      <c r="AL1260" s="640">
        <v>1.9E-2</v>
      </c>
      <c r="AM1260" s="640">
        <v>0.2</v>
      </c>
      <c r="AN1260" s="336" t="s">
        <v>64</v>
      </c>
      <c r="AO1260" s="334" t="s">
        <v>1324</v>
      </c>
      <c r="AP1260" s="337" t="s">
        <v>13</v>
      </c>
      <c r="AQ1260" s="343" t="s">
        <v>664</v>
      </c>
      <c r="AR1260" s="336" t="s">
        <v>34</v>
      </c>
      <c r="AS1260" s="336" t="s">
        <v>34</v>
      </c>
      <c r="AT1260" s="336"/>
      <c r="AX1260" s="629"/>
      <c r="AY1260" s="630"/>
      <c r="AZ1260" s="630"/>
      <c r="BA1260" s="630"/>
      <c r="BB1260" s="631"/>
      <c r="BC1260" s="630"/>
      <c r="BD1260" s="630"/>
      <c r="BE1260" s="630"/>
      <c r="BF1260" s="630"/>
      <c r="BG1260" s="631"/>
      <c r="BH1260" s="631"/>
      <c r="BI1260" s="632"/>
      <c r="BJ1260" s="632"/>
      <c r="BK1260" s="632"/>
      <c r="BL1260" s="631"/>
      <c r="BM1260" s="631"/>
      <c r="BN1260" s="631"/>
      <c r="BO1260" s="631"/>
      <c r="BP1260" s="631"/>
      <c r="BQ1260" s="631"/>
      <c r="BR1260" s="631"/>
      <c r="BS1260" s="631"/>
      <c r="BT1260" s="634"/>
      <c r="BU1260" s="635"/>
      <c r="BV1260" s="633"/>
      <c r="BW1260" s="636"/>
    </row>
    <row r="1261" spans="2:75" ht="15.75" customHeight="1">
      <c r="B1261" s="330" t="s">
        <v>74</v>
      </c>
      <c r="C1261" s="331">
        <v>29286406000164</v>
      </c>
      <c r="D1261" s="332" t="s">
        <v>13</v>
      </c>
      <c r="E1261" s="332" t="s">
        <v>615</v>
      </c>
      <c r="F1261" s="332" t="s">
        <v>619</v>
      </c>
      <c r="G1261" s="333" t="s">
        <v>34</v>
      </c>
      <c r="H1261" s="333" t="s">
        <v>1338</v>
      </c>
      <c r="I1261" s="333" t="s">
        <v>34</v>
      </c>
      <c r="J1261" s="333" t="s">
        <v>611</v>
      </c>
      <c r="K1261" s="334" t="s">
        <v>48</v>
      </c>
      <c r="L1261" s="335"/>
      <c r="M1261" s="335" t="s">
        <v>34</v>
      </c>
      <c r="N1261" s="334">
        <v>459518</v>
      </c>
      <c r="O1261" s="334" t="s">
        <v>1321</v>
      </c>
      <c r="P1261" s="338">
        <v>43158</v>
      </c>
      <c r="Q1261" s="339">
        <v>120071294.14</v>
      </c>
      <c r="R1261" s="339">
        <v>181664911.95123014</v>
      </c>
      <c r="S1261" s="334">
        <v>61</v>
      </c>
      <c r="T1261" s="336">
        <v>-3.964071269022984E-3</v>
      </c>
      <c r="U1261" s="336">
        <v>-5.1244323007513325E-2</v>
      </c>
      <c r="V1261" s="336">
        <v>9.286076010297073E-3</v>
      </c>
      <c r="W1261" s="336">
        <v>9.1034595081000813E-2</v>
      </c>
      <c r="X1261" s="336">
        <v>4.9552932844920239E-2</v>
      </c>
      <c r="Y1261" s="336">
        <v>0.37576889157605992</v>
      </c>
      <c r="Z1261" s="336">
        <v>7.5806447628356644E-2</v>
      </c>
      <c r="AA1261" s="336">
        <v>0.43090842388011641</v>
      </c>
      <c r="AB1261" s="336">
        <v>0.100965530540813</v>
      </c>
      <c r="AC1261" s="340">
        <v>-0.82022964137935606</v>
      </c>
      <c r="AD1261" s="509">
        <v>26744792000100</v>
      </c>
      <c r="AE1261" s="337" t="s">
        <v>2155</v>
      </c>
      <c r="AF1261" s="337" t="s">
        <v>2143</v>
      </c>
      <c r="AG1261" s="341" t="s">
        <v>1437</v>
      </c>
      <c r="AH1261" s="341" t="s">
        <v>2138</v>
      </c>
      <c r="AI1261" s="341">
        <v>5000</v>
      </c>
      <c r="AJ1261" s="341">
        <v>5000</v>
      </c>
      <c r="AK1261" s="341">
        <v>5000</v>
      </c>
      <c r="AL1261" s="640">
        <v>1.9E-2</v>
      </c>
      <c r="AM1261" s="640">
        <v>0.2</v>
      </c>
      <c r="AN1261" s="336" t="s">
        <v>64</v>
      </c>
      <c r="AO1261" s="334" t="s">
        <v>1324</v>
      </c>
      <c r="AP1261" s="337" t="s">
        <v>13</v>
      </c>
      <c r="AQ1261" s="343" t="s">
        <v>664</v>
      </c>
      <c r="AR1261" s="336">
        <v>3.8E-3</v>
      </c>
      <c r="AS1261" s="336">
        <v>3.8E-3</v>
      </c>
      <c r="AT1261" s="336"/>
      <c r="AX1261" s="629"/>
      <c r="AY1261" s="630"/>
      <c r="AZ1261" s="630"/>
      <c r="BA1261" s="630"/>
      <c r="BB1261" s="631"/>
      <c r="BC1261" s="630"/>
      <c r="BD1261" s="630"/>
      <c r="BE1261" s="630"/>
      <c r="BF1261" s="630"/>
      <c r="BG1261" s="631"/>
      <c r="BH1261" s="631"/>
      <c r="BI1261" s="632"/>
      <c r="BJ1261" s="632"/>
      <c r="BK1261" s="632"/>
      <c r="BL1261" s="631"/>
      <c r="BM1261" s="631"/>
      <c r="BN1261" s="631"/>
      <c r="BO1261" s="631"/>
      <c r="BP1261" s="631"/>
      <c r="BQ1261" s="631"/>
      <c r="BR1261" s="631"/>
      <c r="BS1261" s="631"/>
      <c r="BT1261" s="634"/>
      <c r="BU1261" s="635"/>
      <c r="BV1261" s="633"/>
      <c r="BW1261" s="636"/>
    </row>
    <row r="1262" spans="2:75" ht="15.75" customHeight="1">
      <c r="B1262" s="330" t="s">
        <v>835</v>
      </c>
      <c r="C1262" s="331">
        <v>26623189000162</v>
      </c>
      <c r="D1262" s="332" t="s">
        <v>13</v>
      </c>
      <c r="E1262" s="332" t="s">
        <v>615</v>
      </c>
      <c r="F1262" s="332" t="s">
        <v>619</v>
      </c>
      <c r="G1262" s="333" t="s">
        <v>34</v>
      </c>
      <c r="H1262" s="333" t="s">
        <v>1337</v>
      </c>
      <c r="I1262" s="333" t="s">
        <v>34</v>
      </c>
      <c r="J1262" s="333"/>
      <c r="K1262" s="334" t="s">
        <v>48</v>
      </c>
      <c r="L1262" s="335"/>
      <c r="M1262" s="335" t="s">
        <v>34</v>
      </c>
      <c r="N1262" s="334">
        <v>433772</v>
      </c>
      <c r="O1262" s="334" t="s">
        <v>1321</v>
      </c>
      <c r="P1262" s="338">
        <v>42761</v>
      </c>
      <c r="Q1262" s="339">
        <v>308139252.75</v>
      </c>
      <c r="R1262" s="339">
        <v>338721607.73182577</v>
      </c>
      <c r="S1262" s="334">
        <v>61</v>
      </c>
      <c r="T1262" s="336">
        <v>0.11786698831743347</v>
      </c>
      <c r="U1262" s="336">
        <v>1.5236895634194865</v>
      </c>
      <c r="V1262" s="336">
        <v>0.10186614577441877</v>
      </c>
      <c r="W1262" s="336">
        <v>0.99862884201609592</v>
      </c>
      <c r="X1262" s="336">
        <v>0.14694409965049182</v>
      </c>
      <c r="Y1262" s="336">
        <v>1.1143038015956264</v>
      </c>
      <c r="Z1262" s="336">
        <v>0.24397763286734064</v>
      </c>
      <c r="AA1262" s="336">
        <v>1.386847959902834</v>
      </c>
      <c r="AB1262" s="336">
        <v>4.8008703760925232E-2</v>
      </c>
      <c r="AC1262" s="340">
        <v>2.1244019344184954E-2</v>
      </c>
      <c r="AD1262" s="509">
        <v>0</v>
      </c>
      <c r="AE1262" s="337" t="s">
        <v>2148</v>
      </c>
      <c r="AF1262" s="337" t="s">
        <v>2134</v>
      </c>
      <c r="AG1262" s="341" t="s">
        <v>1436</v>
      </c>
      <c r="AH1262" s="341" t="s">
        <v>2135</v>
      </c>
      <c r="AI1262" s="341">
        <v>5000</v>
      </c>
      <c r="AJ1262" s="341">
        <v>1000</v>
      </c>
      <c r="AK1262" s="341">
        <v>5000</v>
      </c>
      <c r="AL1262" s="336">
        <v>5.0000000000000001E-3</v>
      </c>
      <c r="AM1262" s="336">
        <v>0.1</v>
      </c>
      <c r="AN1262" s="336" t="s">
        <v>34</v>
      </c>
      <c r="AO1262" s="334" t="s">
        <v>1324</v>
      </c>
      <c r="AP1262" s="337" t="s">
        <v>13</v>
      </c>
      <c r="AQ1262" s="343" t="s">
        <v>668</v>
      </c>
      <c r="AR1262" s="336">
        <v>4.0000000000000001E-3</v>
      </c>
      <c r="AS1262" s="336">
        <v>4.0000000000000001E-3</v>
      </c>
      <c r="AT1262" s="336"/>
      <c r="AX1262" s="629"/>
      <c r="AY1262" s="630"/>
      <c r="AZ1262" s="630"/>
      <c r="BA1262" s="630"/>
      <c r="BB1262" s="631"/>
      <c r="BC1262" s="630"/>
      <c r="BD1262" s="630"/>
      <c r="BE1262" s="630"/>
      <c r="BF1262" s="630"/>
      <c r="BG1262" s="631"/>
      <c r="BH1262" s="631"/>
      <c r="BI1262" s="632"/>
      <c r="BJ1262" s="632"/>
      <c r="BK1262" s="632"/>
      <c r="BL1262" s="631"/>
      <c r="BM1262" s="631"/>
      <c r="BN1262" s="631"/>
      <c r="BO1262" s="631"/>
      <c r="BP1262" s="631"/>
      <c r="BQ1262" s="631"/>
      <c r="BR1262" s="631"/>
      <c r="BS1262" s="631"/>
      <c r="BT1262" s="634"/>
      <c r="BU1262" s="635"/>
      <c r="BV1262" s="633"/>
      <c r="BW1262" s="636"/>
    </row>
    <row r="1263" spans="2:75" ht="15.75" customHeight="1">
      <c r="B1263" s="330" t="s">
        <v>1539</v>
      </c>
      <c r="C1263" s="331">
        <v>17408524000119</v>
      </c>
      <c r="D1263" s="332" t="s">
        <v>13</v>
      </c>
      <c r="E1263" s="332" t="s">
        <v>615</v>
      </c>
      <c r="F1263" s="332" t="s">
        <v>619</v>
      </c>
      <c r="G1263" s="333" t="s">
        <v>34</v>
      </c>
      <c r="H1263" s="333" t="s">
        <v>1338</v>
      </c>
      <c r="I1263" s="333" t="s">
        <v>34</v>
      </c>
      <c r="J1263" s="333" t="s">
        <v>611</v>
      </c>
      <c r="K1263" s="334" t="s">
        <v>48</v>
      </c>
      <c r="L1263" s="335"/>
      <c r="M1263" s="335"/>
      <c r="N1263" s="334">
        <v>327840</v>
      </c>
      <c r="O1263" s="334" t="s">
        <v>1321</v>
      </c>
      <c r="P1263" s="338">
        <v>41313</v>
      </c>
      <c r="Q1263" s="339" t="s">
        <v>1393</v>
      </c>
      <c r="R1263" s="339" t="s">
        <v>1418</v>
      </c>
      <c r="S1263" s="334">
        <v>61</v>
      </c>
      <c r="T1263" s="336" t="s">
        <v>1418</v>
      </c>
      <c r="U1263" s="336" t="s">
        <v>1418</v>
      </c>
      <c r="V1263" s="336" t="s">
        <v>1418</v>
      </c>
      <c r="W1263" s="336" t="s">
        <v>1418</v>
      </c>
      <c r="X1263" s="336" t="s">
        <v>1418</v>
      </c>
      <c r="Y1263" s="336" t="s">
        <v>1418</v>
      </c>
      <c r="Z1263" s="336" t="s">
        <v>1418</v>
      </c>
      <c r="AA1263" s="336" t="s">
        <v>1418</v>
      </c>
      <c r="AB1263" s="336" t="s">
        <v>1418</v>
      </c>
      <c r="AC1263" s="340" t="s">
        <v>1418</v>
      </c>
      <c r="AD1263" s="509">
        <v>17417026000132</v>
      </c>
      <c r="AE1263" s="337" t="s">
        <v>2148</v>
      </c>
      <c r="AF1263" s="337" t="s">
        <v>2134</v>
      </c>
      <c r="AG1263" s="341" t="s">
        <v>1436</v>
      </c>
      <c r="AH1263" s="341" t="s">
        <v>2135</v>
      </c>
      <c r="AI1263" s="341">
        <v>5000</v>
      </c>
      <c r="AJ1263" s="341">
        <v>5000</v>
      </c>
      <c r="AK1263" s="341">
        <v>5000</v>
      </c>
      <c r="AL1263" s="336">
        <v>0</v>
      </c>
      <c r="AM1263" s="336" t="s">
        <v>34</v>
      </c>
      <c r="AN1263" s="336" t="s">
        <v>2152</v>
      </c>
      <c r="AO1263" s="334" t="s">
        <v>1324</v>
      </c>
      <c r="AP1263" s="337" t="s">
        <v>13</v>
      </c>
      <c r="AQ1263" s="343" t="s">
        <v>664</v>
      </c>
      <c r="AR1263" s="336">
        <v>3.3333333333333331E-3</v>
      </c>
      <c r="AS1263" s="336">
        <v>3.3333333333333331E-3</v>
      </c>
      <c r="AT1263" s="336"/>
      <c r="AX1263" s="629"/>
      <c r="AY1263" s="630"/>
      <c r="AZ1263" s="630"/>
      <c r="BA1263" s="630"/>
      <c r="BB1263" s="631"/>
      <c r="BC1263" s="630"/>
      <c r="BD1263" s="630"/>
      <c r="BE1263" s="630"/>
      <c r="BF1263" s="630"/>
      <c r="BG1263" s="631"/>
      <c r="BH1263" s="631"/>
      <c r="BI1263" s="632"/>
      <c r="BJ1263" s="632"/>
      <c r="BK1263" s="632"/>
      <c r="BL1263" s="631"/>
      <c r="BM1263" s="631"/>
      <c r="BN1263" s="631"/>
      <c r="BO1263" s="631"/>
      <c r="BP1263" s="631"/>
      <c r="BQ1263" s="631"/>
      <c r="BR1263" s="631"/>
      <c r="BS1263" s="631"/>
      <c r="BT1263" s="634"/>
      <c r="BU1263" s="635"/>
      <c r="BV1263" s="633"/>
      <c r="BW1263" s="636"/>
    </row>
    <row r="1264" spans="2:75" ht="15.75" customHeight="1">
      <c r="B1264" s="330" t="s">
        <v>1568</v>
      </c>
      <c r="C1264" s="331">
        <v>12469170000107</v>
      </c>
      <c r="D1264" s="332" t="s">
        <v>13</v>
      </c>
      <c r="E1264" s="332" t="s">
        <v>615</v>
      </c>
      <c r="F1264" s="332" t="s">
        <v>619</v>
      </c>
      <c r="G1264" s="333" t="s">
        <v>34</v>
      </c>
      <c r="H1264" s="333" t="s">
        <v>1338</v>
      </c>
      <c r="I1264" s="333" t="s">
        <v>34</v>
      </c>
      <c r="J1264" s="333" t="s">
        <v>611</v>
      </c>
      <c r="K1264" s="334" t="s">
        <v>48</v>
      </c>
      <c r="L1264" s="335"/>
      <c r="M1264" s="335"/>
      <c r="N1264" s="334">
        <v>262358</v>
      </c>
      <c r="O1264" s="334" t="s">
        <v>1324</v>
      </c>
      <c r="P1264" s="338">
        <v>40512</v>
      </c>
      <c r="Q1264" s="339">
        <v>54323329.670000002</v>
      </c>
      <c r="R1264" s="339">
        <v>64588664.896071404</v>
      </c>
      <c r="S1264" s="334">
        <v>61</v>
      </c>
      <c r="T1264" s="336">
        <v>0.17944111685503272</v>
      </c>
      <c r="U1264" s="336">
        <v>2.018338164690479</v>
      </c>
      <c r="V1264" s="336">
        <v>0.20911451190451169</v>
      </c>
      <c r="W1264" s="336">
        <v>1.9191920150034361</v>
      </c>
      <c r="X1264" s="336">
        <v>0.31822882176806488</v>
      </c>
      <c r="Y1264" s="336">
        <v>2.237718389444348</v>
      </c>
      <c r="Z1264" s="336">
        <v>0.40239340284255976</v>
      </c>
      <c r="AA1264" s="336">
        <v>2.198904377827422</v>
      </c>
      <c r="AB1264" s="336">
        <v>3.8539159553890194E-2</v>
      </c>
      <c r="AC1264" s="340">
        <v>2.2640449450056588</v>
      </c>
      <c r="AD1264" s="509">
        <v>38452321000108</v>
      </c>
      <c r="AE1264" s="337" t="s">
        <v>1554</v>
      </c>
      <c r="AF1264" s="337" t="s">
        <v>2146</v>
      </c>
      <c r="AG1264" s="341" t="s">
        <v>59</v>
      </c>
      <c r="AH1264" s="341" t="s">
        <v>2138</v>
      </c>
      <c r="AI1264" s="341">
        <v>50000</v>
      </c>
      <c r="AJ1264" s="341">
        <v>50000</v>
      </c>
      <c r="AK1264" s="341">
        <v>50000</v>
      </c>
      <c r="AL1264" s="336">
        <v>0</v>
      </c>
      <c r="AM1264" s="336" t="s">
        <v>34</v>
      </c>
      <c r="AN1264" s="336" t="s">
        <v>64</v>
      </c>
      <c r="AO1264" s="334" t="s">
        <v>1324</v>
      </c>
      <c r="AP1264" s="337" t="s">
        <v>13</v>
      </c>
      <c r="AQ1264" s="343" t="s">
        <v>664</v>
      </c>
      <c r="AR1264" s="336" t="s">
        <v>34</v>
      </c>
      <c r="AS1264" s="336" t="s">
        <v>34</v>
      </c>
      <c r="AT1264" s="336"/>
      <c r="AX1264" s="629"/>
      <c r="AY1264" s="630"/>
      <c r="AZ1264" s="630"/>
      <c r="BA1264" s="630"/>
      <c r="BB1264" s="631"/>
      <c r="BC1264" s="630"/>
      <c r="BD1264" s="630"/>
      <c r="BE1264" s="630"/>
      <c r="BF1264" s="630"/>
      <c r="BG1264" s="631"/>
      <c r="BH1264" s="631"/>
      <c r="BI1264" s="632"/>
      <c r="BJ1264" s="632"/>
      <c r="BK1264" s="632"/>
      <c r="BL1264" s="631"/>
      <c r="BM1264" s="631"/>
      <c r="BN1264" s="631"/>
      <c r="BO1264" s="631"/>
      <c r="BP1264" s="631"/>
      <c r="BQ1264" s="631"/>
      <c r="BR1264" s="631"/>
      <c r="BS1264" s="631"/>
      <c r="BT1264" s="634"/>
      <c r="BU1264" s="635"/>
      <c r="BV1264" s="633"/>
      <c r="BW1264" s="636"/>
    </row>
    <row r="1265" spans="2:75" ht="15.75" customHeight="1">
      <c r="B1265" s="330" t="s">
        <v>1031</v>
      </c>
      <c r="C1265" s="331">
        <v>35088117000153</v>
      </c>
      <c r="D1265" s="332" t="s">
        <v>13</v>
      </c>
      <c r="E1265" s="332" t="s">
        <v>615</v>
      </c>
      <c r="F1265" s="332" t="s">
        <v>619</v>
      </c>
      <c r="G1265" s="333" t="s">
        <v>34</v>
      </c>
      <c r="H1265" s="333" t="s">
        <v>865</v>
      </c>
      <c r="I1265" s="333" t="s">
        <v>34</v>
      </c>
      <c r="J1265" s="333" t="s">
        <v>611</v>
      </c>
      <c r="K1265" s="334" t="s">
        <v>48</v>
      </c>
      <c r="L1265" s="335"/>
      <c r="M1265" s="335" t="s">
        <v>1415</v>
      </c>
      <c r="N1265" s="334">
        <v>519650</v>
      </c>
      <c r="O1265" s="334" t="s">
        <v>1324</v>
      </c>
      <c r="P1265" s="338">
        <v>43822</v>
      </c>
      <c r="Q1265" s="339">
        <v>200916560.03999999</v>
      </c>
      <c r="R1265" s="339">
        <v>147020084.92166674</v>
      </c>
      <c r="S1265" s="334">
        <v>61</v>
      </c>
      <c r="T1265" s="336">
        <v>0.14758328758191275</v>
      </c>
      <c r="U1265" s="336">
        <v>1.907837964079353</v>
      </c>
      <c r="V1265" s="336">
        <v>0.19704663782874343</v>
      </c>
      <c r="W1265" s="336">
        <v>1.9317159225189686</v>
      </c>
      <c r="X1265" s="336">
        <v>0.3571170022476613</v>
      </c>
      <c r="Y1265" s="336">
        <v>2.7080831021150225</v>
      </c>
      <c r="Z1265" s="336" t="s">
        <v>1418</v>
      </c>
      <c r="AA1265" s="336" t="s">
        <v>1418</v>
      </c>
      <c r="AB1265" s="336">
        <v>6.9794952406872252E-2</v>
      </c>
      <c r="AC1265" s="340">
        <v>1.2206500866429597</v>
      </c>
      <c r="AD1265" s="509">
        <v>35002571000140</v>
      </c>
      <c r="AE1265" s="337" t="s">
        <v>2148</v>
      </c>
      <c r="AF1265" s="337" t="s">
        <v>2134</v>
      </c>
      <c r="AG1265" s="341" t="s">
        <v>1436</v>
      </c>
      <c r="AH1265" s="341" t="s">
        <v>2135</v>
      </c>
      <c r="AI1265" s="341">
        <v>10000</v>
      </c>
      <c r="AJ1265" s="341">
        <v>10000</v>
      </c>
      <c r="AK1265" s="341">
        <v>10000</v>
      </c>
      <c r="AL1265" s="336">
        <v>0</v>
      </c>
      <c r="AM1265" s="336" t="s">
        <v>34</v>
      </c>
      <c r="AN1265" s="336" t="s">
        <v>34</v>
      </c>
      <c r="AO1265" s="334" t="s">
        <v>1324</v>
      </c>
      <c r="AP1265" s="337" t="s">
        <v>13</v>
      </c>
      <c r="AQ1265" s="343" t="s">
        <v>664</v>
      </c>
      <c r="AR1265" s="336" t="s">
        <v>34</v>
      </c>
      <c r="AS1265" s="336" t="s">
        <v>34</v>
      </c>
      <c r="AT1265" s="336"/>
      <c r="AX1265" s="629"/>
      <c r="AY1265" s="630"/>
      <c r="AZ1265" s="630"/>
      <c r="BA1265" s="630"/>
      <c r="BB1265" s="631"/>
      <c r="BC1265" s="630"/>
      <c r="BD1265" s="630"/>
      <c r="BE1265" s="630"/>
      <c r="BF1265" s="630"/>
      <c r="BG1265" s="631"/>
      <c r="BH1265" s="631"/>
      <c r="BI1265" s="632"/>
      <c r="BJ1265" s="632"/>
      <c r="BK1265" s="632"/>
      <c r="BL1265" s="631"/>
      <c r="BM1265" s="631"/>
      <c r="BN1265" s="631"/>
      <c r="BO1265" s="631"/>
      <c r="BP1265" s="631"/>
      <c r="BQ1265" s="631"/>
      <c r="BR1265" s="631"/>
      <c r="BS1265" s="631"/>
      <c r="BT1265" s="634"/>
      <c r="BU1265" s="635"/>
      <c r="BV1265" s="633"/>
      <c r="BW1265" s="636"/>
    </row>
    <row r="1266" spans="2:75" ht="15.75" customHeight="1">
      <c r="B1266" s="330" t="s">
        <v>272</v>
      </c>
      <c r="C1266" s="331">
        <v>35711552000192</v>
      </c>
      <c r="D1266" s="332" t="s">
        <v>13</v>
      </c>
      <c r="E1266" s="332" t="s">
        <v>615</v>
      </c>
      <c r="F1266" s="332" t="s">
        <v>619</v>
      </c>
      <c r="G1266" s="333" t="s">
        <v>34</v>
      </c>
      <c r="H1266" s="333" t="s">
        <v>865</v>
      </c>
      <c r="I1266" s="333" t="s">
        <v>34</v>
      </c>
      <c r="J1266" s="333" t="s">
        <v>611</v>
      </c>
      <c r="K1266" s="334" t="s">
        <v>48</v>
      </c>
      <c r="L1266" s="335"/>
      <c r="M1266" s="335" t="s">
        <v>1415</v>
      </c>
      <c r="N1266" s="334">
        <v>524468</v>
      </c>
      <c r="O1266" s="334" t="s">
        <v>1324</v>
      </c>
      <c r="P1266" s="338">
        <v>43872</v>
      </c>
      <c r="Q1266" s="339">
        <v>323778289.69999999</v>
      </c>
      <c r="R1266" s="339">
        <v>352151789.71174592</v>
      </c>
      <c r="S1266" s="334">
        <v>61</v>
      </c>
      <c r="T1266" s="336">
        <v>0.18466856921992192</v>
      </c>
      <c r="U1266" s="336">
        <v>2.3872466381699011</v>
      </c>
      <c r="V1266" s="336">
        <v>0.22697693532588881</v>
      </c>
      <c r="W1266" s="336">
        <v>2.2251329169830658</v>
      </c>
      <c r="X1266" s="336">
        <v>0.27857721265932978</v>
      </c>
      <c r="Y1266" s="336">
        <v>2.1125016100853387</v>
      </c>
      <c r="Z1266" s="336" t="s">
        <v>1418</v>
      </c>
      <c r="AA1266" s="336" t="s">
        <v>1418</v>
      </c>
      <c r="AB1266" s="336">
        <v>5.5942837861717769E-2</v>
      </c>
      <c r="AC1266" s="340">
        <v>1.9491678448238392</v>
      </c>
      <c r="AD1266" s="509">
        <v>29236556000163</v>
      </c>
      <c r="AE1266" s="337" t="s">
        <v>2330</v>
      </c>
      <c r="AF1266" s="337" t="s">
        <v>2143</v>
      </c>
      <c r="AG1266" s="341" t="s">
        <v>1437</v>
      </c>
      <c r="AH1266" s="341" t="s">
        <v>2138</v>
      </c>
      <c r="AI1266" s="341">
        <v>25000</v>
      </c>
      <c r="AJ1266" s="341">
        <v>5000</v>
      </c>
      <c r="AK1266" s="341">
        <v>10000</v>
      </c>
      <c r="AL1266" s="336">
        <v>1.9E-2</v>
      </c>
      <c r="AM1266" s="336">
        <v>0.2</v>
      </c>
      <c r="AN1266" s="336" t="s">
        <v>34</v>
      </c>
      <c r="AO1266" s="334" t="s">
        <v>1324</v>
      </c>
      <c r="AP1266" s="337" t="s">
        <v>13</v>
      </c>
      <c r="AQ1266" s="343" t="s">
        <v>664</v>
      </c>
      <c r="AR1266" s="336">
        <v>2.5333333333333332E-3</v>
      </c>
      <c r="AS1266" s="336">
        <v>2.5333333333333332E-3</v>
      </c>
      <c r="AT1266" s="336"/>
      <c r="AX1266" s="629"/>
      <c r="AY1266" s="630"/>
      <c r="AZ1266" s="630"/>
      <c r="BA1266" s="630"/>
      <c r="BB1266" s="631"/>
      <c r="BC1266" s="630"/>
      <c r="BD1266" s="630"/>
      <c r="BE1266" s="630"/>
      <c r="BF1266" s="630"/>
      <c r="BG1266" s="631"/>
      <c r="BH1266" s="631"/>
      <c r="BI1266" s="632"/>
      <c r="BJ1266" s="632"/>
      <c r="BK1266" s="632"/>
      <c r="BL1266" s="631"/>
      <c r="BM1266" s="631"/>
      <c r="BN1266" s="631"/>
      <c r="BO1266" s="631"/>
      <c r="BP1266" s="631"/>
      <c r="BQ1266" s="631"/>
      <c r="BR1266" s="631"/>
      <c r="BS1266" s="631"/>
      <c r="BT1266" s="634"/>
      <c r="BU1266" s="635"/>
      <c r="BV1266" s="633"/>
      <c r="BW1266" s="636"/>
    </row>
    <row r="1267" spans="2:75" ht="15.75" customHeight="1">
      <c r="B1267" s="330" t="s">
        <v>1624</v>
      </c>
      <c r="C1267" s="331">
        <v>28651580000104</v>
      </c>
      <c r="D1267" s="332" t="s">
        <v>13</v>
      </c>
      <c r="E1267" s="332" t="s">
        <v>615</v>
      </c>
      <c r="F1267" s="332" t="s">
        <v>619</v>
      </c>
      <c r="G1267" s="333" t="s">
        <v>34</v>
      </c>
      <c r="H1267" s="333" t="s">
        <v>1338</v>
      </c>
      <c r="I1267" s="333" t="s">
        <v>34</v>
      </c>
      <c r="J1267" s="333" t="s">
        <v>611</v>
      </c>
      <c r="K1267" s="334" t="s">
        <v>48</v>
      </c>
      <c r="L1267" s="335"/>
      <c r="M1267" s="335"/>
      <c r="N1267" s="334">
        <v>460486</v>
      </c>
      <c r="O1267" s="334" t="s">
        <v>1321</v>
      </c>
      <c r="P1267" s="338">
        <v>43167</v>
      </c>
      <c r="Q1267" s="339">
        <v>2141399.61</v>
      </c>
      <c r="R1267" s="339">
        <v>2597302.8455555541</v>
      </c>
      <c r="S1267" s="334">
        <v>61</v>
      </c>
      <c r="T1267" s="336">
        <v>-1.0877482804413696E-2</v>
      </c>
      <c r="U1267" s="336">
        <v>-0.12234898592193441</v>
      </c>
      <c r="V1267" s="336">
        <v>1.9303463124922926E-2</v>
      </c>
      <c r="W1267" s="336">
        <v>0.17716155590474855</v>
      </c>
      <c r="X1267" s="336">
        <v>6.2578058253145885E-2</v>
      </c>
      <c r="Y1267" s="336">
        <v>0.44003579232947027</v>
      </c>
      <c r="Z1267" s="336">
        <v>5.990149939660161E-2</v>
      </c>
      <c r="AA1267" s="336">
        <v>0.32733555851349216</v>
      </c>
      <c r="AB1267" s="336">
        <v>9.8331117746616348E-2</v>
      </c>
      <c r="AC1267" s="340">
        <v>-0.80842453423453708</v>
      </c>
      <c r="AD1267" s="509">
        <v>29286406000164</v>
      </c>
      <c r="AE1267" s="337" t="s">
        <v>2343</v>
      </c>
      <c r="AF1267" s="337" t="s">
        <v>2343</v>
      </c>
      <c r="AG1267" s="341" t="s">
        <v>1440</v>
      </c>
      <c r="AH1267" s="341" t="s">
        <v>2138</v>
      </c>
      <c r="AI1267" s="341">
        <v>1000</v>
      </c>
      <c r="AJ1267" s="341">
        <v>100</v>
      </c>
      <c r="AK1267" s="341">
        <v>1000</v>
      </c>
      <c r="AL1267" s="336">
        <v>0</v>
      </c>
      <c r="AM1267" s="336" t="s">
        <v>34</v>
      </c>
      <c r="AN1267" s="336" t="s">
        <v>64</v>
      </c>
      <c r="AO1267" s="334" t="s">
        <v>1324</v>
      </c>
      <c r="AP1267" s="337" t="s">
        <v>13</v>
      </c>
      <c r="AQ1267" s="343" t="s">
        <v>664</v>
      </c>
      <c r="AR1267" s="336" t="s">
        <v>34</v>
      </c>
      <c r="AS1267" s="336" t="s">
        <v>34</v>
      </c>
      <c r="AT1267" s="336"/>
      <c r="AX1267" s="629"/>
      <c r="AY1267" s="630"/>
      <c r="AZ1267" s="630"/>
      <c r="BA1267" s="630"/>
      <c r="BB1267" s="631"/>
      <c r="BC1267" s="630"/>
      <c r="BD1267" s="630"/>
      <c r="BE1267" s="630"/>
      <c r="BF1267" s="630"/>
      <c r="BG1267" s="631"/>
      <c r="BH1267" s="631"/>
      <c r="BI1267" s="632"/>
      <c r="BJ1267" s="632"/>
      <c r="BK1267" s="632"/>
      <c r="BL1267" s="631"/>
      <c r="BM1267" s="631"/>
      <c r="BN1267" s="631"/>
      <c r="BO1267" s="631"/>
      <c r="BP1267" s="631"/>
      <c r="BQ1267" s="631"/>
      <c r="BR1267" s="631"/>
      <c r="BS1267" s="631"/>
      <c r="BT1267" s="634"/>
      <c r="BU1267" s="635"/>
      <c r="BV1267" s="633"/>
      <c r="BW1267" s="636"/>
    </row>
    <row r="1268" spans="2:75" ht="15.75" customHeight="1">
      <c r="B1268" s="330" t="s">
        <v>1649</v>
      </c>
      <c r="C1268" s="331">
        <v>27782855000178</v>
      </c>
      <c r="D1268" s="332" t="s">
        <v>13</v>
      </c>
      <c r="E1268" s="332" t="s">
        <v>615</v>
      </c>
      <c r="F1268" s="332" t="s">
        <v>619</v>
      </c>
      <c r="G1268" s="333" t="s">
        <v>34</v>
      </c>
      <c r="H1268" s="333" t="s">
        <v>1338</v>
      </c>
      <c r="I1268" s="333" t="s">
        <v>34</v>
      </c>
      <c r="J1268" s="333" t="s">
        <v>611</v>
      </c>
      <c r="K1268" s="334" t="s">
        <v>48</v>
      </c>
      <c r="L1268" s="335"/>
      <c r="M1268" s="335"/>
      <c r="N1268" s="334">
        <v>443298</v>
      </c>
      <c r="O1268" s="334" t="s">
        <v>1321</v>
      </c>
      <c r="P1268" s="338">
        <v>42913</v>
      </c>
      <c r="Q1268" s="339">
        <v>452193314.27999997</v>
      </c>
      <c r="R1268" s="339">
        <v>571441490.29111171</v>
      </c>
      <c r="S1268" s="334">
        <v>61</v>
      </c>
      <c r="T1268" s="336">
        <v>0.14281897664112253</v>
      </c>
      <c r="U1268" s="336">
        <v>1.6064154985710066</v>
      </c>
      <c r="V1268" s="336">
        <v>0.15750833487771687</v>
      </c>
      <c r="W1268" s="336">
        <v>1.4455655699870129</v>
      </c>
      <c r="X1268" s="336">
        <v>0.40837085547102348</v>
      </c>
      <c r="Y1268" s="336">
        <v>2.8715782810730106</v>
      </c>
      <c r="Z1268" s="336">
        <v>0.32387196397687923</v>
      </c>
      <c r="AA1268" s="336">
        <v>1.7698189742016361</v>
      </c>
      <c r="AB1268" s="336">
        <v>6.4297415455575768E-2</v>
      </c>
      <c r="AC1268" s="340">
        <v>0.6987523694447566</v>
      </c>
      <c r="AD1268" s="509">
        <v>0</v>
      </c>
      <c r="AE1268" s="337" t="s">
        <v>2343</v>
      </c>
      <c r="AF1268" s="337" t="s">
        <v>2343</v>
      </c>
      <c r="AG1268" s="341" t="s">
        <v>1440</v>
      </c>
      <c r="AH1268" s="341" t="s">
        <v>2135</v>
      </c>
      <c r="AI1268" s="341">
        <v>100000</v>
      </c>
      <c r="AJ1268" s="341">
        <v>50000</v>
      </c>
      <c r="AK1268" s="341">
        <v>100000</v>
      </c>
      <c r="AL1268" s="336">
        <v>0</v>
      </c>
      <c r="AM1268" s="336" t="s">
        <v>34</v>
      </c>
      <c r="AN1268" s="336" t="s">
        <v>64</v>
      </c>
      <c r="AO1268" s="334" t="s">
        <v>1324</v>
      </c>
      <c r="AP1268" s="337" t="s">
        <v>13</v>
      </c>
      <c r="AQ1268" s="343" t="s">
        <v>668</v>
      </c>
      <c r="AR1268" s="336" t="s">
        <v>34</v>
      </c>
      <c r="AS1268" s="336" t="s">
        <v>34</v>
      </c>
      <c r="AT1268" s="336"/>
      <c r="AX1268" s="629"/>
      <c r="AY1268" s="630"/>
      <c r="AZ1268" s="630"/>
      <c r="BA1268" s="630"/>
      <c r="BB1268" s="631"/>
      <c r="BC1268" s="630"/>
      <c r="BD1268" s="630"/>
      <c r="BE1268" s="630"/>
      <c r="BF1268" s="630"/>
      <c r="BG1268" s="631"/>
      <c r="BH1268" s="631"/>
      <c r="BI1268" s="632"/>
      <c r="BJ1268" s="632"/>
      <c r="BK1268" s="632"/>
      <c r="BL1268" s="631"/>
      <c r="BM1268" s="631"/>
      <c r="BN1268" s="631"/>
      <c r="BO1268" s="631"/>
      <c r="BP1268" s="631"/>
      <c r="BQ1268" s="631"/>
      <c r="BR1268" s="631"/>
      <c r="BS1268" s="631"/>
      <c r="BT1268" s="634"/>
      <c r="BU1268" s="635"/>
      <c r="BV1268" s="633"/>
      <c r="BW1268" s="636"/>
    </row>
    <row r="1269" spans="2:75" ht="15.75" customHeight="1">
      <c r="B1269" s="330" t="s">
        <v>1673</v>
      </c>
      <c r="C1269" s="331">
        <v>12483948000124</v>
      </c>
      <c r="D1269" s="332" t="s">
        <v>13</v>
      </c>
      <c r="E1269" s="332" t="s">
        <v>615</v>
      </c>
      <c r="F1269" s="332" t="s">
        <v>619</v>
      </c>
      <c r="G1269" s="333" t="s">
        <v>34</v>
      </c>
      <c r="H1269" s="333" t="s">
        <v>1338</v>
      </c>
      <c r="I1269" s="333" t="s">
        <v>34</v>
      </c>
      <c r="J1269" s="333" t="s">
        <v>611</v>
      </c>
      <c r="K1269" s="334" t="s">
        <v>48</v>
      </c>
      <c r="L1269" s="335"/>
      <c r="M1269" s="335"/>
      <c r="N1269" s="334">
        <v>267805</v>
      </c>
      <c r="O1269" s="334" t="s">
        <v>1324</v>
      </c>
      <c r="P1269" s="338">
        <v>40582</v>
      </c>
      <c r="Q1269" s="339" t="s">
        <v>1393</v>
      </c>
      <c r="R1269" s="339" t="s">
        <v>1418</v>
      </c>
      <c r="S1269" s="334">
        <v>61</v>
      </c>
      <c r="T1269" s="336" t="s">
        <v>1418</v>
      </c>
      <c r="U1269" s="336" t="s">
        <v>1418</v>
      </c>
      <c r="V1269" s="336" t="s">
        <v>1418</v>
      </c>
      <c r="W1269" s="336" t="s">
        <v>1418</v>
      </c>
      <c r="X1269" s="336" t="s">
        <v>1418</v>
      </c>
      <c r="Y1269" s="336" t="s">
        <v>1418</v>
      </c>
      <c r="Z1269" s="336" t="s">
        <v>1418</v>
      </c>
      <c r="AA1269" s="336" t="s">
        <v>1418</v>
      </c>
      <c r="AB1269" s="336" t="s">
        <v>1418</v>
      </c>
      <c r="AC1269" s="340" t="s">
        <v>1418</v>
      </c>
      <c r="AD1269" s="509">
        <v>38452255000168</v>
      </c>
      <c r="AE1269" s="337" t="s">
        <v>2343</v>
      </c>
      <c r="AF1269" s="337" t="s">
        <v>2343</v>
      </c>
      <c r="AG1269" s="341" t="s">
        <v>1440</v>
      </c>
      <c r="AH1269" s="341" t="s">
        <v>2344</v>
      </c>
      <c r="AI1269" s="341">
        <v>5000</v>
      </c>
      <c r="AJ1269" s="341">
        <v>1000</v>
      </c>
      <c r="AK1269" s="341">
        <v>5000</v>
      </c>
      <c r="AL1269" s="336">
        <v>0</v>
      </c>
      <c r="AM1269" s="336" t="s">
        <v>34</v>
      </c>
      <c r="AN1269" s="336" t="s">
        <v>64</v>
      </c>
      <c r="AO1269" s="334" t="s">
        <v>1324</v>
      </c>
      <c r="AP1269" s="337" t="s">
        <v>13</v>
      </c>
      <c r="AQ1269" s="343" t="s">
        <v>668</v>
      </c>
      <c r="AR1269" s="336" t="s">
        <v>34</v>
      </c>
      <c r="AS1269" s="336" t="s">
        <v>34</v>
      </c>
      <c r="AT1269" s="336"/>
      <c r="AX1269" s="629"/>
      <c r="AY1269" s="630"/>
      <c r="AZ1269" s="630"/>
      <c r="BA1269" s="630"/>
      <c r="BB1269" s="631"/>
      <c r="BC1269" s="630"/>
      <c r="BD1269" s="630"/>
      <c r="BE1269" s="630"/>
      <c r="BF1269" s="630"/>
      <c r="BG1269" s="631"/>
      <c r="BH1269" s="631"/>
      <c r="BI1269" s="632"/>
      <c r="BJ1269" s="632"/>
      <c r="BK1269" s="632"/>
      <c r="BL1269" s="631"/>
      <c r="BM1269" s="631"/>
      <c r="BN1269" s="631"/>
      <c r="BO1269" s="631"/>
      <c r="BP1269" s="631"/>
      <c r="BQ1269" s="631"/>
      <c r="BR1269" s="631"/>
      <c r="BS1269" s="631"/>
      <c r="BT1269" s="634"/>
      <c r="BU1269" s="635"/>
      <c r="BV1269" s="633"/>
      <c r="BW1269" s="636"/>
    </row>
    <row r="1270" spans="2:75" ht="15.75" customHeight="1">
      <c r="B1270" s="330" t="s">
        <v>1699</v>
      </c>
      <c r="C1270" s="331">
        <v>29127763000180</v>
      </c>
      <c r="D1270" s="332" t="s">
        <v>13</v>
      </c>
      <c r="E1270" s="332" t="s">
        <v>615</v>
      </c>
      <c r="F1270" s="332" t="s">
        <v>619</v>
      </c>
      <c r="G1270" s="333" t="s">
        <v>34</v>
      </c>
      <c r="H1270" s="333" t="s">
        <v>1338</v>
      </c>
      <c r="I1270" s="333" t="s">
        <v>34</v>
      </c>
      <c r="J1270" s="333" t="s">
        <v>611</v>
      </c>
      <c r="K1270" s="334" t="s">
        <v>48</v>
      </c>
      <c r="L1270" s="335"/>
      <c r="M1270" s="335"/>
      <c r="N1270" s="334">
        <v>459542</v>
      </c>
      <c r="O1270" s="334" t="s">
        <v>1321</v>
      </c>
      <c r="P1270" s="338">
        <v>43159</v>
      </c>
      <c r="Q1270" s="339" t="s">
        <v>1393</v>
      </c>
      <c r="R1270" s="339" t="s">
        <v>1418</v>
      </c>
      <c r="S1270" s="334">
        <v>61</v>
      </c>
      <c r="T1270" s="336" t="s">
        <v>1418</v>
      </c>
      <c r="U1270" s="336" t="s">
        <v>1418</v>
      </c>
      <c r="V1270" s="336" t="s">
        <v>1418</v>
      </c>
      <c r="W1270" s="336" t="s">
        <v>1418</v>
      </c>
      <c r="X1270" s="336" t="s">
        <v>1418</v>
      </c>
      <c r="Y1270" s="336" t="s">
        <v>1418</v>
      </c>
      <c r="Z1270" s="336" t="s">
        <v>1418</v>
      </c>
      <c r="AA1270" s="336" t="s">
        <v>1418</v>
      </c>
      <c r="AB1270" s="336" t="s">
        <v>1418</v>
      </c>
      <c r="AC1270" s="340" t="s">
        <v>1418</v>
      </c>
      <c r="AD1270" s="509">
        <v>17417026000132</v>
      </c>
      <c r="AE1270" s="337" t="s">
        <v>2148</v>
      </c>
      <c r="AF1270" s="337" t="s">
        <v>2134</v>
      </c>
      <c r="AG1270" s="341" t="s">
        <v>1436</v>
      </c>
      <c r="AH1270" s="341" t="s">
        <v>2135</v>
      </c>
      <c r="AI1270" s="341">
        <v>5000</v>
      </c>
      <c r="AJ1270" s="341">
        <v>5000</v>
      </c>
      <c r="AK1270" s="341">
        <v>5000</v>
      </c>
      <c r="AL1270" s="336">
        <v>0</v>
      </c>
      <c r="AM1270" s="336" t="s">
        <v>34</v>
      </c>
      <c r="AN1270" s="336" t="s">
        <v>34</v>
      </c>
      <c r="AO1270" s="334" t="s">
        <v>1324</v>
      </c>
      <c r="AP1270" s="337" t="s">
        <v>13</v>
      </c>
      <c r="AQ1270" s="343" t="s">
        <v>664</v>
      </c>
      <c r="AR1270" s="336">
        <v>3.3333333333333331E-3</v>
      </c>
      <c r="AS1270" s="336">
        <v>3.3333333333333331E-3</v>
      </c>
      <c r="AT1270" s="336"/>
      <c r="AX1270" s="629"/>
      <c r="AY1270" s="630"/>
      <c r="AZ1270" s="630"/>
      <c r="BA1270" s="630"/>
      <c r="BB1270" s="631"/>
      <c r="BC1270" s="630"/>
      <c r="BD1270" s="630"/>
      <c r="BE1270" s="630"/>
      <c r="BF1270" s="630"/>
      <c r="BG1270" s="631"/>
      <c r="BH1270" s="631"/>
      <c r="BI1270" s="632"/>
      <c r="BJ1270" s="632"/>
      <c r="BK1270" s="632"/>
      <c r="BL1270" s="631"/>
      <c r="BM1270" s="631"/>
      <c r="BN1270" s="631"/>
      <c r="BO1270" s="631"/>
      <c r="BP1270" s="631"/>
      <c r="BQ1270" s="631"/>
      <c r="BR1270" s="631"/>
      <c r="BS1270" s="631"/>
      <c r="BT1270" s="634"/>
      <c r="BU1270" s="635"/>
      <c r="BV1270" s="633"/>
      <c r="BW1270" s="636"/>
    </row>
    <row r="1271" spans="2:75" ht="15.75" customHeight="1">
      <c r="B1271" s="330" t="s">
        <v>541</v>
      </c>
      <c r="C1271" s="331">
        <v>43508144000166</v>
      </c>
      <c r="D1271" s="332" t="s">
        <v>13</v>
      </c>
      <c r="E1271" s="332" t="s">
        <v>615</v>
      </c>
      <c r="F1271" s="332" t="s">
        <v>619</v>
      </c>
      <c r="G1271" s="333" t="s">
        <v>34</v>
      </c>
      <c r="H1271" s="333" t="s">
        <v>1338</v>
      </c>
      <c r="I1271" s="333" t="s">
        <v>34</v>
      </c>
      <c r="J1271" s="333"/>
      <c r="K1271" s="334" t="s">
        <v>48</v>
      </c>
      <c r="L1271" s="335"/>
      <c r="M1271" s="335" t="s">
        <v>1415</v>
      </c>
      <c r="N1271" s="334">
        <v>617040</v>
      </c>
      <c r="O1271" s="334" t="s">
        <v>1321</v>
      </c>
      <c r="P1271" s="338">
        <v>44476</v>
      </c>
      <c r="Q1271" s="339">
        <v>14968954.27</v>
      </c>
      <c r="R1271" s="339" t="s">
        <v>1418</v>
      </c>
      <c r="S1271" s="334">
        <v>61</v>
      </c>
      <c r="T1271" s="336">
        <v>9.8465958012000865E-2</v>
      </c>
      <c r="U1271" s="336">
        <v>1.2728886579415233</v>
      </c>
      <c r="V1271" s="336" t="s">
        <v>1418</v>
      </c>
      <c r="W1271" s="336" t="s">
        <v>1418</v>
      </c>
      <c r="X1271" s="336" t="s">
        <v>1418</v>
      </c>
      <c r="Y1271" s="336" t="s">
        <v>1418</v>
      </c>
      <c r="Z1271" s="336" t="s">
        <v>1418</v>
      </c>
      <c r="AA1271" s="336" t="s">
        <v>1418</v>
      </c>
      <c r="AB1271" s="336" t="s">
        <v>1418</v>
      </c>
      <c r="AC1271" s="340" t="s">
        <v>1418</v>
      </c>
      <c r="AD1271" s="509">
        <v>0</v>
      </c>
      <c r="AE1271" s="337" t="s">
        <v>2444</v>
      </c>
      <c r="AF1271" s="337" t="s">
        <v>2134</v>
      </c>
      <c r="AG1271" s="341" t="s">
        <v>1436</v>
      </c>
      <c r="AH1271" s="341" t="s">
        <v>2135</v>
      </c>
      <c r="AI1271" s="341">
        <v>0</v>
      </c>
      <c r="AJ1271" s="341">
        <v>0</v>
      </c>
      <c r="AK1271" s="341">
        <v>0</v>
      </c>
      <c r="AL1271" s="336">
        <v>1.4999999999999999E-2</v>
      </c>
      <c r="AM1271" s="336" t="s">
        <v>34</v>
      </c>
      <c r="AN1271" s="336" t="s">
        <v>64</v>
      </c>
      <c r="AO1271" s="334" t="s">
        <v>1324</v>
      </c>
      <c r="AP1271" s="337" t="s">
        <v>13</v>
      </c>
      <c r="AQ1271" s="343" t="s">
        <v>671</v>
      </c>
      <c r="AR1271" s="336" t="s">
        <v>34</v>
      </c>
      <c r="AS1271" s="336" t="s">
        <v>34</v>
      </c>
      <c r="AT1271" s="336"/>
      <c r="AX1271" s="629"/>
      <c r="AY1271" s="630"/>
      <c r="AZ1271" s="630"/>
      <c r="BA1271" s="630"/>
      <c r="BB1271" s="631"/>
      <c r="BC1271" s="630"/>
      <c r="BD1271" s="630"/>
      <c r="BE1271" s="630"/>
      <c r="BF1271" s="630"/>
      <c r="BG1271" s="631"/>
      <c r="BH1271" s="631"/>
      <c r="BI1271" s="632"/>
      <c r="BJ1271" s="632"/>
      <c r="BK1271" s="632"/>
      <c r="BL1271" s="631"/>
      <c r="BM1271" s="631"/>
      <c r="BN1271" s="631"/>
      <c r="BO1271" s="631"/>
      <c r="BP1271" s="631"/>
      <c r="BQ1271" s="631"/>
      <c r="BR1271" s="631"/>
      <c r="BS1271" s="631"/>
      <c r="BT1271" s="634"/>
      <c r="BU1271" s="635"/>
      <c r="BV1271" s="633"/>
      <c r="BW1271" s="636"/>
    </row>
    <row r="1272" spans="2:75" ht="15.75" customHeight="1">
      <c r="B1272" s="330" t="s">
        <v>1263</v>
      </c>
      <c r="C1272" s="331">
        <v>35820605000103</v>
      </c>
      <c r="D1272" s="332" t="s">
        <v>13</v>
      </c>
      <c r="E1272" s="332" t="s">
        <v>615</v>
      </c>
      <c r="F1272" s="332" t="s">
        <v>619</v>
      </c>
      <c r="G1272" s="333" t="s">
        <v>34</v>
      </c>
      <c r="H1272" s="333" t="s">
        <v>865</v>
      </c>
      <c r="I1272" s="333" t="s">
        <v>34</v>
      </c>
      <c r="J1272" s="333"/>
      <c r="K1272" s="334" t="s">
        <v>48</v>
      </c>
      <c r="L1272" s="335"/>
      <c r="M1272" s="335" t="s">
        <v>1415</v>
      </c>
      <c r="N1272" s="334">
        <v>537527</v>
      </c>
      <c r="O1272" s="334" t="s">
        <v>1321</v>
      </c>
      <c r="P1272" s="338">
        <v>43943</v>
      </c>
      <c r="Q1272" s="339">
        <v>53935960.170000002</v>
      </c>
      <c r="R1272" s="339">
        <v>63103473.71920637</v>
      </c>
      <c r="S1272" s="334">
        <v>61</v>
      </c>
      <c r="T1272" s="336">
        <v>3.9090106275416758E-3</v>
      </c>
      <c r="U1272" s="336">
        <v>5.0532543348273125E-2</v>
      </c>
      <c r="V1272" s="336">
        <v>-2.6952216328036682E-3</v>
      </c>
      <c r="W1272" s="336">
        <v>-2.6422184109172124E-2</v>
      </c>
      <c r="X1272" s="336">
        <v>8.5165157135263625E-2</v>
      </c>
      <c r="Y1272" s="336">
        <v>0.64582285770598147</v>
      </c>
      <c r="Z1272" s="336" t="s">
        <v>1418</v>
      </c>
      <c r="AA1272" s="336" t="s">
        <v>1418</v>
      </c>
      <c r="AB1272" s="336">
        <v>5.3030082992525616E-2</v>
      </c>
      <c r="AC1272" s="340">
        <v>-1.8564898600845241</v>
      </c>
      <c r="AD1272" s="509">
        <v>0</v>
      </c>
      <c r="AE1272" s="337" t="s">
        <v>2254</v>
      </c>
      <c r="AF1272" s="337" t="s">
        <v>736</v>
      </c>
      <c r="AG1272" s="341" t="s">
        <v>736</v>
      </c>
      <c r="AH1272" s="341" t="s">
        <v>2138</v>
      </c>
      <c r="AI1272" s="341">
        <v>1000</v>
      </c>
      <c r="AJ1272" s="341">
        <v>100</v>
      </c>
      <c r="AK1272" s="341">
        <v>100</v>
      </c>
      <c r="AL1272" s="336">
        <v>0</v>
      </c>
      <c r="AM1272" s="336" t="s">
        <v>34</v>
      </c>
      <c r="AN1272" s="336" t="s">
        <v>64</v>
      </c>
      <c r="AO1272" s="334" t="s">
        <v>1324</v>
      </c>
      <c r="AP1272" s="337" t="s">
        <v>13</v>
      </c>
      <c r="AQ1272" s="343" t="s">
        <v>668</v>
      </c>
      <c r="AR1272" s="336">
        <v>0</v>
      </c>
      <c r="AS1272" s="336">
        <v>0</v>
      </c>
      <c r="AT1272" s="336"/>
      <c r="AX1272" s="629"/>
      <c r="AY1272" s="630"/>
      <c r="AZ1272" s="630"/>
      <c r="BA1272" s="630"/>
      <c r="BB1272" s="631"/>
      <c r="BC1272" s="630"/>
      <c r="BD1272" s="630"/>
      <c r="BE1272" s="630"/>
      <c r="BF1272" s="630"/>
      <c r="BG1272" s="631"/>
      <c r="BH1272" s="631"/>
      <c r="BI1272" s="632"/>
      <c r="BJ1272" s="632"/>
      <c r="BK1272" s="632"/>
      <c r="BL1272" s="631"/>
      <c r="BM1272" s="631"/>
      <c r="BN1272" s="631"/>
      <c r="BO1272" s="631"/>
      <c r="BP1272" s="631"/>
      <c r="BQ1272" s="631"/>
      <c r="BR1272" s="631"/>
      <c r="BS1272" s="631"/>
      <c r="BT1272" s="634"/>
      <c r="BU1272" s="635"/>
      <c r="BV1272" s="633"/>
      <c r="BW1272" s="636"/>
    </row>
    <row r="1273" spans="2:75" ht="15.75" customHeight="1">
      <c r="B1273" s="330" t="s">
        <v>545</v>
      </c>
      <c r="C1273" s="331">
        <v>30509286000104</v>
      </c>
      <c r="D1273" s="332" t="s">
        <v>13</v>
      </c>
      <c r="E1273" s="332" t="s">
        <v>615</v>
      </c>
      <c r="F1273" s="332" t="s">
        <v>619</v>
      </c>
      <c r="G1273" s="333" t="s">
        <v>34</v>
      </c>
      <c r="H1273" s="333" t="s">
        <v>865</v>
      </c>
      <c r="I1273" s="333" t="s">
        <v>34</v>
      </c>
      <c r="J1273" s="333"/>
      <c r="K1273" s="334" t="s">
        <v>48</v>
      </c>
      <c r="L1273" s="335"/>
      <c r="M1273" s="335" t="s">
        <v>1415</v>
      </c>
      <c r="N1273" s="334">
        <v>495255</v>
      </c>
      <c r="O1273" s="334" t="s">
        <v>1321</v>
      </c>
      <c r="P1273" s="338">
        <v>43563</v>
      </c>
      <c r="Q1273" s="339">
        <v>737243822.61000001</v>
      </c>
      <c r="R1273" s="339">
        <v>873413709.483055</v>
      </c>
      <c r="S1273" s="334">
        <v>61</v>
      </c>
      <c r="T1273" s="336">
        <v>3.7719283100094758E-2</v>
      </c>
      <c r="U1273" s="336">
        <v>0.48760453473620108</v>
      </c>
      <c r="V1273" s="336">
        <v>1.0861001592880504E-2</v>
      </c>
      <c r="W1273" s="336">
        <v>0.10647413192457283</v>
      </c>
      <c r="X1273" s="336">
        <v>0.1104698255686507</v>
      </c>
      <c r="Y1273" s="336">
        <v>0.83771275529633837</v>
      </c>
      <c r="Z1273" s="336">
        <v>0.22761671848535414</v>
      </c>
      <c r="AA1273" s="336">
        <v>1.2938472185392176</v>
      </c>
      <c r="AB1273" s="336">
        <v>6.5725512099167285E-2</v>
      </c>
      <c r="AC1273" s="340">
        <v>-1.2810337310846966</v>
      </c>
      <c r="AD1273" s="509">
        <v>0</v>
      </c>
      <c r="AE1273" s="337" t="s">
        <v>2254</v>
      </c>
      <c r="AF1273" s="337" t="s">
        <v>736</v>
      </c>
      <c r="AG1273" s="341" t="s">
        <v>736</v>
      </c>
      <c r="AH1273" s="341" t="s">
        <v>2138</v>
      </c>
      <c r="AI1273" s="341">
        <v>1000</v>
      </c>
      <c r="AJ1273" s="341">
        <v>100</v>
      </c>
      <c r="AK1273" s="341">
        <v>100</v>
      </c>
      <c r="AL1273" s="336">
        <v>7.4999999999999997E-3</v>
      </c>
      <c r="AM1273" s="336">
        <v>0.1</v>
      </c>
      <c r="AN1273" s="336" t="s">
        <v>64</v>
      </c>
      <c r="AO1273" s="334" t="s">
        <v>1324</v>
      </c>
      <c r="AP1273" s="337" t="s">
        <v>13</v>
      </c>
      <c r="AQ1273" s="343" t="s">
        <v>668</v>
      </c>
      <c r="AR1273" s="336">
        <v>2.4997499999999998E-3</v>
      </c>
      <c r="AS1273" s="336">
        <v>2.4997499999999998E-3</v>
      </c>
      <c r="AT1273" s="336"/>
      <c r="AX1273" s="629"/>
      <c r="AY1273" s="630"/>
      <c r="AZ1273" s="630"/>
      <c r="BA1273" s="630"/>
      <c r="BB1273" s="631"/>
      <c r="BC1273" s="630"/>
      <c r="BD1273" s="630"/>
      <c r="BE1273" s="630"/>
      <c r="BF1273" s="630"/>
      <c r="BG1273" s="631"/>
      <c r="BH1273" s="631"/>
      <c r="BI1273" s="632"/>
      <c r="BJ1273" s="632"/>
      <c r="BK1273" s="632"/>
      <c r="BL1273" s="631"/>
      <c r="BM1273" s="631"/>
      <c r="BN1273" s="631"/>
      <c r="BO1273" s="631"/>
      <c r="BP1273" s="631"/>
      <c r="BQ1273" s="631"/>
      <c r="BR1273" s="631"/>
      <c r="BS1273" s="631"/>
      <c r="BT1273" s="634"/>
      <c r="BU1273" s="635"/>
      <c r="BV1273" s="633"/>
      <c r="BW1273" s="636"/>
    </row>
    <row r="1274" spans="2:75" ht="15.75" customHeight="1">
      <c r="B1274" s="330" t="s">
        <v>974</v>
      </c>
      <c r="C1274" s="331">
        <v>7317588000150</v>
      </c>
      <c r="D1274" s="332" t="s">
        <v>14</v>
      </c>
      <c r="E1274" s="332" t="s">
        <v>607</v>
      </c>
      <c r="F1274" s="332"/>
      <c r="G1274" s="333"/>
      <c r="H1274" s="333" t="s">
        <v>34</v>
      </c>
      <c r="I1274" s="333" t="s">
        <v>34</v>
      </c>
      <c r="J1274" s="333" t="s">
        <v>608</v>
      </c>
      <c r="K1274" s="334" t="s">
        <v>48</v>
      </c>
      <c r="L1274" s="335"/>
      <c r="M1274" s="335" t="s">
        <v>34</v>
      </c>
      <c r="N1274" s="334">
        <v>323950</v>
      </c>
      <c r="O1274" s="334" t="s">
        <v>1321</v>
      </c>
      <c r="P1274" s="338">
        <v>41145</v>
      </c>
      <c r="Q1274" s="339">
        <v>285237160.08999997</v>
      </c>
      <c r="R1274" s="339">
        <v>357984434.92186469</v>
      </c>
      <c r="S1274" s="334">
        <v>61</v>
      </c>
      <c r="T1274" s="336">
        <v>-0.1265348690764071</v>
      </c>
      <c r="U1274" s="336">
        <v>-1.635740949799563</v>
      </c>
      <c r="V1274" s="336">
        <v>-0.24594664543922684</v>
      </c>
      <c r="W1274" s="336">
        <v>-2.4110995057829832</v>
      </c>
      <c r="X1274" s="336">
        <v>-0.15468411966263962</v>
      </c>
      <c r="Y1274" s="336">
        <v>-1.1729977794040349</v>
      </c>
      <c r="Z1274" s="336">
        <v>5.3997348987493643E-2</v>
      </c>
      <c r="AA1274" s="336">
        <v>0.30693843695165768</v>
      </c>
      <c r="AB1274" s="336">
        <v>0.25938507450878401</v>
      </c>
      <c r="AC1274" s="340">
        <v>-1.332796896120785</v>
      </c>
      <c r="AD1274" s="509">
        <v>28767201000138</v>
      </c>
      <c r="AE1274" s="337" t="s">
        <v>2296</v>
      </c>
      <c r="AF1274" s="337" t="s">
        <v>2143</v>
      </c>
      <c r="AG1274" s="341" t="s">
        <v>1437</v>
      </c>
      <c r="AH1274" s="341" t="s">
        <v>2135</v>
      </c>
      <c r="AI1274" s="341">
        <v>1000</v>
      </c>
      <c r="AJ1274" s="341">
        <v>100</v>
      </c>
      <c r="AK1274" s="341">
        <v>1000</v>
      </c>
      <c r="AL1274" s="336">
        <v>1.9400000000000001E-2</v>
      </c>
      <c r="AM1274" s="336">
        <v>0.2</v>
      </c>
      <c r="AN1274" s="336" t="s">
        <v>2166</v>
      </c>
      <c r="AO1274" s="334" t="s">
        <v>1324</v>
      </c>
      <c r="AP1274" s="337" t="s">
        <v>716</v>
      </c>
      <c r="AQ1274" s="343" t="s">
        <v>659</v>
      </c>
      <c r="AR1274" s="336">
        <v>5.8199999999999997E-3</v>
      </c>
      <c r="AS1274" s="336">
        <v>5.8199999999999997E-3</v>
      </c>
      <c r="AT1274" s="336"/>
      <c r="AX1274" s="629"/>
      <c r="AY1274" s="630"/>
      <c r="AZ1274" s="630"/>
      <c r="BA1274" s="630"/>
      <c r="BB1274" s="631"/>
      <c r="BC1274" s="630"/>
      <c r="BD1274" s="630"/>
      <c r="BE1274" s="630"/>
      <c r="BF1274" s="630"/>
      <c r="BG1274" s="631"/>
      <c r="BH1274" s="631"/>
      <c r="BI1274" s="632"/>
      <c r="BJ1274" s="632"/>
      <c r="BK1274" s="632"/>
      <c r="BL1274" s="631"/>
      <c r="BM1274" s="631"/>
      <c r="BN1274" s="631"/>
      <c r="BO1274" s="631"/>
      <c r="BP1274" s="631"/>
      <c r="BQ1274" s="631"/>
      <c r="BR1274" s="631"/>
      <c r="BS1274" s="631"/>
      <c r="BT1274" s="634"/>
      <c r="BU1274" s="635"/>
      <c r="BV1274" s="633"/>
      <c r="BW1274" s="636"/>
    </row>
    <row r="1275" spans="2:75" ht="15.75" customHeight="1">
      <c r="B1275" s="330" t="s">
        <v>1494</v>
      </c>
      <c r="C1275" s="331">
        <v>34581178000195</v>
      </c>
      <c r="D1275" s="332" t="s">
        <v>14</v>
      </c>
      <c r="E1275" s="332" t="s">
        <v>607</v>
      </c>
      <c r="F1275" s="332" t="s">
        <v>1317</v>
      </c>
      <c r="G1275" s="333"/>
      <c r="H1275" s="333" t="s">
        <v>34</v>
      </c>
      <c r="I1275" s="333" t="s">
        <v>34</v>
      </c>
      <c r="J1275" s="333" t="s">
        <v>608</v>
      </c>
      <c r="K1275" s="334" t="s">
        <v>48</v>
      </c>
      <c r="L1275" s="335"/>
      <c r="M1275" s="335"/>
      <c r="N1275" s="334">
        <v>507083</v>
      </c>
      <c r="O1275" s="334" t="s">
        <v>1321</v>
      </c>
      <c r="P1275" s="338">
        <v>43725</v>
      </c>
      <c r="Q1275" s="339">
        <v>478677366.93000001</v>
      </c>
      <c r="R1275" s="339">
        <v>555674760.4011904</v>
      </c>
      <c r="S1275" s="334">
        <v>62</v>
      </c>
      <c r="T1275" s="336">
        <v>-5.4603276371558818E-2</v>
      </c>
      <c r="U1275" s="336">
        <v>-0.61417293064941192</v>
      </c>
      <c r="V1275" s="336">
        <v>-0.22150070075801209</v>
      </c>
      <c r="W1275" s="336">
        <v>-2.0328688446383749</v>
      </c>
      <c r="X1275" s="336">
        <v>-0.18676161317524098</v>
      </c>
      <c r="Y1275" s="336">
        <v>-1.3132685277297782</v>
      </c>
      <c r="Z1275" s="336">
        <v>0.13982294949569729</v>
      </c>
      <c r="AA1275" s="336">
        <v>0.76407141268945422</v>
      </c>
      <c r="AB1275" s="336">
        <v>0.26001035384453169</v>
      </c>
      <c r="AC1275" s="340">
        <v>-1.230697389799688</v>
      </c>
      <c r="AD1275" s="509">
        <v>34172637000187</v>
      </c>
      <c r="AE1275" s="337" t="s">
        <v>2149</v>
      </c>
      <c r="AF1275" s="337" t="s">
        <v>2134</v>
      </c>
      <c r="AG1275" s="341" t="s">
        <v>1436</v>
      </c>
      <c r="AH1275" s="341" t="s">
        <v>2135</v>
      </c>
      <c r="AI1275" s="341">
        <v>200000</v>
      </c>
      <c r="AJ1275" s="341">
        <v>10000</v>
      </c>
      <c r="AK1275" s="341">
        <v>50000</v>
      </c>
      <c r="AL1275" s="640">
        <v>1.8500000000000003E-2</v>
      </c>
      <c r="AM1275" s="640">
        <v>0.2</v>
      </c>
      <c r="AN1275" s="336" t="s">
        <v>34</v>
      </c>
      <c r="AO1275" s="334" t="s">
        <v>1324</v>
      </c>
      <c r="AP1275" s="337" t="s">
        <v>716</v>
      </c>
      <c r="AQ1275" s="343" t="s">
        <v>659</v>
      </c>
      <c r="AR1275" s="336" t="s">
        <v>34</v>
      </c>
      <c r="AS1275" s="336" t="s">
        <v>34</v>
      </c>
      <c r="AT1275" s="336"/>
      <c r="AX1275" s="629"/>
      <c r="AY1275" s="630"/>
      <c r="AZ1275" s="630"/>
      <c r="BA1275" s="630"/>
      <c r="BB1275" s="631"/>
      <c r="BC1275" s="630"/>
      <c r="BD1275" s="630"/>
      <c r="BE1275" s="630"/>
      <c r="BF1275" s="630"/>
      <c r="BG1275" s="631"/>
      <c r="BH1275" s="631"/>
      <c r="BI1275" s="632"/>
      <c r="BJ1275" s="632"/>
      <c r="BK1275" s="632"/>
      <c r="BL1275" s="631"/>
      <c r="BM1275" s="631"/>
      <c r="BN1275" s="631"/>
      <c r="BO1275" s="631"/>
      <c r="BP1275" s="631"/>
      <c r="BQ1275" s="631"/>
      <c r="BR1275" s="631"/>
      <c r="BS1275" s="631"/>
      <c r="BT1275" s="634"/>
      <c r="BU1275" s="635"/>
      <c r="BV1275" s="633"/>
      <c r="BW1275" s="636"/>
    </row>
    <row r="1276" spans="2:75" ht="15.75" customHeight="1">
      <c r="B1276" s="330" t="s">
        <v>1495</v>
      </c>
      <c r="C1276" s="331">
        <v>38065123000183</v>
      </c>
      <c r="D1276" s="332" t="s">
        <v>14</v>
      </c>
      <c r="E1276" s="332" t="s">
        <v>607</v>
      </c>
      <c r="F1276" s="332" t="s">
        <v>1317</v>
      </c>
      <c r="G1276" s="333"/>
      <c r="H1276" s="333" t="s">
        <v>34</v>
      </c>
      <c r="I1276" s="333" t="s">
        <v>34</v>
      </c>
      <c r="J1276" s="333" t="s">
        <v>608</v>
      </c>
      <c r="K1276" s="334" t="s">
        <v>48</v>
      </c>
      <c r="L1276" s="335"/>
      <c r="M1276" s="335"/>
      <c r="N1276" s="334">
        <v>555886</v>
      </c>
      <c r="O1276" s="334" t="s">
        <v>1321</v>
      </c>
      <c r="P1276" s="338">
        <v>44084</v>
      </c>
      <c r="Q1276" s="339">
        <v>113865391.77</v>
      </c>
      <c r="R1276" s="339">
        <v>106401127.50039677</v>
      </c>
      <c r="S1276" s="334">
        <v>62</v>
      </c>
      <c r="T1276" s="336">
        <v>-6.0728695643546771E-2</v>
      </c>
      <c r="U1276" s="336">
        <v>-0.68307111690720157</v>
      </c>
      <c r="V1276" s="336">
        <v>-0.22284780187218667</v>
      </c>
      <c r="W1276" s="336">
        <v>-2.0452321458659175</v>
      </c>
      <c r="X1276" s="336">
        <v>-0.17169237242376145</v>
      </c>
      <c r="Y1276" s="336">
        <v>-1.2073047845427245</v>
      </c>
      <c r="Z1276" s="336" t="s">
        <v>1418</v>
      </c>
      <c r="AA1276" s="336" t="s">
        <v>1418</v>
      </c>
      <c r="AB1276" s="336">
        <v>0.25477366757238812</v>
      </c>
      <c r="AC1276" s="340">
        <v>-1.2680758755432222</v>
      </c>
      <c r="AD1276" s="509">
        <v>38173724000100</v>
      </c>
      <c r="AE1276" s="337" t="s">
        <v>2149</v>
      </c>
      <c r="AF1276" s="337" t="s">
        <v>2134</v>
      </c>
      <c r="AG1276" s="341" t="s">
        <v>1436</v>
      </c>
      <c r="AH1276" s="341" t="s">
        <v>2135</v>
      </c>
      <c r="AI1276" s="341">
        <v>200000</v>
      </c>
      <c r="AJ1276" s="341">
        <v>10000</v>
      </c>
      <c r="AK1276" s="341">
        <v>50000</v>
      </c>
      <c r="AL1276" s="640">
        <v>0.03</v>
      </c>
      <c r="AM1276" s="640" t="s">
        <v>34</v>
      </c>
      <c r="AN1276" s="336" t="s">
        <v>34</v>
      </c>
      <c r="AO1276" s="334" t="s">
        <v>1324</v>
      </c>
      <c r="AP1276" s="337" t="s">
        <v>716</v>
      </c>
      <c r="AQ1276" s="343" t="s">
        <v>659</v>
      </c>
      <c r="AR1276" s="336" t="s">
        <v>34</v>
      </c>
      <c r="AS1276" s="336" t="s">
        <v>34</v>
      </c>
      <c r="AT1276" s="336"/>
      <c r="AX1276" s="629"/>
      <c r="AY1276" s="630"/>
      <c r="AZ1276" s="630"/>
      <c r="BA1276" s="630"/>
      <c r="BB1276" s="631"/>
      <c r="BC1276" s="630"/>
      <c r="BD1276" s="630"/>
      <c r="BE1276" s="630"/>
      <c r="BF1276" s="630"/>
      <c r="BG1276" s="631"/>
      <c r="BH1276" s="631"/>
      <c r="BI1276" s="632"/>
      <c r="BJ1276" s="632"/>
      <c r="BK1276" s="632"/>
      <c r="BL1276" s="631"/>
      <c r="BM1276" s="631"/>
      <c r="BN1276" s="631"/>
      <c r="BO1276" s="631"/>
      <c r="BP1276" s="631"/>
      <c r="BQ1276" s="631"/>
      <c r="BR1276" s="631"/>
      <c r="BS1276" s="631"/>
      <c r="BT1276" s="634"/>
      <c r="BU1276" s="635"/>
      <c r="BV1276" s="633"/>
      <c r="BW1276" s="636"/>
    </row>
    <row r="1277" spans="2:75" ht="15.75" customHeight="1">
      <c r="B1277" s="330" t="s">
        <v>911</v>
      </c>
      <c r="C1277" s="331">
        <v>11977572000141</v>
      </c>
      <c r="D1277" s="332" t="s">
        <v>14</v>
      </c>
      <c r="E1277" s="332" t="s">
        <v>607</v>
      </c>
      <c r="F1277" s="332" t="s">
        <v>1317</v>
      </c>
      <c r="G1277" s="333"/>
      <c r="H1277" s="333" t="s">
        <v>34</v>
      </c>
      <c r="I1277" s="333" t="s">
        <v>34</v>
      </c>
      <c r="J1277" s="333" t="s">
        <v>608</v>
      </c>
      <c r="K1277" s="334" t="s">
        <v>48</v>
      </c>
      <c r="L1277" s="335"/>
      <c r="M1277" s="335" t="s">
        <v>34</v>
      </c>
      <c r="N1277" s="334">
        <v>264611</v>
      </c>
      <c r="O1277" s="334" t="s">
        <v>1324</v>
      </c>
      <c r="P1277" s="338">
        <v>40534</v>
      </c>
      <c r="Q1277" s="339">
        <v>23100143.710000001</v>
      </c>
      <c r="R1277" s="339">
        <v>47744402.705436535</v>
      </c>
      <c r="S1277" s="334">
        <v>62</v>
      </c>
      <c r="T1277" s="336">
        <v>-9.0945135699436741E-2</v>
      </c>
      <c r="U1277" s="336">
        <v>-1.1756655199826191</v>
      </c>
      <c r="V1277" s="336">
        <v>-0.33256445429206583</v>
      </c>
      <c r="W1277" s="336">
        <v>-3.2602436595652726</v>
      </c>
      <c r="X1277" s="336">
        <v>-0.29698456430194953</v>
      </c>
      <c r="Y1277" s="336">
        <v>-2.2520879014809458</v>
      </c>
      <c r="Z1277" s="336">
        <v>-0.12232866763592609</v>
      </c>
      <c r="AA1277" s="336">
        <v>-0.69535580436080957</v>
      </c>
      <c r="AB1277" s="336">
        <v>0.26589479446556369</v>
      </c>
      <c r="AC1277" s="340">
        <v>-1.7519856888553733</v>
      </c>
      <c r="AD1277" s="509">
        <v>38386961000159</v>
      </c>
      <c r="AE1277" s="337" t="s">
        <v>2240</v>
      </c>
      <c r="AF1277" s="337" t="s">
        <v>2143</v>
      </c>
      <c r="AG1277" s="341" t="s">
        <v>1437</v>
      </c>
      <c r="AH1277" s="341" t="s">
        <v>2135</v>
      </c>
      <c r="AI1277" s="341">
        <v>50000</v>
      </c>
      <c r="AJ1277" s="341">
        <v>5000</v>
      </c>
      <c r="AK1277" s="341">
        <v>5000</v>
      </c>
      <c r="AL1277" s="336">
        <v>0.02</v>
      </c>
      <c r="AM1277" s="336">
        <v>0.2</v>
      </c>
      <c r="AN1277" s="336" t="s">
        <v>2166</v>
      </c>
      <c r="AO1277" s="334" t="s">
        <v>1324</v>
      </c>
      <c r="AP1277" s="337" t="s">
        <v>716</v>
      </c>
      <c r="AQ1277" s="343" t="s">
        <v>665</v>
      </c>
      <c r="AR1277" s="336">
        <v>5.3333333333333332E-3</v>
      </c>
      <c r="AS1277" s="336">
        <v>5.3333333333333332E-3</v>
      </c>
      <c r="AT1277" s="336"/>
      <c r="AX1277" s="629"/>
      <c r="AY1277" s="630"/>
      <c r="AZ1277" s="630"/>
      <c r="BA1277" s="630"/>
      <c r="BB1277" s="631"/>
      <c r="BC1277" s="630"/>
      <c r="BD1277" s="630"/>
      <c r="BE1277" s="630"/>
      <c r="BF1277" s="630"/>
      <c r="BG1277" s="631"/>
      <c r="BH1277" s="631"/>
      <c r="BI1277" s="632"/>
      <c r="BJ1277" s="632"/>
      <c r="BK1277" s="632"/>
      <c r="BL1277" s="631"/>
      <c r="BM1277" s="631"/>
      <c r="BN1277" s="631"/>
      <c r="BO1277" s="631"/>
      <c r="BP1277" s="631"/>
      <c r="BQ1277" s="631"/>
      <c r="BR1277" s="631"/>
      <c r="BS1277" s="631"/>
      <c r="BT1277" s="634"/>
      <c r="BU1277" s="635"/>
      <c r="BV1277" s="633"/>
      <c r="BW1277" s="636"/>
    </row>
    <row r="1278" spans="2:75" ht="15.75" customHeight="1">
      <c r="B1278" s="330" t="s">
        <v>914</v>
      </c>
      <c r="C1278" s="331">
        <v>36352596000136</v>
      </c>
      <c r="D1278" s="332" t="s">
        <v>14</v>
      </c>
      <c r="E1278" s="332" t="s">
        <v>607</v>
      </c>
      <c r="F1278" s="332" t="s">
        <v>1317</v>
      </c>
      <c r="G1278" s="333"/>
      <c r="H1278" s="333" t="s">
        <v>34</v>
      </c>
      <c r="I1278" s="333" t="s">
        <v>34</v>
      </c>
      <c r="J1278" s="333" t="s">
        <v>608</v>
      </c>
      <c r="K1278" s="334" t="s">
        <v>48</v>
      </c>
      <c r="L1278" s="335"/>
      <c r="M1278" s="335" t="s">
        <v>1415</v>
      </c>
      <c r="N1278" s="334">
        <v>539082</v>
      </c>
      <c r="O1278" s="334" t="s">
        <v>1321</v>
      </c>
      <c r="P1278" s="338">
        <v>43990</v>
      </c>
      <c r="Q1278" s="339">
        <v>28296304.239999998</v>
      </c>
      <c r="R1278" s="339">
        <v>83480578.224880964</v>
      </c>
      <c r="S1278" s="334">
        <v>62</v>
      </c>
      <c r="T1278" s="336">
        <v>-0.27383608331334841</v>
      </c>
      <c r="U1278" s="336">
        <v>-3.5399324966930088</v>
      </c>
      <c r="V1278" s="336">
        <v>-0.46302155406396672</v>
      </c>
      <c r="W1278" s="336">
        <v>-4.5391594513386364</v>
      </c>
      <c r="X1278" s="336">
        <v>-0.24900995166570195</v>
      </c>
      <c r="Y1278" s="336">
        <v>-1.8882876987657677</v>
      </c>
      <c r="Z1278" s="336" t="s">
        <v>1418</v>
      </c>
      <c r="AA1278" s="336" t="s">
        <v>1418</v>
      </c>
      <c r="AB1278" s="336">
        <v>0.32886646611455106</v>
      </c>
      <c r="AC1278" s="340">
        <v>-2.01925060850404</v>
      </c>
      <c r="AD1278" s="509">
        <v>42870670000109</v>
      </c>
      <c r="AE1278" s="337" t="s">
        <v>2240</v>
      </c>
      <c r="AF1278" s="337" t="s">
        <v>2143</v>
      </c>
      <c r="AG1278" s="341" t="s">
        <v>1437</v>
      </c>
      <c r="AH1278" s="341" t="s">
        <v>2135</v>
      </c>
      <c r="AI1278" s="341">
        <v>5000</v>
      </c>
      <c r="AJ1278" s="341">
        <v>1000</v>
      </c>
      <c r="AK1278" s="341">
        <v>5000</v>
      </c>
      <c r="AL1278" s="336">
        <v>0.02</v>
      </c>
      <c r="AM1278" s="336">
        <v>0.2</v>
      </c>
      <c r="AN1278" s="336" t="s">
        <v>34</v>
      </c>
      <c r="AO1278" s="334" t="s">
        <v>1324</v>
      </c>
      <c r="AP1278" s="337" t="s">
        <v>716</v>
      </c>
      <c r="AQ1278" s="343" t="s">
        <v>659</v>
      </c>
      <c r="AR1278" s="336">
        <v>2E-3</v>
      </c>
      <c r="AS1278" s="336">
        <v>2E-3</v>
      </c>
      <c r="AT1278" s="336"/>
      <c r="AX1278" s="629"/>
      <c r="AY1278" s="630"/>
      <c r="AZ1278" s="630"/>
      <c r="BA1278" s="630"/>
      <c r="BB1278" s="631"/>
      <c r="BC1278" s="630"/>
      <c r="BD1278" s="630"/>
      <c r="BE1278" s="630"/>
      <c r="BF1278" s="630"/>
      <c r="BG1278" s="631"/>
      <c r="BH1278" s="631"/>
      <c r="BI1278" s="632"/>
      <c r="BJ1278" s="632"/>
      <c r="BK1278" s="632"/>
      <c r="BL1278" s="631"/>
      <c r="BM1278" s="631"/>
      <c r="BN1278" s="631"/>
      <c r="BO1278" s="631"/>
      <c r="BP1278" s="631"/>
      <c r="BQ1278" s="631"/>
      <c r="BR1278" s="631"/>
      <c r="BS1278" s="631"/>
      <c r="BT1278" s="634"/>
      <c r="BU1278" s="635"/>
      <c r="BV1278" s="633"/>
      <c r="BW1278" s="636"/>
    </row>
    <row r="1279" spans="2:75" ht="15.75" customHeight="1">
      <c r="B1279" s="330" t="s">
        <v>179</v>
      </c>
      <c r="C1279" s="331">
        <v>16948298000104</v>
      </c>
      <c r="D1279" s="332" t="s">
        <v>14</v>
      </c>
      <c r="E1279" s="332" t="s">
        <v>607</v>
      </c>
      <c r="F1279" s="332" t="s">
        <v>1317</v>
      </c>
      <c r="G1279" s="333"/>
      <c r="H1279" s="333" t="s">
        <v>34</v>
      </c>
      <c r="I1279" s="333" t="s">
        <v>34</v>
      </c>
      <c r="J1279" s="333" t="s">
        <v>608</v>
      </c>
      <c r="K1279" s="334" t="s">
        <v>48</v>
      </c>
      <c r="L1279" s="335"/>
      <c r="M1279" s="335" t="s">
        <v>34</v>
      </c>
      <c r="N1279" s="334">
        <v>320757</v>
      </c>
      <c r="O1279" s="334" t="s">
        <v>1321</v>
      </c>
      <c r="P1279" s="338">
        <v>41249</v>
      </c>
      <c r="Q1279" s="339">
        <v>413942417.26999998</v>
      </c>
      <c r="R1279" s="339">
        <v>713335411.06579387</v>
      </c>
      <c r="S1279" s="334">
        <v>62</v>
      </c>
      <c r="T1279" s="336">
        <v>-8.8286086670300135E-2</v>
      </c>
      <c r="U1279" s="336">
        <v>-1.1412914741861431</v>
      </c>
      <c r="V1279" s="336">
        <v>-0.32918162130318174</v>
      </c>
      <c r="W1279" s="336">
        <v>-3.2270805849761528</v>
      </c>
      <c r="X1279" s="336">
        <v>-0.2813549558410865</v>
      </c>
      <c r="Y1279" s="336">
        <v>-2.1335657412389537</v>
      </c>
      <c r="Z1279" s="336">
        <v>-0.10414750108614867</v>
      </c>
      <c r="AA1279" s="336">
        <v>-0.5920081595710821</v>
      </c>
      <c r="AB1279" s="336">
        <v>0.26562357464935682</v>
      </c>
      <c r="AC1279" s="340">
        <v>-1.7350470350743794</v>
      </c>
      <c r="AD1279" s="509">
        <v>11225860000140</v>
      </c>
      <c r="AE1279" s="337" t="s">
        <v>2240</v>
      </c>
      <c r="AF1279" s="337" t="s">
        <v>2143</v>
      </c>
      <c r="AG1279" s="341" t="s">
        <v>1437</v>
      </c>
      <c r="AH1279" s="341" t="s">
        <v>2138</v>
      </c>
      <c r="AI1279" s="341">
        <v>50000</v>
      </c>
      <c r="AJ1279" s="341">
        <v>1000</v>
      </c>
      <c r="AK1279" s="341">
        <v>1000</v>
      </c>
      <c r="AL1279" s="336">
        <v>0.02</v>
      </c>
      <c r="AM1279" s="336">
        <v>0.2</v>
      </c>
      <c r="AN1279" s="336" t="s">
        <v>34</v>
      </c>
      <c r="AO1279" s="334" t="s">
        <v>1324</v>
      </c>
      <c r="AP1279" s="337" t="s">
        <v>716</v>
      </c>
      <c r="AQ1279" s="343" t="s">
        <v>665</v>
      </c>
      <c r="AR1279" s="336">
        <v>5.3333333333333332E-3</v>
      </c>
      <c r="AS1279" s="336">
        <v>5.3333333333333332E-3</v>
      </c>
      <c r="AT1279" s="336"/>
      <c r="AX1279" s="629"/>
      <c r="AY1279" s="630"/>
      <c r="AZ1279" s="630"/>
      <c r="BA1279" s="630"/>
      <c r="BB1279" s="631"/>
      <c r="BC1279" s="630"/>
      <c r="BD1279" s="630"/>
      <c r="BE1279" s="630"/>
      <c r="BF1279" s="630"/>
      <c r="BG1279" s="631"/>
      <c r="BH1279" s="631"/>
      <c r="BI1279" s="632"/>
      <c r="BJ1279" s="632"/>
      <c r="BK1279" s="632"/>
      <c r="BL1279" s="631"/>
      <c r="BM1279" s="631"/>
      <c r="BN1279" s="631"/>
      <c r="BO1279" s="631"/>
      <c r="BP1279" s="631"/>
      <c r="BQ1279" s="631"/>
      <c r="BR1279" s="631"/>
      <c r="BS1279" s="631"/>
      <c r="BT1279" s="634"/>
      <c r="BU1279" s="635"/>
      <c r="BV1279" s="633"/>
      <c r="BW1279" s="636"/>
    </row>
    <row r="1280" spans="2:75" ht="15.75" customHeight="1">
      <c r="B1280" s="330" t="s">
        <v>553</v>
      </c>
      <c r="C1280" s="331">
        <v>35343074000105</v>
      </c>
      <c r="D1280" s="332" t="s">
        <v>14</v>
      </c>
      <c r="E1280" s="332" t="s">
        <v>607</v>
      </c>
      <c r="F1280" s="332" t="s">
        <v>1317</v>
      </c>
      <c r="G1280" s="333"/>
      <c r="H1280" s="333" t="s">
        <v>34</v>
      </c>
      <c r="I1280" s="333" t="s">
        <v>34</v>
      </c>
      <c r="J1280" s="333" t="s">
        <v>608</v>
      </c>
      <c r="K1280" s="334" t="s">
        <v>48</v>
      </c>
      <c r="L1280" s="335"/>
      <c r="M1280" s="335" t="s">
        <v>1415</v>
      </c>
      <c r="N1280" s="334">
        <v>534757</v>
      </c>
      <c r="O1280" s="334" t="s">
        <v>1321</v>
      </c>
      <c r="P1280" s="338">
        <v>43941</v>
      </c>
      <c r="Q1280" s="339">
        <v>22992033.600000001</v>
      </c>
      <c r="R1280" s="339">
        <v>29318536.954920653</v>
      </c>
      <c r="S1280" s="334">
        <v>62</v>
      </c>
      <c r="T1280" s="336">
        <v>-9.0184477785158812E-2</v>
      </c>
      <c r="U1280" s="336">
        <v>-1.1658323466584961</v>
      </c>
      <c r="V1280" s="336">
        <v>-0.33174879131675694</v>
      </c>
      <c r="W1280" s="336">
        <v>-3.2522474350461676</v>
      </c>
      <c r="X1280" s="336">
        <v>-0.28161656892152709</v>
      </c>
      <c r="Y1280" s="336">
        <v>-2.1355496007527108</v>
      </c>
      <c r="Z1280" s="336" t="s">
        <v>1418</v>
      </c>
      <c r="AA1280" s="336" t="s">
        <v>1418</v>
      </c>
      <c r="AB1280" s="336">
        <v>0.26592514042845872</v>
      </c>
      <c r="AC1280" s="340">
        <v>-1.7471727492778206</v>
      </c>
      <c r="AD1280" s="509">
        <v>38386961000159</v>
      </c>
      <c r="AE1280" s="337" t="s">
        <v>2240</v>
      </c>
      <c r="AF1280" s="337" t="s">
        <v>2134</v>
      </c>
      <c r="AG1280" s="341" t="s">
        <v>1436</v>
      </c>
      <c r="AH1280" s="341" t="s">
        <v>2156</v>
      </c>
      <c r="AI1280" s="341">
        <v>0</v>
      </c>
      <c r="AJ1280" s="341">
        <v>0</v>
      </c>
      <c r="AK1280" s="341">
        <v>0</v>
      </c>
      <c r="AL1280" s="336">
        <v>0.02</v>
      </c>
      <c r="AM1280" s="336">
        <v>0.2</v>
      </c>
      <c r="AN1280" s="336" t="s">
        <v>34</v>
      </c>
      <c r="AO1280" s="334" t="s">
        <v>1324</v>
      </c>
      <c r="AP1280" s="337" t="s">
        <v>716</v>
      </c>
      <c r="AQ1280" s="343" t="s">
        <v>665</v>
      </c>
      <c r="AR1280" s="336">
        <v>3.3333333333333331E-3</v>
      </c>
      <c r="AS1280" s="336">
        <v>3.3333333333333331E-3</v>
      </c>
      <c r="AT1280" s="336"/>
      <c r="AX1280" s="629"/>
      <c r="AY1280" s="630"/>
      <c r="AZ1280" s="630"/>
      <c r="BA1280" s="630"/>
      <c r="BB1280" s="631"/>
      <c r="BC1280" s="630"/>
      <c r="BD1280" s="630"/>
      <c r="BE1280" s="630"/>
      <c r="BF1280" s="630"/>
      <c r="BG1280" s="631"/>
      <c r="BH1280" s="631"/>
      <c r="BI1280" s="632"/>
      <c r="BJ1280" s="632"/>
      <c r="BK1280" s="632"/>
      <c r="BL1280" s="631"/>
      <c r="BM1280" s="631"/>
      <c r="BN1280" s="631"/>
      <c r="BO1280" s="631"/>
      <c r="BP1280" s="631"/>
      <c r="BQ1280" s="631"/>
      <c r="BR1280" s="631"/>
      <c r="BS1280" s="631"/>
      <c r="BT1280" s="634"/>
      <c r="BU1280" s="635"/>
      <c r="BV1280" s="633"/>
      <c r="BW1280" s="636"/>
    </row>
    <row r="1281" spans="2:75" ht="15.75" customHeight="1">
      <c r="B1281" s="330" t="s">
        <v>1620</v>
      </c>
      <c r="C1281" s="331">
        <v>34200563000145</v>
      </c>
      <c r="D1281" s="332" t="s">
        <v>14</v>
      </c>
      <c r="E1281" s="332" t="s">
        <v>607</v>
      </c>
      <c r="F1281" s="332" t="s">
        <v>1317</v>
      </c>
      <c r="G1281" s="333"/>
      <c r="H1281" s="333" t="s">
        <v>34</v>
      </c>
      <c r="I1281" s="333" t="s">
        <v>34</v>
      </c>
      <c r="J1281" s="333" t="s">
        <v>608</v>
      </c>
      <c r="K1281" s="334" t="s">
        <v>48</v>
      </c>
      <c r="L1281" s="335"/>
      <c r="M1281" s="335"/>
      <c r="N1281" s="334">
        <v>504580</v>
      </c>
      <c r="O1281" s="334" t="s">
        <v>1321</v>
      </c>
      <c r="P1281" s="338">
        <v>43692</v>
      </c>
      <c r="Q1281" s="339">
        <v>11962770.33</v>
      </c>
      <c r="R1281" s="339">
        <v>14731552.485317461</v>
      </c>
      <c r="S1281" s="334">
        <v>62</v>
      </c>
      <c r="T1281" s="336">
        <v>-5.5030683628296662E-2</v>
      </c>
      <c r="U1281" s="336">
        <v>-0.61898037051190768</v>
      </c>
      <c r="V1281" s="336">
        <v>-0.22004633481400626</v>
      </c>
      <c r="W1281" s="336">
        <v>-2.0195210980797644</v>
      </c>
      <c r="X1281" s="336">
        <v>-0.18101403065495825</v>
      </c>
      <c r="Y1281" s="336">
        <v>-1.2728527318599139</v>
      </c>
      <c r="Z1281" s="336">
        <v>0.19210605566037553</v>
      </c>
      <c r="AA1281" s="336">
        <v>1.0497757761799964</v>
      </c>
      <c r="AB1281" s="336">
        <v>0.25583086983455422</v>
      </c>
      <c r="AC1281" s="340">
        <v>-1.2477146680269235</v>
      </c>
      <c r="AD1281" s="509">
        <v>34258716000105</v>
      </c>
      <c r="AE1281" s="337" t="s">
        <v>2343</v>
      </c>
      <c r="AF1281" s="337" t="s">
        <v>2343</v>
      </c>
      <c r="AG1281" s="341" t="s">
        <v>1440</v>
      </c>
      <c r="AH1281" s="341" t="s">
        <v>2135</v>
      </c>
      <c r="AI1281" s="341">
        <v>50000</v>
      </c>
      <c r="AJ1281" s="341">
        <v>10000</v>
      </c>
      <c r="AK1281" s="341">
        <v>10000</v>
      </c>
      <c r="AL1281" s="336">
        <v>0</v>
      </c>
      <c r="AM1281" s="336" t="s">
        <v>34</v>
      </c>
      <c r="AN1281" s="336" t="s">
        <v>666</v>
      </c>
      <c r="AO1281" s="334" t="s">
        <v>1324</v>
      </c>
      <c r="AP1281" s="337" t="s">
        <v>716</v>
      </c>
      <c r="AQ1281" s="343" t="s">
        <v>659</v>
      </c>
      <c r="AR1281" s="336" t="s">
        <v>34</v>
      </c>
      <c r="AS1281" s="336" t="s">
        <v>34</v>
      </c>
      <c r="AT1281" s="336"/>
      <c r="AX1281" s="629"/>
      <c r="AY1281" s="630"/>
      <c r="AZ1281" s="630"/>
      <c r="BA1281" s="630"/>
      <c r="BB1281" s="631"/>
      <c r="BC1281" s="630"/>
      <c r="BD1281" s="630"/>
      <c r="BE1281" s="630"/>
      <c r="BF1281" s="630"/>
      <c r="BG1281" s="631"/>
      <c r="BH1281" s="631"/>
      <c r="BI1281" s="632"/>
      <c r="BJ1281" s="632"/>
      <c r="BK1281" s="632"/>
      <c r="BL1281" s="631"/>
      <c r="BM1281" s="631"/>
      <c r="BN1281" s="631"/>
      <c r="BO1281" s="631"/>
      <c r="BP1281" s="631"/>
      <c r="BQ1281" s="631"/>
      <c r="BR1281" s="631"/>
      <c r="BS1281" s="631"/>
      <c r="BT1281" s="634"/>
      <c r="BU1281" s="635"/>
      <c r="BV1281" s="633"/>
      <c r="BW1281" s="636"/>
    </row>
    <row r="1282" spans="2:75" ht="15.75" customHeight="1">
      <c r="B1282" s="330" t="s">
        <v>1621</v>
      </c>
      <c r="C1282" s="331">
        <v>34674552000105</v>
      </c>
      <c r="D1282" s="332" t="s">
        <v>14</v>
      </c>
      <c r="E1282" s="332" t="s">
        <v>607</v>
      </c>
      <c r="F1282" s="332" t="s">
        <v>1317</v>
      </c>
      <c r="G1282" s="333"/>
      <c r="H1282" s="333" t="s">
        <v>34</v>
      </c>
      <c r="I1282" s="333" t="s">
        <v>34</v>
      </c>
      <c r="J1282" s="333" t="s">
        <v>608</v>
      </c>
      <c r="K1282" s="334" t="s">
        <v>48</v>
      </c>
      <c r="L1282" s="335"/>
      <c r="M1282" s="335"/>
      <c r="N1282" s="334">
        <v>511455</v>
      </c>
      <c r="O1282" s="334" t="s">
        <v>1321</v>
      </c>
      <c r="P1282" s="338">
        <v>43759</v>
      </c>
      <c r="Q1282" s="339">
        <v>98559731.299999997</v>
      </c>
      <c r="R1282" s="339">
        <v>251197355.08984134</v>
      </c>
      <c r="S1282" s="334">
        <v>62</v>
      </c>
      <c r="T1282" s="336">
        <v>-4.9849420393040633E-2</v>
      </c>
      <c r="U1282" s="336">
        <v>-0.56070196970662645</v>
      </c>
      <c r="V1282" s="336">
        <v>-0.21706044834215987</v>
      </c>
      <c r="W1282" s="336">
        <v>-1.9921175026894498</v>
      </c>
      <c r="X1282" s="336">
        <v>-0.18278706220907937</v>
      </c>
      <c r="Y1282" s="336">
        <v>-1.2853203182076194</v>
      </c>
      <c r="Z1282" s="336" t="s">
        <v>1418</v>
      </c>
      <c r="AA1282" s="336" t="s">
        <v>1418</v>
      </c>
      <c r="AB1282" s="336">
        <v>0.25338620636213049</v>
      </c>
      <c r="AC1282" s="340">
        <v>-1.2471328837659517</v>
      </c>
      <c r="AD1282" s="509">
        <v>34581222000167</v>
      </c>
      <c r="AE1282" s="337" t="s">
        <v>2343</v>
      </c>
      <c r="AF1282" s="337" t="s">
        <v>2343</v>
      </c>
      <c r="AG1282" s="341" t="s">
        <v>1440</v>
      </c>
      <c r="AH1282" s="341" t="s">
        <v>2135</v>
      </c>
      <c r="AI1282" s="341">
        <v>50000</v>
      </c>
      <c r="AJ1282" s="341">
        <v>10000</v>
      </c>
      <c r="AK1282" s="341">
        <v>10000</v>
      </c>
      <c r="AL1282" s="336">
        <v>0</v>
      </c>
      <c r="AM1282" s="336" t="s">
        <v>34</v>
      </c>
      <c r="AN1282" s="336" t="s">
        <v>666</v>
      </c>
      <c r="AO1282" s="334" t="s">
        <v>1324</v>
      </c>
      <c r="AP1282" s="337" t="s">
        <v>716</v>
      </c>
      <c r="AQ1282" s="343" t="s">
        <v>659</v>
      </c>
      <c r="AR1282" s="336" t="s">
        <v>34</v>
      </c>
      <c r="AS1282" s="336" t="s">
        <v>34</v>
      </c>
      <c r="AT1282" s="336"/>
      <c r="AX1282" s="629"/>
      <c r="AY1282" s="630"/>
      <c r="AZ1282" s="630"/>
      <c r="BA1282" s="630"/>
      <c r="BB1282" s="631"/>
      <c r="BC1282" s="630"/>
      <c r="BD1282" s="630"/>
      <c r="BE1282" s="630"/>
      <c r="BF1282" s="630"/>
      <c r="BG1282" s="631"/>
      <c r="BH1282" s="631"/>
      <c r="BI1282" s="632"/>
      <c r="BJ1282" s="632"/>
      <c r="BK1282" s="632"/>
      <c r="BL1282" s="631"/>
      <c r="BM1282" s="631"/>
      <c r="BN1282" s="631"/>
      <c r="BO1282" s="631"/>
      <c r="BP1282" s="631"/>
      <c r="BQ1282" s="631"/>
      <c r="BR1282" s="631"/>
      <c r="BS1282" s="631"/>
      <c r="BT1282" s="634"/>
      <c r="BU1282" s="635"/>
      <c r="BV1282" s="633"/>
      <c r="BW1282" s="636"/>
    </row>
    <row r="1283" spans="2:75" ht="15.75" customHeight="1">
      <c r="B1283" s="330" t="s">
        <v>1225</v>
      </c>
      <c r="C1283" s="331">
        <v>35471498000155</v>
      </c>
      <c r="D1283" s="332" t="s">
        <v>14</v>
      </c>
      <c r="E1283" s="332" t="s">
        <v>607</v>
      </c>
      <c r="F1283" s="332" t="s">
        <v>1317</v>
      </c>
      <c r="G1283" s="333"/>
      <c r="H1283" s="333" t="s">
        <v>34</v>
      </c>
      <c r="I1283" s="333" t="s">
        <v>34</v>
      </c>
      <c r="J1283" s="333" t="s">
        <v>608</v>
      </c>
      <c r="K1283" s="334" t="s">
        <v>48</v>
      </c>
      <c r="L1283" s="335"/>
      <c r="M1283" s="335" t="s">
        <v>34</v>
      </c>
      <c r="N1283" s="334">
        <v>529478</v>
      </c>
      <c r="O1283" s="334" t="s">
        <v>1321</v>
      </c>
      <c r="P1283" s="338">
        <v>43896</v>
      </c>
      <c r="Q1283" s="339">
        <v>575605236.67999995</v>
      </c>
      <c r="R1283" s="339">
        <v>575692570.7237699</v>
      </c>
      <c r="S1283" s="334">
        <v>62</v>
      </c>
      <c r="T1283" s="336">
        <v>6.6221561566536469E-2</v>
      </c>
      <c r="U1283" s="336">
        <v>0.85605905158559581</v>
      </c>
      <c r="V1283" s="336">
        <v>-4.7959387822627098E-2</v>
      </c>
      <c r="W1283" s="336">
        <v>-0.47016236415944074</v>
      </c>
      <c r="X1283" s="336">
        <v>0.79757194278827592</v>
      </c>
      <c r="Y1283" s="336">
        <v>6.0481329295212074</v>
      </c>
      <c r="Z1283" s="336" t="s">
        <v>1418</v>
      </c>
      <c r="AA1283" s="336" t="s">
        <v>1418</v>
      </c>
      <c r="AB1283" s="336">
        <v>0.25737788615662338</v>
      </c>
      <c r="AC1283" s="340">
        <v>-0.44006194741590204</v>
      </c>
      <c r="AD1283" s="509">
        <v>29088425000186</v>
      </c>
      <c r="AE1283" s="337" t="s">
        <v>2285</v>
      </c>
      <c r="AF1283" s="337" t="s">
        <v>2134</v>
      </c>
      <c r="AG1283" s="341" t="s">
        <v>1436</v>
      </c>
      <c r="AH1283" s="341" t="s">
        <v>2138</v>
      </c>
      <c r="AI1283" s="341">
        <v>50</v>
      </c>
      <c r="AJ1283" s="341">
        <v>50</v>
      </c>
      <c r="AK1283" s="341">
        <v>30</v>
      </c>
      <c r="AL1283" s="336">
        <v>0.02</v>
      </c>
      <c r="AM1283" s="336">
        <v>0.2</v>
      </c>
      <c r="AN1283" s="336" t="s">
        <v>2185</v>
      </c>
      <c r="AO1283" s="334" t="s">
        <v>1324</v>
      </c>
      <c r="AP1283" s="337" t="s">
        <v>716</v>
      </c>
      <c r="AQ1283" s="343" t="s">
        <v>681</v>
      </c>
      <c r="AR1283" s="336">
        <v>5.3333333333333332E-3</v>
      </c>
      <c r="AS1283" s="336">
        <v>5.3333333333333332E-3</v>
      </c>
      <c r="AT1283" s="336"/>
      <c r="AX1283" s="629"/>
      <c r="AY1283" s="630"/>
      <c r="AZ1283" s="630"/>
      <c r="BA1283" s="630"/>
      <c r="BB1283" s="631"/>
      <c r="BC1283" s="630"/>
      <c r="BD1283" s="630"/>
      <c r="BE1283" s="630"/>
      <c r="BF1283" s="630"/>
      <c r="BG1283" s="631"/>
      <c r="BH1283" s="631"/>
      <c r="BI1283" s="632"/>
      <c r="BJ1283" s="632"/>
      <c r="BK1283" s="632"/>
      <c r="BL1283" s="631"/>
      <c r="BM1283" s="631"/>
      <c r="BN1283" s="631"/>
      <c r="BO1283" s="631"/>
      <c r="BP1283" s="631"/>
      <c r="BQ1283" s="631"/>
      <c r="BR1283" s="631"/>
      <c r="BS1283" s="631"/>
      <c r="BT1283" s="634"/>
      <c r="BU1283" s="635"/>
      <c r="BV1283" s="633"/>
      <c r="BW1283" s="636"/>
    </row>
    <row r="1284" spans="2:75" ht="15.75" customHeight="1">
      <c r="B1284" s="330" t="s">
        <v>337</v>
      </c>
      <c r="C1284" s="331">
        <v>20142615000160</v>
      </c>
      <c r="D1284" s="332" t="s">
        <v>11</v>
      </c>
      <c r="E1284" s="332" t="s">
        <v>620</v>
      </c>
      <c r="F1284" s="332" t="s">
        <v>685</v>
      </c>
      <c r="G1284" s="333" t="s">
        <v>738</v>
      </c>
      <c r="H1284" s="333" t="s">
        <v>34</v>
      </c>
      <c r="I1284" s="333" t="s">
        <v>1319</v>
      </c>
      <c r="J1284" s="333" t="s">
        <v>608</v>
      </c>
      <c r="K1284" s="334" t="s">
        <v>48</v>
      </c>
      <c r="L1284" s="335"/>
      <c r="M1284" s="335" t="s">
        <v>34</v>
      </c>
      <c r="N1284" s="334">
        <v>370797</v>
      </c>
      <c r="O1284" s="334" t="s">
        <v>1321</v>
      </c>
      <c r="P1284" s="338">
        <v>41796</v>
      </c>
      <c r="Q1284" s="339">
        <v>1377412.53</v>
      </c>
      <c r="R1284" s="339">
        <v>1463338.3840476193</v>
      </c>
      <c r="S1284" s="334">
        <v>62</v>
      </c>
      <c r="T1284" s="336">
        <v>-6.0197833994987349E-2</v>
      </c>
      <c r="U1284" s="336">
        <v>-0.77818914954879237</v>
      </c>
      <c r="V1284" s="336">
        <v>-0.19987837386972285</v>
      </c>
      <c r="W1284" s="336">
        <v>-1.9594764042963078</v>
      </c>
      <c r="X1284" s="336">
        <v>-0.27876138800970529</v>
      </c>
      <c r="Y1284" s="336">
        <v>-2.1138982452246315</v>
      </c>
      <c r="Z1284" s="336">
        <v>0.12423955316449753</v>
      </c>
      <c r="AA1284" s="336">
        <v>0.70621789719186878</v>
      </c>
      <c r="AB1284" s="336">
        <v>0.28102357695880381</v>
      </c>
      <c r="AC1284" s="340">
        <v>-0.99885864804752711</v>
      </c>
      <c r="AD1284" s="509">
        <v>0</v>
      </c>
      <c r="AE1284" s="337" t="s">
        <v>2388</v>
      </c>
      <c r="AF1284" s="337" t="s">
        <v>2134</v>
      </c>
      <c r="AG1284" s="341" t="s">
        <v>1436</v>
      </c>
      <c r="AH1284" s="341" t="s">
        <v>2138</v>
      </c>
      <c r="AI1284" s="341">
        <v>20000</v>
      </c>
      <c r="AJ1284" s="341">
        <v>10000</v>
      </c>
      <c r="AK1284" s="341">
        <v>20000</v>
      </c>
      <c r="AL1284" s="336">
        <v>0.02</v>
      </c>
      <c r="AM1284" s="336">
        <v>0.2</v>
      </c>
      <c r="AN1284" s="336" t="s">
        <v>34</v>
      </c>
      <c r="AO1284" s="334" t="s">
        <v>1324</v>
      </c>
      <c r="AP1284" s="337" t="s">
        <v>13</v>
      </c>
      <c r="AQ1284" s="343" t="s">
        <v>668</v>
      </c>
      <c r="AR1284" s="336">
        <v>5.3333333333333332E-3</v>
      </c>
      <c r="AS1284" s="336">
        <v>5.3333333333333332E-3</v>
      </c>
      <c r="AT1284" s="336"/>
      <c r="AX1284" s="629"/>
      <c r="AY1284" s="630"/>
      <c r="AZ1284" s="630"/>
      <c r="BA1284" s="630"/>
      <c r="BB1284" s="631"/>
      <c r="BC1284" s="630"/>
      <c r="BD1284" s="630"/>
      <c r="BE1284" s="630"/>
      <c r="BF1284" s="630"/>
      <c r="BG1284" s="631"/>
      <c r="BH1284" s="631"/>
      <c r="BI1284" s="632"/>
      <c r="BJ1284" s="632"/>
      <c r="BK1284" s="632"/>
      <c r="BL1284" s="631"/>
      <c r="BM1284" s="631"/>
      <c r="BN1284" s="631"/>
      <c r="BO1284" s="631"/>
      <c r="BP1284" s="631"/>
      <c r="BQ1284" s="631"/>
      <c r="BR1284" s="631"/>
      <c r="BS1284" s="631"/>
      <c r="BT1284" s="634"/>
      <c r="BU1284" s="635"/>
      <c r="BV1284" s="633"/>
      <c r="BW1284" s="636"/>
    </row>
    <row r="1285" spans="2:75" ht="15.75" customHeight="1">
      <c r="B1285" s="330" t="s">
        <v>1296</v>
      </c>
      <c r="C1285" s="331">
        <v>42831231000197</v>
      </c>
      <c r="D1285" s="332" t="s">
        <v>13</v>
      </c>
      <c r="E1285" s="332" t="s">
        <v>615</v>
      </c>
      <c r="F1285" s="332" t="s">
        <v>619</v>
      </c>
      <c r="G1285" s="333" t="s">
        <v>34</v>
      </c>
      <c r="H1285" s="333" t="s">
        <v>1338</v>
      </c>
      <c r="I1285" s="333" t="s">
        <v>34</v>
      </c>
      <c r="J1285" s="333" t="s">
        <v>608</v>
      </c>
      <c r="K1285" s="334" t="s">
        <v>48</v>
      </c>
      <c r="L1285" s="335"/>
      <c r="M1285" s="335" t="s">
        <v>1415</v>
      </c>
      <c r="N1285" s="334">
        <v>645605</v>
      </c>
      <c r="O1285" s="334" t="s">
        <v>1324</v>
      </c>
      <c r="P1285" s="338">
        <v>44676</v>
      </c>
      <c r="Q1285" s="339">
        <v>76463014.430000007</v>
      </c>
      <c r="R1285" s="339" t="s">
        <v>1418</v>
      </c>
      <c r="S1285" s="334">
        <v>62</v>
      </c>
      <c r="T1285" s="336" t="s">
        <v>1418</v>
      </c>
      <c r="U1285" s="336" t="s">
        <v>1418</v>
      </c>
      <c r="V1285" s="336" t="s">
        <v>1418</v>
      </c>
      <c r="W1285" s="336" t="s">
        <v>1418</v>
      </c>
      <c r="X1285" s="336" t="s">
        <v>1418</v>
      </c>
      <c r="Y1285" s="336" t="s">
        <v>1418</v>
      </c>
      <c r="Z1285" s="336" t="s">
        <v>1418</v>
      </c>
      <c r="AA1285" s="336" t="s">
        <v>1418</v>
      </c>
      <c r="AB1285" s="336" t="s">
        <v>1418</v>
      </c>
      <c r="AC1285" s="340" t="s">
        <v>1418</v>
      </c>
      <c r="AD1285" s="509">
        <v>42831201000180</v>
      </c>
      <c r="AE1285" s="337" t="s">
        <v>2319</v>
      </c>
      <c r="AF1285" s="337" t="s">
        <v>2140</v>
      </c>
      <c r="AG1285" s="341" t="s">
        <v>719</v>
      </c>
      <c r="AH1285" s="341" t="s">
        <v>2135</v>
      </c>
      <c r="AI1285" s="341">
        <v>100000</v>
      </c>
      <c r="AJ1285" s="341">
        <v>50000</v>
      </c>
      <c r="AK1285" s="341">
        <v>100000</v>
      </c>
      <c r="AL1285" s="336">
        <v>0.02</v>
      </c>
      <c r="AM1285" s="336">
        <v>0.2</v>
      </c>
      <c r="AN1285" s="336" t="s">
        <v>64</v>
      </c>
      <c r="AO1285" s="334" t="s">
        <v>1324</v>
      </c>
      <c r="AP1285" s="337" t="s">
        <v>13</v>
      </c>
      <c r="AQ1285" s="343" t="s">
        <v>668</v>
      </c>
      <c r="AR1285" s="336" t="s">
        <v>34</v>
      </c>
      <c r="AS1285" s="336" t="s">
        <v>34</v>
      </c>
      <c r="AT1285" s="336"/>
      <c r="AX1285" s="629"/>
      <c r="AY1285" s="630"/>
      <c r="AZ1285" s="630"/>
      <c r="BA1285" s="630"/>
      <c r="BB1285" s="631"/>
      <c r="BC1285" s="630"/>
      <c r="BD1285" s="630"/>
      <c r="BE1285" s="630"/>
      <c r="BF1285" s="630"/>
      <c r="BG1285" s="631"/>
      <c r="BH1285" s="631"/>
      <c r="BI1285" s="632"/>
      <c r="BJ1285" s="632"/>
      <c r="BK1285" s="632"/>
      <c r="BL1285" s="631"/>
      <c r="BM1285" s="631"/>
      <c r="BN1285" s="631"/>
      <c r="BO1285" s="631"/>
      <c r="BP1285" s="631"/>
      <c r="BQ1285" s="631"/>
      <c r="BR1285" s="631"/>
      <c r="BS1285" s="631"/>
      <c r="BT1285" s="634"/>
      <c r="BU1285" s="635"/>
      <c r="BV1285" s="633"/>
      <c r="BW1285" s="636"/>
    </row>
    <row r="1286" spans="2:75" ht="15.75" customHeight="1">
      <c r="B1286" s="330" t="s">
        <v>1264</v>
      </c>
      <c r="C1286" s="331">
        <v>33925183000105</v>
      </c>
      <c r="D1286" s="332" t="s">
        <v>13</v>
      </c>
      <c r="E1286" s="332" t="s">
        <v>616</v>
      </c>
      <c r="F1286" s="332" t="s">
        <v>619</v>
      </c>
      <c r="G1286" s="333" t="s">
        <v>34</v>
      </c>
      <c r="H1286" s="333" t="s">
        <v>1338</v>
      </c>
      <c r="I1286" s="333" t="s">
        <v>34</v>
      </c>
      <c r="J1286" s="333" t="s">
        <v>611</v>
      </c>
      <c r="K1286" s="334" t="s">
        <v>48</v>
      </c>
      <c r="L1286" s="335"/>
      <c r="M1286" s="335" t="s">
        <v>1415</v>
      </c>
      <c r="N1286" s="334">
        <v>532444</v>
      </c>
      <c r="O1286" s="334" t="s">
        <v>1321</v>
      </c>
      <c r="P1286" s="338">
        <v>43909</v>
      </c>
      <c r="Q1286" s="339">
        <v>82706585.900000006</v>
      </c>
      <c r="R1286" s="339">
        <v>108879252.66769844</v>
      </c>
      <c r="S1286" s="334">
        <v>62</v>
      </c>
      <c r="T1286" s="336">
        <v>-0.20164276997660124</v>
      </c>
      <c r="U1286" s="336">
        <v>-2.6066754443992193</v>
      </c>
      <c r="V1286" s="336">
        <v>-0.15096395901337434</v>
      </c>
      <c r="W1286" s="336">
        <v>-1.4799515818487987</v>
      </c>
      <c r="X1286" s="336">
        <v>-9.9415410365993884E-2</v>
      </c>
      <c r="Y1286" s="336">
        <v>-0.75388511666344715</v>
      </c>
      <c r="Z1286" s="336" t="s">
        <v>1418</v>
      </c>
      <c r="AA1286" s="336" t="s">
        <v>1418</v>
      </c>
      <c r="AB1286" s="336">
        <v>0.14210780323403679</v>
      </c>
      <c r="AC1286" s="340">
        <v>-1.7641414613557702</v>
      </c>
      <c r="AD1286" s="509">
        <v>0</v>
      </c>
      <c r="AE1286" s="337" t="s">
        <v>2254</v>
      </c>
      <c r="AF1286" s="337" t="s">
        <v>736</v>
      </c>
      <c r="AG1286" s="341" t="s">
        <v>736</v>
      </c>
      <c r="AH1286" s="341" t="s">
        <v>2135</v>
      </c>
      <c r="AI1286" s="341">
        <v>1000</v>
      </c>
      <c r="AJ1286" s="341" t="s">
        <v>1428</v>
      </c>
      <c r="AK1286" s="341" t="s">
        <v>1428</v>
      </c>
      <c r="AL1286" s="336">
        <v>7.4999999999999997E-3</v>
      </c>
      <c r="AM1286" s="336">
        <v>0.1</v>
      </c>
      <c r="AN1286" s="336" t="s">
        <v>2147</v>
      </c>
      <c r="AO1286" s="334" t="s">
        <v>1324</v>
      </c>
      <c r="AP1286" s="337" t="s">
        <v>13</v>
      </c>
      <c r="AQ1286" s="343" t="s">
        <v>679</v>
      </c>
      <c r="AR1286" s="336">
        <v>2.4997499999999998E-3</v>
      </c>
      <c r="AS1286" s="336">
        <v>2.4997499999999998E-3</v>
      </c>
      <c r="AT1286" s="336"/>
      <c r="AX1286" s="629"/>
      <c r="AY1286" s="630"/>
      <c r="AZ1286" s="630"/>
      <c r="BA1286" s="630"/>
      <c r="BB1286" s="631"/>
      <c r="BC1286" s="630"/>
      <c r="BD1286" s="630"/>
      <c r="BE1286" s="630"/>
      <c r="BF1286" s="630"/>
      <c r="BG1286" s="631"/>
      <c r="BH1286" s="631"/>
      <c r="BI1286" s="632"/>
      <c r="BJ1286" s="632"/>
      <c r="BK1286" s="632"/>
      <c r="BL1286" s="631"/>
      <c r="BM1286" s="631"/>
      <c r="BN1286" s="631"/>
      <c r="BO1286" s="631"/>
      <c r="BP1286" s="631"/>
      <c r="BQ1286" s="631"/>
      <c r="BR1286" s="631"/>
      <c r="BS1286" s="631"/>
      <c r="BT1286" s="634"/>
      <c r="BU1286" s="635"/>
      <c r="BV1286" s="633"/>
      <c r="BW1286" s="636"/>
    </row>
    <row r="1287" spans="2:75" ht="15.75" customHeight="1">
      <c r="B1287" s="330" t="s">
        <v>1265</v>
      </c>
      <c r="C1287" s="331">
        <v>40190965000109</v>
      </c>
      <c r="D1287" s="332" t="s">
        <v>13</v>
      </c>
      <c r="E1287" s="332" t="s">
        <v>615</v>
      </c>
      <c r="F1287" s="332" t="s">
        <v>619</v>
      </c>
      <c r="G1287" s="333" t="s">
        <v>34</v>
      </c>
      <c r="H1287" s="333" t="s">
        <v>865</v>
      </c>
      <c r="I1287" s="333" t="s">
        <v>34</v>
      </c>
      <c r="J1287" s="333"/>
      <c r="K1287" s="334" t="s">
        <v>48</v>
      </c>
      <c r="L1287" s="335"/>
      <c r="M1287" s="335" t="s">
        <v>1415</v>
      </c>
      <c r="N1287" s="334">
        <v>576492</v>
      </c>
      <c r="O1287" s="334" t="s">
        <v>1321</v>
      </c>
      <c r="P1287" s="338">
        <v>44253</v>
      </c>
      <c r="Q1287" s="339">
        <v>18789685.300000001</v>
      </c>
      <c r="R1287" s="339">
        <v>18800208.824007943</v>
      </c>
      <c r="S1287" s="334">
        <v>62</v>
      </c>
      <c r="T1287" s="336">
        <v>6.8144576476958818E-2</v>
      </c>
      <c r="U1287" s="336">
        <v>0.88091824066930646</v>
      </c>
      <c r="V1287" s="336">
        <v>3.8375335207864625E-2</v>
      </c>
      <c r="W1287" s="336">
        <v>0.37620660199979017</v>
      </c>
      <c r="X1287" s="336" t="s">
        <v>1418</v>
      </c>
      <c r="Y1287" s="336" t="s">
        <v>1418</v>
      </c>
      <c r="Z1287" s="336" t="s">
        <v>1418</v>
      </c>
      <c r="AA1287" s="336" t="s">
        <v>1418</v>
      </c>
      <c r="AB1287" s="336">
        <v>6.0651692915620746E-2</v>
      </c>
      <c r="AC1287" s="340">
        <v>-0.95064045743019188</v>
      </c>
      <c r="AD1287" s="509">
        <v>0</v>
      </c>
      <c r="AE1287" s="337" t="s">
        <v>2254</v>
      </c>
      <c r="AF1287" s="337" t="s">
        <v>2134</v>
      </c>
      <c r="AG1287" s="341" t="s">
        <v>1436</v>
      </c>
      <c r="AH1287" s="341" t="s">
        <v>2138</v>
      </c>
      <c r="AI1287" s="341">
        <v>0</v>
      </c>
      <c r="AJ1287" s="341">
        <v>0</v>
      </c>
      <c r="AK1287" s="341">
        <v>0</v>
      </c>
      <c r="AL1287" s="336">
        <v>7.4999999999999997E-3</v>
      </c>
      <c r="AM1287" s="336">
        <v>0.1</v>
      </c>
      <c r="AN1287" s="336" t="s">
        <v>34</v>
      </c>
      <c r="AO1287" s="334" t="s">
        <v>1324</v>
      </c>
      <c r="AP1287" s="337" t="s">
        <v>13</v>
      </c>
      <c r="AQ1287" s="343" t="s">
        <v>668</v>
      </c>
      <c r="AR1287" s="336">
        <v>2.4997499999999998E-3</v>
      </c>
      <c r="AS1287" s="336">
        <v>2.4997499999999998E-3</v>
      </c>
      <c r="AT1287" s="336"/>
      <c r="AX1287" s="629"/>
      <c r="AY1287" s="630"/>
      <c r="AZ1287" s="630"/>
      <c r="BA1287" s="630"/>
      <c r="BB1287" s="631"/>
      <c r="BC1287" s="630"/>
      <c r="BD1287" s="630"/>
      <c r="BE1287" s="630"/>
      <c r="BF1287" s="630"/>
      <c r="BG1287" s="631"/>
      <c r="BH1287" s="631"/>
      <c r="BI1287" s="632"/>
      <c r="BJ1287" s="632"/>
      <c r="BK1287" s="632"/>
      <c r="BL1287" s="631"/>
      <c r="BM1287" s="631"/>
      <c r="BN1287" s="631"/>
      <c r="BO1287" s="631"/>
      <c r="BP1287" s="631"/>
      <c r="BQ1287" s="631"/>
      <c r="BR1287" s="631"/>
      <c r="BS1287" s="631"/>
      <c r="BT1287" s="634"/>
      <c r="BU1287" s="635"/>
      <c r="BV1287" s="633"/>
      <c r="BW1287" s="636"/>
    </row>
    <row r="1288" spans="2:75" ht="15.75" customHeight="1">
      <c r="B1288" s="330" t="s">
        <v>119</v>
      </c>
      <c r="C1288" s="331">
        <v>8892340000186</v>
      </c>
      <c r="D1288" s="332" t="s">
        <v>14</v>
      </c>
      <c r="E1288" s="332" t="s">
        <v>607</v>
      </c>
      <c r="F1288" s="332"/>
      <c r="G1288" s="333"/>
      <c r="H1288" s="333" t="s">
        <v>34</v>
      </c>
      <c r="I1288" s="333" t="s">
        <v>34</v>
      </c>
      <c r="J1288" s="333" t="s">
        <v>608</v>
      </c>
      <c r="K1288" s="334" t="s">
        <v>48</v>
      </c>
      <c r="L1288" s="335"/>
      <c r="M1288" s="335" t="s">
        <v>34</v>
      </c>
      <c r="N1288" s="334">
        <v>210277</v>
      </c>
      <c r="O1288" s="334" t="s">
        <v>1324</v>
      </c>
      <c r="P1288" s="338">
        <v>39598</v>
      </c>
      <c r="Q1288" s="339">
        <v>119594808.06999999</v>
      </c>
      <c r="R1288" s="339">
        <v>168657971.14464271</v>
      </c>
      <c r="S1288" s="334">
        <v>62</v>
      </c>
      <c r="T1288" s="336">
        <v>-3.5863283499536269E-2</v>
      </c>
      <c r="U1288" s="336">
        <v>-0.46361166564324041</v>
      </c>
      <c r="V1288" s="336">
        <v>-0.24727733803635987</v>
      </c>
      <c r="W1288" s="336">
        <v>-2.4241447427186884</v>
      </c>
      <c r="X1288" s="336">
        <v>-0.17623833404221056</v>
      </c>
      <c r="Y1288" s="336">
        <v>-1.3364473025947581</v>
      </c>
      <c r="Z1288" s="336">
        <v>-9.0761063679713705E-2</v>
      </c>
      <c r="AA1288" s="336">
        <v>-0.51591530962702292</v>
      </c>
      <c r="AB1288" s="336">
        <v>0.25615914203515477</v>
      </c>
      <c r="AC1288" s="340">
        <v>-1.3595664644286685</v>
      </c>
      <c r="AD1288" s="509">
        <v>12823607000150</v>
      </c>
      <c r="AE1288" s="337" t="s">
        <v>2191</v>
      </c>
      <c r="AF1288" s="337" t="s">
        <v>2140</v>
      </c>
      <c r="AG1288" s="341" t="s">
        <v>719</v>
      </c>
      <c r="AH1288" s="341" t="s">
        <v>2138</v>
      </c>
      <c r="AI1288" s="341">
        <v>20000</v>
      </c>
      <c r="AJ1288" s="341">
        <v>1000</v>
      </c>
      <c r="AK1288" s="341">
        <v>20000</v>
      </c>
      <c r="AL1288" s="336">
        <v>1.9E-2</v>
      </c>
      <c r="AM1288" s="336">
        <v>0.2</v>
      </c>
      <c r="AN1288" s="336" t="s">
        <v>2147</v>
      </c>
      <c r="AO1288" s="334" t="s">
        <v>1324</v>
      </c>
      <c r="AP1288" s="337" t="s">
        <v>716</v>
      </c>
      <c r="AQ1288" s="343" t="s">
        <v>659</v>
      </c>
      <c r="AR1288" s="336">
        <v>3.8E-3</v>
      </c>
      <c r="AS1288" s="336">
        <v>3.8E-3</v>
      </c>
      <c r="AT1288" s="336"/>
      <c r="AX1288" s="629"/>
      <c r="AY1288" s="630"/>
      <c r="AZ1288" s="630"/>
      <c r="BA1288" s="630"/>
      <c r="BB1288" s="631"/>
      <c r="BC1288" s="630"/>
      <c r="BD1288" s="630"/>
      <c r="BE1288" s="630"/>
      <c r="BF1288" s="630"/>
      <c r="BG1288" s="631"/>
      <c r="BH1288" s="631"/>
      <c r="BI1288" s="632"/>
      <c r="BJ1288" s="632"/>
      <c r="BK1288" s="632"/>
      <c r="BL1288" s="631"/>
      <c r="BM1288" s="631"/>
      <c r="BN1288" s="631"/>
      <c r="BO1288" s="631"/>
      <c r="BP1288" s="631"/>
      <c r="BQ1288" s="631"/>
      <c r="BR1288" s="631"/>
      <c r="BS1288" s="631"/>
      <c r="BT1288" s="634"/>
      <c r="BU1288" s="635"/>
      <c r="BV1288" s="633"/>
      <c r="BW1288" s="636"/>
    </row>
    <row r="1289" spans="2:75" ht="15.75" customHeight="1">
      <c r="B1289" s="330" t="s">
        <v>1567</v>
      </c>
      <c r="C1289" s="331">
        <v>15626322000118</v>
      </c>
      <c r="D1289" s="332" t="s">
        <v>14</v>
      </c>
      <c r="E1289" s="332" t="s">
        <v>614</v>
      </c>
      <c r="F1289" s="332"/>
      <c r="G1289" s="333"/>
      <c r="H1289" s="333" t="s">
        <v>865</v>
      </c>
      <c r="I1289" s="333" t="s">
        <v>34</v>
      </c>
      <c r="J1289" s="333" t="s">
        <v>608</v>
      </c>
      <c r="K1289" s="334" t="s">
        <v>48</v>
      </c>
      <c r="L1289" s="335"/>
      <c r="M1289" s="335"/>
      <c r="N1289" s="334">
        <v>313114</v>
      </c>
      <c r="O1289" s="334" t="s">
        <v>1324</v>
      </c>
      <c r="P1289" s="338">
        <v>41166</v>
      </c>
      <c r="Q1289" s="339">
        <v>206564202.65000001</v>
      </c>
      <c r="R1289" s="339">
        <v>216131118.23869041</v>
      </c>
      <c r="S1289" s="334">
        <v>62</v>
      </c>
      <c r="T1289" s="336">
        <v>0.16724868277071492</v>
      </c>
      <c r="U1289" s="336">
        <v>1.8811987204864378</v>
      </c>
      <c r="V1289" s="336">
        <v>0.12814806587121486</v>
      </c>
      <c r="W1289" s="336">
        <v>1.1761055821437885</v>
      </c>
      <c r="X1289" s="336">
        <v>0.42140929648226555</v>
      </c>
      <c r="Y1289" s="336">
        <v>2.9632618660432195</v>
      </c>
      <c r="Z1289" s="336">
        <v>0.34437774294450474</v>
      </c>
      <c r="AA1289" s="336">
        <v>1.8818741093607858</v>
      </c>
      <c r="AB1289" s="336">
        <v>0.1618095055544721</v>
      </c>
      <c r="AC1289" s="340">
        <v>0.18664764406169757</v>
      </c>
      <c r="AD1289" s="509">
        <v>16617768000149</v>
      </c>
      <c r="AE1289" s="337" t="s">
        <v>1554</v>
      </c>
      <c r="AF1289" s="337" t="s">
        <v>2146</v>
      </c>
      <c r="AG1289" s="341" t="s">
        <v>1554</v>
      </c>
      <c r="AH1289" s="341" t="s">
        <v>2135</v>
      </c>
      <c r="AI1289" s="341">
        <v>100000</v>
      </c>
      <c r="AJ1289" s="341">
        <v>50000</v>
      </c>
      <c r="AK1289" s="341">
        <v>100000</v>
      </c>
      <c r="AL1289" s="336">
        <v>0</v>
      </c>
      <c r="AM1289" s="336" t="s">
        <v>34</v>
      </c>
      <c r="AN1289" s="336" t="s">
        <v>2166</v>
      </c>
      <c r="AO1289" s="334" t="s">
        <v>1324</v>
      </c>
      <c r="AP1289" s="337" t="s">
        <v>716</v>
      </c>
      <c r="AQ1289" s="343" t="s">
        <v>659</v>
      </c>
      <c r="AR1289" s="336" t="s">
        <v>34</v>
      </c>
      <c r="AS1289" s="336" t="s">
        <v>34</v>
      </c>
      <c r="AT1289" s="336"/>
      <c r="AX1289" s="629"/>
      <c r="AY1289" s="630"/>
      <c r="AZ1289" s="630"/>
      <c r="BA1289" s="630"/>
      <c r="BB1289" s="631"/>
      <c r="BC1289" s="630"/>
      <c r="BD1289" s="630"/>
      <c r="BE1289" s="630"/>
      <c r="BF1289" s="630"/>
      <c r="BG1289" s="631"/>
      <c r="BH1289" s="631"/>
      <c r="BI1289" s="632"/>
      <c r="BJ1289" s="632"/>
      <c r="BK1289" s="632"/>
      <c r="BL1289" s="631"/>
      <c r="BM1289" s="631"/>
      <c r="BN1289" s="631"/>
      <c r="BO1289" s="631"/>
      <c r="BP1289" s="631"/>
      <c r="BQ1289" s="631"/>
      <c r="BR1289" s="631"/>
      <c r="BS1289" s="631"/>
      <c r="BT1289" s="634"/>
      <c r="BU1289" s="635"/>
      <c r="BV1289" s="633"/>
      <c r="BW1289" s="636"/>
    </row>
    <row r="1290" spans="2:75" ht="15.75" customHeight="1">
      <c r="B1290" s="330" t="s">
        <v>1570</v>
      </c>
      <c r="C1290" s="331">
        <v>32672386000174</v>
      </c>
      <c r="D1290" s="332" t="s">
        <v>14</v>
      </c>
      <c r="E1290" s="332" t="s">
        <v>614</v>
      </c>
      <c r="F1290" s="332"/>
      <c r="G1290" s="333"/>
      <c r="H1290" s="333" t="s">
        <v>1338</v>
      </c>
      <c r="I1290" s="333" t="s">
        <v>34</v>
      </c>
      <c r="J1290" s="333" t="s">
        <v>608</v>
      </c>
      <c r="K1290" s="334" t="s">
        <v>48</v>
      </c>
      <c r="L1290" s="335"/>
      <c r="M1290" s="335"/>
      <c r="N1290" s="334">
        <v>514144</v>
      </c>
      <c r="O1290" s="334" t="s">
        <v>1321</v>
      </c>
      <c r="P1290" s="338">
        <v>43788</v>
      </c>
      <c r="Q1290" s="339">
        <v>26800973.34</v>
      </c>
      <c r="R1290" s="339">
        <v>45112430.874722205</v>
      </c>
      <c r="S1290" s="334">
        <v>62</v>
      </c>
      <c r="T1290" s="336">
        <v>0.15060879031251773</v>
      </c>
      <c r="U1290" s="336">
        <v>1.6940346490999598</v>
      </c>
      <c r="V1290" s="336">
        <v>-6.9099394272621795E-2</v>
      </c>
      <c r="W1290" s="336">
        <v>-0.63417409208857833</v>
      </c>
      <c r="X1290" s="336">
        <v>6.6762887603234233E-2</v>
      </c>
      <c r="Y1290" s="336">
        <v>0.46946263538331612</v>
      </c>
      <c r="Z1290" s="336" t="s">
        <v>1418</v>
      </c>
      <c r="AA1290" s="336" t="s">
        <v>1418</v>
      </c>
      <c r="AB1290" s="336">
        <v>0.2549986356122545</v>
      </c>
      <c r="AC1290" s="340">
        <v>-0.559313655253452</v>
      </c>
      <c r="AD1290" s="509">
        <v>34429833000194</v>
      </c>
      <c r="AE1290" s="337" t="s">
        <v>1554</v>
      </c>
      <c r="AF1290" s="337" t="s">
        <v>2146</v>
      </c>
      <c r="AG1290" s="341" t="s">
        <v>1554</v>
      </c>
      <c r="AH1290" s="341" t="s">
        <v>2135</v>
      </c>
      <c r="AI1290" s="341">
        <v>100000</v>
      </c>
      <c r="AJ1290" s="341" t="s">
        <v>1428</v>
      </c>
      <c r="AK1290" s="341">
        <v>100000</v>
      </c>
      <c r="AL1290" s="336">
        <v>0</v>
      </c>
      <c r="AM1290" s="336" t="s">
        <v>34</v>
      </c>
      <c r="AN1290" s="336" t="s">
        <v>666</v>
      </c>
      <c r="AO1290" s="334" t="s">
        <v>1324</v>
      </c>
      <c r="AP1290" s="337" t="s">
        <v>716</v>
      </c>
      <c r="AQ1290" s="343" t="s">
        <v>659</v>
      </c>
      <c r="AR1290" s="336" t="s">
        <v>34</v>
      </c>
      <c r="AS1290" s="336" t="s">
        <v>34</v>
      </c>
      <c r="AT1290" s="336"/>
      <c r="AX1290" s="629"/>
      <c r="AY1290" s="630"/>
      <c r="AZ1290" s="630"/>
      <c r="BA1290" s="630"/>
      <c r="BB1290" s="631"/>
      <c r="BC1290" s="630"/>
      <c r="BD1290" s="630"/>
      <c r="BE1290" s="630"/>
      <c r="BF1290" s="630"/>
      <c r="BG1290" s="631"/>
      <c r="BH1290" s="631"/>
      <c r="BI1290" s="632"/>
      <c r="BJ1290" s="632"/>
      <c r="BK1290" s="632"/>
      <c r="BL1290" s="631"/>
      <c r="BM1290" s="631"/>
      <c r="BN1290" s="631"/>
      <c r="BO1290" s="631"/>
      <c r="BP1290" s="631"/>
      <c r="BQ1290" s="631"/>
      <c r="BR1290" s="631"/>
      <c r="BS1290" s="631"/>
      <c r="BT1290" s="634"/>
      <c r="BU1290" s="635"/>
      <c r="BV1290" s="633"/>
      <c r="BW1290" s="636"/>
    </row>
    <row r="1291" spans="2:75" ht="15.75" customHeight="1">
      <c r="B1291" s="330" t="s">
        <v>975</v>
      </c>
      <c r="C1291" s="331">
        <v>22662135000155</v>
      </c>
      <c r="D1291" s="332" t="s">
        <v>14</v>
      </c>
      <c r="E1291" s="332" t="s">
        <v>607</v>
      </c>
      <c r="F1291" s="332"/>
      <c r="G1291" s="333"/>
      <c r="H1291" s="333" t="s">
        <v>34</v>
      </c>
      <c r="I1291" s="333" t="s">
        <v>34</v>
      </c>
      <c r="J1291" s="333" t="s">
        <v>608</v>
      </c>
      <c r="K1291" s="334" t="s">
        <v>48</v>
      </c>
      <c r="L1291" s="335"/>
      <c r="M1291" s="335" t="s">
        <v>34</v>
      </c>
      <c r="N1291" s="334">
        <v>407496</v>
      </c>
      <c r="O1291" s="334" t="s">
        <v>1321</v>
      </c>
      <c r="P1291" s="338">
        <v>42311</v>
      </c>
      <c r="Q1291" s="339">
        <v>401693093.39999998</v>
      </c>
      <c r="R1291" s="339">
        <v>444879007.71825415</v>
      </c>
      <c r="S1291" s="334">
        <v>62</v>
      </c>
      <c r="T1291" s="336">
        <v>-0.11552435913012138</v>
      </c>
      <c r="U1291" s="336">
        <v>-1.4934059386775336</v>
      </c>
      <c r="V1291" s="336">
        <v>-0.2377067672924027</v>
      </c>
      <c r="W1291" s="336">
        <v>-2.3303211479727368</v>
      </c>
      <c r="X1291" s="336">
        <v>-0.15797201661969218</v>
      </c>
      <c r="Y1291" s="336">
        <v>-1.1979304993105335</v>
      </c>
      <c r="Z1291" s="336">
        <v>8.1130989629599082E-2</v>
      </c>
      <c r="AA1291" s="336">
        <v>0.46117484676919801</v>
      </c>
      <c r="AB1291" s="336">
        <v>0.25914839652916127</v>
      </c>
      <c r="AC1291" s="340">
        <v>-1.2923486445454688</v>
      </c>
      <c r="AD1291" s="509">
        <v>35939458000195</v>
      </c>
      <c r="AE1291" s="337" t="s">
        <v>2296</v>
      </c>
      <c r="AF1291" s="337" t="s">
        <v>2143</v>
      </c>
      <c r="AG1291" s="341" t="s">
        <v>1437</v>
      </c>
      <c r="AH1291" s="341" t="s">
        <v>2138</v>
      </c>
      <c r="AI1291" s="341">
        <v>1000</v>
      </c>
      <c r="AJ1291" s="341">
        <v>100</v>
      </c>
      <c r="AK1291" s="341">
        <v>1000</v>
      </c>
      <c r="AL1291" s="336">
        <v>1.9400000000000001E-2</v>
      </c>
      <c r="AM1291" s="336">
        <v>0.2</v>
      </c>
      <c r="AN1291" s="336" t="s">
        <v>666</v>
      </c>
      <c r="AO1291" s="334" t="s">
        <v>1324</v>
      </c>
      <c r="AP1291" s="337" t="s">
        <v>716</v>
      </c>
      <c r="AQ1291" s="343" t="s">
        <v>659</v>
      </c>
      <c r="AR1291" s="336">
        <v>4.0000000000000001E-3</v>
      </c>
      <c r="AS1291" s="336">
        <v>4.0000000000000001E-3</v>
      </c>
      <c r="AT1291" s="336"/>
      <c r="AX1291" s="629"/>
      <c r="AY1291" s="630"/>
      <c r="AZ1291" s="630"/>
      <c r="BA1291" s="630"/>
      <c r="BB1291" s="631"/>
      <c r="BC1291" s="630"/>
      <c r="BD1291" s="630"/>
      <c r="BE1291" s="630"/>
      <c r="BF1291" s="630"/>
      <c r="BG1291" s="631"/>
      <c r="BH1291" s="631"/>
      <c r="BI1291" s="632"/>
      <c r="BJ1291" s="632"/>
      <c r="BK1291" s="632"/>
      <c r="BL1291" s="631"/>
      <c r="BM1291" s="631"/>
      <c r="BN1291" s="631"/>
      <c r="BO1291" s="631"/>
      <c r="BP1291" s="631"/>
      <c r="BQ1291" s="631"/>
      <c r="BR1291" s="631"/>
      <c r="BS1291" s="631"/>
      <c r="BT1291" s="634"/>
      <c r="BU1291" s="635"/>
      <c r="BV1291" s="633"/>
      <c r="BW1291" s="636"/>
    </row>
    <row r="1292" spans="2:75" ht="15.75" customHeight="1">
      <c r="B1292" s="330" t="s">
        <v>236</v>
      </c>
      <c r="C1292" s="331">
        <v>39363151000140</v>
      </c>
      <c r="D1292" s="332" t="s">
        <v>14</v>
      </c>
      <c r="E1292" s="332" t="s">
        <v>607</v>
      </c>
      <c r="F1292" s="332"/>
      <c r="G1292" s="333"/>
      <c r="H1292" s="333" t="s">
        <v>34</v>
      </c>
      <c r="I1292" s="333" t="s">
        <v>34</v>
      </c>
      <c r="J1292" s="333" t="s">
        <v>608</v>
      </c>
      <c r="K1292" s="334" t="s">
        <v>48</v>
      </c>
      <c r="L1292" s="335"/>
      <c r="M1292" s="335" t="s">
        <v>1415</v>
      </c>
      <c r="N1292" s="334">
        <v>559989</v>
      </c>
      <c r="O1292" s="334" t="s">
        <v>1321</v>
      </c>
      <c r="P1292" s="338">
        <v>44141</v>
      </c>
      <c r="Q1292" s="339">
        <v>5728353.7400000002</v>
      </c>
      <c r="R1292" s="339">
        <v>8828728.7333730236</v>
      </c>
      <c r="S1292" s="334">
        <v>62</v>
      </c>
      <c r="T1292" s="336">
        <v>-0.25065611880999672</v>
      </c>
      <c r="U1292" s="336">
        <v>-3.2402805712609992</v>
      </c>
      <c r="V1292" s="336">
        <v>-0.32556387333827397</v>
      </c>
      <c r="W1292" s="336">
        <v>-3.1916145581285051</v>
      </c>
      <c r="X1292" s="336" t="s">
        <v>1418</v>
      </c>
      <c r="Y1292" s="336" t="s">
        <v>1418</v>
      </c>
      <c r="Z1292" s="336" t="s">
        <v>1418</v>
      </c>
      <c r="AA1292" s="336" t="s">
        <v>1418</v>
      </c>
      <c r="AB1292" s="336">
        <v>0.3320744163153182</v>
      </c>
      <c r="AC1292" s="340">
        <v>-1.3117101819752368</v>
      </c>
      <c r="AD1292" s="509">
        <v>0</v>
      </c>
      <c r="AE1292" s="337" t="s">
        <v>2302</v>
      </c>
      <c r="AF1292" s="337" t="s">
        <v>2134</v>
      </c>
      <c r="AG1292" s="341" t="s">
        <v>1436</v>
      </c>
      <c r="AH1292" s="341" t="s">
        <v>2135</v>
      </c>
      <c r="AI1292" s="341">
        <v>50000</v>
      </c>
      <c r="AJ1292" s="341">
        <v>10000</v>
      </c>
      <c r="AK1292" s="341">
        <v>10000</v>
      </c>
      <c r="AL1292" s="336">
        <v>5.0000000000000001E-3</v>
      </c>
      <c r="AM1292" s="336">
        <v>0.25</v>
      </c>
      <c r="AN1292" s="336" t="s">
        <v>34</v>
      </c>
      <c r="AO1292" s="334" t="s">
        <v>1324</v>
      </c>
      <c r="AP1292" s="337" t="s">
        <v>716</v>
      </c>
      <c r="AQ1292" s="343" t="s">
        <v>659</v>
      </c>
      <c r="AR1292" s="336" t="s">
        <v>34</v>
      </c>
      <c r="AS1292" s="336" t="s">
        <v>34</v>
      </c>
      <c r="AT1292" s="336"/>
      <c r="AX1292" s="629"/>
      <c r="AY1292" s="630"/>
      <c r="AZ1292" s="630"/>
      <c r="BA1292" s="630"/>
      <c r="BB1292" s="631"/>
      <c r="BC1292" s="630"/>
      <c r="BD1292" s="630"/>
      <c r="BE1292" s="630"/>
      <c r="BF1292" s="630"/>
      <c r="BG1292" s="631"/>
      <c r="BH1292" s="631"/>
      <c r="BI1292" s="632"/>
      <c r="BJ1292" s="632"/>
      <c r="BK1292" s="632"/>
      <c r="BL1292" s="631"/>
      <c r="BM1292" s="631"/>
      <c r="BN1292" s="631"/>
      <c r="BO1292" s="631"/>
      <c r="BP1292" s="631"/>
      <c r="BQ1292" s="631"/>
      <c r="BR1292" s="631"/>
      <c r="BS1292" s="631"/>
      <c r="BT1292" s="634"/>
      <c r="BU1292" s="635"/>
      <c r="BV1292" s="633"/>
      <c r="BW1292" s="636"/>
    </row>
    <row r="1293" spans="2:75" ht="15.75" customHeight="1">
      <c r="B1293" s="330" t="s">
        <v>268</v>
      </c>
      <c r="C1293" s="331">
        <v>36828894000150</v>
      </c>
      <c r="D1293" s="332" t="s">
        <v>14</v>
      </c>
      <c r="E1293" s="332" t="s">
        <v>607</v>
      </c>
      <c r="F1293" s="332"/>
      <c r="G1293" s="333"/>
      <c r="H1293" s="333" t="s">
        <v>34</v>
      </c>
      <c r="I1293" s="333" t="s">
        <v>34</v>
      </c>
      <c r="J1293" s="333" t="s">
        <v>608</v>
      </c>
      <c r="K1293" s="334" t="s">
        <v>48</v>
      </c>
      <c r="L1293" s="335"/>
      <c r="M1293" s="335" t="s">
        <v>1415</v>
      </c>
      <c r="N1293" s="334">
        <v>542385</v>
      </c>
      <c r="O1293" s="334" t="s">
        <v>1321</v>
      </c>
      <c r="P1293" s="338">
        <v>43986</v>
      </c>
      <c r="Q1293" s="339">
        <v>10980366.949999999</v>
      </c>
      <c r="R1293" s="339">
        <v>9678767.5700396802</v>
      </c>
      <c r="S1293" s="334">
        <v>62</v>
      </c>
      <c r="T1293" s="336">
        <v>-0.12801328442625515</v>
      </c>
      <c r="U1293" s="336">
        <v>-1.6548527135861792</v>
      </c>
      <c r="V1293" s="336">
        <v>-0.19489881276004184</v>
      </c>
      <c r="W1293" s="336">
        <v>-1.9106600550872077</v>
      </c>
      <c r="X1293" s="336">
        <v>-0.24847509394140854</v>
      </c>
      <c r="Y1293" s="336">
        <v>-1.8842317754799027</v>
      </c>
      <c r="Z1293" s="336" t="s">
        <v>1418</v>
      </c>
      <c r="AA1293" s="336" t="s">
        <v>1418</v>
      </c>
      <c r="AB1293" s="336">
        <v>0.26354759892628621</v>
      </c>
      <c r="AC1293" s="340">
        <v>-1.0594932706213536</v>
      </c>
      <c r="AD1293" s="509">
        <v>18324976000185</v>
      </c>
      <c r="AE1293" s="337" t="s">
        <v>2327</v>
      </c>
      <c r="AF1293" s="337" t="s">
        <v>2134</v>
      </c>
      <c r="AG1293" s="341" t="s">
        <v>1436</v>
      </c>
      <c r="AH1293" s="341" t="s">
        <v>2135</v>
      </c>
      <c r="AI1293" s="341">
        <v>5000</v>
      </c>
      <c r="AJ1293" s="341">
        <v>1000</v>
      </c>
      <c r="AK1293" s="341">
        <v>5000</v>
      </c>
      <c r="AL1293" s="336">
        <v>0.02</v>
      </c>
      <c r="AM1293" s="336">
        <v>0.2</v>
      </c>
      <c r="AN1293" s="336" t="s">
        <v>34</v>
      </c>
      <c r="AO1293" s="334" t="s">
        <v>1324</v>
      </c>
      <c r="AP1293" s="337" t="s">
        <v>716</v>
      </c>
      <c r="AQ1293" s="343" t="s">
        <v>659</v>
      </c>
      <c r="AR1293" s="336">
        <v>3.5999999999999999E-3</v>
      </c>
      <c r="AS1293" s="336">
        <v>3.5999999999999999E-3</v>
      </c>
      <c r="AT1293" s="336"/>
      <c r="AX1293" s="629"/>
      <c r="AY1293" s="630"/>
      <c r="AZ1293" s="630"/>
      <c r="BA1293" s="630"/>
      <c r="BB1293" s="631"/>
      <c r="BC1293" s="630"/>
      <c r="BD1293" s="630"/>
      <c r="BE1293" s="630"/>
      <c r="BF1293" s="630"/>
      <c r="BG1293" s="631"/>
      <c r="BH1293" s="631"/>
      <c r="BI1293" s="632"/>
      <c r="BJ1293" s="632"/>
      <c r="BK1293" s="632"/>
      <c r="BL1293" s="631"/>
      <c r="BM1293" s="631"/>
      <c r="BN1293" s="631"/>
      <c r="BO1293" s="631"/>
      <c r="BP1293" s="631"/>
      <c r="BQ1293" s="631"/>
      <c r="BR1293" s="631"/>
      <c r="BS1293" s="631"/>
      <c r="BT1293" s="634"/>
      <c r="BU1293" s="635"/>
      <c r="BV1293" s="633"/>
      <c r="BW1293" s="636"/>
    </row>
    <row r="1294" spans="2:75" ht="15.75" customHeight="1">
      <c r="B1294" s="330" t="s">
        <v>1628</v>
      </c>
      <c r="C1294" s="331">
        <v>30129289000104</v>
      </c>
      <c r="D1294" s="332" t="s">
        <v>14</v>
      </c>
      <c r="E1294" s="332"/>
      <c r="F1294" s="332"/>
      <c r="G1294" s="333"/>
      <c r="H1294" s="333" t="s">
        <v>34</v>
      </c>
      <c r="I1294" s="333"/>
      <c r="J1294" s="333"/>
      <c r="K1294" s="334"/>
      <c r="L1294" s="335"/>
      <c r="M1294" s="335"/>
      <c r="N1294" s="334">
        <v>471860</v>
      </c>
      <c r="O1294" s="334" t="s">
        <v>1321</v>
      </c>
      <c r="P1294" s="338">
        <v>43308</v>
      </c>
      <c r="Q1294" s="339">
        <v>423844806.48000002</v>
      </c>
      <c r="R1294" s="339">
        <v>525379351.62428546</v>
      </c>
      <c r="S1294" s="334">
        <v>62</v>
      </c>
      <c r="T1294" s="336">
        <v>-0.10980149090752289</v>
      </c>
      <c r="U1294" s="336">
        <v>-1.2350376743230378</v>
      </c>
      <c r="V1294" s="336">
        <v>-0.19849512476087872</v>
      </c>
      <c r="W1294" s="336">
        <v>-1.8217303762837043</v>
      </c>
      <c r="X1294" s="336">
        <v>-2.1623024610418096E-2</v>
      </c>
      <c r="Y1294" s="336">
        <v>-0.15204857792989501</v>
      </c>
      <c r="Z1294" s="336">
        <v>3.2794736420034498E-2</v>
      </c>
      <c r="AA1294" s="336">
        <v>0.17920892582805326</v>
      </c>
      <c r="AB1294" s="336">
        <v>0.25868470278315936</v>
      </c>
      <c r="AC1294" s="340">
        <v>-1.1257155950371329</v>
      </c>
      <c r="AD1294" s="509">
        <v>30566208000133</v>
      </c>
      <c r="AE1294" s="337" t="s">
        <v>2343</v>
      </c>
      <c r="AF1294" s="337" t="s">
        <v>2343</v>
      </c>
      <c r="AG1294" s="341" t="s">
        <v>1440</v>
      </c>
      <c r="AH1294" s="341" t="s">
        <v>2135</v>
      </c>
      <c r="AI1294" s="341">
        <v>100000</v>
      </c>
      <c r="AJ1294" s="341">
        <v>20000</v>
      </c>
      <c r="AK1294" s="341">
        <v>20000</v>
      </c>
      <c r="AL1294" s="336">
        <v>0</v>
      </c>
      <c r="AM1294" s="336" t="s">
        <v>34</v>
      </c>
      <c r="AN1294" s="336" t="s">
        <v>2166</v>
      </c>
      <c r="AO1294" s="334" t="s">
        <v>1324</v>
      </c>
      <c r="AP1294" s="337" t="s">
        <v>716</v>
      </c>
      <c r="AQ1294" s="343" t="s">
        <v>659</v>
      </c>
      <c r="AR1294" s="336" t="s">
        <v>34</v>
      </c>
      <c r="AS1294" s="336" t="s">
        <v>34</v>
      </c>
      <c r="AT1294" s="336"/>
      <c r="AX1294" s="629"/>
      <c r="AY1294" s="630"/>
      <c r="AZ1294" s="630"/>
      <c r="BA1294" s="630"/>
      <c r="BB1294" s="631"/>
      <c r="BC1294" s="630"/>
      <c r="BD1294" s="630"/>
      <c r="BE1294" s="630"/>
      <c r="BF1294" s="630"/>
      <c r="BG1294" s="631"/>
      <c r="BH1294" s="631"/>
      <c r="BI1294" s="632"/>
      <c r="BJ1294" s="632"/>
      <c r="BK1294" s="632"/>
      <c r="BL1294" s="631"/>
      <c r="BM1294" s="631"/>
      <c r="BN1294" s="631"/>
      <c r="BO1294" s="631"/>
      <c r="BP1294" s="631"/>
      <c r="BQ1294" s="631"/>
      <c r="BR1294" s="631"/>
      <c r="BS1294" s="631"/>
      <c r="BT1294" s="634"/>
      <c r="BU1294" s="635"/>
      <c r="BV1294" s="633"/>
      <c r="BW1294" s="636"/>
    </row>
    <row r="1295" spans="2:75" ht="15.75" customHeight="1">
      <c r="B1295" s="330" t="s">
        <v>1634</v>
      </c>
      <c r="C1295" s="331">
        <v>35591357000176</v>
      </c>
      <c r="D1295" s="332" t="s">
        <v>14</v>
      </c>
      <c r="E1295" s="332"/>
      <c r="F1295" s="332"/>
      <c r="G1295" s="333"/>
      <c r="H1295" s="333" t="s">
        <v>34</v>
      </c>
      <c r="I1295" s="333"/>
      <c r="J1295" s="333"/>
      <c r="K1295" s="334"/>
      <c r="L1295" s="335"/>
      <c r="M1295" s="335"/>
      <c r="N1295" s="334">
        <v>539406</v>
      </c>
      <c r="O1295" s="334" t="s">
        <v>1321</v>
      </c>
      <c r="P1295" s="338">
        <v>43994</v>
      </c>
      <c r="Q1295" s="339">
        <v>18865786.43</v>
      </c>
      <c r="R1295" s="339">
        <v>28217795.893253986</v>
      </c>
      <c r="S1295" s="334">
        <v>62</v>
      </c>
      <c r="T1295" s="336">
        <v>-8.691041254693288E-2</v>
      </c>
      <c r="U1295" s="336">
        <v>-0.97756080449601312</v>
      </c>
      <c r="V1295" s="336">
        <v>-0.26876389912914089</v>
      </c>
      <c r="W1295" s="336">
        <v>-2.466636697913013</v>
      </c>
      <c r="X1295" s="336">
        <v>-0.2277668555283372</v>
      </c>
      <c r="Y1295" s="336">
        <v>-1.6016087992593693</v>
      </c>
      <c r="Z1295" s="336" t="s">
        <v>1418</v>
      </c>
      <c r="AA1295" s="336" t="s">
        <v>1418</v>
      </c>
      <c r="AB1295" s="336">
        <v>0.25963852571710561</v>
      </c>
      <c r="AC1295" s="340">
        <v>-1.4736471748631566</v>
      </c>
      <c r="AD1295" s="509">
        <v>35410788000199</v>
      </c>
      <c r="AE1295" s="337" t="s">
        <v>2343</v>
      </c>
      <c r="AF1295" s="337" t="s">
        <v>2343</v>
      </c>
      <c r="AG1295" s="341" t="s">
        <v>1440</v>
      </c>
      <c r="AH1295" s="341" t="s">
        <v>2135</v>
      </c>
      <c r="AI1295" s="341">
        <v>5000</v>
      </c>
      <c r="AJ1295" s="341">
        <v>1000</v>
      </c>
      <c r="AK1295" s="341">
        <v>1000</v>
      </c>
      <c r="AL1295" s="336">
        <v>0</v>
      </c>
      <c r="AM1295" s="336" t="s">
        <v>34</v>
      </c>
      <c r="AN1295" s="336" t="s">
        <v>666</v>
      </c>
      <c r="AO1295" s="334" t="s">
        <v>1324</v>
      </c>
      <c r="AP1295" s="337" t="s">
        <v>716</v>
      </c>
      <c r="AQ1295" s="343" t="s">
        <v>665</v>
      </c>
      <c r="AR1295" s="336" t="s">
        <v>34</v>
      </c>
      <c r="AS1295" s="336" t="s">
        <v>34</v>
      </c>
      <c r="AT1295" s="336"/>
      <c r="AX1295" s="629"/>
      <c r="AY1295" s="630"/>
      <c r="AZ1295" s="630"/>
      <c r="BA1295" s="630"/>
      <c r="BB1295" s="631"/>
      <c r="BC1295" s="630"/>
      <c r="BD1295" s="630"/>
      <c r="BE1295" s="630"/>
      <c r="BF1295" s="630"/>
      <c r="BG1295" s="631"/>
      <c r="BH1295" s="631"/>
      <c r="BI1295" s="632"/>
      <c r="BJ1295" s="632"/>
      <c r="BK1295" s="632"/>
      <c r="BL1295" s="631"/>
      <c r="BM1295" s="631"/>
      <c r="BN1295" s="631"/>
      <c r="BO1295" s="631"/>
      <c r="BP1295" s="631"/>
      <c r="BQ1295" s="631"/>
      <c r="BR1295" s="631"/>
      <c r="BS1295" s="631"/>
      <c r="BT1295" s="634"/>
      <c r="BU1295" s="635"/>
      <c r="BV1295" s="633"/>
      <c r="BW1295" s="636"/>
    </row>
    <row r="1296" spans="2:75" ht="15.75" customHeight="1">
      <c r="B1296" s="330" t="s">
        <v>1642</v>
      </c>
      <c r="C1296" s="331">
        <v>32666469000150</v>
      </c>
      <c r="D1296" s="332" t="s">
        <v>14</v>
      </c>
      <c r="E1296" s="332" t="s">
        <v>607</v>
      </c>
      <c r="F1296" s="332"/>
      <c r="G1296" s="333"/>
      <c r="H1296" s="333" t="s">
        <v>34</v>
      </c>
      <c r="I1296" s="333" t="s">
        <v>34</v>
      </c>
      <c r="J1296" s="333" t="s">
        <v>608</v>
      </c>
      <c r="K1296" s="334" t="s">
        <v>48</v>
      </c>
      <c r="L1296" s="335"/>
      <c r="M1296" s="335"/>
      <c r="N1296" s="334">
        <v>494275</v>
      </c>
      <c r="O1296" s="334" t="s">
        <v>1321</v>
      </c>
      <c r="P1296" s="338">
        <v>43587</v>
      </c>
      <c r="Q1296" s="339">
        <v>17810232.420000002</v>
      </c>
      <c r="R1296" s="339">
        <v>26351467.824404757</v>
      </c>
      <c r="S1296" s="334">
        <v>62</v>
      </c>
      <c r="T1296" s="336">
        <v>-0.10368462565292957</v>
      </c>
      <c r="U1296" s="336">
        <v>-1.1662357029131694</v>
      </c>
      <c r="V1296" s="336">
        <v>-0.17368322627851529</v>
      </c>
      <c r="W1296" s="336">
        <v>-1.5940140068613278</v>
      </c>
      <c r="X1296" s="336">
        <v>-4.5545715871266101E-2</v>
      </c>
      <c r="Y1296" s="336">
        <v>-0.32026792984772712</v>
      </c>
      <c r="Z1296" s="336">
        <v>2.5852226864706118E-2</v>
      </c>
      <c r="AA1296" s="336">
        <v>0.14127114020214623</v>
      </c>
      <c r="AB1296" s="336">
        <v>0.2520938890149762</v>
      </c>
      <c r="AC1296" s="340">
        <v>-1.0410548374474229</v>
      </c>
      <c r="AD1296" s="509">
        <v>7317588000150</v>
      </c>
      <c r="AE1296" s="337" t="s">
        <v>2343</v>
      </c>
      <c r="AF1296" s="337" t="s">
        <v>2343</v>
      </c>
      <c r="AG1296" s="341" t="s">
        <v>1440</v>
      </c>
      <c r="AH1296" s="341" t="s">
        <v>2135</v>
      </c>
      <c r="AI1296" s="341">
        <v>1000</v>
      </c>
      <c r="AJ1296" s="341">
        <v>1000</v>
      </c>
      <c r="AK1296" s="341">
        <v>1000</v>
      </c>
      <c r="AL1296" s="336">
        <v>0</v>
      </c>
      <c r="AM1296" s="336" t="s">
        <v>34</v>
      </c>
      <c r="AN1296" s="336" t="s">
        <v>666</v>
      </c>
      <c r="AO1296" s="334" t="s">
        <v>1324</v>
      </c>
      <c r="AP1296" s="337" t="s">
        <v>716</v>
      </c>
      <c r="AQ1296" s="343" t="s">
        <v>659</v>
      </c>
      <c r="AR1296" s="336" t="s">
        <v>34</v>
      </c>
      <c r="AS1296" s="336" t="s">
        <v>34</v>
      </c>
      <c r="AT1296" s="336"/>
      <c r="AX1296" s="629"/>
      <c r="AY1296" s="630"/>
      <c r="AZ1296" s="630"/>
      <c r="BA1296" s="630"/>
      <c r="BB1296" s="631"/>
      <c r="BC1296" s="630"/>
      <c r="BD1296" s="630"/>
      <c r="BE1296" s="630"/>
      <c r="BF1296" s="630"/>
      <c r="BG1296" s="631"/>
      <c r="BH1296" s="631"/>
      <c r="BI1296" s="632"/>
      <c r="BJ1296" s="632"/>
      <c r="BK1296" s="632"/>
      <c r="BL1296" s="631"/>
      <c r="BM1296" s="631"/>
      <c r="BN1296" s="631"/>
      <c r="BO1296" s="631"/>
      <c r="BP1296" s="631"/>
      <c r="BQ1296" s="631"/>
      <c r="BR1296" s="631"/>
      <c r="BS1296" s="631"/>
      <c r="BT1296" s="634"/>
      <c r="BU1296" s="635"/>
      <c r="BV1296" s="633"/>
      <c r="BW1296" s="636"/>
    </row>
    <row r="1297" spans="2:75" ht="15.75" customHeight="1">
      <c r="B1297" s="330" t="s">
        <v>1676</v>
      </c>
      <c r="C1297" s="331">
        <v>34887358000108</v>
      </c>
      <c r="D1297" s="332" t="s">
        <v>14</v>
      </c>
      <c r="E1297" s="332" t="s">
        <v>614</v>
      </c>
      <c r="F1297" s="332"/>
      <c r="G1297" s="333"/>
      <c r="H1297" s="333" t="s">
        <v>1338</v>
      </c>
      <c r="I1297" s="333" t="s">
        <v>34</v>
      </c>
      <c r="J1297" s="333" t="s">
        <v>608</v>
      </c>
      <c r="K1297" s="334" t="s">
        <v>48</v>
      </c>
      <c r="L1297" s="335"/>
      <c r="M1297" s="335"/>
      <c r="N1297" s="334">
        <v>516856</v>
      </c>
      <c r="O1297" s="334" t="s">
        <v>1321</v>
      </c>
      <c r="P1297" s="338">
        <v>43804</v>
      </c>
      <c r="Q1297" s="339">
        <v>37874977.93</v>
      </c>
      <c r="R1297" s="339">
        <v>80293745.836071417</v>
      </c>
      <c r="S1297" s="334">
        <v>62</v>
      </c>
      <c r="T1297" s="336">
        <v>0.14520462932271028</v>
      </c>
      <c r="U1297" s="336">
        <v>1.6332491136272187</v>
      </c>
      <c r="V1297" s="336">
        <v>-7.1749051220868831E-2</v>
      </c>
      <c r="W1297" s="336">
        <v>-0.65849187095175044</v>
      </c>
      <c r="X1297" s="336">
        <v>6.3666040367743149E-2</v>
      </c>
      <c r="Y1297" s="336">
        <v>0.44768625457137007</v>
      </c>
      <c r="Z1297" s="336" t="s">
        <v>1418</v>
      </c>
      <c r="AA1297" s="336" t="s">
        <v>1418</v>
      </c>
      <c r="AB1297" s="336">
        <v>0.25150459426222987</v>
      </c>
      <c r="AC1297" s="340">
        <v>-0.58191040761418567</v>
      </c>
      <c r="AD1297" s="509">
        <v>34849937000158</v>
      </c>
      <c r="AE1297" s="337" t="s">
        <v>2343</v>
      </c>
      <c r="AF1297" s="337" t="s">
        <v>2343</v>
      </c>
      <c r="AG1297" s="341" t="s">
        <v>1440</v>
      </c>
      <c r="AH1297" s="341" t="s">
        <v>2135</v>
      </c>
      <c r="AI1297" s="341">
        <v>1000</v>
      </c>
      <c r="AJ1297" s="341">
        <v>100</v>
      </c>
      <c r="AK1297" s="341">
        <v>1000</v>
      </c>
      <c r="AL1297" s="336">
        <v>0</v>
      </c>
      <c r="AM1297" s="336" t="s">
        <v>34</v>
      </c>
      <c r="AN1297" s="336" t="s">
        <v>666</v>
      </c>
      <c r="AO1297" s="334" t="s">
        <v>1324</v>
      </c>
      <c r="AP1297" s="337" t="s">
        <v>716</v>
      </c>
      <c r="AQ1297" s="343" t="s">
        <v>659</v>
      </c>
      <c r="AR1297" s="336" t="s">
        <v>34</v>
      </c>
      <c r="AS1297" s="336" t="s">
        <v>34</v>
      </c>
      <c r="AT1297" s="336"/>
      <c r="AX1297" s="629"/>
      <c r="AY1297" s="630"/>
      <c r="AZ1297" s="630"/>
      <c r="BA1297" s="630"/>
      <c r="BB1297" s="631"/>
      <c r="BC1297" s="630"/>
      <c r="BD1297" s="630"/>
      <c r="BE1297" s="630"/>
      <c r="BF1297" s="630"/>
      <c r="BG1297" s="631"/>
      <c r="BH1297" s="631"/>
      <c r="BI1297" s="632"/>
      <c r="BJ1297" s="632"/>
      <c r="BK1297" s="632"/>
      <c r="BL1297" s="631"/>
      <c r="BM1297" s="631"/>
      <c r="BN1297" s="631"/>
      <c r="BO1297" s="631"/>
      <c r="BP1297" s="631"/>
      <c r="BQ1297" s="631"/>
      <c r="BR1297" s="631"/>
      <c r="BS1297" s="631"/>
      <c r="BT1297" s="634"/>
      <c r="BU1297" s="635"/>
      <c r="BV1297" s="633"/>
      <c r="BW1297" s="636"/>
    </row>
    <row r="1298" spans="2:75" ht="15.75" customHeight="1">
      <c r="B1298" s="330" t="s">
        <v>563</v>
      </c>
      <c r="C1298" s="331">
        <v>34633411000136</v>
      </c>
      <c r="D1298" s="332" t="s">
        <v>14</v>
      </c>
      <c r="E1298" s="332" t="s">
        <v>607</v>
      </c>
      <c r="F1298" s="332"/>
      <c r="G1298" s="333"/>
      <c r="H1298" s="333" t="s">
        <v>34</v>
      </c>
      <c r="I1298" s="333" t="s">
        <v>34</v>
      </c>
      <c r="J1298" s="333" t="s">
        <v>608</v>
      </c>
      <c r="K1298" s="334" t="s">
        <v>48</v>
      </c>
      <c r="L1298" s="335"/>
      <c r="M1298" s="335" t="s">
        <v>1415</v>
      </c>
      <c r="N1298" s="334">
        <v>511676</v>
      </c>
      <c r="O1298" s="334" t="s">
        <v>1321</v>
      </c>
      <c r="P1298" s="338">
        <v>43768</v>
      </c>
      <c r="Q1298" s="339">
        <v>175413749.59999999</v>
      </c>
      <c r="R1298" s="339">
        <v>145640643.71833345</v>
      </c>
      <c r="S1298" s="334">
        <v>62</v>
      </c>
      <c r="T1298" s="336">
        <v>0.18557530091763175</v>
      </c>
      <c r="U1298" s="336">
        <v>2.398968135803329</v>
      </c>
      <c r="V1298" s="336">
        <v>0.10159427533115606</v>
      </c>
      <c r="W1298" s="336">
        <v>0.99596360260932515</v>
      </c>
      <c r="X1298" s="336">
        <v>0.264973485508331</v>
      </c>
      <c r="Y1298" s="336">
        <v>2.0093420758387603</v>
      </c>
      <c r="Z1298" s="336" t="s">
        <v>1418</v>
      </c>
      <c r="AA1298" s="336" t="s">
        <v>1418</v>
      </c>
      <c r="AB1298" s="336">
        <v>0.13193312098441332</v>
      </c>
      <c r="AC1298" s="340">
        <v>6.308627290470574E-2</v>
      </c>
      <c r="AD1298" s="509">
        <v>34546288000116</v>
      </c>
      <c r="AE1298" s="337" t="s">
        <v>2356</v>
      </c>
      <c r="AF1298" s="337" t="s">
        <v>2140</v>
      </c>
      <c r="AG1298" s="341" t="s">
        <v>719</v>
      </c>
      <c r="AH1298" s="341" t="s">
        <v>2135</v>
      </c>
      <c r="AI1298" s="341">
        <v>50000</v>
      </c>
      <c r="AJ1298" s="341">
        <v>10000</v>
      </c>
      <c r="AK1298" s="341">
        <v>10000</v>
      </c>
      <c r="AL1298" s="336">
        <v>0.02</v>
      </c>
      <c r="AM1298" s="336">
        <v>0.2</v>
      </c>
      <c r="AN1298" s="336" t="s">
        <v>2147</v>
      </c>
      <c r="AO1298" s="334" t="s">
        <v>1324</v>
      </c>
      <c r="AP1298" s="337" t="s">
        <v>716</v>
      </c>
      <c r="AQ1298" s="343" t="s">
        <v>659</v>
      </c>
      <c r="AR1298" s="336">
        <v>3.3333333333333331E-3</v>
      </c>
      <c r="AS1298" s="336">
        <v>3.3333333333333331E-3</v>
      </c>
      <c r="AT1298" s="336"/>
      <c r="AX1298" s="629"/>
      <c r="AY1298" s="630"/>
      <c r="AZ1298" s="630"/>
      <c r="BA1298" s="630"/>
      <c r="BB1298" s="631"/>
      <c r="BC1298" s="630"/>
      <c r="BD1298" s="630"/>
      <c r="BE1298" s="630"/>
      <c r="BF1298" s="630"/>
      <c r="BG1298" s="631"/>
      <c r="BH1298" s="631"/>
      <c r="BI1298" s="632"/>
      <c r="BJ1298" s="632"/>
      <c r="BK1298" s="632"/>
      <c r="BL1298" s="631"/>
      <c r="BM1298" s="631"/>
      <c r="BN1298" s="631"/>
      <c r="BO1298" s="631"/>
      <c r="BP1298" s="631"/>
      <c r="BQ1298" s="631"/>
      <c r="BR1298" s="631"/>
      <c r="BS1298" s="631"/>
      <c r="BT1298" s="634"/>
      <c r="BU1298" s="635"/>
      <c r="BV1298" s="633"/>
      <c r="BW1298" s="636"/>
    </row>
    <row r="1299" spans="2:75" ht="15.75" customHeight="1">
      <c r="B1299" s="330" t="s">
        <v>304</v>
      </c>
      <c r="C1299" s="331">
        <v>26680221000141</v>
      </c>
      <c r="D1299" s="332" t="s">
        <v>14</v>
      </c>
      <c r="E1299" s="332" t="s">
        <v>614</v>
      </c>
      <c r="F1299" s="332"/>
      <c r="G1299" s="333"/>
      <c r="H1299" s="333" t="s">
        <v>865</v>
      </c>
      <c r="I1299" s="333" t="s">
        <v>34</v>
      </c>
      <c r="J1299" s="333" t="s">
        <v>608</v>
      </c>
      <c r="K1299" s="334" t="s">
        <v>48</v>
      </c>
      <c r="L1299" s="335"/>
      <c r="M1299" s="335" t="s">
        <v>1415</v>
      </c>
      <c r="N1299" s="334">
        <v>431214</v>
      </c>
      <c r="O1299" s="334" t="s">
        <v>1324</v>
      </c>
      <c r="P1299" s="338">
        <v>42731</v>
      </c>
      <c r="Q1299" s="339">
        <v>432246327.69</v>
      </c>
      <c r="R1299" s="339">
        <v>528539948.14384943</v>
      </c>
      <c r="S1299" s="334">
        <v>62</v>
      </c>
      <c r="T1299" s="336">
        <v>0.18694040318253236</v>
      </c>
      <c r="U1299" s="336">
        <v>2.4166150792242269</v>
      </c>
      <c r="V1299" s="336">
        <v>0.10135235011423815</v>
      </c>
      <c r="W1299" s="336">
        <v>0.99359192654964357</v>
      </c>
      <c r="X1299" s="336">
        <v>0.26758817464384466</v>
      </c>
      <c r="Y1299" s="336">
        <v>2.0291697385392262</v>
      </c>
      <c r="Z1299" s="336">
        <v>0.37504024049165774</v>
      </c>
      <c r="AA1299" s="336">
        <v>2.131850310598487</v>
      </c>
      <c r="AB1299" s="336">
        <v>0.13306519663220326</v>
      </c>
      <c r="AC1299" s="340">
        <v>6.2024630990974744E-2</v>
      </c>
      <c r="AD1299" s="509">
        <v>32812459000186</v>
      </c>
      <c r="AE1299" s="337" t="s">
        <v>2356</v>
      </c>
      <c r="AF1299" s="337" t="s">
        <v>2140</v>
      </c>
      <c r="AG1299" s="341" t="s">
        <v>719</v>
      </c>
      <c r="AH1299" s="341" t="s">
        <v>2135</v>
      </c>
      <c r="AI1299" s="341">
        <v>50000</v>
      </c>
      <c r="AJ1299" s="341">
        <v>10000</v>
      </c>
      <c r="AK1299" s="341">
        <v>10000</v>
      </c>
      <c r="AL1299" s="336">
        <v>0.02</v>
      </c>
      <c r="AM1299" s="336">
        <v>0.2</v>
      </c>
      <c r="AN1299" s="336" t="s">
        <v>64</v>
      </c>
      <c r="AO1299" s="334" t="s">
        <v>1324</v>
      </c>
      <c r="AP1299" s="337" t="s">
        <v>13</v>
      </c>
      <c r="AQ1299" s="343" t="s">
        <v>668</v>
      </c>
      <c r="AR1299" s="336">
        <v>3.3333333333333331E-3</v>
      </c>
      <c r="AS1299" s="336">
        <v>3.3333333333333331E-3</v>
      </c>
      <c r="AT1299" s="336"/>
      <c r="AX1299" s="629"/>
      <c r="AY1299" s="630"/>
      <c r="AZ1299" s="630"/>
      <c r="BA1299" s="630"/>
      <c r="BB1299" s="631"/>
      <c r="BC1299" s="630"/>
      <c r="BD1299" s="630"/>
      <c r="BE1299" s="630"/>
      <c r="BF1299" s="630"/>
      <c r="BG1299" s="631"/>
      <c r="BH1299" s="631"/>
      <c r="BI1299" s="632"/>
      <c r="BJ1299" s="632"/>
      <c r="BK1299" s="632"/>
      <c r="BL1299" s="631"/>
      <c r="BM1299" s="631"/>
      <c r="BN1299" s="631"/>
      <c r="BO1299" s="631"/>
      <c r="BP1299" s="631"/>
      <c r="BQ1299" s="631"/>
      <c r="BR1299" s="631"/>
      <c r="BS1299" s="631"/>
      <c r="BT1299" s="634"/>
      <c r="BU1299" s="635"/>
      <c r="BV1299" s="633"/>
      <c r="BW1299" s="636"/>
    </row>
    <row r="1300" spans="2:75" ht="15.75" customHeight="1">
      <c r="B1300" s="330" t="s">
        <v>382</v>
      </c>
      <c r="C1300" s="331">
        <v>16617768000149</v>
      </c>
      <c r="D1300" s="332" t="s">
        <v>14</v>
      </c>
      <c r="E1300" s="332" t="s">
        <v>614</v>
      </c>
      <c r="F1300" s="332"/>
      <c r="G1300" s="333"/>
      <c r="H1300" s="333" t="s">
        <v>865</v>
      </c>
      <c r="I1300" s="333" t="s">
        <v>34</v>
      </c>
      <c r="J1300" s="333" t="s">
        <v>608</v>
      </c>
      <c r="K1300" s="334" t="s">
        <v>48</v>
      </c>
      <c r="L1300" s="335"/>
      <c r="M1300" s="335" t="s">
        <v>1415</v>
      </c>
      <c r="N1300" s="334">
        <v>313947</v>
      </c>
      <c r="O1300" s="334" t="s">
        <v>1324</v>
      </c>
      <c r="P1300" s="338">
        <v>41169</v>
      </c>
      <c r="Q1300" s="339">
        <v>432510176.06</v>
      </c>
      <c r="R1300" s="339">
        <v>444464279.84365106</v>
      </c>
      <c r="S1300" s="334">
        <v>62</v>
      </c>
      <c r="T1300" s="336">
        <v>0.13538076468050519</v>
      </c>
      <c r="U1300" s="336">
        <v>1.7500935688277444</v>
      </c>
      <c r="V1300" s="336">
        <v>8.1723532343197069E-2</v>
      </c>
      <c r="W1300" s="336">
        <v>0.80116387882269924</v>
      </c>
      <c r="X1300" s="336">
        <v>0.33862317762972416</v>
      </c>
      <c r="Y1300" s="336">
        <v>2.5678410704388552</v>
      </c>
      <c r="Z1300" s="336">
        <v>0.330696270494925</v>
      </c>
      <c r="AA1300" s="336">
        <v>1.8797848093424758</v>
      </c>
      <c r="AB1300" s="336">
        <v>0.16488238424482116</v>
      </c>
      <c r="AC1300" s="340">
        <v>-3.0536414480747676E-2</v>
      </c>
      <c r="AD1300" s="509">
        <v>15831948000166</v>
      </c>
      <c r="AE1300" s="337" t="s">
        <v>2424</v>
      </c>
      <c r="AF1300" s="337" t="s">
        <v>2137</v>
      </c>
      <c r="AG1300" s="341" t="s">
        <v>59</v>
      </c>
      <c r="AH1300" s="341" t="s">
        <v>2135</v>
      </c>
      <c r="AI1300" s="341">
        <v>50000</v>
      </c>
      <c r="AJ1300" s="341">
        <v>10000</v>
      </c>
      <c r="AK1300" s="341">
        <v>50000</v>
      </c>
      <c r="AL1300" s="336">
        <v>6.9999999999999993E-3</v>
      </c>
      <c r="AM1300" s="336">
        <v>0.2</v>
      </c>
      <c r="AN1300" s="336" t="s">
        <v>2166</v>
      </c>
      <c r="AO1300" s="334" t="s">
        <v>1324</v>
      </c>
      <c r="AP1300" s="337" t="s">
        <v>716</v>
      </c>
      <c r="AQ1300" s="343" t="s">
        <v>659</v>
      </c>
      <c r="AR1300" s="336">
        <v>3.16666E-3</v>
      </c>
      <c r="AS1300" s="336">
        <v>3.16666E-3</v>
      </c>
      <c r="AT1300" s="336"/>
      <c r="AX1300" s="629"/>
      <c r="AY1300" s="630"/>
      <c r="AZ1300" s="630"/>
      <c r="BA1300" s="630"/>
      <c r="BB1300" s="631"/>
      <c r="BC1300" s="630"/>
      <c r="BD1300" s="630"/>
      <c r="BE1300" s="630"/>
      <c r="BF1300" s="630"/>
      <c r="BG1300" s="631"/>
      <c r="BH1300" s="631"/>
      <c r="BI1300" s="632"/>
      <c r="BJ1300" s="632"/>
      <c r="BK1300" s="632"/>
      <c r="BL1300" s="631"/>
      <c r="BM1300" s="631"/>
      <c r="BN1300" s="631"/>
      <c r="BO1300" s="631"/>
      <c r="BP1300" s="631"/>
      <c r="BQ1300" s="631"/>
      <c r="BR1300" s="631"/>
      <c r="BS1300" s="631"/>
      <c r="BT1300" s="634"/>
      <c r="BU1300" s="635"/>
      <c r="BV1300" s="633"/>
      <c r="BW1300" s="636"/>
    </row>
    <row r="1301" spans="2:75" ht="15.75" customHeight="1">
      <c r="B1301" s="330" t="s">
        <v>384</v>
      </c>
      <c r="C1301" s="331">
        <v>32300293000119</v>
      </c>
      <c r="D1301" s="332" t="s">
        <v>14</v>
      </c>
      <c r="E1301" s="332" t="s">
        <v>614</v>
      </c>
      <c r="F1301" s="332"/>
      <c r="G1301" s="333"/>
      <c r="H1301" s="333" t="s">
        <v>1338</v>
      </c>
      <c r="I1301" s="333" t="s">
        <v>34</v>
      </c>
      <c r="J1301" s="333" t="s">
        <v>608</v>
      </c>
      <c r="K1301" s="334" t="s">
        <v>48</v>
      </c>
      <c r="L1301" s="335"/>
      <c r="M1301" s="335" t="s">
        <v>1415</v>
      </c>
      <c r="N1301" s="334">
        <v>496286</v>
      </c>
      <c r="O1301" s="334" t="s">
        <v>1324</v>
      </c>
      <c r="P1301" s="338">
        <v>43501</v>
      </c>
      <c r="Q1301" s="339">
        <v>160791513.30000001</v>
      </c>
      <c r="R1301" s="339">
        <v>154681144.45884919</v>
      </c>
      <c r="S1301" s="334">
        <v>62</v>
      </c>
      <c r="T1301" s="336">
        <v>0.11348156637134088</v>
      </c>
      <c r="U1301" s="336">
        <v>1.4669983579696928</v>
      </c>
      <c r="V1301" s="336">
        <v>-5.6209186203608152E-2</v>
      </c>
      <c r="W1301" s="336">
        <v>-0.551037973435062</v>
      </c>
      <c r="X1301" s="336">
        <v>9.6452971554781497E-2</v>
      </c>
      <c r="Y1301" s="336">
        <v>0.73142040499976013</v>
      </c>
      <c r="Z1301" s="336">
        <v>0.26742113993408023</v>
      </c>
      <c r="AA1301" s="336">
        <v>1.520108454180003</v>
      </c>
      <c r="AB1301" s="336">
        <v>0.21012045481451003</v>
      </c>
      <c r="AC1301" s="340">
        <v>-0.63296644276409619</v>
      </c>
      <c r="AD1301" s="509">
        <v>9285146000103</v>
      </c>
      <c r="AE1301" s="337" t="s">
        <v>2148</v>
      </c>
      <c r="AF1301" s="337" t="s">
        <v>2134</v>
      </c>
      <c r="AG1301" s="341" t="s">
        <v>1436</v>
      </c>
      <c r="AH1301" s="341" t="s">
        <v>2135</v>
      </c>
      <c r="AI1301" s="341">
        <v>10000</v>
      </c>
      <c r="AJ1301" s="341">
        <v>10000</v>
      </c>
      <c r="AK1301" s="341">
        <v>10000</v>
      </c>
      <c r="AL1301" s="336">
        <v>0</v>
      </c>
      <c r="AM1301" s="336" t="s">
        <v>34</v>
      </c>
      <c r="AN1301" s="336" t="s">
        <v>34</v>
      </c>
      <c r="AO1301" s="334" t="s">
        <v>1324</v>
      </c>
      <c r="AP1301" s="337" t="s">
        <v>716</v>
      </c>
      <c r="AQ1301" s="343" t="s">
        <v>659</v>
      </c>
      <c r="AR1301" s="336" t="s">
        <v>34</v>
      </c>
      <c r="AS1301" s="336" t="s">
        <v>34</v>
      </c>
      <c r="AT1301" s="336"/>
      <c r="AX1301" s="629"/>
      <c r="AY1301" s="630"/>
      <c r="AZ1301" s="630"/>
      <c r="BA1301" s="630"/>
      <c r="BB1301" s="631"/>
      <c r="BC1301" s="630"/>
      <c r="BD1301" s="630"/>
      <c r="BE1301" s="630"/>
      <c r="BF1301" s="630"/>
      <c r="BG1301" s="631"/>
      <c r="BH1301" s="631"/>
      <c r="BI1301" s="632"/>
      <c r="BJ1301" s="632"/>
      <c r="BK1301" s="632"/>
      <c r="BL1301" s="631"/>
      <c r="BM1301" s="631"/>
      <c r="BN1301" s="631"/>
      <c r="BO1301" s="631"/>
      <c r="BP1301" s="631"/>
      <c r="BQ1301" s="631"/>
      <c r="BR1301" s="631"/>
      <c r="BS1301" s="631"/>
      <c r="BT1301" s="634"/>
      <c r="BU1301" s="635"/>
      <c r="BV1301" s="633"/>
      <c r="BW1301" s="636"/>
    </row>
    <row r="1302" spans="2:75" ht="15.75" customHeight="1">
      <c r="B1302" s="330" t="s">
        <v>1702</v>
      </c>
      <c r="C1302" s="331">
        <v>9285146000103</v>
      </c>
      <c r="D1302" s="332" t="s">
        <v>14</v>
      </c>
      <c r="E1302" s="332" t="s">
        <v>614</v>
      </c>
      <c r="F1302" s="332"/>
      <c r="G1302" s="333"/>
      <c r="H1302" s="333" t="s">
        <v>1338</v>
      </c>
      <c r="I1302" s="333" t="s">
        <v>34</v>
      </c>
      <c r="J1302" s="333" t="s">
        <v>608</v>
      </c>
      <c r="K1302" s="334" t="s">
        <v>48</v>
      </c>
      <c r="L1302" s="335"/>
      <c r="M1302" s="335"/>
      <c r="N1302" s="334">
        <v>206891</v>
      </c>
      <c r="O1302" s="334" t="s">
        <v>1324</v>
      </c>
      <c r="P1302" s="338">
        <v>39538</v>
      </c>
      <c r="Q1302" s="339">
        <v>1060109060.95</v>
      </c>
      <c r="R1302" s="339">
        <v>1051430766.2565875</v>
      </c>
      <c r="S1302" s="334">
        <v>62</v>
      </c>
      <c r="T1302" s="336">
        <v>0.12365890589857642</v>
      </c>
      <c r="U1302" s="336">
        <v>1.3909046797819535</v>
      </c>
      <c r="V1302" s="336">
        <v>-2.6940389726021974E-2</v>
      </c>
      <c r="W1302" s="336">
        <v>-0.24725104141443593</v>
      </c>
      <c r="X1302" s="336">
        <v>0.17866435273492809</v>
      </c>
      <c r="Y1302" s="336">
        <v>1.2563302891040689</v>
      </c>
      <c r="Z1302" s="336">
        <v>0.27476144570625793</v>
      </c>
      <c r="AA1302" s="336">
        <v>1.5014514193168096</v>
      </c>
      <c r="AB1302" s="336">
        <v>0.21188456548281343</v>
      </c>
      <c r="AC1302" s="340">
        <v>-0.51153101459337202</v>
      </c>
      <c r="AD1302" s="509">
        <v>9412648000140</v>
      </c>
      <c r="AE1302" s="337" t="s">
        <v>2425</v>
      </c>
      <c r="AF1302" s="337" t="s">
        <v>2134</v>
      </c>
      <c r="AG1302" s="341" t="s">
        <v>1436</v>
      </c>
      <c r="AH1302" s="341" t="s">
        <v>2135</v>
      </c>
      <c r="AI1302" s="341">
        <v>100000</v>
      </c>
      <c r="AJ1302" s="341">
        <v>5000</v>
      </c>
      <c r="AK1302" s="341">
        <v>100000</v>
      </c>
      <c r="AL1302" s="336">
        <v>1.8000000000000002E-2</v>
      </c>
      <c r="AM1302" s="336">
        <v>0.2</v>
      </c>
      <c r="AN1302" s="336" t="s">
        <v>2152</v>
      </c>
      <c r="AO1302" s="334" t="s">
        <v>1324</v>
      </c>
      <c r="AP1302" s="337" t="s">
        <v>716</v>
      </c>
      <c r="AQ1302" s="343" t="s">
        <v>665</v>
      </c>
      <c r="AR1302" s="336" t="s">
        <v>34</v>
      </c>
      <c r="AS1302" s="336" t="s">
        <v>34</v>
      </c>
      <c r="AT1302" s="336"/>
      <c r="AX1302" s="629"/>
      <c r="AY1302" s="630"/>
      <c r="AZ1302" s="630"/>
      <c r="BA1302" s="630"/>
      <c r="BB1302" s="631"/>
      <c r="BC1302" s="630"/>
      <c r="BD1302" s="630"/>
      <c r="BE1302" s="630"/>
      <c r="BF1302" s="630"/>
      <c r="BG1302" s="631"/>
      <c r="BH1302" s="631"/>
      <c r="BI1302" s="632"/>
      <c r="BJ1302" s="632"/>
      <c r="BK1302" s="632"/>
      <c r="BL1302" s="631"/>
      <c r="BM1302" s="631"/>
      <c r="BN1302" s="631"/>
      <c r="BO1302" s="631"/>
      <c r="BP1302" s="631"/>
      <c r="BQ1302" s="631"/>
      <c r="BR1302" s="631"/>
      <c r="BS1302" s="631"/>
      <c r="BT1302" s="634"/>
      <c r="BU1302" s="635"/>
      <c r="BV1302" s="633"/>
      <c r="BW1302" s="636"/>
    </row>
    <row r="1303" spans="2:75" ht="15.75" customHeight="1">
      <c r="B1303" s="330" t="s">
        <v>1703</v>
      </c>
      <c r="C1303" s="331">
        <v>9412822000154</v>
      </c>
      <c r="D1303" s="332" t="s">
        <v>14</v>
      </c>
      <c r="E1303" s="332" t="s">
        <v>607</v>
      </c>
      <c r="F1303" s="332"/>
      <c r="G1303" s="333"/>
      <c r="H1303" s="333" t="s">
        <v>34</v>
      </c>
      <c r="I1303" s="333" t="s">
        <v>34</v>
      </c>
      <c r="J1303" s="333" t="s">
        <v>608</v>
      </c>
      <c r="K1303" s="334" t="s">
        <v>48</v>
      </c>
      <c r="L1303" s="335"/>
      <c r="M1303" s="335"/>
      <c r="N1303" s="334">
        <v>206881</v>
      </c>
      <c r="O1303" s="334" t="s">
        <v>1321</v>
      </c>
      <c r="P1303" s="338">
        <v>39538</v>
      </c>
      <c r="Q1303" s="339">
        <v>269249206.20999998</v>
      </c>
      <c r="R1303" s="339">
        <v>259547377.126508</v>
      </c>
      <c r="S1303" s="334">
        <v>62</v>
      </c>
      <c r="T1303" s="336">
        <v>-1.1539269838520605E-2</v>
      </c>
      <c r="U1303" s="336">
        <v>-0.12979270925160133</v>
      </c>
      <c r="V1303" s="336">
        <v>-0.16292870781891489</v>
      </c>
      <c r="W1303" s="336">
        <v>-1.4953121723263003</v>
      </c>
      <c r="X1303" s="336">
        <v>-8.2859070450841399E-3</v>
      </c>
      <c r="Y1303" s="336">
        <v>-5.8264762019339979E-2</v>
      </c>
      <c r="Z1303" s="336">
        <v>-7.5563601433171756E-3</v>
      </c>
      <c r="AA1303" s="336">
        <v>-4.1292211259442137E-2</v>
      </c>
      <c r="AB1303" s="336">
        <v>0.24111477317052349</v>
      </c>
      <c r="AC1303" s="340">
        <v>-1.0460272893702427</v>
      </c>
      <c r="AD1303" s="509">
        <v>9288254000121</v>
      </c>
      <c r="AE1303" s="337" t="s">
        <v>2425</v>
      </c>
      <c r="AF1303" s="337" t="s">
        <v>2134</v>
      </c>
      <c r="AG1303" s="341" t="s">
        <v>1436</v>
      </c>
      <c r="AH1303" s="341" t="s">
        <v>2138</v>
      </c>
      <c r="AI1303" s="341">
        <v>100000</v>
      </c>
      <c r="AJ1303" s="341">
        <v>5000</v>
      </c>
      <c r="AK1303" s="341">
        <v>100000</v>
      </c>
      <c r="AL1303" s="336">
        <v>2.7999999999999997E-2</v>
      </c>
      <c r="AM1303" s="336" t="s">
        <v>34</v>
      </c>
      <c r="AN1303" s="336" t="s">
        <v>2152</v>
      </c>
      <c r="AO1303" s="334" t="s">
        <v>1324</v>
      </c>
      <c r="AP1303" s="337" t="s">
        <v>716</v>
      </c>
      <c r="AQ1303" s="343" t="s">
        <v>659</v>
      </c>
      <c r="AR1303" s="336" t="s">
        <v>34</v>
      </c>
      <c r="AS1303" s="336" t="s">
        <v>34</v>
      </c>
      <c r="AT1303" s="336"/>
      <c r="AX1303" s="629"/>
      <c r="AY1303" s="630"/>
      <c r="AZ1303" s="630"/>
      <c r="BA1303" s="630"/>
      <c r="BB1303" s="631"/>
      <c r="BC1303" s="630"/>
      <c r="BD1303" s="630"/>
      <c r="BE1303" s="630"/>
      <c r="BF1303" s="630"/>
      <c r="BG1303" s="631"/>
      <c r="BH1303" s="631"/>
      <c r="BI1303" s="632"/>
      <c r="BJ1303" s="632"/>
      <c r="BK1303" s="632"/>
      <c r="BL1303" s="631"/>
      <c r="BM1303" s="631"/>
      <c r="BN1303" s="631"/>
      <c r="BO1303" s="631"/>
      <c r="BP1303" s="631"/>
      <c r="BQ1303" s="631"/>
      <c r="BR1303" s="631"/>
      <c r="BS1303" s="631"/>
      <c r="BT1303" s="634"/>
      <c r="BU1303" s="635"/>
      <c r="BV1303" s="633"/>
      <c r="BW1303" s="636"/>
    </row>
    <row r="1304" spans="2:75" ht="15.75" customHeight="1">
      <c r="B1304" s="330" t="s">
        <v>1213</v>
      </c>
      <c r="C1304" s="331">
        <v>41269079000138</v>
      </c>
      <c r="D1304" s="332" t="s">
        <v>14</v>
      </c>
      <c r="E1304" s="332" t="s">
        <v>607</v>
      </c>
      <c r="F1304" s="332"/>
      <c r="G1304" s="333"/>
      <c r="H1304" s="333" t="s">
        <v>34</v>
      </c>
      <c r="I1304" s="333" t="s">
        <v>34</v>
      </c>
      <c r="J1304" s="333" t="s">
        <v>690</v>
      </c>
      <c r="K1304" s="334"/>
      <c r="L1304" s="335"/>
      <c r="M1304" s="335" t="s">
        <v>1415</v>
      </c>
      <c r="N1304" s="334">
        <v>624926</v>
      </c>
      <c r="O1304" s="334" t="s">
        <v>1321</v>
      </c>
      <c r="P1304" s="338">
        <v>44483</v>
      </c>
      <c r="Q1304" s="339">
        <v>13021613.310000001</v>
      </c>
      <c r="R1304" s="339" t="s">
        <v>1418</v>
      </c>
      <c r="S1304" s="334">
        <v>62</v>
      </c>
      <c r="T1304" s="336">
        <v>-0.32716127981631049</v>
      </c>
      <c r="U1304" s="336">
        <v>-4.229277719971603</v>
      </c>
      <c r="V1304" s="336" t="s">
        <v>1418</v>
      </c>
      <c r="W1304" s="336" t="s">
        <v>1418</v>
      </c>
      <c r="X1304" s="336" t="s">
        <v>1418</v>
      </c>
      <c r="Y1304" s="336" t="s">
        <v>1418</v>
      </c>
      <c r="Z1304" s="336" t="s">
        <v>1418</v>
      </c>
      <c r="AA1304" s="336" t="s">
        <v>1418</v>
      </c>
      <c r="AB1304" s="336" t="s">
        <v>1418</v>
      </c>
      <c r="AC1304" s="340" t="s">
        <v>1418</v>
      </c>
      <c r="AD1304" s="509">
        <v>0</v>
      </c>
      <c r="AE1304" s="337" t="s">
        <v>2433</v>
      </c>
      <c r="AF1304" s="337" t="s">
        <v>741</v>
      </c>
      <c r="AG1304" s="341" t="s">
        <v>741</v>
      </c>
      <c r="AH1304" s="341" t="s">
        <v>2135</v>
      </c>
      <c r="AI1304" s="341">
        <v>50000</v>
      </c>
      <c r="AJ1304" s="341">
        <v>10000</v>
      </c>
      <c r="AK1304" s="341">
        <v>50000</v>
      </c>
      <c r="AL1304" s="336">
        <v>1.4999999999999999E-2</v>
      </c>
      <c r="AM1304" s="336">
        <v>0.2</v>
      </c>
      <c r="AN1304" s="336" t="s">
        <v>2147</v>
      </c>
      <c r="AO1304" s="334" t="s">
        <v>1324</v>
      </c>
      <c r="AP1304" s="337" t="s">
        <v>716</v>
      </c>
      <c r="AQ1304" s="343" t="s">
        <v>659</v>
      </c>
      <c r="AR1304" s="336">
        <v>3.4995E-3</v>
      </c>
      <c r="AS1304" s="336">
        <v>3.4995E-3</v>
      </c>
      <c r="AT1304" s="336"/>
      <c r="AX1304" s="629"/>
      <c r="AY1304" s="630"/>
      <c r="AZ1304" s="630"/>
      <c r="BA1304" s="630"/>
      <c r="BB1304" s="631"/>
      <c r="BC1304" s="630"/>
      <c r="BD1304" s="630"/>
      <c r="BE1304" s="630"/>
      <c r="BF1304" s="630"/>
      <c r="BG1304" s="631"/>
      <c r="BH1304" s="631"/>
      <c r="BI1304" s="632"/>
      <c r="BJ1304" s="632"/>
      <c r="BK1304" s="632"/>
      <c r="BL1304" s="631"/>
      <c r="BM1304" s="631"/>
      <c r="BN1304" s="631"/>
      <c r="BO1304" s="631"/>
      <c r="BP1304" s="631"/>
      <c r="BQ1304" s="631"/>
      <c r="BR1304" s="631"/>
      <c r="BS1304" s="631"/>
      <c r="BT1304" s="634"/>
      <c r="BU1304" s="635"/>
      <c r="BV1304" s="633"/>
      <c r="BW1304" s="636"/>
    </row>
    <row r="1305" spans="2:75" ht="15.75" customHeight="1">
      <c r="B1305" s="330" t="s">
        <v>401</v>
      </c>
      <c r="C1305" s="331">
        <v>35088081000108</v>
      </c>
      <c r="D1305" s="332" t="s">
        <v>14</v>
      </c>
      <c r="E1305" s="332" t="s">
        <v>614</v>
      </c>
      <c r="F1305" s="332"/>
      <c r="G1305" s="333"/>
      <c r="H1305" s="333" t="s">
        <v>1338</v>
      </c>
      <c r="I1305" s="333" t="s">
        <v>34</v>
      </c>
      <c r="J1305" s="333" t="s">
        <v>608</v>
      </c>
      <c r="K1305" s="334" t="s">
        <v>48</v>
      </c>
      <c r="L1305" s="335"/>
      <c r="M1305" s="335" t="s">
        <v>34</v>
      </c>
      <c r="N1305" s="334">
        <v>516538</v>
      </c>
      <c r="O1305" s="334" t="s">
        <v>1321</v>
      </c>
      <c r="P1305" s="338">
        <v>43798</v>
      </c>
      <c r="Q1305" s="339">
        <v>48765345.969999999</v>
      </c>
      <c r="R1305" s="339">
        <v>67275582.892777771</v>
      </c>
      <c r="S1305" s="334">
        <v>62</v>
      </c>
      <c r="T1305" s="336">
        <v>0.15429750038263168</v>
      </c>
      <c r="U1305" s="336">
        <v>1.9946339034434863</v>
      </c>
      <c r="V1305" s="336">
        <v>-9.8416853699763829E-2</v>
      </c>
      <c r="W1305" s="336">
        <v>-0.96481424616483147</v>
      </c>
      <c r="X1305" s="336">
        <v>-1.4579139358843918E-2</v>
      </c>
      <c r="Y1305" s="336">
        <v>-0.11055626221258641</v>
      </c>
      <c r="Z1305" s="336" t="s">
        <v>1418</v>
      </c>
      <c r="AA1305" s="336" t="s">
        <v>1418</v>
      </c>
      <c r="AB1305" s="336">
        <v>0.2552095261863534</v>
      </c>
      <c r="AC1305" s="340">
        <v>-0.65930856322635556</v>
      </c>
      <c r="AD1305" s="509">
        <v>34429833000194</v>
      </c>
      <c r="AE1305" s="337" t="s">
        <v>2148</v>
      </c>
      <c r="AF1305" s="337" t="s">
        <v>2134</v>
      </c>
      <c r="AG1305" s="341" t="s">
        <v>1436</v>
      </c>
      <c r="AH1305" s="341" t="s">
        <v>2135</v>
      </c>
      <c r="AI1305" s="341">
        <v>100</v>
      </c>
      <c r="AJ1305" s="341">
        <v>100</v>
      </c>
      <c r="AK1305" s="341">
        <v>100</v>
      </c>
      <c r="AL1305" s="336">
        <v>0</v>
      </c>
      <c r="AM1305" s="336" t="s">
        <v>34</v>
      </c>
      <c r="AN1305" s="336" t="s">
        <v>34</v>
      </c>
      <c r="AO1305" s="334" t="s">
        <v>1324</v>
      </c>
      <c r="AP1305" s="337" t="s">
        <v>716</v>
      </c>
      <c r="AQ1305" s="343" t="s">
        <v>659</v>
      </c>
      <c r="AR1305" s="336">
        <v>4.0000000000000001E-3</v>
      </c>
      <c r="AS1305" s="336">
        <v>4.0000000000000001E-3</v>
      </c>
      <c r="AT1305" s="336"/>
      <c r="AX1305" s="629"/>
      <c r="AY1305" s="630"/>
      <c r="AZ1305" s="630"/>
      <c r="BA1305" s="630"/>
      <c r="BB1305" s="631"/>
      <c r="BC1305" s="630"/>
      <c r="BD1305" s="630"/>
      <c r="BE1305" s="630"/>
      <c r="BF1305" s="630"/>
      <c r="BG1305" s="631"/>
      <c r="BH1305" s="631"/>
      <c r="BI1305" s="632"/>
      <c r="BJ1305" s="632"/>
      <c r="BK1305" s="632"/>
      <c r="BL1305" s="631"/>
      <c r="BM1305" s="631"/>
      <c r="BN1305" s="631"/>
      <c r="BO1305" s="631"/>
      <c r="BP1305" s="631"/>
      <c r="BQ1305" s="631"/>
      <c r="BR1305" s="631"/>
      <c r="BS1305" s="631"/>
      <c r="BT1305" s="634"/>
      <c r="BU1305" s="635"/>
      <c r="BV1305" s="633"/>
      <c r="BW1305" s="636"/>
    </row>
    <row r="1306" spans="2:75" ht="15.75" customHeight="1">
      <c r="B1306" s="330" t="s">
        <v>402</v>
      </c>
      <c r="C1306" s="331">
        <v>34429833000194</v>
      </c>
      <c r="D1306" s="332" t="s">
        <v>14</v>
      </c>
      <c r="E1306" s="332" t="s">
        <v>614</v>
      </c>
      <c r="F1306" s="332"/>
      <c r="G1306" s="333"/>
      <c r="H1306" s="333" t="s">
        <v>1338</v>
      </c>
      <c r="I1306" s="333" t="s">
        <v>34</v>
      </c>
      <c r="J1306" s="333" t="s">
        <v>608</v>
      </c>
      <c r="K1306" s="334" t="s">
        <v>48</v>
      </c>
      <c r="L1306" s="335"/>
      <c r="M1306" s="335" t="s">
        <v>34</v>
      </c>
      <c r="N1306" s="334">
        <v>515434</v>
      </c>
      <c r="O1306" s="334" t="s">
        <v>1321</v>
      </c>
      <c r="P1306" s="338">
        <v>43788</v>
      </c>
      <c r="Q1306" s="339">
        <v>207948689.22999999</v>
      </c>
      <c r="R1306" s="339">
        <v>312707568.66678566</v>
      </c>
      <c r="S1306" s="334">
        <v>62</v>
      </c>
      <c r="T1306" s="336">
        <v>0.15547068575990308</v>
      </c>
      <c r="U1306" s="336">
        <v>2.0097998997994004</v>
      </c>
      <c r="V1306" s="336">
        <v>-0.10065956497940687</v>
      </c>
      <c r="W1306" s="336">
        <v>-0.98680031573819116</v>
      </c>
      <c r="X1306" s="336">
        <v>-1.5835595918499368E-2</v>
      </c>
      <c r="Y1306" s="336">
        <v>-0.12008420055304324</v>
      </c>
      <c r="Z1306" s="336" t="s">
        <v>1418</v>
      </c>
      <c r="AA1306" s="336" t="s">
        <v>1418</v>
      </c>
      <c r="AB1306" s="336">
        <v>0.25972521246781183</v>
      </c>
      <c r="AC1306" s="340">
        <v>-0.65297739278844824</v>
      </c>
      <c r="AD1306" s="509">
        <v>31493903000185</v>
      </c>
      <c r="AE1306" s="337" t="s">
        <v>2438</v>
      </c>
      <c r="AF1306" s="337" t="s">
        <v>2134</v>
      </c>
      <c r="AG1306" s="341" t="s">
        <v>1436</v>
      </c>
      <c r="AH1306" s="341" t="s">
        <v>2135</v>
      </c>
      <c r="AI1306" s="341">
        <v>30000</v>
      </c>
      <c r="AJ1306" s="341">
        <v>0</v>
      </c>
      <c r="AK1306" s="341">
        <v>30000</v>
      </c>
      <c r="AL1306" s="336">
        <v>1.9299999999999998E-2</v>
      </c>
      <c r="AM1306" s="336">
        <v>0.2</v>
      </c>
      <c r="AN1306" s="336" t="s">
        <v>34</v>
      </c>
      <c r="AO1306" s="334" t="s">
        <v>1324</v>
      </c>
      <c r="AP1306" s="337" t="s">
        <v>716</v>
      </c>
      <c r="AQ1306" s="343" t="s">
        <v>659</v>
      </c>
      <c r="AR1306" s="336">
        <v>4.0000000000000001E-3</v>
      </c>
      <c r="AS1306" s="336">
        <v>4.0000000000000001E-3</v>
      </c>
      <c r="AT1306" s="336"/>
      <c r="AX1306" s="629"/>
      <c r="AY1306" s="630"/>
      <c r="AZ1306" s="630"/>
      <c r="BA1306" s="630"/>
      <c r="BB1306" s="631"/>
      <c r="BC1306" s="630"/>
      <c r="BD1306" s="630"/>
      <c r="BE1306" s="630"/>
      <c r="BF1306" s="630"/>
      <c r="BG1306" s="631"/>
      <c r="BH1306" s="631"/>
      <c r="BI1306" s="632"/>
      <c r="BJ1306" s="632"/>
      <c r="BK1306" s="632"/>
      <c r="BL1306" s="631"/>
      <c r="BM1306" s="631"/>
      <c r="BN1306" s="631"/>
      <c r="BO1306" s="631"/>
      <c r="BP1306" s="631"/>
      <c r="BQ1306" s="631"/>
      <c r="BR1306" s="631"/>
      <c r="BS1306" s="631"/>
      <c r="BT1306" s="634"/>
      <c r="BU1306" s="635"/>
      <c r="BV1306" s="633"/>
      <c r="BW1306" s="636"/>
    </row>
    <row r="1307" spans="2:75" ht="15.75" customHeight="1">
      <c r="B1307" s="330" t="s">
        <v>596</v>
      </c>
      <c r="C1307" s="331">
        <v>35957054000124</v>
      </c>
      <c r="D1307" s="332" t="s">
        <v>14</v>
      </c>
      <c r="E1307" s="332" t="s">
        <v>607</v>
      </c>
      <c r="F1307" s="332"/>
      <c r="G1307" s="333"/>
      <c r="H1307" s="333" t="s">
        <v>34</v>
      </c>
      <c r="I1307" s="333" t="s">
        <v>34</v>
      </c>
      <c r="J1307" s="333" t="s">
        <v>608</v>
      </c>
      <c r="K1307" s="334" t="s">
        <v>48</v>
      </c>
      <c r="L1307" s="335"/>
      <c r="M1307" s="335" t="s">
        <v>34</v>
      </c>
      <c r="N1307" s="334">
        <v>538264</v>
      </c>
      <c r="O1307" s="334" t="s">
        <v>1321</v>
      </c>
      <c r="P1307" s="338">
        <v>43977</v>
      </c>
      <c r="Q1307" s="339">
        <v>8883861.1799999997</v>
      </c>
      <c r="R1307" s="339">
        <v>13806659.569523802</v>
      </c>
      <c r="S1307" s="334">
        <v>62</v>
      </c>
      <c r="T1307" s="336">
        <v>0.13007518889012704</v>
      </c>
      <c r="U1307" s="336">
        <v>1.6815073550359851</v>
      </c>
      <c r="V1307" s="336">
        <v>-0.11386061002426118</v>
      </c>
      <c r="W1307" s="336">
        <v>-1.1162146979779848</v>
      </c>
      <c r="X1307" s="336">
        <v>-4.7793724003046489E-2</v>
      </c>
      <c r="Y1307" s="336">
        <v>-0.36242849134928568</v>
      </c>
      <c r="Z1307" s="336" t="s">
        <v>1418</v>
      </c>
      <c r="AA1307" s="336" t="s">
        <v>1418</v>
      </c>
      <c r="AB1307" s="336">
        <v>0.26550836570259989</v>
      </c>
      <c r="AC1307" s="340">
        <v>-0.68877286657027881</v>
      </c>
      <c r="AD1307" s="509">
        <v>35957175000176</v>
      </c>
      <c r="AE1307" s="337" t="s">
        <v>2438</v>
      </c>
      <c r="AF1307" s="337" t="s">
        <v>2134</v>
      </c>
      <c r="AG1307" s="341" t="s">
        <v>1436</v>
      </c>
      <c r="AH1307" s="341" t="s">
        <v>2135</v>
      </c>
      <c r="AI1307" s="341">
        <v>30000</v>
      </c>
      <c r="AJ1307" s="341" t="s">
        <v>1428</v>
      </c>
      <c r="AK1307" s="341">
        <v>30000</v>
      </c>
      <c r="AL1307" s="336">
        <v>1.9299999999999998E-2</v>
      </c>
      <c r="AM1307" s="336">
        <v>0.2</v>
      </c>
      <c r="AN1307" s="336" t="s">
        <v>34</v>
      </c>
      <c r="AO1307" s="334" t="s">
        <v>1324</v>
      </c>
      <c r="AP1307" s="337" t="s">
        <v>716</v>
      </c>
      <c r="AQ1307" s="343" t="s">
        <v>659</v>
      </c>
      <c r="AR1307" s="336">
        <v>4.0000000000000001E-3</v>
      </c>
      <c r="AS1307" s="336">
        <v>4.0000000000000001E-3</v>
      </c>
      <c r="AT1307" s="336"/>
      <c r="AX1307" s="629"/>
      <c r="AY1307" s="630"/>
      <c r="AZ1307" s="630"/>
      <c r="BA1307" s="630"/>
      <c r="BB1307" s="631"/>
      <c r="BC1307" s="630"/>
      <c r="BD1307" s="630"/>
      <c r="BE1307" s="630"/>
      <c r="BF1307" s="630"/>
      <c r="BG1307" s="631"/>
      <c r="BH1307" s="631"/>
      <c r="BI1307" s="632"/>
      <c r="BJ1307" s="632"/>
      <c r="BK1307" s="632"/>
      <c r="BL1307" s="631"/>
      <c r="BM1307" s="631"/>
      <c r="BN1307" s="631"/>
      <c r="BO1307" s="631"/>
      <c r="BP1307" s="631"/>
      <c r="BQ1307" s="631"/>
      <c r="BR1307" s="631"/>
      <c r="BS1307" s="631"/>
      <c r="BT1307" s="634"/>
      <c r="BU1307" s="635"/>
      <c r="BV1307" s="633"/>
      <c r="BW1307" s="636"/>
    </row>
    <row r="1308" spans="2:75" ht="15.75" customHeight="1">
      <c r="B1308" s="330" t="s">
        <v>1718</v>
      </c>
      <c r="C1308" s="331">
        <v>44515852000197</v>
      </c>
      <c r="D1308" s="332" t="s">
        <v>14</v>
      </c>
      <c r="E1308" s="332" t="s">
        <v>607</v>
      </c>
      <c r="F1308" s="332"/>
      <c r="G1308" s="333"/>
      <c r="H1308" s="333" t="s">
        <v>34</v>
      </c>
      <c r="I1308" s="333"/>
      <c r="J1308" s="333" t="s">
        <v>611</v>
      </c>
      <c r="K1308" s="334" t="s">
        <v>48</v>
      </c>
      <c r="L1308" s="335"/>
      <c r="M1308" s="335"/>
      <c r="N1308" s="334">
        <v>636932</v>
      </c>
      <c r="O1308" s="334" t="s">
        <v>1321</v>
      </c>
      <c r="P1308" s="338">
        <v>44592</v>
      </c>
      <c r="Q1308" s="339" t="s">
        <v>1393</v>
      </c>
      <c r="R1308" s="339" t="s">
        <v>1418</v>
      </c>
      <c r="S1308" s="334">
        <v>62</v>
      </c>
      <c r="T1308" s="336" t="s">
        <v>1418</v>
      </c>
      <c r="U1308" s="336" t="s">
        <v>1418</v>
      </c>
      <c r="V1308" s="336" t="s">
        <v>1418</v>
      </c>
      <c r="W1308" s="336" t="s">
        <v>1418</v>
      </c>
      <c r="X1308" s="336" t="s">
        <v>1418</v>
      </c>
      <c r="Y1308" s="336" t="s">
        <v>1418</v>
      </c>
      <c r="Z1308" s="336" t="s">
        <v>1418</v>
      </c>
      <c r="AA1308" s="336" t="s">
        <v>1418</v>
      </c>
      <c r="AB1308" s="336" t="s">
        <v>1418</v>
      </c>
      <c r="AC1308" s="340" t="s">
        <v>1418</v>
      </c>
      <c r="AD1308" s="509">
        <v>0</v>
      </c>
      <c r="AE1308" s="337" t="s">
        <v>2254</v>
      </c>
      <c r="AF1308" s="337" t="s">
        <v>2134</v>
      </c>
      <c r="AG1308" s="341" t="s">
        <v>1436</v>
      </c>
      <c r="AH1308" s="341" t="s">
        <v>2138</v>
      </c>
      <c r="AI1308" s="341">
        <v>1000</v>
      </c>
      <c r="AJ1308" s="341">
        <v>100</v>
      </c>
      <c r="AK1308" s="341">
        <v>100</v>
      </c>
      <c r="AL1308" s="336">
        <v>1.4999999999999999E-2</v>
      </c>
      <c r="AM1308" s="336">
        <v>0.2</v>
      </c>
      <c r="AN1308" s="336" t="s">
        <v>2152</v>
      </c>
      <c r="AO1308" s="334" t="s">
        <v>1324</v>
      </c>
      <c r="AP1308" s="337" t="s">
        <v>716</v>
      </c>
      <c r="AQ1308" s="343" t="s">
        <v>659</v>
      </c>
      <c r="AR1308" s="336">
        <v>4.9994999999999996E-3</v>
      </c>
      <c r="AS1308" s="336">
        <v>4.9994999999999996E-3</v>
      </c>
      <c r="AT1308" s="336"/>
      <c r="AX1308" s="629"/>
      <c r="AY1308" s="630"/>
      <c r="AZ1308" s="630"/>
      <c r="BA1308" s="630"/>
      <c r="BB1308" s="631"/>
      <c r="BC1308" s="630"/>
      <c r="BD1308" s="630"/>
      <c r="BE1308" s="630"/>
      <c r="BF1308" s="630"/>
      <c r="BG1308" s="631"/>
      <c r="BH1308" s="631"/>
      <c r="BI1308" s="632"/>
      <c r="BJ1308" s="632"/>
      <c r="BK1308" s="632"/>
      <c r="BL1308" s="631"/>
      <c r="BM1308" s="631"/>
      <c r="BN1308" s="631"/>
      <c r="BO1308" s="631"/>
      <c r="BP1308" s="631"/>
      <c r="BQ1308" s="631"/>
      <c r="BR1308" s="631"/>
      <c r="BS1308" s="631"/>
      <c r="BT1308" s="634"/>
      <c r="BU1308" s="635"/>
      <c r="BV1308" s="633"/>
      <c r="BW1308" s="636"/>
    </row>
    <row r="1309" spans="2:75" ht="15.75" customHeight="1">
      <c r="B1309" s="330" t="s">
        <v>1268</v>
      </c>
      <c r="C1309" s="331">
        <v>34218763000125</v>
      </c>
      <c r="D1309" s="332" t="s">
        <v>14</v>
      </c>
      <c r="E1309" s="332" t="s">
        <v>607</v>
      </c>
      <c r="F1309" s="332"/>
      <c r="G1309" s="333"/>
      <c r="H1309" s="333" t="s">
        <v>34</v>
      </c>
      <c r="I1309" s="333" t="s">
        <v>34</v>
      </c>
      <c r="J1309" s="333" t="s">
        <v>608</v>
      </c>
      <c r="K1309" s="334" t="s">
        <v>48</v>
      </c>
      <c r="L1309" s="335"/>
      <c r="M1309" s="335" t="s">
        <v>34</v>
      </c>
      <c r="N1309" s="334">
        <v>519979</v>
      </c>
      <c r="O1309" s="334" t="s">
        <v>1321</v>
      </c>
      <c r="P1309" s="338">
        <v>43829</v>
      </c>
      <c r="Q1309" s="339">
        <v>178982154.31999999</v>
      </c>
      <c r="R1309" s="339">
        <v>196217988.20325395</v>
      </c>
      <c r="S1309" s="334">
        <v>62</v>
      </c>
      <c r="T1309" s="336">
        <v>1.1017307686089772E-4</v>
      </c>
      <c r="U1309" s="336">
        <v>1.4242288683126855E-3</v>
      </c>
      <c r="V1309" s="336">
        <v>-0.20547016349340397</v>
      </c>
      <c r="W1309" s="336">
        <v>-2.0142946400726989</v>
      </c>
      <c r="X1309" s="336">
        <v>-7.6788400330767614E-2</v>
      </c>
      <c r="Y1309" s="336">
        <v>-0.58230038913124083</v>
      </c>
      <c r="Z1309" s="336" t="s">
        <v>1418</v>
      </c>
      <c r="AA1309" s="336" t="s">
        <v>1418</v>
      </c>
      <c r="AB1309" s="336">
        <v>0.27877682955934407</v>
      </c>
      <c r="AC1309" s="340">
        <v>-1.0339832238461224</v>
      </c>
      <c r="AD1309" s="509">
        <v>0</v>
      </c>
      <c r="AE1309" s="337" t="s">
        <v>2254</v>
      </c>
      <c r="AF1309" s="337" t="s">
        <v>2134</v>
      </c>
      <c r="AG1309" s="341" t="s">
        <v>1436</v>
      </c>
      <c r="AH1309" s="341" t="s">
        <v>2138</v>
      </c>
      <c r="AI1309" s="341">
        <v>1000</v>
      </c>
      <c r="AJ1309" s="341">
        <v>100</v>
      </c>
      <c r="AK1309" s="341">
        <v>100</v>
      </c>
      <c r="AL1309" s="336">
        <v>1.3999999999999999E-2</v>
      </c>
      <c r="AM1309" s="336">
        <v>0.2</v>
      </c>
      <c r="AN1309" s="336" t="s">
        <v>2152</v>
      </c>
      <c r="AO1309" s="334" t="s">
        <v>1324</v>
      </c>
      <c r="AP1309" s="337" t="s">
        <v>716</v>
      </c>
      <c r="AQ1309" s="343" t="s">
        <v>659</v>
      </c>
      <c r="AR1309" s="336">
        <v>4.6661999999999997E-3</v>
      </c>
      <c r="AS1309" s="336">
        <v>4.6661999999999997E-3</v>
      </c>
      <c r="AT1309" s="336"/>
      <c r="AX1309" s="629"/>
      <c r="AY1309" s="630"/>
      <c r="AZ1309" s="630"/>
      <c r="BA1309" s="630"/>
      <c r="BB1309" s="631"/>
      <c r="BC1309" s="630"/>
      <c r="BD1309" s="630"/>
      <c r="BE1309" s="630"/>
      <c r="BF1309" s="630"/>
      <c r="BG1309" s="631"/>
      <c r="BH1309" s="631"/>
      <c r="BI1309" s="632"/>
      <c r="BJ1309" s="632"/>
      <c r="BK1309" s="632"/>
      <c r="BL1309" s="631"/>
      <c r="BM1309" s="631"/>
      <c r="BN1309" s="631"/>
      <c r="BO1309" s="631"/>
      <c r="BP1309" s="631"/>
      <c r="BQ1309" s="631"/>
      <c r="BR1309" s="631"/>
      <c r="BS1309" s="631"/>
      <c r="BT1309" s="634"/>
      <c r="BU1309" s="635"/>
      <c r="BV1309" s="633"/>
      <c r="BW1309" s="636"/>
    </row>
    <row r="1310" spans="2:75" ht="15.75" customHeight="1">
      <c r="B1310" s="330" t="s">
        <v>878</v>
      </c>
      <c r="C1310" s="331">
        <v>37953241000165</v>
      </c>
      <c r="D1310" s="332" t="s">
        <v>13</v>
      </c>
      <c r="E1310" s="332" t="s">
        <v>615</v>
      </c>
      <c r="F1310" s="332" t="s">
        <v>619</v>
      </c>
      <c r="G1310" s="333" t="s">
        <v>34</v>
      </c>
      <c r="H1310" s="333" t="s">
        <v>1337</v>
      </c>
      <c r="I1310" s="333" t="s">
        <v>34</v>
      </c>
      <c r="J1310" s="333" t="s">
        <v>690</v>
      </c>
      <c r="K1310" s="334" t="s">
        <v>48</v>
      </c>
      <c r="L1310" s="335"/>
      <c r="M1310" s="335" t="s">
        <v>1415</v>
      </c>
      <c r="N1310" s="334">
        <v>552275</v>
      </c>
      <c r="O1310" s="334" t="s">
        <v>1324</v>
      </c>
      <c r="P1310" s="338">
        <v>44089</v>
      </c>
      <c r="Q1310" s="339">
        <v>28685898.75</v>
      </c>
      <c r="R1310" s="339">
        <v>44930052.902738124</v>
      </c>
      <c r="S1310" s="334">
        <v>63</v>
      </c>
      <c r="T1310" s="336">
        <v>6.0751963917736962E-2</v>
      </c>
      <c r="U1310" s="336">
        <v>0.78535249521601302</v>
      </c>
      <c r="V1310" s="336">
        <v>7.9865636067740997E-2</v>
      </c>
      <c r="W1310" s="336">
        <v>0.78295028300988267</v>
      </c>
      <c r="X1310" s="336" t="s">
        <v>1418</v>
      </c>
      <c r="Y1310" s="336" t="s">
        <v>1418</v>
      </c>
      <c r="Z1310" s="336" t="s">
        <v>1418</v>
      </c>
      <c r="AA1310" s="336" t="s">
        <v>1418</v>
      </c>
      <c r="AB1310" s="336">
        <v>1.5567556359471421E-2</v>
      </c>
      <c r="AC1310" s="340">
        <v>-1.2964783101455595</v>
      </c>
      <c r="AD1310" s="509">
        <v>0</v>
      </c>
      <c r="AE1310" s="337" t="s">
        <v>2169</v>
      </c>
      <c r="AF1310" s="337" t="s">
        <v>2134</v>
      </c>
      <c r="AG1310" s="341" t="s">
        <v>1436</v>
      </c>
      <c r="AH1310" s="341" t="s">
        <v>726</v>
      </c>
      <c r="AI1310" s="341">
        <v>50000</v>
      </c>
      <c r="AJ1310" s="341">
        <v>5000</v>
      </c>
      <c r="AK1310" s="341">
        <v>5000</v>
      </c>
      <c r="AL1310" s="336">
        <v>0</v>
      </c>
      <c r="AM1310" s="336" t="s">
        <v>34</v>
      </c>
      <c r="AN1310" s="336" t="s">
        <v>34</v>
      </c>
      <c r="AO1310" s="334" t="s">
        <v>1324</v>
      </c>
      <c r="AP1310" s="337" t="s">
        <v>13</v>
      </c>
      <c r="AQ1310" s="343" t="s">
        <v>679</v>
      </c>
      <c r="AR1310" s="336" t="s">
        <v>34</v>
      </c>
      <c r="AS1310" s="336" t="s">
        <v>34</v>
      </c>
      <c r="AT1310" s="336"/>
      <c r="AX1310" s="629"/>
      <c r="AY1310" s="630"/>
      <c r="AZ1310" s="630"/>
      <c r="BA1310" s="630"/>
      <c r="BB1310" s="631"/>
      <c r="BC1310" s="630"/>
      <c r="BD1310" s="630"/>
      <c r="BE1310" s="630"/>
      <c r="BF1310" s="630"/>
      <c r="BG1310" s="631"/>
      <c r="BH1310" s="631"/>
      <c r="BI1310" s="632"/>
      <c r="BJ1310" s="632"/>
      <c r="BK1310" s="632"/>
      <c r="BL1310" s="631"/>
      <c r="BM1310" s="631"/>
      <c r="BN1310" s="631"/>
      <c r="BO1310" s="631"/>
      <c r="BP1310" s="631"/>
      <c r="BQ1310" s="631"/>
      <c r="BR1310" s="631"/>
      <c r="BS1310" s="631"/>
      <c r="BT1310" s="634"/>
      <c r="BU1310" s="635"/>
      <c r="BV1310" s="633"/>
      <c r="BW1310" s="636"/>
    </row>
    <row r="1311" spans="2:75" ht="15.75" customHeight="1">
      <c r="B1311" s="330" t="s">
        <v>1672</v>
      </c>
      <c r="C1311" s="331">
        <v>19436830000194</v>
      </c>
      <c r="D1311" s="332" t="s">
        <v>14</v>
      </c>
      <c r="E1311" s="332" t="s">
        <v>614</v>
      </c>
      <c r="F1311" s="332"/>
      <c r="G1311" s="333"/>
      <c r="H1311" s="333" t="s">
        <v>865</v>
      </c>
      <c r="I1311" s="333" t="s">
        <v>34</v>
      </c>
      <c r="J1311" s="333" t="s">
        <v>608</v>
      </c>
      <c r="K1311" s="334" t="s">
        <v>48</v>
      </c>
      <c r="L1311" s="335"/>
      <c r="M1311" s="335"/>
      <c r="N1311" s="334">
        <v>365981</v>
      </c>
      <c r="O1311" s="334" t="s">
        <v>1321</v>
      </c>
      <c r="P1311" s="338">
        <v>41757</v>
      </c>
      <c r="Q1311" s="339">
        <v>196525409.11000001</v>
      </c>
      <c r="R1311" s="339">
        <v>288112365.26988071</v>
      </c>
      <c r="S1311" s="334">
        <v>63</v>
      </c>
      <c r="T1311" s="336">
        <v>0.16475730971685243</v>
      </c>
      <c r="U1311" s="336">
        <v>1.8531759718253573</v>
      </c>
      <c r="V1311" s="336">
        <v>0.12526683123844862</v>
      </c>
      <c r="W1311" s="336">
        <v>1.1496624508173441</v>
      </c>
      <c r="X1311" s="336">
        <v>0.40892751286065088</v>
      </c>
      <c r="Y1311" s="336">
        <v>2.8754925791886516</v>
      </c>
      <c r="Z1311" s="336">
        <v>0.33071049205297887</v>
      </c>
      <c r="AA1311" s="336">
        <v>1.8071885464118314</v>
      </c>
      <c r="AB1311" s="336">
        <v>0.16172215879844706</v>
      </c>
      <c r="AC1311" s="340">
        <v>0.17084847999212557</v>
      </c>
      <c r="AD1311" s="509">
        <v>26218464000162</v>
      </c>
      <c r="AE1311" s="337" t="s">
        <v>2343</v>
      </c>
      <c r="AF1311" s="337" t="s">
        <v>2343</v>
      </c>
      <c r="AG1311" s="341" t="s">
        <v>1440</v>
      </c>
      <c r="AH1311" s="341" t="s">
        <v>2344</v>
      </c>
      <c r="AI1311" s="341">
        <v>10000</v>
      </c>
      <c r="AJ1311" s="341">
        <v>10000</v>
      </c>
      <c r="AK1311" s="341">
        <v>10000</v>
      </c>
      <c r="AL1311" s="336">
        <v>0</v>
      </c>
      <c r="AM1311" s="336" t="s">
        <v>34</v>
      </c>
      <c r="AN1311" s="336" t="s">
        <v>2147</v>
      </c>
      <c r="AO1311" s="334" t="s">
        <v>1324</v>
      </c>
      <c r="AP1311" s="337" t="s">
        <v>716</v>
      </c>
      <c r="AQ1311" s="343" t="s">
        <v>659</v>
      </c>
      <c r="AR1311" s="336" t="s">
        <v>34</v>
      </c>
      <c r="AS1311" s="336" t="s">
        <v>34</v>
      </c>
      <c r="AT1311" s="336"/>
      <c r="AX1311" s="629"/>
      <c r="AY1311" s="630"/>
      <c r="AZ1311" s="630"/>
      <c r="BA1311" s="630"/>
      <c r="BB1311" s="631"/>
      <c r="BC1311" s="630"/>
      <c r="BD1311" s="630"/>
      <c r="BE1311" s="630"/>
      <c r="BF1311" s="630"/>
      <c r="BG1311" s="631"/>
      <c r="BH1311" s="631"/>
      <c r="BI1311" s="632"/>
      <c r="BJ1311" s="632"/>
      <c r="BK1311" s="632"/>
      <c r="BL1311" s="631"/>
      <c r="BM1311" s="631"/>
      <c r="BN1311" s="631"/>
      <c r="BO1311" s="631"/>
      <c r="BP1311" s="631"/>
      <c r="BQ1311" s="631"/>
      <c r="BR1311" s="631"/>
      <c r="BS1311" s="631"/>
      <c r="BT1311" s="634"/>
      <c r="BU1311" s="635"/>
      <c r="BV1311" s="633"/>
      <c r="BW1311" s="636"/>
    </row>
    <row r="1312" spans="2:75" ht="15.75" customHeight="1">
      <c r="B1312" s="330" t="s">
        <v>307</v>
      </c>
      <c r="C1312" s="331">
        <v>29994491000115</v>
      </c>
      <c r="D1312" s="332" t="s">
        <v>14</v>
      </c>
      <c r="E1312" s="332" t="s">
        <v>607</v>
      </c>
      <c r="F1312" s="332"/>
      <c r="G1312" s="333"/>
      <c r="H1312" s="333" t="s">
        <v>34</v>
      </c>
      <c r="I1312" s="333" t="s">
        <v>34</v>
      </c>
      <c r="J1312" s="333" t="s">
        <v>608</v>
      </c>
      <c r="K1312" s="334" t="s">
        <v>48</v>
      </c>
      <c r="L1312" s="335"/>
      <c r="M1312" s="335" t="s">
        <v>34</v>
      </c>
      <c r="N1312" s="334">
        <v>483729</v>
      </c>
      <c r="O1312" s="334" t="s">
        <v>1324</v>
      </c>
      <c r="P1312" s="338">
        <v>43453</v>
      </c>
      <c r="Q1312" s="339">
        <v>36916117.799999997</v>
      </c>
      <c r="R1312" s="339">
        <v>53990802.468214266</v>
      </c>
      <c r="S1312" s="334">
        <v>63</v>
      </c>
      <c r="T1312" s="336">
        <v>-0.25291541755246594</v>
      </c>
      <c r="U1312" s="336">
        <v>-3.2694869670779179</v>
      </c>
      <c r="V1312" s="336">
        <v>-0.3857939888661458</v>
      </c>
      <c r="W1312" s="336">
        <v>-3.7820710838646439</v>
      </c>
      <c r="X1312" s="336">
        <v>-0.20478081202445053</v>
      </c>
      <c r="Y1312" s="336">
        <v>-1.5528900981763296</v>
      </c>
      <c r="Z1312" s="336">
        <v>-9.1678313467489336E-2</v>
      </c>
      <c r="AA1312" s="336">
        <v>-0.5211292547823545</v>
      </c>
      <c r="AB1312" s="336">
        <v>0.33003778700716063</v>
      </c>
      <c r="AC1312" s="340">
        <v>-1.6057303142887762</v>
      </c>
      <c r="AD1312" s="509">
        <v>29994412000176</v>
      </c>
      <c r="AE1312" s="337" t="s">
        <v>2359</v>
      </c>
      <c r="AF1312" s="337" t="s">
        <v>2137</v>
      </c>
      <c r="AG1312" s="341" t="s">
        <v>59</v>
      </c>
      <c r="AH1312" s="341" t="s">
        <v>2138</v>
      </c>
      <c r="AI1312" s="341">
        <v>25000</v>
      </c>
      <c r="AJ1312" s="341">
        <v>1000</v>
      </c>
      <c r="AK1312" s="341">
        <v>1000</v>
      </c>
      <c r="AL1312" s="336">
        <v>0.02</v>
      </c>
      <c r="AM1312" s="336">
        <v>0.2</v>
      </c>
      <c r="AN1312" s="336" t="s">
        <v>666</v>
      </c>
      <c r="AO1312" s="334" t="s">
        <v>1324</v>
      </c>
      <c r="AP1312" s="337" t="s">
        <v>716</v>
      </c>
      <c r="AQ1312" s="343" t="s">
        <v>659</v>
      </c>
      <c r="AR1312" s="336">
        <v>5.3333333333333332E-3</v>
      </c>
      <c r="AS1312" s="336">
        <v>5.3333333333333332E-3</v>
      </c>
      <c r="AT1312" s="336"/>
      <c r="AX1312" s="629"/>
      <c r="AY1312" s="630"/>
      <c r="AZ1312" s="630"/>
      <c r="BA1312" s="630"/>
      <c r="BB1312" s="631"/>
      <c r="BC1312" s="630"/>
      <c r="BD1312" s="630"/>
      <c r="BE1312" s="630"/>
      <c r="BF1312" s="630"/>
      <c r="BG1312" s="631"/>
      <c r="BH1312" s="631"/>
      <c r="BI1312" s="632"/>
      <c r="BJ1312" s="632"/>
      <c r="BK1312" s="632"/>
      <c r="BL1312" s="631"/>
      <c r="BM1312" s="631"/>
      <c r="BN1312" s="631"/>
      <c r="BO1312" s="631"/>
      <c r="BP1312" s="631"/>
      <c r="BQ1312" s="631"/>
      <c r="BR1312" s="631"/>
      <c r="BS1312" s="631"/>
      <c r="BT1312" s="634"/>
      <c r="BU1312" s="635"/>
      <c r="BV1312" s="633"/>
      <c r="BW1312" s="636"/>
    </row>
    <row r="1313" spans="2:75" ht="15.75" customHeight="1">
      <c r="B1313" s="330" t="s">
        <v>1013</v>
      </c>
      <c r="C1313" s="331">
        <v>18628905000176</v>
      </c>
      <c r="D1313" s="332" t="s">
        <v>14</v>
      </c>
      <c r="E1313" s="332" t="s">
        <v>607</v>
      </c>
      <c r="F1313" s="332" t="s">
        <v>860</v>
      </c>
      <c r="G1313" s="333"/>
      <c r="H1313" s="333" t="s">
        <v>34</v>
      </c>
      <c r="I1313" s="333" t="s">
        <v>34</v>
      </c>
      <c r="J1313" s="333" t="s">
        <v>611</v>
      </c>
      <c r="K1313" s="334"/>
      <c r="L1313" s="335"/>
      <c r="M1313" s="335" t="s">
        <v>1415</v>
      </c>
      <c r="N1313" s="334">
        <v>416703</v>
      </c>
      <c r="O1313" s="334" t="s">
        <v>1321</v>
      </c>
      <c r="P1313" s="338">
        <v>42457</v>
      </c>
      <c r="Q1313" s="339">
        <v>25957530.280000001</v>
      </c>
      <c r="R1313" s="339">
        <v>30717548.242063507</v>
      </c>
      <c r="S1313" s="334">
        <v>65</v>
      </c>
      <c r="T1313" s="336">
        <v>-0.21396861270573442</v>
      </c>
      <c r="U1313" s="336">
        <v>-2.7660140191335696</v>
      </c>
      <c r="V1313" s="336">
        <v>-0.17856254719504505</v>
      </c>
      <c r="W1313" s="336">
        <v>-1.750510028402513</v>
      </c>
      <c r="X1313" s="336">
        <v>-5.601129737640187E-2</v>
      </c>
      <c r="Y1313" s="336">
        <v>-0.42474384304833734</v>
      </c>
      <c r="Z1313" s="336">
        <v>0.52214393896979838</v>
      </c>
      <c r="AA1313" s="336">
        <v>2.9680354220406442</v>
      </c>
      <c r="AB1313" s="336">
        <v>0.24061904932273381</v>
      </c>
      <c r="AC1313" s="340">
        <v>-1.1011965194560152</v>
      </c>
      <c r="AD1313" s="509">
        <v>23668075000140</v>
      </c>
      <c r="AE1313" s="337" t="s">
        <v>2313</v>
      </c>
      <c r="AF1313" s="337" t="s">
        <v>2143</v>
      </c>
      <c r="AG1313" s="341" t="s">
        <v>1437</v>
      </c>
      <c r="AH1313" s="341" t="s">
        <v>2135</v>
      </c>
      <c r="AI1313" s="341">
        <v>100000</v>
      </c>
      <c r="AJ1313" s="341">
        <v>50000</v>
      </c>
      <c r="AK1313" s="341">
        <v>100000</v>
      </c>
      <c r="AL1313" s="336">
        <v>1.7500000000000002E-2</v>
      </c>
      <c r="AM1313" s="336" t="s">
        <v>34</v>
      </c>
      <c r="AN1313" s="336" t="s">
        <v>2152</v>
      </c>
      <c r="AO1313" s="334" t="s">
        <v>1324</v>
      </c>
      <c r="AP1313" s="337" t="s">
        <v>716</v>
      </c>
      <c r="AQ1313" s="343" t="s">
        <v>687</v>
      </c>
      <c r="AR1313" s="336">
        <v>3.5000000000000005E-3</v>
      </c>
      <c r="AS1313" s="336">
        <v>3.5000000000000005E-3</v>
      </c>
      <c r="AT1313" s="336"/>
      <c r="AX1313" s="629"/>
      <c r="AY1313" s="630"/>
      <c r="AZ1313" s="630"/>
      <c r="BA1313" s="630"/>
      <c r="BB1313" s="631"/>
      <c r="BC1313" s="630"/>
      <c r="BD1313" s="630"/>
      <c r="BE1313" s="630"/>
      <c r="BF1313" s="630"/>
      <c r="BG1313" s="631"/>
      <c r="BH1313" s="631"/>
      <c r="BI1313" s="632"/>
      <c r="BJ1313" s="632"/>
      <c r="BK1313" s="632"/>
      <c r="BL1313" s="631"/>
      <c r="BM1313" s="631"/>
      <c r="BN1313" s="631"/>
      <c r="BO1313" s="631"/>
      <c r="BP1313" s="631"/>
      <c r="BQ1313" s="631"/>
      <c r="BR1313" s="631"/>
      <c r="BS1313" s="631"/>
      <c r="BT1313" s="634"/>
      <c r="BU1313" s="635"/>
      <c r="BV1313" s="633"/>
      <c r="BW1313" s="636"/>
    </row>
    <row r="1314" spans="2:75" ht="15.75" customHeight="1">
      <c r="B1314" s="330" t="s">
        <v>1115</v>
      </c>
      <c r="C1314" s="331">
        <v>14171578000115</v>
      </c>
      <c r="D1314" s="332" t="s">
        <v>11</v>
      </c>
      <c r="E1314" s="332" t="s">
        <v>620</v>
      </c>
      <c r="F1314" s="332" t="s">
        <v>685</v>
      </c>
      <c r="G1314" s="333" t="s">
        <v>738</v>
      </c>
      <c r="H1314" s="333" t="s">
        <v>34</v>
      </c>
      <c r="I1314" s="333" t="s">
        <v>1319</v>
      </c>
      <c r="J1314" s="333" t="s">
        <v>608</v>
      </c>
      <c r="K1314" s="334" t="s">
        <v>48</v>
      </c>
      <c r="L1314" s="335"/>
      <c r="M1314" s="335" t="s">
        <v>34</v>
      </c>
      <c r="N1314" s="334">
        <v>308110</v>
      </c>
      <c r="O1314" s="334" t="s">
        <v>1321</v>
      </c>
      <c r="P1314" s="338">
        <v>41087</v>
      </c>
      <c r="Q1314" s="339">
        <v>286796805.67000002</v>
      </c>
      <c r="R1314" s="339">
        <v>195768511.98301581</v>
      </c>
      <c r="S1314" s="334">
        <v>71</v>
      </c>
      <c r="T1314" s="336">
        <v>9.7526496795511397E-2</v>
      </c>
      <c r="U1314" s="336">
        <v>1.2607440594306385</v>
      </c>
      <c r="V1314" s="336">
        <v>0.13666301577635798</v>
      </c>
      <c r="W1314" s="336">
        <v>1.339754519557413</v>
      </c>
      <c r="X1314" s="336">
        <v>0.21063389639037333</v>
      </c>
      <c r="Y1314" s="336">
        <v>1.5972751001976466</v>
      </c>
      <c r="Z1314" s="336">
        <v>0.27883184447122678</v>
      </c>
      <c r="AA1314" s="336">
        <v>1.5849705979856208</v>
      </c>
      <c r="AB1314" s="336">
        <v>1.2473505055766092E-3</v>
      </c>
      <c r="AC1314" s="340">
        <v>24.835085095789768</v>
      </c>
      <c r="AD1314" s="509">
        <v>0</v>
      </c>
      <c r="AE1314" s="337" t="s">
        <v>2378</v>
      </c>
      <c r="AF1314" s="337" t="s">
        <v>761</v>
      </c>
      <c r="AG1314" s="341" t="s">
        <v>761</v>
      </c>
      <c r="AH1314" s="341" t="s">
        <v>2135</v>
      </c>
      <c r="AI1314" s="341">
        <v>1000</v>
      </c>
      <c r="AJ1314" s="341">
        <v>1000</v>
      </c>
      <c r="AK1314" s="341">
        <v>1000</v>
      </c>
      <c r="AL1314" s="336">
        <v>0.01</v>
      </c>
      <c r="AM1314" s="336">
        <v>0.2</v>
      </c>
      <c r="AN1314" s="336" t="s">
        <v>64</v>
      </c>
      <c r="AO1314" s="334" t="s">
        <v>1324</v>
      </c>
      <c r="AP1314" s="337" t="s">
        <v>13</v>
      </c>
      <c r="AQ1314" s="343" t="s">
        <v>668</v>
      </c>
      <c r="AR1314" s="336">
        <v>4.6666666666666662E-3</v>
      </c>
      <c r="AS1314" s="336">
        <v>4.6666666666666662E-3</v>
      </c>
      <c r="AT1314" s="336"/>
      <c r="AX1314" s="629"/>
      <c r="AY1314" s="630"/>
      <c r="AZ1314" s="630"/>
      <c r="BA1314" s="630"/>
      <c r="BB1314" s="631"/>
      <c r="BC1314" s="630"/>
      <c r="BD1314" s="630"/>
      <c r="BE1314" s="630"/>
      <c r="BF1314" s="630"/>
      <c r="BG1314" s="631"/>
      <c r="BH1314" s="631"/>
      <c r="BI1314" s="632"/>
      <c r="BJ1314" s="632"/>
      <c r="BK1314" s="632"/>
      <c r="BL1314" s="631"/>
      <c r="BM1314" s="631"/>
      <c r="BN1314" s="631"/>
      <c r="BO1314" s="631"/>
      <c r="BP1314" s="631"/>
      <c r="BQ1314" s="631"/>
      <c r="BR1314" s="631"/>
      <c r="BS1314" s="631"/>
      <c r="BT1314" s="634"/>
      <c r="BU1314" s="635"/>
      <c r="BV1314" s="633"/>
      <c r="BW1314" s="636"/>
    </row>
    <row r="1315" spans="2:75" ht="15.75" customHeight="1">
      <c r="B1315" s="330" t="s">
        <v>1188</v>
      </c>
      <c r="C1315" s="331">
        <v>30934725000118</v>
      </c>
      <c r="D1315" s="332" t="s">
        <v>13</v>
      </c>
      <c r="E1315" s="332" t="s">
        <v>616</v>
      </c>
      <c r="F1315" s="332" t="s">
        <v>617</v>
      </c>
      <c r="G1315" s="333" t="s">
        <v>34</v>
      </c>
      <c r="H1315" s="333" t="s">
        <v>1338</v>
      </c>
      <c r="I1315" s="333" t="s">
        <v>34</v>
      </c>
      <c r="J1315" s="333" t="s">
        <v>608</v>
      </c>
      <c r="K1315" s="334" t="s">
        <v>48</v>
      </c>
      <c r="L1315" s="335"/>
      <c r="M1315" s="335" t="s">
        <v>34</v>
      </c>
      <c r="N1315" s="334">
        <v>476072</v>
      </c>
      <c r="O1315" s="334" t="s">
        <v>1321</v>
      </c>
      <c r="P1315" s="338">
        <v>43370</v>
      </c>
      <c r="Q1315" s="339">
        <v>11105498.560000001</v>
      </c>
      <c r="R1315" s="339">
        <v>14558166.659484122</v>
      </c>
      <c r="S1315" s="334">
        <v>77</v>
      </c>
      <c r="T1315" s="336">
        <v>0.10382798416945627</v>
      </c>
      <c r="U1315" s="336">
        <v>1.34220461664655</v>
      </c>
      <c r="V1315" s="336">
        <v>8.3154715768195109E-2</v>
      </c>
      <c r="W1315" s="336">
        <v>0.81519426188620903</v>
      </c>
      <c r="X1315" s="336">
        <v>0.22017296184902269</v>
      </c>
      <c r="Y1315" s="336">
        <v>1.6696115664424616</v>
      </c>
      <c r="Z1315" s="336">
        <v>0.38369423735302455</v>
      </c>
      <c r="AA1315" s="336">
        <v>2.1810424342827015</v>
      </c>
      <c r="AB1315" s="336">
        <v>0.10126171428067401</v>
      </c>
      <c r="AC1315" s="340">
        <v>-0.11997959938605482</v>
      </c>
      <c r="AD1315" s="509">
        <v>0</v>
      </c>
      <c r="AE1315" s="337" t="s">
        <v>2148</v>
      </c>
      <c r="AF1315" s="337" t="s">
        <v>2134</v>
      </c>
      <c r="AG1315" s="341" t="s">
        <v>1436</v>
      </c>
      <c r="AH1315" s="341" t="s">
        <v>2135</v>
      </c>
      <c r="AI1315" s="341">
        <v>5000</v>
      </c>
      <c r="AJ1315" s="341">
        <v>5000</v>
      </c>
      <c r="AK1315" s="341">
        <v>5000</v>
      </c>
      <c r="AL1315" s="336">
        <v>6.5000000000000006E-3</v>
      </c>
      <c r="AM1315" s="336" t="s">
        <v>34</v>
      </c>
      <c r="AN1315" s="336" t="s">
        <v>34</v>
      </c>
      <c r="AO1315" s="334" t="s">
        <v>1324</v>
      </c>
      <c r="AP1315" s="337" t="s">
        <v>13</v>
      </c>
      <c r="AQ1315" s="343" t="s">
        <v>668</v>
      </c>
      <c r="AR1315" s="336">
        <v>4.3333333333333331E-3</v>
      </c>
      <c r="AS1315" s="336">
        <v>4.3333333333333331E-3</v>
      </c>
      <c r="AT1315" s="336"/>
      <c r="AX1315" s="629"/>
      <c r="AY1315" s="630"/>
      <c r="AZ1315" s="630"/>
      <c r="BA1315" s="630"/>
      <c r="BB1315" s="631"/>
      <c r="BC1315" s="630"/>
      <c r="BD1315" s="630"/>
      <c r="BE1315" s="630"/>
      <c r="BF1315" s="630"/>
      <c r="BG1315" s="631"/>
      <c r="BH1315" s="631"/>
      <c r="BI1315" s="632"/>
      <c r="BJ1315" s="632"/>
      <c r="BK1315" s="632"/>
      <c r="BL1315" s="631"/>
      <c r="BM1315" s="631"/>
      <c r="BN1315" s="631"/>
      <c r="BO1315" s="631"/>
      <c r="BP1315" s="631"/>
      <c r="BQ1315" s="631"/>
      <c r="BR1315" s="631"/>
      <c r="BS1315" s="631"/>
      <c r="BT1315" s="634"/>
      <c r="BU1315" s="635"/>
      <c r="BV1315" s="633"/>
      <c r="BW1315" s="636"/>
    </row>
    <row r="1316" spans="2:75" ht="15.75" customHeight="1">
      <c r="B1316" s="330" t="s">
        <v>111</v>
      </c>
      <c r="C1316" s="331">
        <v>36352498000107</v>
      </c>
      <c r="D1316" s="332" t="s">
        <v>11</v>
      </c>
      <c r="E1316" s="332" t="s">
        <v>620</v>
      </c>
      <c r="F1316" s="332" t="s">
        <v>663</v>
      </c>
      <c r="G1316" s="333" t="s">
        <v>738</v>
      </c>
      <c r="H1316" s="333" t="s">
        <v>34</v>
      </c>
      <c r="I1316" s="333"/>
      <c r="J1316" s="333" t="s">
        <v>608</v>
      </c>
      <c r="K1316" s="334" t="s">
        <v>48</v>
      </c>
      <c r="L1316" s="335"/>
      <c r="M1316" s="335" t="s">
        <v>34</v>
      </c>
      <c r="N1316" s="334">
        <v>539643</v>
      </c>
      <c r="O1316" s="334" t="s">
        <v>1321</v>
      </c>
      <c r="P1316" s="338">
        <v>43997</v>
      </c>
      <c r="Q1316" s="339">
        <v>224498707.55000001</v>
      </c>
      <c r="R1316" s="339">
        <v>140817501.48269841</v>
      </c>
      <c r="S1316" s="334">
        <v>90</v>
      </c>
      <c r="T1316" s="336">
        <v>8.5692889383693238E-2</v>
      </c>
      <c r="U1316" s="336">
        <v>1.1077687067183819</v>
      </c>
      <c r="V1316" s="336">
        <v>0.10739770791913283</v>
      </c>
      <c r="W1316" s="336">
        <v>1.0528566471138627</v>
      </c>
      <c r="X1316" s="336">
        <v>0.19895858364708663</v>
      </c>
      <c r="Y1316" s="336">
        <v>1.5087390827215703</v>
      </c>
      <c r="Z1316" s="336" t="s">
        <v>1418</v>
      </c>
      <c r="AA1316" s="336" t="s">
        <v>1418</v>
      </c>
      <c r="AB1316" s="336">
        <v>1.285754665061923E-2</v>
      </c>
      <c r="AC1316" s="340">
        <v>0.38605637449917912</v>
      </c>
      <c r="AD1316" s="509">
        <v>36352509000140</v>
      </c>
      <c r="AE1316" s="337" t="s">
        <v>2189</v>
      </c>
      <c r="AF1316" s="337" t="s">
        <v>2143</v>
      </c>
      <c r="AG1316" s="341" t="s">
        <v>1437</v>
      </c>
      <c r="AH1316" s="341" t="s">
        <v>2135</v>
      </c>
      <c r="AI1316" s="341">
        <v>10000</v>
      </c>
      <c r="AJ1316" s="341">
        <v>5000</v>
      </c>
      <c r="AK1316" s="341">
        <v>10000</v>
      </c>
      <c r="AL1316" s="640">
        <v>1.2E-2</v>
      </c>
      <c r="AM1316" s="640">
        <v>0.2</v>
      </c>
      <c r="AN1316" s="336" t="s">
        <v>34</v>
      </c>
      <c r="AO1316" s="334" t="s">
        <v>1324</v>
      </c>
      <c r="AP1316" s="337" t="s">
        <v>13</v>
      </c>
      <c r="AQ1316" s="343" t="s">
        <v>668</v>
      </c>
      <c r="AR1316" s="336">
        <v>3.2000000000000002E-3</v>
      </c>
      <c r="AS1316" s="336">
        <v>3.2000000000000002E-3</v>
      </c>
      <c r="AT1316" s="336"/>
      <c r="AX1316" s="629"/>
      <c r="AY1316" s="630"/>
      <c r="AZ1316" s="630"/>
      <c r="BA1316" s="630"/>
      <c r="BB1316" s="631"/>
      <c r="BC1316" s="630"/>
      <c r="BD1316" s="630"/>
      <c r="BE1316" s="630"/>
      <c r="BF1316" s="630"/>
      <c r="BG1316" s="631"/>
      <c r="BH1316" s="631"/>
      <c r="BI1316" s="632"/>
      <c r="BJ1316" s="632"/>
      <c r="BK1316" s="632"/>
      <c r="BL1316" s="631"/>
      <c r="BM1316" s="631"/>
      <c r="BN1316" s="631"/>
      <c r="BO1316" s="631"/>
      <c r="BP1316" s="631"/>
      <c r="BQ1316" s="631"/>
      <c r="BR1316" s="631"/>
      <c r="BS1316" s="631"/>
      <c r="BT1316" s="634"/>
      <c r="BU1316" s="635"/>
      <c r="BV1316" s="633"/>
      <c r="BW1316" s="636"/>
    </row>
    <row r="1317" spans="2:75" ht="15.75" customHeight="1">
      <c r="B1317" s="330" t="s">
        <v>897</v>
      </c>
      <c r="C1317" s="331">
        <v>23272391000107</v>
      </c>
      <c r="D1317" s="332" t="s">
        <v>11</v>
      </c>
      <c r="E1317" s="332" t="s">
        <v>620</v>
      </c>
      <c r="F1317" s="332" t="s">
        <v>663</v>
      </c>
      <c r="G1317" s="333" t="s">
        <v>738</v>
      </c>
      <c r="H1317" s="333" t="s">
        <v>34</v>
      </c>
      <c r="I1317" s="333" t="s">
        <v>1304</v>
      </c>
      <c r="J1317" s="333" t="s">
        <v>608</v>
      </c>
      <c r="K1317" s="334" t="s">
        <v>48</v>
      </c>
      <c r="L1317" s="335"/>
      <c r="M1317" s="335" t="s">
        <v>34</v>
      </c>
      <c r="N1317" s="334">
        <v>410942</v>
      </c>
      <c r="O1317" s="334" t="s">
        <v>1321</v>
      </c>
      <c r="P1317" s="338">
        <v>42347</v>
      </c>
      <c r="Q1317" s="339">
        <v>563398230.75999999</v>
      </c>
      <c r="R1317" s="339">
        <v>137899445.68309528</v>
      </c>
      <c r="S1317" s="334">
        <v>90</v>
      </c>
      <c r="T1317" s="336">
        <v>0.10641054425753071</v>
      </c>
      <c r="U1317" s="336">
        <v>1.3755898749726994</v>
      </c>
      <c r="V1317" s="336">
        <v>0.14389222629971621</v>
      </c>
      <c r="W1317" s="336">
        <v>1.4106249552526915</v>
      </c>
      <c r="X1317" s="336">
        <v>0.23145159475226129</v>
      </c>
      <c r="Y1317" s="336">
        <v>1.7551394886303751</v>
      </c>
      <c r="Z1317" s="336">
        <v>0.29502846405102101</v>
      </c>
      <c r="AA1317" s="336">
        <v>1.6770374344311301</v>
      </c>
      <c r="AB1317" s="336">
        <v>1.0932837027307681E-2</v>
      </c>
      <c r="AC1317" s="340">
        <v>3.4190518353237112</v>
      </c>
      <c r="AD1317" s="509">
        <v>0</v>
      </c>
      <c r="AE1317" s="337" t="s">
        <v>2224</v>
      </c>
      <c r="AF1317" s="337" t="s">
        <v>2143</v>
      </c>
      <c r="AG1317" s="341" t="s">
        <v>1437</v>
      </c>
      <c r="AH1317" s="341" t="s">
        <v>2135</v>
      </c>
      <c r="AI1317" s="341">
        <v>20000</v>
      </c>
      <c r="AJ1317" s="341">
        <v>1000</v>
      </c>
      <c r="AK1317" s="341">
        <v>10000</v>
      </c>
      <c r="AL1317" s="336">
        <v>7.4999999999999997E-3</v>
      </c>
      <c r="AM1317" s="336">
        <v>0.2</v>
      </c>
      <c r="AN1317" s="336" t="s">
        <v>64</v>
      </c>
      <c r="AO1317" s="334" t="s">
        <v>1324</v>
      </c>
      <c r="AP1317" s="337" t="s">
        <v>13</v>
      </c>
      <c r="AQ1317" s="343" t="s">
        <v>668</v>
      </c>
      <c r="AR1317" s="336">
        <v>1.7499999999999998E-3</v>
      </c>
      <c r="AS1317" s="336">
        <v>1.7499999999999998E-3</v>
      </c>
      <c r="AT1317" s="336"/>
      <c r="AX1317" s="629"/>
      <c r="AY1317" s="630"/>
      <c r="AZ1317" s="630"/>
      <c r="BA1317" s="630"/>
      <c r="BB1317" s="631"/>
      <c r="BC1317" s="630"/>
      <c r="BD1317" s="630"/>
      <c r="BE1317" s="630"/>
      <c r="BF1317" s="630"/>
      <c r="BG1317" s="631"/>
      <c r="BH1317" s="631"/>
      <c r="BI1317" s="632"/>
      <c r="BJ1317" s="632"/>
      <c r="BK1317" s="632"/>
      <c r="BL1317" s="631"/>
      <c r="BM1317" s="631"/>
      <c r="BN1317" s="631"/>
      <c r="BO1317" s="631"/>
      <c r="BP1317" s="631"/>
      <c r="BQ1317" s="631"/>
      <c r="BR1317" s="631"/>
      <c r="BS1317" s="631"/>
      <c r="BT1317" s="634"/>
      <c r="BU1317" s="635"/>
      <c r="BV1317" s="633"/>
      <c r="BW1317" s="636"/>
    </row>
    <row r="1318" spans="2:75" ht="15.75" customHeight="1">
      <c r="B1318" s="330" t="s">
        <v>898</v>
      </c>
      <c r="C1318" s="331">
        <v>38377094000195</v>
      </c>
      <c r="D1318" s="332" t="s">
        <v>11</v>
      </c>
      <c r="E1318" s="332" t="s">
        <v>620</v>
      </c>
      <c r="F1318" s="332" t="s">
        <v>663</v>
      </c>
      <c r="G1318" s="333" t="s">
        <v>738</v>
      </c>
      <c r="H1318" s="333" t="s">
        <v>34</v>
      </c>
      <c r="I1318" s="333"/>
      <c r="J1318" s="333" t="s">
        <v>608</v>
      </c>
      <c r="K1318" s="334" t="s">
        <v>48</v>
      </c>
      <c r="L1318" s="335"/>
      <c r="M1318" s="335" t="s">
        <v>34</v>
      </c>
      <c r="N1318" s="334">
        <v>579076</v>
      </c>
      <c r="O1318" s="334" t="s">
        <v>1321</v>
      </c>
      <c r="P1318" s="338">
        <v>44260</v>
      </c>
      <c r="Q1318" s="339">
        <v>102951474.98999999</v>
      </c>
      <c r="R1318" s="339">
        <v>98323404.367698416</v>
      </c>
      <c r="S1318" s="334">
        <v>90</v>
      </c>
      <c r="T1318" s="336">
        <v>9.7011949978689671E-2</v>
      </c>
      <c r="U1318" s="336">
        <v>1.2540924122996324</v>
      </c>
      <c r="V1318" s="336">
        <v>0.12753356391593007</v>
      </c>
      <c r="W1318" s="336">
        <v>1.2502553648548278</v>
      </c>
      <c r="X1318" s="336" t="s">
        <v>1418</v>
      </c>
      <c r="Y1318" s="336" t="s">
        <v>1418</v>
      </c>
      <c r="Z1318" s="336" t="s">
        <v>1418</v>
      </c>
      <c r="AA1318" s="336" t="s">
        <v>1418</v>
      </c>
      <c r="AB1318" s="336">
        <v>8.0307738697824142E-3</v>
      </c>
      <c r="AC1318" s="340">
        <v>2.8566592788007226</v>
      </c>
      <c r="AD1318" s="509">
        <v>0</v>
      </c>
      <c r="AE1318" s="337" t="s">
        <v>2224</v>
      </c>
      <c r="AF1318" s="337" t="s">
        <v>2143</v>
      </c>
      <c r="AG1318" s="341" t="s">
        <v>1437</v>
      </c>
      <c r="AH1318" s="341" t="s">
        <v>726</v>
      </c>
      <c r="AI1318" s="341">
        <v>1000000</v>
      </c>
      <c r="AJ1318" s="341" t="s">
        <v>1428</v>
      </c>
      <c r="AK1318" s="341">
        <v>1000000</v>
      </c>
      <c r="AL1318" s="336">
        <v>6.5000000000000006E-3</v>
      </c>
      <c r="AM1318" s="336" t="s">
        <v>34</v>
      </c>
      <c r="AN1318" s="336" t="s">
        <v>64</v>
      </c>
      <c r="AO1318" s="334" t="s">
        <v>1324</v>
      </c>
      <c r="AP1318" s="337" t="s">
        <v>11</v>
      </c>
      <c r="AQ1318" s="343" t="s">
        <v>675</v>
      </c>
      <c r="AR1318" s="336">
        <v>1.5166666666666664E-3</v>
      </c>
      <c r="AS1318" s="336">
        <v>1.5166666666666664E-3</v>
      </c>
      <c r="AT1318" s="336"/>
      <c r="AX1318" s="629"/>
      <c r="AY1318" s="630"/>
      <c r="AZ1318" s="630"/>
      <c r="BA1318" s="630"/>
      <c r="BB1318" s="631"/>
      <c r="BC1318" s="630"/>
      <c r="BD1318" s="630"/>
      <c r="BE1318" s="630"/>
      <c r="BF1318" s="630"/>
      <c r="BG1318" s="631"/>
      <c r="BH1318" s="631"/>
      <c r="BI1318" s="632"/>
      <c r="BJ1318" s="632"/>
      <c r="BK1318" s="632"/>
      <c r="BL1318" s="631"/>
      <c r="BM1318" s="631"/>
      <c r="BN1318" s="631"/>
      <c r="BO1318" s="631"/>
      <c r="BP1318" s="631"/>
      <c r="BQ1318" s="631"/>
      <c r="BR1318" s="631"/>
      <c r="BS1318" s="631"/>
      <c r="BT1318" s="634"/>
      <c r="BU1318" s="635"/>
      <c r="BV1318" s="633"/>
      <c r="BW1318" s="636"/>
    </row>
    <row r="1319" spans="2:75" ht="15.75" customHeight="1">
      <c r="B1319" s="330" t="s">
        <v>899</v>
      </c>
      <c r="C1319" s="331">
        <v>26605199000175</v>
      </c>
      <c r="D1319" s="332" t="s">
        <v>11</v>
      </c>
      <c r="E1319" s="332" t="s">
        <v>620</v>
      </c>
      <c r="F1319" s="332" t="s">
        <v>663</v>
      </c>
      <c r="G1319" s="333" t="s">
        <v>738</v>
      </c>
      <c r="H1319" s="333" t="s">
        <v>34</v>
      </c>
      <c r="I1319" s="333"/>
      <c r="J1319" s="333"/>
      <c r="K1319" s="334" t="s">
        <v>48</v>
      </c>
      <c r="L1319" s="335"/>
      <c r="M1319" s="335" t="s">
        <v>34</v>
      </c>
      <c r="N1319" s="334">
        <v>484504</v>
      </c>
      <c r="O1319" s="334" t="s">
        <v>1321</v>
      </c>
      <c r="P1319" s="338">
        <v>43461</v>
      </c>
      <c r="Q1319" s="339">
        <v>71566781.239999995</v>
      </c>
      <c r="R1319" s="339">
        <v>64891119.84801583</v>
      </c>
      <c r="S1319" s="334">
        <v>90</v>
      </c>
      <c r="T1319" s="336">
        <v>6.4032694742381491E-2</v>
      </c>
      <c r="U1319" s="336">
        <v>0.82776314292372322</v>
      </c>
      <c r="V1319" s="336">
        <v>0.10073210047354797</v>
      </c>
      <c r="W1319" s="336">
        <v>0.98751140612026567</v>
      </c>
      <c r="X1319" s="336">
        <v>0.19659576363208275</v>
      </c>
      <c r="Y1319" s="336">
        <v>1.4908213893166129</v>
      </c>
      <c r="Z1319" s="336">
        <v>0.24965375402585122</v>
      </c>
      <c r="AA1319" s="336">
        <v>1.4191128726996638</v>
      </c>
      <c r="AB1319" s="336">
        <v>5.7681988835970956E-2</v>
      </c>
      <c r="AC1319" s="340">
        <v>8.5868364627237643E-3</v>
      </c>
      <c r="AD1319" s="509">
        <v>27923072000167</v>
      </c>
      <c r="AE1319" s="337" t="s">
        <v>2224</v>
      </c>
      <c r="AF1319" s="337" t="s">
        <v>2143</v>
      </c>
      <c r="AG1319" s="341" t="s">
        <v>1437</v>
      </c>
      <c r="AH1319" s="341" t="s">
        <v>2138</v>
      </c>
      <c r="AI1319" s="341">
        <v>1000</v>
      </c>
      <c r="AJ1319" s="341">
        <v>1000</v>
      </c>
      <c r="AK1319" s="341">
        <v>1000</v>
      </c>
      <c r="AL1319" s="336">
        <v>9.0000000000000011E-3</v>
      </c>
      <c r="AM1319" s="336" t="s">
        <v>34</v>
      </c>
      <c r="AN1319" s="336" t="s">
        <v>2152</v>
      </c>
      <c r="AO1319" s="334" t="s">
        <v>1324</v>
      </c>
      <c r="AP1319" s="337" t="s">
        <v>11</v>
      </c>
      <c r="AQ1319" s="343" t="s">
        <v>2225</v>
      </c>
      <c r="AR1319" s="336">
        <v>2.0999999999999994E-3</v>
      </c>
      <c r="AS1319" s="336">
        <v>2.0999999999999994E-3</v>
      </c>
      <c r="AT1319" s="336"/>
      <c r="AX1319" s="629"/>
      <c r="AY1319" s="630"/>
      <c r="AZ1319" s="630"/>
      <c r="BA1319" s="630"/>
      <c r="BB1319" s="631"/>
      <c r="BC1319" s="630"/>
      <c r="BD1319" s="630"/>
      <c r="BE1319" s="630"/>
      <c r="BF1319" s="630"/>
      <c r="BG1319" s="631"/>
      <c r="BH1319" s="631"/>
      <c r="BI1319" s="632"/>
      <c r="BJ1319" s="632"/>
      <c r="BK1319" s="632"/>
      <c r="BL1319" s="631"/>
      <c r="BM1319" s="631"/>
      <c r="BN1319" s="631"/>
      <c r="BO1319" s="631"/>
      <c r="BP1319" s="631"/>
      <c r="BQ1319" s="631"/>
      <c r="BR1319" s="631"/>
      <c r="BS1319" s="631"/>
      <c r="BT1319" s="634"/>
      <c r="BU1319" s="635"/>
      <c r="BV1319" s="633"/>
      <c r="BW1319" s="636"/>
    </row>
    <row r="1320" spans="2:75" ht="15.75" customHeight="1">
      <c r="B1320" s="330" t="s">
        <v>900</v>
      </c>
      <c r="C1320" s="331">
        <v>31120037000187</v>
      </c>
      <c r="D1320" s="332" t="s">
        <v>14</v>
      </c>
      <c r="E1320" s="332" t="s">
        <v>15</v>
      </c>
      <c r="F1320" s="332" t="s">
        <v>16</v>
      </c>
      <c r="G1320" s="333"/>
      <c r="H1320" s="333" t="s">
        <v>34</v>
      </c>
      <c r="I1320" s="333" t="s">
        <v>34</v>
      </c>
      <c r="J1320" s="333" t="s">
        <v>690</v>
      </c>
      <c r="K1320" s="334" t="s">
        <v>48</v>
      </c>
      <c r="L1320" s="335"/>
      <c r="M1320" s="335" t="s">
        <v>1415</v>
      </c>
      <c r="N1320" s="334">
        <v>481467</v>
      </c>
      <c r="O1320" s="334" t="s">
        <v>1321</v>
      </c>
      <c r="P1320" s="338">
        <v>43439</v>
      </c>
      <c r="Q1320" s="339">
        <v>15708880.140000001</v>
      </c>
      <c r="R1320" s="339">
        <v>26861680.559642836</v>
      </c>
      <c r="S1320" s="334">
        <v>90</v>
      </c>
      <c r="T1320" s="336">
        <v>4.5584086607936003E-2</v>
      </c>
      <c r="U1320" s="336">
        <v>0.58927438474517269</v>
      </c>
      <c r="V1320" s="336">
        <v>4.9723857172156771E-2</v>
      </c>
      <c r="W1320" s="336">
        <v>0.48746006370326905</v>
      </c>
      <c r="X1320" s="336">
        <v>9.7594472659784159E-2</v>
      </c>
      <c r="Y1320" s="336">
        <v>0.7400766152447138</v>
      </c>
      <c r="Z1320" s="336">
        <v>0.22184851032712105</v>
      </c>
      <c r="AA1320" s="336">
        <v>1.2610588533824405</v>
      </c>
      <c r="AB1320" s="336">
        <v>4.9773815611637823E-2</v>
      </c>
      <c r="AC1320" s="340">
        <v>-0.9521004661609308</v>
      </c>
      <c r="AD1320" s="509">
        <v>37121949000150</v>
      </c>
      <c r="AE1320" s="337" t="s">
        <v>2224</v>
      </c>
      <c r="AF1320" s="337" t="s">
        <v>2143</v>
      </c>
      <c r="AG1320" s="341" t="s">
        <v>1437</v>
      </c>
      <c r="AH1320" s="341" t="s">
        <v>2135</v>
      </c>
      <c r="AI1320" s="341">
        <v>5000</v>
      </c>
      <c r="AJ1320" s="341">
        <v>5000</v>
      </c>
      <c r="AK1320" s="341">
        <v>5000</v>
      </c>
      <c r="AL1320" s="336">
        <v>0.01</v>
      </c>
      <c r="AM1320" s="336">
        <v>0.15</v>
      </c>
      <c r="AN1320" s="336" t="s">
        <v>2147</v>
      </c>
      <c r="AO1320" s="334" t="s">
        <v>1324</v>
      </c>
      <c r="AP1320" s="337" t="s">
        <v>13</v>
      </c>
      <c r="AQ1320" s="343" t="s">
        <v>671</v>
      </c>
      <c r="AR1320" s="336">
        <v>2.5000000000000001E-3</v>
      </c>
      <c r="AS1320" s="336">
        <v>2.5000000000000001E-3</v>
      </c>
      <c r="AT1320" s="336"/>
      <c r="AX1320" s="629"/>
      <c r="AY1320" s="630"/>
      <c r="AZ1320" s="630"/>
      <c r="BA1320" s="630"/>
      <c r="BB1320" s="631"/>
      <c r="BC1320" s="630"/>
      <c r="BD1320" s="630"/>
      <c r="BE1320" s="630"/>
      <c r="BF1320" s="630"/>
      <c r="BG1320" s="631"/>
      <c r="BH1320" s="631"/>
      <c r="BI1320" s="632"/>
      <c r="BJ1320" s="632"/>
      <c r="BK1320" s="632"/>
      <c r="BL1320" s="631"/>
      <c r="BM1320" s="631"/>
      <c r="BN1320" s="631"/>
      <c r="BO1320" s="631"/>
      <c r="BP1320" s="631"/>
      <c r="BQ1320" s="631"/>
      <c r="BR1320" s="631"/>
      <c r="BS1320" s="631"/>
      <c r="BT1320" s="634"/>
      <c r="BU1320" s="635"/>
      <c r="BV1320" s="633"/>
      <c r="BW1320" s="636"/>
    </row>
    <row r="1321" spans="2:75" ht="15.75" customHeight="1">
      <c r="B1321" s="330" t="s">
        <v>769</v>
      </c>
      <c r="C1321" s="331">
        <v>18302338000163</v>
      </c>
      <c r="D1321" s="332" t="s">
        <v>14</v>
      </c>
      <c r="E1321" s="332" t="s">
        <v>607</v>
      </c>
      <c r="F1321" s="332"/>
      <c r="G1321" s="333"/>
      <c r="H1321" s="333" t="s">
        <v>34</v>
      </c>
      <c r="I1321" s="333" t="s">
        <v>34</v>
      </c>
      <c r="J1321" s="333" t="s">
        <v>608</v>
      </c>
      <c r="K1321" s="334" t="s">
        <v>48</v>
      </c>
      <c r="L1321" s="335"/>
      <c r="M1321" s="335" t="s">
        <v>1415</v>
      </c>
      <c r="N1321" s="334">
        <v>514594</v>
      </c>
      <c r="O1321" s="334" t="s">
        <v>1321</v>
      </c>
      <c r="P1321" s="338">
        <v>43735</v>
      </c>
      <c r="Q1321" s="339">
        <v>182771735.78999999</v>
      </c>
      <c r="R1321" s="339">
        <v>159026181.18924603</v>
      </c>
      <c r="S1321" s="334">
        <v>90</v>
      </c>
      <c r="T1321" s="336">
        <v>-8.5556894101294301E-2</v>
      </c>
      <c r="U1321" s="336">
        <v>-1.1060106691590654</v>
      </c>
      <c r="V1321" s="336">
        <v>-0.10778034888888832</v>
      </c>
      <c r="W1321" s="336">
        <v>-1.0566078080675816</v>
      </c>
      <c r="X1321" s="336">
        <v>0.28045100044895155</v>
      </c>
      <c r="Y1321" s="336">
        <v>2.1267108832873611</v>
      </c>
      <c r="Z1321" s="336" t="s">
        <v>1418</v>
      </c>
      <c r="AA1321" s="336" t="s">
        <v>1418</v>
      </c>
      <c r="AB1321" s="336">
        <v>0.18504289066803292</v>
      </c>
      <c r="AC1321" s="340">
        <v>-1.0491467181418863</v>
      </c>
      <c r="AD1321" s="509">
        <v>0</v>
      </c>
      <c r="AE1321" s="337" t="s">
        <v>2176</v>
      </c>
      <c r="AF1321" s="337" t="s">
        <v>2134</v>
      </c>
      <c r="AG1321" s="341" t="s">
        <v>1436</v>
      </c>
      <c r="AH1321" s="341" t="s">
        <v>2135</v>
      </c>
      <c r="AI1321" s="341">
        <v>20000</v>
      </c>
      <c r="AJ1321" s="341">
        <v>1000</v>
      </c>
      <c r="AK1321" s="341">
        <v>10000</v>
      </c>
      <c r="AL1321" s="640">
        <v>0.02</v>
      </c>
      <c r="AM1321" s="640">
        <v>0.2</v>
      </c>
      <c r="AN1321" s="336" t="s">
        <v>34</v>
      </c>
      <c r="AO1321" s="334" t="s">
        <v>1324</v>
      </c>
      <c r="AP1321" s="337" t="s">
        <v>716</v>
      </c>
      <c r="AQ1321" s="343" t="s">
        <v>659</v>
      </c>
      <c r="AR1321" s="336" t="s">
        <v>34</v>
      </c>
      <c r="AS1321" s="336" t="s">
        <v>34</v>
      </c>
      <c r="AT1321" s="336"/>
      <c r="AX1321" s="629"/>
      <c r="AY1321" s="630"/>
      <c r="AZ1321" s="630"/>
      <c r="BA1321" s="630"/>
      <c r="BB1321" s="631"/>
      <c r="BC1321" s="630"/>
      <c r="BD1321" s="630"/>
      <c r="BE1321" s="630"/>
      <c r="BF1321" s="630"/>
      <c r="BG1321" s="631"/>
      <c r="BH1321" s="631"/>
      <c r="BI1321" s="632"/>
      <c r="BJ1321" s="632"/>
      <c r="BK1321" s="632"/>
      <c r="BL1321" s="631"/>
      <c r="BM1321" s="631"/>
      <c r="BN1321" s="631"/>
      <c r="BO1321" s="631"/>
      <c r="BP1321" s="631"/>
      <c r="BQ1321" s="631"/>
      <c r="BR1321" s="631"/>
      <c r="BS1321" s="631"/>
      <c r="BT1321" s="634"/>
      <c r="BU1321" s="635"/>
      <c r="BV1321" s="633"/>
      <c r="BW1321" s="636"/>
    </row>
    <row r="1322" spans="2:75" ht="15.75" customHeight="1">
      <c r="B1322" s="330" t="s">
        <v>1683</v>
      </c>
      <c r="C1322" s="331">
        <v>34674530000137</v>
      </c>
      <c r="D1322" s="332" t="s">
        <v>14</v>
      </c>
      <c r="E1322" s="332" t="s">
        <v>607</v>
      </c>
      <c r="F1322" s="332"/>
      <c r="G1322" s="333"/>
      <c r="H1322" s="333" t="s">
        <v>34</v>
      </c>
      <c r="I1322" s="333" t="s">
        <v>34</v>
      </c>
      <c r="J1322" s="333" t="s">
        <v>608</v>
      </c>
      <c r="K1322" s="334" t="s">
        <v>48</v>
      </c>
      <c r="L1322" s="335"/>
      <c r="M1322" s="335"/>
      <c r="N1322" s="334">
        <v>513474</v>
      </c>
      <c r="O1322" s="334" t="s">
        <v>1321</v>
      </c>
      <c r="P1322" s="338">
        <v>43775</v>
      </c>
      <c r="Q1322" s="339">
        <v>152594164.38999999</v>
      </c>
      <c r="R1322" s="339">
        <v>310592428.59428573</v>
      </c>
      <c r="S1322" s="334">
        <v>90</v>
      </c>
      <c r="T1322" s="336">
        <v>-9.8932790820702499E-2</v>
      </c>
      <c r="U1322" s="336">
        <v>-1.1127874756490816</v>
      </c>
      <c r="V1322" s="336">
        <v>-0.25061815171766821</v>
      </c>
      <c r="W1322" s="336">
        <v>-2.3001003192504457</v>
      </c>
      <c r="X1322" s="336">
        <v>-0.21036513401296197</v>
      </c>
      <c r="Y1322" s="336">
        <v>-1.4792435401147235</v>
      </c>
      <c r="Z1322" s="336" t="s">
        <v>1418</v>
      </c>
      <c r="AA1322" s="336" t="s">
        <v>1418</v>
      </c>
      <c r="AB1322" s="336">
        <v>0.25629400697526616</v>
      </c>
      <c r="AC1322" s="340">
        <v>-1.4009513184639604</v>
      </c>
      <c r="AD1322" s="509">
        <v>0</v>
      </c>
      <c r="AE1322" s="337" t="s">
        <v>2343</v>
      </c>
      <c r="AF1322" s="337" t="s">
        <v>2343</v>
      </c>
      <c r="AG1322" s="341" t="s">
        <v>1440</v>
      </c>
      <c r="AH1322" s="341" t="s">
        <v>2135</v>
      </c>
      <c r="AI1322" s="341">
        <v>0</v>
      </c>
      <c r="AJ1322" s="341">
        <v>0</v>
      </c>
      <c r="AK1322" s="341">
        <v>0</v>
      </c>
      <c r="AL1322" s="336">
        <v>0</v>
      </c>
      <c r="AM1322" s="336" t="s">
        <v>34</v>
      </c>
      <c r="AN1322" s="336" t="s">
        <v>666</v>
      </c>
      <c r="AO1322" s="334" t="s">
        <v>1324</v>
      </c>
      <c r="AP1322" s="337" t="s">
        <v>716</v>
      </c>
      <c r="AQ1322" s="343" t="s">
        <v>659</v>
      </c>
      <c r="AR1322" s="336" t="s">
        <v>34</v>
      </c>
      <c r="AS1322" s="336" t="s">
        <v>34</v>
      </c>
      <c r="AT1322" s="336"/>
      <c r="AX1322" s="629"/>
      <c r="AY1322" s="630"/>
      <c r="AZ1322" s="630"/>
      <c r="BA1322" s="630"/>
      <c r="BB1322" s="631"/>
      <c r="BC1322" s="630"/>
      <c r="BD1322" s="630"/>
      <c r="BE1322" s="630"/>
      <c r="BF1322" s="630"/>
      <c r="BG1322" s="631"/>
      <c r="BH1322" s="631"/>
      <c r="BI1322" s="632"/>
      <c r="BJ1322" s="632"/>
      <c r="BK1322" s="632"/>
      <c r="BL1322" s="631"/>
      <c r="BM1322" s="631"/>
      <c r="BN1322" s="631"/>
      <c r="BO1322" s="631"/>
      <c r="BP1322" s="631"/>
      <c r="BQ1322" s="631"/>
      <c r="BR1322" s="631"/>
      <c r="BS1322" s="631"/>
      <c r="BT1322" s="634"/>
      <c r="BU1322" s="635"/>
      <c r="BV1322" s="633"/>
      <c r="BW1322" s="636"/>
    </row>
    <row r="1323" spans="2:75" ht="15.75" customHeight="1">
      <c r="B1323" s="330" t="s">
        <v>1245</v>
      </c>
      <c r="C1323" s="331">
        <v>36436851000129</v>
      </c>
      <c r="D1323" s="332" t="s">
        <v>14</v>
      </c>
      <c r="E1323" s="332" t="s">
        <v>607</v>
      </c>
      <c r="F1323" s="332"/>
      <c r="G1323" s="333"/>
      <c r="H1323" s="333" t="s">
        <v>34</v>
      </c>
      <c r="I1323" s="333" t="s">
        <v>34</v>
      </c>
      <c r="J1323" s="333" t="s">
        <v>608</v>
      </c>
      <c r="K1323" s="334" t="s">
        <v>48</v>
      </c>
      <c r="L1323" s="335"/>
      <c r="M1323" s="335" t="s">
        <v>1415</v>
      </c>
      <c r="N1323" s="334">
        <v>533610</v>
      </c>
      <c r="O1323" s="334" t="s">
        <v>1321</v>
      </c>
      <c r="P1323" s="338">
        <v>43929</v>
      </c>
      <c r="Q1323" s="339">
        <v>220627105.41</v>
      </c>
      <c r="R1323" s="339">
        <v>260316644.41055539</v>
      </c>
      <c r="S1323" s="334">
        <v>90</v>
      </c>
      <c r="T1323" s="336">
        <v>-0.10730273599323037</v>
      </c>
      <c r="U1323" s="336">
        <v>-1.3871234116792923</v>
      </c>
      <c r="V1323" s="336">
        <v>-0.31666873897956604</v>
      </c>
      <c r="W1323" s="336">
        <v>-3.1044124984384762</v>
      </c>
      <c r="X1323" s="336">
        <v>-0.25855861636954303</v>
      </c>
      <c r="Y1323" s="336">
        <v>-1.9606969578306757</v>
      </c>
      <c r="Z1323" s="336" t="s">
        <v>1418</v>
      </c>
      <c r="AA1323" s="336" t="s">
        <v>1418</v>
      </c>
      <c r="AB1323" s="336">
        <v>0.25820950026072309</v>
      </c>
      <c r="AC1323" s="340">
        <v>-1.7211195007607372</v>
      </c>
      <c r="AD1323" s="509">
        <v>0</v>
      </c>
      <c r="AE1323" s="337" t="s">
        <v>2148</v>
      </c>
      <c r="AF1323" s="337" t="s">
        <v>2134</v>
      </c>
      <c r="AG1323" s="341" t="s">
        <v>1436</v>
      </c>
      <c r="AH1323" s="341" t="s">
        <v>2135</v>
      </c>
      <c r="AI1323" s="341">
        <v>0</v>
      </c>
      <c r="AJ1323" s="341">
        <v>0</v>
      </c>
      <c r="AK1323" s="341">
        <v>0</v>
      </c>
      <c r="AL1323" s="336">
        <v>0</v>
      </c>
      <c r="AM1323" s="336" t="s">
        <v>34</v>
      </c>
      <c r="AN1323" s="336" t="s">
        <v>34</v>
      </c>
      <c r="AO1323" s="334" t="s">
        <v>1324</v>
      </c>
      <c r="AP1323" s="337" t="s">
        <v>716</v>
      </c>
      <c r="AQ1323" s="343" t="s">
        <v>659</v>
      </c>
      <c r="AR1323" s="336" t="s">
        <v>34</v>
      </c>
      <c r="AS1323" s="336" t="s">
        <v>34</v>
      </c>
      <c r="AT1323" s="336"/>
      <c r="AX1323" s="629"/>
      <c r="AY1323" s="630"/>
      <c r="AZ1323" s="630"/>
      <c r="BA1323" s="630"/>
      <c r="BB1323" s="631"/>
      <c r="BC1323" s="630"/>
      <c r="BD1323" s="630"/>
      <c r="BE1323" s="630"/>
      <c r="BF1323" s="630"/>
      <c r="BG1323" s="631"/>
      <c r="BH1323" s="631"/>
      <c r="BI1323" s="632"/>
      <c r="BJ1323" s="632"/>
      <c r="BK1323" s="632"/>
      <c r="BL1323" s="631"/>
      <c r="BM1323" s="631"/>
      <c r="BN1323" s="631"/>
      <c r="BO1323" s="631"/>
      <c r="BP1323" s="631"/>
      <c r="BQ1323" s="631"/>
      <c r="BR1323" s="631"/>
      <c r="BS1323" s="631"/>
      <c r="BT1323" s="634"/>
      <c r="BU1323" s="635"/>
      <c r="BV1323" s="633"/>
      <c r="BW1323" s="636"/>
    </row>
    <row r="1324" spans="2:75" ht="15.75" customHeight="1">
      <c r="B1324" s="330" t="s">
        <v>82</v>
      </c>
      <c r="C1324" s="331">
        <v>37227754000199</v>
      </c>
      <c r="D1324" s="332" t="s">
        <v>11</v>
      </c>
      <c r="E1324" s="332" t="s">
        <v>620</v>
      </c>
      <c r="F1324" s="332" t="s">
        <v>663</v>
      </c>
      <c r="G1324" s="333" t="s">
        <v>738</v>
      </c>
      <c r="H1324" s="333" t="s">
        <v>34</v>
      </c>
      <c r="I1324" s="333"/>
      <c r="J1324" s="333" t="s">
        <v>608</v>
      </c>
      <c r="K1324" s="334" t="s">
        <v>48</v>
      </c>
      <c r="L1324" s="335"/>
      <c r="M1324" s="335" t="s">
        <v>34</v>
      </c>
      <c r="N1324" s="334">
        <v>541079</v>
      </c>
      <c r="O1324" s="334" t="s">
        <v>1321</v>
      </c>
      <c r="P1324" s="338">
        <v>44005</v>
      </c>
      <c r="Q1324" s="339">
        <v>21824332.460000001</v>
      </c>
      <c r="R1324" s="339">
        <v>19858885.907420628</v>
      </c>
      <c r="S1324" s="334">
        <v>91</v>
      </c>
      <c r="T1324" s="336">
        <v>8.7548008126171251E-2</v>
      </c>
      <c r="U1324" s="336">
        <v>1.1317501887870092</v>
      </c>
      <c r="V1324" s="336">
        <v>0.11833183021304428</v>
      </c>
      <c r="W1324" s="336">
        <v>1.1600476064048075</v>
      </c>
      <c r="X1324" s="336">
        <v>0.17081986587944042</v>
      </c>
      <c r="Y1324" s="336">
        <v>1.2953580741945661</v>
      </c>
      <c r="Z1324" s="336" t="s">
        <v>1418</v>
      </c>
      <c r="AA1324" s="336" t="s">
        <v>1418</v>
      </c>
      <c r="AB1324" s="336">
        <v>3.0007324527112169E-3</v>
      </c>
      <c r="AC1324" s="340">
        <v>4.9039249685377921</v>
      </c>
      <c r="AD1324" s="509">
        <v>0</v>
      </c>
      <c r="AE1324" s="337" t="s">
        <v>2167</v>
      </c>
      <c r="AF1324" s="337" t="s">
        <v>2134</v>
      </c>
      <c r="AG1324" s="341" t="s">
        <v>1436</v>
      </c>
      <c r="AH1324" s="341" t="s">
        <v>2135</v>
      </c>
      <c r="AI1324" s="341">
        <v>5000</v>
      </c>
      <c r="AJ1324" s="341">
        <v>5000</v>
      </c>
      <c r="AK1324" s="341">
        <v>5000</v>
      </c>
      <c r="AL1324" s="640">
        <v>1.4999999999999999E-2</v>
      </c>
      <c r="AM1324" s="640">
        <v>0.2</v>
      </c>
      <c r="AN1324" s="336" t="s">
        <v>34</v>
      </c>
      <c r="AO1324" s="334" t="s">
        <v>1324</v>
      </c>
      <c r="AP1324" s="337" t="s">
        <v>13</v>
      </c>
      <c r="AQ1324" s="343" t="s">
        <v>668</v>
      </c>
      <c r="AR1324" s="336">
        <v>2.9999999999999996E-3</v>
      </c>
      <c r="AS1324" s="336">
        <v>2.9999999999999996E-3</v>
      </c>
      <c r="AT1324" s="336"/>
      <c r="AX1324" s="629"/>
      <c r="AY1324" s="630"/>
      <c r="AZ1324" s="630"/>
      <c r="BA1324" s="630"/>
      <c r="BB1324" s="631"/>
      <c r="BC1324" s="630"/>
      <c r="BD1324" s="630"/>
      <c r="BE1324" s="630"/>
      <c r="BF1324" s="630"/>
      <c r="BG1324" s="631"/>
      <c r="BH1324" s="631"/>
      <c r="BI1324" s="632"/>
      <c r="BJ1324" s="632"/>
      <c r="BK1324" s="632"/>
      <c r="BL1324" s="631"/>
      <c r="BM1324" s="631"/>
      <c r="BN1324" s="631"/>
      <c r="BO1324" s="631"/>
      <c r="BP1324" s="631"/>
      <c r="BQ1324" s="631"/>
      <c r="BR1324" s="631"/>
      <c r="BS1324" s="631"/>
      <c r="BT1324" s="634"/>
      <c r="BU1324" s="635"/>
      <c r="BV1324" s="633"/>
      <c r="BW1324" s="636"/>
    </row>
    <row r="1325" spans="2:75" ht="15.75" customHeight="1">
      <c r="B1325" s="330" t="s">
        <v>891</v>
      </c>
      <c r="C1325" s="331">
        <v>18623754000163</v>
      </c>
      <c r="D1325" s="332" t="s">
        <v>11</v>
      </c>
      <c r="E1325" s="332" t="s">
        <v>620</v>
      </c>
      <c r="F1325" s="332" t="s">
        <v>663</v>
      </c>
      <c r="G1325" s="333" t="s">
        <v>738</v>
      </c>
      <c r="H1325" s="333" t="s">
        <v>34</v>
      </c>
      <c r="I1325" s="333"/>
      <c r="J1325" s="333" t="s">
        <v>608</v>
      </c>
      <c r="K1325" s="334" t="s">
        <v>48</v>
      </c>
      <c r="L1325" s="335"/>
      <c r="M1325" s="335" t="s">
        <v>34</v>
      </c>
      <c r="N1325" s="334">
        <v>450944</v>
      </c>
      <c r="O1325" s="334" t="s">
        <v>1321</v>
      </c>
      <c r="P1325" s="338">
        <v>43010</v>
      </c>
      <c r="Q1325" s="339">
        <v>8213476.8200000003</v>
      </c>
      <c r="R1325" s="339">
        <v>8988191.784007933</v>
      </c>
      <c r="S1325" s="334">
        <v>91</v>
      </c>
      <c r="T1325" s="336">
        <v>7.9296088067409176E-2</v>
      </c>
      <c r="U1325" s="336">
        <v>1.0250760075663459</v>
      </c>
      <c r="V1325" s="336">
        <v>0.10354255978368831</v>
      </c>
      <c r="W1325" s="336">
        <v>1.015063304791626</v>
      </c>
      <c r="X1325" s="336">
        <v>0.14865146447362765</v>
      </c>
      <c r="Y1325" s="336">
        <v>1.127251059210298</v>
      </c>
      <c r="Z1325" s="336">
        <v>0.19850144639247969</v>
      </c>
      <c r="AA1325" s="336">
        <v>1.1283465731338493</v>
      </c>
      <c r="AB1325" s="336">
        <v>6.5365339550275021E-3</v>
      </c>
      <c r="AC1325" s="340">
        <v>0.21631507183287216</v>
      </c>
      <c r="AD1325" s="509">
        <v>18652141000154</v>
      </c>
      <c r="AE1325" s="337" t="s">
        <v>2220</v>
      </c>
      <c r="AF1325" s="337" t="s">
        <v>2220</v>
      </c>
      <c r="AG1325" s="341" t="s">
        <v>719</v>
      </c>
      <c r="AH1325" s="341" t="s">
        <v>2135</v>
      </c>
      <c r="AI1325" s="341">
        <v>1000</v>
      </c>
      <c r="AJ1325" s="341">
        <v>1000</v>
      </c>
      <c r="AK1325" s="341">
        <v>1000</v>
      </c>
      <c r="AL1325" s="336">
        <v>8.0000000000000002E-3</v>
      </c>
      <c r="AM1325" s="336">
        <v>0.2</v>
      </c>
      <c r="AN1325" s="336" t="s">
        <v>64</v>
      </c>
      <c r="AO1325" s="334" t="s">
        <v>1324</v>
      </c>
      <c r="AP1325" s="337" t="s">
        <v>13</v>
      </c>
      <c r="AQ1325" s="343" t="s">
        <v>686</v>
      </c>
      <c r="AR1325" s="336">
        <v>1.8666666666666664E-3</v>
      </c>
      <c r="AS1325" s="336">
        <v>1.8666666666666664E-3</v>
      </c>
      <c r="AT1325" s="336"/>
      <c r="AX1325" s="629"/>
      <c r="AY1325" s="630"/>
      <c r="AZ1325" s="630"/>
      <c r="BA1325" s="630"/>
      <c r="BB1325" s="631"/>
      <c r="BC1325" s="630"/>
      <c r="BD1325" s="630"/>
      <c r="BE1325" s="630"/>
      <c r="BF1325" s="630"/>
      <c r="BG1325" s="631"/>
      <c r="BH1325" s="631"/>
      <c r="BI1325" s="632"/>
      <c r="BJ1325" s="632"/>
      <c r="BK1325" s="632"/>
      <c r="BL1325" s="631"/>
      <c r="BM1325" s="631"/>
      <c r="BN1325" s="631"/>
      <c r="BO1325" s="631"/>
      <c r="BP1325" s="631"/>
      <c r="BQ1325" s="631"/>
      <c r="BR1325" s="631"/>
      <c r="BS1325" s="631"/>
      <c r="BT1325" s="634"/>
      <c r="BU1325" s="635"/>
      <c r="BV1325" s="633"/>
      <c r="BW1325" s="636"/>
    </row>
    <row r="1326" spans="2:75" ht="15.75" customHeight="1">
      <c r="B1326" s="330" t="s">
        <v>922</v>
      </c>
      <c r="C1326" s="331">
        <v>17251743000137</v>
      </c>
      <c r="D1326" s="332" t="s">
        <v>11</v>
      </c>
      <c r="E1326" s="332" t="s">
        <v>620</v>
      </c>
      <c r="F1326" s="332" t="s">
        <v>663</v>
      </c>
      <c r="G1326" s="333" t="s">
        <v>738</v>
      </c>
      <c r="H1326" s="333" t="s">
        <v>34</v>
      </c>
      <c r="I1326" s="333"/>
      <c r="J1326" s="333" t="s">
        <v>608</v>
      </c>
      <c r="K1326" s="334" t="s">
        <v>48</v>
      </c>
      <c r="L1326" s="335"/>
      <c r="M1326" s="335" t="s">
        <v>34</v>
      </c>
      <c r="N1326" s="334">
        <v>352349</v>
      </c>
      <c r="O1326" s="334" t="s">
        <v>1321</v>
      </c>
      <c r="P1326" s="338">
        <v>41578</v>
      </c>
      <c r="Q1326" s="339">
        <v>761902169.69000006</v>
      </c>
      <c r="R1326" s="339">
        <v>520811833.84849209</v>
      </c>
      <c r="S1326" s="334">
        <v>91</v>
      </c>
      <c r="T1326" s="336">
        <v>9.1296889906417489E-2</v>
      </c>
      <c r="U1326" s="336">
        <v>1.1802127152721267</v>
      </c>
      <c r="V1326" s="336">
        <v>0.12543413009110638</v>
      </c>
      <c r="W1326" s="336">
        <v>1.22967389342058</v>
      </c>
      <c r="X1326" s="336">
        <v>0.17926478169481586</v>
      </c>
      <c r="Y1326" s="336">
        <v>1.3593974049306088</v>
      </c>
      <c r="Z1326" s="336">
        <v>0.2472336633792791</v>
      </c>
      <c r="AA1326" s="336">
        <v>1.4053562928995662</v>
      </c>
      <c r="AB1326" s="336">
        <v>2.1301643595827702E-3</v>
      </c>
      <c r="AC1326" s="340">
        <v>9.880341706763998</v>
      </c>
      <c r="AD1326" s="509">
        <v>0</v>
      </c>
      <c r="AE1326" s="337" t="s">
        <v>2253</v>
      </c>
      <c r="AF1326" s="337" t="s">
        <v>2134</v>
      </c>
      <c r="AG1326" s="341" t="s">
        <v>1436</v>
      </c>
      <c r="AH1326" s="341" t="s">
        <v>2135</v>
      </c>
      <c r="AI1326" s="341">
        <v>1000</v>
      </c>
      <c r="AJ1326" s="341">
        <v>100</v>
      </c>
      <c r="AK1326" s="341">
        <v>1000</v>
      </c>
      <c r="AL1326" s="336">
        <v>8.0000000000000002E-3</v>
      </c>
      <c r="AM1326" s="336">
        <v>0.2</v>
      </c>
      <c r="AN1326" s="336" t="s">
        <v>64</v>
      </c>
      <c r="AO1326" s="334" t="s">
        <v>1324</v>
      </c>
      <c r="AP1326" s="337" t="s">
        <v>13</v>
      </c>
      <c r="AQ1326" s="343" t="s">
        <v>671</v>
      </c>
      <c r="AR1326" s="336">
        <v>2.3466666666666666E-3</v>
      </c>
      <c r="AS1326" s="336">
        <v>2.3466666666666666E-3</v>
      </c>
      <c r="AT1326" s="336"/>
      <c r="AX1326" s="629"/>
      <c r="AY1326" s="630"/>
      <c r="AZ1326" s="630"/>
      <c r="BA1326" s="630"/>
      <c r="BB1326" s="631"/>
      <c r="BC1326" s="630"/>
      <c r="BD1326" s="630"/>
      <c r="BE1326" s="630"/>
      <c r="BF1326" s="630"/>
      <c r="BG1326" s="631"/>
      <c r="BH1326" s="631"/>
      <c r="BI1326" s="632"/>
      <c r="BJ1326" s="632"/>
      <c r="BK1326" s="632"/>
      <c r="BL1326" s="631"/>
      <c r="BM1326" s="631"/>
      <c r="BN1326" s="631"/>
      <c r="BO1326" s="631"/>
      <c r="BP1326" s="631"/>
      <c r="BQ1326" s="631"/>
      <c r="BR1326" s="631"/>
      <c r="BS1326" s="631"/>
      <c r="BT1326" s="634"/>
      <c r="BU1326" s="635"/>
      <c r="BV1326" s="633"/>
      <c r="BW1326" s="636"/>
    </row>
    <row r="1327" spans="2:75" ht="15.75" customHeight="1">
      <c r="B1327" s="330" t="s">
        <v>260</v>
      </c>
      <c r="C1327" s="331">
        <v>32990051000102</v>
      </c>
      <c r="D1327" s="332" t="s">
        <v>11</v>
      </c>
      <c r="E1327" s="332" t="s">
        <v>620</v>
      </c>
      <c r="F1327" s="332" t="s">
        <v>663</v>
      </c>
      <c r="G1327" s="333" t="s">
        <v>738</v>
      </c>
      <c r="H1327" s="333" t="s">
        <v>34</v>
      </c>
      <c r="I1327" s="333"/>
      <c r="J1327" s="333" t="s">
        <v>608</v>
      </c>
      <c r="K1327" s="334" t="s">
        <v>48</v>
      </c>
      <c r="L1327" s="335"/>
      <c r="M1327" s="335" t="s">
        <v>34</v>
      </c>
      <c r="N1327" s="334">
        <v>534536</v>
      </c>
      <c r="O1327" s="334" t="s">
        <v>1321</v>
      </c>
      <c r="P1327" s="338">
        <v>43935</v>
      </c>
      <c r="Q1327" s="339">
        <v>109010666.04000001</v>
      </c>
      <c r="R1327" s="339">
        <v>100183474.77099207</v>
      </c>
      <c r="S1327" s="334">
        <v>91</v>
      </c>
      <c r="T1327" s="336">
        <v>8.681078687384991E-2</v>
      </c>
      <c r="U1327" s="336">
        <v>1.1222199857663986</v>
      </c>
      <c r="V1327" s="336">
        <v>0.11849517471480842</v>
      </c>
      <c r="W1327" s="336">
        <v>1.1616489287028715</v>
      </c>
      <c r="X1327" s="336">
        <v>0.18339000129421135</v>
      </c>
      <c r="Y1327" s="336">
        <v>1.3906796945424857</v>
      </c>
      <c r="Z1327" s="336" t="s">
        <v>1418</v>
      </c>
      <c r="AA1327" s="336" t="s">
        <v>1418</v>
      </c>
      <c r="AB1327" s="336">
        <v>3.7921990229686326E-3</v>
      </c>
      <c r="AC1327" s="340">
        <v>3.9196675880639855</v>
      </c>
      <c r="AD1327" s="509">
        <v>0</v>
      </c>
      <c r="AE1327" s="337" t="s">
        <v>2320</v>
      </c>
      <c r="AF1327" s="337" t="s">
        <v>2137</v>
      </c>
      <c r="AG1327" s="341" t="s">
        <v>59</v>
      </c>
      <c r="AH1327" s="341" t="s">
        <v>2135</v>
      </c>
      <c r="AI1327" s="341">
        <v>100</v>
      </c>
      <c r="AJ1327" s="341" t="s">
        <v>1428</v>
      </c>
      <c r="AK1327" s="341" t="s">
        <v>1428</v>
      </c>
      <c r="AL1327" s="336">
        <v>8.0000000000000002E-3</v>
      </c>
      <c r="AM1327" s="336" t="s">
        <v>34</v>
      </c>
      <c r="AN1327" s="336" t="s">
        <v>64</v>
      </c>
      <c r="AO1327" s="334" t="s">
        <v>1324</v>
      </c>
      <c r="AP1327" s="337" t="s">
        <v>11</v>
      </c>
      <c r="AQ1327" s="343" t="s">
        <v>675</v>
      </c>
      <c r="AR1327" s="336">
        <v>1.92E-3</v>
      </c>
      <c r="AS1327" s="336">
        <v>1.92E-3</v>
      </c>
      <c r="AT1327" s="336"/>
      <c r="AX1327" s="629"/>
      <c r="AY1327" s="630"/>
      <c r="AZ1327" s="630"/>
      <c r="BA1327" s="630"/>
      <c r="BB1327" s="631"/>
      <c r="BC1327" s="630"/>
      <c r="BD1327" s="630"/>
      <c r="BE1327" s="630"/>
      <c r="BF1327" s="630"/>
      <c r="BG1327" s="631"/>
      <c r="BH1327" s="631"/>
      <c r="BI1327" s="632"/>
      <c r="BJ1327" s="632"/>
      <c r="BK1327" s="632"/>
      <c r="BL1327" s="631"/>
      <c r="BM1327" s="631"/>
      <c r="BN1327" s="631"/>
      <c r="BO1327" s="631"/>
      <c r="BP1327" s="631"/>
      <c r="BQ1327" s="631"/>
      <c r="BR1327" s="631"/>
      <c r="BS1327" s="631"/>
      <c r="BT1327" s="634"/>
      <c r="BU1327" s="635"/>
      <c r="BV1327" s="633"/>
      <c r="BW1327" s="636"/>
    </row>
    <row r="1328" spans="2:75" ht="15.75" customHeight="1">
      <c r="B1328" s="330" t="s">
        <v>287</v>
      </c>
      <c r="C1328" s="331">
        <v>37970369000137</v>
      </c>
      <c r="D1328" s="332" t="s">
        <v>11</v>
      </c>
      <c r="E1328" s="332" t="s">
        <v>620</v>
      </c>
      <c r="F1328" s="332" t="s">
        <v>663</v>
      </c>
      <c r="G1328" s="333" t="s">
        <v>738</v>
      </c>
      <c r="H1328" s="333" t="s">
        <v>34</v>
      </c>
      <c r="I1328" s="333" t="s">
        <v>1304</v>
      </c>
      <c r="J1328" s="333" t="s">
        <v>608</v>
      </c>
      <c r="K1328" s="334" t="s">
        <v>48</v>
      </c>
      <c r="L1328" s="335"/>
      <c r="M1328" s="335" t="s">
        <v>34</v>
      </c>
      <c r="N1328" s="334">
        <v>550779</v>
      </c>
      <c r="O1328" s="334" t="s">
        <v>1321</v>
      </c>
      <c r="P1328" s="338">
        <v>44074</v>
      </c>
      <c r="Q1328" s="339">
        <v>96947551.140000001</v>
      </c>
      <c r="R1328" s="339">
        <v>70688066.399960309</v>
      </c>
      <c r="S1328" s="334">
        <v>91</v>
      </c>
      <c r="T1328" s="336">
        <v>0.10240771745558597</v>
      </c>
      <c r="U1328" s="336">
        <v>1.3238445516267485</v>
      </c>
      <c r="V1328" s="336">
        <v>0.14220721502839972</v>
      </c>
      <c r="W1328" s="336">
        <v>1.3941062105621329</v>
      </c>
      <c r="X1328" s="336" t="s">
        <v>1418</v>
      </c>
      <c r="Y1328" s="336" t="s">
        <v>1418</v>
      </c>
      <c r="Z1328" s="336" t="s">
        <v>1418</v>
      </c>
      <c r="AA1328" s="336" t="s">
        <v>1418</v>
      </c>
      <c r="AB1328" s="336">
        <v>1.4116949514718232E-3</v>
      </c>
      <c r="AC1328" s="340">
        <v>25.392559289912995</v>
      </c>
      <c r="AD1328" s="509">
        <v>0</v>
      </c>
      <c r="AE1328" s="337" t="s">
        <v>2336</v>
      </c>
      <c r="AF1328" s="337" t="s">
        <v>2134</v>
      </c>
      <c r="AG1328" s="341" t="s">
        <v>1436</v>
      </c>
      <c r="AH1328" s="341" t="s">
        <v>2135</v>
      </c>
      <c r="AI1328" s="341">
        <v>100</v>
      </c>
      <c r="AJ1328" s="341">
        <v>0</v>
      </c>
      <c r="AK1328" s="341">
        <v>0</v>
      </c>
      <c r="AL1328" s="336">
        <v>5.0000000000000001E-3</v>
      </c>
      <c r="AM1328" s="336">
        <v>0.2</v>
      </c>
      <c r="AN1328" s="336" t="s">
        <v>34</v>
      </c>
      <c r="AO1328" s="334" t="s">
        <v>1324</v>
      </c>
      <c r="AP1328" s="337" t="s">
        <v>13</v>
      </c>
      <c r="AQ1328" s="343" t="s">
        <v>668</v>
      </c>
      <c r="AR1328" s="336">
        <v>3.3334999999999997E-3</v>
      </c>
      <c r="AS1328" s="336">
        <v>3.3334999999999997E-3</v>
      </c>
      <c r="AT1328" s="336"/>
      <c r="AX1328" s="629"/>
      <c r="AY1328" s="630"/>
      <c r="AZ1328" s="630"/>
      <c r="BA1328" s="630"/>
      <c r="BB1328" s="631"/>
      <c r="BC1328" s="630"/>
      <c r="BD1328" s="630"/>
      <c r="BE1328" s="630"/>
      <c r="BF1328" s="630"/>
      <c r="BG1328" s="631"/>
      <c r="BH1328" s="631"/>
      <c r="BI1328" s="632"/>
      <c r="BJ1328" s="632"/>
      <c r="BK1328" s="632"/>
      <c r="BL1328" s="631"/>
      <c r="BM1328" s="631"/>
      <c r="BN1328" s="631"/>
      <c r="BO1328" s="631"/>
      <c r="BP1328" s="631"/>
      <c r="BQ1328" s="631"/>
      <c r="BR1328" s="631"/>
      <c r="BS1328" s="631"/>
      <c r="BT1328" s="634"/>
      <c r="BU1328" s="635"/>
      <c r="BV1328" s="633"/>
      <c r="BW1328" s="636"/>
    </row>
    <row r="1329" spans="2:75" ht="15.75" customHeight="1">
      <c r="B1329" s="330" t="s">
        <v>768</v>
      </c>
      <c r="C1329" s="331">
        <v>20441301000168</v>
      </c>
      <c r="D1329" s="332" t="s">
        <v>11</v>
      </c>
      <c r="E1329" s="332" t="s">
        <v>620</v>
      </c>
      <c r="F1329" s="332" t="s">
        <v>685</v>
      </c>
      <c r="G1329" s="333" t="s">
        <v>738</v>
      </c>
      <c r="H1329" s="333" t="s">
        <v>34</v>
      </c>
      <c r="I1329" s="333" t="s">
        <v>1319</v>
      </c>
      <c r="J1329" s="333" t="s">
        <v>608</v>
      </c>
      <c r="K1329" s="334" t="s">
        <v>48</v>
      </c>
      <c r="L1329" s="335"/>
      <c r="M1329" s="335" t="s">
        <v>34</v>
      </c>
      <c r="N1329" s="334">
        <v>371688</v>
      </c>
      <c r="O1329" s="334" t="s">
        <v>1321</v>
      </c>
      <c r="P1329" s="338">
        <v>41838</v>
      </c>
      <c r="Q1329" s="339">
        <v>682515998.00999999</v>
      </c>
      <c r="R1329" s="339">
        <v>486807081.08726203</v>
      </c>
      <c r="S1329" s="334">
        <v>91</v>
      </c>
      <c r="T1329" s="336">
        <v>9.4738038684430537E-2</v>
      </c>
      <c r="U1329" s="336">
        <v>1.2246971171736274</v>
      </c>
      <c r="V1329" s="336">
        <v>0.13259015115175954</v>
      </c>
      <c r="W1329" s="336">
        <v>1.2998268276551592</v>
      </c>
      <c r="X1329" s="336">
        <v>0.2105723245245299</v>
      </c>
      <c r="Y1329" s="336">
        <v>1.5968081895537769</v>
      </c>
      <c r="Z1329" s="336">
        <v>0.29166430752908945</v>
      </c>
      <c r="AA1329" s="336">
        <v>1.6579144781404136</v>
      </c>
      <c r="AB1329" s="336">
        <v>1.3041254198817257E-3</v>
      </c>
      <c r="AC1329" s="340">
        <v>21.000063536027646</v>
      </c>
      <c r="AD1329" s="509">
        <v>30576260000170</v>
      </c>
      <c r="AE1329" s="337" t="s">
        <v>2175</v>
      </c>
      <c r="AF1329" s="337" t="s">
        <v>761</v>
      </c>
      <c r="AG1329" s="341" t="s">
        <v>1438</v>
      </c>
      <c r="AH1329" s="341" t="s">
        <v>2135</v>
      </c>
      <c r="AI1329" s="341">
        <v>25000</v>
      </c>
      <c r="AJ1329" s="341">
        <v>5000</v>
      </c>
      <c r="AK1329" s="341">
        <v>5000</v>
      </c>
      <c r="AL1329" s="640">
        <v>0.02</v>
      </c>
      <c r="AM1329" s="640">
        <v>0.2</v>
      </c>
      <c r="AN1329" s="336" t="s">
        <v>64</v>
      </c>
      <c r="AO1329" s="334" t="s">
        <v>1324</v>
      </c>
      <c r="AP1329" s="337" t="s">
        <v>13</v>
      </c>
      <c r="AQ1329" s="343" t="s">
        <v>668</v>
      </c>
      <c r="AR1329" s="336">
        <v>6.6666666666666662E-3</v>
      </c>
      <c r="AS1329" s="336">
        <v>6.6666666666666662E-3</v>
      </c>
      <c r="AT1329" s="336"/>
      <c r="AX1329" s="629"/>
      <c r="AY1329" s="630"/>
      <c r="AZ1329" s="630"/>
      <c r="BA1329" s="630"/>
      <c r="BB1329" s="631"/>
      <c r="BC1329" s="630"/>
      <c r="BD1329" s="630"/>
      <c r="BE1329" s="630"/>
      <c r="BF1329" s="630"/>
      <c r="BG1329" s="631"/>
      <c r="BH1329" s="631"/>
      <c r="BI1329" s="632"/>
      <c r="BJ1329" s="632"/>
      <c r="BK1329" s="632"/>
      <c r="BL1329" s="631"/>
      <c r="BM1329" s="631"/>
      <c r="BN1329" s="631"/>
      <c r="BO1329" s="631"/>
      <c r="BP1329" s="631"/>
      <c r="BQ1329" s="631"/>
      <c r="BR1329" s="631"/>
      <c r="BS1329" s="631"/>
      <c r="BT1329" s="634"/>
      <c r="BU1329" s="635"/>
      <c r="BV1329" s="633"/>
      <c r="BW1329" s="636"/>
    </row>
    <row r="1330" spans="2:75" ht="15.75" customHeight="1">
      <c r="B1330" s="330" t="s">
        <v>139</v>
      </c>
      <c r="C1330" s="331">
        <v>35726300000137</v>
      </c>
      <c r="D1330" s="332" t="s">
        <v>11</v>
      </c>
      <c r="E1330" s="332" t="s">
        <v>620</v>
      </c>
      <c r="F1330" s="332" t="s">
        <v>685</v>
      </c>
      <c r="G1330" s="333" t="s">
        <v>738</v>
      </c>
      <c r="H1330" s="333" t="s">
        <v>34</v>
      </c>
      <c r="I1330" s="333" t="s">
        <v>1319</v>
      </c>
      <c r="J1330" s="333" t="s">
        <v>608</v>
      </c>
      <c r="K1330" s="334" t="s">
        <v>48</v>
      </c>
      <c r="L1330" s="335"/>
      <c r="M1330" s="335" t="s">
        <v>34</v>
      </c>
      <c r="N1330" s="334">
        <v>534331</v>
      </c>
      <c r="O1330" s="334" t="s">
        <v>1321</v>
      </c>
      <c r="P1330" s="338">
        <v>43873</v>
      </c>
      <c r="Q1330" s="339">
        <v>398869779.70999998</v>
      </c>
      <c r="R1330" s="339">
        <v>223576061.10801584</v>
      </c>
      <c r="S1330" s="334">
        <v>91</v>
      </c>
      <c r="T1330" s="336">
        <v>9.8781349384104544E-2</v>
      </c>
      <c r="U1330" s="336">
        <v>1.276965783767227</v>
      </c>
      <c r="V1330" s="336">
        <v>0.13678814568235165</v>
      </c>
      <c r="W1330" s="336">
        <v>1.340981211037434</v>
      </c>
      <c r="X1330" s="336">
        <v>0.20447017912382659</v>
      </c>
      <c r="Y1330" s="336">
        <v>1.5505345124611547</v>
      </c>
      <c r="Z1330" s="336" t="s">
        <v>1418</v>
      </c>
      <c r="AA1330" s="336" t="s">
        <v>1418</v>
      </c>
      <c r="AB1330" s="336">
        <v>1.3876945531213756E-3</v>
      </c>
      <c r="AC1330" s="340">
        <v>22.402894941148126</v>
      </c>
      <c r="AD1330" s="509">
        <v>0</v>
      </c>
      <c r="AE1330" s="337" t="s">
        <v>2210</v>
      </c>
      <c r="AF1330" s="337" t="s">
        <v>2134</v>
      </c>
      <c r="AG1330" s="341" t="s">
        <v>1436</v>
      </c>
      <c r="AH1330" s="341" t="s">
        <v>2135</v>
      </c>
      <c r="AI1330" s="341">
        <v>1000</v>
      </c>
      <c r="AJ1330" s="341">
        <v>1000</v>
      </c>
      <c r="AK1330" s="341">
        <v>1000</v>
      </c>
      <c r="AL1330" s="336">
        <v>9.0000000000000011E-3</v>
      </c>
      <c r="AM1330" s="336" t="s">
        <v>34</v>
      </c>
      <c r="AN1330" s="336" t="s">
        <v>64</v>
      </c>
      <c r="AO1330" s="334" t="s">
        <v>1324</v>
      </c>
      <c r="AP1330" s="337" t="s">
        <v>13</v>
      </c>
      <c r="AQ1330" s="343" t="s">
        <v>686</v>
      </c>
      <c r="AR1330" s="336">
        <v>1.4999999999999998E-3</v>
      </c>
      <c r="AS1330" s="336">
        <v>1.4999999999999998E-3</v>
      </c>
      <c r="AT1330" s="336"/>
      <c r="AX1330" s="629"/>
      <c r="AY1330" s="630"/>
      <c r="AZ1330" s="630"/>
      <c r="BA1330" s="630"/>
      <c r="BB1330" s="631"/>
      <c r="BC1330" s="630"/>
      <c r="BD1330" s="630"/>
      <c r="BE1330" s="630"/>
      <c r="BF1330" s="630"/>
      <c r="BG1330" s="631"/>
      <c r="BH1330" s="631"/>
      <c r="BI1330" s="632"/>
      <c r="BJ1330" s="632"/>
      <c r="BK1330" s="632"/>
      <c r="BL1330" s="631"/>
      <c r="BM1330" s="631"/>
      <c r="BN1330" s="631"/>
      <c r="BO1330" s="631"/>
      <c r="BP1330" s="631"/>
      <c r="BQ1330" s="631"/>
      <c r="BR1330" s="631"/>
      <c r="BS1330" s="631"/>
      <c r="BT1330" s="634"/>
      <c r="BU1330" s="635"/>
      <c r="BV1330" s="633"/>
      <c r="BW1330" s="636"/>
    </row>
    <row r="1331" spans="2:75" ht="15.75" customHeight="1">
      <c r="B1331" s="330" t="s">
        <v>846</v>
      </c>
      <c r="C1331" s="331">
        <v>37287717000176</v>
      </c>
      <c r="D1331" s="332" t="s">
        <v>11</v>
      </c>
      <c r="E1331" s="332" t="s">
        <v>620</v>
      </c>
      <c r="F1331" s="332" t="s">
        <v>685</v>
      </c>
      <c r="G1331" s="333" t="s">
        <v>738</v>
      </c>
      <c r="H1331" s="333" t="s">
        <v>34</v>
      </c>
      <c r="I1331" s="333" t="s">
        <v>1319</v>
      </c>
      <c r="J1331" s="333" t="s">
        <v>608</v>
      </c>
      <c r="K1331" s="334" t="s">
        <v>48</v>
      </c>
      <c r="L1331" s="335"/>
      <c r="M1331" s="335" t="s">
        <v>34</v>
      </c>
      <c r="N1331" s="334">
        <v>543128</v>
      </c>
      <c r="O1331" s="334" t="s">
        <v>1321</v>
      </c>
      <c r="P1331" s="338">
        <v>44015</v>
      </c>
      <c r="Q1331" s="339">
        <v>50422330.060000002</v>
      </c>
      <c r="R1331" s="339">
        <v>32887528.973412707</v>
      </c>
      <c r="S1331" s="334">
        <v>91</v>
      </c>
      <c r="T1331" s="336">
        <v>9.287000098016418E-2</v>
      </c>
      <c r="U1331" s="336">
        <v>1.2005486291644216</v>
      </c>
      <c r="V1331" s="336">
        <v>0.12980041858540381</v>
      </c>
      <c r="W1331" s="336">
        <v>1.272478120377633</v>
      </c>
      <c r="X1331" s="336">
        <v>0.1858553264712548</v>
      </c>
      <c r="Y1331" s="336">
        <v>1.4093747032123336</v>
      </c>
      <c r="Z1331" s="336" t="s">
        <v>1418</v>
      </c>
      <c r="AA1331" s="336" t="s">
        <v>1418</v>
      </c>
      <c r="AB1331" s="336">
        <v>4.3972634356422733E-3</v>
      </c>
      <c r="AC1331" s="340">
        <v>5.6690047177599112</v>
      </c>
      <c r="AD1331" s="509">
        <v>0</v>
      </c>
      <c r="AE1331" s="337" t="s">
        <v>2169</v>
      </c>
      <c r="AF1331" s="337" t="s">
        <v>2134</v>
      </c>
      <c r="AG1331" s="341" t="s">
        <v>1436</v>
      </c>
      <c r="AH1331" s="341" t="s">
        <v>2135</v>
      </c>
      <c r="AI1331" s="341">
        <v>5000</v>
      </c>
      <c r="AJ1331" s="341">
        <v>1000</v>
      </c>
      <c r="AK1331" s="341">
        <v>1000</v>
      </c>
      <c r="AL1331" s="336">
        <v>0.01</v>
      </c>
      <c r="AM1331" s="336">
        <v>0.2</v>
      </c>
      <c r="AN1331" s="336" t="s">
        <v>64</v>
      </c>
      <c r="AO1331" s="334" t="s">
        <v>1324</v>
      </c>
      <c r="AP1331" s="337" t="s">
        <v>13</v>
      </c>
      <c r="AQ1331" s="343" t="s">
        <v>671</v>
      </c>
      <c r="AR1331" s="336">
        <v>3.4999999999999996E-3</v>
      </c>
      <c r="AS1331" s="336">
        <v>3.4999999999999996E-3</v>
      </c>
      <c r="AT1331" s="336"/>
      <c r="AX1331" s="629"/>
      <c r="AY1331" s="630"/>
      <c r="AZ1331" s="630"/>
      <c r="BA1331" s="630"/>
      <c r="BB1331" s="631"/>
      <c r="BC1331" s="630"/>
      <c r="BD1331" s="630"/>
      <c r="BE1331" s="630"/>
      <c r="BF1331" s="630"/>
      <c r="BG1331" s="631"/>
      <c r="BH1331" s="631"/>
      <c r="BI1331" s="632"/>
      <c r="BJ1331" s="632"/>
      <c r="BK1331" s="632"/>
      <c r="BL1331" s="631"/>
      <c r="BM1331" s="631"/>
      <c r="BN1331" s="631"/>
      <c r="BO1331" s="631"/>
      <c r="BP1331" s="631"/>
      <c r="BQ1331" s="631"/>
      <c r="BR1331" s="631"/>
      <c r="BS1331" s="631"/>
      <c r="BT1331" s="634"/>
      <c r="BU1331" s="635"/>
      <c r="BV1331" s="633"/>
      <c r="BW1331" s="636"/>
    </row>
    <row r="1332" spans="2:75" ht="15.75" customHeight="1">
      <c r="B1332" s="330" t="s">
        <v>198</v>
      </c>
      <c r="C1332" s="331">
        <v>38065069000176</v>
      </c>
      <c r="D1332" s="332" t="s">
        <v>11</v>
      </c>
      <c r="E1332" s="332" t="s">
        <v>620</v>
      </c>
      <c r="F1332" s="332" t="s">
        <v>685</v>
      </c>
      <c r="G1332" s="333" t="s">
        <v>738</v>
      </c>
      <c r="H1332" s="333" t="s">
        <v>34</v>
      </c>
      <c r="I1332" s="333" t="s">
        <v>1319</v>
      </c>
      <c r="J1332" s="333" t="s">
        <v>608</v>
      </c>
      <c r="K1332" s="334" t="s">
        <v>48</v>
      </c>
      <c r="L1332" s="335"/>
      <c r="M1332" s="335" t="s">
        <v>34</v>
      </c>
      <c r="N1332" s="334">
        <v>560081</v>
      </c>
      <c r="O1332" s="334" t="s">
        <v>1321</v>
      </c>
      <c r="P1332" s="338">
        <v>44147</v>
      </c>
      <c r="Q1332" s="339">
        <v>20687276.489999998</v>
      </c>
      <c r="R1332" s="339">
        <v>8917759.7807936464</v>
      </c>
      <c r="S1332" s="334">
        <v>91</v>
      </c>
      <c r="T1332" s="336">
        <v>0.10007068392674823</v>
      </c>
      <c r="U1332" s="336">
        <v>1.2936332630540617</v>
      </c>
      <c r="V1332" s="336">
        <v>0.13579961172804644</v>
      </c>
      <c r="W1332" s="336">
        <v>1.3312902728893714</v>
      </c>
      <c r="X1332" s="336" t="s">
        <v>1418</v>
      </c>
      <c r="Y1332" s="336" t="s">
        <v>1418</v>
      </c>
      <c r="Z1332" s="336" t="s">
        <v>1418</v>
      </c>
      <c r="AA1332" s="336" t="s">
        <v>1418</v>
      </c>
      <c r="AB1332" s="336">
        <v>4.161887552523111E-3</v>
      </c>
      <c r="AC1332" s="340">
        <v>7.262480896293483</v>
      </c>
      <c r="AD1332" s="509">
        <v>0</v>
      </c>
      <c r="AE1332" s="337" t="s">
        <v>2261</v>
      </c>
      <c r="AF1332" s="337" t="s">
        <v>2134</v>
      </c>
      <c r="AG1332" s="341" t="s">
        <v>1436</v>
      </c>
      <c r="AH1332" s="341" t="s">
        <v>2135</v>
      </c>
      <c r="AI1332" s="341">
        <v>5000</v>
      </c>
      <c r="AJ1332" s="341">
        <v>1000</v>
      </c>
      <c r="AK1332" s="341">
        <v>1000</v>
      </c>
      <c r="AL1332" s="336">
        <v>0.01</v>
      </c>
      <c r="AM1332" s="336" t="s">
        <v>34</v>
      </c>
      <c r="AN1332" s="336" t="s">
        <v>34</v>
      </c>
      <c r="AO1332" s="334" t="s">
        <v>1324</v>
      </c>
      <c r="AP1332" s="337" t="s">
        <v>13</v>
      </c>
      <c r="AQ1332" s="343" t="s">
        <v>668</v>
      </c>
      <c r="AR1332" s="336">
        <v>3.3333333333333331E-3</v>
      </c>
      <c r="AS1332" s="336">
        <v>3.3333333333333331E-3</v>
      </c>
      <c r="AT1332" s="336"/>
      <c r="AX1332" s="629"/>
      <c r="AY1332" s="630"/>
      <c r="AZ1332" s="630"/>
      <c r="BA1332" s="630"/>
      <c r="BB1332" s="631"/>
      <c r="BC1332" s="630"/>
      <c r="BD1332" s="630"/>
      <c r="BE1332" s="630"/>
      <c r="BF1332" s="630"/>
      <c r="BG1332" s="631"/>
      <c r="BH1332" s="631"/>
      <c r="BI1332" s="632"/>
      <c r="BJ1332" s="632"/>
      <c r="BK1332" s="632"/>
      <c r="BL1332" s="631"/>
      <c r="BM1332" s="631"/>
      <c r="BN1332" s="631"/>
      <c r="BO1332" s="631"/>
      <c r="BP1332" s="631"/>
      <c r="BQ1332" s="631"/>
      <c r="BR1332" s="631"/>
      <c r="BS1332" s="631"/>
      <c r="BT1332" s="634"/>
      <c r="BU1332" s="635"/>
      <c r="BV1332" s="633"/>
      <c r="BW1332" s="636"/>
    </row>
    <row r="1333" spans="2:75" ht="15.75" customHeight="1">
      <c r="B1333" s="330" t="s">
        <v>948</v>
      </c>
      <c r="C1333" s="331">
        <v>36729755000179</v>
      </c>
      <c r="D1333" s="332" t="s">
        <v>11</v>
      </c>
      <c r="E1333" s="332" t="s">
        <v>620</v>
      </c>
      <c r="F1333" s="332" t="s">
        <v>685</v>
      </c>
      <c r="G1333" s="333" t="s">
        <v>738</v>
      </c>
      <c r="H1333" s="333" t="s">
        <v>34</v>
      </c>
      <c r="I1333" s="333" t="s">
        <v>1319</v>
      </c>
      <c r="J1333" s="333" t="s">
        <v>608</v>
      </c>
      <c r="K1333" s="334" t="s">
        <v>48</v>
      </c>
      <c r="L1333" s="335"/>
      <c r="M1333" s="335" t="s">
        <v>34</v>
      </c>
      <c r="N1333" s="334">
        <v>555061</v>
      </c>
      <c r="O1333" s="334" t="s">
        <v>1321</v>
      </c>
      <c r="P1333" s="338">
        <v>44105</v>
      </c>
      <c r="Q1333" s="339">
        <v>140500033.11000001</v>
      </c>
      <c r="R1333" s="339">
        <v>58979814.045238107</v>
      </c>
      <c r="S1333" s="334">
        <v>91</v>
      </c>
      <c r="T1333" s="336">
        <v>0.10813818361352623</v>
      </c>
      <c r="U1333" s="336">
        <v>1.3979234061306662</v>
      </c>
      <c r="V1333" s="336">
        <v>0.15121438651243513</v>
      </c>
      <c r="W1333" s="336">
        <v>1.4824066087028616</v>
      </c>
      <c r="X1333" s="336" t="s">
        <v>1418</v>
      </c>
      <c r="Y1333" s="336" t="s">
        <v>1418</v>
      </c>
      <c r="Z1333" s="336" t="s">
        <v>1418</v>
      </c>
      <c r="AA1333" s="336" t="s">
        <v>1418</v>
      </c>
      <c r="AB1333" s="336">
        <v>6.8544170592602597E-3</v>
      </c>
      <c r="AC1333" s="340">
        <v>6.379540490896269</v>
      </c>
      <c r="AD1333" s="509">
        <v>0</v>
      </c>
      <c r="AE1333" s="337" t="s">
        <v>2203</v>
      </c>
      <c r="AF1333" s="337" t="s">
        <v>2134</v>
      </c>
      <c r="AG1333" s="341" t="s">
        <v>1436</v>
      </c>
      <c r="AH1333" s="341" t="s">
        <v>2135</v>
      </c>
      <c r="AI1333" s="341">
        <v>1000</v>
      </c>
      <c r="AJ1333" s="341">
        <v>1000</v>
      </c>
      <c r="AK1333" s="341">
        <v>1000</v>
      </c>
      <c r="AL1333" s="336">
        <v>9.0000000000000011E-3</v>
      </c>
      <c r="AM1333" s="336">
        <v>0.2</v>
      </c>
      <c r="AN1333" s="336" t="s">
        <v>34</v>
      </c>
      <c r="AO1333" s="334" t="s">
        <v>1324</v>
      </c>
      <c r="AP1333" s="337" t="s">
        <v>13</v>
      </c>
      <c r="AQ1333" s="343" t="s">
        <v>668</v>
      </c>
      <c r="AR1333" s="336">
        <v>4.0000000000000001E-3</v>
      </c>
      <c r="AS1333" s="336">
        <v>4.0000000000000001E-3</v>
      </c>
      <c r="AT1333" s="336"/>
      <c r="AX1333" s="629"/>
      <c r="AY1333" s="630"/>
      <c r="AZ1333" s="630"/>
      <c r="BA1333" s="630"/>
      <c r="BB1333" s="631"/>
      <c r="BC1333" s="630"/>
      <c r="BD1333" s="630"/>
      <c r="BE1333" s="630"/>
      <c r="BF1333" s="630"/>
      <c r="BG1333" s="631"/>
      <c r="BH1333" s="631"/>
      <c r="BI1333" s="632"/>
      <c r="BJ1333" s="632"/>
      <c r="BK1333" s="632"/>
      <c r="BL1333" s="631"/>
      <c r="BM1333" s="631"/>
      <c r="BN1333" s="631"/>
      <c r="BO1333" s="631"/>
      <c r="BP1333" s="631"/>
      <c r="BQ1333" s="631"/>
      <c r="BR1333" s="631"/>
      <c r="BS1333" s="631"/>
      <c r="BT1333" s="634"/>
      <c r="BU1333" s="635"/>
      <c r="BV1333" s="633"/>
      <c r="BW1333" s="636"/>
    </row>
    <row r="1334" spans="2:75" ht="15.75" customHeight="1">
      <c r="B1334" s="330" t="s">
        <v>1037</v>
      </c>
      <c r="C1334" s="331">
        <v>28903657000188</v>
      </c>
      <c r="D1334" s="332" t="s">
        <v>11</v>
      </c>
      <c r="E1334" s="332" t="s">
        <v>620</v>
      </c>
      <c r="F1334" s="332" t="s">
        <v>685</v>
      </c>
      <c r="G1334" s="333" t="s">
        <v>738</v>
      </c>
      <c r="H1334" s="333" t="s">
        <v>34</v>
      </c>
      <c r="I1334" s="333" t="s">
        <v>1319</v>
      </c>
      <c r="J1334" s="333" t="s">
        <v>608</v>
      </c>
      <c r="K1334" s="334" t="s">
        <v>48</v>
      </c>
      <c r="L1334" s="335"/>
      <c r="M1334" s="335" t="s">
        <v>34</v>
      </c>
      <c r="N1334" s="334">
        <v>452599</v>
      </c>
      <c r="O1334" s="334" t="s">
        <v>1321</v>
      </c>
      <c r="P1334" s="338">
        <v>43042</v>
      </c>
      <c r="Q1334" s="339">
        <v>197016133.44</v>
      </c>
      <c r="R1334" s="339">
        <v>151296367.33646828</v>
      </c>
      <c r="S1334" s="334">
        <v>91</v>
      </c>
      <c r="T1334" s="336">
        <v>9.6887938004802443E-2</v>
      </c>
      <c r="U1334" s="336">
        <v>1.2524892853083653</v>
      </c>
      <c r="V1334" s="336">
        <v>0.13415416591668139</v>
      </c>
      <c r="W1334" s="336">
        <v>1.3151594020027617</v>
      </c>
      <c r="X1334" s="336">
        <v>0.20497209486916912</v>
      </c>
      <c r="Y1334" s="336">
        <v>1.5543406307363774</v>
      </c>
      <c r="Z1334" s="336">
        <v>0.28829321290129872</v>
      </c>
      <c r="AA1334" s="336">
        <v>1.6387520834067413</v>
      </c>
      <c r="AB1334" s="336">
        <v>1.3635364242577793E-3</v>
      </c>
      <c r="AC1334" s="340">
        <v>21.097674254454862</v>
      </c>
      <c r="AD1334" s="509">
        <v>0</v>
      </c>
      <c r="AE1334" s="337" t="s">
        <v>2324</v>
      </c>
      <c r="AF1334" s="337" t="s">
        <v>761</v>
      </c>
      <c r="AG1334" s="341" t="s">
        <v>719</v>
      </c>
      <c r="AH1334" s="341" t="s">
        <v>2135</v>
      </c>
      <c r="AI1334" s="341">
        <v>10000</v>
      </c>
      <c r="AJ1334" s="341" t="s">
        <v>1428</v>
      </c>
      <c r="AK1334" s="341" t="s">
        <v>1428</v>
      </c>
      <c r="AL1334" s="336">
        <v>0.02</v>
      </c>
      <c r="AM1334" s="336">
        <v>0.2</v>
      </c>
      <c r="AN1334" s="336" t="s">
        <v>64</v>
      </c>
      <c r="AO1334" s="334" t="s">
        <v>1324</v>
      </c>
      <c r="AP1334" s="337" t="s">
        <v>13</v>
      </c>
      <c r="AQ1334" s="343" t="s">
        <v>668</v>
      </c>
      <c r="AR1334" s="336">
        <v>6.6666666666666662E-3</v>
      </c>
      <c r="AS1334" s="336">
        <v>6.6666666666666662E-3</v>
      </c>
      <c r="AT1334" s="336"/>
      <c r="AX1334" s="629"/>
      <c r="AY1334" s="630"/>
      <c r="AZ1334" s="630"/>
      <c r="BA1334" s="630"/>
      <c r="BB1334" s="631"/>
      <c r="BC1334" s="630"/>
      <c r="BD1334" s="630"/>
      <c r="BE1334" s="630"/>
      <c r="BF1334" s="630"/>
      <c r="BG1334" s="631"/>
      <c r="BH1334" s="631"/>
      <c r="BI1334" s="632"/>
      <c r="BJ1334" s="632"/>
      <c r="BK1334" s="632"/>
      <c r="BL1334" s="631"/>
      <c r="BM1334" s="631"/>
      <c r="BN1334" s="631"/>
      <c r="BO1334" s="631"/>
      <c r="BP1334" s="631"/>
      <c r="BQ1334" s="631"/>
      <c r="BR1334" s="631"/>
      <c r="BS1334" s="631"/>
      <c r="BT1334" s="634"/>
      <c r="BU1334" s="635"/>
      <c r="BV1334" s="633"/>
      <c r="BW1334" s="636"/>
    </row>
    <row r="1335" spans="2:75" ht="15.75" customHeight="1">
      <c r="B1335" s="330" t="s">
        <v>280</v>
      </c>
      <c r="C1335" s="331">
        <v>26841302000186</v>
      </c>
      <c r="D1335" s="332" t="s">
        <v>11</v>
      </c>
      <c r="E1335" s="332" t="s">
        <v>620</v>
      </c>
      <c r="F1335" s="332" t="s">
        <v>685</v>
      </c>
      <c r="G1335" s="333" t="s">
        <v>738</v>
      </c>
      <c r="H1335" s="333" t="s">
        <v>34</v>
      </c>
      <c r="I1335" s="333" t="s">
        <v>1319</v>
      </c>
      <c r="J1335" s="333" t="s">
        <v>608</v>
      </c>
      <c r="K1335" s="334" t="s">
        <v>48</v>
      </c>
      <c r="L1335" s="335"/>
      <c r="M1335" s="335" t="s">
        <v>34</v>
      </c>
      <c r="N1335" s="334">
        <v>446701</v>
      </c>
      <c r="O1335" s="334" t="s">
        <v>1321</v>
      </c>
      <c r="P1335" s="338">
        <v>42927</v>
      </c>
      <c r="Q1335" s="339">
        <v>251966648.78</v>
      </c>
      <c r="R1335" s="339">
        <v>132766470.7224603</v>
      </c>
      <c r="S1335" s="334">
        <v>91</v>
      </c>
      <c r="T1335" s="336">
        <v>0.10235850682570824</v>
      </c>
      <c r="U1335" s="336">
        <v>1.3232083962093211</v>
      </c>
      <c r="V1335" s="336">
        <v>0.14063564792668193</v>
      </c>
      <c r="W1335" s="336">
        <v>1.3786995980609151</v>
      </c>
      <c r="X1335" s="336">
        <v>0.20628573666389816</v>
      </c>
      <c r="Y1335" s="336">
        <v>1.5643022151026984</v>
      </c>
      <c r="Z1335" s="336">
        <v>0.27100186712140717</v>
      </c>
      <c r="AA1335" s="336">
        <v>1.5404624683424943</v>
      </c>
      <c r="AB1335" s="336">
        <v>1.5574822873405528E-3</v>
      </c>
      <c r="AC1335" s="340">
        <v>22.131352327831799</v>
      </c>
      <c r="AD1335" s="509">
        <v>0</v>
      </c>
      <c r="AE1335" s="337" t="s">
        <v>2339</v>
      </c>
      <c r="AF1335" s="337" t="s">
        <v>2134</v>
      </c>
      <c r="AG1335" s="341" t="s">
        <v>1436</v>
      </c>
      <c r="AH1335" s="341" t="s">
        <v>2135</v>
      </c>
      <c r="AI1335" s="341">
        <v>10000</v>
      </c>
      <c r="AJ1335" s="341">
        <v>1000</v>
      </c>
      <c r="AK1335" s="341">
        <v>10000</v>
      </c>
      <c r="AL1335" s="336">
        <v>9.7000000000000003E-3</v>
      </c>
      <c r="AM1335" s="336" t="s">
        <v>34</v>
      </c>
      <c r="AN1335" s="336" t="s">
        <v>2152</v>
      </c>
      <c r="AO1335" s="334" t="s">
        <v>1324</v>
      </c>
      <c r="AP1335" s="337" t="s">
        <v>13</v>
      </c>
      <c r="AQ1335" s="343" t="s">
        <v>668</v>
      </c>
      <c r="AR1335" s="336">
        <v>3.2333333333333333E-3</v>
      </c>
      <c r="AS1335" s="336">
        <v>3.2333333333333333E-3</v>
      </c>
      <c r="AT1335" s="336"/>
      <c r="AX1335" s="629"/>
      <c r="AY1335" s="630"/>
      <c r="AZ1335" s="630"/>
      <c r="BA1335" s="630"/>
      <c r="BB1335" s="631"/>
      <c r="BC1335" s="630"/>
      <c r="BD1335" s="630"/>
      <c r="BE1335" s="630"/>
      <c r="BF1335" s="630"/>
      <c r="BG1335" s="631"/>
      <c r="BH1335" s="631"/>
      <c r="BI1335" s="632"/>
      <c r="BJ1335" s="632"/>
      <c r="BK1335" s="632"/>
      <c r="BL1335" s="631"/>
      <c r="BM1335" s="631"/>
      <c r="BN1335" s="631"/>
      <c r="BO1335" s="631"/>
      <c r="BP1335" s="631"/>
      <c r="BQ1335" s="631"/>
      <c r="BR1335" s="631"/>
      <c r="BS1335" s="631"/>
      <c r="BT1335" s="634"/>
      <c r="BU1335" s="635"/>
      <c r="BV1335" s="633"/>
      <c r="BW1335" s="636"/>
    </row>
    <row r="1336" spans="2:75" ht="15.75" customHeight="1">
      <c r="B1336" s="330" t="s">
        <v>521</v>
      </c>
      <c r="C1336" s="331">
        <v>39806561000118</v>
      </c>
      <c r="D1336" s="332" t="s">
        <v>11</v>
      </c>
      <c r="E1336" s="332" t="s">
        <v>620</v>
      </c>
      <c r="F1336" s="332" t="s">
        <v>685</v>
      </c>
      <c r="G1336" s="333" t="s">
        <v>738</v>
      </c>
      <c r="H1336" s="333" t="s">
        <v>34</v>
      </c>
      <c r="I1336" s="333" t="s">
        <v>1319</v>
      </c>
      <c r="J1336" s="333" t="s">
        <v>608</v>
      </c>
      <c r="K1336" s="334" t="s">
        <v>48</v>
      </c>
      <c r="L1336" s="335"/>
      <c r="M1336" s="335" t="s">
        <v>34</v>
      </c>
      <c r="N1336" s="334">
        <v>581674</v>
      </c>
      <c r="O1336" s="334" t="s">
        <v>1321</v>
      </c>
      <c r="P1336" s="338">
        <v>44281</v>
      </c>
      <c r="Q1336" s="339">
        <v>69301418.980000004</v>
      </c>
      <c r="R1336" s="339">
        <v>39789543.322658725</v>
      </c>
      <c r="S1336" s="334">
        <v>91</v>
      </c>
      <c r="T1336" s="336">
        <v>9.6070522538010072E-2</v>
      </c>
      <c r="U1336" s="336">
        <v>1.2419223960248715</v>
      </c>
      <c r="V1336" s="336">
        <v>0.12976939510859609</v>
      </c>
      <c r="W1336" s="336">
        <v>1.272173986570623</v>
      </c>
      <c r="X1336" s="336" t="s">
        <v>1418</v>
      </c>
      <c r="Y1336" s="336" t="s">
        <v>1418</v>
      </c>
      <c r="Z1336" s="336" t="s">
        <v>1418</v>
      </c>
      <c r="AA1336" s="336" t="s">
        <v>1418</v>
      </c>
      <c r="AB1336" s="336">
        <v>1.778355569240486E-3</v>
      </c>
      <c r="AC1336" s="340">
        <v>13.997528212472082</v>
      </c>
      <c r="AD1336" s="509">
        <v>0</v>
      </c>
      <c r="AE1336" s="337" t="s">
        <v>2361</v>
      </c>
      <c r="AF1336" s="337" t="s">
        <v>741</v>
      </c>
      <c r="AG1336" s="341" t="s">
        <v>741</v>
      </c>
      <c r="AH1336" s="341" t="s">
        <v>2135</v>
      </c>
      <c r="AI1336" s="341">
        <v>1000</v>
      </c>
      <c r="AJ1336" s="341">
        <v>500</v>
      </c>
      <c r="AK1336" s="341">
        <v>500</v>
      </c>
      <c r="AL1336" s="336">
        <v>1.0700000000000001E-2</v>
      </c>
      <c r="AM1336" s="336">
        <v>0.1</v>
      </c>
      <c r="AN1336" s="336" t="s">
        <v>64</v>
      </c>
      <c r="AO1336" s="334" t="s">
        <v>1324</v>
      </c>
      <c r="AP1336" s="337" t="s">
        <v>13</v>
      </c>
      <c r="AQ1336" s="343" t="s">
        <v>668</v>
      </c>
      <c r="AR1336" s="336">
        <v>1.7836899999999997E-3</v>
      </c>
      <c r="AS1336" s="336">
        <v>1.7836899999999997E-3</v>
      </c>
      <c r="AT1336" s="336"/>
      <c r="AX1336" s="629"/>
      <c r="AY1336" s="630"/>
      <c r="AZ1336" s="630"/>
      <c r="BA1336" s="630"/>
      <c r="BB1336" s="631"/>
      <c r="BC1336" s="630"/>
      <c r="BD1336" s="630"/>
      <c r="BE1336" s="630"/>
      <c r="BF1336" s="630"/>
      <c r="BG1336" s="631"/>
      <c r="BH1336" s="631"/>
      <c r="BI1336" s="632"/>
      <c r="BJ1336" s="632"/>
      <c r="BK1336" s="632"/>
      <c r="BL1336" s="631"/>
      <c r="BM1336" s="631"/>
      <c r="BN1336" s="631"/>
      <c r="BO1336" s="631"/>
      <c r="BP1336" s="631"/>
      <c r="BQ1336" s="631"/>
      <c r="BR1336" s="631"/>
      <c r="BS1336" s="631"/>
      <c r="BT1336" s="634"/>
      <c r="BU1336" s="635"/>
      <c r="BV1336" s="633"/>
      <c r="BW1336" s="636"/>
    </row>
    <row r="1337" spans="2:75" ht="15.75" customHeight="1">
      <c r="B1337" s="330" t="s">
        <v>418</v>
      </c>
      <c r="C1337" s="331">
        <v>11701985000107</v>
      </c>
      <c r="D1337" s="332" t="s">
        <v>11</v>
      </c>
      <c r="E1337" s="332" t="s">
        <v>620</v>
      </c>
      <c r="F1337" s="332" t="s">
        <v>685</v>
      </c>
      <c r="G1337" s="333" t="s">
        <v>738</v>
      </c>
      <c r="H1337" s="333" t="s">
        <v>34</v>
      </c>
      <c r="I1337" s="333" t="s">
        <v>1319</v>
      </c>
      <c r="J1337" s="333" t="s">
        <v>608</v>
      </c>
      <c r="K1337" s="334" t="s">
        <v>48</v>
      </c>
      <c r="L1337" s="335"/>
      <c r="M1337" s="335" t="s">
        <v>34</v>
      </c>
      <c r="N1337" s="334">
        <v>248738</v>
      </c>
      <c r="O1337" s="334" t="s">
        <v>1321</v>
      </c>
      <c r="P1337" s="338">
        <v>40319</v>
      </c>
      <c r="Q1337" s="339">
        <v>197675971.12</v>
      </c>
      <c r="R1337" s="339">
        <v>118802121.77714288</v>
      </c>
      <c r="S1337" s="334">
        <v>91</v>
      </c>
      <c r="T1337" s="336">
        <v>9.891484687831098E-2</v>
      </c>
      <c r="U1337" s="336">
        <v>1.278691531931057</v>
      </c>
      <c r="V1337" s="336">
        <v>0.13726858370618089</v>
      </c>
      <c r="W1337" s="336">
        <v>1.3456911101285369</v>
      </c>
      <c r="X1337" s="336">
        <v>0.19501492798334863</v>
      </c>
      <c r="Y1337" s="336">
        <v>1.4788336254167886</v>
      </c>
      <c r="Z1337" s="336">
        <v>0.25501323002964194</v>
      </c>
      <c r="AA1337" s="336">
        <v>1.4495778717844234</v>
      </c>
      <c r="AB1337" s="336">
        <v>1.6860174403163744E-3</v>
      </c>
      <c r="AC1337" s="340">
        <v>18.689952196884533</v>
      </c>
      <c r="AD1337" s="509">
        <v>22128298000152</v>
      </c>
      <c r="AE1337" s="337" t="s">
        <v>2269</v>
      </c>
      <c r="AF1337" s="337" t="s">
        <v>2143</v>
      </c>
      <c r="AG1337" s="341" t="s">
        <v>1437</v>
      </c>
      <c r="AH1337" s="341" t="s">
        <v>2135</v>
      </c>
      <c r="AI1337" s="341">
        <v>1000</v>
      </c>
      <c r="AJ1337" s="341">
        <v>0</v>
      </c>
      <c r="AK1337" s="341">
        <v>0</v>
      </c>
      <c r="AL1337" s="336">
        <v>5.0000000000000001E-3</v>
      </c>
      <c r="AM1337" s="336">
        <v>0.2</v>
      </c>
      <c r="AN1337" s="336" t="s">
        <v>64</v>
      </c>
      <c r="AO1337" s="334" t="s">
        <v>1324</v>
      </c>
      <c r="AP1337" s="337" t="s">
        <v>13</v>
      </c>
      <c r="AQ1337" s="343" t="s">
        <v>686</v>
      </c>
      <c r="AR1337" s="336">
        <v>8.0000000000000004E-4</v>
      </c>
      <c r="AS1337" s="336">
        <v>8.0000000000000004E-4</v>
      </c>
      <c r="AT1337" s="336"/>
      <c r="AX1337" s="629"/>
      <c r="AY1337" s="630"/>
      <c r="AZ1337" s="630"/>
      <c r="BA1337" s="630"/>
      <c r="BB1337" s="631"/>
      <c r="BC1337" s="630"/>
      <c r="BD1337" s="630"/>
      <c r="BE1337" s="630"/>
      <c r="BF1337" s="630"/>
      <c r="BG1337" s="631"/>
      <c r="BH1337" s="631"/>
      <c r="BI1337" s="632"/>
      <c r="BJ1337" s="632"/>
      <c r="BK1337" s="632"/>
      <c r="BL1337" s="631"/>
      <c r="BM1337" s="631"/>
      <c r="BN1337" s="631"/>
      <c r="BO1337" s="631"/>
      <c r="BP1337" s="631"/>
      <c r="BQ1337" s="631"/>
      <c r="BR1337" s="631"/>
      <c r="BS1337" s="631"/>
      <c r="BT1337" s="634"/>
      <c r="BU1337" s="635"/>
      <c r="BV1337" s="633"/>
      <c r="BW1337" s="636"/>
    </row>
    <row r="1338" spans="2:75" ht="15.75" customHeight="1">
      <c r="B1338" s="330" t="s">
        <v>419</v>
      </c>
      <c r="C1338" s="331">
        <v>23729525000168</v>
      </c>
      <c r="D1338" s="332" t="s">
        <v>11</v>
      </c>
      <c r="E1338" s="332" t="s">
        <v>620</v>
      </c>
      <c r="F1338" s="332" t="s">
        <v>685</v>
      </c>
      <c r="G1338" s="333" t="s">
        <v>738</v>
      </c>
      <c r="H1338" s="333" t="s">
        <v>34</v>
      </c>
      <c r="I1338" s="333" t="s">
        <v>1319</v>
      </c>
      <c r="J1338" s="333" t="s">
        <v>608</v>
      </c>
      <c r="K1338" s="334" t="s">
        <v>48</v>
      </c>
      <c r="L1338" s="335"/>
      <c r="M1338" s="335" t="s">
        <v>34</v>
      </c>
      <c r="N1338" s="334">
        <v>424854</v>
      </c>
      <c r="O1338" s="334" t="s">
        <v>1321</v>
      </c>
      <c r="P1338" s="338">
        <v>42552</v>
      </c>
      <c r="Q1338" s="339">
        <v>77771880.790000007</v>
      </c>
      <c r="R1338" s="339">
        <v>35476261.605595239</v>
      </c>
      <c r="S1338" s="334">
        <v>91</v>
      </c>
      <c r="T1338" s="336">
        <v>9.6377733496774587E-2</v>
      </c>
      <c r="U1338" s="336">
        <v>1.2458937720506755</v>
      </c>
      <c r="V1338" s="336">
        <v>0.13320742113852413</v>
      </c>
      <c r="W1338" s="336">
        <v>1.3058781375128923</v>
      </c>
      <c r="X1338" s="336">
        <v>0.18665721031651117</v>
      </c>
      <c r="Y1338" s="336">
        <v>1.4154555340815729</v>
      </c>
      <c r="Z1338" s="336">
        <v>0.2426159062136739</v>
      </c>
      <c r="AA1338" s="336">
        <v>1.3791074641475947</v>
      </c>
      <c r="AB1338" s="336">
        <v>1.6897248609835122E-3</v>
      </c>
      <c r="AC1338" s="340">
        <v>16.530750491182406</v>
      </c>
      <c r="AD1338" s="509">
        <v>22128298000152</v>
      </c>
      <c r="AE1338" s="337" t="s">
        <v>2269</v>
      </c>
      <c r="AF1338" s="337" t="s">
        <v>2143</v>
      </c>
      <c r="AG1338" s="341" t="s">
        <v>1437</v>
      </c>
      <c r="AH1338" s="341" t="s">
        <v>2135</v>
      </c>
      <c r="AI1338" s="341">
        <v>1000</v>
      </c>
      <c r="AJ1338" s="341">
        <v>1000</v>
      </c>
      <c r="AK1338" s="341">
        <v>1000</v>
      </c>
      <c r="AL1338" s="336">
        <v>8.0000000000000002E-3</v>
      </c>
      <c r="AM1338" s="336">
        <v>0.2</v>
      </c>
      <c r="AN1338" s="336" t="s">
        <v>64</v>
      </c>
      <c r="AO1338" s="334" t="s">
        <v>1324</v>
      </c>
      <c r="AP1338" s="337" t="s">
        <v>13</v>
      </c>
      <c r="AQ1338" s="343" t="s">
        <v>686</v>
      </c>
      <c r="AR1338" s="336">
        <v>2.3999999999999998E-3</v>
      </c>
      <c r="AS1338" s="336">
        <v>2.3999999999999998E-3</v>
      </c>
      <c r="AT1338" s="336"/>
      <c r="AX1338" s="629"/>
      <c r="AY1338" s="630"/>
      <c r="AZ1338" s="630"/>
      <c r="BA1338" s="630"/>
      <c r="BB1338" s="631"/>
      <c r="BC1338" s="630"/>
      <c r="BD1338" s="630"/>
      <c r="BE1338" s="630"/>
      <c r="BF1338" s="630"/>
      <c r="BG1338" s="631"/>
      <c r="BH1338" s="631"/>
      <c r="BI1338" s="632"/>
      <c r="BJ1338" s="632"/>
      <c r="BK1338" s="632"/>
      <c r="BL1338" s="631"/>
      <c r="BM1338" s="631"/>
      <c r="BN1338" s="631"/>
      <c r="BO1338" s="631"/>
      <c r="BP1338" s="631"/>
      <c r="BQ1338" s="631"/>
      <c r="BR1338" s="631"/>
      <c r="BS1338" s="631"/>
      <c r="BT1338" s="634"/>
      <c r="BU1338" s="635"/>
      <c r="BV1338" s="633"/>
      <c r="BW1338" s="636"/>
    </row>
    <row r="1339" spans="2:75" ht="15.75" customHeight="1">
      <c r="B1339" s="330" t="s">
        <v>1669</v>
      </c>
      <c r="C1339" s="331">
        <v>21940710000171</v>
      </c>
      <c r="D1339" s="332" t="s">
        <v>13</v>
      </c>
      <c r="E1339" s="332" t="s">
        <v>616</v>
      </c>
      <c r="F1339" s="332" t="s">
        <v>617</v>
      </c>
      <c r="G1339" s="333" t="s">
        <v>34</v>
      </c>
      <c r="H1339" s="333" t="s">
        <v>1337</v>
      </c>
      <c r="I1339" s="333" t="s">
        <v>34</v>
      </c>
      <c r="J1339" s="333" t="s">
        <v>608</v>
      </c>
      <c r="K1339" s="334" t="s">
        <v>48</v>
      </c>
      <c r="L1339" s="335"/>
      <c r="M1339" s="335"/>
      <c r="N1339" s="334">
        <v>397520</v>
      </c>
      <c r="O1339" s="334" t="s">
        <v>1321</v>
      </c>
      <c r="P1339" s="338">
        <v>42163</v>
      </c>
      <c r="Q1339" s="339">
        <v>354774641.12</v>
      </c>
      <c r="R1339" s="339">
        <v>329757691.50460327</v>
      </c>
      <c r="S1339" s="334">
        <v>91</v>
      </c>
      <c r="T1339" s="336">
        <v>0.11797548865910601</v>
      </c>
      <c r="U1339" s="336">
        <v>1.3269780941625038</v>
      </c>
      <c r="V1339" s="336">
        <v>0.12944035519027097</v>
      </c>
      <c r="W1339" s="336">
        <v>1.1879658366981889</v>
      </c>
      <c r="X1339" s="336">
        <v>0.20836296501683482</v>
      </c>
      <c r="Y1339" s="336">
        <v>1.4651647072908556</v>
      </c>
      <c r="Z1339" s="336">
        <v>0.43933946894735931</v>
      </c>
      <c r="AA1339" s="336">
        <v>2.4007985091115058</v>
      </c>
      <c r="AB1339" s="336">
        <v>2.928439320426764E-2</v>
      </c>
      <c r="AC1339" s="340">
        <v>0.63972951723792837</v>
      </c>
      <c r="AD1339" s="509">
        <v>19366052000104</v>
      </c>
      <c r="AE1339" s="337" t="s">
        <v>2343</v>
      </c>
      <c r="AF1339" s="337" t="s">
        <v>2343</v>
      </c>
      <c r="AG1339" s="341" t="s">
        <v>1440</v>
      </c>
      <c r="AH1339" s="341" t="s">
        <v>2344</v>
      </c>
      <c r="AI1339" s="341">
        <v>50000</v>
      </c>
      <c r="AJ1339" s="341">
        <v>5000</v>
      </c>
      <c r="AK1339" s="341">
        <v>5000</v>
      </c>
      <c r="AL1339" s="336">
        <v>0</v>
      </c>
      <c r="AM1339" s="336" t="s">
        <v>34</v>
      </c>
      <c r="AN1339" s="336" t="s">
        <v>64</v>
      </c>
      <c r="AO1339" s="334" t="s">
        <v>1324</v>
      </c>
      <c r="AP1339" s="337" t="s">
        <v>13</v>
      </c>
      <c r="AQ1339" s="343" t="s">
        <v>668</v>
      </c>
      <c r="AR1339" s="336" t="s">
        <v>34</v>
      </c>
      <c r="AS1339" s="336" t="s">
        <v>34</v>
      </c>
      <c r="AT1339" s="336"/>
      <c r="AX1339" s="629"/>
      <c r="AY1339" s="630"/>
      <c r="AZ1339" s="630"/>
      <c r="BA1339" s="630"/>
      <c r="BB1339" s="631"/>
      <c r="BC1339" s="630"/>
      <c r="BD1339" s="630"/>
      <c r="BE1339" s="630"/>
      <c r="BF1339" s="630"/>
      <c r="BG1339" s="631"/>
      <c r="BH1339" s="631"/>
      <c r="BI1339" s="632"/>
      <c r="BJ1339" s="632"/>
      <c r="BK1339" s="632"/>
      <c r="BL1339" s="631"/>
      <c r="BM1339" s="631"/>
      <c r="BN1339" s="631"/>
      <c r="BO1339" s="631"/>
      <c r="BP1339" s="631"/>
      <c r="BQ1339" s="631"/>
      <c r="BR1339" s="631"/>
      <c r="BS1339" s="631"/>
      <c r="BT1339" s="634"/>
      <c r="BU1339" s="635"/>
      <c r="BV1339" s="633"/>
      <c r="BW1339" s="636"/>
    </row>
    <row r="1340" spans="2:75" ht="15.75" customHeight="1">
      <c r="B1340" s="330" t="s">
        <v>73</v>
      </c>
      <c r="C1340" s="331">
        <v>36498353000100</v>
      </c>
      <c r="D1340" s="332" t="s">
        <v>13</v>
      </c>
      <c r="E1340" s="332" t="s">
        <v>615</v>
      </c>
      <c r="F1340" s="332" t="s">
        <v>619</v>
      </c>
      <c r="G1340" s="333" t="s">
        <v>34</v>
      </c>
      <c r="H1340" s="333" t="s">
        <v>1338</v>
      </c>
      <c r="I1340" s="333" t="s">
        <v>34</v>
      </c>
      <c r="J1340" s="333" t="s">
        <v>611</v>
      </c>
      <c r="K1340" s="334" t="s">
        <v>48</v>
      </c>
      <c r="L1340" s="335"/>
      <c r="M1340" s="335" t="s">
        <v>1415</v>
      </c>
      <c r="N1340" s="334">
        <v>533432</v>
      </c>
      <c r="O1340" s="334" t="s">
        <v>1321</v>
      </c>
      <c r="P1340" s="338">
        <v>43928</v>
      </c>
      <c r="Q1340" s="339">
        <v>15636920.42</v>
      </c>
      <c r="R1340" s="339">
        <v>27402740.703928549</v>
      </c>
      <c r="S1340" s="334">
        <v>91</v>
      </c>
      <c r="T1340" s="336">
        <v>-6.909866402520215E-2</v>
      </c>
      <c r="U1340" s="336">
        <v>-0.89325191662556092</v>
      </c>
      <c r="V1340" s="336">
        <v>-7.3735240680520286E-2</v>
      </c>
      <c r="W1340" s="336">
        <v>-0.72285190979570313</v>
      </c>
      <c r="X1340" s="336">
        <v>-4.6349735869766873E-2</v>
      </c>
      <c r="Y1340" s="336">
        <v>-0.35147846701894797</v>
      </c>
      <c r="Z1340" s="336" t="s">
        <v>1418</v>
      </c>
      <c r="AA1340" s="336" t="s">
        <v>1418</v>
      </c>
      <c r="AB1340" s="336">
        <v>0.20347489403718752</v>
      </c>
      <c r="AC1340" s="340">
        <v>-0.75179655825614333</v>
      </c>
      <c r="AD1340" s="509">
        <v>36498324000149</v>
      </c>
      <c r="AE1340" s="337" t="s">
        <v>2148</v>
      </c>
      <c r="AF1340" s="337" t="s">
        <v>2134</v>
      </c>
      <c r="AG1340" s="341" t="s">
        <v>1436</v>
      </c>
      <c r="AH1340" s="341" t="s">
        <v>726</v>
      </c>
      <c r="AI1340" s="341">
        <v>10000</v>
      </c>
      <c r="AJ1340" s="341">
        <v>10000</v>
      </c>
      <c r="AK1340" s="341">
        <v>10000</v>
      </c>
      <c r="AL1340" s="640">
        <v>0</v>
      </c>
      <c r="AM1340" s="640" t="s">
        <v>34</v>
      </c>
      <c r="AN1340" s="336" t="s">
        <v>64</v>
      </c>
      <c r="AO1340" s="334" t="s">
        <v>1324</v>
      </c>
      <c r="AP1340" s="337" t="s">
        <v>13</v>
      </c>
      <c r="AQ1340" s="343" t="s">
        <v>679</v>
      </c>
      <c r="AR1340" s="336" t="s">
        <v>34</v>
      </c>
      <c r="AS1340" s="336" t="s">
        <v>34</v>
      </c>
      <c r="AT1340" s="336"/>
      <c r="AX1340" s="629"/>
      <c r="AY1340" s="630"/>
      <c r="AZ1340" s="630"/>
      <c r="BA1340" s="630"/>
      <c r="BB1340" s="631"/>
      <c r="BC1340" s="630"/>
      <c r="BD1340" s="630"/>
      <c r="BE1340" s="630"/>
      <c r="BF1340" s="630"/>
      <c r="BG1340" s="631"/>
      <c r="BH1340" s="631"/>
      <c r="BI1340" s="632"/>
      <c r="BJ1340" s="632"/>
      <c r="BK1340" s="632"/>
      <c r="BL1340" s="631"/>
      <c r="BM1340" s="631"/>
      <c r="BN1340" s="631"/>
      <c r="BO1340" s="631"/>
      <c r="BP1340" s="631"/>
      <c r="BQ1340" s="631"/>
      <c r="BR1340" s="631"/>
      <c r="BS1340" s="631"/>
      <c r="BT1340" s="634"/>
      <c r="BU1340" s="635"/>
      <c r="BV1340" s="633"/>
      <c r="BW1340" s="636"/>
    </row>
    <row r="1341" spans="2:75" ht="15.75" customHeight="1">
      <c r="B1341" s="330" t="s">
        <v>732</v>
      </c>
      <c r="C1341" s="331">
        <v>24018977000102</v>
      </c>
      <c r="D1341" s="332" t="s">
        <v>13</v>
      </c>
      <c r="E1341" s="332" t="s">
        <v>615</v>
      </c>
      <c r="F1341" s="332" t="s">
        <v>619</v>
      </c>
      <c r="G1341" s="333" t="s">
        <v>34</v>
      </c>
      <c r="H1341" s="333" t="s">
        <v>1338</v>
      </c>
      <c r="I1341" s="333" t="s">
        <v>34</v>
      </c>
      <c r="J1341" s="333" t="s">
        <v>611</v>
      </c>
      <c r="K1341" s="334" t="s">
        <v>48</v>
      </c>
      <c r="L1341" s="335"/>
      <c r="M1341" s="335" t="s">
        <v>1415</v>
      </c>
      <c r="N1341" s="334">
        <v>416762</v>
      </c>
      <c r="O1341" s="334" t="s">
        <v>1321</v>
      </c>
      <c r="P1341" s="338">
        <v>42489</v>
      </c>
      <c r="Q1341" s="339">
        <v>77747867.670000002</v>
      </c>
      <c r="R1341" s="339">
        <v>219893921.13642871</v>
      </c>
      <c r="S1341" s="334">
        <v>91</v>
      </c>
      <c r="T1341" s="336">
        <v>-7.6891838244685817E-2</v>
      </c>
      <c r="U1341" s="336">
        <v>-0.99399580084323158</v>
      </c>
      <c r="V1341" s="336">
        <v>-8.3338920926709581E-2</v>
      </c>
      <c r="W1341" s="336">
        <v>-0.81700008837294047</v>
      </c>
      <c r="X1341" s="336">
        <v>-5.5010589004383603E-2</v>
      </c>
      <c r="Y1341" s="336">
        <v>-0.41715528967408966</v>
      </c>
      <c r="Z1341" s="336">
        <v>-1.3580577097798807E-2</v>
      </c>
      <c r="AA1341" s="336">
        <v>-7.7196402887580479E-2</v>
      </c>
      <c r="AB1341" s="336">
        <v>0.20868896360913203</v>
      </c>
      <c r="AC1341" s="340">
        <v>-0.77774237407836122</v>
      </c>
      <c r="AD1341" s="509">
        <v>23884625000169</v>
      </c>
      <c r="AE1341" s="337" t="s">
        <v>2155</v>
      </c>
      <c r="AF1341" s="337" t="s">
        <v>2143</v>
      </c>
      <c r="AG1341" s="341" t="s">
        <v>1437</v>
      </c>
      <c r="AH1341" s="341" t="s">
        <v>726</v>
      </c>
      <c r="AI1341" s="341">
        <v>500000</v>
      </c>
      <c r="AJ1341" s="341">
        <v>50000</v>
      </c>
      <c r="AK1341" s="341">
        <v>50000</v>
      </c>
      <c r="AL1341" s="640">
        <v>1.9E-2</v>
      </c>
      <c r="AM1341" s="640">
        <v>0.2</v>
      </c>
      <c r="AN1341" s="336" t="s">
        <v>64</v>
      </c>
      <c r="AO1341" s="334" t="s">
        <v>1324</v>
      </c>
      <c r="AP1341" s="337" t="s">
        <v>13</v>
      </c>
      <c r="AQ1341" s="343" t="s">
        <v>679</v>
      </c>
      <c r="AR1341" s="336" t="s">
        <v>34</v>
      </c>
      <c r="AS1341" s="336" t="s">
        <v>34</v>
      </c>
      <c r="AT1341" s="336"/>
      <c r="AX1341" s="629"/>
      <c r="AY1341" s="630"/>
      <c r="AZ1341" s="630"/>
      <c r="BA1341" s="630"/>
      <c r="BB1341" s="631"/>
      <c r="BC1341" s="630"/>
      <c r="BD1341" s="630"/>
      <c r="BE1341" s="630"/>
      <c r="BF1341" s="630"/>
      <c r="BG1341" s="631"/>
      <c r="BH1341" s="631"/>
      <c r="BI1341" s="632"/>
      <c r="BJ1341" s="632"/>
      <c r="BK1341" s="632"/>
      <c r="BL1341" s="631"/>
      <c r="BM1341" s="631"/>
      <c r="BN1341" s="631"/>
      <c r="BO1341" s="631"/>
      <c r="BP1341" s="631"/>
      <c r="BQ1341" s="631"/>
      <c r="BR1341" s="631"/>
      <c r="BS1341" s="631"/>
      <c r="BT1341" s="634"/>
      <c r="BU1341" s="635"/>
      <c r="BV1341" s="633"/>
      <c r="BW1341" s="636"/>
    </row>
    <row r="1342" spans="2:75" ht="15.75" customHeight="1">
      <c r="B1342" s="330" t="s">
        <v>836</v>
      </c>
      <c r="C1342" s="331">
        <v>35726720000113</v>
      </c>
      <c r="D1342" s="332" t="s">
        <v>13</v>
      </c>
      <c r="E1342" s="332" t="s">
        <v>615</v>
      </c>
      <c r="F1342" s="332" t="s">
        <v>619</v>
      </c>
      <c r="G1342" s="333" t="s">
        <v>34</v>
      </c>
      <c r="H1342" s="333" t="s">
        <v>865</v>
      </c>
      <c r="I1342" s="333" t="s">
        <v>34</v>
      </c>
      <c r="J1342" s="333"/>
      <c r="K1342" s="334" t="s">
        <v>48</v>
      </c>
      <c r="L1342" s="335"/>
      <c r="M1342" s="335" t="s">
        <v>34</v>
      </c>
      <c r="N1342" s="334">
        <v>520111</v>
      </c>
      <c r="O1342" s="334" t="s">
        <v>1321</v>
      </c>
      <c r="P1342" s="338">
        <v>43829</v>
      </c>
      <c r="Q1342" s="339">
        <v>21739922.899999999</v>
      </c>
      <c r="R1342" s="339">
        <v>36533802.436309524</v>
      </c>
      <c r="S1342" s="334">
        <v>91</v>
      </c>
      <c r="T1342" s="336">
        <v>0.13376353303767474</v>
      </c>
      <c r="U1342" s="336">
        <v>1.7291872997273907</v>
      </c>
      <c r="V1342" s="336">
        <v>0.11350729385042646</v>
      </c>
      <c r="W1342" s="336">
        <v>1.1127510180786446</v>
      </c>
      <c r="X1342" s="336">
        <v>0.18554371522125557</v>
      </c>
      <c r="Y1342" s="336">
        <v>1.4070116984961185</v>
      </c>
      <c r="Z1342" s="336" t="s">
        <v>1418</v>
      </c>
      <c r="AA1342" s="336" t="s">
        <v>1418</v>
      </c>
      <c r="AB1342" s="336">
        <v>6.5345533262200939E-2</v>
      </c>
      <c r="AC1342" s="340">
        <v>0.19148169513697452</v>
      </c>
      <c r="AD1342" s="509">
        <v>35343618000139</v>
      </c>
      <c r="AE1342" s="337" t="s">
        <v>2148</v>
      </c>
      <c r="AF1342" s="337" t="s">
        <v>2134</v>
      </c>
      <c r="AG1342" s="341" t="s">
        <v>1436</v>
      </c>
      <c r="AH1342" s="341" t="s">
        <v>726</v>
      </c>
      <c r="AI1342" s="341">
        <v>100000</v>
      </c>
      <c r="AJ1342" s="341">
        <v>10000</v>
      </c>
      <c r="AK1342" s="341">
        <v>100000</v>
      </c>
      <c r="AL1342" s="336">
        <v>0.01</v>
      </c>
      <c r="AM1342" s="336">
        <v>0.1</v>
      </c>
      <c r="AN1342" s="336" t="s">
        <v>34</v>
      </c>
      <c r="AO1342" s="334" t="s">
        <v>1324</v>
      </c>
      <c r="AP1342" s="337" t="s">
        <v>13</v>
      </c>
      <c r="AQ1342" s="343" t="s">
        <v>679</v>
      </c>
      <c r="AR1342" s="336">
        <v>8.0000000000000002E-3</v>
      </c>
      <c r="AS1342" s="336">
        <v>8.0000000000000002E-3</v>
      </c>
      <c r="AT1342" s="336"/>
      <c r="AX1342" s="629"/>
      <c r="AY1342" s="630"/>
      <c r="AZ1342" s="630"/>
      <c r="BA1342" s="630"/>
      <c r="BB1342" s="631"/>
      <c r="BC1342" s="630"/>
      <c r="BD1342" s="630"/>
      <c r="BE1342" s="630"/>
      <c r="BF1342" s="630"/>
      <c r="BG1342" s="631"/>
      <c r="BH1342" s="631"/>
      <c r="BI1342" s="632"/>
      <c r="BJ1342" s="632"/>
      <c r="BK1342" s="632"/>
      <c r="BL1342" s="631"/>
      <c r="BM1342" s="631"/>
      <c r="BN1342" s="631"/>
      <c r="BO1342" s="631"/>
      <c r="BP1342" s="631"/>
      <c r="BQ1342" s="631"/>
      <c r="BR1342" s="631"/>
      <c r="BS1342" s="631"/>
      <c r="BT1342" s="634"/>
      <c r="BU1342" s="635"/>
      <c r="BV1342" s="633"/>
      <c r="BW1342" s="636"/>
    </row>
    <row r="1343" spans="2:75" ht="15.75" customHeight="1">
      <c r="B1343" s="330" t="s">
        <v>960</v>
      </c>
      <c r="C1343" s="331">
        <v>23686321000197</v>
      </c>
      <c r="D1343" s="332" t="s">
        <v>13</v>
      </c>
      <c r="E1343" s="332" t="s">
        <v>615</v>
      </c>
      <c r="F1343" s="332" t="s">
        <v>619</v>
      </c>
      <c r="G1343" s="333" t="s">
        <v>34</v>
      </c>
      <c r="H1343" s="333" t="s">
        <v>1337</v>
      </c>
      <c r="I1343" s="333" t="s">
        <v>34</v>
      </c>
      <c r="J1343" s="333"/>
      <c r="K1343" s="334" t="s">
        <v>48</v>
      </c>
      <c r="L1343" s="335"/>
      <c r="M1343" s="335" t="s">
        <v>34</v>
      </c>
      <c r="N1343" s="334">
        <v>415391</v>
      </c>
      <c r="O1343" s="334" t="s">
        <v>1321</v>
      </c>
      <c r="P1343" s="338">
        <v>42426</v>
      </c>
      <c r="Q1343" s="339">
        <v>647458.25</v>
      </c>
      <c r="R1343" s="339">
        <v>96225000.719880998</v>
      </c>
      <c r="S1343" s="334">
        <v>91</v>
      </c>
      <c r="T1343" s="336">
        <v>2.2174832955861312E-3</v>
      </c>
      <c r="U1343" s="336">
        <v>2.8665839373465108E-2</v>
      </c>
      <c r="V1343" s="336">
        <v>-2.4936465313650791E-2</v>
      </c>
      <c r="W1343" s="336">
        <v>-0.24446074101293069</v>
      </c>
      <c r="X1343" s="336">
        <v>-3.9855859928247694E-2</v>
      </c>
      <c r="Y1343" s="336">
        <v>-0.30223422607333356</v>
      </c>
      <c r="Z1343" s="336">
        <v>6.8724571255969202E-3</v>
      </c>
      <c r="AA1343" s="336">
        <v>3.906527427182703E-2</v>
      </c>
      <c r="AB1343" s="336">
        <v>4.7295064418211512E-2</v>
      </c>
      <c r="AC1343" s="340">
        <v>-2.5640040049371753</v>
      </c>
      <c r="AD1343" s="509">
        <v>0</v>
      </c>
      <c r="AE1343" s="337" t="s">
        <v>2169</v>
      </c>
      <c r="AF1343" s="337" t="s">
        <v>2134</v>
      </c>
      <c r="AG1343" s="341" t="s">
        <v>1436</v>
      </c>
      <c r="AH1343" s="341" t="s">
        <v>726</v>
      </c>
      <c r="AI1343" s="341">
        <v>100000</v>
      </c>
      <c r="AJ1343" s="341">
        <v>1000</v>
      </c>
      <c r="AK1343" s="341">
        <v>100000</v>
      </c>
      <c r="AL1343" s="336">
        <v>0.02</v>
      </c>
      <c r="AM1343" s="336">
        <v>0.2</v>
      </c>
      <c r="AN1343" s="336" t="s">
        <v>34</v>
      </c>
      <c r="AO1343" s="334" t="s">
        <v>1324</v>
      </c>
      <c r="AP1343" s="337" t="s">
        <v>13</v>
      </c>
      <c r="AQ1343" s="343" t="s">
        <v>679</v>
      </c>
      <c r="AR1343" s="336">
        <v>6.9999999999999993E-3</v>
      </c>
      <c r="AS1343" s="336">
        <v>6.9999999999999993E-3</v>
      </c>
      <c r="AT1343" s="336"/>
      <c r="AX1343" s="629"/>
      <c r="AY1343" s="630"/>
      <c r="AZ1343" s="630"/>
      <c r="BA1343" s="630"/>
      <c r="BB1343" s="631"/>
      <c r="BC1343" s="630"/>
      <c r="BD1343" s="630"/>
      <c r="BE1343" s="630"/>
      <c r="BF1343" s="630"/>
      <c r="BG1343" s="631"/>
      <c r="BH1343" s="631"/>
      <c r="BI1343" s="632"/>
      <c r="BJ1343" s="632"/>
      <c r="BK1343" s="632"/>
      <c r="BL1343" s="631"/>
      <c r="BM1343" s="631"/>
      <c r="BN1343" s="631"/>
      <c r="BO1343" s="631"/>
      <c r="BP1343" s="631"/>
      <c r="BQ1343" s="631"/>
      <c r="BR1343" s="631"/>
      <c r="BS1343" s="631"/>
      <c r="BT1343" s="634"/>
      <c r="BU1343" s="635"/>
      <c r="BV1343" s="633"/>
      <c r="BW1343" s="636"/>
    </row>
    <row r="1344" spans="2:75" ht="15.75" customHeight="1">
      <c r="B1344" s="330" t="s">
        <v>935</v>
      </c>
      <c r="C1344" s="331">
        <v>14115121000193</v>
      </c>
      <c r="D1344" s="332" t="s">
        <v>11</v>
      </c>
      <c r="E1344" s="332" t="s">
        <v>620</v>
      </c>
      <c r="F1344" s="332" t="s">
        <v>663</v>
      </c>
      <c r="G1344" s="333" t="s">
        <v>738</v>
      </c>
      <c r="H1344" s="333" t="s">
        <v>34</v>
      </c>
      <c r="I1344" s="333" t="s">
        <v>1304</v>
      </c>
      <c r="J1344" s="333" t="s">
        <v>608</v>
      </c>
      <c r="K1344" s="334" t="s">
        <v>48</v>
      </c>
      <c r="L1344" s="335"/>
      <c r="M1344" s="335" t="s">
        <v>34</v>
      </c>
      <c r="N1344" s="334">
        <v>295183</v>
      </c>
      <c r="O1344" s="334" t="s">
        <v>1321</v>
      </c>
      <c r="P1344" s="338">
        <v>40924</v>
      </c>
      <c r="Q1344" s="339">
        <v>296304011.11000001</v>
      </c>
      <c r="R1344" s="339">
        <v>240928816.48428568</v>
      </c>
      <c r="S1344" s="334">
        <v>92</v>
      </c>
      <c r="T1344" s="336">
        <v>9.826089463130816E-2</v>
      </c>
      <c r="U1344" s="336">
        <v>1.2702377635947575</v>
      </c>
      <c r="V1344" s="336">
        <v>0.13847304623369716</v>
      </c>
      <c r="W1344" s="336">
        <v>1.3574988703020587</v>
      </c>
      <c r="X1344" s="336">
        <v>0.19953844361478357</v>
      </c>
      <c r="Y1344" s="336">
        <v>1.5131362661942969</v>
      </c>
      <c r="Z1344" s="336">
        <v>0.25980748987632363</v>
      </c>
      <c r="AA1344" s="336">
        <v>1.4768299989957314</v>
      </c>
      <c r="AB1344" s="336">
        <v>1.9752260112355837E-3</v>
      </c>
      <c r="AC1344" s="340">
        <v>16.48984877653719</v>
      </c>
      <c r="AD1344" s="509">
        <v>0</v>
      </c>
      <c r="AE1344" s="337" t="s">
        <v>2269</v>
      </c>
      <c r="AF1344" s="337" t="s">
        <v>2134</v>
      </c>
      <c r="AG1344" s="341" t="s">
        <v>1436</v>
      </c>
      <c r="AH1344" s="341" t="s">
        <v>2156</v>
      </c>
      <c r="AI1344" s="341">
        <v>0</v>
      </c>
      <c r="AJ1344" s="341">
        <v>0</v>
      </c>
      <c r="AK1344" s="341">
        <v>0</v>
      </c>
      <c r="AL1344" s="336">
        <v>1.1000000000000001E-2</v>
      </c>
      <c r="AM1344" s="336">
        <v>0.15</v>
      </c>
      <c r="AN1344" s="336" t="s">
        <v>64</v>
      </c>
      <c r="AO1344" s="334" t="s">
        <v>1324</v>
      </c>
      <c r="AP1344" s="337" t="s">
        <v>13</v>
      </c>
      <c r="AQ1344" s="343" t="s">
        <v>686</v>
      </c>
      <c r="AR1344" s="336">
        <v>3.6666666666666662E-3</v>
      </c>
      <c r="AS1344" s="336">
        <v>3.6666666666666662E-3</v>
      </c>
      <c r="AT1344" s="336"/>
      <c r="AX1344" s="629"/>
      <c r="AY1344" s="630"/>
      <c r="AZ1344" s="630"/>
      <c r="BA1344" s="630"/>
      <c r="BB1344" s="631"/>
      <c r="BC1344" s="630"/>
      <c r="BD1344" s="630"/>
      <c r="BE1344" s="630"/>
      <c r="BF1344" s="630"/>
      <c r="BG1344" s="631"/>
      <c r="BH1344" s="631"/>
      <c r="BI1344" s="632"/>
      <c r="BJ1344" s="632"/>
      <c r="BK1344" s="632"/>
      <c r="BL1344" s="631"/>
      <c r="BM1344" s="631"/>
      <c r="BN1344" s="631"/>
      <c r="BO1344" s="631"/>
      <c r="BP1344" s="631"/>
      <c r="BQ1344" s="631"/>
      <c r="BR1344" s="631"/>
      <c r="BS1344" s="631"/>
      <c r="BT1344" s="634"/>
      <c r="BU1344" s="635"/>
      <c r="BV1344" s="633"/>
      <c r="BW1344" s="636"/>
    </row>
    <row r="1345" spans="2:75" ht="15.75" customHeight="1">
      <c r="B1345" s="330" t="s">
        <v>1496</v>
      </c>
      <c r="C1345" s="331">
        <v>45295229000139</v>
      </c>
      <c r="D1345" s="332" t="s">
        <v>14</v>
      </c>
      <c r="E1345" s="332" t="s">
        <v>607</v>
      </c>
      <c r="F1345" s="332"/>
      <c r="G1345" s="333"/>
      <c r="H1345" s="333" t="s">
        <v>34</v>
      </c>
      <c r="I1345" s="333" t="s">
        <v>34</v>
      </c>
      <c r="J1345" s="333" t="s">
        <v>612</v>
      </c>
      <c r="K1345" s="334" t="s">
        <v>48</v>
      </c>
      <c r="L1345" s="335"/>
      <c r="M1345" s="335"/>
      <c r="N1345" s="334">
        <v>639605</v>
      </c>
      <c r="O1345" s="334" t="s">
        <v>1321</v>
      </c>
      <c r="P1345" s="338">
        <v>44614</v>
      </c>
      <c r="Q1345" s="339">
        <v>8175814.3600000003</v>
      </c>
      <c r="R1345" s="339" t="s">
        <v>1418</v>
      </c>
      <c r="S1345" s="334">
        <v>92</v>
      </c>
      <c r="T1345" s="336" t="s">
        <v>1418</v>
      </c>
      <c r="U1345" s="336" t="s">
        <v>1418</v>
      </c>
      <c r="V1345" s="336" t="s">
        <v>1418</v>
      </c>
      <c r="W1345" s="336" t="s">
        <v>1418</v>
      </c>
      <c r="X1345" s="336" t="s">
        <v>1418</v>
      </c>
      <c r="Y1345" s="336" t="s">
        <v>1418</v>
      </c>
      <c r="Z1345" s="336" t="s">
        <v>1418</v>
      </c>
      <c r="AA1345" s="336" t="s">
        <v>1418</v>
      </c>
      <c r="AB1345" s="336" t="s">
        <v>1418</v>
      </c>
      <c r="AC1345" s="340" t="s">
        <v>1418</v>
      </c>
      <c r="AD1345" s="509">
        <v>0</v>
      </c>
      <c r="AE1345" s="337" t="s">
        <v>2148</v>
      </c>
      <c r="AF1345" s="337" t="s">
        <v>2134</v>
      </c>
      <c r="AG1345" s="341" t="s">
        <v>1436</v>
      </c>
      <c r="AH1345" s="341" t="s">
        <v>726</v>
      </c>
      <c r="AI1345" s="341">
        <v>0</v>
      </c>
      <c r="AJ1345" s="341">
        <v>0</v>
      </c>
      <c r="AK1345" s="341">
        <v>0</v>
      </c>
      <c r="AL1345" s="640">
        <v>7.4999999999999997E-3</v>
      </c>
      <c r="AM1345" s="640" t="s">
        <v>34</v>
      </c>
      <c r="AN1345" s="336" t="s">
        <v>2152</v>
      </c>
      <c r="AO1345" s="334" t="s">
        <v>1324</v>
      </c>
      <c r="AP1345" s="337" t="s">
        <v>716</v>
      </c>
      <c r="AQ1345" s="343" t="s">
        <v>687</v>
      </c>
      <c r="AR1345" s="336">
        <v>4.9999999999999992E-3</v>
      </c>
      <c r="AS1345" s="336">
        <v>4.9999999999999992E-3</v>
      </c>
      <c r="AT1345" s="336"/>
      <c r="AX1345" s="629"/>
      <c r="AY1345" s="630"/>
      <c r="AZ1345" s="630"/>
      <c r="BA1345" s="630"/>
      <c r="BB1345" s="631"/>
      <c r="BC1345" s="630"/>
      <c r="BD1345" s="630"/>
      <c r="BE1345" s="630"/>
      <c r="BF1345" s="630"/>
      <c r="BG1345" s="631"/>
      <c r="BH1345" s="631"/>
      <c r="BI1345" s="632"/>
      <c r="BJ1345" s="632"/>
      <c r="BK1345" s="632"/>
      <c r="BL1345" s="631"/>
      <c r="BM1345" s="631"/>
      <c r="BN1345" s="631"/>
      <c r="BO1345" s="631"/>
      <c r="BP1345" s="631"/>
      <c r="BQ1345" s="631"/>
      <c r="BR1345" s="631"/>
      <c r="BS1345" s="631"/>
      <c r="BT1345" s="634"/>
      <c r="BU1345" s="635"/>
      <c r="BV1345" s="633"/>
      <c r="BW1345" s="636"/>
    </row>
    <row r="1346" spans="2:75" ht="15.75" customHeight="1">
      <c r="B1346" s="330" t="s">
        <v>1517</v>
      </c>
      <c r="C1346" s="331">
        <v>40779790000170</v>
      </c>
      <c r="D1346" s="332" t="s">
        <v>14</v>
      </c>
      <c r="E1346" s="332" t="s">
        <v>607</v>
      </c>
      <c r="F1346" s="332"/>
      <c r="G1346" s="333"/>
      <c r="H1346" s="333" t="s">
        <v>34</v>
      </c>
      <c r="I1346" s="333" t="s">
        <v>34</v>
      </c>
      <c r="J1346" s="333" t="s">
        <v>608</v>
      </c>
      <c r="K1346" s="334" t="s">
        <v>48</v>
      </c>
      <c r="L1346" s="335"/>
      <c r="M1346" s="335"/>
      <c r="N1346" s="334">
        <v>593397</v>
      </c>
      <c r="O1346" s="334" t="s">
        <v>1321</v>
      </c>
      <c r="P1346" s="338">
        <v>44271</v>
      </c>
      <c r="Q1346" s="339">
        <v>112910867.77</v>
      </c>
      <c r="R1346" s="339">
        <v>96142028.133055538</v>
      </c>
      <c r="S1346" s="334">
        <v>92</v>
      </c>
      <c r="T1346" s="336">
        <v>-3.6712479046050905E-2</v>
      </c>
      <c r="U1346" s="336">
        <v>-0.41293878949107671</v>
      </c>
      <c r="V1346" s="336">
        <v>-0.16841770032054437</v>
      </c>
      <c r="W1346" s="336">
        <v>-1.5456885449825959</v>
      </c>
      <c r="X1346" s="336" t="s">
        <v>1418</v>
      </c>
      <c r="Y1346" s="336" t="s">
        <v>1418</v>
      </c>
      <c r="Z1346" s="336" t="s">
        <v>1418</v>
      </c>
      <c r="AA1346" s="336" t="s">
        <v>1418</v>
      </c>
      <c r="AB1346" s="336">
        <v>0.22902944282317109</v>
      </c>
      <c r="AC1346" s="340">
        <v>-1.1423733179945583</v>
      </c>
      <c r="AD1346" s="509">
        <v>11176045000138</v>
      </c>
      <c r="AE1346" s="337" t="s">
        <v>2205</v>
      </c>
      <c r="AF1346" s="337" t="s">
        <v>2143</v>
      </c>
      <c r="AG1346" s="341" t="s">
        <v>1437</v>
      </c>
      <c r="AH1346" s="341" t="s">
        <v>2156</v>
      </c>
      <c r="AI1346" s="341">
        <v>0</v>
      </c>
      <c r="AJ1346" s="341" t="s">
        <v>1428</v>
      </c>
      <c r="AK1346" s="341">
        <v>0</v>
      </c>
      <c r="AL1346" s="336">
        <v>0</v>
      </c>
      <c r="AM1346" s="336" t="s">
        <v>34</v>
      </c>
      <c r="AN1346" s="336" t="s">
        <v>34</v>
      </c>
      <c r="AO1346" s="334" t="s">
        <v>1324</v>
      </c>
      <c r="AP1346" s="337" t="s">
        <v>716</v>
      </c>
      <c r="AQ1346" s="343" t="s">
        <v>659</v>
      </c>
      <c r="AR1346" s="336" t="s">
        <v>34</v>
      </c>
      <c r="AS1346" s="336" t="s">
        <v>34</v>
      </c>
      <c r="AT1346" s="336"/>
      <c r="AX1346" s="629"/>
      <c r="AY1346" s="630"/>
      <c r="AZ1346" s="630"/>
      <c r="BA1346" s="630"/>
      <c r="BB1346" s="631"/>
      <c r="BC1346" s="630"/>
      <c r="BD1346" s="630"/>
      <c r="BE1346" s="630"/>
      <c r="BF1346" s="630"/>
      <c r="BG1346" s="631"/>
      <c r="BH1346" s="631"/>
      <c r="BI1346" s="632"/>
      <c r="BJ1346" s="632"/>
      <c r="BK1346" s="632"/>
      <c r="BL1346" s="631"/>
      <c r="BM1346" s="631"/>
      <c r="BN1346" s="631"/>
      <c r="BO1346" s="631"/>
      <c r="BP1346" s="631"/>
      <c r="BQ1346" s="631"/>
      <c r="BR1346" s="631"/>
      <c r="BS1346" s="631"/>
      <c r="BT1346" s="634"/>
      <c r="BU1346" s="635"/>
      <c r="BV1346" s="633"/>
      <c r="BW1346" s="636"/>
    </row>
    <row r="1347" spans="2:75" ht="15.75" customHeight="1">
      <c r="B1347" s="330" t="s">
        <v>1566</v>
      </c>
      <c r="C1347" s="331">
        <v>31608483000135</v>
      </c>
      <c r="D1347" s="332" t="s">
        <v>14</v>
      </c>
      <c r="E1347" s="332" t="s">
        <v>614</v>
      </c>
      <c r="F1347" s="332"/>
      <c r="G1347" s="333"/>
      <c r="H1347" s="333" t="s">
        <v>865</v>
      </c>
      <c r="I1347" s="333" t="s">
        <v>34</v>
      </c>
      <c r="J1347" s="333" t="s">
        <v>608</v>
      </c>
      <c r="K1347" s="334" t="s">
        <v>48</v>
      </c>
      <c r="L1347" s="335"/>
      <c r="M1347" s="335"/>
      <c r="N1347" s="334">
        <v>487600</v>
      </c>
      <c r="O1347" s="334" t="s">
        <v>1321</v>
      </c>
      <c r="P1347" s="338">
        <v>43523</v>
      </c>
      <c r="Q1347" s="339">
        <v>360078257.73000002</v>
      </c>
      <c r="R1347" s="339">
        <v>389253918.7048015</v>
      </c>
      <c r="S1347" s="334">
        <v>92</v>
      </c>
      <c r="T1347" s="336">
        <v>0.10658229417932108</v>
      </c>
      <c r="U1347" s="336">
        <v>1.1988284279136678</v>
      </c>
      <c r="V1347" s="336">
        <v>1.2190115431576221E-2</v>
      </c>
      <c r="W1347" s="336">
        <v>0.11187732494115102</v>
      </c>
      <c r="X1347" s="336">
        <v>0.15642348161042885</v>
      </c>
      <c r="Y1347" s="336">
        <v>1.0999371439576284</v>
      </c>
      <c r="Z1347" s="336">
        <v>0.53255279056300542</v>
      </c>
      <c r="AA1347" s="336">
        <v>2.9101686417343684</v>
      </c>
      <c r="AB1347" s="336">
        <v>0.16223956579316837</v>
      </c>
      <c r="AC1347" s="340">
        <v>-0.48213634573960734</v>
      </c>
      <c r="AD1347" s="509">
        <v>32068007000131</v>
      </c>
      <c r="AE1347" s="337" t="s">
        <v>1554</v>
      </c>
      <c r="AF1347" s="337" t="s">
        <v>2146</v>
      </c>
      <c r="AG1347" s="341" t="s">
        <v>1554</v>
      </c>
      <c r="AH1347" s="341" t="s">
        <v>2156</v>
      </c>
      <c r="AI1347" s="341">
        <v>100000</v>
      </c>
      <c r="AJ1347" s="341">
        <v>50000</v>
      </c>
      <c r="AK1347" s="341">
        <v>100000</v>
      </c>
      <c r="AL1347" s="336">
        <v>0</v>
      </c>
      <c r="AM1347" s="336" t="s">
        <v>34</v>
      </c>
      <c r="AN1347" s="336" t="s">
        <v>64</v>
      </c>
      <c r="AO1347" s="334" t="s">
        <v>1324</v>
      </c>
      <c r="AP1347" s="337" t="s">
        <v>716</v>
      </c>
      <c r="AQ1347" s="343" t="s">
        <v>659</v>
      </c>
      <c r="AR1347" s="336" t="s">
        <v>34</v>
      </c>
      <c r="AS1347" s="336" t="s">
        <v>34</v>
      </c>
      <c r="AT1347" s="336"/>
      <c r="AX1347" s="629"/>
      <c r="AY1347" s="630"/>
      <c r="AZ1347" s="630"/>
      <c r="BA1347" s="630"/>
      <c r="BB1347" s="631"/>
      <c r="BC1347" s="630"/>
      <c r="BD1347" s="630"/>
      <c r="BE1347" s="630"/>
      <c r="BF1347" s="630"/>
      <c r="BG1347" s="631"/>
      <c r="BH1347" s="631"/>
      <c r="BI1347" s="632"/>
      <c r="BJ1347" s="632"/>
      <c r="BK1347" s="632"/>
      <c r="BL1347" s="631"/>
      <c r="BM1347" s="631"/>
      <c r="BN1347" s="631"/>
      <c r="BO1347" s="631"/>
      <c r="BP1347" s="631"/>
      <c r="BQ1347" s="631"/>
      <c r="BR1347" s="631"/>
      <c r="BS1347" s="631"/>
      <c r="BT1347" s="634"/>
      <c r="BU1347" s="635"/>
      <c r="BV1347" s="633"/>
      <c r="BW1347" s="636"/>
    </row>
    <row r="1348" spans="2:75" ht="15.75" customHeight="1">
      <c r="B1348" s="330" t="s">
        <v>237</v>
      </c>
      <c r="C1348" s="331">
        <v>40982906000173</v>
      </c>
      <c r="D1348" s="332" t="s">
        <v>14</v>
      </c>
      <c r="E1348" s="332" t="s">
        <v>607</v>
      </c>
      <c r="F1348" s="332"/>
      <c r="G1348" s="333"/>
      <c r="H1348" s="333" t="s">
        <v>34</v>
      </c>
      <c r="I1348" s="333" t="s">
        <v>34</v>
      </c>
      <c r="J1348" s="333" t="s">
        <v>608</v>
      </c>
      <c r="K1348" s="334" t="s">
        <v>48</v>
      </c>
      <c r="L1348" s="335"/>
      <c r="M1348" s="335" t="s">
        <v>1415</v>
      </c>
      <c r="N1348" s="334">
        <v>633860</v>
      </c>
      <c r="O1348" s="334" t="s">
        <v>1324</v>
      </c>
      <c r="P1348" s="338">
        <v>44295</v>
      </c>
      <c r="Q1348" s="339">
        <v>2591337.65</v>
      </c>
      <c r="R1348" s="339">
        <v>4175060.9538888903</v>
      </c>
      <c r="S1348" s="334">
        <v>92</v>
      </c>
      <c r="T1348" s="336">
        <v>-0.57656242620077958</v>
      </c>
      <c r="U1348" s="336">
        <v>-7.4533350177405717</v>
      </c>
      <c r="V1348" s="336">
        <v>-0.64755950082088098</v>
      </c>
      <c r="W1348" s="336">
        <v>-6.3482483756018722</v>
      </c>
      <c r="X1348" s="336" t="s">
        <v>1418</v>
      </c>
      <c r="Y1348" s="336" t="s">
        <v>1418</v>
      </c>
      <c r="Z1348" s="336" t="s">
        <v>1418</v>
      </c>
      <c r="AA1348" s="336" t="s">
        <v>1418</v>
      </c>
      <c r="AB1348" s="336">
        <v>0.88863867812428132</v>
      </c>
      <c r="AC1348" s="340">
        <v>-0.85800313543835038</v>
      </c>
      <c r="AD1348" s="509">
        <v>0</v>
      </c>
      <c r="AE1348" s="337" t="s">
        <v>2302</v>
      </c>
      <c r="AF1348" s="337" t="s">
        <v>2134</v>
      </c>
      <c r="AG1348" s="341" t="s">
        <v>1436</v>
      </c>
      <c r="AH1348" s="341" t="s">
        <v>2135</v>
      </c>
      <c r="AI1348" s="341">
        <v>50000</v>
      </c>
      <c r="AJ1348" s="341">
        <v>10000</v>
      </c>
      <c r="AK1348" s="341">
        <v>10000</v>
      </c>
      <c r="AL1348" s="336">
        <v>5.0000000000000001E-3</v>
      </c>
      <c r="AM1348" s="336">
        <v>0.2</v>
      </c>
      <c r="AN1348" s="336" t="s">
        <v>2166</v>
      </c>
      <c r="AO1348" s="334" t="s">
        <v>1324</v>
      </c>
      <c r="AP1348" s="337" t="s">
        <v>716</v>
      </c>
      <c r="AQ1348" s="343" t="s">
        <v>659</v>
      </c>
      <c r="AR1348" s="336" t="s">
        <v>34</v>
      </c>
      <c r="AS1348" s="336" t="s">
        <v>34</v>
      </c>
      <c r="AT1348" s="336"/>
      <c r="AX1348" s="629"/>
      <c r="AY1348" s="630"/>
      <c r="AZ1348" s="630"/>
      <c r="BA1348" s="630"/>
      <c r="BB1348" s="631"/>
      <c r="BC1348" s="630"/>
      <c r="BD1348" s="630"/>
      <c r="BE1348" s="630"/>
      <c r="BF1348" s="630"/>
      <c r="BG1348" s="631"/>
      <c r="BH1348" s="631"/>
      <c r="BI1348" s="632"/>
      <c r="BJ1348" s="632"/>
      <c r="BK1348" s="632"/>
      <c r="BL1348" s="631"/>
      <c r="BM1348" s="631"/>
      <c r="BN1348" s="631"/>
      <c r="BO1348" s="631"/>
      <c r="BP1348" s="631"/>
      <c r="BQ1348" s="631"/>
      <c r="BR1348" s="631"/>
      <c r="BS1348" s="631"/>
      <c r="BT1348" s="634"/>
      <c r="BU1348" s="635"/>
      <c r="BV1348" s="633"/>
      <c r="BW1348" s="636"/>
    </row>
    <row r="1349" spans="2:75" ht="15.75" customHeight="1">
      <c r="B1349" s="330" t="s">
        <v>238</v>
      </c>
      <c r="C1349" s="331">
        <v>41673186000127</v>
      </c>
      <c r="D1349" s="332" t="s">
        <v>14</v>
      </c>
      <c r="E1349" s="332" t="s">
        <v>607</v>
      </c>
      <c r="F1349" s="332"/>
      <c r="G1349" s="333"/>
      <c r="H1349" s="333" t="s">
        <v>34</v>
      </c>
      <c r="I1349" s="333" t="s">
        <v>34</v>
      </c>
      <c r="J1349" s="333" t="s">
        <v>608</v>
      </c>
      <c r="K1349" s="334" t="s">
        <v>48</v>
      </c>
      <c r="L1349" s="335"/>
      <c r="M1349" s="335" t="s">
        <v>1415</v>
      </c>
      <c r="N1349" s="334">
        <v>589438</v>
      </c>
      <c r="O1349" s="334" t="s">
        <v>1321</v>
      </c>
      <c r="P1349" s="338">
        <v>44330</v>
      </c>
      <c r="Q1349" s="339">
        <v>3915066.86</v>
      </c>
      <c r="R1349" s="339">
        <v>7429838.2403571401</v>
      </c>
      <c r="S1349" s="334">
        <v>92</v>
      </c>
      <c r="T1349" s="336">
        <v>-0.47686784880404254</v>
      </c>
      <c r="U1349" s="336">
        <v>-6.1645637572089518</v>
      </c>
      <c r="V1349" s="336">
        <v>-0.83492058256825086</v>
      </c>
      <c r="W1349" s="336">
        <v>-8.185013462587678</v>
      </c>
      <c r="X1349" s="336" t="s">
        <v>1418</v>
      </c>
      <c r="Y1349" s="336" t="s">
        <v>1418</v>
      </c>
      <c r="Z1349" s="336" t="s">
        <v>1418</v>
      </c>
      <c r="AA1349" s="336" t="s">
        <v>1418</v>
      </c>
      <c r="AB1349" s="336">
        <v>0.73664033258883832</v>
      </c>
      <c r="AC1349" s="340">
        <v>-2.2055186080232105</v>
      </c>
      <c r="AD1349" s="509">
        <v>0</v>
      </c>
      <c r="AE1349" s="337" t="s">
        <v>2302</v>
      </c>
      <c r="AF1349" s="337" t="s">
        <v>2134</v>
      </c>
      <c r="AG1349" s="341" t="s">
        <v>1436</v>
      </c>
      <c r="AH1349" s="341" t="s">
        <v>2135</v>
      </c>
      <c r="AI1349" s="341">
        <v>50000</v>
      </c>
      <c r="AJ1349" s="341">
        <v>10000</v>
      </c>
      <c r="AK1349" s="341">
        <v>10000</v>
      </c>
      <c r="AL1349" s="336">
        <v>5.0000000000000001E-3</v>
      </c>
      <c r="AM1349" s="336">
        <v>0.2</v>
      </c>
      <c r="AN1349" s="336" t="s">
        <v>2166</v>
      </c>
      <c r="AO1349" s="334" t="s">
        <v>1324</v>
      </c>
      <c r="AP1349" s="337" t="s">
        <v>716</v>
      </c>
      <c r="AQ1349" s="343" t="s">
        <v>659</v>
      </c>
      <c r="AR1349" s="336" t="s">
        <v>34</v>
      </c>
      <c r="AS1349" s="336" t="s">
        <v>34</v>
      </c>
      <c r="AT1349" s="336"/>
      <c r="AX1349" s="629"/>
      <c r="AY1349" s="630"/>
      <c r="AZ1349" s="630"/>
      <c r="BA1349" s="630"/>
      <c r="BB1349" s="631"/>
      <c r="BC1349" s="630"/>
      <c r="BD1349" s="630"/>
      <c r="BE1349" s="630"/>
      <c r="BF1349" s="630"/>
      <c r="BG1349" s="631"/>
      <c r="BH1349" s="631"/>
      <c r="BI1349" s="632"/>
      <c r="BJ1349" s="632"/>
      <c r="BK1349" s="632"/>
      <c r="BL1349" s="631"/>
      <c r="BM1349" s="631"/>
      <c r="BN1349" s="631"/>
      <c r="BO1349" s="631"/>
      <c r="BP1349" s="631"/>
      <c r="BQ1349" s="631"/>
      <c r="BR1349" s="631"/>
      <c r="BS1349" s="631"/>
      <c r="BT1349" s="634"/>
      <c r="BU1349" s="635"/>
      <c r="BV1349" s="633"/>
      <c r="BW1349" s="636"/>
    </row>
    <row r="1350" spans="2:75" ht="15.75" customHeight="1">
      <c r="B1350" s="330" t="s">
        <v>1659</v>
      </c>
      <c r="C1350" s="331">
        <v>33019398000167</v>
      </c>
      <c r="D1350" s="332" t="s">
        <v>14</v>
      </c>
      <c r="E1350" s="332" t="s">
        <v>607</v>
      </c>
      <c r="F1350" s="332"/>
      <c r="G1350" s="333"/>
      <c r="H1350" s="333" t="s">
        <v>34</v>
      </c>
      <c r="I1350" s="333" t="s">
        <v>34</v>
      </c>
      <c r="J1350" s="333" t="s">
        <v>608</v>
      </c>
      <c r="K1350" s="334" t="s">
        <v>48</v>
      </c>
      <c r="L1350" s="335"/>
      <c r="M1350" s="335"/>
      <c r="N1350" s="334">
        <v>498262</v>
      </c>
      <c r="O1350" s="334" t="s">
        <v>1321</v>
      </c>
      <c r="P1350" s="338">
        <v>43620</v>
      </c>
      <c r="Q1350" s="339">
        <v>121542664.7</v>
      </c>
      <c r="R1350" s="339">
        <v>251067219.04757917</v>
      </c>
      <c r="S1350" s="334">
        <v>92</v>
      </c>
      <c r="T1350" s="336">
        <v>-5.4341145458004281E-2</v>
      </c>
      <c r="U1350" s="336">
        <v>-0.61122450480228718</v>
      </c>
      <c r="V1350" s="336">
        <v>-0.13975465894402106</v>
      </c>
      <c r="W1350" s="336">
        <v>-1.2826275090241928</v>
      </c>
      <c r="X1350" s="336">
        <v>-3.6119098737636968E-3</v>
      </c>
      <c r="Y1350" s="336">
        <v>-2.5398193352289666E-2</v>
      </c>
      <c r="Z1350" s="336">
        <v>0.14278131906552027</v>
      </c>
      <c r="AA1350" s="336">
        <v>0.78023761161906335</v>
      </c>
      <c r="AB1350" s="336">
        <v>0.25215425148708931</v>
      </c>
      <c r="AC1350" s="340">
        <v>-0.88152256837564613</v>
      </c>
      <c r="AD1350" s="509">
        <v>0</v>
      </c>
      <c r="AE1350" s="337" t="s">
        <v>2343</v>
      </c>
      <c r="AF1350" s="337" t="s">
        <v>2343</v>
      </c>
      <c r="AG1350" s="341" t="s">
        <v>1440</v>
      </c>
      <c r="AH1350" s="341" t="s">
        <v>2135</v>
      </c>
      <c r="AI1350" s="341">
        <v>500000</v>
      </c>
      <c r="AJ1350" s="341">
        <v>10000</v>
      </c>
      <c r="AK1350" s="341">
        <v>500000</v>
      </c>
      <c r="AL1350" s="336">
        <v>0</v>
      </c>
      <c r="AM1350" s="336" t="s">
        <v>34</v>
      </c>
      <c r="AN1350" s="336" t="s">
        <v>666</v>
      </c>
      <c r="AO1350" s="334" t="s">
        <v>1324</v>
      </c>
      <c r="AP1350" s="337" t="s">
        <v>716</v>
      </c>
      <c r="AQ1350" s="343" t="s">
        <v>659</v>
      </c>
      <c r="AR1350" s="336" t="s">
        <v>34</v>
      </c>
      <c r="AS1350" s="336" t="s">
        <v>34</v>
      </c>
      <c r="AT1350" s="336"/>
      <c r="AX1350" s="629"/>
      <c r="AY1350" s="630"/>
      <c r="AZ1350" s="630"/>
      <c r="BA1350" s="630"/>
      <c r="BB1350" s="631"/>
      <c r="BC1350" s="630"/>
      <c r="BD1350" s="630"/>
      <c r="BE1350" s="630"/>
      <c r="BF1350" s="630"/>
      <c r="BG1350" s="631"/>
      <c r="BH1350" s="631"/>
      <c r="BI1350" s="632"/>
      <c r="BJ1350" s="632"/>
      <c r="BK1350" s="632"/>
      <c r="BL1350" s="631"/>
      <c r="BM1350" s="631"/>
      <c r="BN1350" s="631"/>
      <c r="BO1350" s="631"/>
      <c r="BP1350" s="631"/>
      <c r="BQ1350" s="631"/>
      <c r="BR1350" s="631"/>
      <c r="BS1350" s="631"/>
      <c r="BT1350" s="634"/>
      <c r="BU1350" s="635"/>
      <c r="BV1350" s="633"/>
      <c r="BW1350" s="636"/>
    </row>
    <row r="1351" spans="2:75" ht="15.75" customHeight="1">
      <c r="B1351" s="330" t="s">
        <v>371</v>
      </c>
      <c r="C1351" s="331">
        <v>40265128000100</v>
      </c>
      <c r="D1351" s="332" t="s">
        <v>14</v>
      </c>
      <c r="E1351" s="332" t="s">
        <v>614</v>
      </c>
      <c r="F1351" s="332"/>
      <c r="G1351" s="333"/>
      <c r="H1351" s="333" t="s">
        <v>865</v>
      </c>
      <c r="I1351" s="333" t="s">
        <v>34</v>
      </c>
      <c r="J1351" s="333" t="s">
        <v>608</v>
      </c>
      <c r="K1351" s="334" t="s">
        <v>48</v>
      </c>
      <c r="L1351" s="335"/>
      <c r="M1351" s="335" t="s">
        <v>1415</v>
      </c>
      <c r="N1351" s="334">
        <v>576190</v>
      </c>
      <c r="O1351" s="334" t="s">
        <v>1321</v>
      </c>
      <c r="P1351" s="338">
        <v>44252</v>
      </c>
      <c r="Q1351" s="339">
        <v>100611936.29000001</v>
      </c>
      <c r="R1351" s="339">
        <v>79283293.853968263</v>
      </c>
      <c r="S1351" s="334">
        <v>92</v>
      </c>
      <c r="T1351" s="336">
        <v>8.6456408164095278E-2</v>
      </c>
      <c r="U1351" s="336">
        <v>1.1176388630172791</v>
      </c>
      <c r="V1351" s="336">
        <v>-2.1480521489230409E-2</v>
      </c>
      <c r="W1351" s="336">
        <v>-0.21058093577227446</v>
      </c>
      <c r="X1351" s="336" t="s">
        <v>1418</v>
      </c>
      <c r="Y1351" s="336" t="s">
        <v>1418</v>
      </c>
      <c r="Z1351" s="336" t="s">
        <v>1418</v>
      </c>
      <c r="AA1351" s="336" t="s">
        <v>1418</v>
      </c>
      <c r="AB1351" s="336">
        <v>0.15897950180454987</v>
      </c>
      <c r="AC1351" s="340">
        <v>-0.66849910120626188</v>
      </c>
      <c r="AD1351" s="509">
        <v>39959914000110</v>
      </c>
      <c r="AE1351" s="337" t="s">
        <v>2148</v>
      </c>
      <c r="AF1351" s="337" t="s">
        <v>2134</v>
      </c>
      <c r="AG1351" s="341" t="s">
        <v>1436</v>
      </c>
      <c r="AH1351" s="341" t="s">
        <v>2135</v>
      </c>
      <c r="AI1351" s="341">
        <v>5000</v>
      </c>
      <c r="AJ1351" s="341">
        <v>5000</v>
      </c>
      <c r="AK1351" s="341">
        <v>5000</v>
      </c>
      <c r="AL1351" s="336">
        <v>0</v>
      </c>
      <c r="AM1351" s="336" t="s">
        <v>34</v>
      </c>
      <c r="AN1351" s="336" t="s">
        <v>34</v>
      </c>
      <c r="AO1351" s="334" t="s">
        <v>1324</v>
      </c>
      <c r="AP1351" s="337" t="s">
        <v>716</v>
      </c>
      <c r="AQ1351" s="343" t="s">
        <v>659</v>
      </c>
      <c r="AR1351" s="336">
        <v>3.2506499999999999E-3</v>
      </c>
      <c r="AS1351" s="336">
        <v>3.2506499999999999E-3</v>
      </c>
      <c r="AT1351" s="336"/>
      <c r="AX1351" s="629"/>
      <c r="AY1351" s="630"/>
      <c r="AZ1351" s="630"/>
      <c r="BA1351" s="630"/>
      <c r="BB1351" s="631"/>
      <c r="BC1351" s="630"/>
      <c r="BD1351" s="630"/>
      <c r="BE1351" s="630"/>
      <c r="BF1351" s="630"/>
      <c r="BG1351" s="631"/>
      <c r="BH1351" s="631"/>
      <c r="BI1351" s="632"/>
      <c r="BJ1351" s="632"/>
      <c r="BK1351" s="632"/>
      <c r="BL1351" s="631"/>
      <c r="BM1351" s="631"/>
      <c r="BN1351" s="631"/>
      <c r="BO1351" s="631"/>
      <c r="BP1351" s="631"/>
      <c r="BQ1351" s="631"/>
      <c r="BR1351" s="631"/>
      <c r="BS1351" s="631"/>
      <c r="BT1351" s="634"/>
      <c r="BU1351" s="635"/>
      <c r="BV1351" s="633"/>
      <c r="BW1351" s="636"/>
    </row>
    <row r="1352" spans="2:75" ht="15.75" customHeight="1">
      <c r="B1352" s="330" t="s">
        <v>1210</v>
      </c>
      <c r="C1352" s="331">
        <v>42922205000174</v>
      </c>
      <c r="D1352" s="332" t="s">
        <v>14</v>
      </c>
      <c r="E1352" s="332" t="s">
        <v>607</v>
      </c>
      <c r="F1352" s="332"/>
      <c r="G1352" s="333"/>
      <c r="H1352" s="333" t="s">
        <v>34</v>
      </c>
      <c r="I1352" s="333" t="s">
        <v>34</v>
      </c>
      <c r="J1352" s="333" t="s">
        <v>608</v>
      </c>
      <c r="K1352" s="334" t="s">
        <v>48</v>
      </c>
      <c r="L1352" s="335"/>
      <c r="M1352" s="335" t="s">
        <v>1415</v>
      </c>
      <c r="N1352" s="334">
        <v>646581</v>
      </c>
      <c r="O1352" s="334" t="s">
        <v>1321</v>
      </c>
      <c r="P1352" s="338">
        <v>44650</v>
      </c>
      <c r="Q1352" s="339">
        <v>33880792.439999998</v>
      </c>
      <c r="R1352" s="339" t="s">
        <v>1418</v>
      </c>
      <c r="S1352" s="334">
        <v>92</v>
      </c>
      <c r="T1352" s="336" t="s">
        <v>1418</v>
      </c>
      <c r="U1352" s="336" t="s">
        <v>1418</v>
      </c>
      <c r="V1352" s="336" t="s">
        <v>1418</v>
      </c>
      <c r="W1352" s="336" t="s">
        <v>1418</v>
      </c>
      <c r="X1352" s="336" t="s">
        <v>1418</v>
      </c>
      <c r="Y1352" s="336" t="s">
        <v>1418</v>
      </c>
      <c r="Z1352" s="336" t="s">
        <v>1418</v>
      </c>
      <c r="AA1352" s="336" t="s">
        <v>1418</v>
      </c>
      <c r="AB1352" s="336" t="s">
        <v>1418</v>
      </c>
      <c r="AC1352" s="340" t="s">
        <v>1418</v>
      </c>
      <c r="AD1352" s="509">
        <v>27389566000103</v>
      </c>
      <c r="AE1352" s="337" t="s">
        <v>2433</v>
      </c>
      <c r="AF1352" s="337" t="s">
        <v>741</v>
      </c>
      <c r="AG1352" s="341" t="s">
        <v>741</v>
      </c>
      <c r="AH1352" s="341" t="s">
        <v>2138</v>
      </c>
      <c r="AI1352" s="341">
        <v>1000</v>
      </c>
      <c r="AJ1352" s="341">
        <v>1000</v>
      </c>
      <c r="AK1352" s="341">
        <v>0</v>
      </c>
      <c r="AL1352" s="336">
        <v>0.02</v>
      </c>
      <c r="AM1352" s="336">
        <v>0.2</v>
      </c>
      <c r="AN1352" s="336" t="s">
        <v>2147</v>
      </c>
      <c r="AO1352" s="334" t="s">
        <v>1324</v>
      </c>
      <c r="AP1352" s="337" t="s">
        <v>716</v>
      </c>
      <c r="AQ1352" s="343" t="s">
        <v>659</v>
      </c>
      <c r="AR1352" s="336">
        <v>2.333E-3</v>
      </c>
      <c r="AS1352" s="336">
        <v>2.333E-3</v>
      </c>
      <c r="AT1352" s="336"/>
      <c r="AX1352" s="629"/>
      <c r="AY1352" s="630"/>
      <c r="AZ1352" s="630"/>
      <c r="BA1352" s="630"/>
      <c r="BB1352" s="631"/>
      <c r="BC1352" s="630"/>
      <c r="BD1352" s="630"/>
      <c r="BE1352" s="630"/>
      <c r="BF1352" s="630"/>
      <c r="BG1352" s="631"/>
      <c r="BH1352" s="631"/>
      <c r="BI1352" s="632"/>
      <c r="BJ1352" s="632"/>
      <c r="BK1352" s="632"/>
      <c r="BL1352" s="631"/>
      <c r="BM1352" s="631"/>
      <c r="BN1352" s="631"/>
      <c r="BO1352" s="631"/>
      <c r="BP1352" s="631"/>
      <c r="BQ1352" s="631"/>
      <c r="BR1352" s="631"/>
      <c r="BS1352" s="631"/>
      <c r="BT1352" s="634"/>
      <c r="BU1352" s="635"/>
      <c r="BV1352" s="633"/>
      <c r="BW1352" s="636"/>
    </row>
    <row r="1353" spans="2:75" ht="15.75" customHeight="1">
      <c r="B1353" s="330" t="s">
        <v>1211</v>
      </c>
      <c r="C1353" s="331">
        <v>39346123000114</v>
      </c>
      <c r="D1353" s="332" t="s">
        <v>14</v>
      </c>
      <c r="E1353" s="332" t="s">
        <v>607</v>
      </c>
      <c r="F1353" s="332"/>
      <c r="G1353" s="333"/>
      <c r="H1353" s="333" t="s">
        <v>34</v>
      </c>
      <c r="I1353" s="333" t="s">
        <v>34</v>
      </c>
      <c r="J1353" s="333" t="s">
        <v>608</v>
      </c>
      <c r="K1353" s="334" t="s">
        <v>48</v>
      </c>
      <c r="L1353" s="335"/>
      <c r="M1353" s="335" t="s">
        <v>1415</v>
      </c>
      <c r="N1353" s="334">
        <v>560162</v>
      </c>
      <c r="O1353" s="334" t="s">
        <v>1321</v>
      </c>
      <c r="P1353" s="338">
        <v>44146</v>
      </c>
      <c r="Q1353" s="339">
        <v>181521538.66999999</v>
      </c>
      <c r="R1353" s="339">
        <v>131809061.22996029</v>
      </c>
      <c r="S1353" s="334">
        <v>92</v>
      </c>
      <c r="T1353" s="336">
        <v>0.16944923974837889</v>
      </c>
      <c r="U1353" s="336">
        <v>2.1905033955617177</v>
      </c>
      <c r="V1353" s="336">
        <v>0.15520530027144952</v>
      </c>
      <c r="W1353" s="336">
        <v>1.52153090810039</v>
      </c>
      <c r="X1353" s="336" t="s">
        <v>1418</v>
      </c>
      <c r="Y1353" s="336" t="s">
        <v>1418</v>
      </c>
      <c r="Z1353" s="336" t="s">
        <v>1418</v>
      </c>
      <c r="AA1353" s="336" t="s">
        <v>1418</v>
      </c>
      <c r="AB1353" s="336">
        <v>0.20223571168618246</v>
      </c>
      <c r="AC1353" s="340">
        <v>0.33389708741213087</v>
      </c>
      <c r="AD1353" s="509">
        <v>39344744000169</v>
      </c>
      <c r="AE1353" s="337" t="s">
        <v>2433</v>
      </c>
      <c r="AF1353" s="337" t="s">
        <v>741</v>
      </c>
      <c r="AG1353" s="341" t="s">
        <v>741</v>
      </c>
      <c r="AH1353" s="341" t="s">
        <v>2135</v>
      </c>
      <c r="AI1353" s="341">
        <v>1000</v>
      </c>
      <c r="AJ1353" s="341">
        <v>1000</v>
      </c>
      <c r="AK1353" s="341">
        <v>1000</v>
      </c>
      <c r="AL1353" s="336">
        <v>0.02</v>
      </c>
      <c r="AM1353" s="336">
        <v>0.2</v>
      </c>
      <c r="AN1353" s="336" t="s">
        <v>666</v>
      </c>
      <c r="AO1353" s="334" t="s">
        <v>1324</v>
      </c>
      <c r="AP1353" s="337" t="s">
        <v>716</v>
      </c>
      <c r="AQ1353" s="343" t="s">
        <v>659</v>
      </c>
      <c r="AR1353" s="336" t="s">
        <v>34</v>
      </c>
      <c r="AS1353" s="336" t="s">
        <v>34</v>
      </c>
      <c r="AT1353" s="336"/>
      <c r="AX1353" s="629"/>
      <c r="AY1353" s="630"/>
      <c r="AZ1353" s="630"/>
      <c r="BA1353" s="630"/>
      <c r="BB1353" s="631"/>
      <c r="BC1353" s="630"/>
      <c r="BD1353" s="630"/>
      <c r="BE1353" s="630"/>
      <c r="BF1353" s="630"/>
      <c r="BG1353" s="631"/>
      <c r="BH1353" s="631"/>
      <c r="BI1353" s="632"/>
      <c r="BJ1353" s="632"/>
      <c r="BK1353" s="632"/>
      <c r="BL1353" s="631"/>
      <c r="BM1353" s="631"/>
      <c r="BN1353" s="631"/>
      <c r="BO1353" s="631"/>
      <c r="BP1353" s="631"/>
      <c r="BQ1353" s="631"/>
      <c r="BR1353" s="631"/>
      <c r="BS1353" s="631"/>
      <c r="BT1353" s="634"/>
      <c r="BU1353" s="635"/>
      <c r="BV1353" s="633"/>
      <c r="BW1353" s="636"/>
    </row>
    <row r="1354" spans="2:75" ht="15.75" customHeight="1">
      <c r="B1354" s="330" t="s">
        <v>597</v>
      </c>
      <c r="C1354" s="331">
        <v>41574875000184</v>
      </c>
      <c r="D1354" s="332" t="s">
        <v>14</v>
      </c>
      <c r="E1354" s="332" t="s">
        <v>607</v>
      </c>
      <c r="F1354" s="332"/>
      <c r="G1354" s="333"/>
      <c r="H1354" s="333" t="s">
        <v>34</v>
      </c>
      <c r="I1354" s="333" t="s">
        <v>34</v>
      </c>
      <c r="J1354" s="333" t="s">
        <v>608</v>
      </c>
      <c r="K1354" s="334" t="s">
        <v>48</v>
      </c>
      <c r="L1354" s="335"/>
      <c r="M1354" s="335" t="s">
        <v>34</v>
      </c>
      <c r="N1354" s="334">
        <v>624438</v>
      </c>
      <c r="O1354" s="334" t="s">
        <v>1321</v>
      </c>
      <c r="P1354" s="338">
        <v>44355</v>
      </c>
      <c r="Q1354" s="339">
        <v>1313299.49</v>
      </c>
      <c r="R1354" s="339">
        <v>1161445.4335317465</v>
      </c>
      <c r="S1354" s="334">
        <v>92</v>
      </c>
      <c r="T1354" s="336">
        <v>4.1650050562613394E-2</v>
      </c>
      <c r="U1354" s="336">
        <v>0.53841833293675023</v>
      </c>
      <c r="V1354" s="336">
        <v>-0.1013695909350677</v>
      </c>
      <c r="W1354" s="336">
        <v>-0.99376094424251415</v>
      </c>
      <c r="X1354" s="336" t="s">
        <v>1418</v>
      </c>
      <c r="Y1354" s="336" t="s">
        <v>1418</v>
      </c>
      <c r="Z1354" s="336" t="s">
        <v>1418</v>
      </c>
      <c r="AA1354" s="336" t="s">
        <v>1418</v>
      </c>
      <c r="AB1354" s="336">
        <v>0.26291768092307594</v>
      </c>
      <c r="AC1354" s="340">
        <v>-0.64449549948324258</v>
      </c>
      <c r="AD1354" s="509">
        <v>29088425000186</v>
      </c>
      <c r="AE1354" s="337" t="s">
        <v>2285</v>
      </c>
      <c r="AF1354" s="337" t="s">
        <v>2134</v>
      </c>
      <c r="AG1354" s="341" t="s">
        <v>1436</v>
      </c>
      <c r="AH1354" s="341" t="s">
        <v>2138</v>
      </c>
      <c r="AI1354" s="341">
        <v>50</v>
      </c>
      <c r="AJ1354" s="341">
        <v>50</v>
      </c>
      <c r="AK1354" s="341">
        <v>30</v>
      </c>
      <c r="AL1354" s="336">
        <v>0.02</v>
      </c>
      <c r="AM1354" s="336">
        <v>0.2</v>
      </c>
      <c r="AN1354" s="336" t="s">
        <v>34</v>
      </c>
      <c r="AO1354" s="334" t="s">
        <v>1324</v>
      </c>
      <c r="AP1354" s="337" t="s">
        <v>716</v>
      </c>
      <c r="AQ1354" s="343" t="s">
        <v>681</v>
      </c>
      <c r="AR1354" s="336">
        <v>5.3333333333333332E-3</v>
      </c>
      <c r="AS1354" s="336">
        <v>5.3333333333333332E-3</v>
      </c>
      <c r="AT1354" s="336"/>
      <c r="AX1354" s="629"/>
      <c r="AY1354" s="630"/>
      <c r="AZ1354" s="630"/>
      <c r="BA1354" s="630"/>
      <c r="BB1354" s="631"/>
      <c r="BC1354" s="630"/>
      <c r="BD1354" s="630"/>
      <c r="BE1354" s="630"/>
      <c r="BF1354" s="630"/>
      <c r="BG1354" s="631"/>
      <c r="BH1354" s="631"/>
      <c r="BI1354" s="632"/>
      <c r="BJ1354" s="632"/>
      <c r="BK1354" s="632"/>
      <c r="BL1354" s="631"/>
      <c r="BM1354" s="631"/>
      <c r="BN1354" s="631"/>
      <c r="BO1354" s="631"/>
      <c r="BP1354" s="631"/>
      <c r="BQ1354" s="631"/>
      <c r="BR1354" s="631"/>
      <c r="BS1354" s="631"/>
      <c r="BT1354" s="634"/>
      <c r="BU1354" s="635"/>
      <c r="BV1354" s="633"/>
      <c r="BW1354" s="636"/>
    </row>
    <row r="1355" spans="2:75" ht="15.75" customHeight="1">
      <c r="B1355" s="330" t="s">
        <v>599</v>
      </c>
      <c r="C1355" s="331">
        <v>14163402000111</v>
      </c>
      <c r="D1355" s="332" t="s">
        <v>14</v>
      </c>
      <c r="E1355" s="332" t="s">
        <v>607</v>
      </c>
      <c r="F1355" s="332"/>
      <c r="G1355" s="333"/>
      <c r="H1355" s="333" t="s">
        <v>34</v>
      </c>
      <c r="I1355" s="333" t="s">
        <v>34</v>
      </c>
      <c r="J1355" s="333" t="s">
        <v>608</v>
      </c>
      <c r="K1355" s="334" t="s">
        <v>48</v>
      </c>
      <c r="L1355" s="335"/>
      <c r="M1355" s="335" t="s">
        <v>1415</v>
      </c>
      <c r="N1355" s="334">
        <v>297593</v>
      </c>
      <c r="O1355" s="334" t="s">
        <v>1321</v>
      </c>
      <c r="P1355" s="338">
        <v>40947</v>
      </c>
      <c r="Q1355" s="339">
        <v>15310578.109999999</v>
      </c>
      <c r="R1355" s="339">
        <v>12060268.053015867</v>
      </c>
      <c r="S1355" s="334">
        <v>92</v>
      </c>
      <c r="T1355" s="336">
        <v>-7.3062131006467301E-2</v>
      </c>
      <c r="U1355" s="336">
        <v>-0.94448842788728304</v>
      </c>
      <c r="V1355" s="336">
        <v>-0.21240658341198693</v>
      </c>
      <c r="W1355" s="336">
        <v>-2.082294748826901</v>
      </c>
      <c r="X1355" s="336">
        <v>-6.5653451839990828E-2</v>
      </c>
      <c r="Y1355" s="336">
        <v>-0.49786205194481448</v>
      </c>
      <c r="Z1355" s="336">
        <v>0.12593357407092709</v>
      </c>
      <c r="AA1355" s="336">
        <v>0.71584726120570863</v>
      </c>
      <c r="AB1355" s="336">
        <v>0.23095147725779025</v>
      </c>
      <c r="AC1355" s="340">
        <v>-1.3389307693146015</v>
      </c>
      <c r="AD1355" s="509">
        <v>0</v>
      </c>
      <c r="AE1355" s="337" t="s">
        <v>2445</v>
      </c>
      <c r="AF1355" s="337" t="s">
        <v>2134</v>
      </c>
      <c r="AG1355" s="341" t="s">
        <v>1436</v>
      </c>
      <c r="AH1355" s="341" t="s">
        <v>2156</v>
      </c>
      <c r="AI1355" s="341">
        <v>25000</v>
      </c>
      <c r="AJ1355" s="341">
        <v>25000</v>
      </c>
      <c r="AK1355" s="341">
        <v>5000</v>
      </c>
      <c r="AL1355" s="336">
        <v>8.0000000000000004E-4</v>
      </c>
      <c r="AM1355" s="336" t="s">
        <v>34</v>
      </c>
      <c r="AN1355" s="336" t="s">
        <v>2152</v>
      </c>
      <c r="AO1355" s="334" t="s">
        <v>1324</v>
      </c>
      <c r="AP1355" s="337" t="s">
        <v>716</v>
      </c>
      <c r="AQ1355" s="343" t="s">
        <v>659</v>
      </c>
      <c r="AR1355" s="336">
        <v>1.3333333333333334E-4</v>
      </c>
      <c r="AS1355" s="336">
        <v>1.3333333333333334E-4</v>
      </c>
      <c r="AT1355" s="336"/>
      <c r="AX1355" s="629"/>
      <c r="AY1355" s="630"/>
      <c r="AZ1355" s="630"/>
      <c r="BA1355" s="630"/>
      <c r="BB1355" s="631"/>
      <c r="BC1355" s="630"/>
      <c r="BD1355" s="630"/>
      <c r="BE1355" s="630"/>
      <c r="BF1355" s="630"/>
      <c r="BG1355" s="631"/>
      <c r="BH1355" s="631"/>
      <c r="BI1355" s="632"/>
      <c r="BJ1355" s="632"/>
      <c r="BK1355" s="632"/>
      <c r="BL1355" s="631"/>
      <c r="BM1355" s="631"/>
      <c r="BN1355" s="631"/>
      <c r="BO1355" s="631"/>
      <c r="BP1355" s="631"/>
      <c r="BQ1355" s="631"/>
      <c r="BR1355" s="631"/>
      <c r="BS1355" s="631"/>
      <c r="BT1355" s="634"/>
      <c r="BU1355" s="635"/>
      <c r="BV1355" s="633"/>
      <c r="BW1355" s="636"/>
    </row>
    <row r="1356" spans="2:75" ht="15.75" customHeight="1">
      <c r="B1356" s="330" t="s">
        <v>717</v>
      </c>
      <c r="C1356" s="331">
        <v>36498567000187</v>
      </c>
      <c r="D1356" s="332" t="s">
        <v>13</v>
      </c>
      <c r="E1356" s="332" t="s">
        <v>615</v>
      </c>
      <c r="F1356" s="332" t="s">
        <v>619</v>
      </c>
      <c r="G1356" s="333" t="s">
        <v>34</v>
      </c>
      <c r="H1356" s="333" t="s">
        <v>865</v>
      </c>
      <c r="I1356" s="333" t="s">
        <v>34</v>
      </c>
      <c r="J1356" s="333"/>
      <c r="K1356" s="334" t="s">
        <v>48</v>
      </c>
      <c r="L1356" s="335"/>
      <c r="M1356" s="335" t="s">
        <v>1415</v>
      </c>
      <c r="N1356" s="334">
        <v>542407</v>
      </c>
      <c r="O1356" s="334" t="s">
        <v>1321</v>
      </c>
      <c r="P1356" s="338">
        <v>43998</v>
      </c>
      <c r="Q1356" s="339">
        <v>2841709.05</v>
      </c>
      <c r="R1356" s="339">
        <v>2891554.5593650797</v>
      </c>
      <c r="S1356" s="334">
        <v>93</v>
      </c>
      <c r="T1356" s="336">
        <v>6.5592877789339976E-2</v>
      </c>
      <c r="U1356" s="336">
        <v>0.84793193369041708</v>
      </c>
      <c r="V1356" s="336">
        <v>5.9608399686911007E-2</v>
      </c>
      <c r="W1356" s="336">
        <v>0.58436163164152266</v>
      </c>
      <c r="X1356" s="336">
        <v>0.11659989425615125</v>
      </c>
      <c r="Y1356" s="336">
        <v>0.88419817974530368</v>
      </c>
      <c r="Z1356" s="336" t="s">
        <v>1418</v>
      </c>
      <c r="AA1356" s="336" t="s">
        <v>1418</v>
      </c>
      <c r="AB1356" s="336">
        <v>5.76286169029133E-2</v>
      </c>
      <c r="AC1356" s="340">
        <v>-0.65220495393414024</v>
      </c>
      <c r="AD1356" s="509">
        <v>36016411000112</v>
      </c>
      <c r="AE1356" s="337" t="s">
        <v>2133</v>
      </c>
      <c r="AF1356" s="337" t="s">
        <v>2134</v>
      </c>
      <c r="AG1356" s="341" t="s">
        <v>1436</v>
      </c>
      <c r="AH1356" s="341" t="s">
        <v>2135</v>
      </c>
      <c r="AI1356" s="341">
        <v>100</v>
      </c>
      <c r="AJ1356" s="341">
        <v>100</v>
      </c>
      <c r="AK1356" s="341">
        <v>100</v>
      </c>
      <c r="AL1356" s="640">
        <v>6.9999999999999993E-3</v>
      </c>
      <c r="AM1356" s="640">
        <v>0.1</v>
      </c>
      <c r="AN1356" s="336" t="s">
        <v>34</v>
      </c>
      <c r="AO1356" s="334" t="s">
        <v>1324</v>
      </c>
      <c r="AP1356" s="337" t="s">
        <v>13</v>
      </c>
      <c r="AQ1356" s="343" t="s">
        <v>668</v>
      </c>
      <c r="AR1356" s="336">
        <v>2.3E-3</v>
      </c>
      <c r="AS1356" s="336">
        <v>2.3E-3</v>
      </c>
      <c r="AT1356" s="336"/>
      <c r="AX1356" s="629"/>
      <c r="AY1356" s="630"/>
      <c r="AZ1356" s="630"/>
      <c r="BA1356" s="630"/>
      <c r="BB1356" s="631"/>
      <c r="BC1356" s="630"/>
      <c r="BD1356" s="630"/>
      <c r="BE1356" s="630"/>
      <c r="BF1356" s="630"/>
      <c r="BG1356" s="631"/>
      <c r="BH1356" s="631"/>
      <c r="BI1356" s="632"/>
      <c r="BJ1356" s="632"/>
      <c r="BK1356" s="632"/>
      <c r="BL1356" s="631"/>
      <c r="BM1356" s="631"/>
      <c r="BN1356" s="631"/>
      <c r="BO1356" s="631"/>
      <c r="BP1356" s="631"/>
      <c r="BQ1356" s="631"/>
      <c r="BR1356" s="631"/>
      <c r="BS1356" s="631"/>
      <c r="BT1356" s="634"/>
      <c r="BU1356" s="635"/>
      <c r="BV1356" s="633"/>
      <c r="BW1356" s="636"/>
    </row>
    <row r="1357" spans="2:75" ht="15.75" customHeight="1">
      <c r="B1357" s="330" t="s">
        <v>840</v>
      </c>
      <c r="C1357" s="331">
        <v>15912241000184</v>
      </c>
      <c r="D1357" s="332" t="s">
        <v>14</v>
      </c>
      <c r="E1357" s="332" t="s">
        <v>607</v>
      </c>
      <c r="F1357" s="332"/>
      <c r="G1357" s="333"/>
      <c r="H1357" s="333" t="s">
        <v>34</v>
      </c>
      <c r="I1357" s="333" t="s">
        <v>34</v>
      </c>
      <c r="J1357" s="333"/>
      <c r="K1357" s="334" t="s">
        <v>48</v>
      </c>
      <c r="L1357" s="335"/>
      <c r="M1357" s="335" t="s">
        <v>34</v>
      </c>
      <c r="N1357" s="334">
        <v>314153</v>
      </c>
      <c r="O1357" s="334" t="s">
        <v>1321</v>
      </c>
      <c r="P1357" s="338">
        <v>41155</v>
      </c>
      <c r="Q1357" s="339">
        <v>55645333.270000003</v>
      </c>
      <c r="R1357" s="339">
        <v>91181592.497420624</v>
      </c>
      <c r="S1357" s="334">
        <v>94</v>
      </c>
      <c r="T1357" s="336">
        <v>-0.17025672674032222</v>
      </c>
      <c r="U1357" s="336">
        <v>-2.2009419375129848</v>
      </c>
      <c r="V1357" s="336">
        <v>-0.32255624898886837</v>
      </c>
      <c r="W1357" s="336">
        <v>-3.1621297828046449</v>
      </c>
      <c r="X1357" s="336">
        <v>-0.31916264899976166</v>
      </c>
      <c r="Y1357" s="336">
        <v>-2.4202683466275174</v>
      </c>
      <c r="Z1357" s="336">
        <v>-0.18232144102213832</v>
      </c>
      <c r="AA1357" s="336">
        <v>-1.036374177241002</v>
      </c>
      <c r="AB1357" s="336">
        <v>0.19146256755564947</v>
      </c>
      <c r="AC1357" s="340">
        <v>-2.4445901063272819</v>
      </c>
      <c r="AD1357" s="509">
        <v>16565058000112</v>
      </c>
      <c r="AE1357" s="337" t="s">
        <v>2148</v>
      </c>
      <c r="AF1357" s="337" t="s">
        <v>2134</v>
      </c>
      <c r="AG1357" s="341" t="s">
        <v>1436</v>
      </c>
      <c r="AH1357" s="341" t="s">
        <v>2138</v>
      </c>
      <c r="AI1357" s="341">
        <v>5000</v>
      </c>
      <c r="AJ1357" s="341">
        <v>5000</v>
      </c>
      <c r="AK1357" s="341">
        <v>5000</v>
      </c>
      <c r="AL1357" s="336">
        <v>7.4999999999999997E-3</v>
      </c>
      <c r="AM1357" s="336">
        <v>0.1</v>
      </c>
      <c r="AN1357" s="336" t="s">
        <v>2152</v>
      </c>
      <c r="AO1357" s="334" t="s">
        <v>1324</v>
      </c>
      <c r="AP1357" s="337" t="s">
        <v>716</v>
      </c>
      <c r="AQ1357" s="343" t="s">
        <v>659</v>
      </c>
      <c r="AR1357" s="336">
        <v>6.0000000000000001E-3</v>
      </c>
      <c r="AS1357" s="336">
        <v>6.0000000000000001E-3</v>
      </c>
      <c r="AT1357" s="336"/>
      <c r="AX1357" s="629"/>
      <c r="AY1357" s="630"/>
      <c r="AZ1357" s="630"/>
      <c r="BA1357" s="630"/>
      <c r="BB1357" s="631"/>
      <c r="BC1357" s="630"/>
      <c r="BD1357" s="630"/>
      <c r="BE1357" s="630"/>
      <c r="BF1357" s="630"/>
      <c r="BG1357" s="631"/>
      <c r="BH1357" s="631"/>
      <c r="BI1357" s="632"/>
      <c r="BJ1357" s="632"/>
      <c r="BK1357" s="632"/>
      <c r="BL1357" s="631"/>
      <c r="BM1357" s="631"/>
      <c r="BN1357" s="631"/>
      <c r="BO1357" s="631"/>
      <c r="BP1357" s="631"/>
      <c r="BQ1357" s="631"/>
      <c r="BR1357" s="631"/>
      <c r="BS1357" s="631"/>
      <c r="BT1357" s="634"/>
      <c r="BU1357" s="635"/>
      <c r="BV1357" s="633"/>
      <c r="BW1357" s="636"/>
    </row>
    <row r="1358" spans="2:75" ht="15.75" customHeight="1">
      <c r="B1358" s="330" t="s">
        <v>267</v>
      </c>
      <c r="C1358" s="331">
        <v>37008385000143</v>
      </c>
      <c r="D1358" s="332" t="s">
        <v>13</v>
      </c>
      <c r="E1358" s="332" t="s">
        <v>616</v>
      </c>
      <c r="F1358" s="332" t="s">
        <v>619</v>
      </c>
      <c r="G1358" s="333" t="s">
        <v>34</v>
      </c>
      <c r="H1358" s="333" t="s">
        <v>1338</v>
      </c>
      <c r="I1358" s="333" t="s">
        <v>34</v>
      </c>
      <c r="J1358" s="333" t="s">
        <v>611</v>
      </c>
      <c r="K1358" s="334" t="s">
        <v>48</v>
      </c>
      <c r="L1358" s="335"/>
      <c r="M1358" s="335" t="s">
        <v>34</v>
      </c>
      <c r="N1358" s="334">
        <v>537764</v>
      </c>
      <c r="O1358" s="334" t="s">
        <v>1321</v>
      </c>
      <c r="P1358" s="338">
        <v>43971</v>
      </c>
      <c r="Q1358" s="339">
        <v>29626361.210000001</v>
      </c>
      <c r="R1358" s="339">
        <v>32820015.829523824</v>
      </c>
      <c r="S1358" s="334">
        <v>95</v>
      </c>
      <c r="T1358" s="336">
        <v>-4.7027864242204287E-2</v>
      </c>
      <c r="U1358" s="336">
        <v>-0.60793838002185263</v>
      </c>
      <c r="V1358" s="336">
        <v>4.9528986857509283E-2</v>
      </c>
      <c r="W1358" s="336">
        <v>0.48554968302497498</v>
      </c>
      <c r="X1358" s="336">
        <v>0.23270704034821099</v>
      </c>
      <c r="Y1358" s="336">
        <v>1.764659760649399</v>
      </c>
      <c r="Z1358" s="336" t="s">
        <v>1418</v>
      </c>
      <c r="AA1358" s="336" t="s">
        <v>1418</v>
      </c>
      <c r="AB1358" s="336">
        <v>0.26220568481661172</v>
      </c>
      <c r="AC1358" s="340">
        <v>-5.5783764745325856E-2</v>
      </c>
      <c r="AD1358" s="509">
        <v>0</v>
      </c>
      <c r="AE1358" s="337" t="s">
        <v>2326</v>
      </c>
      <c r="AF1358" s="337" t="s">
        <v>2134</v>
      </c>
      <c r="AG1358" s="341" t="s">
        <v>1436</v>
      </c>
      <c r="AH1358" s="341" t="s">
        <v>2138</v>
      </c>
      <c r="AI1358" s="341">
        <v>10000</v>
      </c>
      <c r="AJ1358" s="341">
        <v>1000</v>
      </c>
      <c r="AK1358" s="341">
        <v>5000</v>
      </c>
      <c r="AL1358" s="336">
        <v>1.4999999999999999E-2</v>
      </c>
      <c r="AM1358" s="336">
        <v>0.2</v>
      </c>
      <c r="AN1358" s="336" t="s">
        <v>64</v>
      </c>
      <c r="AO1358" s="334" t="s">
        <v>1324</v>
      </c>
      <c r="AP1358" s="337" t="s">
        <v>13</v>
      </c>
      <c r="AQ1358" s="343" t="s">
        <v>668</v>
      </c>
      <c r="AR1358" s="336">
        <v>4.0000000000000001E-3</v>
      </c>
      <c r="AS1358" s="336">
        <v>4.0000000000000001E-3</v>
      </c>
      <c r="AT1358" s="336"/>
      <c r="AX1358" s="629"/>
      <c r="AY1358" s="630"/>
      <c r="AZ1358" s="630"/>
      <c r="BA1358" s="630"/>
      <c r="BB1358" s="631"/>
      <c r="BC1358" s="630"/>
      <c r="BD1358" s="630"/>
      <c r="BE1358" s="630"/>
      <c r="BF1358" s="630"/>
      <c r="BG1358" s="631"/>
      <c r="BH1358" s="631"/>
      <c r="BI1358" s="632"/>
      <c r="BJ1358" s="632"/>
      <c r="BK1358" s="632"/>
      <c r="BL1358" s="631"/>
      <c r="BM1358" s="631"/>
      <c r="BN1358" s="631"/>
      <c r="BO1358" s="631"/>
      <c r="BP1358" s="631"/>
      <c r="BQ1358" s="631"/>
      <c r="BR1358" s="631"/>
      <c r="BS1358" s="631"/>
      <c r="BT1358" s="634"/>
      <c r="BU1358" s="635"/>
      <c r="BV1358" s="633"/>
      <c r="BW1358" s="636"/>
    </row>
    <row r="1359" spans="2:75" ht="15.75" customHeight="1">
      <c r="B1359" s="330" t="s">
        <v>1615</v>
      </c>
      <c r="C1359" s="331">
        <v>44669531000147</v>
      </c>
      <c r="D1359" s="332" t="s">
        <v>11</v>
      </c>
      <c r="E1359" s="332" t="s">
        <v>620</v>
      </c>
      <c r="F1359" s="332" t="s">
        <v>685</v>
      </c>
      <c r="G1359" s="333" t="s">
        <v>738</v>
      </c>
      <c r="H1359" s="333" t="s">
        <v>34</v>
      </c>
      <c r="I1359" s="333" t="s">
        <v>1319</v>
      </c>
      <c r="J1359" s="333" t="s">
        <v>608</v>
      </c>
      <c r="K1359" s="334" t="s">
        <v>48</v>
      </c>
      <c r="L1359" s="335"/>
      <c r="M1359" s="335"/>
      <c r="N1359" s="334">
        <v>640824</v>
      </c>
      <c r="O1359" s="334" t="s">
        <v>1321</v>
      </c>
      <c r="P1359" s="338">
        <v>44610</v>
      </c>
      <c r="Q1359" s="339">
        <v>1109652.98</v>
      </c>
      <c r="R1359" s="339" t="s">
        <v>1418</v>
      </c>
      <c r="S1359" s="334">
        <v>102</v>
      </c>
      <c r="T1359" s="336" t="s">
        <v>1418</v>
      </c>
      <c r="U1359" s="336" t="s">
        <v>1418</v>
      </c>
      <c r="V1359" s="336" t="s">
        <v>1418</v>
      </c>
      <c r="W1359" s="336" t="s">
        <v>1418</v>
      </c>
      <c r="X1359" s="336" t="s">
        <v>1418</v>
      </c>
      <c r="Y1359" s="336" t="s">
        <v>1418</v>
      </c>
      <c r="Z1359" s="336" t="s">
        <v>1418</v>
      </c>
      <c r="AA1359" s="336" t="s">
        <v>1418</v>
      </c>
      <c r="AB1359" s="336" t="s">
        <v>1418</v>
      </c>
      <c r="AC1359" s="340" t="s">
        <v>1418</v>
      </c>
      <c r="AD1359" s="509">
        <v>42592476000109</v>
      </c>
      <c r="AE1359" s="337" t="s">
        <v>2332</v>
      </c>
      <c r="AF1359" s="337" t="s">
        <v>973</v>
      </c>
      <c r="AG1359" s="341" t="s">
        <v>973</v>
      </c>
      <c r="AH1359" s="341" t="s">
        <v>2156</v>
      </c>
      <c r="AI1359" s="341">
        <v>100000</v>
      </c>
      <c r="AJ1359" s="341">
        <v>100000</v>
      </c>
      <c r="AK1359" s="341">
        <v>100000</v>
      </c>
      <c r="AL1359" s="336">
        <v>5.0000000000000001E-4</v>
      </c>
      <c r="AM1359" s="336" t="s">
        <v>34</v>
      </c>
      <c r="AN1359" s="336" t="s">
        <v>2147</v>
      </c>
      <c r="AO1359" s="334" t="s">
        <v>1324</v>
      </c>
      <c r="AP1359" s="337" t="s">
        <v>13</v>
      </c>
      <c r="AQ1359" s="343" t="s">
        <v>671</v>
      </c>
      <c r="AR1359" s="336" t="s">
        <v>34</v>
      </c>
      <c r="AS1359" s="336" t="s">
        <v>34</v>
      </c>
      <c r="AT1359" s="336"/>
      <c r="AX1359" s="629"/>
      <c r="AY1359" s="630"/>
      <c r="AZ1359" s="630"/>
      <c r="BA1359" s="630"/>
      <c r="BB1359" s="631"/>
      <c r="BC1359" s="630"/>
      <c r="BD1359" s="630"/>
      <c r="BE1359" s="630"/>
      <c r="BF1359" s="630"/>
      <c r="BG1359" s="631"/>
      <c r="BH1359" s="631"/>
      <c r="BI1359" s="632"/>
      <c r="BJ1359" s="632"/>
      <c r="BK1359" s="632"/>
      <c r="BL1359" s="631"/>
      <c r="BM1359" s="631"/>
      <c r="BN1359" s="631"/>
      <c r="BO1359" s="631"/>
      <c r="BP1359" s="631"/>
      <c r="BQ1359" s="631"/>
      <c r="BR1359" s="631"/>
      <c r="BS1359" s="631"/>
      <c r="BT1359" s="634"/>
      <c r="BU1359" s="635"/>
      <c r="BV1359" s="633"/>
      <c r="BW1359" s="636"/>
    </row>
    <row r="1360" spans="2:75" ht="15.75" customHeight="1">
      <c r="B1360" s="330" t="s">
        <v>1612</v>
      </c>
      <c r="C1360" s="331">
        <v>35343303000191</v>
      </c>
      <c r="D1360" s="332" t="s">
        <v>14</v>
      </c>
      <c r="E1360" s="332" t="s">
        <v>607</v>
      </c>
      <c r="F1360" s="332"/>
      <c r="G1360" s="333"/>
      <c r="H1360" s="333" t="s">
        <v>34</v>
      </c>
      <c r="I1360" s="333" t="s">
        <v>34</v>
      </c>
      <c r="J1360" s="333" t="s">
        <v>611</v>
      </c>
      <c r="K1360" s="334" t="s">
        <v>48</v>
      </c>
      <c r="L1360" s="335"/>
      <c r="M1360" s="335"/>
      <c r="N1360" s="334">
        <v>519618</v>
      </c>
      <c r="O1360" s="334" t="s">
        <v>1321</v>
      </c>
      <c r="P1360" s="338">
        <v>43822</v>
      </c>
      <c r="Q1360" s="339" t="s">
        <v>1393</v>
      </c>
      <c r="R1360" s="339" t="s">
        <v>1418</v>
      </c>
      <c r="S1360" s="334">
        <v>102</v>
      </c>
      <c r="T1360" s="336" t="s">
        <v>1418</v>
      </c>
      <c r="U1360" s="336" t="s">
        <v>1418</v>
      </c>
      <c r="V1360" s="336" t="s">
        <v>1418</v>
      </c>
      <c r="W1360" s="336" t="s">
        <v>1418</v>
      </c>
      <c r="X1360" s="336" t="s">
        <v>1418</v>
      </c>
      <c r="Y1360" s="336" t="s">
        <v>1418</v>
      </c>
      <c r="Z1360" s="336" t="s">
        <v>1418</v>
      </c>
      <c r="AA1360" s="336" t="s">
        <v>1418</v>
      </c>
      <c r="AB1360" s="336" t="s">
        <v>1418</v>
      </c>
      <c r="AC1360" s="340" t="s">
        <v>1418</v>
      </c>
      <c r="AD1360" s="509">
        <v>35726390000166</v>
      </c>
      <c r="AE1360" s="337" t="s">
        <v>2327</v>
      </c>
      <c r="AF1360" s="337" t="s">
        <v>2134</v>
      </c>
      <c r="AG1360" s="341" t="s">
        <v>1436</v>
      </c>
      <c r="AH1360" s="341" t="s">
        <v>726</v>
      </c>
      <c r="AI1360" s="341">
        <v>100000</v>
      </c>
      <c r="AJ1360" s="341">
        <v>10000</v>
      </c>
      <c r="AK1360" s="341">
        <v>100000</v>
      </c>
      <c r="AL1360" s="336">
        <v>1.6E-2</v>
      </c>
      <c r="AM1360" s="336">
        <v>0.2</v>
      </c>
      <c r="AN1360" s="336" t="s">
        <v>34</v>
      </c>
      <c r="AO1360" s="334" t="s">
        <v>1324</v>
      </c>
      <c r="AP1360" s="337" t="s">
        <v>716</v>
      </c>
      <c r="AQ1360" s="343" t="s">
        <v>687</v>
      </c>
      <c r="AR1360" s="336">
        <v>3.2000000000000002E-3</v>
      </c>
      <c r="AS1360" s="336">
        <v>3.2000000000000002E-3</v>
      </c>
      <c r="AT1360" s="336"/>
      <c r="AX1360" s="629"/>
      <c r="AY1360" s="630"/>
      <c r="AZ1360" s="630"/>
      <c r="BA1360" s="630"/>
      <c r="BB1360" s="631"/>
      <c r="BC1360" s="630"/>
      <c r="BD1360" s="630"/>
      <c r="BE1360" s="630"/>
      <c r="BF1360" s="630"/>
      <c r="BG1360" s="631"/>
      <c r="BH1360" s="631"/>
      <c r="BI1360" s="632"/>
      <c r="BJ1360" s="632"/>
      <c r="BK1360" s="632"/>
      <c r="BL1360" s="631"/>
      <c r="BM1360" s="631"/>
      <c r="BN1360" s="631"/>
      <c r="BO1360" s="631"/>
      <c r="BP1360" s="631"/>
      <c r="BQ1360" s="631"/>
      <c r="BR1360" s="631"/>
      <c r="BS1360" s="631"/>
      <c r="BT1360" s="634"/>
      <c r="BU1360" s="635"/>
      <c r="BV1360" s="633"/>
      <c r="BW1360" s="636"/>
    </row>
    <row r="1361" spans="2:75" ht="15.75" customHeight="1">
      <c r="B1361" s="330" t="s">
        <v>483</v>
      </c>
      <c r="C1361" s="331">
        <v>31353316000190</v>
      </c>
      <c r="D1361" s="332" t="s">
        <v>11</v>
      </c>
      <c r="E1361" s="332" t="s">
        <v>620</v>
      </c>
      <c r="F1361" s="332" t="s">
        <v>663</v>
      </c>
      <c r="G1361" s="333" t="s">
        <v>738</v>
      </c>
      <c r="H1361" s="333" t="s">
        <v>34</v>
      </c>
      <c r="I1361" s="333"/>
      <c r="J1361" s="333" t="s">
        <v>608</v>
      </c>
      <c r="K1361" s="334" t="s">
        <v>48</v>
      </c>
      <c r="L1361" s="335"/>
      <c r="M1361" s="335" t="s">
        <v>34</v>
      </c>
      <c r="N1361" s="334">
        <v>488569</v>
      </c>
      <c r="O1361" s="334" t="s">
        <v>1321</v>
      </c>
      <c r="P1361" s="338">
        <v>43524</v>
      </c>
      <c r="Q1361" s="339">
        <v>10298983.16</v>
      </c>
      <c r="R1361" s="339">
        <v>10423082.839484131</v>
      </c>
      <c r="S1361" s="334">
        <v>121</v>
      </c>
      <c r="T1361" s="336">
        <v>9.0748571941776657E-2</v>
      </c>
      <c r="U1361" s="336">
        <v>1.1731245019217642</v>
      </c>
      <c r="V1361" s="336">
        <v>0.12420091518347287</v>
      </c>
      <c r="W1361" s="336">
        <v>1.217584263781561</v>
      </c>
      <c r="X1361" s="336">
        <v>0.17654074282416166</v>
      </c>
      <c r="Y1361" s="336">
        <v>1.3387405233240388</v>
      </c>
      <c r="Z1361" s="336">
        <v>0.22711795544944757</v>
      </c>
      <c r="AA1361" s="336">
        <v>1.2910120877500026</v>
      </c>
      <c r="AB1361" s="336">
        <v>1.4511157457170929E-3</v>
      </c>
      <c r="AC1361" s="340">
        <v>13.747118841563063</v>
      </c>
      <c r="AD1361" s="509">
        <v>0</v>
      </c>
      <c r="AE1361" s="337" t="s">
        <v>2253</v>
      </c>
      <c r="AF1361" s="337" t="s">
        <v>2134</v>
      </c>
      <c r="AG1361" s="341" t="s">
        <v>1436</v>
      </c>
      <c r="AH1361" s="341" t="s">
        <v>2135</v>
      </c>
      <c r="AI1361" s="341">
        <v>5000</v>
      </c>
      <c r="AJ1361" s="341">
        <v>1000</v>
      </c>
      <c r="AK1361" s="341">
        <v>1000</v>
      </c>
      <c r="AL1361" s="336">
        <v>9.1999999999999998E-3</v>
      </c>
      <c r="AM1361" s="336">
        <v>0.2</v>
      </c>
      <c r="AN1361" s="336" t="s">
        <v>64</v>
      </c>
      <c r="AO1361" s="334" t="s">
        <v>1324</v>
      </c>
      <c r="AP1361" s="337" t="s">
        <v>13</v>
      </c>
      <c r="AQ1361" s="343" t="s">
        <v>671</v>
      </c>
      <c r="AR1361" s="336">
        <v>1.3493333333333332E-3</v>
      </c>
      <c r="AS1361" s="336">
        <v>1.3493333333333332E-3</v>
      </c>
      <c r="AT1361" s="336"/>
      <c r="AX1361" s="629"/>
      <c r="AY1361" s="630"/>
      <c r="AZ1361" s="630"/>
      <c r="BA1361" s="630"/>
      <c r="BB1361" s="631"/>
      <c r="BC1361" s="630"/>
      <c r="BD1361" s="630"/>
      <c r="BE1361" s="630"/>
      <c r="BF1361" s="630"/>
      <c r="BG1361" s="631"/>
      <c r="BH1361" s="631"/>
      <c r="BI1361" s="632"/>
      <c r="BJ1361" s="632"/>
      <c r="BK1361" s="632"/>
      <c r="BL1361" s="631"/>
      <c r="BM1361" s="631"/>
      <c r="BN1361" s="631"/>
      <c r="BO1361" s="631"/>
      <c r="BP1361" s="631"/>
      <c r="BQ1361" s="631"/>
      <c r="BR1361" s="631"/>
      <c r="BS1361" s="631"/>
      <c r="BT1361" s="634"/>
      <c r="BU1361" s="635"/>
      <c r="BV1361" s="633"/>
      <c r="BW1361" s="636"/>
    </row>
    <row r="1362" spans="2:75" ht="15.75" customHeight="1">
      <c r="B1362" s="330" t="s">
        <v>486</v>
      </c>
      <c r="C1362" s="331">
        <v>41574684000112</v>
      </c>
      <c r="D1362" s="332" t="s">
        <v>11</v>
      </c>
      <c r="E1362" s="332" t="s">
        <v>620</v>
      </c>
      <c r="F1362" s="332" t="s">
        <v>663</v>
      </c>
      <c r="G1362" s="333" t="s">
        <v>738</v>
      </c>
      <c r="H1362" s="333" t="s">
        <v>34</v>
      </c>
      <c r="I1362" s="333" t="s">
        <v>1304</v>
      </c>
      <c r="J1362" s="333" t="s">
        <v>690</v>
      </c>
      <c r="K1362" s="334" t="s">
        <v>48</v>
      </c>
      <c r="L1362" s="335"/>
      <c r="M1362" s="335" t="s">
        <v>34</v>
      </c>
      <c r="N1362" s="334">
        <v>592528</v>
      </c>
      <c r="O1362" s="334" t="s">
        <v>1321</v>
      </c>
      <c r="P1362" s="338">
        <v>44341</v>
      </c>
      <c r="Q1362" s="339">
        <v>134163431.03</v>
      </c>
      <c r="R1362" s="339">
        <v>104980421.97444439</v>
      </c>
      <c r="S1362" s="334">
        <v>121</v>
      </c>
      <c r="T1362" s="336">
        <v>0.10611057408935509</v>
      </c>
      <c r="U1362" s="336">
        <v>1.3717121020601053</v>
      </c>
      <c r="V1362" s="336">
        <v>0.14720190470657246</v>
      </c>
      <c r="W1362" s="336">
        <v>1.4430708703283803</v>
      </c>
      <c r="X1362" s="336" t="s">
        <v>1418</v>
      </c>
      <c r="Y1362" s="336" t="s">
        <v>1418</v>
      </c>
      <c r="Z1362" s="336" t="s">
        <v>1418</v>
      </c>
      <c r="AA1362" s="336" t="s">
        <v>1418</v>
      </c>
      <c r="AB1362" s="336">
        <v>1.5449867240191007E-3</v>
      </c>
      <c r="AC1362" s="340">
        <v>26.027661641726112</v>
      </c>
      <c r="AD1362" s="509">
        <v>0</v>
      </c>
      <c r="AE1362" s="337" t="s">
        <v>2253</v>
      </c>
      <c r="AF1362" s="337" t="s">
        <v>2134</v>
      </c>
      <c r="AG1362" s="341" t="s">
        <v>1436</v>
      </c>
      <c r="AH1362" s="341" t="s">
        <v>2135</v>
      </c>
      <c r="AI1362" s="341">
        <v>1000</v>
      </c>
      <c r="AJ1362" s="341">
        <v>100</v>
      </c>
      <c r="AK1362" s="341">
        <v>1000</v>
      </c>
      <c r="AL1362" s="336">
        <v>0.01</v>
      </c>
      <c r="AM1362" s="336">
        <v>0.15</v>
      </c>
      <c r="AN1362" s="336" t="s">
        <v>34</v>
      </c>
      <c r="AO1362" s="334" t="s">
        <v>1324</v>
      </c>
      <c r="AP1362" s="337" t="s">
        <v>13</v>
      </c>
      <c r="AQ1362" s="343" t="s">
        <v>671</v>
      </c>
      <c r="AR1362" s="336">
        <v>2.1333333333333334E-3</v>
      </c>
      <c r="AS1362" s="336">
        <v>2.1333333333333334E-3</v>
      </c>
      <c r="AT1362" s="336"/>
      <c r="AX1362" s="629"/>
      <c r="AY1362" s="630"/>
      <c r="AZ1362" s="630"/>
      <c r="BA1362" s="630"/>
      <c r="BB1362" s="631"/>
      <c r="BC1362" s="630"/>
      <c r="BD1362" s="630"/>
      <c r="BE1362" s="630"/>
      <c r="BF1362" s="630"/>
      <c r="BG1362" s="631"/>
      <c r="BH1362" s="631"/>
      <c r="BI1362" s="632"/>
      <c r="BJ1362" s="632"/>
      <c r="BK1362" s="632"/>
      <c r="BL1362" s="631"/>
      <c r="BM1362" s="631"/>
      <c r="BN1362" s="631"/>
      <c r="BO1362" s="631"/>
      <c r="BP1362" s="631"/>
      <c r="BQ1362" s="631"/>
      <c r="BR1362" s="631"/>
      <c r="BS1362" s="631"/>
      <c r="BT1362" s="634"/>
      <c r="BU1362" s="635"/>
      <c r="BV1362" s="633"/>
      <c r="BW1362" s="636"/>
    </row>
    <row r="1363" spans="2:75" ht="15.75" customHeight="1">
      <c r="B1363" s="330" t="s">
        <v>1712</v>
      </c>
      <c r="C1363" s="331">
        <v>32397281000154</v>
      </c>
      <c r="D1363" s="332" t="s">
        <v>11</v>
      </c>
      <c r="E1363" s="332" t="s">
        <v>620</v>
      </c>
      <c r="F1363" s="332" t="s">
        <v>663</v>
      </c>
      <c r="G1363" s="333" t="s">
        <v>738</v>
      </c>
      <c r="H1363" s="333" t="s">
        <v>34</v>
      </c>
      <c r="I1363" s="333" t="s">
        <v>1319</v>
      </c>
      <c r="J1363" s="333" t="s">
        <v>608</v>
      </c>
      <c r="K1363" s="334" t="s">
        <v>48</v>
      </c>
      <c r="L1363" s="335"/>
      <c r="M1363" s="335"/>
      <c r="N1363" s="334">
        <v>495174</v>
      </c>
      <c r="O1363" s="334" t="s">
        <v>1321</v>
      </c>
      <c r="P1363" s="338">
        <v>43500</v>
      </c>
      <c r="Q1363" s="339">
        <v>39355500.399999999</v>
      </c>
      <c r="R1363" s="339">
        <v>35485652.018928573</v>
      </c>
      <c r="S1363" s="334">
        <v>121</v>
      </c>
      <c r="T1363" s="336">
        <v>0.11241559956501379</v>
      </c>
      <c r="U1363" s="336">
        <v>1.2644409424398106</v>
      </c>
      <c r="V1363" s="336">
        <v>0.14177358530427719</v>
      </c>
      <c r="W1363" s="336">
        <v>1.3011566264641763</v>
      </c>
      <c r="X1363" s="336">
        <v>0.20959373387126723</v>
      </c>
      <c r="Y1363" s="336">
        <v>1.4738192159661447</v>
      </c>
      <c r="Z1363" s="336">
        <v>0.28269749892199014</v>
      </c>
      <c r="AA1363" s="336">
        <v>1.5448184875526987</v>
      </c>
      <c r="AB1363" s="336">
        <v>2.9953718991341275E-3</v>
      </c>
      <c r="AC1363" s="340">
        <v>9.7409237466492389</v>
      </c>
      <c r="AD1363" s="509">
        <v>0</v>
      </c>
      <c r="AE1363" s="337" t="s">
        <v>2269</v>
      </c>
      <c r="AF1363" s="337" t="s">
        <v>2134</v>
      </c>
      <c r="AG1363" s="341" t="s">
        <v>1436</v>
      </c>
      <c r="AH1363" s="341" t="s">
        <v>2135</v>
      </c>
      <c r="AI1363" s="341">
        <v>0</v>
      </c>
      <c r="AJ1363" s="341">
        <v>0</v>
      </c>
      <c r="AK1363" s="341">
        <v>0</v>
      </c>
      <c r="AL1363" s="336">
        <v>9.0000000000000011E-3</v>
      </c>
      <c r="AM1363" s="336">
        <v>0.2</v>
      </c>
      <c r="AN1363" s="336" t="s">
        <v>34</v>
      </c>
      <c r="AO1363" s="334" t="s">
        <v>1324</v>
      </c>
      <c r="AP1363" s="337" t="s">
        <v>13</v>
      </c>
      <c r="AQ1363" s="343" t="s">
        <v>668</v>
      </c>
      <c r="AR1363" s="336" t="s">
        <v>34</v>
      </c>
      <c r="AS1363" s="336" t="s">
        <v>34</v>
      </c>
      <c r="AT1363" s="336"/>
      <c r="AX1363" s="629"/>
      <c r="AY1363" s="630"/>
      <c r="AZ1363" s="630"/>
      <c r="BA1363" s="630"/>
      <c r="BB1363" s="631"/>
      <c r="BC1363" s="630"/>
      <c r="BD1363" s="630"/>
      <c r="BE1363" s="630"/>
      <c r="BF1363" s="630"/>
      <c r="BG1363" s="631"/>
      <c r="BH1363" s="631"/>
      <c r="BI1363" s="632"/>
      <c r="BJ1363" s="632"/>
      <c r="BK1363" s="632"/>
      <c r="BL1363" s="631"/>
      <c r="BM1363" s="631"/>
      <c r="BN1363" s="631"/>
      <c r="BO1363" s="631"/>
      <c r="BP1363" s="631"/>
      <c r="BQ1363" s="631"/>
      <c r="BR1363" s="631"/>
      <c r="BS1363" s="631"/>
      <c r="BT1363" s="634"/>
      <c r="BU1363" s="635"/>
      <c r="BV1363" s="633"/>
      <c r="BW1363" s="636"/>
    </row>
    <row r="1364" spans="2:75" ht="15.75" customHeight="1">
      <c r="B1364" s="330" t="s">
        <v>223</v>
      </c>
      <c r="C1364" s="331">
        <v>29720571000182</v>
      </c>
      <c r="D1364" s="332" t="s">
        <v>14</v>
      </c>
      <c r="E1364" s="332" t="s">
        <v>15</v>
      </c>
      <c r="F1364" s="332" t="s">
        <v>16</v>
      </c>
      <c r="G1364" s="333"/>
      <c r="H1364" s="333" t="s">
        <v>34</v>
      </c>
      <c r="I1364" s="333" t="s">
        <v>34</v>
      </c>
      <c r="J1364" s="333" t="s">
        <v>690</v>
      </c>
      <c r="K1364" s="334" t="s">
        <v>48</v>
      </c>
      <c r="L1364" s="335"/>
      <c r="M1364" s="335" t="s">
        <v>1415</v>
      </c>
      <c r="N1364" s="334">
        <v>484768</v>
      </c>
      <c r="O1364" s="334" t="s">
        <v>1321</v>
      </c>
      <c r="P1364" s="338">
        <v>43193</v>
      </c>
      <c r="Q1364" s="339">
        <v>225416341.66999999</v>
      </c>
      <c r="R1364" s="339">
        <v>185423970.75821432</v>
      </c>
      <c r="S1364" s="334">
        <v>121</v>
      </c>
      <c r="T1364" s="336">
        <v>0.13149037438503686</v>
      </c>
      <c r="U1364" s="336">
        <v>1.6998017341465252</v>
      </c>
      <c r="V1364" s="336">
        <v>0.21047650385895733</v>
      </c>
      <c r="W1364" s="336">
        <v>2.0633735155320911</v>
      </c>
      <c r="X1364" s="336">
        <v>0.39694538508590815</v>
      </c>
      <c r="Y1364" s="336">
        <v>3.0101089644233761</v>
      </c>
      <c r="Z1364" s="336">
        <v>0.58722263119793783</v>
      </c>
      <c r="AA1364" s="336">
        <v>3.3379638064135433</v>
      </c>
      <c r="AB1364" s="336">
        <v>1.8859296013212394E-2</v>
      </c>
      <c r="AC1364" s="340">
        <v>4.990118646901295</v>
      </c>
      <c r="AD1364" s="509">
        <v>0</v>
      </c>
      <c r="AE1364" s="337" t="s">
        <v>2293</v>
      </c>
      <c r="AF1364" s="337" t="s">
        <v>973</v>
      </c>
      <c r="AG1364" s="341" t="s">
        <v>973</v>
      </c>
      <c r="AH1364" s="341" t="s">
        <v>2135</v>
      </c>
      <c r="AI1364" s="341">
        <v>10000</v>
      </c>
      <c r="AJ1364" s="341">
        <v>1000</v>
      </c>
      <c r="AK1364" s="341">
        <v>10000</v>
      </c>
      <c r="AL1364" s="336">
        <v>1.6E-2</v>
      </c>
      <c r="AM1364" s="336">
        <v>0.2</v>
      </c>
      <c r="AN1364" s="336" t="s">
        <v>2147</v>
      </c>
      <c r="AO1364" s="334" t="s">
        <v>1324</v>
      </c>
      <c r="AP1364" s="337" t="s">
        <v>13</v>
      </c>
      <c r="AQ1364" s="343" t="s">
        <v>668</v>
      </c>
      <c r="AR1364" s="336">
        <v>3.1999999999999997E-3</v>
      </c>
      <c r="AS1364" s="336">
        <v>3.1999999999999997E-3</v>
      </c>
      <c r="AT1364" s="336"/>
      <c r="AX1364" s="629"/>
      <c r="AY1364" s="630"/>
      <c r="AZ1364" s="630"/>
      <c r="BA1364" s="630"/>
      <c r="BB1364" s="631"/>
      <c r="BC1364" s="630"/>
      <c r="BD1364" s="630"/>
      <c r="BE1364" s="630"/>
      <c r="BF1364" s="630"/>
      <c r="BG1364" s="631"/>
      <c r="BH1364" s="631"/>
      <c r="BI1364" s="632"/>
      <c r="BJ1364" s="632"/>
      <c r="BK1364" s="632"/>
      <c r="BL1364" s="631"/>
      <c r="BM1364" s="631"/>
      <c r="BN1364" s="631"/>
      <c r="BO1364" s="631"/>
      <c r="BP1364" s="631"/>
      <c r="BQ1364" s="631"/>
      <c r="BR1364" s="631"/>
      <c r="BS1364" s="631"/>
      <c r="BT1364" s="634"/>
      <c r="BU1364" s="635"/>
      <c r="BV1364" s="633"/>
      <c r="BW1364" s="636"/>
    </row>
    <row r="1365" spans="2:75" ht="15.75" customHeight="1">
      <c r="B1365" s="330" t="s">
        <v>89</v>
      </c>
      <c r="C1365" s="331">
        <v>31848209000133</v>
      </c>
      <c r="D1365" s="332" t="s">
        <v>13</v>
      </c>
      <c r="E1365" s="332" t="s">
        <v>615</v>
      </c>
      <c r="F1365" s="332" t="s">
        <v>619</v>
      </c>
      <c r="G1365" s="333" t="s">
        <v>34</v>
      </c>
      <c r="H1365" s="333" t="s">
        <v>1337</v>
      </c>
      <c r="I1365" s="333" t="s">
        <v>34</v>
      </c>
      <c r="J1365" s="333"/>
      <c r="K1365" s="334" t="s">
        <v>48</v>
      </c>
      <c r="L1365" s="335"/>
      <c r="M1365" s="335" t="s">
        <v>34</v>
      </c>
      <c r="N1365" s="334">
        <v>494747</v>
      </c>
      <c r="O1365" s="334" t="s">
        <v>1321</v>
      </c>
      <c r="P1365" s="338">
        <v>43560</v>
      </c>
      <c r="Q1365" s="339">
        <v>33638931.539999999</v>
      </c>
      <c r="R1365" s="339">
        <v>48668635.234722219</v>
      </c>
      <c r="S1365" s="334">
        <v>121</v>
      </c>
      <c r="T1365" s="336">
        <v>6.9805890790207048E-2</v>
      </c>
      <c r="U1365" s="336">
        <v>0.90239437505426667</v>
      </c>
      <c r="V1365" s="336">
        <v>0.11523754069599712</v>
      </c>
      <c r="W1365" s="336">
        <v>1.1297132226526803</v>
      </c>
      <c r="X1365" s="336">
        <v>0.21022952897328917</v>
      </c>
      <c r="Y1365" s="336">
        <v>1.5942087086162902</v>
      </c>
      <c r="Z1365" s="336">
        <v>0.42857134560128562</v>
      </c>
      <c r="AA1365" s="336">
        <v>2.4361384661975629</v>
      </c>
      <c r="AB1365" s="336">
        <v>2.5630517289940955E-2</v>
      </c>
      <c r="AC1365" s="340">
        <v>0.47854705729517744</v>
      </c>
      <c r="AD1365" s="509">
        <v>0</v>
      </c>
      <c r="AE1365" s="337" t="s">
        <v>2175</v>
      </c>
      <c r="AF1365" s="337" t="s">
        <v>761</v>
      </c>
      <c r="AG1365" s="341" t="s">
        <v>1438</v>
      </c>
      <c r="AH1365" s="341" t="s">
        <v>2135</v>
      </c>
      <c r="AI1365" s="341" t="s">
        <v>1428</v>
      </c>
      <c r="AJ1365" s="341" t="s">
        <v>1428</v>
      </c>
      <c r="AK1365" s="341" t="s">
        <v>1428</v>
      </c>
      <c r="AL1365" s="640">
        <v>0.02</v>
      </c>
      <c r="AM1365" s="640">
        <v>0.2</v>
      </c>
      <c r="AN1365" s="336" t="s">
        <v>64</v>
      </c>
      <c r="AO1365" s="334" t="s">
        <v>1324</v>
      </c>
      <c r="AP1365" s="337" t="s">
        <v>13</v>
      </c>
      <c r="AQ1365" s="343" t="s">
        <v>698</v>
      </c>
      <c r="AR1365" s="336">
        <v>6.6666666666666662E-3</v>
      </c>
      <c r="AS1365" s="336">
        <v>6.6666666666666662E-3</v>
      </c>
      <c r="AT1365" s="336"/>
      <c r="AX1365" s="629"/>
      <c r="AY1365" s="630"/>
      <c r="AZ1365" s="630"/>
      <c r="BA1365" s="630"/>
      <c r="BB1365" s="631"/>
      <c r="BC1365" s="630"/>
      <c r="BD1365" s="630"/>
      <c r="BE1365" s="630"/>
      <c r="BF1365" s="630"/>
      <c r="BG1365" s="631"/>
      <c r="BH1365" s="631"/>
      <c r="BI1365" s="632"/>
      <c r="BJ1365" s="632"/>
      <c r="BK1365" s="632"/>
      <c r="BL1365" s="631"/>
      <c r="BM1365" s="631"/>
      <c r="BN1365" s="631"/>
      <c r="BO1365" s="631"/>
      <c r="BP1365" s="631"/>
      <c r="BQ1365" s="631"/>
      <c r="BR1365" s="631"/>
      <c r="BS1365" s="631"/>
      <c r="BT1365" s="634"/>
      <c r="BU1365" s="635"/>
      <c r="BV1365" s="633"/>
      <c r="BW1365" s="636"/>
    </row>
    <row r="1366" spans="2:75" ht="15.75" customHeight="1">
      <c r="B1366" s="330" t="s">
        <v>875</v>
      </c>
      <c r="C1366" s="331">
        <v>39281097000193</v>
      </c>
      <c r="D1366" s="332" t="s">
        <v>13</v>
      </c>
      <c r="E1366" s="332" t="s">
        <v>615</v>
      </c>
      <c r="F1366" s="332" t="s">
        <v>619</v>
      </c>
      <c r="G1366" s="333" t="s">
        <v>34</v>
      </c>
      <c r="H1366" s="333" t="s">
        <v>1337</v>
      </c>
      <c r="I1366" s="333" t="s">
        <v>34</v>
      </c>
      <c r="J1366" s="333" t="s">
        <v>611</v>
      </c>
      <c r="K1366" s="334" t="s">
        <v>48</v>
      </c>
      <c r="L1366" s="335"/>
      <c r="M1366" s="335" t="s">
        <v>1415</v>
      </c>
      <c r="N1366" s="334">
        <v>558885</v>
      </c>
      <c r="O1366" s="334" t="s">
        <v>1321</v>
      </c>
      <c r="P1366" s="338">
        <v>44134</v>
      </c>
      <c r="Q1366" s="339">
        <v>9636137.8200000003</v>
      </c>
      <c r="R1366" s="339">
        <v>8991444.0489285681</v>
      </c>
      <c r="S1366" s="334">
        <v>121</v>
      </c>
      <c r="T1366" s="336">
        <v>3.0263496022392422E-2</v>
      </c>
      <c r="U1366" s="336">
        <v>0.3912221199520215</v>
      </c>
      <c r="V1366" s="336">
        <v>5.5223231318114463E-2</v>
      </c>
      <c r="W1366" s="336">
        <v>0.54137231878507586</v>
      </c>
      <c r="X1366" s="336" t="s">
        <v>1418</v>
      </c>
      <c r="Y1366" s="336" t="s">
        <v>1418</v>
      </c>
      <c r="Z1366" s="336" t="s">
        <v>1418</v>
      </c>
      <c r="AA1366" s="336" t="s">
        <v>1418</v>
      </c>
      <c r="AB1366" s="336">
        <v>3.0352986794339284E-2</v>
      </c>
      <c r="AC1366" s="340">
        <v>-1.4146394531870381</v>
      </c>
      <c r="AD1366" s="509">
        <v>39363097000132</v>
      </c>
      <c r="AE1366" s="337" t="s">
        <v>2148</v>
      </c>
      <c r="AF1366" s="337" t="s">
        <v>2134</v>
      </c>
      <c r="AG1366" s="341" t="s">
        <v>1436</v>
      </c>
      <c r="AH1366" s="341" t="s">
        <v>726</v>
      </c>
      <c r="AI1366" s="341">
        <v>50000</v>
      </c>
      <c r="AJ1366" s="341">
        <v>50000</v>
      </c>
      <c r="AK1366" s="341">
        <v>50000</v>
      </c>
      <c r="AL1366" s="336">
        <v>5.0000000000000001E-3</v>
      </c>
      <c r="AM1366" s="336" t="s">
        <v>34</v>
      </c>
      <c r="AN1366" s="336" t="s">
        <v>34</v>
      </c>
      <c r="AO1366" s="334" t="s">
        <v>1324</v>
      </c>
      <c r="AP1366" s="337" t="s">
        <v>13</v>
      </c>
      <c r="AQ1366" s="343" t="s">
        <v>679</v>
      </c>
      <c r="AR1366" s="336">
        <v>3.3333333333333331E-3</v>
      </c>
      <c r="AS1366" s="336">
        <v>3.3333333333333331E-3</v>
      </c>
      <c r="AT1366" s="336"/>
      <c r="AX1366" s="629"/>
      <c r="AY1366" s="630"/>
      <c r="AZ1366" s="630"/>
      <c r="BA1366" s="630"/>
      <c r="BB1366" s="631"/>
      <c r="BC1366" s="630"/>
      <c r="BD1366" s="630"/>
      <c r="BE1366" s="630"/>
      <c r="BF1366" s="630"/>
      <c r="BG1366" s="631"/>
      <c r="BH1366" s="631"/>
      <c r="BI1366" s="632"/>
      <c r="BJ1366" s="632"/>
      <c r="BK1366" s="632"/>
      <c r="BL1366" s="631"/>
      <c r="BM1366" s="631"/>
      <c r="BN1366" s="631"/>
      <c r="BO1366" s="631"/>
      <c r="BP1366" s="631"/>
      <c r="BQ1366" s="631"/>
      <c r="BR1366" s="631"/>
      <c r="BS1366" s="631"/>
      <c r="BT1366" s="634"/>
      <c r="BU1366" s="635"/>
      <c r="BV1366" s="633"/>
      <c r="BW1366" s="636"/>
    </row>
    <row r="1367" spans="2:75" ht="15.75" customHeight="1">
      <c r="B1367" s="330" t="s">
        <v>1540</v>
      </c>
      <c r="C1367" s="331">
        <v>39363097000132</v>
      </c>
      <c r="D1367" s="332" t="s">
        <v>13</v>
      </c>
      <c r="E1367" s="332" t="s">
        <v>615</v>
      </c>
      <c r="F1367" s="332" t="s">
        <v>619</v>
      </c>
      <c r="G1367" s="333" t="s">
        <v>34</v>
      </c>
      <c r="H1367" s="333" t="s">
        <v>1337</v>
      </c>
      <c r="I1367" s="333" t="s">
        <v>34</v>
      </c>
      <c r="J1367" s="333" t="s">
        <v>611</v>
      </c>
      <c r="K1367" s="334" t="s">
        <v>48</v>
      </c>
      <c r="L1367" s="335"/>
      <c r="M1367" s="335"/>
      <c r="N1367" s="334">
        <v>558877</v>
      </c>
      <c r="O1367" s="334" t="s">
        <v>1321</v>
      </c>
      <c r="P1367" s="338">
        <v>44134</v>
      </c>
      <c r="Q1367" s="339">
        <v>221966950.93000001</v>
      </c>
      <c r="R1367" s="339">
        <v>219721053.22658721</v>
      </c>
      <c r="S1367" s="334">
        <v>121</v>
      </c>
      <c r="T1367" s="336">
        <v>3.8982256656885594E-2</v>
      </c>
      <c r="U1367" s="336">
        <v>0.43846905177209383</v>
      </c>
      <c r="V1367" s="336">
        <v>5.3258484250659599E-2</v>
      </c>
      <c r="W1367" s="336">
        <v>0.48879083892430175</v>
      </c>
      <c r="X1367" s="336" t="s">
        <v>1418</v>
      </c>
      <c r="Y1367" s="336" t="s">
        <v>1418</v>
      </c>
      <c r="Z1367" s="336" t="s">
        <v>1418</v>
      </c>
      <c r="AA1367" s="336" t="s">
        <v>1418</v>
      </c>
      <c r="AB1367" s="336">
        <v>2.8507471806608238E-2</v>
      </c>
      <c r="AC1367" s="340">
        <v>-1.7942193768823795</v>
      </c>
      <c r="AD1367" s="509">
        <v>0</v>
      </c>
      <c r="AE1367" s="337" t="s">
        <v>2148</v>
      </c>
      <c r="AF1367" s="337" t="s">
        <v>2134</v>
      </c>
      <c r="AG1367" s="341" t="s">
        <v>1436</v>
      </c>
      <c r="AH1367" s="341" t="s">
        <v>726</v>
      </c>
      <c r="AI1367" s="341">
        <v>100000</v>
      </c>
      <c r="AJ1367" s="341">
        <v>100000</v>
      </c>
      <c r="AK1367" s="341">
        <v>100000</v>
      </c>
      <c r="AL1367" s="336">
        <v>1E-3</v>
      </c>
      <c r="AM1367" s="336">
        <v>0.1</v>
      </c>
      <c r="AN1367" s="336" t="s">
        <v>34</v>
      </c>
      <c r="AO1367" s="334" t="s">
        <v>1324</v>
      </c>
      <c r="AP1367" s="337" t="s">
        <v>13</v>
      </c>
      <c r="AQ1367" s="343" t="s">
        <v>679</v>
      </c>
      <c r="AR1367" s="336" t="s">
        <v>34</v>
      </c>
      <c r="AS1367" s="336" t="s">
        <v>34</v>
      </c>
      <c r="AT1367" s="336"/>
      <c r="AX1367" s="629"/>
      <c r="AY1367" s="630"/>
      <c r="AZ1367" s="630"/>
      <c r="BA1367" s="630"/>
      <c r="BB1367" s="631"/>
      <c r="BC1367" s="630"/>
      <c r="BD1367" s="630"/>
      <c r="BE1367" s="630"/>
      <c r="BF1367" s="630"/>
      <c r="BG1367" s="631"/>
      <c r="BH1367" s="631"/>
      <c r="BI1367" s="632"/>
      <c r="BJ1367" s="632"/>
      <c r="BK1367" s="632"/>
      <c r="BL1367" s="631"/>
      <c r="BM1367" s="631"/>
      <c r="BN1367" s="631"/>
      <c r="BO1367" s="631"/>
      <c r="BP1367" s="631"/>
      <c r="BQ1367" s="631"/>
      <c r="BR1367" s="631"/>
      <c r="BS1367" s="631"/>
      <c r="BT1367" s="634"/>
      <c r="BU1367" s="635"/>
      <c r="BV1367" s="633"/>
      <c r="BW1367" s="636"/>
    </row>
    <row r="1368" spans="2:75" ht="15.75" customHeight="1">
      <c r="B1368" s="330" t="s">
        <v>1569</v>
      </c>
      <c r="C1368" s="331">
        <v>19009392000188</v>
      </c>
      <c r="D1368" s="332" t="s">
        <v>13</v>
      </c>
      <c r="E1368" s="332" t="s">
        <v>615</v>
      </c>
      <c r="F1368" s="332" t="s">
        <v>619</v>
      </c>
      <c r="G1368" s="333" t="s">
        <v>34</v>
      </c>
      <c r="H1368" s="333" t="s">
        <v>1338</v>
      </c>
      <c r="I1368" s="333" t="s">
        <v>34</v>
      </c>
      <c r="J1368" s="333" t="s">
        <v>611</v>
      </c>
      <c r="K1368" s="334" t="s">
        <v>48</v>
      </c>
      <c r="L1368" s="335"/>
      <c r="M1368" s="335"/>
      <c r="N1368" s="334">
        <v>357898</v>
      </c>
      <c r="O1368" s="334" t="s">
        <v>1321</v>
      </c>
      <c r="P1368" s="338">
        <v>41635</v>
      </c>
      <c r="Q1368" s="339">
        <v>2696885632.1500001</v>
      </c>
      <c r="R1368" s="339">
        <v>2040937267.2300398</v>
      </c>
      <c r="S1368" s="334">
        <v>121</v>
      </c>
      <c r="T1368" s="336">
        <v>0.53230242447486686</v>
      </c>
      <c r="U1368" s="336">
        <v>5.9872916380856935</v>
      </c>
      <c r="V1368" s="336">
        <v>0.6200521510549466</v>
      </c>
      <c r="W1368" s="336">
        <v>5.6906578426931418</v>
      </c>
      <c r="X1368" s="336">
        <v>0.91424175001763119</v>
      </c>
      <c r="Y1368" s="336">
        <v>6.4287564056761974</v>
      </c>
      <c r="Z1368" s="336">
        <v>1.0970474763257285</v>
      </c>
      <c r="AA1368" s="336">
        <v>5.9948858041318474</v>
      </c>
      <c r="AB1368" s="336">
        <v>0.20550334869406661</v>
      </c>
      <c r="AC1368" s="340">
        <v>1.9428064619164858</v>
      </c>
      <c r="AD1368" s="509">
        <v>18764148000168</v>
      </c>
      <c r="AE1368" s="337" t="s">
        <v>1554</v>
      </c>
      <c r="AF1368" s="337" t="s">
        <v>2146</v>
      </c>
      <c r="AG1368" s="341" t="s">
        <v>1554</v>
      </c>
      <c r="AH1368" s="341" t="s">
        <v>726</v>
      </c>
      <c r="AI1368" s="341">
        <v>1000000</v>
      </c>
      <c r="AJ1368" s="341">
        <v>200000</v>
      </c>
      <c r="AK1368" s="341">
        <v>1000000</v>
      </c>
      <c r="AL1368" s="336">
        <v>0</v>
      </c>
      <c r="AM1368" s="336" t="s">
        <v>34</v>
      </c>
      <c r="AN1368" s="336" t="s">
        <v>64</v>
      </c>
      <c r="AO1368" s="334" t="s">
        <v>1324</v>
      </c>
      <c r="AP1368" s="337" t="s">
        <v>13</v>
      </c>
      <c r="AQ1368" s="343" t="s">
        <v>679</v>
      </c>
      <c r="AR1368" s="336" t="s">
        <v>34</v>
      </c>
      <c r="AS1368" s="336" t="s">
        <v>34</v>
      </c>
      <c r="AT1368" s="336"/>
      <c r="AX1368" s="629"/>
      <c r="AY1368" s="630"/>
      <c r="AZ1368" s="630"/>
      <c r="BA1368" s="630"/>
      <c r="BB1368" s="631"/>
      <c r="BC1368" s="630"/>
      <c r="BD1368" s="630"/>
      <c r="BE1368" s="630"/>
      <c r="BF1368" s="630"/>
      <c r="BG1368" s="631"/>
      <c r="BH1368" s="631"/>
      <c r="BI1368" s="632"/>
      <c r="BJ1368" s="632"/>
      <c r="BK1368" s="632"/>
      <c r="BL1368" s="631"/>
      <c r="BM1368" s="631"/>
      <c r="BN1368" s="631"/>
      <c r="BO1368" s="631"/>
      <c r="BP1368" s="631"/>
      <c r="BQ1368" s="631"/>
      <c r="BR1368" s="631"/>
      <c r="BS1368" s="631"/>
      <c r="BT1368" s="634"/>
      <c r="BU1368" s="635"/>
      <c r="BV1368" s="633"/>
      <c r="BW1368" s="636"/>
    </row>
    <row r="1369" spans="2:75" ht="15.75" customHeight="1">
      <c r="B1369" s="330" t="s">
        <v>1431</v>
      </c>
      <c r="C1369" s="331">
        <v>12809201000113</v>
      </c>
      <c r="D1369" s="332" t="s">
        <v>13</v>
      </c>
      <c r="E1369" s="332" t="s">
        <v>615</v>
      </c>
      <c r="F1369" s="332" t="s">
        <v>619</v>
      </c>
      <c r="G1369" s="333" t="s">
        <v>34</v>
      </c>
      <c r="H1369" s="333" t="s">
        <v>1338</v>
      </c>
      <c r="I1369" s="333" t="s">
        <v>34</v>
      </c>
      <c r="J1369" s="333" t="s">
        <v>611</v>
      </c>
      <c r="K1369" s="334" t="s">
        <v>48</v>
      </c>
      <c r="L1369" s="335"/>
      <c r="M1369" s="335" t="s">
        <v>1415</v>
      </c>
      <c r="N1369" s="334">
        <v>263486</v>
      </c>
      <c r="O1369" s="334" t="s">
        <v>1324</v>
      </c>
      <c r="P1369" s="338">
        <v>40513</v>
      </c>
      <c r="Q1369" s="339">
        <v>2971098406.5999999</v>
      </c>
      <c r="R1369" s="339">
        <v>2522458969.1837339</v>
      </c>
      <c r="S1369" s="334">
        <v>121</v>
      </c>
      <c r="T1369" s="336">
        <v>0.40247498650517444</v>
      </c>
      <c r="U1369" s="336">
        <v>5.2028727061708491</v>
      </c>
      <c r="V1369" s="336">
        <v>0.57934673812714865</v>
      </c>
      <c r="W1369" s="336">
        <v>5.6795352157812404</v>
      </c>
      <c r="X1369" s="336">
        <v>0.81104307429972611</v>
      </c>
      <c r="Y1369" s="336">
        <v>6.1502869669456928</v>
      </c>
      <c r="Z1369" s="336">
        <v>0.98033363629301551</v>
      </c>
      <c r="AA1369" s="336">
        <v>5.5725342013476471</v>
      </c>
      <c r="AB1369" s="336">
        <v>0.19479193613858659</v>
      </c>
      <c r="AC1369" s="340">
        <v>1.9409022306114228</v>
      </c>
      <c r="AD1369" s="509">
        <v>12808980000132</v>
      </c>
      <c r="AE1369" s="337" t="s">
        <v>2424</v>
      </c>
      <c r="AF1369" s="337" t="s">
        <v>2137</v>
      </c>
      <c r="AG1369" s="341" t="s">
        <v>59</v>
      </c>
      <c r="AH1369" s="341" t="s">
        <v>726</v>
      </c>
      <c r="AI1369" s="341">
        <v>1000000</v>
      </c>
      <c r="AJ1369" s="341">
        <v>0</v>
      </c>
      <c r="AK1369" s="341">
        <v>0</v>
      </c>
      <c r="AL1369" s="336">
        <v>6.9999999999999993E-3</v>
      </c>
      <c r="AM1369" s="336">
        <v>0.2</v>
      </c>
      <c r="AN1369" s="336" t="s">
        <v>64</v>
      </c>
      <c r="AO1369" s="334" t="s">
        <v>1324</v>
      </c>
      <c r="AP1369" s="337" t="s">
        <v>13</v>
      </c>
      <c r="AQ1369" s="343" t="s">
        <v>679</v>
      </c>
      <c r="AR1369" s="336" t="s">
        <v>34</v>
      </c>
      <c r="AS1369" s="336" t="s">
        <v>34</v>
      </c>
      <c r="AT1369" s="336"/>
      <c r="AX1369" s="629"/>
      <c r="AY1369" s="630"/>
      <c r="AZ1369" s="630"/>
      <c r="BA1369" s="630"/>
      <c r="BB1369" s="631"/>
      <c r="BC1369" s="630"/>
      <c r="BD1369" s="630"/>
      <c r="BE1369" s="630"/>
      <c r="BF1369" s="630"/>
      <c r="BG1369" s="631"/>
      <c r="BH1369" s="631"/>
      <c r="BI1369" s="632"/>
      <c r="BJ1369" s="632"/>
      <c r="BK1369" s="632"/>
      <c r="BL1369" s="631"/>
      <c r="BM1369" s="631"/>
      <c r="BN1369" s="631"/>
      <c r="BO1369" s="631"/>
      <c r="BP1369" s="631"/>
      <c r="BQ1369" s="631"/>
      <c r="BR1369" s="631"/>
      <c r="BS1369" s="631"/>
      <c r="BT1369" s="634"/>
      <c r="BU1369" s="635"/>
      <c r="BV1369" s="633"/>
      <c r="BW1369" s="636"/>
    </row>
    <row r="1370" spans="2:75" ht="15.75" customHeight="1">
      <c r="B1370" s="330" t="s">
        <v>923</v>
      </c>
      <c r="C1370" s="331">
        <v>22652091000182</v>
      </c>
      <c r="D1370" s="332" t="s">
        <v>11</v>
      </c>
      <c r="E1370" s="332" t="s">
        <v>620</v>
      </c>
      <c r="F1370" s="332" t="s">
        <v>672</v>
      </c>
      <c r="G1370" s="333" t="s">
        <v>738</v>
      </c>
      <c r="H1370" s="333" t="s">
        <v>34</v>
      </c>
      <c r="I1370" s="333" t="s">
        <v>1304</v>
      </c>
      <c r="J1370" s="333" t="s">
        <v>608</v>
      </c>
      <c r="K1370" s="334" t="s">
        <v>48</v>
      </c>
      <c r="L1370" s="335"/>
      <c r="M1370" s="335" t="s">
        <v>34</v>
      </c>
      <c r="N1370" s="334">
        <v>412112</v>
      </c>
      <c r="O1370" s="334" t="s">
        <v>1321</v>
      </c>
      <c r="P1370" s="338">
        <v>42354</v>
      </c>
      <c r="Q1370" s="339">
        <v>1591951921.1900001</v>
      </c>
      <c r="R1370" s="339">
        <v>1253408783.1605954</v>
      </c>
      <c r="S1370" s="334">
        <v>121</v>
      </c>
      <c r="T1370" s="336">
        <v>0.1014433731350044</v>
      </c>
      <c r="U1370" s="336">
        <v>1.3113782843725468</v>
      </c>
      <c r="V1370" s="336">
        <v>0.15493056295190999</v>
      </c>
      <c r="W1370" s="336">
        <v>1.5188375637200309</v>
      </c>
      <c r="X1370" s="336">
        <v>0.28598456047970067</v>
      </c>
      <c r="Y1370" s="336">
        <v>2.1686728742300896</v>
      </c>
      <c r="Z1370" s="336">
        <v>0.39950221548749987</v>
      </c>
      <c r="AA1370" s="336">
        <v>2.2709001067600232</v>
      </c>
      <c r="AB1370" s="336">
        <v>3.2111891198131383E-3</v>
      </c>
      <c r="AC1370" s="340">
        <v>14.615911899718048</v>
      </c>
      <c r="AD1370" s="509">
        <v>0</v>
      </c>
      <c r="AE1370" s="337" t="s">
        <v>2253</v>
      </c>
      <c r="AF1370" s="337" t="s">
        <v>2134</v>
      </c>
      <c r="AG1370" s="341" t="s">
        <v>1436</v>
      </c>
      <c r="AH1370" s="341" t="s">
        <v>2135</v>
      </c>
      <c r="AI1370" s="341">
        <v>1000</v>
      </c>
      <c r="AJ1370" s="341">
        <v>100</v>
      </c>
      <c r="AK1370" s="341">
        <v>1000</v>
      </c>
      <c r="AL1370" s="336">
        <v>0.01</v>
      </c>
      <c r="AM1370" s="336" t="s">
        <v>34</v>
      </c>
      <c r="AN1370" s="336" t="s">
        <v>2166</v>
      </c>
      <c r="AO1370" s="334" t="s">
        <v>1324</v>
      </c>
      <c r="AP1370" s="337" t="s">
        <v>13</v>
      </c>
      <c r="AQ1370" s="343" t="s">
        <v>671</v>
      </c>
      <c r="AR1370" s="336">
        <v>3.0000000000000001E-3</v>
      </c>
      <c r="AS1370" s="336">
        <v>3.0000000000000001E-3</v>
      </c>
      <c r="AT1370" s="336"/>
      <c r="AX1370" s="629"/>
      <c r="AY1370" s="630"/>
      <c r="AZ1370" s="630"/>
      <c r="BA1370" s="630"/>
      <c r="BB1370" s="631"/>
      <c r="BC1370" s="630"/>
      <c r="BD1370" s="630"/>
      <c r="BE1370" s="630"/>
      <c r="BF1370" s="630"/>
      <c r="BG1370" s="631"/>
      <c r="BH1370" s="631"/>
      <c r="BI1370" s="632"/>
      <c r="BJ1370" s="632"/>
      <c r="BK1370" s="632"/>
      <c r="BL1370" s="631"/>
      <c r="BM1370" s="631"/>
      <c r="BN1370" s="631"/>
      <c r="BO1370" s="631"/>
      <c r="BP1370" s="631"/>
      <c r="BQ1370" s="631"/>
      <c r="BR1370" s="631"/>
      <c r="BS1370" s="631"/>
      <c r="BT1370" s="634"/>
      <c r="BU1370" s="635"/>
      <c r="BV1370" s="633"/>
      <c r="BW1370" s="636"/>
    </row>
    <row r="1371" spans="2:75" ht="15.75" customHeight="1">
      <c r="B1371" s="330" t="s">
        <v>1286</v>
      </c>
      <c r="C1371" s="331">
        <v>46329524000121</v>
      </c>
      <c r="D1371" s="332" t="s">
        <v>14</v>
      </c>
      <c r="E1371" s="332" t="s">
        <v>607</v>
      </c>
      <c r="F1371" s="332" t="s">
        <v>1317</v>
      </c>
      <c r="G1371" s="333"/>
      <c r="H1371" s="333" t="s">
        <v>34</v>
      </c>
      <c r="I1371" s="333" t="s">
        <v>34</v>
      </c>
      <c r="J1371" s="333" t="s">
        <v>608</v>
      </c>
      <c r="K1371" s="334" t="s">
        <v>48</v>
      </c>
      <c r="L1371" s="335"/>
      <c r="M1371" s="335" t="s">
        <v>1415</v>
      </c>
      <c r="N1371" s="334">
        <v>659622</v>
      </c>
      <c r="O1371" s="334" t="s">
        <v>1321</v>
      </c>
      <c r="P1371" s="338">
        <v>44725</v>
      </c>
      <c r="Q1371" s="339">
        <v>72542707.579999998</v>
      </c>
      <c r="R1371" s="339" t="s">
        <v>1418</v>
      </c>
      <c r="S1371" s="334">
        <v>122</v>
      </c>
      <c r="T1371" s="336" t="s">
        <v>1418</v>
      </c>
      <c r="U1371" s="336" t="s">
        <v>1418</v>
      </c>
      <c r="V1371" s="336" t="s">
        <v>1418</v>
      </c>
      <c r="W1371" s="336" t="s">
        <v>1418</v>
      </c>
      <c r="X1371" s="336" t="s">
        <v>1418</v>
      </c>
      <c r="Y1371" s="336" t="s">
        <v>1418</v>
      </c>
      <c r="Z1371" s="336" t="s">
        <v>1418</v>
      </c>
      <c r="AA1371" s="336" t="s">
        <v>1418</v>
      </c>
      <c r="AB1371" s="336" t="s">
        <v>1418</v>
      </c>
      <c r="AC1371" s="340" t="s">
        <v>1418</v>
      </c>
      <c r="AD1371" s="509">
        <v>46465003000100</v>
      </c>
      <c r="AE1371" s="337" t="s">
        <v>2148</v>
      </c>
      <c r="AF1371" s="337" t="s">
        <v>2134</v>
      </c>
      <c r="AG1371" s="341" t="s">
        <v>1436</v>
      </c>
      <c r="AH1371" s="341" t="s">
        <v>2135</v>
      </c>
      <c r="AI1371" s="341" t="s">
        <v>1428</v>
      </c>
      <c r="AJ1371" s="341" t="s">
        <v>1428</v>
      </c>
      <c r="AK1371" s="341" t="s">
        <v>1428</v>
      </c>
      <c r="AL1371" s="640">
        <v>0</v>
      </c>
      <c r="AM1371" s="640" t="s">
        <v>34</v>
      </c>
      <c r="AN1371" s="336" t="s">
        <v>2152</v>
      </c>
      <c r="AO1371" s="334" t="s">
        <v>1324</v>
      </c>
      <c r="AP1371" s="337" t="s">
        <v>716</v>
      </c>
      <c r="AQ1371" s="343" t="s">
        <v>659</v>
      </c>
      <c r="AR1371" s="336" t="s">
        <v>34</v>
      </c>
      <c r="AS1371" s="336" t="s">
        <v>34</v>
      </c>
      <c r="AT1371" s="336"/>
      <c r="AX1371" s="629"/>
      <c r="AY1371" s="630"/>
      <c r="AZ1371" s="630"/>
      <c r="BA1371" s="630"/>
      <c r="BB1371" s="631"/>
      <c r="BC1371" s="630"/>
      <c r="BD1371" s="630"/>
      <c r="BE1371" s="630"/>
      <c r="BF1371" s="630"/>
      <c r="BG1371" s="631"/>
      <c r="BH1371" s="631"/>
      <c r="BI1371" s="632"/>
      <c r="BJ1371" s="632"/>
      <c r="BK1371" s="632"/>
      <c r="BL1371" s="631"/>
      <c r="BM1371" s="631"/>
      <c r="BN1371" s="631"/>
      <c r="BO1371" s="631"/>
      <c r="BP1371" s="631"/>
      <c r="BQ1371" s="631"/>
      <c r="BR1371" s="631"/>
      <c r="BS1371" s="631"/>
      <c r="BT1371" s="634"/>
      <c r="BU1371" s="635"/>
      <c r="BV1371" s="633"/>
      <c r="BW1371" s="636"/>
    </row>
    <row r="1372" spans="2:75" ht="15.75" customHeight="1">
      <c r="B1372" s="330" t="s">
        <v>912</v>
      </c>
      <c r="C1372" s="331">
        <v>38948507000144</v>
      </c>
      <c r="D1372" s="332" t="s">
        <v>14</v>
      </c>
      <c r="E1372" s="332" t="s">
        <v>607</v>
      </c>
      <c r="F1372" s="332" t="s">
        <v>1317</v>
      </c>
      <c r="G1372" s="333"/>
      <c r="H1372" s="333" t="s">
        <v>34</v>
      </c>
      <c r="I1372" s="333" t="s">
        <v>34</v>
      </c>
      <c r="J1372" s="333" t="s">
        <v>608</v>
      </c>
      <c r="K1372" s="334" t="s">
        <v>48</v>
      </c>
      <c r="L1372" s="335"/>
      <c r="M1372" s="335" t="s">
        <v>1415</v>
      </c>
      <c r="N1372" s="334">
        <v>558907</v>
      </c>
      <c r="O1372" s="334" t="s">
        <v>1321</v>
      </c>
      <c r="P1372" s="338">
        <v>44134</v>
      </c>
      <c r="Q1372" s="339">
        <v>9171405.2899999991</v>
      </c>
      <c r="R1372" s="339">
        <v>11982373.347460322</v>
      </c>
      <c r="S1372" s="334">
        <v>122</v>
      </c>
      <c r="T1372" s="336">
        <v>-0.10905011277256604</v>
      </c>
      <c r="U1372" s="336">
        <v>-1.4097120923611548</v>
      </c>
      <c r="V1372" s="336">
        <v>-0.33319062378577702</v>
      </c>
      <c r="W1372" s="336">
        <v>-3.2663822143486776</v>
      </c>
      <c r="X1372" s="336" t="s">
        <v>1418</v>
      </c>
      <c r="Y1372" s="336" t="s">
        <v>1418</v>
      </c>
      <c r="Z1372" s="336" t="s">
        <v>1418</v>
      </c>
      <c r="AA1372" s="336" t="s">
        <v>1418</v>
      </c>
      <c r="AB1372" s="336">
        <v>0.27020566091368164</v>
      </c>
      <c r="AC1372" s="340">
        <v>-1.7234151127700654</v>
      </c>
      <c r="AD1372" s="509">
        <v>18872811000148</v>
      </c>
      <c r="AE1372" s="337" t="s">
        <v>2148</v>
      </c>
      <c r="AF1372" s="337" t="s">
        <v>2134</v>
      </c>
      <c r="AG1372" s="341" t="s">
        <v>1436</v>
      </c>
      <c r="AH1372" s="341" t="s">
        <v>2135</v>
      </c>
      <c r="AI1372" s="341">
        <v>0</v>
      </c>
      <c r="AJ1372" s="341">
        <v>0</v>
      </c>
      <c r="AK1372" s="341">
        <v>0</v>
      </c>
      <c r="AL1372" s="336">
        <v>5.0000000000000001E-3</v>
      </c>
      <c r="AM1372" s="336">
        <v>0.05</v>
      </c>
      <c r="AN1372" s="336" t="s">
        <v>34</v>
      </c>
      <c r="AO1372" s="334" t="s">
        <v>1324</v>
      </c>
      <c r="AP1372" s="337" t="s">
        <v>716</v>
      </c>
      <c r="AQ1372" s="343" t="s">
        <v>659</v>
      </c>
      <c r="AR1372" s="336">
        <v>3.3333333333333331E-3</v>
      </c>
      <c r="AS1372" s="336">
        <v>3.3333333333333331E-3</v>
      </c>
      <c r="AT1372" s="336"/>
      <c r="AX1372" s="629"/>
      <c r="AY1372" s="630"/>
      <c r="AZ1372" s="630"/>
      <c r="BA1372" s="630"/>
      <c r="BB1372" s="631"/>
      <c r="BC1372" s="630"/>
      <c r="BD1372" s="630"/>
      <c r="BE1372" s="630"/>
      <c r="BF1372" s="630"/>
      <c r="BG1372" s="631"/>
      <c r="BH1372" s="631"/>
      <c r="BI1372" s="632"/>
      <c r="BJ1372" s="632"/>
      <c r="BK1372" s="632"/>
      <c r="BL1372" s="631"/>
      <c r="BM1372" s="631"/>
      <c r="BN1372" s="631"/>
      <c r="BO1372" s="631"/>
      <c r="BP1372" s="631"/>
      <c r="BQ1372" s="631"/>
      <c r="BR1372" s="631"/>
      <c r="BS1372" s="631"/>
      <c r="BT1372" s="634"/>
      <c r="BU1372" s="635"/>
      <c r="BV1372" s="633"/>
      <c r="BW1372" s="636"/>
    </row>
    <row r="1373" spans="2:75" ht="15.75" customHeight="1">
      <c r="B1373" s="330" t="s">
        <v>387</v>
      </c>
      <c r="C1373" s="331">
        <v>19727078000130</v>
      </c>
      <c r="D1373" s="332" t="s">
        <v>14</v>
      </c>
      <c r="E1373" s="332" t="s">
        <v>607</v>
      </c>
      <c r="F1373" s="332"/>
      <c r="G1373" s="333"/>
      <c r="H1373" s="333" t="s">
        <v>34</v>
      </c>
      <c r="I1373" s="333" t="s">
        <v>34</v>
      </c>
      <c r="J1373" s="333" t="s">
        <v>608</v>
      </c>
      <c r="K1373" s="334" t="s">
        <v>48</v>
      </c>
      <c r="L1373" s="335"/>
      <c r="M1373" s="335" t="s">
        <v>1415</v>
      </c>
      <c r="N1373" s="334">
        <v>569666</v>
      </c>
      <c r="O1373" s="334" t="s">
        <v>1321</v>
      </c>
      <c r="P1373" s="338">
        <v>44214</v>
      </c>
      <c r="Q1373" s="339">
        <v>110801467.72</v>
      </c>
      <c r="R1373" s="339">
        <v>101954874.17968255</v>
      </c>
      <c r="S1373" s="334">
        <v>122</v>
      </c>
      <c r="T1373" s="336">
        <v>-7.133568559159198E-2</v>
      </c>
      <c r="U1373" s="336">
        <v>-0.92217033103921187</v>
      </c>
      <c r="V1373" s="336">
        <v>-0.23940116984352122</v>
      </c>
      <c r="W1373" s="336">
        <v>-2.3469319586073092</v>
      </c>
      <c r="X1373" s="336" t="s">
        <v>1418</v>
      </c>
      <c r="Y1373" s="336" t="s">
        <v>1418</v>
      </c>
      <c r="Z1373" s="336" t="s">
        <v>1418</v>
      </c>
      <c r="AA1373" s="336" t="s">
        <v>1418</v>
      </c>
      <c r="AB1373" s="336">
        <v>0.35322078464257606</v>
      </c>
      <c r="AC1373" s="340">
        <v>-0.87282115068861843</v>
      </c>
      <c r="AD1373" s="509">
        <v>0</v>
      </c>
      <c r="AE1373" s="337" t="s">
        <v>2374</v>
      </c>
      <c r="AF1373" s="337" t="s">
        <v>2134</v>
      </c>
      <c r="AG1373" s="341" t="s">
        <v>1436</v>
      </c>
      <c r="AH1373" s="341" t="s">
        <v>2138</v>
      </c>
      <c r="AI1373" s="341">
        <v>5000</v>
      </c>
      <c r="AJ1373" s="341">
        <v>100</v>
      </c>
      <c r="AK1373" s="341">
        <v>5000</v>
      </c>
      <c r="AL1373" s="336">
        <v>0.02</v>
      </c>
      <c r="AM1373" s="336">
        <v>0.2</v>
      </c>
      <c r="AN1373" s="336" t="s">
        <v>34</v>
      </c>
      <c r="AO1373" s="334" t="s">
        <v>1324</v>
      </c>
      <c r="AP1373" s="337" t="s">
        <v>716</v>
      </c>
      <c r="AQ1373" s="343" t="s">
        <v>659</v>
      </c>
      <c r="AR1373" s="336">
        <v>2E-3</v>
      </c>
      <c r="AS1373" s="336">
        <v>2E-3</v>
      </c>
      <c r="AT1373" s="336"/>
      <c r="AX1373" s="629"/>
      <c r="AY1373" s="630"/>
      <c r="AZ1373" s="630"/>
      <c r="BA1373" s="630"/>
      <c r="BB1373" s="631"/>
      <c r="BC1373" s="630"/>
      <c r="BD1373" s="630"/>
      <c r="BE1373" s="630"/>
      <c r="BF1373" s="630"/>
      <c r="BG1373" s="631"/>
      <c r="BH1373" s="631"/>
      <c r="BI1373" s="632"/>
      <c r="BJ1373" s="632"/>
      <c r="BK1373" s="632"/>
      <c r="BL1373" s="631"/>
      <c r="BM1373" s="631"/>
      <c r="BN1373" s="631"/>
      <c r="BO1373" s="631"/>
      <c r="BP1373" s="631"/>
      <c r="BQ1373" s="631"/>
      <c r="BR1373" s="631"/>
      <c r="BS1373" s="631"/>
      <c r="BT1373" s="634"/>
      <c r="BU1373" s="635"/>
      <c r="BV1373" s="633"/>
      <c r="BW1373" s="636"/>
    </row>
    <row r="1374" spans="2:75" ht="15.75" customHeight="1">
      <c r="B1374" s="330" t="s">
        <v>102</v>
      </c>
      <c r="C1374" s="331">
        <v>17012208000123</v>
      </c>
      <c r="D1374" s="332" t="s">
        <v>11</v>
      </c>
      <c r="E1374" s="332" t="s">
        <v>620</v>
      </c>
      <c r="F1374" s="332" t="s">
        <v>663</v>
      </c>
      <c r="G1374" s="333" t="s">
        <v>738</v>
      </c>
      <c r="H1374" s="333" t="s">
        <v>34</v>
      </c>
      <c r="I1374" s="333" t="s">
        <v>1304</v>
      </c>
      <c r="J1374" s="333" t="s">
        <v>608</v>
      </c>
      <c r="K1374" s="334" t="s">
        <v>48</v>
      </c>
      <c r="L1374" s="335"/>
      <c r="M1374" s="335" t="s">
        <v>34</v>
      </c>
      <c r="N1374" s="334">
        <v>332232</v>
      </c>
      <c r="O1374" s="334" t="s">
        <v>1321</v>
      </c>
      <c r="P1374" s="338">
        <v>41365</v>
      </c>
      <c r="Q1374" s="339">
        <v>876963393.21000004</v>
      </c>
      <c r="R1374" s="339">
        <v>727167328.21642864</v>
      </c>
      <c r="S1374" s="334">
        <v>179</v>
      </c>
      <c r="T1374" s="336">
        <v>9.5041356475034533E-2</v>
      </c>
      <c r="U1374" s="336">
        <v>1.2286181654547466</v>
      </c>
      <c r="V1374" s="336">
        <v>0.13265674010744788</v>
      </c>
      <c r="W1374" s="336">
        <v>1.3004796220767463</v>
      </c>
      <c r="X1374" s="336">
        <v>0.2118071101717276</v>
      </c>
      <c r="Y1374" s="336">
        <v>1.6061717934283168</v>
      </c>
      <c r="Z1374" s="336">
        <v>0.26643381381143816</v>
      </c>
      <c r="AA1374" s="336">
        <v>1.5144961724193653</v>
      </c>
      <c r="AB1374" s="336">
        <v>3.1966645415137038E-3</v>
      </c>
      <c r="AC1374" s="340">
        <v>8.5870057135460449</v>
      </c>
      <c r="AD1374" s="509">
        <v>0</v>
      </c>
      <c r="AE1374" s="337" t="s">
        <v>101</v>
      </c>
      <c r="AF1374" s="337" t="s">
        <v>736</v>
      </c>
      <c r="AG1374" s="341" t="s">
        <v>736</v>
      </c>
      <c r="AH1374" s="341" t="s">
        <v>2135</v>
      </c>
      <c r="AI1374" s="341">
        <v>5000</v>
      </c>
      <c r="AJ1374" s="341">
        <v>5000</v>
      </c>
      <c r="AK1374" s="341">
        <v>5000</v>
      </c>
      <c r="AL1374" s="640">
        <v>1.1000000000000001E-2</v>
      </c>
      <c r="AM1374" s="640">
        <v>0.2</v>
      </c>
      <c r="AN1374" s="336" t="s">
        <v>64</v>
      </c>
      <c r="AO1374" s="334" t="s">
        <v>1324</v>
      </c>
      <c r="AP1374" s="337" t="s">
        <v>13</v>
      </c>
      <c r="AQ1374" s="343" t="s">
        <v>668</v>
      </c>
      <c r="AR1374" s="336">
        <v>1.8333333333333331E-3</v>
      </c>
      <c r="AS1374" s="336">
        <v>1.8333333333333331E-3</v>
      </c>
      <c r="AT1374" s="336"/>
      <c r="AX1374" s="629"/>
      <c r="AY1374" s="630"/>
      <c r="AZ1374" s="630"/>
      <c r="BA1374" s="630"/>
      <c r="BB1374" s="631"/>
      <c r="BC1374" s="630"/>
      <c r="BD1374" s="630"/>
      <c r="BE1374" s="630"/>
      <c r="BF1374" s="630"/>
      <c r="BG1374" s="631"/>
      <c r="BH1374" s="631"/>
      <c r="BI1374" s="632"/>
      <c r="BJ1374" s="632"/>
      <c r="BK1374" s="632"/>
      <c r="BL1374" s="631"/>
      <c r="BM1374" s="631"/>
      <c r="BN1374" s="631"/>
      <c r="BO1374" s="631"/>
      <c r="BP1374" s="631"/>
      <c r="BQ1374" s="631"/>
      <c r="BR1374" s="631"/>
      <c r="BS1374" s="631"/>
      <c r="BT1374" s="634"/>
      <c r="BU1374" s="635"/>
      <c r="BV1374" s="633"/>
      <c r="BW1374" s="636"/>
    </row>
    <row r="1375" spans="2:75" ht="15.75" customHeight="1">
      <c r="B1375" s="330" t="s">
        <v>36</v>
      </c>
      <c r="C1375" s="331">
        <v>23957096000186</v>
      </c>
      <c r="D1375" s="332" t="s">
        <v>11</v>
      </c>
      <c r="E1375" s="332" t="s">
        <v>620</v>
      </c>
      <c r="F1375" s="332" t="s">
        <v>685</v>
      </c>
      <c r="G1375" s="333" t="s">
        <v>738</v>
      </c>
      <c r="H1375" s="333" t="s">
        <v>34</v>
      </c>
      <c r="I1375" s="333" t="s">
        <v>1319</v>
      </c>
      <c r="J1375" s="333" t="s">
        <v>608</v>
      </c>
      <c r="K1375" s="334" t="s">
        <v>48</v>
      </c>
      <c r="L1375" s="335"/>
      <c r="M1375" s="335" t="s">
        <v>34</v>
      </c>
      <c r="N1375" s="334">
        <v>425559</v>
      </c>
      <c r="O1375" s="334" t="s">
        <v>1321</v>
      </c>
      <c r="P1375" s="338">
        <v>42639</v>
      </c>
      <c r="Q1375" s="339">
        <v>304129523.77999997</v>
      </c>
      <c r="R1375" s="339">
        <v>257230996.85984114</v>
      </c>
      <c r="S1375" s="334">
        <v>180</v>
      </c>
      <c r="T1375" s="336">
        <v>8.1361431103017967E-2</v>
      </c>
      <c r="U1375" s="336">
        <v>1.05177510010414</v>
      </c>
      <c r="V1375" s="336">
        <v>0.11064660678341665</v>
      </c>
      <c r="W1375" s="336">
        <v>1.08470671944164</v>
      </c>
      <c r="X1375" s="336">
        <v>0.17408743305494978</v>
      </c>
      <c r="Y1375" s="336">
        <v>1.3201366296745034</v>
      </c>
      <c r="Z1375" s="336">
        <v>0.24907299364897728</v>
      </c>
      <c r="AA1375" s="336">
        <v>1.415811642441815</v>
      </c>
      <c r="AB1375" s="336">
        <v>3.4296322311162843E-3</v>
      </c>
      <c r="AC1375" s="340">
        <v>2.2795483336471598</v>
      </c>
      <c r="AD1375" s="509">
        <v>0</v>
      </c>
      <c r="AE1375" s="337" t="s">
        <v>2227</v>
      </c>
      <c r="AF1375" s="337" t="s">
        <v>736</v>
      </c>
      <c r="AG1375" s="341" t="s">
        <v>736</v>
      </c>
      <c r="AH1375" s="341" t="s">
        <v>2135</v>
      </c>
      <c r="AI1375" s="341">
        <v>5000</v>
      </c>
      <c r="AJ1375" s="341">
        <v>5000</v>
      </c>
      <c r="AK1375" s="341">
        <v>5000</v>
      </c>
      <c r="AL1375" s="336">
        <v>0.02</v>
      </c>
      <c r="AM1375" s="336">
        <v>0.2</v>
      </c>
      <c r="AN1375" s="336" t="s">
        <v>2147</v>
      </c>
      <c r="AO1375" s="334" t="s">
        <v>1324</v>
      </c>
      <c r="AP1375" s="337" t="s">
        <v>13</v>
      </c>
      <c r="AQ1375" s="343" t="s">
        <v>686</v>
      </c>
      <c r="AR1375" s="336">
        <v>3.3333333333333331E-3</v>
      </c>
      <c r="AS1375" s="336">
        <v>3.3333333333333331E-3</v>
      </c>
      <c r="AT1375" s="336"/>
      <c r="AX1375" s="629"/>
      <c r="AY1375" s="630"/>
      <c r="AZ1375" s="630"/>
      <c r="BA1375" s="630"/>
      <c r="BB1375" s="631"/>
      <c r="BC1375" s="630"/>
      <c r="BD1375" s="630"/>
      <c r="BE1375" s="630"/>
      <c r="BF1375" s="630"/>
      <c r="BG1375" s="631"/>
      <c r="BH1375" s="631"/>
      <c r="BI1375" s="632"/>
      <c r="BJ1375" s="632"/>
      <c r="BK1375" s="632"/>
      <c r="BL1375" s="631"/>
      <c r="BM1375" s="631"/>
      <c r="BN1375" s="631"/>
      <c r="BO1375" s="631"/>
      <c r="BP1375" s="631"/>
      <c r="BQ1375" s="631"/>
      <c r="BR1375" s="631"/>
      <c r="BS1375" s="631"/>
      <c r="BT1375" s="634"/>
      <c r="BU1375" s="635"/>
      <c r="BV1375" s="633"/>
      <c r="BW1375" s="636"/>
    </row>
    <row r="1376" spans="2:75" ht="15.75" customHeight="1">
      <c r="B1376" s="330" t="s">
        <v>549</v>
      </c>
      <c r="C1376" s="331">
        <v>21732670000172</v>
      </c>
      <c r="D1376" s="332" t="s">
        <v>14</v>
      </c>
      <c r="E1376" s="332" t="s">
        <v>15</v>
      </c>
      <c r="F1376" s="332" t="s">
        <v>16</v>
      </c>
      <c r="G1376" s="333"/>
      <c r="H1376" s="333" t="s">
        <v>34</v>
      </c>
      <c r="I1376" s="333" t="s">
        <v>34</v>
      </c>
      <c r="J1376" s="333" t="s">
        <v>608</v>
      </c>
      <c r="K1376" s="334" t="s">
        <v>48</v>
      </c>
      <c r="L1376" s="335"/>
      <c r="M1376" s="335" t="s">
        <v>1415</v>
      </c>
      <c r="N1376" s="334">
        <v>403806</v>
      </c>
      <c r="O1376" s="334" t="s">
        <v>1321</v>
      </c>
      <c r="P1376" s="338">
        <v>42202</v>
      </c>
      <c r="Q1376" s="339">
        <v>329414246.22000003</v>
      </c>
      <c r="R1376" s="339">
        <v>331443184.38166672</v>
      </c>
      <c r="S1376" s="334">
        <v>180</v>
      </c>
      <c r="T1376" s="336">
        <v>6.6622258455968364E-2</v>
      </c>
      <c r="U1376" s="336">
        <v>0.86123893848384891</v>
      </c>
      <c r="V1376" s="336">
        <v>7.4870896720413249E-2</v>
      </c>
      <c r="W1376" s="336">
        <v>0.73398513631983553</v>
      </c>
      <c r="X1376" s="336">
        <v>0.1289353601678711</v>
      </c>
      <c r="Y1376" s="336">
        <v>0.97774025862139613</v>
      </c>
      <c r="Z1376" s="336">
        <v>0.22490510919048612</v>
      </c>
      <c r="AA1376" s="336">
        <v>1.2784335522352821</v>
      </c>
      <c r="AB1376" s="336">
        <v>4.6724666902341873E-2</v>
      </c>
      <c r="AC1376" s="340">
        <v>-0.51058976376748244</v>
      </c>
      <c r="AD1376" s="509">
        <v>18447898000106</v>
      </c>
      <c r="AE1376" s="337" t="s">
        <v>2224</v>
      </c>
      <c r="AF1376" s="337" t="s">
        <v>2143</v>
      </c>
      <c r="AG1376" s="341" t="s">
        <v>1437</v>
      </c>
      <c r="AH1376" s="341" t="s">
        <v>2135</v>
      </c>
      <c r="AI1376" s="341">
        <v>25000</v>
      </c>
      <c r="AJ1376" s="341">
        <v>5000</v>
      </c>
      <c r="AK1376" s="341">
        <v>5000</v>
      </c>
      <c r="AL1376" s="336">
        <v>5.5000000000000005E-3</v>
      </c>
      <c r="AM1376" s="336">
        <v>0.2</v>
      </c>
      <c r="AN1376" s="336" t="s">
        <v>2147</v>
      </c>
      <c r="AO1376" s="334" t="s">
        <v>1324</v>
      </c>
      <c r="AP1376" s="337" t="s">
        <v>13</v>
      </c>
      <c r="AQ1376" s="343" t="s">
        <v>671</v>
      </c>
      <c r="AR1376" s="336">
        <v>1.2833333333333332E-3</v>
      </c>
      <c r="AS1376" s="336">
        <v>1.2833333333333332E-3</v>
      </c>
      <c r="AT1376" s="336"/>
      <c r="AX1376" s="629"/>
      <c r="AY1376" s="630"/>
      <c r="AZ1376" s="630"/>
      <c r="BA1376" s="630"/>
      <c r="BB1376" s="631"/>
      <c r="BC1376" s="630"/>
      <c r="BD1376" s="630"/>
      <c r="BE1376" s="630"/>
      <c r="BF1376" s="630"/>
      <c r="BG1376" s="631"/>
      <c r="BH1376" s="631"/>
      <c r="BI1376" s="632"/>
      <c r="BJ1376" s="632"/>
      <c r="BK1376" s="632"/>
      <c r="BL1376" s="631"/>
      <c r="BM1376" s="631"/>
      <c r="BN1376" s="631"/>
      <c r="BO1376" s="631"/>
      <c r="BP1376" s="631"/>
      <c r="BQ1376" s="631"/>
      <c r="BR1376" s="631"/>
      <c r="BS1376" s="631"/>
      <c r="BT1376" s="634"/>
      <c r="BU1376" s="635"/>
      <c r="BV1376" s="633"/>
      <c r="BW1376" s="636"/>
    </row>
    <row r="1377" spans="2:75" ht="15.75" customHeight="1">
      <c r="B1377" s="330" t="s">
        <v>751</v>
      </c>
      <c r="C1377" s="331">
        <v>30910036000173</v>
      </c>
      <c r="D1377" s="332" t="s">
        <v>11</v>
      </c>
      <c r="E1377" s="332" t="s">
        <v>620</v>
      </c>
      <c r="F1377" s="332" t="s">
        <v>663</v>
      </c>
      <c r="G1377" s="333" t="s">
        <v>738</v>
      </c>
      <c r="H1377" s="333" t="s">
        <v>34</v>
      </c>
      <c r="I1377" s="333" t="s">
        <v>1304</v>
      </c>
      <c r="J1377" s="333" t="s">
        <v>608</v>
      </c>
      <c r="K1377" s="334" t="s">
        <v>48</v>
      </c>
      <c r="L1377" s="335"/>
      <c r="M1377" s="335" t="s">
        <v>1415</v>
      </c>
      <c r="N1377" s="334">
        <v>476250</v>
      </c>
      <c r="O1377" s="334" t="s">
        <v>1321</v>
      </c>
      <c r="P1377" s="338">
        <v>43353</v>
      </c>
      <c r="Q1377" s="339">
        <v>622939546.28999996</v>
      </c>
      <c r="R1377" s="339">
        <v>651616455.87658727</v>
      </c>
      <c r="S1377" s="334">
        <v>181</v>
      </c>
      <c r="T1377" s="336">
        <v>8.094198123306362E-2</v>
      </c>
      <c r="U1377" s="336">
        <v>1.0463527897664406</v>
      </c>
      <c r="V1377" s="336">
        <v>0.10868684133839701</v>
      </c>
      <c r="W1377" s="336">
        <v>1.0654944651435632</v>
      </c>
      <c r="X1377" s="336">
        <v>0.17616592451286461</v>
      </c>
      <c r="Y1377" s="336">
        <v>1.335898207979773</v>
      </c>
      <c r="Z1377" s="336">
        <v>0.29269440987213335</v>
      </c>
      <c r="AA1377" s="336">
        <v>1.6637699138053639</v>
      </c>
      <c r="AB1377" s="336">
        <v>4.2821664747503749E-3</v>
      </c>
      <c r="AC1377" s="340">
        <v>1.4138791613717159</v>
      </c>
      <c r="AD1377" s="509">
        <v>0</v>
      </c>
      <c r="AE1377" s="337" t="s">
        <v>2167</v>
      </c>
      <c r="AF1377" s="337" t="s">
        <v>2134</v>
      </c>
      <c r="AG1377" s="341" t="s">
        <v>1436</v>
      </c>
      <c r="AH1377" s="341" t="s">
        <v>2135</v>
      </c>
      <c r="AI1377" s="341">
        <v>25000</v>
      </c>
      <c r="AJ1377" s="341">
        <v>5000</v>
      </c>
      <c r="AK1377" s="341">
        <v>10000</v>
      </c>
      <c r="AL1377" s="640">
        <v>1.6E-2</v>
      </c>
      <c r="AM1377" s="640">
        <v>0.2</v>
      </c>
      <c r="AN1377" s="336" t="s">
        <v>64</v>
      </c>
      <c r="AO1377" s="334" t="s">
        <v>1324</v>
      </c>
      <c r="AP1377" s="337" t="s">
        <v>11</v>
      </c>
      <c r="AQ1377" s="343" t="s">
        <v>675</v>
      </c>
      <c r="AR1377" s="336" t="s">
        <v>34</v>
      </c>
      <c r="AS1377" s="336" t="s">
        <v>34</v>
      </c>
      <c r="AT1377" s="336"/>
      <c r="AX1377" s="629"/>
      <c r="AY1377" s="630"/>
      <c r="AZ1377" s="630"/>
      <c r="BA1377" s="630"/>
      <c r="BB1377" s="631"/>
      <c r="BC1377" s="630"/>
      <c r="BD1377" s="630"/>
      <c r="BE1377" s="630"/>
      <c r="BF1377" s="630"/>
      <c r="BG1377" s="631"/>
      <c r="BH1377" s="631"/>
      <c r="BI1377" s="632"/>
      <c r="BJ1377" s="632"/>
      <c r="BK1377" s="632"/>
      <c r="BL1377" s="631"/>
      <c r="BM1377" s="631"/>
      <c r="BN1377" s="631"/>
      <c r="BO1377" s="631"/>
      <c r="BP1377" s="631"/>
      <c r="BQ1377" s="631"/>
      <c r="BR1377" s="631"/>
      <c r="BS1377" s="631"/>
      <c r="BT1377" s="634"/>
      <c r="BU1377" s="635"/>
      <c r="BV1377" s="633"/>
      <c r="BW1377" s="636"/>
    </row>
    <row r="1378" spans="2:75" ht="15.75" customHeight="1">
      <c r="B1378" s="330" t="s">
        <v>514</v>
      </c>
      <c r="C1378" s="331">
        <v>37284388000100</v>
      </c>
      <c r="D1378" s="332" t="s">
        <v>11</v>
      </c>
      <c r="E1378" s="332" t="s">
        <v>620</v>
      </c>
      <c r="F1378" s="332" t="s">
        <v>663</v>
      </c>
      <c r="G1378" s="333" t="s">
        <v>738</v>
      </c>
      <c r="H1378" s="333" t="s">
        <v>34</v>
      </c>
      <c r="I1378" s="333"/>
      <c r="J1378" s="333" t="s">
        <v>608</v>
      </c>
      <c r="K1378" s="334" t="s">
        <v>48</v>
      </c>
      <c r="L1378" s="335"/>
      <c r="M1378" s="335" t="s">
        <v>34</v>
      </c>
      <c r="N1378" s="334">
        <v>616826</v>
      </c>
      <c r="O1378" s="334" t="s">
        <v>1321</v>
      </c>
      <c r="P1378" s="338">
        <v>44138</v>
      </c>
      <c r="Q1378" s="339">
        <v>6820718</v>
      </c>
      <c r="R1378" s="339">
        <v>7070161.3465476204</v>
      </c>
      <c r="S1378" s="334">
        <v>181</v>
      </c>
      <c r="T1378" s="336">
        <v>8.0377085293827921E-2</v>
      </c>
      <c r="U1378" s="336">
        <v>1.0390502697027786</v>
      </c>
      <c r="V1378" s="336">
        <v>0.10984777893228981</v>
      </c>
      <c r="W1378" s="336">
        <v>1.0768755354317181</v>
      </c>
      <c r="X1378" s="336" t="s">
        <v>1418</v>
      </c>
      <c r="Y1378" s="336" t="s">
        <v>1418</v>
      </c>
      <c r="Z1378" s="336" t="s">
        <v>1418</v>
      </c>
      <c r="AA1378" s="336" t="s">
        <v>1418</v>
      </c>
      <c r="AB1378" s="336">
        <v>1.6993432369640397E-2</v>
      </c>
      <c r="AC1378" s="340">
        <v>0.42581302435346713</v>
      </c>
      <c r="AD1378" s="509">
        <v>0</v>
      </c>
      <c r="AE1378" s="337" t="s">
        <v>2268</v>
      </c>
      <c r="AF1378" s="337" t="s">
        <v>2134</v>
      </c>
      <c r="AG1378" s="341" t="s">
        <v>1436</v>
      </c>
      <c r="AH1378" s="341" t="s">
        <v>2135</v>
      </c>
      <c r="AI1378" s="341">
        <v>25000</v>
      </c>
      <c r="AJ1378" s="341">
        <v>0</v>
      </c>
      <c r="AK1378" s="341">
        <v>25000</v>
      </c>
      <c r="AL1378" s="336">
        <v>1.2500000000000001E-2</v>
      </c>
      <c r="AM1378" s="336">
        <v>0.2</v>
      </c>
      <c r="AN1378" s="336" t="s">
        <v>2152</v>
      </c>
      <c r="AO1378" s="334" t="s">
        <v>1324</v>
      </c>
      <c r="AP1378" s="337" t="s">
        <v>13</v>
      </c>
      <c r="AQ1378" s="343" t="s">
        <v>668</v>
      </c>
      <c r="AR1378" s="336">
        <v>4.1662499999999998E-3</v>
      </c>
      <c r="AS1378" s="336">
        <v>4.1662499999999998E-3</v>
      </c>
      <c r="AT1378" s="336"/>
      <c r="AX1378" s="629"/>
      <c r="AY1378" s="630"/>
      <c r="AZ1378" s="630"/>
      <c r="BA1378" s="630"/>
      <c r="BB1378" s="631"/>
      <c r="BC1378" s="630"/>
      <c r="BD1378" s="630"/>
      <c r="BE1378" s="630"/>
      <c r="BF1378" s="630"/>
      <c r="BG1378" s="631"/>
      <c r="BH1378" s="631"/>
      <c r="BI1378" s="632"/>
      <c r="BJ1378" s="632"/>
      <c r="BK1378" s="632"/>
      <c r="BL1378" s="631"/>
      <c r="BM1378" s="631"/>
      <c r="BN1378" s="631"/>
      <c r="BO1378" s="631"/>
      <c r="BP1378" s="631"/>
      <c r="BQ1378" s="631"/>
      <c r="BR1378" s="631"/>
      <c r="BS1378" s="631"/>
      <c r="BT1378" s="634"/>
      <c r="BU1378" s="635"/>
      <c r="BV1378" s="633"/>
      <c r="BW1378" s="636"/>
    </row>
    <row r="1379" spans="2:75" ht="15.75" customHeight="1">
      <c r="B1379" s="330" t="s">
        <v>1008</v>
      </c>
      <c r="C1379" s="331">
        <v>38281372000106</v>
      </c>
      <c r="D1379" s="332" t="s">
        <v>11</v>
      </c>
      <c r="E1379" s="332" t="s">
        <v>620</v>
      </c>
      <c r="F1379" s="332" t="s">
        <v>663</v>
      </c>
      <c r="G1379" s="333" t="s">
        <v>738</v>
      </c>
      <c r="H1379" s="333" t="s">
        <v>34</v>
      </c>
      <c r="I1379" s="333"/>
      <c r="J1379" s="333" t="s">
        <v>608</v>
      </c>
      <c r="K1379" s="334" t="s">
        <v>48</v>
      </c>
      <c r="L1379" s="335"/>
      <c r="M1379" s="335" t="s">
        <v>34</v>
      </c>
      <c r="N1379" s="334">
        <v>559806</v>
      </c>
      <c r="O1379" s="334" t="s">
        <v>1321</v>
      </c>
      <c r="P1379" s="338">
        <v>44138</v>
      </c>
      <c r="Q1379" s="339">
        <v>72069233.599999994</v>
      </c>
      <c r="R1379" s="339">
        <v>62863739.442579351</v>
      </c>
      <c r="S1379" s="334">
        <v>181</v>
      </c>
      <c r="T1379" s="336">
        <v>9.9027880538314683E-2</v>
      </c>
      <c r="U1379" s="336">
        <v>1.2801527401159893</v>
      </c>
      <c r="V1379" s="336">
        <v>0.1238376740881908</v>
      </c>
      <c r="W1379" s="336">
        <v>1.2140232864657265</v>
      </c>
      <c r="X1379" s="336" t="s">
        <v>1418</v>
      </c>
      <c r="Y1379" s="336" t="s">
        <v>1418</v>
      </c>
      <c r="Z1379" s="336" t="s">
        <v>1418</v>
      </c>
      <c r="AA1379" s="336" t="s">
        <v>1418</v>
      </c>
      <c r="AB1379" s="336">
        <v>5.8899082017287519E-3</v>
      </c>
      <c r="AC1379" s="340">
        <v>3.3347824389126237</v>
      </c>
      <c r="AD1379" s="509">
        <v>38230040000100</v>
      </c>
      <c r="AE1379" s="337" t="s">
        <v>2313</v>
      </c>
      <c r="AF1379" s="337" t="s">
        <v>2143</v>
      </c>
      <c r="AG1379" s="341" t="s">
        <v>1437</v>
      </c>
      <c r="AH1379" s="341" t="s">
        <v>2135</v>
      </c>
      <c r="AI1379" s="341">
        <v>100000</v>
      </c>
      <c r="AJ1379" s="341" t="s">
        <v>1428</v>
      </c>
      <c r="AK1379" s="341">
        <v>100000</v>
      </c>
      <c r="AL1379" s="336">
        <v>6.0000000000000001E-3</v>
      </c>
      <c r="AM1379" s="336">
        <v>0.2</v>
      </c>
      <c r="AN1379" s="336" t="s">
        <v>34</v>
      </c>
      <c r="AO1379" s="334" t="s">
        <v>1324</v>
      </c>
      <c r="AP1379" s="337" t="s">
        <v>13</v>
      </c>
      <c r="AQ1379" s="343" t="s">
        <v>671</v>
      </c>
      <c r="AR1379" s="336">
        <v>6.0000000000000006E-4</v>
      </c>
      <c r="AS1379" s="336">
        <v>6.0000000000000006E-4</v>
      </c>
      <c r="AT1379" s="336"/>
      <c r="AX1379" s="629"/>
      <c r="AY1379" s="630"/>
      <c r="AZ1379" s="630"/>
      <c r="BA1379" s="630"/>
      <c r="BB1379" s="631"/>
      <c r="BC1379" s="630"/>
      <c r="BD1379" s="630"/>
      <c r="BE1379" s="630"/>
      <c r="BF1379" s="630"/>
      <c r="BG1379" s="631"/>
      <c r="BH1379" s="631"/>
      <c r="BI1379" s="632"/>
      <c r="BJ1379" s="632"/>
      <c r="BK1379" s="632"/>
      <c r="BL1379" s="631"/>
      <c r="BM1379" s="631"/>
      <c r="BN1379" s="631"/>
      <c r="BO1379" s="631"/>
      <c r="BP1379" s="631"/>
      <c r="BQ1379" s="631"/>
      <c r="BR1379" s="631"/>
      <c r="BS1379" s="631"/>
      <c r="BT1379" s="634"/>
      <c r="BU1379" s="635"/>
      <c r="BV1379" s="633"/>
      <c r="BW1379" s="636"/>
    </row>
    <row r="1380" spans="2:75" ht="15.75" customHeight="1">
      <c r="B1380" s="330" t="s">
        <v>830</v>
      </c>
      <c r="C1380" s="331">
        <v>36015243000140</v>
      </c>
      <c r="D1380" s="332" t="s">
        <v>11</v>
      </c>
      <c r="E1380" s="332" t="s">
        <v>620</v>
      </c>
      <c r="F1380" s="332" t="s">
        <v>685</v>
      </c>
      <c r="G1380" s="333" t="s">
        <v>738</v>
      </c>
      <c r="H1380" s="333" t="s">
        <v>34</v>
      </c>
      <c r="I1380" s="333" t="s">
        <v>1319</v>
      </c>
      <c r="J1380" s="333" t="s">
        <v>608</v>
      </c>
      <c r="K1380" s="334" t="s">
        <v>48</v>
      </c>
      <c r="L1380" s="335"/>
      <c r="M1380" s="335" t="s">
        <v>1415</v>
      </c>
      <c r="N1380" s="334">
        <v>528889</v>
      </c>
      <c r="O1380" s="334" t="s">
        <v>1321</v>
      </c>
      <c r="P1380" s="338">
        <v>43892</v>
      </c>
      <c r="Q1380" s="339">
        <v>127168148.98</v>
      </c>
      <c r="R1380" s="339">
        <v>99346979.021627009</v>
      </c>
      <c r="S1380" s="334">
        <v>181</v>
      </c>
      <c r="T1380" s="336">
        <v>0.10843556209197103</v>
      </c>
      <c r="U1380" s="336">
        <v>1.4017676757642605</v>
      </c>
      <c r="V1380" s="336">
        <v>0.1498233899478707</v>
      </c>
      <c r="W1380" s="336">
        <v>1.4687701912458246</v>
      </c>
      <c r="X1380" s="336">
        <v>0.23734422760515406</v>
      </c>
      <c r="Y1380" s="336">
        <v>1.7998243940127854</v>
      </c>
      <c r="Z1380" s="336" t="s">
        <v>1418</v>
      </c>
      <c r="AA1380" s="336" t="s">
        <v>1418</v>
      </c>
      <c r="AB1380" s="336">
        <v>2.3482615731913637E-3</v>
      </c>
      <c r="AC1380" s="340">
        <v>18.097518857848588</v>
      </c>
      <c r="AD1380" s="509">
        <v>0</v>
      </c>
      <c r="AE1380" s="337" t="s">
        <v>2210</v>
      </c>
      <c r="AF1380" s="337" t="s">
        <v>2134</v>
      </c>
      <c r="AG1380" s="341" t="s">
        <v>1436</v>
      </c>
      <c r="AH1380" s="341" t="s">
        <v>2156</v>
      </c>
      <c r="AI1380" s="341">
        <v>1000</v>
      </c>
      <c r="AJ1380" s="341">
        <v>1000</v>
      </c>
      <c r="AK1380" s="341">
        <v>1000</v>
      </c>
      <c r="AL1380" s="336">
        <v>6.0000000000000001E-3</v>
      </c>
      <c r="AM1380" s="336">
        <v>0.2</v>
      </c>
      <c r="AN1380" s="336" t="s">
        <v>64</v>
      </c>
      <c r="AO1380" s="334" t="s">
        <v>1324</v>
      </c>
      <c r="AP1380" s="337" t="s">
        <v>13</v>
      </c>
      <c r="AQ1380" s="343" t="s">
        <v>679</v>
      </c>
      <c r="AR1380" s="336" t="s">
        <v>34</v>
      </c>
      <c r="AS1380" s="336" t="s">
        <v>34</v>
      </c>
      <c r="AT1380" s="336"/>
      <c r="AX1380" s="629"/>
      <c r="AY1380" s="630"/>
      <c r="AZ1380" s="630"/>
      <c r="BA1380" s="630"/>
      <c r="BB1380" s="631"/>
      <c r="BC1380" s="630"/>
      <c r="BD1380" s="630"/>
      <c r="BE1380" s="630"/>
      <c r="BF1380" s="630"/>
      <c r="BG1380" s="631"/>
      <c r="BH1380" s="631"/>
      <c r="BI1380" s="632"/>
      <c r="BJ1380" s="632"/>
      <c r="BK1380" s="632"/>
      <c r="BL1380" s="631"/>
      <c r="BM1380" s="631"/>
      <c r="BN1380" s="631"/>
      <c r="BO1380" s="631"/>
      <c r="BP1380" s="631"/>
      <c r="BQ1380" s="631"/>
      <c r="BR1380" s="631"/>
      <c r="BS1380" s="631"/>
      <c r="BT1380" s="634"/>
      <c r="BU1380" s="635"/>
      <c r="BV1380" s="633"/>
      <c r="BW1380" s="636"/>
    </row>
    <row r="1381" spans="2:75" ht="15.75" customHeight="1">
      <c r="B1381" s="330" t="s">
        <v>482</v>
      </c>
      <c r="C1381" s="331">
        <v>40905548000103</v>
      </c>
      <c r="D1381" s="332" t="s">
        <v>11</v>
      </c>
      <c r="E1381" s="332" t="s">
        <v>620</v>
      </c>
      <c r="F1381" s="332" t="s">
        <v>685</v>
      </c>
      <c r="G1381" s="333" t="s">
        <v>738</v>
      </c>
      <c r="H1381" s="333" t="s">
        <v>34</v>
      </c>
      <c r="I1381" s="333" t="s">
        <v>1319</v>
      </c>
      <c r="J1381" s="333" t="s">
        <v>608</v>
      </c>
      <c r="K1381" s="334" t="s">
        <v>48</v>
      </c>
      <c r="L1381" s="335"/>
      <c r="M1381" s="335" t="s">
        <v>34</v>
      </c>
      <c r="N1381" s="334">
        <v>581259</v>
      </c>
      <c r="O1381" s="334" t="s">
        <v>1321</v>
      </c>
      <c r="P1381" s="338">
        <v>44280</v>
      </c>
      <c r="Q1381" s="339">
        <v>42683766.659999996</v>
      </c>
      <c r="R1381" s="339">
        <v>31118862.374206346</v>
      </c>
      <c r="S1381" s="334">
        <v>181</v>
      </c>
      <c r="T1381" s="336">
        <v>0.10660770863499858</v>
      </c>
      <c r="U1381" s="336">
        <v>1.3781386573630392</v>
      </c>
      <c r="V1381" s="336">
        <v>0.15602037513417333</v>
      </c>
      <c r="W1381" s="336">
        <v>1.5295213671496684</v>
      </c>
      <c r="X1381" s="336" t="s">
        <v>1418</v>
      </c>
      <c r="Y1381" s="336" t="s">
        <v>1418</v>
      </c>
      <c r="Z1381" s="336" t="s">
        <v>1418</v>
      </c>
      <c r="AA1381" s="336" t="s">
        <v>1418</v>
      </c>
      <c r="AB1381" s="336">
        <v>3.1082404841923537E-3</v>
      </c>
      <c r="AC1381" s="340">
        <v>15.403521273048048</v>
      </c>
      <c r="AD1381" s="509">
        <v>0</v>
      </c>
      <c r="AE1381" s="337" t="s">
        <v>2253</v>
      </c>
      <c r="AF1381" s="337" t="s">
        <v>2134</v>
      </c>
      <c r="AG1381" s="341" t="s">
        <v>1436</v>
      </c>
      <c r="AH1381" s="341" t="s">
        <v>2135</v>
      </c>
      <c r="AI1381" s="341">
        <v>1000</v>
      </c>
      <c r="AJ1381" s="341">
        <v>100</v>
      </c>
      <c r="AK1381" s="341">
        <v>1000</v>
      </c>
      <c r="AL1381" s="336">
        <v>0.01</v>
      </c>
      <c r="AM1381" s="336">
        <v>0.15</v>
      </c>
      <c r="AN1381" s="336" t="s">
        <v>34</v>
      </c>
      <c r="AO1381" s="334" t="s">
        <v>1324</v>
      </c>
      <c r="AP1381" s="337" t="s">
        <v>13</v>
      </c>
      <c r="AQ1381" s="343" t="s">
        <v>671</v>
      </c>
      <c r="AR1381" s="336">
        <v>2.1333333333333334E-3</v>
      </c>
      <c r="AS1381" s="336">
        <v>2.1333333333333334E-3</v>
      </c>
      <c r="AT1381" s="336"/>
      <c r="AX1381" s="629"/>
      <c r="AY1381" s="630"/>
      <c r="AZ1381" s="630"/>
      <c r="BA1381" s="630"/>
      <c r="BB1381" s="631"/>
      <c r="BC1381" s="630"/>
      <c r="BD1381" s="630"/>
      <c r="BE1381" s="630"/>
      <c r="BF1381" s="630"/>
      <c r="BG1381" s="631"/>
      <c r="BH1381" s="631"/>
      <c r="BI1381" s="632"/>
      <c r="BJ1381" s="632"/>
      <c r="BK1381" s="632"/>
      <c r="BL1381" s="631"/>
      <c r="BM1381" s="631"/>
      <c r="BN1381" s="631"/>
      <c r="BO1381" s="631"/>
      <c r="BP1381" s="631"/>
      <c r="BQ1381" s="631"/>
      <c r="BR1381" s="631"/>
      <c r="BS1381" s="631"/>
      <c r="BT1381" s="634"/>
      <c r="BU1381" s="635"/>
      <c r="BV1381" s="633"/>
      <c r="BW1381" s="636"/>
    </row>
    <row r="1382" spans="2:75" ht="15.75" customHeight="1">
      <c r="B1382" s="330" t="s">
        <v>1599</v>
      </c>
      <c r="C1382" s="331">
        <v>36440431000116</v>
      </c>
      <c r="D1382" s="332" t="s">
        <v>11</v>
      </c>
      <c r="E1382" s="332" t="s">
        <v>620</v>
      </c>
      <c r="F1382" s="332" t="s">
        <v>685</v>
      </c>
      <c r="G1382" s="333" t="s">
        <v>738</v>
      </c>
      <c r="H1382" s="333" t="s">
        <v>34</v>
      </c>
      <c r="I1382" s="333" t="s">
        <v>1319</v>
      </c>
      <c r="J1382" s="333" t="s">
        <v>608</v>
      </c>
      <c r="K1382" s="334" t="s">
        <v>48</v>
      </c>
      <c r="L1382" s="335"/>
      <c r="M1382" s="335"/>
      <c r="N1382" s="334">
        <v>536547</v>
      </c>
      <c r="O1382" s="334" t="s">
        <v>1321</v>
      </c>
      <c r="P1382" s="338">
        <v>43958</v>
      </c>
      <c r="Q1382" s="339">
        <v>68626152.709999993</v>
      </c>
      <c r="R1382" s="339">
        <v>68165376.965992048</v>
      </c>
      <c r="S1382" s="334">
        <v>181</v>
      </c>
      <c r="T1382" s="336">
        <v>0.12641622133852515</v>
      </c>
      <c r="U1382" s="336">
        <v>1.421918725403587</v>
      </c>
      <c r="V1382" s="336">
        <v>0.16062840198154871</v>
      </c>
      <c r="W1382" s="336">
        <v>1.4742006360922446</v>
      </c>
      <c r="X1382" s="336">
        <v>0.25835932466033396</v>
      </c>
      <c r="Y1382" s="336">
        <v>1.8167286315072213</v>
      </c>
      <c r="Z1382" s="336" t="s">
        <v>1418</v>
      </c>
      <c r="AA1382" s="336" t="s">
        <v>1418</v>
      </c>
      <c r="AB1382" s="336">
        <v>1.5995565459589668E-2</v>
      </c>
      <c r="AC1382" s="340">
        <v>2.8563285628216639</v>
      </c>
      <c r="AD1382" s="509">
        <v>0</v>
      </c>
      <c r="AE1382" s="337" t="s">
        <v>2203</v>
      </c>
      <c r="AF1382" s="337" t="s">
        <v>2134</v>
      </c>
      <c r="AG1382" s="341" t="s">
        <v>1436</v>
      </c>
      <c r="AH1382" s="341" t="s">
        <v>2135</v>
      </c>
      <c r="AI1382" s="341">
        <v>100000</v>
      </c>
      <c r="AJ1382" s="341">
        <v>50000</v>
      </c>
      <c r="AK1382" s="341">
        <v>50000</v>
      </c>
      <c r="AL1382" s="336">
        <v>0.02</v>
      </c>
      <c r="AM1382" s="336">
        <v>0.2</v>
      </c>
      <c r="AN1382" s="336" t="s">
        <v>34</v>
      </c>
      <c r="AO1382" s="334" t="s">
        <v>1324</v>
      </c>
      <c r="AP1382" s="337" t="s">
        <v>13</v>
      </c>
      <c r="AQ1382" s="343" t="s">
        <v>668</v>
      </c>
      <c r="AR1382" s="336">
        <v>4.0000000000000001E-3</v>
      </c>
      <c r="AS1382" s="336">
        <v>4.0000000000000001E-3</v>
      </c>
      <c r="AT1382" s="336"/>
      <c r="AX1382" s="629"/>
      <c r="AY1382" s="630"/>
      <c r="AZ1382" s="630"/>
      <c r="BA1382" s="630"/>
      <c r="BB1382" s="631"/>
      <c r="BC1382" s="630"/>
      <c r="BD1382" s="630"/>
      <c r="BE1382" s="630"/>
      <c r="BF1382" s="630"/>
      <c r="BG1382" s="631"/>
      <c r="BH1382" s="631"/>
      <c r="BI1382" s="632"/>
      <c r="BJ1382" s="632"/>
      <c r="BK1382" s="632"/>
      <c r="BL1382" s="631"/>
      <c r="BM1382" s="631"/>
      <c r="BN1382" s="631"/>
      <c r="BO1382" s="631"/>
      <c r="BP1382" s="631"/>
      <c r="BQ1382" s="631"/>
      <c r="BR1382" s="631"/>
      <c r="BS1382" s="631"/>
      <c r="BT1382" s="634"/>
      <c r="BU1382" s="635"/>
      <c r="BV1382" s="633"/>
      <c r="BW1382" s="636"/>
    </row>
    <row r="1383" spans="2:75" ht="15.75" customHeight="1">
      <c r="B1383" s="330" t="s">
        <v>299</v>
      </c>
      <c r="C1383" s="331">
        <v>15585932000110</v>
      </c>
      <c r="D1383" s="332" t="s">
        <v>11</v>
      </c>
      <c r="E1383" s="332" t="s">
        <v>620</v>
      </c>
      <c r="F1383" s="332" t="s">
        <v>685</v>
      </c>
      <c r="G1383" s="333" t="s">
        <v>738</v>
      </c>
      <c r="H1383" s="333" t="s">
        <v>34</v>
      </c>
      <c r="I1383" s="333" t="s">
        <v>1319</v>
      </c>
      <c r="J1383" s="333" t="s">
        <v>608</v>
      </c>
      <c r="K1383" s="334" t="s">
        <v>48</v>
      </c>
      <c r="L1383" s="335"/>
      <c r="M1383" s="335" t="s">
        <v>34</v>
      </c>
      <c r="N1383" s="334">
        <v>308560</v>
      </c>
      <c r="O1383" s="334" t="s">
        <v>1321</v>
      </c>
      <c r="P1383" s="338">
        <v>41095</v>
      </c>
      <c r="Q1383" s="339">
        <v>127052916.28</v>
      </c>
      <c r="R1383" s="339">
        <v>77552462.631587312</v>
      </c>
      <c r="S1383" s="334">
        <v>181</v>
      </c>
      <c r="T1383" s="336">
        <v>0.10703562471896566</v>
      </c>
      <c r="U1383" s="336">
        <v>1.3836704121017285</v>
      </c>
      <c r="V1383" s="336">
        <v>0.14651950709655681</v>
      </c>
      <c r="W1383" s="336">
        <v>1.4363810919932545</v>
      </c>
      <c r="X1383" s="336">
        <v>0.22018002009670012</v>
      </c>
      <c r="Y1383" s="336">
        <v>1.6696650904168047</v>
      </c>
      <c r="Z1383" s="336">
        <v>0.28711704722785258</v>
      </c>
      <c r="AA1383" s="336">
        <v>1.6320663764197676</v>
      </c>
      <c r="AB1383" s="336">
        <v>1.9182126919812248E-3</v>
      </c>
      <c r="AC1383" s="340">
        <v>20.653443697468028</v>
      </c>
      <c r="AD1383" s="509">
        <v>0</v>
      </c>
      <c r="AE1383" s="337" t="s">
        <v>2336</v>
      </c>
      <c r="AF1383" s="337" t="s">
        <v>2134</v>
      </c>
      <c r="AG1383" s="341" t="s">
        <v>1436</v>
      </c>
      <c r="AH1383" s="341" t="s">
        <v>2135</v>
      </c>
      <c r="AI1383" s="341">
        <v>100</v>
      </c>
      <c r="AJ1383" s="341">
        <v>100</v>
      </c>
      <c r="AK1383" s="341">
        <v>100</v>
      </c>
      <c r="AL1383" s="336">
        <v>1.2E-2</v>
      </c>
      <c r="AM1383" s="336">
        <v>0.2</v>
      </c>
      <c r="AN1383" s="336" t="s">
        <v>2152</v>
      </c>
      <c r="AO1383" s="334" t="s">
        <v>1324</v>
      </c>
      <c r="AP1383" s="337" t="s">
        <v>13</v>
      </c>
      <c r="AQ1383" s="343" t="s">
        <v>671</v>
      </c>
      <c r="AR1383" s="336">
        <v>4.0000000000000001E-3</v>
      </c>
      <c r="AS1383" s="336">
        <v>4.0000000000000001E-3</v>
      </c>
      <c r="AT1383" s="336"/>
      <c r="AX1383" s="629"/>
      <c r="AY1383" s="630"/>
      <c r="AZ1383" s="630"/>
      <c r="BA1383" s="630"/>
      <c r="BB1383" s="631"/>
      <c r="BC1383" s="630"/>
      <c r="BD1383" s="630"/>
      <c r="BE1383" s="630"/>
      <c r="BF1383" s="630"/>
      <c r="BG1383" s="631"/>
      <c r="BH1383" s="631"/>
      <c r="BI1383" s="632"/>
      <c r="BJ1383" s="632"/>
      <c r="BK1383" s="632"/>
      <c r="BL1383" s="631"/>
      <c r="BM1383" s="631"/>
      <c r="BN1383" s="631"/>
      <c r="BO1383" s="631"/>
      <c r="BP1383" s="631"/>
      <c r="BQ1383" s="631"/>
      <c r="BR1383" s="631"/>
      <c r="BS1383" s="631"/>
      <c r="BT1383" s="634"/>
      <c r="BU1383" s="635"/>
      <c r="BV1383" s="633"/>
      <c r="BW1383" s="636"/>
    </row>
    <row r="1384" spans="2:75" ht="15.75" customHeight="1">
      <c r="B1384" s="330" t="s">
        <v>1160</v>
      </c>
      <c r="C1384" s="331">
        <v>40265199000102</v>
      </c>
      <c r="D1384" s="332" t="s">
        <v>11</v>
      </c>
      <c r="E1384" s="332" t="s">
        <v>620</v>
      </c>
      <c r="F1384" s="332" t="s">
        <v>685</v>
      </c>
      <c r="G1384" s="333" t="s">
        <v>738</v>
      </c>
      <c r="H1384" s="333" t="s">
        <v>34</v>
      </c>
      <c r="I1384" s="333" t="s">
        <v>1319</v>
      </c>
      <c r="J1384" s="333" t="s">
        <v>608</v>
      </c>
      <c r="K1384" s="334" t="s">
        <v>48</v>
      </c>
      <c r="L1384" s="335"/>
      <c r="M1384" s="335" t="s">
        <v>34</v>
      </c>
      <c r="N1384" s="334">
        <v>573825</v>
      </c>
      <c r="O1384" s="334" t="s">
        <v>1321</v>
      </c>
      <c r="P1384" s="338">
        <v>44238</v>
      </c>
      <c r="Q1384" s="339">
        <v>87949220.579999998</v>
      </c>
      <c r="R1384" s="339">
        <v>65541628.297063537</v>
      </c>
      <c r="S1384" s="334">
        <v>181</v>
      </c>
      <c r="T1384" s="336">
        <v>0.12145363590165181</v>
      </c>
      <c r="U1384" s="336">
        <v>1.570054856787459</v>
      </c>
      <c r="V1384" s="336">
        <v>0.15712346453387482</v>
      </c>
      <c r="W1384" s="336">
        <v>1.5403353317057</v>
      </c>
      <c r="X1384" s="336" t="s">
        <v>1418</v>
      </c>
      <c r="Y1384" s="336" t="s">
        <v>1418</v>
      </c>
      <c r="Z1384" s="336" t="s">
        <v>1418</v>
      </c>
      <c r="AA1384" s="336" t="s">
        <v>1418</v>
      </c>
      <c r="AB1384" s="336">
        <v>3.2883247819660115E-2</v>
      </c>
      <c r="AC1384" s="340">
        <v>1.5012436736373356</v>
      </c>
      <c r="AD1384" s="509">
        <v>36498197000188</v>
      </c>
      <c r="AE1384" s="337" t="s">
        <v>2405</v>
      </c>
      <c r="AF1384" s="337" t="s">
        <v>2134</v>
      </c>
      <c r="AG1384" s="341" t="s">
        <v>1436</v>
      </c>
      <c r="AH1384" s="341" t="s">
        <v>2135</v>
      </c>
      <c r="AI1384" s="341">
        <v>5000</v>
      </c>
      <c r="AJ1384" s="341">
        <v>1000</v>
      </c>
      <c r="AK1384" s="341">
        <v>1000</v>
      </c>
      <c r="AL1384" s="336">
        <v>1.18E-2</v>
      </c>
      <c r="AM1384" s="336">
        <v>0.1</v>
      </c>
      <c r="AN1384" s="336" t="s">
        <v>34</v>
      </c>
      <c r="AO1384" s="334" t="s">
        <v>1324</v>
      </c>
      <c r="AP1384" s="337" t="s">
        <v>13</v>
      </c>
      <c r="AQ1384" s="343" t="s">
        <v>686</v>
      </c>
      <c r="AR1384" s="336">
        <v>5.5066666666666658E-3</v>
      </c>
      <c r="AS1384" s="336">
        <v>5.5066666666666658E-3</v>
      </c>
      <c r="AT1384" s="336"/>
      <c r="AX1384" s="629"/>
      <c r="AY1384" s="630"/>
      <c r="AZ1384" s="630"/>
      <c r="BA1384" s="630"/>
      <c r="BB1384" s="631"/>
      <c r="BC1384" s="630"/>
      <c r="BD1384" s="630"/>
      <c r="BE1384" s="630"/>
      <c r="BF1384" s="630"/>
      <c r="BG1384" s="631"/>
      <c r="BH1384" s="631"/>
      <c r="BI1384" s="632"/>
      <c r="BJ1384" s="632"/>
      <c r="BK1384" s="632"/>
      <c r="BL1384" s="631"/>
      <c r="BM1384" s="631"/>
      <c r="BN1384" s="631"/>
      <c r="BO1384" s="631"/>
      <c r="BP1384" s="631"/>
      <c r="BQ1384" s="631"/>
      <c r="BR1384" s="631"/>
      <c r="BS1384" s="631"/>
      <c r="BT1384" s="634"/>
      <c r="BU1384" s="635"/>
      <c r="BV1384" s="633"/>
      <c r="BW1384" s="636"/>
    </row>
    <row r="1385" spans="2:75" ht="15.75" customHeight="1">
      <c r="B1385" s="330" t="s">
        <v>1242</v>
      </c>
      <c r="C1385" s="331">
        <v>17313316000136</v>
      </c>
      <c r="D1385" s="332" t="s">
        <v>11</v>
      </c>
      <c r="E1385" s="332" t="s">
        <v>620</v>
      </c>
      <c r="F1385" s="332" t="s">
        <v>685</v>
      </c>
      <c r="G1385" s="333" t="s">
        <v>738</v>
      </c>
      <c r="H1385" s="333" t="s">
        <v>34</v>
      </c>
      <c r="I1385" s="333" t="s">
        <v>1319</v>
      </c>
      <c r="J1385" s="333" t="s">
        <v>608</v>
      </c>
      <c r="K1385" s="334" t="s">
        <v>48</v>
      </c>
      <c r="L1385" s="335"/>
      <c r="M1385" s="335" t="s">
        <v>34</v>
      </c>
      <c r="N1385" s="334">
        <v>333468</v>
      </c>
      <c r="O1385" s="334" t="s">
        <v>1321</v>
      </c>
      <c r="P1385" s="338">
        <v>41359</v>
      </c>
      <c r="Q1385" s="339">
        <v>613565934.88</v>
      </c>
      <c r="R1385" s="339">
        <v>223564835.22519839</v>
      </c>
      <c r="S1385" s="334">
        <v>181</v>
      </c>
      <c r="T1385" s="336">
        <v>0.1008775523165073</v>
      </c>
      <c r="U1385" s="336">
        <v>1.3040638082141534</v>
      </c>
      <c r="V1385" s="336">
        <v>0.14005416693771222</v>
      </c>
      <c r="W1385" s="336">
        <v>1.3729991400505068</v>
      </c>
      <c r="X1385" s="336">
        <v>0.21475894013206775</v>
      </c>
      <c r="Y1385" s="336">
        <v>1.6285560562486299</v>
      </c>
      <c r="Z1385" s="336">
        <v>0.29453949250696354</v>
      </c>
      <c r="AA1385" s="336">
        <v>1.6742579616558722</v>
      </c>
      <c r="AB1385" s="336">
        <v>3.1775801982937028E-3</v>
      </c>
      <c r="AC1385" s="340">
        <v>10.688266484046482</v>
      </c>
      <c r="AD1385" s="509">
        <v>0</v>
      </c>
      <c r="AE1385" s="337" t="s">
        <v>2269</v>
      </c>
      <c r="AF1385" s="337" t="s">
        <v>2134</v>
      </c>
      <c r="AG1385" s="341" t="s">
        <v>1436</v>
      </c>
      <c r="AH1385" s="341" t="s">
        <v>726</v>
      </c>
      <c r="AI1385" s="341">
        <v>0</v>
      </c>
      <c r="AJ1385" s="341">
        <v>0</v>
      </c>
      <c r="AK1385" s="341">
        <v>0</v>
      </c>
      <c r="AL1385" s="336">
        <v>1.15E-2</v>
      </c>
      <c r="AM1385" s="336">
        <v>0.2</v>
      </c>
      <c r="AN1385" s="336" t="s">
        <v>64</v>
      </c>
      <c r="AO1385" s="334" t="s">
        <v>1324</v>
      </c>
      <c r="AP1385" s="337" t="s">
        <v>13</v>
      </c>
      <c r="AQ1385" s="343" t="s">
        <v>668</v>
      </c>
      <c r="AR1385" s="336">
        <v>3.0666666666666668E-3</v>
      </c>
      <c r="AS1385" s="336">
        <v>3.0666666666666668E-3</v>
      </c>
      <c r="AT1385" s="336"/>
      <c r="AX1385" s="629"/>
      <c r="AY1385" s="630"/>
      <c r="AZ1385" s="630"/>
      <c r="BA1385" s="630"/>
      <c r="BB1385" s="631"/>
      <c r="BC1385" s="630"/>
      <c r="BD1385" s="630"/>
      <c r="BE1385" s="630"/>
      <c r="BF1385" s="630"/>
      <c r="BG1385" s="631"/>
      <c r="BH1385" s="631"/>
      <c r="BI1385" s="632"/>
      <c r="BJ1385" s="632"/>
      <c r="BK1385" s="632"/>
      <c r="BL1385" s="631"/>
      <c r="BM1385" s="631"/>
      <c r="BN1385" s="631"/>
      <c r="BO1385" s="631"/>
      <c r="BP1385" s="631"/>
      <c r="BQ1385" s="631"/>
      <c r="BR1385" s="631"/>
      <c r="BS1385" s="631"/>
      <c r="BT1385" s="634"/>
      <c r="BU1385" s="635"/>
      <c r="BV1385" s="633"/>
      <c r="BW1385" s="636"/>
    </row>
    <row r="1386" spans="2:75" ht="15.75" customHeight="1">
      <c r="B1386" s="330" t="s">
        <v>1674</v>
      </c>
      <c r="C1386" s="331">
        <v>36400100000152</v>
      </c>
      <c r="D1386" s="332" t="s">
        <v>13</v>
      </c>
      <c r="E1386" s="332" t="s">
        <v>615</v>
      </c>
      <c r="F1386" s="332" t="s">
        <v>619</v>
      </c>
      <c r="G1386" s="333" t="s">
        <v>34</v>
      </c>
      <c r="H1386" s="333" t="s">
        <v>1338</v>
      </c>
      <c r="I1386" s="333" t="s">
        <v>34</v>
      </c>
      <c r="J1386" s="333" t="s">
        <v>611</v>
      </c>
      <c r="K1386" s="334" t="s">
        <v>48</v>
      </c>
      <c r="L1386" s="335"/>
      <c r="M1386" s="335"/>
      <c r="N1386" s="334">
        <v>541893</v>
      </c>
      <c r="O1386" s="334" t="s">
        <v>1321</v>
      </c>
      <c r="P1386" s="338">
        <v>44011</v>
      </c>
      <c r="Q1386" s="339">
        <v>265938748.34</v>
      </c>
      <c r="R1386" s="339">
        <v>211986612.70948413</v>
      </c>
      <c r="S1386" s="334">
        <v>181</v>
      </c>
      <c r="T1386" s="336">
        <v>0.5302229895798225</v>
      </c>
      <c r="U1386" s="336">
        <v>5.9639023342114434</v>
      </c>
      <c r="V1386" s="336">
        <v>0.61730790745901087</v>
      </c>
      <c r="W1386" s="336">
        <v>5.6654719751578027</v>
      </c>
      <c r="X1386" s="336">
        <v>0.90998409788258017</v>
      </c>
      <c r="Y1386" s="336">
        <v>6.3988174880585946</v>
      </c>
      <c r="Z1386" s="336" t="s">
        <v>1418</v>
      </c>
      <c r="AA1386" s="336" t="s">
        <v>1418</v>
      </c>
      <c r="AB1386" s="336">
        <v>0.20449083406907112</v>
      </c>
      <c r="AC1386" s="340">
        <v>1.94318494658751</v>
      </c>
      <c r="AD1386" s="509">
        <v>36181763000123</v>
      </c>
      <c r="AE1386" s="337" t="s">
        <v>2343</v>
      </c>
      <c r="AF1386" s="337" t="s">
        <v>2343</v>
      </c>
      <c r="AG1386" s="341" t="s">
        <v>1440</v>
      </c>
      <c r="AH1386" s="341" t="s">
        <v>2138</v>
      </c>
      <c r="AI1386" s="341" t="s">
        <v>1428</v>
      </c>
      <c r="AJ1386" s="341" t="s">
        <v>1428</v>
      </c>
      <c r="AK1386" s="341" t="s">
        <v>1428</v>
      </c>
      <c r="AL1386" s="336">
        <v>0</v>
      </c>
      <c r="AM1386" s="336" t="s">
        <v>34</v>
      </c>
      <c r="AN1386" s="336" t="s">
        <v>64</v>
      </c>
      <c r="AO1386" s="334" t="s">
        <v>1324</v>
      </c>
      <c r="AP1386" s="337" t="s">
        <v>13</v>
      </c>
      <c r="AQ1386" s="343" t="s">
        <v>679</v>
      </c>
      <c r="AR1386" s="336" t="s">
        <v>34</v>
      </c>
      <c r="AS1386" s="336" t="s">
        <v>34</v>
      </c>
      <c r="AT1386" s="336"/>
      <c r="AX1386" s="629"/>
      <c r="AY1386" s="630"/>
      <c r="AZ1386" s="630"/>
      <c r="BA1386" s="630"/>
      <c r="BB1386" s="631"/>
      <c r="BC1386" s="630"/>
      <c r="BD1386" s="630"/>
      <c r="BE1386" s="630"/>
      <c r="BF1386" s="630"/>
      <c r="BG1386" s="631"/>
      <c r="BH1386" s="631"/>
      <c r="BI1386" s="632"/>
      <c r="BJ1386" s="632"/>
      <c r="BK1386" s="632"/>
      <c r="BL1386" s="631"/>
      <c r="BM1386" s="631"/>
      <c r="BN1386" s="631"/>
      <c r="BO1386" s="631"/>
      <c r="BP1386" s="631"/>
      <c r="BQ1386" s="631"/>
      <c r="BR1386" s="631"/>
      <c r="BS1386" s="631"/>
      <c r="BT1386" s="634"/>
      <c r="BU1386" s="635"/>
      <c r="BV1386" s="633"/>
      <c r="BW1386" s="636"/>
    </row>
    <row r="1387" spans="2:75" ht="15.75" customHeight="1">
      <c r="B1387" s="330" t="s">
        <v>750</v>
      </c>
      <c r="C1387" s="331">
        <v>32238591000126</v>
      </c>
      <c r="D1387" s="332" t="s">
        <v>11</v>
      </c>
      <c r="E1387" s="332" t="s">
        <v>620</v>
      </c>
      <c r="F1387" s="332" t="s">
        <v>685</v>
      </c>
      <c r="G1387" s="333" t="s">
        <v>738</v>
      </c>
      <c r="H1387" s="333" t="s">
        <v>34</v>
      </c>
      <c r="I1387" s="333" t="s">
        <v>1319</v>
      </c>
      <c r="J1387" s="333" t="s">
        <v>608</v>
      </c>
      <c r="K1387" s="334" t="s">
        <v>48</v>
      </c>
      <c r="L1387" s="335"/>
      <c r="M1387" s="335" t="s">
        <v>34</v>
      </c>
      <c r="N1387" s="334">
        <v>491391</v>
      </c>
      <c r="O1387" s="334" t="s">
        <v>1321</v>
      </c>
      <c r="P1387" s="338">
        <v>43557</v>
      </c>
      <c r="Q1387" s="339">
        <v>42376561.920000002</v>
      </c>
      <c r="R1387" s="339">
        <v>57914953.017222188</v>
      </c>
      <c r="S1387" s="334">
        <v>182</v>
      </c>
      <c r="T1387" s="336">
        <v>7.6702142531243744E-2</v>
      </c>
      <c r="U1387" s="336">
        <v>0.99154356733049709</v>
      </c>
      <c r="V1387" s="336">
        <v>0.10221459396200361</v>
      </c>
      <c r="W1387" s="336">
        <v>1.00204479937293</v>
      </c>
      <c r="X1387" s="336">
        <v>0.16173774780295513</v>
      </c>
      <c r="Y1387" s="336">
        <v>1.2264867229580141</v>
      </c>
      <c r="Z1387" s="336">
        <v>0.26728096742852436</v>
      </c>
      <c r="AA1387" s="336">
        <v>1.5193116682161425</v>
      </c>
      <c r="AB1387" s="336">
        <v>4.2094435675179313E-3</v>
      </c>
      <c r="AC1387" s="340">
        <v>4.6790807214594471E-2</v>
      </c>
      <c r="AD1387" s="509">
        <v>30910036000173</v>
      </c>
      <c r="AE1387" s="337" t="s">
        <v>2167</v>
      </c>
      <c r="AF1387" s="337" t="s">
        <v>2134</v>
      </c>
      <c r="AG1387" s="341" t="s">
        <v>1436</v>
      </c>
      <c r="AH1387" s="341" t="s">
        <v>2135</v>
      </c>
      <c r="AI1387" s="341">
        <v>25000</v>
      </c>
      <c r="AJ1387" s="341">
        <v>5000</v>
      </c>
      <c r="AK1387" s="341">
        <v>10000</v>
      </c>
      <c r="AL1387" s="640">
        <v>5.0000000000000001E-3</v>
      </c>
      <c r="AM1387" s="640" t="s">
        <v>34</v>
      </c>
      <c r="AN1387" s="336" t="s">
        <v>64</v>
      </c>
      <c r="AO1387" s="334" t="s">
        <v>1324</v>
      </c>
      <c r="AP1387" s="337" t="s">
        <v>11</v>
      </c>
      <c r="AQ1387" s="343" t="s">
        <v>675</v>
      </c>
      <c r="AR1387" s="336">
        <v>3.3333333333333331E-3</v>
      </c>
      <c r="AS1387" s="336">
        <v>3.3333333333333331E-3</v>
      </c>
      <c r="AT1387" s="336"/>
      <c r="AX1387" s="629"/>
      <c r="AY1387" s="630"/>
      <c r="AZ1387" s="630"/>
      <c r="BA1387" s="630"/>
      <c r="BB1387" s="631"/>
      <c r="BC1387" s="630"/>
      <c r="BD1387" s="630"/>
      <c r="BE1387" s="630"/>
      <c r="BF1387" s="630"/>
      <c r="BG1387" s="631"/>
      <c r="BH1387" s="631"/>
      <c r="BI1387" s="632"/>
      <c r="BJ1387" s="632"/>
      <c r="BK1387" s="632"/>
      <c r="BL1387" s="631"/>
      <c r="BM1387" s="631"/>
      <c r="BN1387" s="631"/>
      <c r="BO1387" s="631"/>
      <c r="BP1387" s="631"/>
      <c r="BQ1387" s="631"/>
      <c r="BR1387" s="631"/>
      <c r="BS1387" s="631"/>
      <c r="BT1387" s="634"/>
      <c r="BU1387" s="635"/>
      <c r="BV1387" s="633"/>
      <c r="BW1387" s="636"/>
    </row>
    <row r="1388" spans="2:75" ht="15.75" customHeight="1">
      <c r="B1388" s="330" t="s">
        <v>1292</v>
      </c>
      <c r="C1388" s="331">
        <v>46420448000165</v>
      </c>
      <c r="D1388" s="332" t="s">
        <v>13</v>
      </c>
      <c r="E1388" s="332" t="s">
        <v>616</v>
      </c>
      <c r="F1388" s="332" t="s">
        <v>619</v>
      </c>
      <c r="G1388" s="333" t="s">
        <v>34</v>
      </c>
      <c r="H1388" s="333" t="s">
        <v>1338</v>
      </c>
      <c r="I1388" s="333" t="s">
        <v>34</v>
      </c>
      <c r="J1388" s="333" t="s">
        <v>611</v>
      </c>
      <c r="K1388" s="334" t="s">
        <v>48</v>
      </c>
      <c r="L1388" s="335"/>
      <c r="M1388" s="335" t="s">
        <v>34</v>
      </c>
      <c r="N1388" s="334">
        <v>654957</v>
      </c>
      <c r="O1388" s="334" t="s">
        <v>1321</v>
      </c>
      <c r="P1388" s="338">
        <v>44722</v>
      </c>
      <c r="Q1388" s="339">
        <v>49028.76</v>
      </c>
      <c r="R1388" s="339" t="s">
        <v>1418</v>
      </c>
      <c r="S1388" s="334">
        <v>182</v>
      </c>
      <c r="T1388" s="336" t="s">
        <v>1418</v>
      </c>
      <c r="U1388" s="336" t="s">
        <v>1418</v>
      </c>
      <c r="V1388" s="336" t="s">
        <v>1418</v>
      </c>
      <c r="W1388" s="336" t="s">
        <v>1418</v>
      </c>
      <c r="X1388" s="336" t="s">
        <v>1418</v>
      </c>
      <c r="Y1388" s="336" t="s">
        <v>1418</v>
      </c>
      <c r="Z1388" s="336" t="s">
        <v>1418</v>
      </c>
      <c r="AA1388" s="336" t="s">
        <v>1418</v>
      </c>
      <c r="AB1388" s="336" t="s">
        <v>1418</v>
      </c>
      <c r="AC1388" s="340" t="s">
        <v>1418</v>
      </c>
      <c r="AD1388" s="509">
        <v>0</v>
      </c>
      <c r="AE1388" s="337" t="s">
        <v>2254</v>
      </c>
      <c r="AF1388" s="337" t="s">
        <v>2134</v>
      </c>
      <c r="AG1388" s="341" t="s">
        <v>1436</v>
      </c>
      <c r="AH1388" s="341" t="s">
        <v>726</v>
      </c>
      <c r="AI1388" s="341">
        <v>100000</v>
      </c>
      <c r="AJ1388" s="341">
        <v>100000</v>
      </c>
      <c r="AK1388" s="341">
        <v>50000</v>
      </c>
      <c r="AL1388" s="336">
        <v>0.02</v>
      </c>
      <c r="AM1388" s="336">
        <v>0.2</v>
      </c>
      <c r="AN1388" s="336" t="s">
        <v>2152</v>
      </c>
      <c r="AO1388" s="334" t="s">
        <v>1324</v>
      </c>
      <c r="AP1388" s="337" t="s">
        <v>13</v>
      </c>
      <c r="AQ1388" s="343" t="s">
        <v>679</v>
      </c>
      <c r="AR1388" s="336">
        <v>6.6660000000000001E-3</v>
      </c>
      <c r="AS1388" s="336">
        <v>6.6660000000000001E-3</v>
      </c>
      <c r="AT1388" s="336"/>
      <c r="AX1388" s="629"/>
      <c r="AY1388" s="630"/>
      <c r="AZ1388" s="630"/>
      <c r="BA1388" s="630"/>
      <c r="BB1388" s="631"/>
      <c r="BC1388" s="630"/>
      <c r="BD1388" s="630"/>
      <c r="BE1388" s="630"/>
      <c r="BF1388" s="630"/>
      <c r="BG1388" s="631"/>
      <c r="BH1388" s="631"/>
      <c r="BI1388" s="632"/>
      <c r="BJ1388" s="632"/>
      <c r="BK1388" s="632"/>
      <c r="BL1388" s="631"/>
      <c r="BM1388" s="631"/>
      <c r="BN1388" s="631"/>
      <c r="BO1388" s="631"/>
      <c r="BP1388" s="631"/>
      <c r="BQ1388" s="631"/>
      <c r="BR1388" s="631"/>
      <c r="BS1388" s="631"/>
      <c r="BT1388" s="634"/>
      <c r="BU1388" s="635"/>
      <c r="BV1388" s="633"/>
      <c r="BW1388" s="636"/>
    </row>
    <row r="1389" spans="2:75" ht="15.75" customHeight="1">
      <c r="B1389" s="330" t="s">
        <v>1504</v>
      </c>
      <c r="C1389" s="331">
        <v>45124029000113</v>
      </c>
      <c r="D1389" s="332" t="s">
        <v>14</v>
      </c>
      <c r="E1389" s="332" t="s">
        <v>607</v>
      </c>
      <c r="F1389" s="332"/>
      <c r="G1389" s="333"/>
      <c r="H1389" s="333" t="s">
        <v>34</v>
      </c>
      <c r="I1389" s="333" t="s">
        <v>34</v>
      </c>
      <c r="J1389" s="333" t="s">
        <v>608</v>
      </c>
      <c r="K1389" s="334" t="s">
        <v>48</v>
      </c>
      <c r="L1389" s="335"/>
      <c r="M1389" s="335"/>
      <c r="N1389" s="334">
        <v>655521</v>
      </c>
      <c r="O1389" s="334" t="s">
        <v>1324</v>
      </c>
      <c r="P1389" s="338">
        <v>44718</v>
      </c>
      <c r="Q1389" s="339">
        <v>861376935.79999995</v>
      </c>
      <c r="R1389" s="339" t="s">
        <v>1418</v>
      </c>
      <c r="S1389" s="334">
        <v>182</v>
      </c>
      <c r="T1389" s="336" t="s">
        <v>1418</v>
      </c>
      <c r="U1389" s="336" t="s">
        <v>1418</v>
      </c>
      <c r="V1389" s="336" t="s">
        <v>1418</v>
      </c>
      <c r="W1389" s="336" t="s">
        <v>1418</v>
      </c>
      <c r="X1389" s="336" t="s">
        <v>1418</v>
      </c>
      <c r="Y1389" s="336" t="s">
        <v>1418</v>
      </c>
      <c r="Z1389" s="336" t="s">
        <v>1418</v>
      </c>
      <c r="AA1389" s="336" t="s">
        <v>1418</v>
      </c>
      <c r="AB1389" s="336" t="s">
        <v>1418</v>
      </c>
      <c r="AC1389" s="340" t="s">
        <v>1418</v>
      </c>
      <c r="AD1389" s="509">
        <v>11188572000162</v>
      </c>
      <c r="AE1389" s="337" t="s">
        <v>2187</v>
      </c>
      <c r="AF1389" s="337" t="s">
        <v>2134</v>
      </c>
      <c r="AG1389" s="341" t="s">
        <v>1436</v>
      </c>
      <c r="AH1389" s="341" t="s">
        <v>2135</v>
      </c>
      <c r="AI1389" s="341">
        <v>500000</v>
      </c>
      <c r="AJ1389" s="341">
        <v>50000</v>
      </c>
      <c r="AK1389" s="341">
        <v>50000</v>
      </c>
      <c r="AL1389" s="640">
        <v>1.3500000000000002E-2</v>
      </c>
      <c r="AM1389" s="640">
        <v>0.2</v>
      </c>
      <c r="AN1389" s="336" t="s">
        <v>2152</v>
      </c>
      <c r="AO1389" s="334" t="s">
        <v>1324</v>
      </c>
      <c r="AP1389" s="337" t="s">
        <v>716</v>
      </c>
      <c r="AQ1389" s="343" t="s">
        <v>659</v>
      </c>
      <c r="AR1389" s="336" t="s">
        <v>34</v>
      </c>
      <c r="AS1389" s="336" t="s">
        <v>34</v>
      </c>
      <c r="AT1389" s="336"/>
      <c r="AX1389" s="629"/>
      <c r="AY1389" s="630"/>
      <c r="AZ1389" s="630"/>
      <c r="BA1389" s="630"/>
      <c r="BB1389" s="631"/>
      <c r="BC1389" s="630"/>
      <c r="BD1389" s="630"/>
      <c r="BE1389" s="630"/>
      <c r="BF1389" s="630"/>
      <c r="BG1389" s="631"/>
      <c r="BH1389" s="631"/>
      <c r="BI1389" s="632"/>
      <c r="BJ1389" s="632"/>
      <c r="BK1389" s="632"/>
      <c r="BL1389" s="631"/>
      <c r="BM1389" s="631"/>
      <c r="BN1389" s="631"/>
      <c r="BO1389" s="631"/>
      <c r="BP1389" s="631"/>
      <c r="BQ1389" s="631"/>
      <c r="BR1389" s="631"/>
      <c r="BS1389" s="631"/>
      <c r="BT1389" s="634"/>
      <c r="BU1389" s="635"/>
      <c r="BV1389" s="633"/>
      <c r="BW1389" s="636"/>
    </row>
    <row r="1390" spans="2:75" ht="15.75" customHeight="1">
      <c r="B1390" s="330" t="s">
        <v>123</v>
      </c>
      <c r="C1390" s="331">
        <v>39974143000130</v>
      </c>
      <c r="D1390" s="332" t="s">
        <v>14</v>
      </c>
      <c r="E1390" s="332" t="s">
        <v>607</v>
      </c>
      <c r="F1390" s="332"/>
      <c r="G1390" s="333"/>
      <c r="H1390" s="333" t="s">
        <v>34</v>
      </c>
      <c r="I1390" s="333" t="s">
        <v>34</v>
      </c>
      <c r="J1390" s="333" t="s">
        <v>608</v>
      </c>
      <c r="K1390" s="334" t="s">
        <v>48</v>
      </c>
      <c r="L1390" s="335"/>
      <c r="M1390" s="335" t="s">
        <v>1415</v>
      </c>
      <c r="N1390" s="334">
        <v>582670</v>
      </c>
      <c r="O1390" s="334" t="s">
        <v>1321</v>
      </c>
      <c r="P1390" s="338">
        <v>44245</v>
      </c>
      <c r="Q1390" s="339">
        <v>20118383.239999998</v>
      </c>
      <c r="R1390" s="339">
        <v>18025872.933492061</v>
      </c>
      <c r="S1390" s="334">
        <v>182</v>
      </c>
      <c r="T1390" s="336">
        <v>-0.16196071023401848</v>
      </c>
      <c r="U1390" s="336">
        <v>-2.0936977129081455</v>
      </c>
      <c r="V1390" s="336">
        <v>-0.27812339099178407</v>
      </c>
      <c r="W1390" s="336">
        <v>-2.7265392027177633</v>
      </c>
      <c r="X1390" s="336" t="s">
        <v>1418</v>
      </c>
      <c r="Y1390" s="336" t="s">
        <v>1418</v>
      </c>
      <c r="Z1390" s="336" t="s">
        <v>1418</v>
      </c>
      <c r="AA1390" s="336" t="s">
        <v>1418</v>
      </c>
      <c r="AB1390" s="336">
        <v>0.50671900126016078</v>
      </c>
      <c r="AC1390" s="340">
        <v>-0.58135006165197012</v>
      </c>
      <c r="AD1390" s="509">
        <v>0</v>
      </c>
      <c r="AE1390" s="337" t="s">
        <v>2163</v>
      </c>
      <c r="AF1390" s="337" t="s">
        <v>2143</v>
      </c>
      <c r="AG1390" s="341" t="s">
        <v>1437</v>
      </c>
      <c r="AH1390" s="341" t="s">
        <v>726</v>
      </c>
      <c r="AI1390" s="341">
        <v>5000</v>
      </c>
      <c r="AJ1390" s="341" t="s">
        <v>1428</v>
      </c>
      <c r="AK1390" s="341">
        <v>1000</v>
      </c>
      <c r="AL1390" s="336">
        <v>5.0000000000000001E-3</v>
      </c>
      <c r="AM1390" s="336">
        <v>0.25</v>
      </c>
      <c r="AN1390" s="336" t="s">
        <v>34</v>
      </c>
      <c r="AO1390" s="334" t="s">
        <v>1324</v>
      </c>
      <c r="AP1390" s="337" t="s">
        <v>716</v>
      </c>
      <c r="AQ1390" s="343" t="s">
        <v>659</v>
      </c>
      <c r="AR1390" s="336" t="s">
        <v>34</v>
      </c>
      <c r="AS1390" s="336" t="s">
        <v>34</v>
      </c>
      <c r="AT1390" s="336"/>
      <c r="AX1390" s="629"/>
      <c r="AY1390" s="630"/>
      <c r="AZ1390" s="630"/>
      <c r="BA1390" s="630"/>
      <c r="BB1390" s="631"/>
      <c r="BC1390" s="630"/>
      <c r="BD1390" s="630"/>
      <c r="BE1390" s="630"/>
      <c r="BF1390" s="630"/>
      <c r="BG1390" s="631"/>
      <c r="BH1390" s="631"/>
      <c r="BI1390" s="632"/>
      <c r="BJ1390" s="632"/>
      <c r="BK1390" s="632"/>
      <c r="BL1390" s="631"/>
      <c r="BM1390" s="631"/>
      <c r="BN1390" s="631"/>
      <c r="BO1390" s="631"/>
      <c r="BP1390" s="631"/>
      <c r="BQ1390" s="631"/>
      <c r="BR1390" s="631"/>
      <c r="BS1390" s="631"/>
      <c r="BT1390" s="634"/>
      <c r="BU1390" s="635"/>
      <c r="BV1390" s="633"/>
      <c r="BW1390" s="636"/>
    </row>
    <row r="1391" spans="2:75" ht="15.75" customHeight="1">
      <c r="B1391" s="330" t="s">
        <v>1088</v>
      </c>
      <c r="C1391" s="331">
        <v>16816153000141</v>
      </c>
      <c r="D1391" s="332" t="s">
        <v>14</v>
      </c>
      <c r="E1391" s="332" t="s">
        <v>607</v>
      </c>
      <c r="F1391" s="332"/>
      <c r="G1391" s="333"/>
      <c r="H1391" s="333" t="s">
        <v>34</v>
      </c>
      <c r="I1391" s="333" t="s">
        <v>34</v>
      </c>
      <c r="J1391" s="333" t="s">
        <v>608</v>
      </c>
      <c r="K1391" s="334" t="s">
        <v>48</v>
      </c>
      <c r="L1391" s="335"/>
      <c r="M1391" s="335" t="s">
        <v>1415</v>
      </c>
      <c r="N1391" s="334">
        <v>318221</v>
      </c>
      <c r="O1391" s="334" t="s">
        <v>1321</v>
      </c>
      <c r="P1391" s="338">
        <v>41214</v>
      </c>
      <c r="Q1391" s="339">
        <v>417186295.80000001</v>
      </c>
      <c r="R1391" s="339">
        <v>497368012.53400791</v>
      </c>
      <c r="S1391" s="334">
        <v>184</v>
      </c>
      <c r="T1391" s="336">
        <v>-0.24753759527948194</v>
      </c>
      <c r="U1391" s="336">
        <v>-3.1999668089043456</v>
      </c>
      <c r="V1391" s="336">
        <v>-0.37166077629595828</v>
      </c>
      <c r="W1391" s="336">
        <v>-3.6435183429551312</v>
      </c>
      <c r="X1391" s="336">
        <v>-0.19463696380827278</v>
      </c>
      <c r="Y1391" s="336">
        <v>-1.4759674544160086</v>
      </c>
      <c r="Z1391" s="336">
        <v>-7.3277511475544066E-2</v>
      </c>
      <c r="AA1391" s="336">
        <v>-0.41653313093611255</v>
      </c>
      <c r="AB1391" s="336">
        <v>0.32736011614757238</v>
      </c>
      <c r="AC1391" s="340">
        <v>-1.5522114086879935</v>
      </c>
      <c r="AD1391" s="509">
        <v>29994412000176</v>
      </c>
      <c r="AE1391" s="337" t="s">
        <v>2359</v>
      </c>
      <c r="AF1391" s="337" t="s">
        <v>2137</v>
      </c>
      <c r="AG1391" s="341" t="s">
        <v>59</v>
      </c>
      <c r="AH1391" s="341" t="s">
        <v>2135</v>
      </c>
      <c r="AI1391" s="341">
        <v>25000</v>
      </c>
      <c r="AJ1391" s="341">
        <v>1000</v>
      </c>
      <c r="AK1391" s="341">
        <v>1000</v>
      </c>
      <c r="AL1391" s="336">
        <v>0.01</v>
      </c>
      <c r="AM1391" s="336">
        <v>0.3</v>
      </c>
      <c r="AN1391" s="336" t="s">
        <v>1429</v>
      </c>
      <c r="AO1391" s="334" t="s">
        <v>1324</v>
      </c>
      <c r="AP1391" s="337" t="s">
        <v>716</v>
      </c>
      <c r="AQ1391" s="343" t="s">
        <v>659</v>
      </c>
      <c r="AR1391" s="336" t="s">
        <v>34</v>
      </c>
      <c r="AS1391" s="336" t="s">
        <v>34</v>
      </c>
      <c r="AT1391" s="336"/>
      <c r="AX1391" s="629"/>
      <c r="AY1391" s="630"/>
      <c r="AZ1391" s="630"/>
      <c r="BA1391" s="630"/>
      <c r="BB1391" s="631"/>
      <c r="BC1391" s="630"/>
      <c r="BD1391" s="630"/>
      <c r="BE1391" s="630"/>
      <c r="BF1391" s="630"/>
      <c r="BG1391" s="631"/>
      <c r="BH1391" s="631"/>
      <c r="BI1391" s="632"/>
      <c r="BJ1391" s="632"/>
      <c r="BK1391" s="632"/>
      <c r="BL1391" s="631"/>
      <c r="BM1391" s="631"/>
      <c r="BN1391" s="631"/>
      <c r="BO1391" s="631"/>
      <c r="BP1391" s="631"/>
      <c r="BQ1391" s="631"/>
      <c r="BR1391" s="631"/>
      <c r="BS1391" s="631"/>
      <c r="BT1391" s="634"/>
      <c r="BU1391" s="635"/>
      <c r="BV1391" s="633"/>
      <c r="BW1391" s="636"/>
    </row>
    <row r="1392" spans="2:75" ht="15.75" customHeight="1">
      <c r="B1392" s="330" t="s">
        <v>1497</v>
      </c>
      <c r="C1392" s="331">
        <v>38064885000165</v>
      </c>
      <c r="D1392" s="332" t="s">
        <v>14</v>
      </c>
      <c r="E1392" s="332" t="s">
        <v>607</v>
      </c>
      <c r="F1392" s="332"/>
      <c r="G1392" s="333"/>
      <c r="H1392" s="333" t="s">
        <v>34</v>
      </c>
      <c r="I1392" s="333" t="s">
        <v>34</v>
      </c>
      <c r="J1392" s="333" t="s">
        <v>612</v>
      </c>
      <c r="K1392" s="334" t="s">
        <v>48</v>
      </c>
      <c r="L1392" s="335"/>
      <c r="M1392" s="335"/>
      <c r="N1392" s="334">
        <v>550681</v>
      </c>
      <c r="O1392" s="334" t="s">
        <v>1321</v>
      </c>
      <c r="P1392" s="338">
        <v>44071</v>
      </c>
      <c r="Q1392" s="339">
        <v>233501487.78999999</v>
      </c>
      <c r="R1392" s="339">
        <v>288473656.85674614</v>
      </c>
      <c r="S1392" s="334">
        <v>212</v>
      </c>
      <c r="T1392" s="336">
        <v>-0.14453867373181439</v>
      </c>
      <c r="U1392" s="336">
        <v>-1.6257585027312775</v>
      </c>
      <c r="V1392" s="336">
        <v>-8.0360398941420108E-2</v>
      </c>
      <c r="W1392" s="336">
        <v>-0.7375243093663868</v>
      </c>
      <c r="X1392" s="336">
        <v>0.10248963828920621</v>
      </c>
      <c r="Y1392" s="336">
        <v>0.72068565962390618</v>
      </c>
      <c r="Z1392" s="336" t="s">
        <v>1418</v>
      </c>
      <c r="AA1392" s="336" t="s">
        <v>1418</v>
      </c>
      <c r="AB1392" s="336">
        <v>0.16968752533225953</v>
      </c>
      <c r="AC1392" s="340">
        <v>-1.019214423794969</v>
      </c>
      <c r="AD1392" s="509">
        <v>0</v>
      </c>
      <c r="AE1392" s="337" t="s">
        <v>2148</v>
      </c>
      <c r="AF1392" s="337" t="s">
        <v>2134</v>
      </c>
      <c r="AG1392" s="341" t="s">
        <v>1436</v>
      </c>
      <c r="AH1392" s="341" t="s">
        <v>726</v>
      </c>
      <c r="AI1392" s="341">
        <v>25000</v>
      </c>
      <c r="AJ1392" s="341">
        <v>25000</v>
      </c>
      <c r="AK1392" s="341">
        <v>25000</v>
      </c>
      <c r="AL1392" s="640">
        <v>7.4999999999999997E-3</v>
      </c>
      <c r="AM1392" s="640" t="s">
        <v>34</v>
      </c>
      <c r="AN1392" s="336" t="s">
        <v>34</v>
      </c>
      <c r="AO1392" s="334" t="s">
        <v>1324</v>
      </c>
      <c r="AP1392" s="337" t="s">
        <v>13</v>
      </c>
      <c r="AQ1392" s="343" t="s">
        <v>679</v>
      </c>
      <c r="AR1392" s="336">
        <v>5.2499999999999995E-3</v>
      </c>
      <c r="AS1392" s="336">
        <v>5.2499999999999995E-3</v>
      </c>
      <c r="AT1392" s="336"/>
      <c r="AX1392" s="629"/>
      <c r="AY1392" s="630"/>
      <c r="AZ1392" s="630"/>
      <c r="BA1392" s="630"/>
      <c r="BB1392" s="631"/>
      <c r="BC1392" s="630"/>
      <c r="BD1392" s="630"/>
      <c r="BE1392" s="630"/>
      <c r="BF1392" s="630"/>
      <c r="BG1392" s="631"/>
      <c r="BH1392" s="631"/>
      <c r="BI1392" s="632"/>
      <c r="BJ1392" s="632"/>
      <c r="BK1392" s="632"/>
      <c r="BL1392" s="631"/>
      <c r="BM1392" s="631"/>
      <c r="BN1392" s="631"/>
      <c r="BO1392" s="631"/>
      <c r="BP1392" s="631"/>
      <c r="BQ1392" s="631"/>
      <c r="BR1392" s="631"/>
      <c r="BS1392" s="631"/>
      <c r="BT1392" s="634"/>
      <c r="BU1392" s="635"/>
      <c r="BV1392" s="633"/>
      <c r="BW1392" s="636"/>
    </row>
    <row r="1393" spans="2:75" ht="15.75" customHeight="1">
      <c r="B1393" s="330" t="s">
        <v>518</v>
      </c>
      <c r="C1393" s="331">
        <v>27500576000174</v>
      </c>
      <c r="D1393" s="332" t="s">
        <v>11</v>
      </c>
      <c r="E1393" s="332" t="s">
        <v>620</v>
      </c>
      <c r="F1393" s="332" t="s">
        <v>685</v>
      </c>
      <c r="G1393" s="333" t="s">
        <v>738</v>
      </c>
      <c r="H1393" s="333" t="s">
        <v>34</v>
      </c>
      <c r="I1393" s="333" t="s">
        <v>1319</v>
      </c>
      <c r="J1393" s="333" t="s">
        <v>608</v>
      </c>
      <c r="K1393" s="334" t="s">
        <v>48</v>
      </c>
      <c r="L1393" s="335"/>
      <c r="M1393" s="335" t="s">
        <v>34</v>
      </c>
      <c r="N1393" s="334">
        <v>458406</v>
      </c>
      <c r="O1393" s="334" t="s">
        <v>1321</v>
      </c>
      <c r="P1393" s="338">
        <v>43109</v>
      </c>
      <c r="Q1393" s="339">
        <v>323711437.73000002</v>
      </c>
      <c r="R1393" s="339">
        <v>288832276.99718255</v>
      </c>
      <c r="S1393" s="334">
        <v>270</v>
      </c>
      <c r="T1393" s="336">
        <v>0.10414106466887363</v>
      </c>
      <c r="U1393" s="336">
        <v>1.3462518693699983</v>
      </c>
      <c r="V1393" s="336">
        <v>0.14248647371165757</v>
      </c>
      <c r="W1393" s="336">
        <v>1.3968438794251747</v>
      </c>
      <c r="X1393" s="336">
        <v>0.20450480501390444</v>
      </c>
      <c r="Y1393" s="336">
        <v>1.5507970868757732</v>
      </c>
      <c r="Z1393" s="336">
        <v>0.27096020750607264</v>
      </c>
      <c r="AA1393" s="336">
        <v>1.5402256615833745</v>
      </c>
      <c r="AB1393" s="336">
        <v>3.4582688338758443E-3</v>
      </c>
      <c r="AC1393" s="340">
        <v>10.437620917766653</v>
      </c>
      <c r="AD1393" s="509">
        <v>0</v>
      </c>
      <c r="AE1393" s="337" t="s">
        <v>2297</v>
      </c>
      <c r="AF1393" s="337" t="s">
        <v>2298</v>
      </c>
      <c r="AG1393" s="341" t="s">
        <v>1438</v>
      </c>
      <c r="AH1393" s="341" t="s">
        <v>726</v>
      </c>
      <c r="AI1393" s="341">
        <v>1000</v>
      </c>
      <c r="AJ1393" s="341">
        <v>1000</v>
      </c>
      <c r="AK1393" s="341">
        <v>1000</v>
      </c>
      <c r="AL1393" s="336">
        <v>1.1000000000000001E-3</v>
      </c>
      <c r="AM1393" s="336">
        <v>0.2</v>
      </c>
      <c r="AN1393" s="336" t="s">
        <v>64</v>
      </c>
      <c r="AO1393" s="334" t="s">
        <v>1324</v>
      </c>
      <c r="AP1393" s="337" t="s">
        <v>13</v>
      </c>
      <c r="AQ1393" s="343" t="s">
        <v>668</v>
      </c>
      <c r="AR1393" s="336">
        <v>3.8800000000000002E-3</v>
      </c>
      <c r="AS1393" s="336">
        <v>3.8800000000000002E-3</v>
      </c>
      <c r="AT1393" s="336"/>
      <c r="AX1393" s="629"/>
      <c r="AY1393" s="630"/>
      <c r="AZ1393" s="630"/>
      <c r="BA1393" s="630"/>
      <c r="BB1393" s="631"/>
      <c r="BC1393" s="630"/>
      <c r="BD1393" s="630"/>
      <c r="BE1393" s="630"/>
      <c r="BF1393" s="630"/>
      <c r="BG1393" s="631"/>
      <c r="BH1393" s="631"/>
      <c r="BI1393" s="632"/>
      <c r="BJ1393" s="632"/>
      <c r="BK1393" s="632"/>
      <c r="BL1393" s="631"/>
      <c r="BM1393" s="631"/>
      <c r="BN1393" s="631"/>
      <c r="BO1393" s="631"/>
      <c r="BP1393" s="631"/>
      <c r="BQ1393" s="631"/>
      <c r="BR1393" s="631"/>
      <c r="BS1393" s="631"/>
      <c r="BT1393" s="634"/>
      <c r="BU1393" s="635"/>
      <c r="BV1393" s="633"/>
      <c r="BW1393" s="636"/>
    </row>
    <row r="1394" spans="2:75" ht="15.75" customHeight="1">
      <c r="B1394" s="330" t="s">
        <v>645</v>
      </c>
      <c r="C1394" s="331">
        <v>22672424000135</v>
      </c>
      <c r="D1394" s="332" t="s">
        <v>11</v>
      </c>
      <c r="E1394" s="332" t="s">
        <v>620</v>
      </c>
      <c r="F1394" s="332" t="s">
        <v>685</v>
      </c>
      <c r="G1394" s="333" t="s">
        <v>738</v>
      </c>
      <c r="H1394" s="333" t="s">
        <v>34</v>
      </c>
      <c r="I1394" s="333" t="s">
        <v>1319</v>
      </c>
      <c r="J1394" s="333" t="s">
        <v>608</v>
      </c>
      <c r="K1394" s="334" t="s">
        <v>48</v>
      </c>
      <c r="L1394" s="335"/>
      <c r="M1394" s="335" t="s">
        <v>34</v>
      </c>
      <c r="N1394" s="334">
        <v>407410</v>
      </c>
      <c r="O1394" s="334" t="s">
        <v>1321</v>
      </c>
      <c r="P1394" s="338">
        <v>42276</v>
      </c>
      <c r="Q1394" s="339">
        <v>199570797.74000001</v>
      </c>
      <c r="R1394" s="339">
        <v>177978751.69452384</v>
      </c>
      <c r="S1394" s="334">
        <v>271</v>
      </c>
      <c r="T1394" s="336">
        <v>9.4414348984181551E-2</v>
      </c>
      <c r="U1394" s="336">
        <v>1.2205127172403103</v>
      </c>
      <c r="V1394" s="336">
        <v>0.14783691381239028</v>
      </c>
      <c r="W1394" s="336">
        <v>1.4492960828677535</v>
      </c>
      <c r="X1394" s="336">
        <v>0.2362619114116753</v>
      </c>
      <c r="Y1394" s="336">
        <v>1.7916169937034812</v>
      </c>
      <c r="Z1394" s="336">
        <v>0.31327555914223693</v>
      </c>
      <c r="AA1394" s="336">
        <v>1.7807598384236532</v>
      </c>
      <c r="AB1394" s="336">
        <v>7.8645007926543935E-3</v>
      </c>
      <c r="AC1394" s="340">
        <v>5.1873049885537901</v>
      </c>
      <c r="AD1394" s="509">
        <v>0</v>
      </c>
      <c r="AE1394" s="337" t="s">
        <v>2332</v>
      </c>
      <c r="AF1394" s="337" t="s">
        <v>2134</v>
      </c>
      <c r="AG1394" s="341" t="s">
        <v>1436</v>
      </c>
      <c r="AH1394" s="341" t="s">
        <v>726</v>
      </c>
      <c r="AI1394" s="341">
        <v>50000</v>
      </c>
      <c r="AJ1394" s="341">
        <v>10000</v>
      </c>
      <c r="AK1394" s="341">
        <v>30000</v>
      </c>
      <c r="AL1394" s="336">
        <v>0.02</v>
      </c>
      <c r="AM1394" s="336">
        <v>0.2</v>
      </c>
      <c r="AN1394" s="336" t="s">
        <v>34</v>
      </c>
      <c r="AO1394" s="334" t="s">
        <v>1324</v>
      </c>
      <c r="AP1394" s="337" t="s">
        <v>13</v>
      </c>
      <c r="AQ1394" s="343" t="s">
        <v>679</v>
      </c>
      <c r="AR1394" s="336">
        <v>6.6666666666666662E-3</v>
      </c>
      <c r="AS1394" s="336">
        <v>6.6666666666666662E-3</v>
      </c>
      <c r="AT1394" s="336"/>
      <c r="AX1394" s="629"/>
      <c r="AY1394" s="630"/>
      <c r="AZ1394" s="630"/>
      <c r="BA1394" s="630"/>
      <c r="BB1394" s="631"/>
      <c r="BC1394" s="630"/>
      <c r="BD1394" s="630"/>
      <c r="BE1394" s="630"/>
      <c r="BF1394" s="630"/>
      <c r="BG1394" s="631"/>
      <c r="BH1394" s="631"/>
      <c r="BI1394" s="632"/>
      <c r="BJ1394" s="632"/>
      <c r="BK1394" s="632"/>
      <c r="BL1394" s="631"/>
      <c r="BM1394" s="631"/>
      <c r="BN1394" s="631"/>
      <c r="BO1394" s="631"/>
      <c r="BP1394" s="631"/>
      <c r="BQ1394" s="631"/>
      <c r="BR1394" s="631"/>
      <c r="BS1394" s="631"/>
      <c r="BT1394" s="634"/>
      <c r="BU1394" s="635"/>
      <c r="BV1394" s="633"/>
      <c r="BW1394" s="636"/>
    </row>
    <row r="1395" spans="2:75" ht="15.75" customHeight="1">
      <c r="B1395" s="330" t="s">
        <v>877</v>
      </c>
      <c r="C1395" s="331">
        <v>39835826000106</v>
      </c>
      <c r="D1395" s="332" t="s">
        <v>13</v>
      </c>
      <c r="E1395" s="332" t="s">
        <v>615</v>
      </c>
      <c r="F1395" s="332" t="s">
        <v>619</v>
      </c>
      <c r="G1395" s="333" t="s">
        <v>34</v>
      </c>
      <c r="H1395" s="333" t="s">
        <v>1338</v>
      </c>
      <c r="I1395" s="333" t="s">
        <v>34</v>
      </c>
      <c r="J1395" s="333"/>
      <c r="K1395" s="334" t="s">
        <v>48</v>
      </c>
      <c r="L1395" s="335"/>
      <c r="M1395" s="335" t="s">
        <v>1415</v>
      </c>
      <c r="N1395" s="334">
        <v>563471</v>
      </c>
      <c r="O1395" s="334" t="s">
        <v>1321</v>
      </c>
      <c r="P1395" s="338">
        <v>44162</v>
      </c>
      <c r="Q1395" s="339">
        <v>270724653.06999999</v>
      </c>
      <c r="R1395" s="339">
        <v>204663285.8802776</v>
      </c>
      <c r="S1395" s="334">
        <v>271</v>
      </c>
      <c r="T1395" s="336">
        <v>0.39652569111297753</v>
      </c>
      <c r="U1395" s="336">
        <v>5.1259650034443061</v>
      </c>
      <c r="V1395" s="336">
        <v>0.57683142534935561</v>
      </c>
      <c r="W1395" s="336">
        <v>5.6548767400187607</v>
      </c>
      <c r="X1395" s="336" t="s">
        <v>1418</v>
      </c>
      <c r="Y1395" s="336" t="s">
        <v>1418</v>
      </c>
      <c r="Z1395" s="336" t="s">
        <v>1418</v>
      </c>
      <c r="AA1395" s="336" t="s">
        <v>1418</v>
      </c>
      <c r="AB1395" s="336">
        <v>0.19317736510082401</v>
      </c>
      <c r="AC1395" s="340">
        <v>1.9474320983696922</v>
      </c>
      <c r="AD1395" s="509">
        <v>32990098000168</v>
      </c>
      <c r="AE1395" s="337" t="s">
        <v>2148</v>
      </c>
      <c r="AF1395" s="337" t="s">
        <v>2134</v>
      </c>
      <c r="AG1395" s="341" t="s">
        <v>1436</v>
      </c>
      <c r="AH1395" s="341" t="s">
        <v>726</v>
      </c>
      <c r="AI1395" s="341">
        <v>500000</v>
      </c>
      <c r="AJ1395" s="341">
        <v>100000</v>
      </c>
      <c r="AK1395" s="341">
        <v>500000</v>
      </c>
      <c r="AL1395" s="336">
        <v>0</v>
      </c>
      <c r="AM1395" s="336" t="s">
        <v>34</v>
      </c>
      <c r="AN1395" s="336" t="s">
        <v>34</v>
      </c>
      <c r="AO1395" s="334" t="s">
        <v>1324</v>
      </c>
      <c r="AP1395" s="337" t="s">
        <v>13</v>
      </c>
      <c r="AQ1395" s="343" t="s">
        <v>679</v>
      </c>
      <c r="AR1395" s="336" t="s">
        <v>34</v>
      </c>
      <c r="AS1395" s="336" t="s">
        <v>34</v>
      </c>
      <c r="AT1395" s="336"/>
      <c r="AX1395" s="629"/>
      <c r="AY1395" s="630"/>
      <c r="AZ1395" s="630"/>
      <c r="BA1395" s="630"/>
      <c r="BB1395" s="631"/>
      <c r="BC1395" s="630"/>
      <c r="BD1395" s="630"/>
      <c r="BE1395" s="630"/>
      <c r="BF1395" s="630"/>
      <c r="BG1395" s="631"/>
      <c r="BH1395" s="631"/>
      <c r="BI1395" s="632"/>
      <c r="BJ1395" s="632"/>
      <c r="BK1395" s="632"/>
      <c r="BL1395" s="631"/>
      <c r="BM1395" s="631"/>
      <c r="BN1395" s="631"/>
      <c r="BO1395" s="631"/>
      <c r="BP1395" s="631"/>
      <c r="BQ1395" s="631"/>
      <c r="BR1395" s="631"/>
      <c r="BS1395" s="631"/>
      <c r="BT1395" s="634"/>
      <c r="BU1395" s="635"/>
      <c r="BV1395" s="633"/>
      <c r="BW1395" s="636"/>
    </row>
    <row r="1396" spans="2:75" ht="15.75" customHeight="1">
      <c r="B1396" s="330" t="s">
        <v>224</v>
      </c>
      <c r="C1396" s="331">
        <v>22922145000182</v>
      </c>
      <c r="D1396" s="332" t="s">
        <v>11</v>
      </c>
      <c r="E1396" s="332" t="s">
        <v>620</v>
      </c>
      <c r="F1396" s="332" t="s">
        <v>663</v>
      </c>
      <c r="G1396" s="333" t="s">
        <v>738</v>
      </c>
      <c r="H1396" s="333" t="s">
        <v>34</v>
      </c>
      <c r="I1396" s="333" t="s">
        <v>1304</v>
      </c>
      <c r="J1396" s="333"/>
      <c r="K1396" s="334" t="s">
        <v>48</v>
      </c>
      <c r="L1396" s="335"/>
      <c r="M1396" s="335" t="s">
        <v>34</v>
      </c>
      <c r="N1396" s="334">
        <v>417122</v>
      </c>
      <c r="O1396" s="334" t="s">
        <v>1321</v>
      </c>
      <c r="P1396" s="338">
        <v>42230</v>
      </c>
      <c r="Q1396" s="339">
        <v>28344597.379999999</v>
      </c>
      <c r="R1396" s="339">
        <v>27403483.957698416</v>
      </c>
      <c r="S1396" s="334">
        <v>361</v>
      </c>
      <c r="T1396" s="336">
        <v>9.5030492086422225E-2</v>
      </c>
      <c r="U1396" s="336">
        <v>1.2284777193826291</v>
      </c>
      <c r="V1396" s="336">
        <v>0.13543475425673268</v>
      </c>
      <c r="W1396" s="336">
        <v>1.3277134496836929</v>
      </c>
      <c r="X1396" s="336">
        <v>0.3626374639238148</v>
      </c>
      <c r="Y1396" s="336">
        <v>2.7499457658553981</v>
      </c>
      <c r="Z1396" s="336">
        <v>0.60088515399541276</v>
      </c>
      <c r="AA1396" s="336">
        <v>3.4156260152239168</v>
      </c>
      <c r="AB1396" s="336">
        <v>5.0084351505620156E-2</v>
      </c>
      <c r="AC1396" s="340">
        <v>0.62186450106745217</v>
      </c>
      <c r="AD1396" s="509">
        <v>0</v>
      </c>
      <c r="AE1396" s="337" t="s">
        <v>2295</v>
      </c>
      <c r="AF1396" s="337" t="s">
        <v>973</v>
      </c>
      <c r="AG1396" s="341" t="s">
        <v>973</v>
      </c>
      <c r="AH1396" s="341" t="s">
        <v>2135</v>
      </c>
      <c r="AI1396" s="341">
        <v>1000</v>
      </c>
      <c r="AJ1396" s="341">
        <v>1000</v>
      </c>
      <c r="AK1396" s="341">
        <v>1000</v>
      </c>
      <c r="AL1396" s="336">
        <v>5.0000000000000001E-3</v>
      </c>
      <c r="AM1396" s="336">
        <v>0.35</v>
      </c>
      <c r="AN1396" s="336" t="s">
        <v>64</v>
      </c>
      <c r="AO1396" s="334" t="s">
        <v>1324</v>
      </c>
      <c r="AP1396" s="337" t="s">
        <v>13</v>
      </c>
      <c r="AQ1396" s="343" t="s">
        <v>698</v>
      </c>
      <c r="AR1396" s="336">
        <v>1.6666666666666666E-3</v>
      </c>
      <c r="AS1396" s="336">
        <v>1.6666666666666666E-3</v>
      </c>
      <c r="AT1396" s="336"/>
      <c r="AX1396" s="629"/>
      <c r="AY1396" s="630"/>
      <c r="AZ1396" s="630"/>
      <c r="BA1396" s="630"/>
      <c r="BB1396" s="631"/>
      <c r="BC1396" s="630"/>
      <c r="BD1396" s="630"/>
      <c r="BE1396" s="630"/>
      <c r="BF1396" s="630"/>
      <c r="BG1396" s="631"/>
      <c r="BH1396" s="631"/>
      <c r="BI1396" s="632"/>
      <c r="BJ1396" s="632"/>
      <c r="BK1396" s="632"/>
      <c r="BL1396" s="631"/>
      <c r="BM1396" s="631"/>
      <c r="BN1396" s="631"/>
      <c r="BO1396" s="631"/>
      <c r="BP1396" s="631"/>
      <c r="BQ1396" s="631"/>
      <c r="BR1396" s="631"/>
      <c r="BS1396" s="631"/>
      <c r="BT1396" s="634"/>
      <c r="BU1396" s="635"/>
      <c r="BV1396" s="633"/>
      <c r="BW1396" s="636"/>
    </row>
    <row r="1397" spans="2:75" ht="15.75" customHeight="1">
      <c r="B1397" s="330" t="s">
        <v>163</v>
      </c>
      <c r="C1397" s="331">
        <v>34431415000131</v>
      </c>
      <c r="D1397" s="332" t="s">
        <v>11</v>
      </c>
      <c r="E1397" s="332" t="s">
        <v>620</v>
      </c>
      <c r="F1397" s="332" t="s">
        <v>685</v>
      </c>
      <c r="G1397" s="333" t="s">
        <v>738</v>
      </c>
      <c r="H1397" s="333" t="s">
        <v>34</v>
      </c>
      <c r="I1397" s="333" t="s">
        <v>1319</v>
      </c>
      <c r="J1397" s="333" t="s">
        <v>608</v>
      </c>
      <c r="K1397" s="334" t="s">
        <v>48</v>
      </c>
      <c r="L1397" s="335"/>
      <c r="M1397" s="335" t="s">
        <v>34</v>
      </c>
      <c r="N1397" s="334">
        <v>512869</v>
      </c>
      <c r="O1397" s="334" t="s">
        <v>1321</v>
      </c>
      <c r="P1397" s="338">
        <v>43768</v>
      </c>
      <c r="Q1397" s="339">
        <v>193336863.66999999</v>
      </c>
      <c r="R1397" s="339">
        <v>160201619.12503964</v>
      </c>
      <c r="S1397" s="334">
        <v>361</v>
      </c>
      <c r="T1397" s="336">
        <v>9.5407728959454596E-2</v>
      </c>
      <c r="U1397" s="336">
        <v>1.2333543340699273</v>
      </c>
      <c r="V1397" s="336">
        <v>0.1393023405216407</v>
      </c>
      <c r="W1397" s="336">
        <v>1.3656287272644843</v>
      </c>
      <c r="X1397" s="336">
        <v>0.20237456449846425</v>
      </c>
      <c r="Y1397" s="336">
        <v>1.5346430860665268</v>
      </c>
      <c r="Z1397" s="336" t="s">
        <v>1418</v>
      </c>
      <c r="AA1397" s="336" t="s">
        <v>1418</v>
      </c>
      <c r="AB1397" s="336">
        <v>8.4041564595350067E-3</v>
      </c>
      <c r="AC1397" s="340">
        <v>3.9662407144310592</v>
      </c>
      <c r="AD1397" s="509">
        <v>34431868000168</v>
      </c>
      <c r="AE1397" s="337" t="s">
        <v>2223</v>
      </c>
      <c r="AF1397" s="337" t="s">
        <v>2143</v>
      </c>
      <c r="AG1397" s="341" t="s">
        <v>1437</v>
      </c>
      <c r="AH1397" s="341" t="s">
        <v>2135</v>
      </c>
      <c r="AI1397" s="341">
        <v>50000</v>
      </c>
      <c r="AJ1397" s="341">
        <v>5000</v>
      </c>
      <c r="AK1397" s="341">
        <v>50000</v>
      </c>
      <c r="AL1397" s="336">
        <v>1.4499999999999999E-2</v>
      </c>
      <c r="AM1397" s="336">
        <v>0.2</v>
      </c>
      <c r="AN1397" s="336" t="s">
        <v>64</v>
      </c>
      <c r="AO1397" s="334" t="s">
        <v>1324</v>
      </c>
      <c r="AP1397" s="337" t="s">
        <v>13</v>
      </c>
      <c r="AQ1397" s="343" t="s">
        <v>664</v>
      </c>
      <c r="AR1397" s="336">
        <v>2.4166666666666668E-3</v>
      </c>
      <c r="AS1397" s="336">
        <v>2.4166666666666668E-3</v>
      </c>
      <c r="AT1397" s="336"/>
      <c r="AX1397" s="629"/>
      <c r="AY1397" s="630"/>
      <c r="AZ1397" s="630"/>
      <c r="BA1397" s="630"/>
      <c r="BB1397" s="631"/>
      <c r="BC1397" s="630"/>
      <c r="BD1397" s="630"/>
      <c r="BE1397" s="630"/>
      <c r="BF1397" s="630"/>
      <c r="BG1397" s="631"/>
      <c r="BH1397" s="631"/>
      <c r="BI1397" s="632"/>
      <c r="BJ1397" s="632"/>
      <c r="BK1397" s="632"/>
      <c r="BL1397" s="631"/>
      <c r="BM1397" s="631"/>
      <c r="BN1397" s="631"/>
      <c r="BO1397" s="631"/>
      <c r="BP1397" s="631"/>
      <c r="BQ1397" s="631"/>
      <c r="BR1397" s="631"/>
      <c r="BS1397" s="631"/>
      <c r="BT1397" s="634"/>
      <c r="BU1397" s="635"/>
      <c r="BV1397" s="633"/>
      <c r="BW1397" s="636"/>
    </row>
    <row r="1398" spans="2:75" ht="15.75" customHeight="1">
      <c r="B1398" s="330" t="s">
        <v>281</v>
      </c>
      <c r="C1398" s="331">
        <v>32300395000134</v>
      </c>
      <c r="D1398" s="332" t="s">
        <v>11</v>
      </c>
      <c r="E1398" s="332" t="s">
        <v>620</v>
      </c>
      <c r="F1398" s="332" t="s">
        <v>685</v>
      </c>
      <c r="G1398" s="333" t="s">
        <v>738</v>
      </c>
      <c r="H1398" s="333" t="s">
        <v>34</v>
      </c>
      <c r="I1398" s="333" t="s">
        <v>1319</v>
      </c>
      <c r="J1398" s="333" t="s">
        <v>608</v>
      </c>
      <c r="K1398" s="334" t="s">
        <v>48</v>
      </c>
      <c r="L1398" s="335"/>
      <c r="M1398" s="335" t="s">
        <v>34</v>
      </c>
      <c r="N1398" s="334">
        <v>490350</v>
      </c>
      <c r="O1398" s="334" t="s">
        <v>1321</v>
      </c>
      <c r="P1398" s="338">
        <v>43542</v>
      </c>
      <c r="Q1398" s="339">
        <v>85140229.319999993</v>
      </c>
      <c r="R1398" s="339">
        <v>61104145.064047664</v>
      </c>
      <c r="S1398" s="334">
        <v>361</v>
      </c>
      <c r="T1398" s="336">
        <v>0.10296140839706402</v>
      </c>
      <c r="U1398" s="336">
        <v>1.3310022224973908</v>
      </c>
      <c r="V1398" s="336">
        <v>0.15850605283324315</v>
      </c>
      <c r="W1398" s="336">
        <v>1.553889320048802</v>
      </c>
      <c r="X1398" s="336">
        <v>0.29881003821891983</v>
      </c>
      <c r="Y1398" s="336">
        <v>2.2659308018099273</v>
      </c>
      <c r="Z1398" s="336">
        <v>0.41932198325531278</v>
      </c>
      <c r="AA1398" s="336">
        <v>2.3835620920883458</v>
      </c>
      <c r="AB1398" s="336">
        <v>4.4430799942065642E-3</v>
      </c>
      <c r="AC1398" s="340">
        <v>11.260657962221311</v>
      </c>
      <c r="AD1398" s="509">
        <v>0</v>
      </c>
      <c r="AE1398" s="337" t="s">
        <v>2339</v>
      </c>
      <c r="AF1398" s="337" t="s">
        <v>2134</v>
      </c>
      <c r="AG1398" s="341" t="s">
        <v>1436</v>
      </c>
      <c r="AH1398" s="341" t="s">
        <v>726</v>
      </c>
      <c r="AI1398" s="341">
        <v>50000</v>
      </c>
      <c r="AJ1398" s="341">
        <v>10000</v>
      </c>
      <c r="AK1398" s="341">
        <v>50000</v>
      </c>
      <c r="AL1398" s="336">
        <v>0.02</v>
      </c>
      <c r="AM1398" s="336">
        <v>0.2</v>
      </c>
      <c r="AN1398" s="336" t="s">
        <v>2152</v>
      </c>
      <c r="AO1398" s="334" t="s">
        <v>1324</v>
      </c>
      <c r="AP1398" s="337" t="s">
        <v>13</v>
      </c>
      <c r="AQ1398" s="343" t="s">
        <v>668</v>
      </c>
      <c r="AR1398" s="336">
        <v>5.3340000000000002E-3</v>
      </c>
      <c r="AS1398" s="336">
        <v>5.3340000000000002E-3</v>
      </c>
      <c r="AT1398" s="336"/>
      <c r="AX1398" s="629"/>
      <c r="AY1398" s="630"/>
      <c r="AZ1398" s="630"/>
      <c r="BA1398" s="630"/>
      <c r="BB1398" s="631"/>
      <c r="BC1398" s="630"/>
      <c r="BD1398" s="630"/>
      <c r="BE1398" s="630"/>
      <c r="BF1398" s="630"/>
      <c r="BG1398" s="631"/>
      <c r="BH1398" s="631"/>
      <c r="BI1398" s="632"/>
      <c r="BJ1398" s="632"/>
      <c r="BK1398" s="632"/>
      <c r="BL1398" s="631"/>
      <c r="BM1398" s="631"/>
      <c r="BN1398" s="631"/>
      <c r="BO1398" s="631"/>
      <c r="BP1398" s="631"/>
      <c r="BQ1398" s="631"/>
      <c r="BR1398" s="631"/>
      <c r="BS1398" s="631"/>
      <c r="BT1398" s="634"/>
      <c r="BU1398" s="635"/>
      <c r="BV1398" s="633"/>
      <c r="BW1398" s="636"/>
    </row>
    <row r="1399" spans="2:75" ht="15.75" customHeight="1">
      <c r="B1399" s="330" t="s">
        <v>1146</v>
      </c>
      <c r="C1399" s="331">
        <v>43985450000193</v>
      </c>
      <c r="D1399" s="332" t="s">
        <v>11</v>
      </c>
      <c r="E1399" s="332" t="s">
        <v>620</v>
      </c>
      <c r="F1399" s="332" t="s">
        <v>685</v>
      </c>
      <c r="G1399" s="333" t="s">
        <v>738</v>
      </c>
      <c r="H1399" s="333" t="s">
        <v>34</v>
      </c>
      <c r="I1399" s="333" t="s">
        <v>1319</v>
      </c>
      <c r="J1399" s="333" t="s">
        <v>608</v>
      </c>
      <c r="K1399" s="334" t="s">
        <v>48</v>
      </c>
      <c r="L1399" s="335"/>
      <c r="M1399" s="335" t="s">
        <v>1415</v>
      </c>
      <c r="N1399" s="334">
        <v>623156</v>
      </c>
      <c r="O1399" s="334" t="s">
        <v>1321</v>
      </c>
      <c r="P1399" s="338">
        <v>44516</v>
      </c>
      <c r="Q1399" s="339">
        <v>99835983.099999994</v>
      </c>
      <c r="R1399" s="339" t="s">
        <v>1418</v>
      </c>
      <c r="S1399" s="334">
        <v>362</v>
      </c>
      <c r="T1399" s="336">
        <v>0.14154801019404872</v>
      </c>
      <c r="U1399" s="336">
        <v>1.8298187553127379</v>
      </c>
      <c r="V1399" s="336" t="s">
        <v>1418</v>
      </c>
      <c r="W1399" s="336" t="s">
        <v>1418</v>
      </c>
      <c r="X1399" s="336" t="s">
        <v>1418</v>
      </c>
      <c r="Y1399" s="336" t="s">
        <v>1418</v>
      </c>
      <c r="Z1399" s="336" t="s">
        <v>1418</v>
      </c>
      <c r="AA1399" s="336" t="s">
        <v>1418</v>
      </c>
      <c r="AB1399" s="336" t="s">
        <v>1418</v>
      </c>
      <c r="AC1399" s="340" t="s">
        <v>1418</v>
      </c>
      <c r="AD1399" s="509">
        <v>0</v>
      </c>
      <c r="AE1399" s="337" t="s">
        <v>2395</v>
      </c>
      <c r="AF1399" s="337" t="s">
        <v>2134</v>
      </c>
      <c r="AG1399" s="341" t="s">
        <v>1436</v>
      </c>
      <c r="AH1399" s="341" t="s">
        <v>2135</v>
      </c>
      <c r="AI1399" s="341">
        <v>25000</v>
      </c>
      <c r="AJ1399" s="341">
        <v>1000</v>
      </c>
      <c r="AK1399" s="341">
        <v>1000</v>
      </c>
      <c r="AL1399" s="336">
        <v>0.01</v>
      </c>
      <c r="AM1399" s="336">
        <v>0.2</v>
      </c>
      <c r="AN1399" s="336" t="s">
        <v>2152</v>
      </c>
      <c r="AO1399" s="334" t="s">
        <v>1324</v>
      </c>
      <c r="AP1399" s="337" t="s">
        <v>13</v>
      </c>
      <c r="AQ1399" s="343" t="s">
        <v>668</v>
      </c>
      <c r="AR1399" s="336" t="s">
        <v>34</v>
      </c>
      <c r="AS1399" s="336" t="s">
        <v>34</v>
      </c>
      <c r="AT1399" s="336"/>
      <c r="AX1399" s="629"/>
      <c r="AY1399" s="630"/>
      <c r="AZ1399" s="630"/>
      <c r="BA1399" s="630"/>
      <c r="BB1399" s="631"/>
      <c r="BC1399" s="630"/>
      <c r="BD1399" s="630"/>
      <c r="BE1399" s="630"/>
      <c r="BF1399" s="630"/>
      <c r="BG1399" s="631"/>
      <c r="BH1399" s="631"/>
      <c r="BI1399" s="632"/>
      <c r="BJ1399" s="632"/>
      <c r="BK1399" s="632"/>
      <c r="BL1399" s="631"/>
      <c r="BM1399" s="631"/>
      <c r="BN1399" s="631"/>
      <c r="BO1399" s="631"/>
      <c r="BP1399" s="631"/>
      <c r="BQ1399" s="631"/>
      <c r="BR1399" s="631"/>
      <c r="BS1399" s="631"/>
      <c r="BT1399" s="634"/>
      <c r="BU1399" s="635"/>
      <c r="BV1399" s="633"/>
      <c r="BW1399" s="636"/>
    </row>
    <row r="1400" spans="2:75" ht="15.75" customHeight="1">
      <c r="B1400" s="330" t="s">
        <v>291</v>
      </c>
      <c r="C1400" s="331">
        <v>32862291000113</v>
      </c>
      <c r="D1400" s="332" t="s">
        <v>14</v>
      </c>
      <c r="E1400" s="332" t="s">
        <v>607</v>
      </c>
      <c r="F1400" s="332"/>
      <c r="G1400" s="333"/>
      <c r="H1400" s="333" t="s">
        <v>34</v>
      </c>
      <c r="I1400" s="333" t="s">
        <v>34</v>
      </c>
      <c r="J1400" s="333" t="s">
        <v>608</v>
      </c>
      <c r="K1400" s="334" t="s">
        <v>48</v>
      </c>
      <c r="L1400" s="335"/>
      <c r="M1400" s="335" t="s">
        <v>1415</v>
      </c>
      <c r="N1400" s="334">
        <v>518761</v>
      </c>
      <c r="O1400" s="334" t="s">
        <v>1321</v>
      </c>
      <c r="P1400" s="338">
        <v>43684</v>
      </c>
      <c r="Q1400" s="339">
        <v>1843223.08</v>
      </c>
      <c r="R1400" s="339">
        <v>2004317.1335714285</v>
      </c>
      <c r="S1400" s="334">
        <v>366</v>
      </c>
      <c r="T1400" s="336">
        <v>-0.14059321264503966</v>
      </c>
      <c r="U1400" s="336">
        <v>-1.8174759010380057</v>
      </c>
      <c r="V1400" s="336">
        <v>-0.28937823587215761</v>
      </c>
      <c r="W1400" s="336">
        <v>-2.8368743157674685</v>
      </c>
      <c r="X1400" s="336">
        <v>-0.29744301766154335</v>
      </c>
      <c r="Y1400" s="336">
        <v>-2.2555644365896352</v>
      </c>
      <c r="Z1400" s="336">
        <v>-0.19310327247638104</v>
      </c>
      <c r="AA1400" s="336">
        <v>-1.0976616025701225</v>
      </c>
      <c r="AB1400" s="336">
        <v>0.21569171729621578</v>
      </c>
      <c r="AC1400" s="340">
        <v>-1.9250256045415928</v>
      </c>
      <c r="AD1400" s="509">
        <v>0</v>
      </c>
      <c r="AE1400" s="337" t="s">
        <v>2350</v>
      </c>
      <c r="AF1400" s="337" t="s">
        <v>2140</v>
      </c>
      <c r="AG1400" s="341" t="s">
        <v>719</v>
      </c>
      <c r="AH1400" s="341" t="s">
        <v>2138</v>
      </c>
      <c r="AI1400" s="341">
        <v>100000</v>
      </c>
      <c r="AJ1400" s="341">
        <v>10000</v>
      </c>
      <c r="AK1400" s="341">
        <v>10000</v>
      </c>
      <c r="AL1400" s="336">
        <v>5.5000000000000003E-4</v>
      </c>
      <c r="AM1400" s="336">
        <v>0.3</v>
      </c>
      <c r="AN1400" s="336" t="s">
        <v>2147</v>
      </c>
      <c r="AO1400" s="334" t="s">
        <v>1324</v>
      </c>
      <c r="AP1400" s="337" t="s">
        <v>716</v>
      </c>
      <c r="AQ1400" s="343" t="s">
        <v>659</v>
      </c>
      <c r="AR1400" s="336" t="s">
        <v>34</v>
      </c>
      <c r="AS1400" s="336" t="s">
        <v>34</v>
      </c>
      <c r="AT1400" s="336"/>
      <c r="AX1400" s="629"/>
      <c r="AY1400" s="630"/>
      <c r="AZ1400" s="630"/>
      <c r="BA1400" s="630"/>
      <c r="BB1400" s="631"/>
      <c r="BC1400" s="630"/>
      <c r="BD1400" s="630"/>
      <c r="BE1400" s="630"/>
      <c r="BF1400" s="630"/>
      <c r="BG1400" s="631"/>
      <c r="BH1400" s="631"/>
      <c r="BI1400" s="632"/>
      <c r="BJ1400" s="632"/>
      <c r="BK1400" s="632"/>
      <c r="BL1400" s="631"/>
      <c r="BM1400" s="631"/>
      <c r="BN1400" s="631"/>
      <c r="BO1400" s="631"/>
      <c r="BP1400" s="631"/>
      <c r="BQ1400" s="631"/>
      <c r="BR1400" s="631"/>
      <c r="BS1400" s="631"/>
      <c r="BT1400" s="634"/>
      <c r="BU1400" s="635"/>
      <c r="BV1400" s="633"/>
      <c r="BW1400" s="636"/>
    </row>
    <row r="1401" spans="2:75" ht="15.75" customHeight="1">
      <c r="B1401" s="330" t="s">
        <v>929</v>
      </c>
      <c r="C1401" s="331">
        <v>37979878000120</v>
      </c>
      <c r="D1401" s="332" t="s">
        <v>11</v>
      </c>
      <c r="E1401" s="332" t="s">
        <v>620</v>
      </c>
      <c r="F1401" s="332" t="s">
        <v>685</v>
      </c>
      <c r="G1401" s="333" t="s">
        <v>738</v>
      </c>
      <c r="H1401" s="333" t="s">
        <v>34</v>
      </c>
      <c r="I1401" s="333" t="s">
        <v>1319</v>
      </c>
      <c r="J1401" s="333" t="s">
        <v>608</v>
      </c>
      <c r="K1401" s="334" t="s">
        <v>48</v>
      </c>
      <c r="L1401" s="335"/>
      <c r="M1401" s="335" t="s">
        <v>34</v>
      </c>
      <c r="N1401" s="334">
        <v>550175</v>
      </c>
      <c r="O1401" s="334" t="s">
        <v>1321</v>
      </c>
      <c r="P1401" s="338">
        <v>44064</v>
      </c>
      <c r="Q1401" s="339">
        <v>90657231.109999999</v>
      </c>
      <c r="R1401" s="339">
        <v>82601183.243214235</v>
      </c>
      <c r="S1401" s="334">
        <v>367</v>
      </c>
      <c r="T1401" s="336">
        <v>6.9144500619448213E-2</v>
      </c>
      <c r="U1401" s="336">
        <v>0.89384445522582889</v>
      </c>
      <c r="V1401" s="336">
        <v>0.10911495664681681</v>
      </c>
      <c r="W1401" s="336">
        <v>1.0696914266703434</v>
      </c>
      <c r="X1401" s="336">
        <v>0.22322404702831222</v>
      </c>
      <c r="Y1401" s="336">
        <v>1.6927484996188256</v>
      </c>
      <c r="Z1401" s="336" t="s">
        <v>1418</v>
      </c>
      <c r="AA1401" s="336" t="s">
        <v>1418</v>
      </c>
      <c r="AB1401" s="336">
        <v>1.3552864753260785E-2</v>
      </c>
      <c r="AC1401" s="340">
        <v>0.48129608319125955</v>
      </c>
      <c r="AD1401" s="509">
        <v>0</v>
      </c>
      <c r="AE1401" s="337" t="s">
        <v>2260</v>
      </c>
      <c r="AF1401" s="337" t="s">
        <v>928</v>
      </c>
      <c r="AG1401" s="341" t="s">
        <v>928</v>
      </c>
      <c r="AH1401" s="341" t="s">
        <v>2135</v>
      </c>
      <c r="AI1401" s="341">
        <v>50000</v>
      </c>
      <c r="AJ1401" s="341">
        <v>25000</v>
      </c>
      <c r="AK1401" s="341">
        <v>25000</v>
      </c>
      <c r="AL1401" s="336">
        <v>1.95E-2</v>
      </c>
      <c r="AM1401" s="336">
        <v>0.2</v>
      </c>
      <c r="AN1401" s="336" t="s">
        <v>34</v>
      </c>
      <c r="AO1401" s="334" t="s">
        <v>1324</v>
      </c>
      <c r="AP1401" s="337" t="s">
        <v>13</v>
      </c>
      <c r="AQ1401" s="343" t="s">
        <v>668</v>
      </c>
      <c r="AR1401" s="336">
        <v>6.4999999999999997E-3</v>
      </c>
      <c r="AS1401" s="336">
        <v>6.4999999999999997E-3</v>
      </c>
      <c r="AT1401" s="336"/>
      <c r="AX1401" s="629"/>
      <c r="AY1401" s="630"/>
      <c r="AZ1401" s="630"/>
      <c r="BA1401" s="630"/>
      <c r="BB1401" s="631"/>
      <c r="BC1401" s="630"/>
      <c r="BD1401" s="630"/>
      <c r="BE1401" s="630"/>
      <c r="BF1401" s="630"/>
      <c r="BG1401" s="631"/>
      <c r="BH1401" s="631"/>
      <c r="BI1401" s="632"/>
      <c r="BJ1401" s="632"/>
      <c r="BK1401" s="632"/>
      <c r="BL1401" s="631"/>
      <c r="BM1401" s="631"/>
      <c r="BN1401" s="631"/>
      <c r="BO1401" s="631"/>
      <c r="BP1401" s="631"/>
      <c r="BQ1401" s="631"/>
      <c r="BR1401" s="631"/>
      <c r="BS1401" s="631"/>
      <c r="BT1401" s="634"/>
      <c r="BU1401" s="635"/>
      <c r="BV1401" s="633"/>
      <c r="BW1401" s="636"/>
    </row>
    <row r="1402" spans="2:75" ht="15.75" customHeight="1">
      <c r="B1402" s="330" t="s">
        <v>853</v>
      </c>
      <c r="C1402" s="331">
        <v>44967234000188</v>
      </c>
      <c r="D1402" s="332" t="s">
        <v>14</v>
      </c>
      <c r="E1402" s="332" t="s">
        <v>607</v>
      </c>
      <c r="F1402" s="332"/>
      <c r="G1402" s="333"/>
      <c r="H1402" s="333" t="s">
        <v>34</v>
      </c>
      <c r="I1402" s="333" t="s">
        <v>34</v>
      </c>
      <c r="J1402" s="333" t="s">
        <v>608</v>
      </c>
      <c r="K1402" s="334" t="s">
        <v>48</v>
      </c>
      <c r="L1402" s="335"/>
      <c r="M1402" s="335" t="s">
        <v>1415</v>
      </c>
      <c r="N1402" s="334">
        <v>640492</v>
      </c>
      <c r="O1402" s="334" t="s">
        <v>1324</v>
      </c>
      <c r="P1402" s="338">
        <v>44614</v>
      </c>
      <c r="Q1402" s="339">
        <v>36961619.289999999</v>
      </c>
      <c r="R1402" s="339" t="s">
        <v>1418</v>
      </c>
      <c r="S1402" s="334">
        <v>367</v>
      </c>
      <c r="T1402" s="336" t="s">
        <v>1418</v>
      </c>
      <c r="U1402" s="336" t="s">
        <v>1418</v>
      </c>
      <c r="V1402" s="336" t="s">
        <v>1418</v>
      </c>
      <c r="W1402" s="336" t="s">
        <v>1418</v>
      </c>
      <c r="X1402" s="336" t="s">
        <v>1418</v>
      </c>
      <c r="Y1402" s="336" t="s">
        <v>1418</v>
      </c>
      <c r="Z1402" s="336" t="s">
        <v>1418</v>
      </c>
      <c r="AA1402" s="336" t="s">
        <v>1418</v>
      </c>
      <c r="AB1402" s="336" t="s">
        <v>1418</v>
      </c>
      <c r="AC1402" s="340" t="s">
        <v>1418</v>
      </c>
      <c r="AD1402" s="509">
        <v>0</v>
      </c>
      <c r="AE1402" s="337" t="s">
        <v>2216</v>
      </c>
      <c r="AF1402" s="337" t="s">
        <v>2134</v>
      </c>
      <c r="AG1402" s="341" t="s">
        <v>1436</v>
      </c>
      <c r="AH1402" s="341" t="s">
        <v>2138</v>
      </c>
      <c r="AI1402" s="341">
        <v>25000</v>
      </c>
      <c r="AJ1402" s="341">
        <v>10000</v>
      </c>
      <c r="AK1402" s="341">
        <v>10000</v>
      </c>
      <c r="AL1402" s="336">
        <v>0.02</v>
      </c>
      <c r="AM1402" s="336">
        <v>0.2</v>
      </c>
      <c r="AN1402" s="336" t="s">
        <v>2152</v>
      </c>
      <c r="AO1402" s="334" t="s">
        <v>1324</v>
      </c>
      <c r="AP1402" s="337" t="s">
        <v>716</v>
      </c>
      <c r="AQ1402" s="343" t="s">
        <v>659</v>
      </c>
      <c r="AR1402" s="336" t="s">
        <v>34</v>
      </c>
      <c r="AS1402" s="336" t="s">
        <v>34</v>
      </c>
      <c r="AT1402" s="336"/>
      <c r="AX1402" s="629"/>
      <c r="AY1402" s="630"/>
      <c r="AZ1402" s="630"/>
      <c r="BA1402" s="630"/>
      <c r="BB1402" s="631"/>
      <c r="BC1402" s="630"/>
      <c r="BD1402" s="630"/>
      <c r="BE1402" s="630"/>
      <c r="BF1402" s="630"/>
      <c r="BG1402" s="631"/>
      <c r="BH1402" s="631"/>
      <c r="BI1402" s="632"/>
      <c r="BJ1402" s="632"/>
      <c r="BK1402" s="632"/>
      <c r="BL1402" s="631"/>
      <c r="BM1402" s="631"/>
      <c r="BN1402" s="631"/>
      <c r="BO1402" s="631"/>
      <c r="BP1402" s="631"/>
      <c r="BQ1402" s="631"/>
      <c r="BR1402" s="631"/>
      <c r="BS1402" s="631"/>
      <c r="BT1402" s="634"/>
      <c r="BU1402" s="635"/>
      <c r="BV1402" s="633"/>
      <c r="BW1402" s="636"/>
    </row>
    <row r="1403" spans="2:75" ht="15.75" customHeight="1">
      <c r="B1403" s="330" t="s">
        <v>1122</v>
      </c>
      <c r="C1403" s="331">
        <v>32320734000144</v>
      </c>
      <c r="D1403" s="332" t="s">
        <v>14</v>
      </c>
      <c r="E1403" s="332" t="s">
        <v>607</v>
      </c>
      <c r="F1403" s="332"/>
      <c r="G1403" s="333"/>
      <c r="H1403" s="333" t="s">
        <v>34</v>
      </c>
      <c r="I1403" s="333" t="s">
        <v>34</v>
      </c>
      <c r="J1403" s="333" t="s">
        <v>608</v>
      </c>
      <c r="K1403" s="334" t="s">
        <v>48</v>
      </c>
      <c r="L1403" s="335"/>
      <c r="M1403" s="335" t="s">
        <v>34</v>
      </c>
      <c r="N1403" s="334">
        <v>512338</v>
      </c>
      <c r="O1403" s="334" t="s">
        <v>1321</v>
      </c>
      <c r="P1403" s="338">
        <v>43686</v>
      </c>
      <c r="Q1403" s="339">
        <v>39253483.909999996</v>
      </c>
      <c r="R1403" s="339">
        <v>44966213.218333319</v>
      </c>
      <c r="S1403" s="334">
        <v>422</v>
      </c>
      <c r="T1403" s="336">
        <v>-0.20692621778523501</v>
      </c>
      <c r="U1403" s="336">
        <v>-2.6749756054519991</v>
      </c>
      <c r="V1403" s="336">
        <v>-0.33278397315797081</v>
      </c>
      <c r="W1403" s="336">
        <v>-3.2623956784641206</v>
      </c>
      <c r="X1403" s="336">
        <v>-0.40796896542416194</v>
      </c>
      <c r="Y1403" s="336">
        <v>-3.093702776678021</v>
      </c>
      <c r="Z1403" s="336">
        <v>-0.29920608038788254</v>
      </c>
      <c r="AA1403" s="336">
        <v>-1.7007843600240324</v>
      </c>
      <c r="AB1403" s="336">
        <v>0.37182566139507184</v>
      </c>
      <c r="AC1403" s="340">
        <v>-1.1640699511655996</v>
      </c>
      <c r="AD1403" s="509">
        <v>20030712000160</v>
      </c>
      <c r="AE1403" s="337" t="s">
        <v>2384</v>
      </c>
      <c r="AF1403" s="337" t="s">
        <v>2137</v>
      </c>
      <c r="AG1403" s="341" t="s">
        <v>59</v>
      </c>
      <c r="AH1403" s="341" t="s">
        <v>2135</v>
      </c>
      <c r="AI1403" s="341">
        <v>100000</v>
      </c>
      <c r="AJ1403" s="341">
        <v>0</v>
      </c>
      <c r="AK1403" s="341">
        <v>0</v>
      </c>
      <c r="AL1403" s="336">
        <v>0.02</v>
      </c>
      <c r="AM1403" s="336">
        <v>0.2</v>
      </c>
      <c r="AN1403" s="336" t="s">
        <v>2166</v>
      </c>
      <c r="AO1403" s="334" t="s">
        <v>1324</v>
      </c>
      <c r="AP1403" s="337" t="s">
        <v>716</v>
      </c>
      <c r="AQ1403" s="343" t="s">
        <v>659</v>
      </c>
      <c r="AR1403" s="336">
        <v>5.3333333333333332E-3</v>
      </c>
      <c r="AS1403" s="336">
        <v>5.3333333333333332E-3</v>
      </c>
      <c r="AT1403" s="336"/>
      <c r="AX1403" s="629"/>
      <c r="AY1403" s="630"/>
      <c r="AZ1403" s="630"/>
      <c r="BA1403" s="630"/>
      <c r="BB1403" s="631"/>
      <c r="BC1403" s="630"/>
      <c r="BD1403" s="630"/>
      <c r="BE1403" s="630"/>
      <c r="BF1403" s="630"/>
      <c r="BG1403" s="631"/>
      <c r="BH1403" s="631"/>
      <c r="BI1403" s="632"/>
      <c r="BJ1403" s="632"/>
      <c r="BK1403" s="632"/>
      <c r="BL1403" s="631"/>
      <c r="BM1403" s="631"/>
      <c r="BN1403" s="631"/>
      <c r="BO1403" s="631"/>
      <c r="BP1403" s="631"/>
      <c r="BQ1403" s="631"/>
      <c r="BR1403" s="631"/>
      <c r="BS1403" s="631"/>
      <c r="BT1403" s="634"/>
      <c r="BU1403" s="635"/>
      <c r="BV1403" s="633"/>
      <c r="BW1403" s="636"/>
    </row>
    <row r="1404" spans="2:75" ht="15.75" customHeight="1">
      <c r="B1404" s="330" t="s">
        <v>103</v>
      </c>
      <c r="C1404" s="331">
        <v>30353549000120</v>
      </c>
      <c r="D1404" s="332" t="s">
        <v>11</v>
      </c>
      <c r="E1404" s="332" t="s">
        <v>620</v>
      </c>
      <c r="F1404" s="332" t="s">
        <v>685</v>
      </c>
      <c r="G1404" s="333" t="s">
        <v>738</v>
      </c>
      <c r="H1404" s="333" t="s">
        <v>34</v>
      </c>
      <c r="I1404" s="333" t="s">
        <v>1319</v>
      </c>
      <c r="J1404" s="333" t="s">
        <v>608</v>
      </c>
      <c r="K1404" s="334" t="s">
        <v>48</v>
      </c>
      <c r="L1404" s="335"/>
      <c r="M1404" s="335" t="s">
        <v>34</v>
      </c>
      <c r="N1404" s="334">
        <v>492221</v>
      </c>
      <c r="O1404" s="334" t="s">
        <v>1321</v>
      </c>
      <c r="P1404" s="338">
        <v>43525</v>
      </c>
      <c r="Q1404" s="339">
        <v>158383604.28999999</v>
      </c>
      <c r="R1404" s="339">
        <v>107964479.34170638</v>
      </c>
      <c r="S1404" s="334">
        <v>721</v>
      </c>
      <c r="T1404" s="336">
        <v>9.6224930183220314E-2</v>
      </c>
      <c r="U1404" s="336">
        <v>1.2439184537919996</v>
      </c>
      <c r="V1404" s="336">
        <v>0.13632438595159191</v>
      </c>
      <c r="W1404" s="336">
        <v>1.3364348149862093</v>
      </c>
      <c r="X1404" s="336">
        <v>0.22215842993562207</v>
      </c>
      <c r="Y1404" s="336">
        <v>1.684667731624369</v>
      </c>
      <c r="Z1404" s="336">
        <v>0.27525250274567381</v>
      </c>
      <c r="AA1404" s="336">
        <v>1.5646244592370031</v>
      </c>
      <c r="AB1404" s="336">
        <v>3.7171675531995625E-3</v>
      </c>
      <c r="AC1404" s="340">
        <v>8.2552225838843203</v>
      </c>
      <c r="AD1404" s="509">
        <v>0</v>
      </c>
      <c r="AE1404" s="337" t="s">
        <v>101</v>
      </c>
      <c r="AF1404" s="337" t="s">
        <v>736</v>
      </c>
      <c r="AG1404" s="341" t="s">
        <v>736</v>
      </c>
      <c r="AH1404" s="341" t="s">
        <v>726</v>
      </c>
      <c r="AI1404" s="341">
        <v>10000</v>
      </c>
      <c r="AJ1404" s="341" t="s">
        <v>1428</v>
      </c>
      <c r="AK1404" s="341">
        <v>5000</v>
      </c>
      <c r="AL1404" s="640">
        <v>1.55E-2</v>
      </c>
      <c r="AM1404" s="640">
        <v>0.2</v>
      </c>
      <c r="AN1404" s="336" t="s">
        <v>64</v>
      </c>
      <c r="AO1404" s="334" t="s">
        <v>1324</v>
      </c>
      <c r="AP1404" s="337" t="s">
        <v>13</v>
      </c>
      <c r="AQ1404" s="343" t="s">
        <v>668</v>
      </c>
      <c r="AR1404" s="336">
        <v>2.5833333333333333E-3</v>
      </c>
      <c r="AS1404" s="336">
        <v>2.5833333333333333E-3</v>
      </c>
      <c r="AT1404" s="336"/>
      <c r="AX1404" s="629"/>
      <c r="AY1404" s="630"/>
      <c r="AZ1404" s="630"/>
      <c r="BA1404" s="630"/>
      <c r="BB1404" s="631"/>
      <c r="BC1404" s="630"/>
      <c r="BD1404" s="630"/>
      <c r="BE1404" s="630"/>
      <c r="BF1404" s="630"/>
      <c r="BG1404" s="631"/>
      <c r="BH1404" s="631"/>
      <c r="BI1404" s="632"/>
      <c r="BJ1404" s="632"/>
      <c r="BK1404" s="632"/>
      <c r="BL1404" s="631"/>
      <c r="BM1404" s="631"/>
      <c r="BN1404" s="631"/>
      <c r="BO1404" s="631"/>
      <c r="BP1404" s="631"/>
      <c r="BQ1404" s="631"/>
      <c r="BR1404" s="631"/>
      <c r="BS1404" s="631"/>
      <c r="BT1404" s="634"/>
      <c r="BU1404" s="635"/>
      <c r="BV1404" s="633"/>
      <c r="BW1404" s="636"/>
    </row>
    <row r="1405" spans="2:75" ht="15.75" customHeight="1">
      <c r="B1405" s="637"/>
      <c r="C1405" s="637"/>
      <c r="D1405" s="637"/>
      <c r="E1405" s="637"/>
      <c r="F1405" s="637"/>
      <c r="G1405" s="637"/>
      <c r="H1405" s="637"/>
      <c r="I1405" s="637"/>
      <c r="J1405" s="637"/>
      <c r="K1405" s="637"/>
      <c r="L1405" s="637"/>
      <c r="M1405" s="637"/>
      <c r="N1405" s="637"/>
      <c r="O1405" s="637"/>
      <c r="P1405" s="637"/>
      <c r="Q1405" s="639"/>
      <c r="R1405" s="638"/>
      <c r="S1405" s="637"/>
      <c r="T1405" s="639"/>
      <c r="U1405" s="639"/>
      <c r="V1405" s="639"/>
      <c r="W1405" s="639"/>
      <c r="X1405" s="639"/>
      <c r="Y1405" s="639"/>
      <c r="Z1405" s="639"/>
      <c r="AA1405" s="639"/>
      <c r="AB1405" s="639"/>
      <c r="AC1405" s="638"/>
      <c r="AD1405" s="637"/>
      <c r="AE1405" s="637"/>
      <c r="AF1405" s="637"/>
      <c r="AG1405" s="637"/>
      <c r="AH1405" s="637"/>
      <c r="AI1405" s="637"/>
      <c r="AJ1405" s="637"/>
      <c r="AK1405" s="637"/>
      <c r="AL1405" s="638"/>
      <c r="AM1405" s="638"/>
      <c r="AN1405" s="638"/>
      <c r="AO1405" s="637"/>
      <c r="AP1405" s="637"/>
      <c r="AQ1405" s="638"/>
      <c r="AR1405" s="638"/>
      <c r="AS1405" s="637"/>
      <c r="AT1405" s="638"/>
    </row>
    <row r="1406" spans="2:75" ht="15.75" customHeight="1">
      <c r="B1406" s="637" t="s">
        <v>12</v>
      </c>
      <c r="C1406" s="637" t="s">
        <v>12</v>
      </c>
      <c r="D1406" s="637" t="s">
        <v>12</v>
      </c>
      <c r="E1406" s="637" t="s">
        <v>12</v>
      </c>
      <c r="F1406" s="637" t="s">
        <v>12</v>
      </c>
      <c r="G1406" s="637" t="s">
        <v>12</v>
      </c>
      <c r="H1406" s="637" t="s">
        <v>12</v>
      </c>
      <c r="I1406" s="637" t="s">
        <v>12</v>
      </c>
      <c r="J1406" s="637" t="s">
        <v>12</v>
      </c>
      <c r="K1406" s="637" t="s">
        <v>12</v>
      </c>
      <c r="L1406" s="637" t="s">
        <v>12</v>
      </c>
      <c r="M1406" s="637" t="s">
        <v>12</v>
      </c>
      <c r="N1406" s="637" t="s">
        <v>12</v>
      </c>
      <c r="O1406" s="637" t="s">
        <v>12</v>
      </c>
      <c r="P1406" s="637" t="s">
        <v>12</v>
      </c>
      <c r="Q1406" s="639" t="s">
        <v>12</v>
      </c>
      <c r="R1406" s="638" t="s">
        <v>12</v>
      </c>
      <c r="S1406" s="637" t="s">
        <v>12</v>
      </c>
      <c r="T1406" s="639" t="s">
        <v>12</v>
      </c>
      <c r="U1406" s="639" t="s">
        <v>12</v>
      </c>
      <c r="V1406" s="639" t="s">
        <v>12</v>
      </c>
      <c r="W1406" s="639" t="s">
        <v>12</v>
      </c>
      <c r="X1406" s="639" t="s">
        <v>12</v>
      </c>
      <c r="Y1406" s="639" t="s">
        <v>12</v>
      </c>
      <c r="Z1406" s="639" t="s">
        <v>12</v>
      </c>
      <c r="AA1406" s="639" t="s">
        <v>12</v>
      </c>
      <c r="AB1406" s="639" t="s">
        <v>12</v>
      </c>
      <c r="AC1406" s="638" t="s">
        <v>12</v>
      </c>
      <c r="AD1406" s="637" t="s">
        <v>12</v>
      </c>
      <c r="AE1406" s="637" t="s">
        <v>12</v>
      </c>
      <c r="AF1406" s="637" t="s">
        <v>12</v>
      </c>
      <c r="AG1406" s="637" t="s">
        <v>12</v>
      </c>
      <c r="AH1406" s="637" t="s">
        <v>12</v>
      </c>
      <c r="AI1406" s="637" t="s">
        <v>12</v>
      </c>
      <c r="AJ1406" s="637" t="s">
        <v>12</v>
      </c>
      <c r="AK1406" s="637" t="s">
        <v>12</v>
      </c>
      <c r="AL1406" s="638" t="s">
        <v>12</v>
      </c>
      <c r="AM1406" s="638" t="s">
        <v>12</v>
      </c>
      <c r="AN1406" s="638" t="s">
        <v>12</v>
      </c>
      <c r="AO1406" s="637" t="s">
        <v>12</v>
      </c>
      <c r="AP1406" s="637" t="s">
        <v>12</v>
      </c>
      <c r="AQ1406" s="638" t="s">
        <v>12</v>
      </c>
      <c r="AR1406" s="638" t="s">
        <v>12</v>
      </c>
      <c r="AS1406" s="637" t="s">
        <v>12</v>
      </c>
      <c r="AT1406" s="638"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1084" priority="2216">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1083" priority="2215">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1082" priority="2214">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1081" priority="2213">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1080" priority="2212">
      <formula>AND(AW150&lt;&gt;"",#REF!="",OR(COLUMN(AW150)=COLUMN(#REF!),COLUMN(AW150)=COLUMN(#REF!)))</formula>
    </cfRule>
  </conditionalFormatting>
  <conditionalFormatting sqref="AX1002:BE1002">
    <cfRule type="expression" dxfId="1079" priority="2211">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1078" priority="2210">
      <formula>AND(AW3&lt;&gt;"",#REF!="",OR(COLUMN(AW3)=COLUMN(#REF!),COLUMN(AW3)=COLUMN(#REF!)))</formula>
    </cfRule>
  </conditionalFormatting>
  <conditionalFormatting sqref="AW1065">
    <cfRule type="expression" dxfId="1077" priority="2209">
      <formula>AND(AW1065&lt;&gt;"",#REF!="",OR(COLUMN(AW1065)=COLUMN(#REF!),COLUMN(AW1065)=COLUMN(#REF!)))</formula>
    </cfRule>
  </conditionalFormatting>
  <conditionalFormatting sqref="AW186">
    <cfRule type="expression" dxfId="1076" priority="2208">
      <formula>AND(AW186&lt;&gt;"",#REF!="",OR(COLUMN(AW186)=COLUMN(#REF!),COLUMN(AW186)=COLUMN(#REF!)))</formula>
    </cfRule>
  </conditionalFormatting>
  <conditionalFormatting sqref="AW189">
    <cfRule type="expression" dxfId="1075" priority="2207">
      <formula>AND(AW189&lt;&gt;"",#REF!="",OR(COLUMN(AW189)=COLUMN(#REF!),COLUMN(AW189)=COLUMN(#REF!)))</formula>
    </cfRule>
  </conditionalFormatting>
  <conditionalFormatting sqref="AW235">
    <cfRule type="expression" dxfId="1074" priority="2206">
      <formula>AND(AW235&lt;&gt;"",#REF!="",OR(COLUMN(AW235)=COLUMN(#REF!),COLUMN(AW235)=COLUMN(#REF!)))</formula>
    </cfRule>
  </conditionalFormatting>
  <conditionalFormatting sqref="AW323">
    <cfRule type="expression" dxfId="1073" priority="2205">
      <formula>AND(AW323&lt;&gt;"",#REF!="",OR(COLUMN(AW323)=COLUMN(#REF!),COLUMN(AW323)=COLUMN(#REF!)))</formula>
    </cfRule>
  </conditionalFormatting>
  <conditionalFormatting sqref="AW401">
    <cfRule type="expression" dxfId="1072" priority="2204">
      <formula>AND(AW401&lt;&gt;"",#REF!="",OR(COLUMN(AW401)=COLUMN(#REF!),COLUMN(AW401)=COLUMN(#REF!)))</formula>
    </cfRule>
  </conditionalFormatting>
  <conditionalFormatting sqref="AW419">
    <cfRule type="expression" dxfId="1071" priority="2203">
      <formula>AND(AW419&lt;&gt;"",#REF!="",OR(COLUMN(AW419)=COLUMN(#REF!),COLUMN(AW419)=COLUMN(#REF!)))</formula>
    </cfRule>
  </conditionalFormatting>
  <conditionalFormatting sqref="AW469">
    <cfRule type="expression" dxfId="1070" priority="2202">
      <formula>AND(AW469&lt;&gt;"",#REF!="",OR(COLUMN(AW469)=COLUMN(#REF!),COLUMN(AW469)=COLUMN(#REF!)))</formula>
    </cfRule>
  </conditionalFormatting>
  <conditionalFormatting sqref="AW486">
    <cfRule type="expression" dxfId="1069" priority="2201">
      <formula>AND(AW486&lt;&gt;"",#REF!="",OR(COLUMN(AW486)=COLUMN(#REF!),COLUMN(AW486)=COLUMN(#REF!)))</formula>
    </cfRule>
  </conditionalFormatting>
  <conditionalFormatting sqref="AW552">
    <cfRule type="expression" dxfId="1068" priority="2200">
      <formula>AND(AW552&lt;&gt;"",#REF!="",OR(COLUMN(AW552)=COLUMN(#REF!),COLUMN(AW552)=COLUMN(#REF!)))</formula>
    </cfRule>
  </conditionalFormatting>
  <conditionalFormatting sqref="AW554">
    <cfRule type="expression" dxfId="1067" priority="2199">
      <formula>AND(AW554&lt;&gt;"",#REF!="",OR(COLUMN(AW554)=COLUMN(#REF!),COLUMN(AW554)=COLUMN(#REF!)))</formula>
    </cfRule>
  </conditionalFormatting>
  <conditionalFormatting sqref="AW570">
    <cfRule type="expression" dxfId="1066" priority="2198">
      <formula>AND(AW570&lt;&gt;"",#REF!="",OR(COLUMN(AW570)=COLUMN(#REF!),COLUMN(AW570)=COLUMN(#REF!)))</formula>
    </cfRule>
  </conditionalFormatting>
  <conditionalFormatting sqref="AW675">
    <cfRule type="expression" dxfId="1065" priority="2197">
      <formula>AND(AW675&lt;&gt;"",#REF!="",OR(COLUMN(AW675)=COLUMN(#REF!),COLUMN(AW675)=COLUMN(#REF!)))</formula>
    </cfRule>
  </conditionalFormatting>
  <conditionalFormatting sqref="AW818">
    <cfRule type="expression" dxfId="1064" priority="2196">
      <formula>AND(AW818&lt;&gt;"",#REF!="",OR(COLUMN(AW818)=COLUMN(#REF!),COLUMN(AW818)=COLUMN(#REF!)))</formula>
    </cfRule>
  </conditionalFormatting>
  <conditionalFormatting sqref="AW874">
    <cfRule type="expression" dxfId="1063" priority="2195">
      <formula>AND(AW874&lt;&gt;"",#REF!="",OR(COLUMN(AW874)=COLUMN(#REF!),COLUMN(AW874)=COLUMN(#REF!)))</formula>
    </cfRule>
  </conditionalFormatting>
  <conditionalFormatting sqref="AW879">
    <cfRule type="expression" dxfId="1062" priority="2194">
      <formula>AND(AW879&lt;&gt;"",#REF!="",OR(COLUMN(AW879)=COLUMN(#REF!),COLUMN(AW879)=COLUMN(#REF!)))</formula>
    </cfRule>
  </conditionalFormatting>
  <conditionalFormatting sqref="AW968">
    <cfRule type="expression" dxfId="1061" priority="2193">
      <formula>AND(AW968&lt;&gt;"",#REF!="",OR(COLUMN(AW968)=COLUMN(#REF!),COLUMN(AW968)=COLUMN(#REF!)))</formula>
    </cfRule>
  </conditionalFormatting>
  <conditionalFormatting sqref="AW218">
    <cfRule type="expression" dxfId="1060" priority="2192">
      <formula>AND(AW218&lt;&gt;"",#REF!="",OR(COLUMN(AW218)=COLUMN(#REF!),COLUMN(AW218)=COLUMN(#REF!)))</formula>
    </cfRule>
  </conditionalFormatting>
  <conditionalFormatting sqref="AW240">
    <cfRule type="expression" dxfId="1059" priority="2191">
      <formula>AND(AW240&lt;&gt;"",#REF!="",OR(COLUMN(AW240)=COLUMN(#REF!),COLUMN(AW240)=COLUMN(#REF!)))</formula>
    </cfRule>
  </conditionalFormatting>
  <conditionalFormatting sqref="AW276">
    <cfRule type="expression" dxfId="1058" priority="2190">
      <formula>AND(AW276&lt;&gt;"",#REF!="",OR(COLUMN(AW276)=COLUMN(#REF!),COLUMN(AW276)=COLUMN(#REF!)))</formula>
    </cfRule>
  </conditionalFormatting>
  <conditionalFormatting sqref="AW288">
    <cfRule type="expression" dxfId="1057" priority="2189">
      <formula>AND(AW288&lt;&gt;"",#REF!="",OR(COLUMN(AW288)=COLUMN(#REF!),COLUMN(AW288)=COLUMN(#REF!)))</formula>
    </cfRule>
  </conditionalFormatting>
  <conditionalFormatting sqref="AW310">
    <cfRule type="expression" dxfId="1056" priority="2188">
      <formula>AND(AW310&lt;&gt;"",#REF!="",OR(COLUMN(AW310)=COLUMN(#REF!),COLUMN(AW310)=COLUMN(#REF!)))</formula>
    </cfRule>
  </conditionalFormatting>
  <conditionalFormatting sqref="AW333">
    <cfRule type="expression" dxfId="1055" priority="2187">
      <formula>AND(AW333&lt;&gt;"",#REF!="",OR(COLUMN(AW333)=COLUMN(#REF!),COLUMN(AW333)=COLUMN(#REF!)))</formula>
    </cfRule>
  </conditionalFormatting>
  <conditionalFormatting sqref="AW468">
    <cfRule type="expression" dxfId="1054" priority="2186">
      <formula>AND(AW468&lt;&gt;"",#REF!="",OR(COLUMN(AW468)=COLUMN(#REF!),COLUMN(AW468)=COLUMN(#REF!)))</formula>
    </cfRule>
  </conditionalFormatting>
  <conditionalFormatting sqref="AW470">
    <cfRule type="expression" dxfId="1053" priority="2185">
      <formula>AND(AW470&lt;&gt;"",#REF!="",OR(COLUMN(AW470)=COLUMN(#REF!),COLUMN(AW470)=COLUMN(#REF!)))</formula>
    </cfRule>
  </conditionalFormatting>
  <conditionalFormatting sqref="AW482">
    <cfRule type="expression" dxfId="1052" priority="2184">
      <formula>AND(AW482&lt;&gt;"",#REF!="",OR(COLUMN(AW482)=COLUMN(#REF!),COLUMN(AW482)=COLUMN(#REF!)))</formula>
    </cfRule>
  </conditionalFormatting>
  <conditionalFormatting sqref="AW524">
    <cfRule type="expression" dxfId="1051" priority="2183">
      <formula>AND(AW524&lt;&gt;"",#REF!="",OR(COLUMN(AW524)=COLUMN(#REF!),COLUMN(AW524)=COLUMN(#REF!)))</formula>
    </cfRule>
  </conditionalFormatting>
  <conditionalFormatting sqref="AW549">
    <cfRule type="expression" dxfId="1050" priority="2182">
      <formula>AND(AW549&lt;&gt;"",#REF!="",OR(COLUMN(AW549)=COLUMN(#REF!),COLUMN(AW549)=COLUMN(#REF!)))</formula>
    </cfRule>
  </conditionalFormatting>
  <conditionalFormatting sqref="AW593">
    <cfRule type="expression" dxfId="1049" priority="2181">
      <formula>AND(AW593&lt;&gt;"",#REF!="",OR(COLUMN(AW593)=COLUMN(#REF!),COLUMN(AW593)=COLUMN(#REF!)))</formula>
    </cfRule>
  </conditionalFormatting>
  <conditionalFormatting sqref="AW603">
    <cfRule type="expression" dxfId="1048" priority="2180">
      <formula>AND(AW603&lt;&gt;"",#REF!="",OR(COLUMN(AW603)=COLUMN(#REF!),COLUMN(AW603)=COLUMN(#REF!)))</formula>
    </cfRule>
  </conditionalFormatting>
  <conditionalFormatting sqref="AW649">
    <cfRule type="expression" dxfId="1047" priority="2179">
      <formula>AND(AW649&lt;&gt;"",#REF!="",OR(COLUMN(AW649)=COLUMN(#REF!),COLUMN(AW649)=COLUMN(#REF!)))</formula>
    </cfRule>
  </conditionalFormatting>
  <conditionalFormatting sqref="AW650">
    <cfRule type="expression" dxfId="1046" priority="2178">
      <formula>AND(AW650&lt;&gt;"",#REF!="",OR(COLUMN(AW650)=COLUMN(#REF!),COLUMN(AW650)=COLUMN(#REF!)))</formula>
    </cfRule>
  </conditionalFormatting>
  <conditionalFormatting sqref="AW660">
    <cfRule type="expression" dxfId="1045" priority="2177">
      <formula>AND(AW660&lt;&gt;"",#REF!="",OR(COLUMN(AW660)=COLUMN(#REF!),COLUMN(AW660)=COLUMN(#REF!)))</formula>
    </cfRule>
  </conditionalFormatting>
  <conditionalFormatting sqref="AW661">
    <cfRule type="expression" dxfId="1044" priority="2176">
      <formula>AND(AW661&lt;&gt;"",#REF!="",OR(COLUMN(AW661)=COLUMN(#REF!),COLUMN(AW661)=COLUMN(#REF!)))</formula>
    </cfRule>
  </conditionalFormatting>
  <conditionalFormatting sqref="AW662">
    <cfRule type="expression" dxfId="1043" priority="2175">
      <formula>AND(AW662&lt;&gt;"",#REF!="",OR(COLUMN(AW662)=COLUMN(#REF!),COLUMN(AW662)=COLUMN(#REF!)))</formula>
    </cfRule>
  </conditionalFormatting>
  <conditionalFormatting sqref="AW663">
    <cfRule type="expression" dxfId="1042" priority="2174">
      <formula>AND(AW663&lt;&gt;"",#REF!="",OR(COLUMN(AW663)=COLUMN(#REF!),COLUMN(AW663)=COLUMN(#REF!)))</formula>
    </cfRule>
  </conditionalFormatting>
  <conditionalFormatting sqref="AW700">
    <cfRule type="expression" dxfId="1041" priority="2173">
      <formula>AND(AW700&lt;&gt;"",#REF!="",OR(COLUMN(AW700)=COLUMN(#REF!),COLUMN(AW700)=COLUMN(#REF!)))</formula>
    </cfRule>
  </conditionalFormatting>
  <conditionalFormatting sqref="AW716">
    <cfRule type="expression" dxfId="1040" priority="2172">
      <formula>AND(AW716&lt;&gt;"",#REF!="",OR(COLUMN(AW716)=COLUMN(#REF!),COLUMN(AW716)=COLUMN(#REF!)))</formula>
    </cfRule>
  </conditionalFormatting>
  <conditionalFormatting sqref="AW777">
    <cfRule type="expression" dxfId="1039" priority="2171">
      <formula>AND(AW777&lt;&gt;"",#REF!="",OR(COLUMN(AW777)=COLUMN(#REF!),COLUMN(AW777)=COLUMN(#REF!)))</formula>
    </cfRule>
  </conditionalFormatting>
  <conditionalFormatting sqref="AW781">
    <cfRule type="expression" dxfId="1038" priority="2170">
      <formula>AND(AW781&lt;&gt;"",#REF!="",OR(COLUMN(AW781)=COLUMN(#REF!),COLUMN(AW781)=COLUMN(#REF!)))</formula>
    </cfRule>
  </conditionalFormatting>
  <conditionalFormatting sqref="AW789">
    <cfRule type="expression" dxfId="1037" priority="2169">
      <formula>AND(AW789&lt;&gt;"",#REF!="",OR(COLUMN(AW789)=COLUMN(#REF!),COLUMN(AW789)=COLUMN(#REF!)))</formula>
    </cfRule>
  </conditionalFormatting>
  <conditionalFormatting sqref="AW944">
    <cfRule type="expression" dxfId="1036" priority="2168">
      <formula>AND(AW944&lt;&gt;"",#REF!="",OR(COLUMN(AW944)=COLUMN(#REF!),COLUMN(AW944)=COLUMN(#REF!)))</formula>
    </cfRule>
  </conditionalFormatting>
  <conditionalFormatting sqref="AW951">
    <cfRule type="expression" dxfId="1035" priority="2167">
      <formula>AND(AW951&lt;&gt;"",#REF!="",OR(COLUMN(AW951)=COLUMN(#REF!),COLUMN(AW951)=COLUMN(#REF!)))</formula>
    </cfRule>
  </conditionalFormatting>
  <conditionalFormatting sqref="AW953">
    <cfRule type="expression" dxfId="1034" priority="2166">
      <formula>AND(AW953&lt;&gt;"",#REF!="",OR(COLUMN(AW953)=COLUMN(#REF!),COLUMN(AW953)=COLUMN(#REF!)))</formula>
    </cfRule>
  </conditionalFormatting>
  <conditionalFormatting sqref="AW960">
    <cfRule type="expression" dxfId="1033" priority="2165">
      <formula>AND(AW960&lt;&gt;"",#REF!="",OR(COLUMN(AW960)=COLUMN(#REF!),COLUMN(AW960)=COLUMN(#REF!)))</formula>
    </cfRule>
  </conditionalFormatting>
  <conditionalFormatting sqref="AW961">
    <cfRule type="expression" dxfId="1032" priority="2164">
      <formula>AND(AW961&lt;&gt;"",#REF!="",OR(COLUMN(AW961)=COLUMN(#REF!),COLUMN(AW961)=COLUMN(#REF!)))</formula>
    </cfRule>
  </conditionalFormatting>
  <conditionalFormatting sqref="AW962">
    <cfRule type="expression" dxfId="1031" priority="2163">
      <formula>AND(AW962&lt;&gt;"",#REF!="",OR(COLUMN(AW962)=COLUMN(#REF!),COLUMN(AW962)=COLUMN(#REF!)))</formula>
    </cfRule>
  </conditionalFormatting>
  <conditionalFormatting sqref="AW978">
    <cfRule type="expression" dxfId="1030" priority="2162">
      <formula>AND(AW978&lt;&gt;"",#REF!="",OR(COLUMN(AW978)=COLUMN(#REF!),COLUMN(AW978)=COLUMN(#REF!)))</formula>
    </cfRule>
  </conditionalFormatting>
  <conditionalFormatting sqref="AW985">
    <cfRule type="expression" dxfId="1029" priority="2161">
      <formula>AND(AW985&lt;&gt;"",#REF!="",OR(COLUMN(AW985)=COLUMN(#REF!),COLUMN(AW985)=COLUMN(#REF!)))</formula>
    </cfRule>
  </conditionalFormatting>
  <conditionalFormatting sqref="AW986">
    <cfRule type="expression" dxfId="1028" priority="2160">
      <formula>AND(AW986&lt;&gt;"",#REF!="",OR(COLUMN(AW986)=COLUMN(#REF!),COLUMN(AW986)=COLUMN(#REF!)))</formula>
    </cfRule>
  </conditionalFormatting>
  <conditionalFormatting sqref="AW987">
    <cfRule type="expression" dxfId="1027" priority="2159">
      <formula>AND(AW987&lt;&gt;"",#REF!="",OR(COLUMN(AW987)=COLUMN(#REF!),COLUMN(AW987)=COLUMN(#REF!)))</formula>
    </cfRule>
  </conditionalFormatting>
  <conditionalFormatting sqref="AW1035">
    <cfRule type="expression" dxfId="1026" priority="2158">
      <formula>AND(AW1035&lt;&gt;"",#REF!="",OR(COLUMN(AW1035)=COLUMN(#REF!),COLUMN(AW1035)=COLUMN(#REF!)))</formula>
    </cfRule>
  </conditionalFormatting>
  <conditionalFormatting sqref="AW1036">
    <cfRule type="expression" dxfId="1025" priority="2157">
      <formula>AND(AW1036&lt;&gt;"",#REF!="",OR(COLUMN(AW1036)=COLUMN(#REF!),COLUMN(AW1036)=COLUMN(#REF!)))</formula>
    </cfRule>
  </conditionalFormatting>
  <conditionalFormatting sqref="AW1037">
    <cfRule type="expression" dxfId="1024" priority="2156">
      <formula>AND(AW1037&lt;&gt;"",#REF!="",OR(COLUMN(AW1037)=COLUMN(#REF!),COLUMN(AW1037)=COLUMN(#REF!)))</formula>
    </cfRule>
  </conditionalFormatting>
  <conditionalFormatting sqref="AW1058">
    <cfRule type="expression" dxfId="1023" priority="2155">
      <formula>AND(AW1058&lt;&gt;"",#REF!="",OR(COLUMN(AW1058)=COLUMN(#REF!),COLUMN(AW1058)=COLUMN(#REF!)))</formula>
    </cfRule>
  </conditionalFormatting>
  <conditionalFormatting sqref="AW1071">
    <cfRule type="expression" dxfId="1022" priority="2154">
      <formula>AND(AW1071&lt;&gt;"",#REF!="",OR(COLUMN(AW1071)=COLUMN(#REF!),COLUMN(AW1071)=COLUMN(#REF!)))</formula>
    </cfRule>
  </conditionalFormatting>
  <conditionalFormatting sqref="AW1130">
    <cfRule type="expression" dxfId="1021" priority="2153">
      <formula>AND(AW1130&lt;&gt;"",#REF!="",OR(COLUMN(AW1130)=COLUMN(#REF!),COLUMN(AW1130)=COLUMN(#REF!)))</formula>
    </cfRule>
  </conditionalFormatting>
  <conditionalFormatting sqref="AW1143">
    <cfRule type="expression" dxfId="1020" priority="2152">
      <formula>AND(AW1143&lt;&gt;"",#REF!="",OR(COLUMN(AW1143)=COLUMN(#REF!),COLUMN(AW1143)=COLUMN(#REF!)))</formula>
    </cfRule>
  </conditionalFormatting>
  <conditionalFormatting sqref="AW474">
    <cfRule type="expression" dxfId="1019" priority="2151">
      <formula>AND(AW474&lt;&gt;"",#REF!="",OR(COLUMN(AW474)=COLUMN(#REF!),COLUMN(AW474)=COLUMN(#REF!)))</formula>
    </cfRule>
  </conditionalFormatting>
  <conditionalFormatting sqref="AW475">
    <cfRule type="expression" dxfId="1018" priority="2150">
      <formula>AND(AW475&lt;&gt;"",#REF!="",OR(COLUMN(AW475)=COLUMN(#REF!),COLUMN(AW475)=COLUMN(#REF!)))</formula>
    </cfRule>
  </conditionalFormatting>
  <conditionalFormatting sqref="AW483">
    <cfRule type="expression" dxfId="1017" priority="2149">
      <formula>AND(AW483&lt;&gt;"",#REF!="",OR(COLUMN(AW483)=COLUMN(#REF!),COLUMN(AW483)=COLUMN(#REF!)))</formula>
    </cfRule>
  </conditionalFormatting>
  <conditionalFormatting sqref="AW522">
    <cfRule type="expression" dxfId="1016" priority="2148">
      <formula>AND(AW522&lt;&gt;"",#REF!="",OR(COLUMN(AW522)=COLUMN(#REF!),COLUMN(AW522)=COLUMN(#REF!)))</formula>
    </cfRule>
  </conditionalFormatting>
  <conditionalFormatting sqref="AW523">
    <cfRule type="expression" dxfId="1015" priority="2147">
      <formula>AND(AW523&lt;&gt;"",#REF!="",OR(COLUMN(AW523)=COLUMN(#REF!),COLUMN(AW523)=COLUMN(#REF!)))</formula>
    </cfRule>
  </conditionalFormatting>
  <conditionalFormatting sqref="AW568">
    <cfRule type="expression" dxfId="1014" priority="2146">
      <formula>AND(AW568&lt;&gt;"",#REF!="",OR(COLUMN(AW568)=COLUMN(#REF!),COLUMN(AW568)=COLUMN(#REF!)))</formula>
    </cfRule>
  </conditionalFormatting>
  <conditionalFormatting sqref="AW952">
    <cfRule type="expression" dxfId="1013" priority="2145">
      <formula>AND(AW952&lt;&gt;"",#REF!="",OR(COLUMN(AW952)=COLUMN(#REF!),COLUMN(AW952)=COLUMN(#REF!)))</formula>
    </cfRule>
  </conditionalFormatting>
  <conditionalFormatting sqref="AW982">
    <cfRule type="expression" dxfId="1012" priority="2144">
      <formula>AND(AW982&lt;&gt;"",#REF!="",OR(COLUMN(AW982)=COLUMN(#REF!),COLUMN(AW982)=COLUMN(#REF!)))</formula>
    </cfRule>
  </conditionalFormatting>
  <conditionalFormatting sqref="AW983">
    <cfRule type="expression" dxfId="1011" priority="2143">
      <formula>AND(AW983&lt;&gt;"",#REF!="",OR(COLUMN(AW983)=COLUMN(#REF!),COLUMN(AW983)=COLUMN(#REF!)))</formula>
    </cfRule>
  </conditionalFormatting>
  <conditionalFormatting sqref="AW1003">
    <cfRule type="expression" dxfId="1010" priority="2142">
      <formula>AND(AW1003&lt;&gt;"",#REF!="",OR(COLUMN(AW1003)=COLUMN(#REF!),COLUMN(AW1003)=COLUMN(#REF!)))</formula>
    </cfRule>
  </conditionalFormatting>
  <conditionalFormatting sqref="AW1038">
    <cfRule type="expression" dxfId="1009" priority="2141">
      <formula>AND(AW1038&lt;&gt;"",#REF!="",OR(COLUMN(AW1038)=COLUMN(#REF!),COLUMN(AW1038)=COLUMN(#REF!)))</formula>
    </cfRule>
  </conditionalFormatting>
  <conditionalFormatting sqref="AW1051">
    <cfRule type="expression" dxfId="1008" priority="2140">
      <formula>AND(AW1051&lt;&gt;"",#REF!="",OR(COLUMN(AW1051)=COLUMN(#REF!),COLUMN(AW1051)=COLUMN(#REF!)))</formula>
    </cfRule>
  </conditionalFormatting>
  <conditionalFormatting sqref="AW1052">
    <cfRule type="expression" dxfId="1007" priority="2139">
      <formula>AND(AW1052&lt;&gt;"",#REF!="",OR(COLUMN(AW1052)=COLUMN(#REF!),COLUMN(AW1052)=COLUMN(#REF!)))</formula>
    </cfRule>
  </conditionalFormatting>
  <conditionalFormatting sqref="AW1068">
    <cfRule type="expression" dxfId="1006" priority="2138">
      <formula>AND(AW1068&lt;&gt;"",#REF!="",OR(COLUMN(AW1068)=COLUMN(#REF!),COLUMN(AW1068)=COLUMN(#REF!)))</formula>
    </cfRule>
  </conditionalFormatting>
  <conditionalFormatting sqref="AW1125">
    <cfRule type="expression" dxfId="1005" priority="2137">
      <formula>AND(AW1125&lt;&gt;"",#REF!="",OR(COLUMN(AW1125)=COLUMN(#REF!),COLUMN(AW1125)=COLUMN(#REF!)))</formula>
    </cfRule>
  </conditionalFormatting>
  <conditionalFormatting sqref="AW1126">
    <cfRule type="expression" dxfId="1004" priority="2136">
      <formula>AND(AW1126&lt;&gt;"",#REF!="",OR(COLUMN(AW1126)=COLUMN(#REF!),COLUMN(AW1126)=COLUMN(#REF!)))</formula>
    </cfRule>
  </conditionalFormatting>
  <conditionalFormatting sqref="AW1128">
    <cfRule type="expression" dxfId="1003" priority="2135">
      <formula>AND(AW1128&lt;&gt;"",#REF!="",OR(COLUMN(AW1128)=COLUMN(#REF!),COLUMN(AW1128)=COLUMN(#REF!)))</formula>
    </cfRule>
  </conditionalFormatting>
  <conditionalFormatting sqref="AW1129">
    <cfRule type="expression" dxfId="1002" priority="2134">
      <formula>AND(AW1129&lt;&gt;"",#REF!="",OR(COLUMN(AW1129)=COLUMN(#REF!),COLUMN(AW1129)=COLUMN(#REF!)))</formula>
    </cfRule>
  </conditionalFormatting>
  <conditionalFormatting sqref="AW230">
    <cfRule type="expression" dxfId="1001" priority="2133">
      <formula>AND(AW230&lt;&gt;"",#REF!="",OR(COLUMN(AW230)=COLUMN(#REF!),COLUMN(AW230)=COLUMN(#REF!)))</formula>
    </cfRule>
  </conditionalFormatting>
  <conditionalFormatting sqref="AW413">
    <cfRule type="expression" dxfId="1000" priority="2132">
      <formula>AND(AW413&lt;&gt;"",#REF!="",OR(COLUMN(AW413)=COLUMN(#REF!),COLUMN(AW413)=COLUMN(#REF!)))</formula>
    </cfRule>
  </conditionalFormatting>
  <conditionalFormatting sqref="AW415">
    <cfRule type="expression" dxfId="999" priority="2131">
      <formula>AND(AW415&lt;&gt;"",#REF!="",OR(COLUMN(AW415)=COLUMN(#REF!),COLUMN(AW415)=COLUMN(#REF!)))</formula>
    </cfRule>
  </conditionalFormatting>
  <conditionalFormatting sqref="AW802">
    <cfRule type="expression" dxfId="998" priority="2130">
      <formula>AND(AW802&lt;&gt;"",#REF!="",OR(COLUMN(AW802)=COLUMN(#REF!),COLUMN(AW802)=COLUMN(#REF!)))</formula>
    </cfRule>
  </conditionalFormatting>
  <conditionalFormatting sqref="AW809">
    <cfRule type="expression" dxfId="997" priority="2129">
      <formula>AND(AW809&lt;&gt;"",#REF!="",OR(COLUMN(AW809)=COLUMN(#REF!),COLUMN(AW809)=COLUMN(#REF!)))</formula>
    </cfRule>
  </conditionalFormatting>
  <conditionalFormatting sqref="AW204">
    <cfRule type="expression" dxfId="996" priority="2128">
      <formula>AND(AW204&lt;&gt;"",#REF!="",OR(COLUMN(AW204)=COLUMN(#REF!),COLUMN(AW204)=COLUMN(#REF!)))</formula>
    </cfRule>
  </conditionalFormatting>
  <conditionalFormatting sqref="AW205">
    <cfRule type="expression" dxfId="995" priority="2127">
      <formula>AND(AW205&lt;&gt;"",#REF!="",OR(COLUMN(AW205)=COLUMN(#REF!),COLUMN(AW205)=COLUMN(#REF!)))</formula>
    </cfRule>
  </conditionalFormatting>
  <conditionalFormatting sqref="AW206">
    <cfRule type="expression" dxfId="994" priority="2126">
      <formula>AND(AW206&lt;&gt;"",#REF!="",OR(COLUMN(AW206)=COLUMN(#REF!),COLUMN(AW206)=COLUMN(#REF!)))</formula>
    </cfRule>
  </conditionalFormatting>
  <conditionalFormatting sqref="AW207">
    <cfRule type="expression" dxfId="993" priority="2125">
      <formula>AND(AW207&lt;&gt;"",#REF!="",OR(COLUMN(AW207)=COLUMN(#REF!),COLUMN(AW207)=COLUMN(#REF!)))</formula>
    </cfRule>
  </conditionalFormatting>
  <conditionalFormatting sqref="AW208">
    <cfRule type="expression" dxfId="992" priority="2124">
      <formula>AND(AW208&lt;&gt;"",#REF!="",OR(COLUMN(AW208)=COLUMN(#REF!),COLUMN(AW208)=COLUMN(#REF!)))</formula>
    </cfRule>
  </conditionalFormatting>
  <conditionalFormatting sqref="AW209">
    <cfRule type="expression" dxfId="991" priority="2123">
      <formula>AND(AW209&lt;&gt;"",#REF!="",OR(COLUMN(AW209)=COLUMN(#REF!),COLUMN(AW209)=COLUMN(#REF!)))</formula>
    </cfRule>
  </conditionalFormatting>
  <conditionalFormatting sqref="AW259">
    <cfRule type="expression" dxfId="990" priority="2122">
      <formula>AND(AW259&lt;&gt;"",#REF!="",OR(COLUMN(AW259)=COLUMN(#REF!),COLUMN(AW259)=COLUMN(#REF!)))</formula>
    </cfRule>
  </conditionalFormatting>
  <conditionalFormatting sqref="AW289">
    <cfRule type="expression" dxfId="989" priority="2121">
      <formula>AND(AW289&lt;&gt;"",#REF!="",OR(COLUMN(AW289)=COLUMN(#REF!),COLUMN(AW289)=COLUMN(#REF!)))</formula>
    </cfRule>
  </conditionalFormatting>
  <conditionalFormatting sqref="AW290">
    <cfRule type="expression" dxfId="988" priority="2120">
      <formula>AND(AW290&lt;&gt;"",#REF!="",OR(COLUMN(AW290)=COLUMN(#REF!),COLUMN(AW290)=COLUMN(#REF!)))</formula>
    </cfRule>
  </conditionalFormatting>
  <conditionalFormatting sqref="AW291">
    <cfRule type="expression" dxfId="987" priority="2119">
      <formula>AND(AW291&lt;&gt;"",#REF!="",OR(COLUMN(AW291)=COLUMN(#REF!),COLUMN(AW291)=COLUMN(#REF!)))</formula>
    </cfRule>
  </conditionalFormatting>
  <conditionalFormatting sqref="AW292">
    <cfRule type="expression" dxfId="986" priority="2118">
      <formula>AND(AW292&lt;&gt;"",#REF!="",OR(COLUMN(AW292)=COLUMN(#REF!),COLUMN(AW292)=COLUMN(#REF!)))</formula>
    </cfRule>
  </conditionalFormatting>
  <conditionalFormatting sqref="AW293">
    <cfRule type="expression" dxfId="985" priority="2117">
      <formula>AND(AW293&lt;&gt;"",#REF!="",OR(COLUMN(AW293)=COLUMN(#REF!),COLUMN(AW293)=COLUMN(#REF!)))</formula>
    </cfRule>
  </conditionalFormatting>
  <conditionalFormatting sqref="AW294">
    <cfRule type="expression" dxfId="984" priority="2116">
      <formula>AND(AW294&lt;&gt;"",#REF!="",OR(COLUMN(AW294)=COLUMN(#REF!),COLUMN(AW294)=COLUMN(#REF!)))</formula>
    </cfRule>
  </conditionalFormatting>
  <conditionalFormatting sqref="AW295">
    <cfRule type="expression" dxfId="983" priority="2115">
      <formula>AND(AW295&lt;&gt;"",#REF!="",OR(COLUMN(AW295)=COLUMN(#REF!),COLUMN(AW295)=COLUMN(#REF!)))</formula>
    </cfRule>
  </conditionalFormatting>
  <conditionalFormatting sqref="AW296">
    <cfRule type="expression" dxfId="982" priority="2114">
      <formula>AND(AW296&lt;&gt;"",#REF!="",OR(COLUMN(AW296)=COLUMN(#REF!),COLUMN(AW296)=COLUMN(#REF!)))</formula>
    </cfRule>
  </conditionalFormatting>
  <conditionalFormatting sqref="AW345">
    <cfRule type="expression" dxfId="981" priority="2113">
      <formula>AND(AW345&lt;&gt;"",#REF!="",OR(COLUMN(AW345)=COLUMN(#REF!),COLUMN(AW345)=COLUMN(#REF!)))</formula>
    </cfRule>
  </conditionalFormatting>
  <conditionalFormatting sqref="AW346">
    <cfRule type="expression" dxfId="980" priority="2112">
      <formula>AND(AW346&lt;&gt;"",#REF!="",OR(COLUMN(AW346)=COLUMN(#REF!),COLUMN(AW346)=COLUMN(#REF!)))</formula>
    </cfRule>
  </conditionalFormatting>
  <conditionalFormatting sqref="AW347">
    <cfRule type="expression" dxfId="979" priority="2111">
      <formula>AND(AW347&lt;&gt;"",#REF!="",OR(COLUMN(AW347)=COLUMN(#REF!),COLUMN(AW347)=COLUMN(#REF!)))</formula>
    </cfRule>
  </conditionalFormatting>
  <conditionalFormatting sqref="AW348">
    <cfRule type="expression" dxfId="978" priority="2110">
      <formula>AND(AW348&lt;&gt;"",#REF!="",OR(COLUMN(AW348)=COLUMN(#REF!),COLUMN(AW348)=COLUMN(#REF!)))</formula>
    </cfRule>
  </conditionalFormatting>
  <conditionalFormatting sqref="AW349">
    <cfRule type="expression" dxfId="977" priority="2109">
      <formula>AND(AW349&lt;&gt;"",#REF!="",OR(COLUMN(AW349)=COLUMN(#REF!),COLUMN(AW349)=COLUMN(#REF!)))</formula>
    </cfRule>
  </conditionalFormatting>
  <conditionalFormatting sqref="AW350">
    <cfRule type="expression" dxfId="976" priority="2108">
      <formula>AND(AW350&lt;&gt;"",#REF!="",OR(COLUMN(AW350)=COLUMN(#REF!),COLUMN(AW350)=COLUMN(#REF!)))</formula>
    </cfRule>
  </conditionalFormatting>
  <conditionalFormatting sqref="AW351">
    <cfRule type="expression" dxfId="975" priority="2107">
      <formula>AND(AW351&lt;&gt;"",#REF!="",OR(COLUMN(AW351)=COLUMN(#REF!),COLUMN(AW351)=COLUMN(#REF!)))</formula>
    </cfRule>
  </conditionalFormatting>
  <conditionalFormatting sqref="AW352">
    <cfRule type="expression" dxfId="974" priority="2106">
      <formula>AND(AW352&lt;&gt;"",#REF!="",OR(COLUMN(AW352)=COLUMN(#REF!),COLUMN(AW352)=COLUMN(#REF!)))</formula>
    </cfRule>
  </conditionalFormatting>
  <conditionalFormatting sqref="AW353">
    <cfRule type="expression" dxfId="973" priority="2105">
      <formula>AND(AW353&lt;&gt;"",#REF!="",OR(COLUMN(AW353)=COLUMN(#REF!),COLUMN(AW353)=COLUMN(#REF!)))</formula>
    </cfRule>
  </conditionalFormatting>
  <conditionalFormatting sqref="AW354">
    <cfRule type="expression" dxfId="972" priority="2104">
      <formula>AND(AW354&lt;&gt;"",#REF!="",OR(COLUMN(AW354)=COLUMN(#REF!),COLUMN(AW354)=COLUMN(#REF!)))</formula>
    </cfRule>
  </conditionalFormatting>
  <conditionalFormatting sqref="AW355">
    <cfRule type="expression" dxfId="971" priority="2103">
      <formula>AND(AW355&lt;&gt;"",#REF!="",OR(COLUMN(AW355)=COLUMN(#REF!),COLUMN(AW355)=COLUMN(#REF!)))</formula>
    </cfRule>
  </conditionalFormatting>
  <conditionalFormatting sqref="AW356">
    <cfRule type="expression" dxfId="970" priority="2102">
      <formula>AND(AW356&lt;&gt;"",#REF!="",OR(COLUMN(AW356)=COLUMN(#REF!),COLUMN(AW356)=COLUMN(#REF!)))</formula>
    </cfRule>
  </conditionalFormatting>
  <conditionalFormatting sqref="AW357">
    <cfRule type="expression" dxfId="969" priority="2101">
      <formula>AND(AW357&lt;&gt;"",#REF!="",OR(COLUMN(AW357)=COLUMN(#REF!),COLUMN(AW357)=COLUMN(#REF!)))</formula>
    </cfRule>
  </conditionalFormatting>
  <conditionalFormatting sqref="AW358">
    <cfRule type="expression" dxfId="968" priority="2100">
      <formula>AND(AW358&lt;&gt;"",#REF!="",OR(COLUMN(AW358)=COLUMN(#REF!),COLUMN(AW358)=COLUMN(#REF!)))</formula>
    </cfRule>
  </conditionalFormatting>
  <conditionalFormatting sqref="AW359">
    <cfRule type="expression" dxfId="967" priority="2099">
      <formula>AND(AW359&lt;&gt;"",#REF!="",OR(COLUMN(AW359)=COLUMN(#REF!),COLUMN(AW359)=COLUMN(#REF!)))</formula>
    </cfRule>
  </conditionalFormatting>
  <conditionalFormatting sqref="AW360">
    <cfRule type="expression" dxfId="966" priority="2098">
      <formula>AND(AW360&lt;&gt;"",#REF!="",OR(COLUMN(AW360)=COLUMN(#REF!),COLUMN(AW360)=COLUMN(#REF!)))</formula>
    </cfRule>
  </conditionalFormatting>
  <conditionalFormatting sqref="AW361">
    <cfRule type="expression" dxfId="965" priority="2097">
      <formula>AND(AW361&lt;&gt;"",#REF!="",OR(COLUMN(AW361)=COLUMN(#REF!),COLUMN(AW361)=COLUMN(#REF!)))</formula>
    </cfRule>
  </conditionalFormatting>
  <conditionalFormatting sqref="AW362">
    <cfRule type="expression" dxfId="964" priority="2096">
      <formula>AND(AW362&lt;&gt;"",#REF!="",OR(COLUMN(AW362)=COLUMN(#REF!),COLUMN(AW362)=COLUMN(#REF!)))</formula>
    </cfRule>
  </conditionalFormatting>
  <conditionalFormatting sqref="AW363">
    <cfRule type="expression" dxfId="963" priority="2095">
      <formula>AND(AW363&lt;&gt;"",#REF!="",OR(COLUMN(AW363)=COLUMN(#REF!),COLUMN(AW363)=COLUMN(#REF!)))</formula>
    </cfRule>
  </conditionalFormatting>
  <conditionalFormatting sqref="AW364">
    <cfRule type="expression" dxfId="962" priority="2094">
      <formula>AND(AW364&lt;&gt;"",#REF!="",OR(COLUMN(AW364)=COLUMN(#REF!),COLUMN(AW364)=COLUMN(#REF!)))</formula>
    </cfRule>
  </conditionalFormatting>
  <conditionalFormatting sqref="AW365">
    <cfRule type="expression" dxfId="961" priority="2093">
      <formula>AND(AW365&lt;&gt;"",#REF!="",OR(COLUMN(AW365)=COLUMN(#REF!),COLUMN(AW365)=COLUMN(#REF!)))</formula>
    </cfRule>
  </conditionalFormatting>
  <conditionalFormatting sqref="AW613">
    <cfRule type="expression" dxfId="960" priority="2092">
      <formula>AND(AW613&lt;&gt;"",#REF!="",OR(COLUMN(AW613)=COLUMN(#REF!),COLUMN(AW613)=COLUMN(#REF!)))</formula>
    </cfRule>
  </conditionalFormatting>
  <conditionalFormatting sqref="AW614">
    <cfRule type="expression" dxfId="959" priority="2091">
      <formula>AND(AW614&lt;&gt;"",#REF!="",OR(COLUMN(AW614)=COLUMN(#REF!),COLUMN(AW614)=COLUMN(#REF!)))</formula>
    </cfRule>
  </conditionalFormatting>
  <conditionalFormatting sqref="AW615">
    <cfRule type="expression" dxfId="958" priority="2090">
      <formula>AND(AW615&lt;&gt;"",#REF!="",OR(COLUMN(AW615)=COLUMN(#REF!),COLUMN(AW615)=COLUMN(#REF!)))</formula>
    </cfRule>
  </conditionalFormatting>
  <conditionalFormatting sqref="AW616">
    <cfRule type="expression" dxfId="957" priority="2089">
      <formula>AND(AW616&lt;&gt;"",#REF!="",OR(COLUMN(AW616)=COLUMN(#REF!),COLUMN(AW616)=COLUMN(#REF!)))</formula>
    </cfRule>
  </conditionalFormatting>
  <conditionalFormatting sqref="AW636">
    <cfRule type="expression" dxfId="956" priority="2088">
      <formula>AND(AW636&lt;&gt;"",#REF!="",OR(COLUMN(AW636)=COLUMN(#REF!),COLUMN(AW636)=COLUMN(#REF!)))</formula>
    </cfRule>
  </conditionalFormatting>
  <conditionalFormatting sqref="AW637">
    <cfRule type="expression" dxfId="955" priority="2087">
      <formula>AND(AW637&lt;&gt;"",#REF!="",OR(COLUMN(AW637)=COLUMN(#REF!),COLUMN(AW637)=COLUMN(#REF!)))</formula>
    </cfRule>
  </conditionalFormatting>
  <conditionalFormatting sqref="AW638">
    <cfRule type="expression" dxfId="954" priority="2086">
      <formula>AND(AW638&lt;&gt;"",#REF!="",OR(COLUMN(AW638)=COLUMN(#REF!),COLUMN(AW638)=COLUMN(#REF!)))</formula>
    </cfRule>
  </conditionalFormatting>
  <conditionalFormatting sqref="AW639">
    <cfRule type="expression" dxfId="953" priority="2085">
      <formula>AND(AW639&lt;&gt;"",#REF!="",OR(COLUMN(AW639)=COLUMN(#REF!),COLUMN(AW639)=COLUMN(#REF!)))</formula>
    </cfRule>
  </conditionalFormatting>
  <conditionalFormatting sqref="AW640">
    <cfRule type="expression" dxfId="952" priority="2084">
      <formula>AND(AW640&lt;&gt;"",#REF!="",OR(COLUMN(AW640)=COLUMN(#REF!),COLUMN(AW640)=COLUMN(#REF!)))</formula>
    </cfRule>
  </conditionalFormatting>
  <conditionalFormatting sqref="AW693">
    <cfRule type="expression" dxfId="951" priority="2083">
      <formula>AND(AW693&lt;&gt;"",#REF!="",OR(COLUMN(AW693)=COLUMN(#REF!),COLUMN(AW693)=COLUMN(#REF!)))</formula>
    </cfRule>
  </conditionalFormatting>
  <conditionalFormatting sqref="AW694">
    <cfRule type="expression" dxfId="950" priority="2082">
      <formula>AND(AW694&lt;&gt;"",#REF!="",OR(COLUMN(AW694)=COLUMN(#REF!),COLUMN(AW694)=COLUMN(#REF!)))</formula>
    </cfRule>
  </conditionalFormatting>
  <conditionalFormatting sqref="AW695">
    <cfRule type="expression" dxfId="949" priority="2081">
      <formula>AND(AW695&lt;&gt;"",#REF!="",OR(COLUMN(AW695)=COLUMN(#REF!),COLUMN(AW695)=COLUMN(#REF!)))</formula>
    </cfRule>
  </conditionalFormatting>
  <conditionalFormatting sqref="AW696">
    <cfRule type="expression" dxfId="948" priority="2080">
      <formula>AND(AW696&lt;&gt;"",#REF!="",OR(COLUMN(AW696)=COLUMN(#REF!),COLUMN(AW696)=COLUMN(#REF!)))</formula>
    </cfRule>
  </conditionalFormatting>
  <conditionalFormatting sqref="AW697">
    <cfRule type="expression" dxfId="947" priority="2079">
      <formula>AND(AW697&lt;&gt;"",#REF!="",OR(COLUMN(AW697)=COLUMN(#REF!),COLUMN(AW697)=COLUMN(#REF!)))</formula>
    </cfRule>
  </conditionalFormatting>
  <conditionalFormatting sqref="AW698">
    <cfRule type="expression" dxfId="946" priority="2078">
      <formula>AND(AW698&lt;&gt;"",#REF!="",OR(COLUMN(AW698)=COLUMN(#REF!),COLUMN(AW698)=COLUMN(#REF!)))</formula>
    </cfRule>
  </conditionalFormatting>
  <conditionalFormatting sqref="AW710">
    <cfRule type="expression" dxfId="945" priority="2077">
      <formula>AND(AW710&lt;&gt;"",#REF!="",OR(COLUMN(AW710)=COLUMN(#REF!),COLUMN(AW710)=COLUMN(#REF!)))</formula>
    </cfRule>
  </conditionalFormatting>
  <conditionalFormatting sqref="AW711">
    <cfRule type="expression" dxfId="944" priority="2076">
      <formula>AND(AW711&lt;&gt;"",#REF!="",OR(COLUMN(AW711)=COLUMN(#REF!),COLUMN(AW711)=COLUMN(#REF!)))</formula>
    </cfRule>
  </conditionalFormatting>
  <conditionalFormatting sqref="AW712">
    <cfRule type="expression" dxfId="943" priority="2075">
      <formula>AND(AW712&lt;&gt;"",#REF!="",OR(COLUMN(AW712)=COLUMN(#REF!),COLUMN(AW712)=COLUMN(#REF!)))</formula>
    </cfRule>
  </conditionalFormatting>
  <conditionalFormatting sqref="AW713">
    <cfRule type="expression" dxfId="942" priority="2074">
      <formula>AND(AW713&lt;&gt;"",#REF!="",OR(COLUMN(AW713)=COLUMN(#REF!),COLUMN(AW713)=COLUMN(#REF!)))</formula>
    </cfRule>
  </conditionalFormatting>
  <conditionalFormatting sqref="AW3">
    <cfRule type="expression" dxfId="941" priority="2073">
      <formula>AND(AW3&lt;&gt;"",#REF!="",OR(COLUMN(AW3)=COLUMN(#REF!),COLUMN(AW3)=COLUMN(#REF!)))</formula>
    </cfRule>
  </conditionalFormatting>
  <conditionalFormatting sqref="AW165">
    <cfRule type="expression" dxfId="940" priority="2072">
      <formula>AND(AW165&lt;&gt;"",#REF!="",OR(COLUMN(AW165)=COLUMN(#REF!),COLUMN(AW165)=COLUMN(#REF!)))</formula>
    </cfRule>
  </conditionalFormatting>
  <conditionalFormatting sqref="AW175">
    <cfRule type="expression" dxfId="939" priority="2071">
      <formula>AND(AW175&lt;&gt;"",#REF!="",OR(COLUMN(AW175)=COLUMN(#REF!),COLUMN(AW175)=COLUMN(#REF!)))</formula>
    </cfRule>
  </conditionalFormatting>
  <conditionalFormatting sqref="AW199">
    <cfRule type="expression" dxfId="938" priority="2070">
      <formula>AND(AW199&lt;&gt;"",#REF!="",OR(COLUMN(AW199)=COLUMN(#REF!),COLUMN(AW199)=COLUMN(#REF!)))</formula>
    </cfRule>
  </conditionalFormatting>
  <conditionalFormatting sqref="AW200">
    <cfRule type="expression" dxfId="937" priority="2069">
      <formula>AND(AW200&lt;&gt;"",#REF!="",OR(COLUMN(AW200)=COLUMN(#REF!),COLUMN(AW200)=COLUMN(#REF!)))</formula>
    </cfRule>
  </conditionalFormatting>
  <conditionalFormatting sqref="AW251">
    <cfRule type="expression" dxfId="936" priority="2068">
      <formula>AND(AW251&lt;&gt;"",#REF!="",OR(COLUMN(AW251)=COLUMN(#REF!),COLUMN(AW251)=COLUMN(#REF!)))</formula>
    </cfRule>
  </conditionalFormatting>
  <conditionalFormatting sqref="AW252">
    <cfRule type="expression" dxfId="935" priority="2067">
      <formula>AND(AW252&lt;&gt;"",#REF!="",OR(COLUMN(AW252)=COLUMN(#REF!),COLUMN(AW252)=COLUMN(#REF!)))</formula>
    </cfRule>
  </conditionalFormatting>
  <conditionalFormatting sqref="AW257">
    <cfRule type="expression" dxfId="934" priority="2066">
      <formula>AND(AW257&lt;&gt;"",#REF!="",OR(COLUMN(AW257)=COLUMN(#REF!),COLUMN(AW257)=COLUMN(#REF!)))</formula>
    </cfRule>
  </conditionalFormatting>
  <conditionalFormatting sqref="AW263">
    <cfRule type="expression" dxfId="933" priority="2065">
      <formula>AND(AW263&lt;&gt;"",#REF!="",OR(COLUMN(AW263)=COLUMN(#REF!),COLUMN(AW263)=COLUMN(#REF!)))</formula>
    </cfRule>
  </conditionalFormatting>
  <conditionalFormatting sqref="AW285">
    <cfRule type="expression" dxfId="932" priority="2064">
      <formula>AND(AW285&lt;&gt;"",#REF!="",OR(COLUMN(AW285)=COLUMN(#REF!),COLUMN(AW285)=COLUMN(#REF!)))</formula>
    </cfRule>
  </conditionalFormatting>
  <conditionalFormatting sqref="AW311">
    <cfRule type="expression" dxfId="931" priority="2063">
      <formula>AND(AW311&lt;&gt;"",#REF!="",OR(COLUMN(AW311)=COLUMN(#REF!),COLUMN(AW311)=COLUMN(#REF!)))</formula>
    </cfRule>
  </conditionalFormatting>
  <conditionalFormatting sqref="AW312">
    <cfRule type="expression" dxfId="930" priority="2062">
      <formula>AND(AW312&lt;&gt;"",#REF!="",OR(COLUMN(AW312)=COLUMN(#REF!),COLUMN(AW312)=COLUMN(#REF!)))</formula>
    </cfRule>
  </conditionalFormatting>
  <conditionalFormatting sqref="AW313">
    <cfRule type="expression" dxfId="929" priority="2061">
      <formula>AND(AW313&lt;&gt;"",#REF!="",OR(COLUMN(AW313)=COLUMN(#REF!),COLUMN(AW313)=COLUMN(#REF!)))</formula>
    </cfRule>
  </conditionalFormatting>
  <conditionalFormatting sqref="AW314">
    <cfRule type="expression" dxfId="928" priority="2060">
      <formula>AND(AW314&lt;&gt;"",#REF!="",OR(COLUMN(AW314)=COLUMN(#REF!),COLUMN(AW314)=COLUMN(#REF!)))</formula>
    </cfRule>
  </conditionalFormatting>
  <conditionalFormatting sqref="AW315">
    <cfRule type="expression" dxfId="927" priority="2059">
      <formula>AND(AW315&lt;&gt;"",#REF!="",OR(COLUMN(AW315)=COLUMN(#REF!),COLUMN(AW315)=COLUMN(#REF!)))</formula>
    </cfRule>
  </conditionalFormatting>
  <conditionalFormatting sqref="AW316">
    <cfRule type="expression" dxfId="926" priority="2058">
      <formula>AND(AW316&lt;&gt;"",#REF!="",OR(COLUMN(AW316)=COLUMN(#REF!),COLUMN(AW316)=COLUMN(#REF!)))</formula>
    </cfRule>
  </conditionalFormatting>
  <conditionalFormatting sqref="AW317">
    <cfRule type="expression" dxfId="925" priority="2057">
      <formula>AND(AW317&lt;&gt;"",#REF!="",OR(COLUMN(AW317)=COLUMN(#REF!),COLUMN(AW317)=COLUMN(#REF!)))</formula>
    </cfRule>
  </conditionalFormatting>
  <conditionalFormatting sqref="AW318">
    <cfRule type="expression" dxfId="924" priority="2056">
      <formula>AND(AW318&lt;&gt;"",#REF!="",OR(COLUMN(AW318)=COLUMN(#REF!),COLUMN(AW318)=COLUMN(#REF!)))</formula>
    </cfRule>
  </conditionalFormatting>
  <conditionalFormatting sqref="AW366">
    <cfRule type="expression" dxfId="923" priority="2055">
      <formula>AND(AW366&lt;&gt;"",#REF!="",OR(COLUMN(AW366)=COLUMN(#REF!),COLUMN(AW366)=COLUMN(#REF!)))</formula>
    </cfRule>
  </conditionalFormatting>
  <conditionalFormatting sqref="AW367">
    <cfRule type="expression" dxfId="922" priority="2054">
      <formula>AND(AW367&lt;&gt;"",#REF!="",OR(COLUMN(AW367)=COLUMN(#REF!),COLUMN(AW367)=COLUMN(#REF!)))</formula>
    </cfRule>
  </conditionalFormatting>
  <conditionalFormatting sqref="AW368">
    <cfRule type="expression" dxfId="921" priority="2053">
      <formula>AND(AW368&lt;&gt;"",#REF!="",OR(COLUMN(AW368)=COLUMN(#REF!),COLUMN(AW368)=COLUMN(#REF!)))</formula>
    </cfRule>
  </conditionalFormatting>
  <conditionalFormatting sqref="AW369">
    <cfRule type="expression" dxfId="920" priority="2052">
      <formula>AND(AW369&lt;&gt;"",#REF!="",OR(COLUMN(AW369)=COLUMN(#REF!),COLUMN(AW369)=COLUMN(#REF!)))</formula>
    </cfRule>
  </conditionalFormatting>
  <conditionalFormatting sqref="AW370">
    <cfRule type="expression" dxfId="919" priority="2051">
      <formula>AND(AW370&lt;&gt;"",#REF!="",OR(COLUMN(AW370)=COLUMN(#REF!),COLUMN(AW370)=COLUMN(#REF!)))</formula>
    </cfRule>
  </conditionalFormatting>
  <conditionalFormatting sqref="AW371">
    <cfRule type="expression" dxfId="918" priority="2050">
      <formula>AND(AW371&lt;&gt;"",#REF!="",OR(COLUMN(AW371)=COLUMN(#REF!),COLUMN(AW371)=COLUMN(#REF!)))</formula>
    </cfRule>
  </conditionalFormatting>
  <conditionalFormatting sqref="AW372">
    <cfRule type="expression" dxfId="917" priority="2049">
      <formula>AND(AW372&lt;&gt;"",#REF!="",OR(COLUMN(AW372)=COLUMN(#REF!),COLUMN(AW372)=COLUMN(#REF!)))</formula>
    </cfRule>
  </conditionalFormatting>
  <conditionalFormatting sqref="AW373">
    <cfRule type="expression" dxfId="916" priority="2048">
      <formula>AND(AW373&lt;&gt;"",#REF!="",OR(COLUMN(AW373)=COLUMN(#REF!),COLUMN(AW373)=COLUMN(#REF!)))</formula>
    </cfRule>
  </conditionalFormatting>
  <conditionalFormatting sqref="AW374">
    <cfRule type="expression" dxfId="915" priority="2047">
      <formula>AND(AW374&lt;&gt;"",#REF!="",OR(COLUMN(AW374)=COLUMN(#REF!),COLUMN(AW374)=COLUMN(#REF!)))</formula>
    </cfRule>
  </conditionalFormatting>
  <conditionalFormatting sqref="AW375">
    <cfRule type="expression" dxfId="914" priority="2046">
      <formula>AND(AW375&lt;&gt;"",#REF!="",OR(COLUMN(AW375)=COLUMN(#REF!),COLUMN(AW375)=COLUMN(#REF!)))</formula>
    </cfRule>
  </conditionalFormatting>
  <conditionalFormatting sqref="AW376">
    <cfRule type="expression" dxfId="913" priority="2045">
      <formula>AND(AW376&lt;&gt;"",#REF!="",OR(COLUMN(AW376)=COLUMN(#REF!),COLUMN(AW376)=COLUMN(#REF!)))</formula>
    </cfRule>
  </conditionalFormatting>
  <conditionalFormatting sqref="AW377">
    <cfRule type="expression" dxfId="912" priority="2044">
      <formula>AND(AW377&lt;&gt;"",#REF!="",OR(COLUMN(AW377)=COLUMN(#REF!),COLUMN(AW377)=COLUMN(#REF!)))</formula>
    </cfRule>
  </conditionalFormatting>
  <conditionalFormatting sqref="AW378">
    <cfRule type="expression" dxfId="911" priority="2043">
      <formula>AND(AW378&lt;&gt;"",#REF!="",OR(COLUMN(AW378)=COLUMN(#REF!),COLUMN(AW378)=COLUMN(#REF!)))</formula>
    </cfRule>
  </conditionalFormatting>
  <conditionalFormatting sqref="AW379">
    <cfRule type="expression" dxfId="910" priority="2042">
      <formula>AND(AW379&lt;&gt;"",#REF!="",OR(COLUMN(AW379)=COLUMN(#REF!),COLUMN(AW379)=COLUMN(#REF!)))</formula>
    </cfRule>
  </conditionalFormatting>
  <conditionalFormatting sqref="AW380">
    <cfRule type="expression" dxfId="909" priority="2041">
      <formula>AND(AW380&lt;&gt;"",#REF!="",OR(COLUMN(AW380)=COLUMN(#REF!),COLUMN(AW380)=COLUMN(#REF!)))</formula>
    </cfRule>
  </conditionalFormatting>
  <conditionalFormatting sqref="AW381">
    <cfRule type="expression" dxfId="908" priority="2040">
      <formula>AND(AW381&lt;&gt;"",#REF!="",OR(COLUMN(AW381)=COLUMN(#REF!),COLUMN(AW381)=COLUMN(#REF!)))</formula>
    </cfRule>
  </conditionalFormatting>
  <conditionalFormatting sqref="AW382">
    <cfRule type="expression" dxfId="907" priority="2039">
      <formula>AND(AW382&lt;&gt;"",#REF!="",OR(COLUMN(AW382)=COLUMN(#REF!),COLUMN(AW382)=COLUMN(#REF!)))</formula>
    </cfRule>
  </conditionalFormatting>
  <conditionalFormatting sqref="AW383">
    <cfRule type="expression" dxfId="906" priority="2038">
      <formula>AND(AW383&lt;&gt;"",#REF!="",OR(COLUMN(AW383)=COLUMN(#REF!),COLUMN(AW383)=COLUMN(#REF!)))</formula>
    </cfRule>
  </conditionalFormatting>
  <conditionalFormatting sqref="AW384">
    <cfRule type="expression" dxfId="905" priority="2037">
      <formula>AND(AW384&lt;&gt;"",#REF!="",OR(COLUMN(AW384)=COLUMN(#REF!),COLUMN(AW384)=COLUMN(#REF!)))</formula>
    </cfRule>
  </conditionalFormatting>
  <conditionalFormatting sqref="AW385">
    <cfRule type="expression" dxfId="904" priority="2036">
      <formula>AND(AW385&lt;&gt;"",#REF!="",OR(COLUMN(AW385)=COLUMN(#REF!),COLUMN(AW385)=COLUMN(#REF!)))</formula>
    </cfRule>
  </conditionalFormatting>
  <conditionalFormatting sqref="AW386">
    <cfRule type="expression" dxfId="903" priority="2035">
      <formula>AND(AW386&lt;&gt;"",#REF!="",OR(COLUMN(AW386)=COLUMN(#REF!),COLUMN(AW386)=COLUMN(#REF!)))</formula>
    </cfRule>
  </conditionalFormatting>
  <conditionalFormatting sqref="AW387">
    <cfRule type="expression" dxfId="902" priority="2034">
      <formula>AND(AW387&lt;&gt;"",#REF!="",OR(COLUMN(AW387)=COLUMN(#REF!),COLUMN(AW387)=COLUMN(#REF!)))</formula>
    </cfRule>
  </conditionalFormatting>
  <conditionalFormatting sqref="AW388">
    <cfRule type="expression" dxfId="901" priority="2033">
      <formula>AND(AW388&lt;&gt;"",#REF!="",OR(COLUMN(AW388)=COLUMN(#REF!),COLUMN(AW388)=COLUMN(#REF!)))</formula>
    </cfRule>
  </conditionalFormatting>
  <conditionalFormatting sqref="AW389">
    <cfRule type="expression" dxfId="900" priority="2032">
      <formula>AND(AW389&lt;&gt;"",#REF!="",OR(COLUMN(AW389)=COLUMN(#REF!),COLUMN(AW389)=COLUMN(#REF!)))</formula>
    </cfRule>
  </conditionalFormatting>
  <conditionalFormatting sqref="AW390">
    <cfRule type="expression" dxfId="899" priority="2031">
      <formula>AND(AW390&lt;&gt;"",#REF!="",OR(COLUMN(AW390)=COLUMN(#REF!),COLUMN(AW390)=COLUMN(#REF!)))</formula>
    </cfRule>
  </conditionalFormatting>
  <conditionalFormatting sqref="AW391">
    <cfRule type="expression" dxfId="898" priority="2030">
      <formula>AND(AW391&lt;&gt;"",#REF!="",OR(COLUMN(AW391)=COLUMN(#REF!),COLUMN(AW391)=COLUMN(#REF!)))</formula>
    </cfRule>
  </conditionalFormatting>
  <conditionalFormatting sqref="AW456">
    <cfRule type="expression" dxfId="897" priority="2029">
      <formula>AND(AW456&lt;&gt;"",#REF!="",OR(COLUMN(AW456)=COLUMN(#REF!),COLUMN(AW456)=COLUMN(#REF!)))</formula>
    </cfRule>
  </conditionalFormatting>
  <conditionalFormatting sqref="AW462">
    <cfRule type="expression" dxfId="896" priority="2028">
      <formula>AND(AW462&lt;&gt;"",#REF!="",OR(COLUMN(AW462)=COLUMN(#REF!),COLUMN(AW462)=COLUMN(#REF!)))</formula>
    </cfRule>
  </conditionalFormatting>
  <conditionalFormatting sqref="AW492">
    <cfRule type="expression" dxfId="895" priority="2027">
      <formula>AND(AW492&lt;&gt;"",#REF!="",OR(COLUMN(AW492)=COLUMN(#REF!),COLUMN(AW492)=COLUMN(#REF!)))</formula>
    </cfRule>
  </conditionalFormatting>
  <conditionalFormatting sqref="AW493">
    <cfRule type="expression" dxfId="894" priority="2026">
      <formula>AND(AW493&lt;&gt;"",#REF!="",OR(COLUMN(AW493)=COLUMN(#REF!),COLUMN(AW493)=COLUMN(#REF!)))</formula>
    </cfRule>
  </conditionalFormatting>
  <conditionalFormatting sqref="AW494">
    <cfRule type="expression" dxfId="893" priority="2025">
      <formula>AND(AW494&lt;&gt;"",#REF!="",OR(COLUMN(AW494)=COLUMN(#REF!),COLUMN(AW494)=COLUMN(#REF!)))</formula>
    </cfRule>
  </conditionalFormatting>
  <conditionalFormatting sqref="AW505">
    <cfRule type="expression" dxfId="892" priority="2024">
      <formula>AND(AW505&lt;&gt;"",#REF!="",OR(COLUMN(AW505)=COLUMN(#REF!),COLUMN(AW505)=COLUMN(#REF!)))</formula>
    </cfRule>
  </conditionalFormatting>
  <conditionalFormatting sqref="AW619">
    <cfRule type="expression" dxfId="891" priority="2023">
      <formula>AND(AW619&lt;&gt;"",#REF!="",OR(COLUMN(AW619)=COLUMN(#REF!),COLUMN(AW619)=COLUMN(#REF!)))</formula>
    </cfRule>
  </conditionalFormatting>
  <conditionalFormatting sqref="AW620">
    <cfRule type="expression" dxfId="890" priority="2022">
      <formula>AND(AW620&lt;&gt;"",#REF!="",OR(COLUMN(AW620)=COLUMN(#REF!),COLUMN(AW620)=COLUMN(#REF!)))</formula>
    </cfRule>
  </conditionalFormatting>
  <conditionalFormatting sqref="AW621">
    <cfRule type="expression" dxfId="889" priority="2021">
      <formula>AND(AW621&lt;&gt;"",#REF!="",OR(COLUMN(AW621)=COLUMN(#REF!),COLUMN(AW621)=COLUMN(#REF!)))</formula>
    </cfRule>
  </conditionalFormatting>
  <conditionalFormatting sqref="AW622">
    <cfRule type="expression" dxfId="888" priority="2020">
      <formula>AND(AW622&lt;&gt;"",#REF!="",OR(COLUMN(AW622)=COLUMN(#REF!),COLUMN(AW622)=COLUMN(#REF!)))</formula>
    </cfRule>
  </conditionalFormatting>
  <conditionalFormatting sqref="AW643">
    <cfRule type="expression" dxfId="887" priority="2019">
      <formula>AND(AW643&lt;&gt;"",#REF!="",OR(COLUMN(AW643)=COLUMN(#REF!),COLUMN(AW643)=COLUMN(#REF!)))</formula>
    </cfRule>
  </conditionalFormatting>
  <conditionalFormatting sqref="AW644">
    <cfRule type="expression" dxfId="886" priority="2018">
      <formula>AND(AW644&lt;&gt;"",#REF!="",OR(COLUMN(AW644)=COLUMN(#REF!),COLUMN(AW644)=COLUMN(#REF!)))</formula>
    </cfRule>
  </conditionalFormatting>
  <conditionalFormatting sqref="AW645">
    <cfRule type="expression" dxfId="885" priority="2017">
      <formula>AND(AW645&lt;&gt;"",#REF!="",OR(COLUMN(AW645)=COLUMN(#REF!),COLUMN(AW645)=COLUMN(#REF!)))</formula>
    </cfRule>
  </conditionalFormatting>
  <conditionalFormatting sqref="AW668">
    <cfRule type="expression" dxfId="884" priority="2016">
      <formula>AND(AW668&lt;&gt;"",#REF!="",OR(COLUMN(AW668)=COLUMN(#REF!),COLUMN(AW668)=COLUMN(#REF!)))</formula>
    </cfRule>
  </conditionalFormatting>
  <conditionalFormatting sqref="AW669">
    <cfRule type="expression" dxfId="883" priority="2015">
      <formula>AND(AW669&lt;&gt;"",#REF!="",OR(COLUMN(AW669)=COLUMN(#REF!),COLUMN(AW669)=COLUMN(#REF!)))</formula>
    </cfRule>
  </conditionalFormatting>
  <conditionalFormatting sqref="AW670">
    <cfRule type="expression" dxfId="882" priority="2014">
      <formula>AND(AW670&lt;&gt;"",#REF!="",OR(COLUMN(AW670)=COLUMN(#REF!),COLUMN(AW670)=COLUMN(#REF!)))</formula>
    </cfRule>
  </conditionalFormatting>
  <conditionalFormatting sqref="AW671">
    <cfRule type="expression" dxfId="881" priority="2013">
      <formula>AND(AW671&lt;&gt;"",#REF!="",OR(COLUMN(AW671)=COLUMN(#REF!),COLUMN(AW671)=COLUMN(#REF!)))</formula>
    </cfRule>
  </conditionalFormatting>
  <conditionalFormatting sqref="AW672">
    <cfRule type="expression" dxfId="880" priority="2012">
      <formula>AND(AW672&lt;&gt;"",#REF!="",OR(COLUMN(AW672)=COLUMN(#REF!),COLUMN(AW672)=COLUMN(#REF!)))</formula>
    </cfRule>
  </conditionalFormatting>
  <conditionalFormatting sqref="AW673">
    <cfRule type="expression" dxfId="879" priority="2011">
      <formula>AND(AW673&lt;&gt;"",#REF!="",OR(COLUMN(AW673)=COLUMN(#REF!),COLUMN(AW673)=COLUMN(#REF!)))</formula>
    </cfRule>
  </conditionalFormatting>
  <conditionalFormatting sqref="AW685">
    <cfRule type="expression" dxfId="878" priority="2010">
      <formula>AND(AW685&lt;&gt;"",#REF!="",OR(COLUMN(AW685)=COLUMN(#REF!),COLUMN(AW685)=COLUMN(#REF!)))</formula>
    </cfRule>
  </conditionalFormatting>
  <conditionalFormatting sqref="AW686">
    <cfRule type="expression" dxfId="877" priority="2009">
      <formula>AND(AW686&lt;&gt;"",#REF!="",OR(COLUMN(AW686)=COLUMN(#REF!),COLUMN(AW686)=COLUMN(#REF!)))</formula>
    </cfRule>
  </conditionalFormatting>
  <conditionalFormatting sqref="AW687">
    <cfRule type="expression" dxfId="876" priority="2008">
      <formula>AND(AW687&lt;&gt;"",#REF!="",OR(COLUMN(AW687)=COLUMN(#REF!),COLUMN(AW687)=COLUMN(#REF!)))</formula>
    </cfRule>
  </conditionalFormatting>
  <conditionalFormatting sqref="AW688">
    <cfRule type="expression" dxfId="875" priority="2007">
      <formula>AND(AW688&lt;&gt;"",#REF!="",OR(COLUMN(AW688)=COLUMN(#REF!),COLUMN(AW688)=COLUMN(#REF!)))</formula>
    </cfRule>
  </conditionalFormatting>
  <conditionalFormatting sqref="AW149">
    <cfRule type="expression" dxfId="874" priority="289">
      <formula>AND(AW149&lt;&gt;"",#REF!="",OR(COLUMN(AW149)=COLUMN(#REF!),COLUMN(AW149)=COLUMN(#REF!)))</formula>
    </cfRule>
  </conditionalFormatting>
  <conditionalFormatting sqref="AX149">
    <cfRule type="expression" dxfId="873" priority="288">
      <formula>AND(AX149&lt;&gt;"",#REF!="",OR(COLUMN(AX149)=COLUMN(#REF!),COLUMN(AX149)=COLUMN(#REF!)))</formula>
    </cfRule>
  </conditionalFormatting>
  <conditionalFormatting sqref="AX3">
    <cfRule type="expression" dxfId="872" priority="287">
      <formula>AND(AX3&lt;&gt;"",#REF!="",OR(COLUMN(AX3)=COLUMN(#REF!),COLUMN(AX3)=COLUMN(#REF!)))</formula>
    </cfRule>
  </conditionalFormatting>
  <conditionalFormatting sqref="AW6">
    <cfRule type="expression" dxfId="871" priority="286">
      <formula>AND(AW6&lt;&gt;"",#REF!="",OR(COLUMN(AW6)=COLUMN(#REF!),COLUMN(AW6)=COLUMN(#REF!)))</formula>
    </cfRule>
  </conditionalFormatting>
  <conditionalFormatting sqref="AX6">
    <cfRule type="expression" dxfId="870" priority="285">
      <formula>AND(AX6&lt;&gt;"",#REF!="",OR(COLUMN(AX6)=COLUMN(#REF!),COLUMN(AX6)=COLUMN(#REF!)))</formula>
    </cfRule>
  </conditionalFormatting>
  <conditionalFormatting sqref="AW7">
    <cfRule type="expression" dxfId="869" priority="284">
      <formula>AND(AW7&lt;&gt;"",#REF!="",OR(COLUMN(AW7)=COLUMN(#REF!),COLUMN(AW7)=COLUMN(#REF!)))</formula>
    </cfRule>
  </conditionalFormatting>
  <conditionalFormatting sqref="AX7">
    <cfRule type="expression" dxfId="868" priority="283">
      <formula>AND(AX7&lt;&gt;"",#REF!="",OR(COLUMN(AX7)=COLUMN(#REF!),COLUMN(AX7)=COLUMN(#REF!)))</formula>
    </cfRule>
  </conditionalFormatting>
  <conditionalFormatting sqref="AW8">
    <cfRule type="expression" dxfId="867" priority="282">
      <formula>AND(AW8&lt;&gt;"",#REF!="",OR(COLUMN(AW8)=COLUMN(#REF!),COLUMN(AW8)=COLUMN(#REF!)))</formula>
    </cfRule>
  </conditionalFormatting>
  <conditionalFormatting sqref="AX8">
    <cfRule type="expression" dxfId="866" priority="281">
      <formula>AND(AX8&lt;&gt;"",#REF!="",OR(COLUMN(AX8)=COLUMN(#REF!),COLUMN(AX8)=COLUMN(#REF!)))</formula>
    </cfRule>
  </conditionalFormatting>
  <conditionalFormatting sqref="AW9">
    <cfRule type="expression" dxfId="865" priority="280">
      <formula>AND(AW9&lt;&gt;"",#REF!="",OR(COLUMN(AW9)=COLUMN(#REF!),COLUMN(AW9)=COLUMN(#REF!)))</formula>
    </cfRule>
  </conditionalFormatting>
  <conditionalFormatting sqref="AX9">
    <cfRule type="expression" dxfId="864" priority="279">
      <formula>AND(AX9&lt;&gt;"",#REF!="",OR(COLUMN(AX9)=COLUMN(#REF!),COLUMN(AX9)=COLUMN(#REF!)))</formula>
    </cfRule>
  </conditionalFormatting>
  <conditionalFormatting sqref="AW10">
    <cfRule type="expression" dxfId="863" priority="278">
      <formula>AND(AW10&lt;&gt;"",#REF!="",OR(COLUMN(AW10)=COLUMN(#REF!),COLUMN(AW10)=COLUMN(#REF!)))</formula>
    </cfRule>
  </conditionalFormatting>
  <conditionalFormatting sqref="AX10">
    <cfRule type="expression" dxfId="862" priority="277">
      <formula>AND(AX10&lt;&gt;"",#REF!="",OR(COLUMN(AX10)=COLUMN(#REF!),COLUMN(AX10)=COLUMN(#REF!)))</formula>
    </cfRule>
  </conditionalFormatting>
  <conditionalFormatting sqref="AW11">
    <cfRule type="expression" dxfId="861" priority="276">
      <formula>AND(AW11&lt;&gt;"",#REF!="",OR(COLUMN(AW11)=COLUMN(#REF!),COLUMN(AW11)=COLUMN(#REF!)))</formula>
    </cfRule>
  </conditionalFormatting>
  <conditionalFormatting sqref="AX11">
    <cfRule type="expression" dxfId="860" priority="275">
      <formula>AND(AX11&lt;&gt;"",#REF!="",OR(COLUMN(AX11)=COLUMN(#REF!),COLUMN(AX11)=COLUMN(#REF!)))</formula>
    </cfRule>
  </conditionalFormatting>
  <conditionalFormatting sqref="AW12">
    <cfRule type="expression" dxfId="859" priority="274">
      <formula>AND(AW12&lt;&gt;"",#REF!="",OR(COLUMN(AW12)=COLUMN(#REF!),COLUMN(AW12)=COLUMN(#REF!)))</formula>
    </cfRule>
  </conditionalFormatting>
  <conditionalFormatting sqref="AX12">
    <cfRule type="expression" dxfId="858" priority="273">
      <formula>AND(AX12&lt;&gt;"",#REF!="",OR(COLUMN(AX12)=COLUMN(#REF!),COLUMN(AX12)=COLUMN(#REF!)))</formula>
    </cfRule>
  </conditionalFormatting>
  <conditionalFormatting sqref="AW13">
    <cfRule type="expression" dxfId="857" priority="272">
      <formula>AND(AW13&lt;&gt;"",#REF!="",OR(COLUMN(AW13)=COLUMN(#REF!),COLUMN(AW13)=COLUMN(#REF!)))</formula>
    </cfRule>
  </conditionalFormatting>
  <conditionalFormatting sqref="AX13">
    <cfRule type="expression" dxfId="856" priority="271">
      <formula>AND(AX13&lt;&gt;"",#REF!="",OR(COLUMN(AX13)=COLUMN(#REF!),COLUMN(AX13)=COLUMN(#REF!)))</formula>
    </cfRule>
  </conditionalFormatting>
  <conditionalFormatting sqref="AW14">
    <cfRule type="expression" dxfId="855" priority="270">
      <formula>AND(AW14&lt;&gt;"",#REF!="",OR(COLUMN(AW14)=COLUMN(#REF!),COLUMN(AW14)=COLUMN(#REF!)))</formula>
    </cfRule>
  </conditionalFormatting>
  <conditionalFormatting sqref="AX14">
    <cfRule type="expression" dxfId="854" priority="269">
      <formula>AND(AX14&lt;&gt;"",#REF!="",OR(COLUMN(AX14)=COLUMN(#REF!),COLUMN(AX14)=COLUMN(#REF!)))</formula>
    </cfRule>
  </conditionalFormatting>
  <conditionalFormatting sqref="AW15">
    <cfRule type="expression" dxfId="853" priority="268">
      <formula>AND(AW15&lt;&gt;"",#REF!="",OR(COLUMN(AW15)=COLUMN(#REF!),COLUMN(AW15)=COLUMN(#REF!)))</formula>
    </cfRule>
  </conditionalFormatting>
  <conditionalFormatting sqref="AX15">
    <cfRule type="expression" dxfId="852" priority="267">
      <formula>AND(AX15&lt;&gt;"",#REF!="",OR(COLUMN(AX15)=COLUMN(#REF!),COLUMN(AX15)=COLUMN(#REF!)))</formula>
    </cfRule>
  </conditionalFormatting>
  <conditionalFormatting sqref="AW16">
    <cfRule type="expression" dxfId="851" priority="266">
      <formula>AND(AW16&lt;&gt;"",#REF!="",OR(COLUMN(AW16)=COLUMN(#REF!),COLUMN(AW16)=COLUMN(#REF!)))</formula>
    </cfRule>
  </conditionalFormatting>
  <conditionalFormatting sqref="AX16">
    <cfRule type="expression" dxfId="850" priority="265">
      <formula>AND(AX16&lt;&gt;"",#REF!="",OR(COLUMN(AX16)=COLUMN(#REF!),COLUMN(AX16)=COLUMN(#REF!)))</formula>
    </cfRule>
  </conditionalFormatting>
  <conditionalFormatting sqref="AW17">
    <cfRule type="expression" dxfId="849" priority="264">
      <formula>AND(AW17&lt;&gt;"",#REF!="",OR(COLUMN(AW17)=COLUMN(#REF!),COLUMN(AW17)=COLUMN(#REF!)))</formula>
    </cfRule>
  </conditionalFormatting>
  <conditionalFormatting sqref="AX17">
    <cfRule type="expression" dxfId="848" priority="263">
      <formula>AND(AX17&lt;&gt;"",#REF!="",OR(COLUMN(AX17)=COLUMN(#REF!),COLUMN(AX17)=COLUMN(#REF!)))</formula>
    </cfRule>
  </conditionalFormatting>
  <conditionalFormatting sqref="AW18">
    <cfRule type="expression" dxfId="847" priority="262">
      <formula>AND(AW18&lt;&gt;"",#REF!="",OR(COLUMN(AW18)=COLUMN(#REF!),COLUMN(AW18)=COLUMN(#REF!)))</formula>
    </cfRule>
  </conditionalFormatting>
  <conditionalFormatting sqref="AX18">
    <cfRule type="expression" dxfId="846" priority="261">
      <formula>AND(AX18&lt;&gt;"",#REF!="",OR(COLUMN(AX18)=COLUMN(#REF!),COLUMN(AX18)=COLUMN(#REF!)))</formula>
    </cfRule>
  </conditionalFormatting>
  <conditionalFormatting sqref="AW19">
    <cfRule type="expression" dxfId="845" priority="260">
      <formula>AND(AW19&lt;&gt;"",#REF!="",OR(COLUMN(AW19)=COLUMN(#REF!),COLUMN(AW19)=COLUMN(#REF!)))</formula>
    </cfRule>
  </conditionalFormatting>
  <conditionalFormatting sqref="AX19">
    <cfRule type="expression" dxfId="844" priority="259">
      <formula>AND(AX19&lt;&gt;"",#REF!="",OR(COLUMN(AX19)=COLUMN(#REF!),COLUMN(AX19)=COLUMN(#REF!)))</formula>
    </cfRule>
  </conditionalFormatting>
  <conditionalFormatting sqref="AW20">
    <cfRule type="expression" dxfId="843" priority="258">
      <formula>AND(AW20&lt;&gt;"",#REF!="",OR(COLUMN(AW20)=COLUMN(#REF!),COLUMN(AW20)=COLUMN(#REF!)))</formula>
    </cfRule>
  </conditionalFormatting>
  <conditionalFormatting sqref="AX20">
    <cfRule type="expression" dxfId="842" priority="257">
      <formula>AND(AX20&lt;&gt;"",#REF!="",OR(COLUMN(AX20)=COLUMN(#REF!),COLUMN(AX20)=COLUMN(#REF!)))</formula>
    </cfRule>
  </conditionalFormatting>
  <conditionalFormatting sqref="AW21">
    <cfRule type="expression" dxfId="841" priority="256">
      <formula>AND(AW21&lt;&gt;"",#REF!="",OR(COLUMN(AW21)=COLUMN(#REF!),COLUMN(AW21)=COLUMN(#REF!)))</formula>
    </cfRule>
  </conditionalFormatting>
  <conditionalFormatting sqref="AX21">
    <cfRule type="expression" dxfId="840" priority="255">
      <formula>AND(AX21&lt;&gt;"",#REF!="",OR(COLUMN(AX21)=COLUMN(#REF!),COLUMN(AX21)=COLUMN(#REF!)))</formula>
    </cfRule>
  </conditionalFormatting>
  <conditionalFormatting sqref="AW22">
    <cfRule type="expression" dxfId="839" priority="254">
      <formula>AND(AW22&lt;&gt;"",#REF!="",OR(COLUMN(AW22)=COLUMN(#REF!),COLUMN(AW22)=COLUMN(#REF!)))</formula>
    </cfRule>
  </conditionalFormatting>
  <conditionalFormatting sqref="AX22">
    <cfRule type="expression" dxfId="838" priority="253">
      <formula>AND(AX22&lt;&gt;"",#REF!="",OR(COLUMN(AX22)=COLUMN(#REF!),COLUMN(AX22)=COLUMN(#REF!)))</formula>
    </cfRule>
  </conditionalFormatting>
  <conditionalFormatting sqref="AW23">
    <cfRule type="expression" dxfId="837" priority="252">
      <formula>AND(AW23&lt;&gt;"",#REF!="",OR(COLUMN(AW23)=COLUMN(#REF!),COLUMN(AW23)=COLUMN(#REF!)))</formula>
    </cfRule>
  </conditionalFormatting>
  <conditionalFormatting sqref="AX23">
    <cfRule type="expression" dxfId="836" priority="251">
      <formula>AND(AX23&lt;&gt;"",#REF!="",OR(COLUMN(AX23)=COLUMN(#REF!),COLUMN(AX23)=COLUMN(#REF!)))</formula>
    </cfRule>
  </conditionalFormatting>
  <conditionalFormatting sqref="AW24">
    <cfRule type="expression" dxfId="835" priority="250">
      <formula>AND(AW24&lt;&gt;"",#REF!="",OR(COLUMN(AW24)=COLUMN(#REF!),COLUMN(AW24)=COLUMN(#REF!)))</formula>
    </cfRule>
  </conditionalFormatting>
  <conditionalFormatting sqref="AX24">
    <cfRule type="expression" dxfId="834" priority="249">
      <formula>AND(AX24&lt;&gt;"",#REF!="",OR(COLUMN(AX24)=COLUMN(#REF!),COLUMN(AX24)=COLUMN(#REF!)))</formula>
    </cfRule>
  </conditionalFormatting>
  <conditionalFormatting sqref="AW25">
    <cfRule type="expression" dxfId="833" priority="248">
      <formula>AND(AW25&lt;&gt;"",#REF!="",OR(COLUMN(AW25)=COLUMN(#REF!),COLUMN(AW25)=COLUMN(#REF!)))</formula>
    </cfRule>
  </conditionalFormatting>
  <conditionalFormatting sqref="AX25">
    <cfRule type="expression" dxfId="832" priority="247">
      <formula>AND(AX25&lt;&gt;"",#REF!="",OR(COLUMN(AX25)=COLUMN(#REF!),COLUMN(AX25)=COLUMN(#REF!)))</formula>
    </cfRule>
  </conditionalFormatting>
  <conditionalFormatting sqref="AW26">
    <cfRule type="expression" dxfId="831" priority="246">
      <formula>AND(AW26&lt;&gt;"",#REF!="",OR(COLUMN(AW26)=COLUMN(#REF!),COLUMN(AW26)=COLUMN(#REF!)))</formula>
    </cfRule>
  </conditionalFormatting>
  <conditionalFormatting sqref="AX26">
    <cfRule type="expression" dxfId="830" priority="245">
      <formula>AND(AX26&lt;&gt;"",#REF!="",OR(COLUMN(AX26)=COLUMN(#REF!),COLUMN(AX26)=COLUMN(#REF!)))</formula>
    </cfRule>
  </conditionalFormatting>
  <conditionalFormatting sqref="AW27">
    <cfRule type="expression" dxfId="829" priority="244">
      <formula>AND(AW27&lt;&gt;"",#REF!="",OR(COLUMN(AW27)=COLUMN(#REF!),COLUMN(AW27)=COLUMN(#REF!)))</formula>
    </cfRule>
  </conditionalFormatting>
  <conditionalFormatting sqref="AX27">
    <cfRule type="expression" dxfId="828" priority="243">
      <formula>AND(AX27&lt;&gt;"",#REF!="",OR(COLUMN(AX27)=COLUMN(#REF!),COLUMN(AX27)=COLUMN(#REF!)))</formula>
    </cfRule>
  </conditionalFormatting>
  <conditionalFormatting sqref="AW28">
    <cfRule type="expression" dxfId="827" priority="242">
      <formula>AND(AW28&lt;&gt;"",#REF!="",OR(COLUMN(AW28)=COLUMN(#REF!),COLUMN(AW28)=COLUMN(#REF!)))</formula>
    </cfRule>
  </conditionalFormatting>
  <conditionalFormatting sqref="AX28">
    <cfRule type="expression" dxfId="826" priority="241">
      <formula>AND(AX28&lt;&gt;"",#REF!="",OR(COLUMN(AX28)=COLUMN(#REF!),COLUMN(AX28)=COLUMN(#REF!)))</formula>
    </cfRule>
  </conditionalFormatting>
  <conditionalFormatting sqref="AW29">
    <cfRule type="expression" dxfId="825" priority="240">
      <formula>AND(AW29&lt;&gt;"",#REF!="",OR(COLUMN(AW29)=COLUMN(#REF!),COLUMN(AW29)=COLUMN(#REF!)))</formula>
    </cfRule>
  </conditionalFormatting>
  <conditionalFormatting sqref="AX29">
    <cfRule type="expression" dxfId="824" priority="239">
      <formula>AND(AX29&lt;&gt;"",#REF!="",OR(COLUMN(AX29)=COLUMN(#REF!),COLUMN(AX29)=COLUMN(#REF!)))</formula>
    </cfRule>
  </conditionalFormatting>
  <conditionalFormatting sqref="AW30">
    <cfRule type="expression" dxfId="823" priority="238">
      <formula>AND(AW30&lt;&gt;"",#REF!="",OR(COLUMN(AW30)=COLUMN(#REF!),COLUMN(AW30)=COLUMN(#REF!)))</formula>
    </cfRule>
  </conditionalFormatting>
  <conditionalFormatting sqref="AX30">
    <cfRule type="expression" dxfId="822" priority="237">
      <formula>AND(AX30&lt;&gt;"",#REF!="",OR(COLUMN(AX30)=COLUMN(#REF!),COLUMN(AX30)=COLUMN(#REF!)))</formula>
    </cfRule>
  </conditionalFormatting>
  <conditionalFormatting sqref="AW31">
    <cfRule type="expression" dxfId="821" priority="236">
      <formula>AND(AW31&lt;&gt;"",#REF!="",OR(COLUMN(AW31)=COLUMN(#REF!),COLUMN(AW31)=COLUMN(#REF!)))</formula>
    </cfRule>
  </conditionalFormatting>
  <conditionalFormatting sqref="AX31">
    <cfRule type="expression" dxfId="820" priority="235">
      <formula>AND(AX31&lt;&gt;"",#REF!="",OR(COLUMN(AX31)=COLUMN(#REF!),COLUMN(AX31)=COLUMN(#REF!)))</formula>
    </cfRule>
  </conditionalFormatting>
  <conditionalFormatting sqref="AW32">
    <cfRule type="expression" dxfId="819" priority="234">
      <formula>AND(AW32&lt;&gt;"",#REF!="",OR(COLUMN(AW32)=COLUMN(#REF!),COLUMN(AW32)=COLUMN(#REF!)))</formula>
    </cfRule>
  </conditionalFormatting>
  <conditionalFormatting sqref="AX32">
    <cfRule type="expression" dxfId="818" priority="233">
      <formula>AND(AX32&lt;&gt;"",#REF!="",OR(COLUMN(AX32)=COLUMN(#REF!),COLUMN(AX32)=COLUMN(#REF!)))</formula>
    </cfRule>
  </conditionalFormatting>
  <conditionalFormatting sqref="AW33">
    <cfRule type="expression" dxfId="817" priority="232">
      <formula>AND(AW33&lt;&gt;"",#REF!="",OR(COLUMN(AW33)=COLUMN(#REF!),COLUMN(AW33)=COLUMN(#REF!)))</formula>
    </cfRule>
  </conditionalFormatting>
  <conditionalFormatting sqref="AX33">
    <cfRule type="expression" dxfId="816" priority="231">
      <formula>AND(AX33&lt;&gt;"",#REF!="",OR(COLUMN(AX33)=COLUMN(#REF!),COLUMN(AX33)=COLUMN(#REF!)))</formula>
    </cfRule>
  </conditionalFormatting>
  <conditionalFormatting sqref="AW34">
    <cfRule type="expression" dxfId="815" priority="230">
      <formula>AND(AW34&lt;&gt;"",#REF!="",OR(COLUMN(AW34)=COLUMN(#REF!),COLUMN(AW34)=COLUMN(#REF!)))</formula>
    </cfRule>
  </conditionalFormatting>
  <conditionalFormatting sqref="AX34">
    <cfRule type="expression" dxfId="814" priority="229">
      <formula>AND(AX34&lt;&gt;"",#REF!="",OR(COLUMN(AX34)=COLUMN(#REF!),COLUMN(AX34)=COLUMN(#REF!)))</formula>
    </cfRule>
  </conditionalFormatting>
  <conditionalFormatting sqref="AW35">
    <cfRule type="expression" dxfId="813" priority="228">
      <formula>AND(AW35&lt;&gt;"",#REF!="",OR(COLUMN(AW35)=COLUMN(#REF!),COLUMN(AW35)=COLUMN(#REF!)))</formula>
    </cfRule>
  </conditionalFormatting>
  <conditionalFormatting sqref="AX35">
    <cfRule type="expression" dxfId="812" priority="227">
      <formula>AND(AX35&lt;&gt;"",#REF!="",OR(COLUMN(AX35)=COLUMN(#REF!),COLUMN(AX35)=COLUMN(#REF!)))</formula>
    </cfRule>
  </conditionalFormatting>
  <conditionalFormatting sqref="AW36">
    <cfRule type="expression" dxfId="811" priority="226">
      <formula>AND(AW36&lt;&gt;"",#REF!="",OR(COLUMN(AW36)=COLUMN(#REF!),COLUMN(AW36)=COLUMN(#REF!)))</formula>
    </cfRule>
  </conditionalFormatting>
  <conditionalFormatting sqref="AX36">
    <cfRule type="expression" dxfId="810" priority="225">
      <formula>AND(AX36&lt;&gt;"",#REF!="",OR(COLUMN(AX36)=COLUMN(#REF!),COLUMN(AX36)=COLUMN(#REF!)))</formula>
    </cfRule>
  </conditionalFormatting>
  <conditionalFormatting sqref="AW37">
    <cfRule type="expression" dxfId="809" priority="224">
      <formula>AND(AW37&lt;&gt;"",#REF!="",OR(COLUMN(AW37)=COLUMN(#REF!),COLUMN(AW37)=COLUMN(#REF!)))</formula>
    </cfRule>
  </conditionalFormatting>
  <conditionalFormatting sqref="AX37">
    <cfRule type="expression" dxfId="808" priority="223">
      <formula>AND(AX37&lt;&gt;"",#REF!="",OR(COLUMN(AX37)=COLUMN(#REF!),COLUMN(AX37)=COLUMN(#REF!)))</formula>
    </cfRule>
  </conditionalFormatting>
  <conditionalFormatting sqref="AW38">
    <cfRule type="expression" dxfId="807" priority="222">
      <formula>AND(AW38&lt;&gt;"",#REF!="",OR(COLUMN(AW38)=COLUMN(#REF!),COLUMN(AW38)=COLUMN(#REF!)))</formula>
    </cfRule>
  </conditionalFormatting>
  <conditionalFormatting sqref="AX38">
    <cfRule type="expression" dxfId="806" priority="221">
      <formula>AND(AX38&lt;&gt;"",#REF!="",OR(COLUMN(AX38)=COLUMN(#REF!),COLUMN(AX38)=COLUMN(#REF!)))</formula>
    </cfRule>
  </conditionalFormatting>
  <conditionalFormatting sqref="AW39">
    <cfRule type="expression" dxfId="805" priority="220">
      <formula>AND(AW39&lt;&gt;"",#REF!="",OR(COLUMN(AW39)=COLUMN(#REF!),COLUMN(AW39)=COLUMN(#REF!)))</formula>
    </cfRule>
  </conditionalFormatting>
  <conditionalFormatting sqref="AX39">
    <cfRule type="expression" dxfId="804" priority="219">
      <formula>AND(AX39&lt;&gt;"",#REF!="",OR(COLUMN(AX39)=COLUMN(#REF!),COLUMN(AX39)=COLUMN(#REF!)))</formula>
    </cfRule>
  </conditionalFormatting>
  <conditionalFormatting sqref="AW40">
    <cfRule type="expression" dxfId="803" priority="218">
      <formula>AND(AW40&lt;&gt;"",#REF!="",OR(COLUMN(AW40)=COLUMN(#REF!),COLUMN(AW40)=COLUMN(#REF!)))</formula>
    </cfRule>
  </conditionalFormatting>
  <conditionalFormatting sqref="AX40">
    <cfRule type="expression" dxfId="802" priority="217">
      <formula>AND(AX40&lt;&gt;"",#REF!="",OR(COLUMN(AX40)=COLUMN(#REF!),COLUMN(AX40)=COLUMN(#REF!)))</formula>
    </cfRule>
  </conditionalFormatting>
  <conditionalFormatting sqref="AW41">
    <cfRule type="expression" dxfId="801" priority="216">
      <formula>AND(AW41&lt;&gt;"",#REF!="",OR(COLUMN(AW41)=COLUMN(#REF!),COLUMN(AW41)=COLUMN(#REF!)))</formula>
    </cfRule>
  </conditionalFormatting>
  <conditionalFormatting sqref="AX41">
    <cfRule type="expression" dxfId="800" priority="215">
      <formula>AND(AX41&lt;&gt;"",#REF!="",OR(COLUMN(AX41)=COLUMN(#REF!),COLUMN(AX41)=COLUMN(#REF!)))</formula>
    </cfRule>
  </conditionalFormatting>
  <conditionalFormatting sqref="AW42">
    <cfRule type="expression" dxfId="799" priority="214">
      <formula>AND(AW42&lt;&gt;"",#REF!="",OR(COLUMN(AW42)=COLUMN(#REF!),COLUMN(AW42)=COLUMN(#REF!)))</formula>
    </cfRule>
  </conditionalFormatting>
  <conditionalFormatting sqref="AX42">
    <cfRule type="expression" dxfId="798" priority="213">
      <formula>AND(AX42&lt;&gt;"",#REF!="",OR(COLUMN(AX42)=COLUMN(#REF!),COLUMN(AX42)=COLUMN(#REF!)))</formula>
    </cfRule>
  </conditionalFormatting>
  <conditionalFormatting sqref="AW43">
    <cfRule type="expression" dxfId="797" priority="212">
      <formula>AND(AW43&lt;&gt;"",#REF!="",OR(COLUMN(AW43)=COLUMN(#REF!),COLUMN(AW43)=COLUMN(#REF!)))</formula>
    </cfRule>
  </conditionalFormatting>
  <conditionalFormatting sqref="AX43">
    <cfRule type="expression" dxfId="796" priority="211">
      <formula>AND(AX43&lt;&gt;"",#REF!="",OR(COLUMN(AX43)=COLUMN(#REF!),COLUMN(AX43)=COLUMN(#REF!)))</formula>
    </cfRule>
  </conditionalFormatting>
  <conditionalFormatting sqref="AW44">
    <cfRule type="expression" dxfId="795" priority="210">
      <formula>AND(AW44&lt;&gt;"",#REF!="",OR(COLUMN(AW44)=COLUMN(#REF!),COLUMN(AW44)=COLUMN(#REF!)))</formula>
    </cfRule>
  </conditionalFormatting>
  <conditionalFormatting sqref="AX44">
    <cfRule type="expression" dxfId="794" priority="209">
      <formula>AND(AX44&lt;&gt;"",#REF!="",OR(COLUMN(AX44)=COLUMN(#REF!),COLUMN(AX44)=COLUMN(#REF!)))</formula>
    </cfRule>
  </conditionalFormatting>
  <conditionalFormatting sqref="AW45">
    <cfRule type="expression" dxfId="793" priority="208">
      <formula>AND(AW45&lt;&gt;"",#REF!="",OR(COLUMN(AW45)=COLUMN(#REF!),COLUMN(AW45)=COLUMN(#REF!)))</formula>
    </cfRule>
  </conditionalFormatting>
  <conditionalFormatting sqref="AX45">
    <cfRule type="expression" dxfId="792" priority="207">
      <formula>AND(AX45&lt;&gt;"",#REF!="",OR(COLUMN(AX45)=COLUMN(#REF!),COLUMN(AX45)=COLUMN(#REF!)))</formula>
    </cfRule>
  </conditionalFormatting>
  <conditionalFormatting sqref="AW46">
    <cfRule type="expression" dxfId="791" priority="206">
      <formula>AND(AW46&lt;&gt;"",#REF!="",OR(COLUMN(AW46)=COLUMN(#REF!),COLUMN(AW46)=COLUMN(#REF!)))</formula>
    </cfRule>
  </conditionalFormatting>
  <conditionalFormatting sqref="AX46">
    <cfRule type="expression" dxfId="790" priority="205">
      <formula>AND(AX46&lt;&gt;"",#REF!="",OR(COLUMN(AX46)=COLUMN(#REF!),COLUMN(AX46)=COLUMN(#REF!)))</formula>
    </cfRule>
  </conditionalFormatting>
  <conditionalFormatting sqref="AW47">
    <cfRule type="expression" dxfId="789" priority="204">
      <formula>AND(AW47&lt;&gt;"",#REF!="",OR(COLUMN(AW47)=COLUMN(#REF!),COLUMN(AW47)=COLUMN(#REF!)))</formula>
    </cfRule>
  </conditionalFormatting>
  <conditionalFormatting sqref="AX47">
    <cfRule type="expression" dxfId="788" priority="203">
      <formula>AND(AX47&lt;&gt;"",#REF!="",OR(COLUMN(AX47)=COLUMN(#REF!),COLUMN(AX47)=COLUMN(#REF!)))</formula>
    </cfRule>
  </conditionalFormatting>
  <conditionalFormatting sqref="AW48">
    <cfRule type="expression" dxfId="787" priority="202">
      <formula>AND(AW48&lt;&gt;"",#REF!="",OR(COLUMN(AW48)=COLUMN(#REF!),COLUMN(AW48)=COLUMN(#REF!)))</formula>
    </cfRule>
  </conditionalFormatting>
  <conditionalFormatting sqref="AX48">
    <cfRule type="expression" dxfId="786" priority="201">
      <formula>AND(AX48&lt;&gt;"",#REF!="",OR(COLUMN(AX48)=COLUMN(#REF!),COLUMN(AX48)=COLUMN(#REF!)))</formula>
    </cfRule>
  </conditionalFormatting>
  <conditionalFormatting sqref="AW49">
    <cfRule type="expression" dxfId="785" priority="200">
      <formula>AND(AW49&lt;&gt;"",#REF!="",OR(COLUMN(AW49)=COLUMN(#REF!),COLUMN(AW49)=COLUMN(#REF!)))</formula>
    </cfRule>
  </conditionalFormatting>
  <conditionalFormatting sqref="AX49">
    <cfRule type="expression" dxfId="784" priority="199">
      <formula>AND(AX49&lt;&gt;"",#REF!="",OR(COLUMN(AX49)=COLUMN(#REF!),COLUMN(AX49)=COLUMN(#REF!)))</formula>
    </cfRule>
  </conditionalFormatting>
  <conditionalFormatting sqref="AW50">
    <cfRule type="expression" dxfId="783" priority="198">
      <formula>AND(AW50&lt;&gt;"",#REF!="",OR(COLUMN(AW50)=COLUMN(#REF!),COLUMN(AW50)=COLUMN(#REF!)))</formula>
    </cfRule>
  </conditionalFormatting>
  <conditionalFormatting sqref="AX50">
    <cfRule type="expression" dxfId="782" priority="197">
      <formula>AND(AX50&lt;&gt;"",#REF!="",OR(COLUMN(AX50)=COLUMN(#REF!),COLUMN(AX50)=COLUMN(#REF!)))</formula>
    </cfRule>
  </conditionalFormatting>
  <conditionalFormatting sqref="AW51">
    <cfRule type="expression" dxfId="781" priority="196">
      <formula>AND(AW51&lt;&gt;"",#REF!="",OR(COLUMN(AW51)=COLUMN(#REF!),COLUMN(AW51)=COLUMN(#REF!)))</formula>
    </cfRule>
  </conditionalFormatting>
  <conditionalFormatting sqref="AX51">
    <cfRule type="expression" dxfId="780" priority="195">
      <formula>AND(AX51&lt;&gt;"",#REF!="",OR(COLUMN(AX51)=COLUMN(#REF!),COLUMN(AX51)=COLUMN(#REF!)))</formula>
    </cfRule>
  </conditionalFormatting>
  <conditionalFormatting sqref="AW52">
    <cfRule type="expression" dxfId="779" priority="194">
      <formula>AND(AW52&lt;&gt;"",#REF!="",OR(COLUMN(AW52)=COLUMN(#REF!),COLUMN(AW52)=COLUMN(#REF!)))</formula>
    </cfRule>
  </conditionalFormatting>
  <conditionalFormatting sqref="AX52">
    <cfRule type="expression" dxfId="778" priority="193">
      <formula>AND(AX52&lt;&gt;"",#REF!="",OR(COLUMN(AX52)=COLUMN(#REF!),COLUMN(AX52)=COLUMN(#REF!)))</formula>
    </cfRule>
  </conditionalFormatting>
  <conditionalFormatting sqref="AW53">
    <cfRule type="expression" dxfId="777" priority="192">
      <formula>AND(AW53&lt;&gt;"",#REF!="",OR(COLUMN(AW53)=COLUMN(#REF!),COLUMN(AW53)=COLUMN(#REF!)))</formula>
    </cfRule>
  </conditionalFormatting>
  <conditionalFormatting sqref="AX53">
    <cfRule type="expression" dxfId="776" priority="191">
      <formula>AND(AX53&lt;&gt;"",#REF!="",OR(COLUMN(AX53)=COLUMN(#REF!),COLUMN(AX53)=COLUMN(#REF!)))</formula>
    </cfRule>
  </conditionalFormatting>
  <conditionalFormatting sqref="AW54">
    <cfRule type="expression" dxfId="775" priority="190">
      <formula>AND(AW54&lt;&gt;"",#REF!="",OR(COLUMN(AW54)=COLUMN(#REF!),COLUMN(AW54)=COLUMN(#REF!)))</formula>
    </cfRule>
  </conditionalFormatting>
  <conditionalFormatting sqref="AX54">
    <cfRule type="expression" dxfId="774" priority="189">
      <formula>AND(AX54&lt;&gt;"",#REF!="",OR(COLUMN(AX54)=COLUMN(#REF!),COLUMN(AX54)=COLUMN(#REF!)))</formula>
    </cfRule>
  </conditionalFormatting>
  <conditionalFormatting sqref="AW55">
    <cfRule type="expression" dxfId="773" priority="188">
      <formula>AND(AW55&lt;&gt;"",#REF!="",OR(COLUMN(AW55)=COLUMN(#REF!),COLUMN(AW55)=COLUMN(#REF!)))</formula>
    </cfRule>
  </conditionalFormatting>
  <conditionalFormatting sqref="AX55">
    <cfRule type="expression" dxfId="772" priority="187">
      <formula>AND(AX55&lt;&gt;"",#REF!="",OR(COLUMN(AX55)=COLUMN(#REF!),COLUMN(AX55)=COLUMN(#REF!)))</formula>
    </cfRule>
  </conditionalFormatting>
  <conditionalFormatting sqref="AW56">
    <cfRule type="expression" dxfId="771" priority="186">
      <formula>AND(AW56&lt;&gt;"",#REF!="",OR(COLUMN(AW56)=COLUMN(#REF!),COLUMN(AW56)=COLUMN(#REF!)))</formula>
    </cfRule>
  </conditionalFormatting>
  <conditionalFormatting sqref="AX56">
    <cfRule type="expression" dxfId="770" priority="185">
      <formula>AND(AX56&lt;&gt;"",#REF!="",OR(COLUMN(AX56)=COLUMN(#REF!),COLUMN(AX56)=COLUMN(#REF!)))</formula>
    </cfRule>
  </conditionalFormatting>
  <conditionalFormatting sqref="AW57">
    <cfRule type="expression" dxfId="769" priority="184">
      <formula>AND(AW57&lt;&gt;"",#REF!="",OR(COLUMN(AW57)=COLUMN(#REF!),COLUMN(AW57)=COLUMN(#REF!)))</formula>
    </cfRule>
  </conditionalFormatting>
  <conditionalFormatting sqref="AX57">
    <cfRule type="expression" dxfId="768" priority="183">
      <formula>AND(AX57&lt;&gt;"",#REF!="",OR(COLUMN(AX57)=COLUMN(#REF!),COLUMN(AX57)=COLUMN(#REF!)))</formula>
    </cfRule>
  </conditionalFormatting>
  <conditionalFormatting sqref="AW58">
    <cfRule type="expression" dxfId="767" priority="182">
      <formula>AND(AW58&lt;&gt;"",#REF!="",OR(COLUMN(AW58)=COLUMN(#REF!),COLUMN(AW58)=COLUMN(#REF!)))</formula>
    </cfRule>
  </conditionalFormatting>
  <conditionalFormatting sqref="AX58">
    <cfRule type="expression" dxfId="766" priority="181">
      <formula>AND(AX58&lt;&gt;"",#REF!="",OR(COLUMN(AX58)=COLUMN(#REF!),COLUMN(AX58)=COLUMN(#REF!)))</formula>
    </cfRule>
  </conditionalFormatting>
  <conditionalFormatting sqref="AW59">
    <cfRule type="expression" dxfId="765" priority="180">
      <formula>AND(AW59&lt;&gt;"",#REF!="",OR(COLUMN(AW59)=COLUMN(#REF!),COLUMN(AW59)=COLUMN(#REF!)))</formula>
    </cfRule>
  </conditionalFormatting>
  <conditionalFormatting sqref="AX59">
    <cfRule type="expression" dxfId="764" priority="179">
      <formula>AND(AX59&lt;&gt;"",#REF!="",OR(COLUMN(AX59)=COLUMN(#REF!),COLUMN(AX59)=COLUMN(#REF!)))</formula>
    </cfRule>
  </conditionalFormatting>
  <conditionalFormatting sqref="AW60">
    <cfRule type="expression" dxfId="763" priority="178">
      <formula>AND(AW60&lt;&gt;"",#REF!="",OR(COLUMN(AW60)=COLUMN(#REF!),COLUMN(AW60)=COLUMN(#REF!)))</formula>
    </cfRule>
  </conditionalFormatting>
  <conditionalFormatting sqref="AX60">
    <cfRule type="expression" dxfId="762" priority="177">
      <formula>AND(AX60&lt;&gt;"",#REF!="",OR(COLUMN(AX60)=COLUMN(#REF!),COLUMN(AX60)=COLUMN(#REF!)))</formula>
    </cfRule>
  </conditionalFormatting>
  <conditionalFormatting sqref="AW61">
    <cfRule type="expression" dxfId="761" priority="176">
      <formula>AND(AW61&lt;&gt;"",#REF!="",OR(COLUMN(AW61)=COLUMN(#REF!),COLUMN(AW61)=COLUMN(#REF!)))</formula>
    </cfRule>
  </conditionalFormatting>
  <conditionalFormatting sqref="AX61">
    <cfRule type="expression" dxfId="760" priority="175">
      <formula>AND(AX61&lt;&gt;"",#REF!="",OR(COLUMN(AX61)=COLUMN(#REF!),COLUMN(AX61)=COLUMN(#REF!)))</formula>
    </cfRule>
  </conditionalFormatting>
  <conditionalFormatting sqref="AW62">
    <cfRule type="expression" dxfId="759" priority="174">
      <formula>AND(AW62&lt;&gt;"",#REF!="",OR(COLUMN(AW62)=COLUMN(#REF!),COLUMN(AW62)=COLUMN(#REF!)))</formula>
    </cfRule>
  </conditionalFormatting>
  <conditionalFormatting sqref="AX62">
    <cfRule type="expression" dxfId="758" priority="173">
      <formula>AND(AX62&lt;&gt;"",#REF!="",OR(COLUMN(AX62)=COLUMN(#REF!),COLUMN(AX62)=COLUMN(#REF!)))</formula>
    </cfRule>
  </conditionalFormatting>
  <conditionalFormatting sqref="AW63">
    <cfRule type="expression" dxfId="757" priority="172">
      <formula>AND(AW63&lt;&gt;"",#REF!="",OR(COLUMN(AW63)=COLUMN(#REF!),COLUMN(AW63)=COLUMN(#REF!)))</formula>
    </cfRule>
  </conditionalFormatting>
  <conditionalFormatting sqref="AX63">
    <cfRule type="expression" dxfId="756" priority="171">
      <formula>AND(AX63&lt;&gt;"",#REF!="",OR(COLUMN(AX63)=COLUMN(#REF!),COLUMN(AX63)=COLUMN(#REF!)))</formula>
    </cfRule>
  </conditionalFormatting>
  <conditionalFormatting sqref="AW64">
    <cfRule type="expression" dxfId="755" priority="170">
      <formula>AND(AW64&lt;&gt;"",#REF!="",OR(COLUMN(AW64)=COLUMN(#REF!),COLUMN(AW64)=COLUMN(#REF!)))</formula>
    </cfRule>
  </conditionalFormatting>
  <conditionalFormatting sqref="AX64">
    <cfRule type="expression" dxfId="754" priority="169">
      <formula>AND(AX64&lt;&gt;"",#REF!="",OR(COLUMN(AX64)=COLUMN(#REF!),COLUMN(AX64)=COLUMN(#REF!)))</formula>
    </cfRule>
  </conditionalFormatting>
  <conditionalFormatting sqref="AW65">
    <cfRule type="expression" dxfId="753" priority="168">
      <formula>AND(AW65&lt;&gt;"",#REF!="",OR(COLUMN(AW65)=COLUMN(#REF!),COLUMN(AW65)=COLUMN(#REF!)))</formula>
    </cfRule>
  </conditionalFormatting>
  <conditionalFormatting sqref="AX65">
    <cfRule type="expression" dxfId="752" priority="167">
      <formula>AND(AX65&lt;&gt;"",#REF!="",OR(COLUMN(AX65)=COLUMN(#REF!),COLUMN(AX65)=COLUMN(#REF!)))</formula>
    </cfRule>
  </conditionalFormatting>
  <conditionalFormatting sqref="AW66">
    <cfRule type="expression" dxfId="751" priority="166">
      <formula>AND(AW66&lt;&gt;"",#REF!="",OR(COLUMN(AW66)=COLUMN(#REF!),COLUMN(AW66)=COLUMN(#REF!)))</formula>
    </cfRule>
  </conditionalFormatting>
  <conditionalFormatting sqref="AX66">
    <cfRule type="expression" dxfId="750" priority="165">
      <formula>AND(AX66&lt;&gt;"",#REF!="",OR(COLUMN(AX66)=COLUMN(#REF!),COLUMN(AX66)=COLUMN(#REF!)))</formula>
    </cfRule>
  </conditionalFormatting>
  <conditionalFormatting sqref="AW67">
    <cfRule type="expression" dxfId="749" priority="164">
      <formula>AND(AW67&lt;&gt;"",#REF!="",OR(COLUMN(AW67)=COLUMN(#REF!),COLUMN(AW67)=COLUMN(#REF!)))</formula>
    </cfRule>
  </conditionalFormatting>
  <conditionalFormatting sqref="AX67">
    <cfRule type="expression" dxfId="748" priority="163">
      <formula>AND(AX67&lt;&gt;"",#REF!="",OR(COLUMN(AX67)=COLUMN(#REF!),COLUMN(AX67)=COLUMN(#REF!)))</formula>
    </cfRule>
  </conditionalFormatting>
  <conditionalFormatting sqref="AW68">
    <cfRule type="expression" dxfId="747" priority="162">
      <formula>AND(AW68&lt;&gt;"",#REF!="",OR(COLUMN(AW68)=COLUMN(#REF!),COLUMN(AW68)=COLUMN(#REF!)))</formula>
    </cfRule>
  </conditionalFormatting>
  <conditionalFormatting sqref="AX68">
    <cfRule type="expression" dxfId="746" priority="161">
      <formula>AND(AX68&lt;&gt;"",#REF!="",OR(COLUMN(AX68)=COLUMN(#REF!),COLUMN(AX68)=COLUMN(#REF!)))</formula>
    </cfRule>
  </conditionalFormatting>
  <conditionalFormatting sqref="AW69">
    <cfRule type="expression" dxfId="745" priority="160">
      <formula>AND(AW69&lt;&gt;"",#REF!="",OR(COLUMN(AW69)=COLUMN(#REF!),COLUMN(AW69)=COLUMN(#REF!)))</formula>
    </cfRule>
  </conditionalFormatting>
  <conditionalFormatting sqref="AX69">
    <cfRule type="expression" dxfId="744" priority="159">
      <formula>AND(AX69&lt;&gt;"",#REF!="",OR(COLUMN(AX69)=COLUMN(#REF!),COLUMN(AX69)=COLUMN(#REF!)))</formula>
    </cfRule>
  </conditionalFormatting>
  <conditionalFormatting sqref="AW70">
    <cfRule type="expression" dxfId="743" priority="158">
      <formula>AND(AW70&lt;&gt;"",#REF!="",OR(COLUMN(AW70)=COLUMN(#REF!),COLUMN(AW70)=COLUMN(#REF!)))</formula>
    </cfRule>
  </conditionalFormatting>
  <conditionalFormatting sqref="AX70">
    <cfRule type="expression" dxfId="742" priority="157">
      <formula>AND(AX70&lt;&gt;"",#REF!="",OR(COLUMN(AX70)=COLUMN(#REF!),COLUMN(AX70)=COLUMN(#REF!)))</formula>
    </cfRule>
  </conditionalFormatting>
  <conditionalFormatting sqref="AW71">
    <cfRule type="expression" dxfId="741" priority="156">
      <formula>AND(AW71&lt;&gt;"",#REF!="",OR(COLUMN(AW71)=COLUMN(#REF!),COLUMN(AW71)=COLUMN(#REF!)))</formula>
    </cfRule>
  </conditionalFormatting>
  <conditionalFormatting sqref="AX71">
    <cfRule type="expression" dxfId="740" priority="155">
      <formula>AND(AX71&lt;&gt;"",#REF!="",OR(COLUMN(AX71)=COLUMN(#REF!),COLUMN(AX71)=COLUMN(#REF!)))</formula>
    </cfRule>
  </conditionalFormatting>
  <conditionalFormatting sqref="AW72">
    <cfRule type="expression" dxfId="739" priority="154">
      <formula>AND(AW72&lt;&gt;"",#REF!="",OR(COLUMN(AW72)=COLUMN(#REF!),COLUMN(AW72)=COLUMN(#REF!)))</formula>
    </cfRule>
  </conditionalFormatting>
  <conditionalFormatting sqref="AX72">
    <cfRule type="expression" dxfId="738" priority="153">
      <formula>AND(AX72&lt;&gt;"",#REF!="",OR(COLUMN(AX72)=COLUMN(#REF!),COLUMN(AX72)=COLUMN(#REF!)))</formula>
    </cfRule>
  </conditionalFormatting>
  <conditionalFormatting sqref="AW73">
    <cfRule type="expression" dxfId="737" priority="152">
      <formula>AND(AW73&lt;&gt;"",#REF!="",OR(COLUMN(AW73)=COLUMN(#REF!),COLUMN(AW73)=COLUMN(#REF!)))</formula>
    </cfRule>
  </conditionalFormatting>
  <conditionalFormatting sqref="AX73">
    <cfRule type="expression" dxfId="736" priority="151">
      <formula>AND(AX73&lt;&gt;"",#REF!="",OR(COLUMN(AX73)=COLUMN(#REF!),COLUMN(AX73)=COLUMN(#REF!)))</formula>
    </cfRule>
  </conditionalFormatting>
  <conditionalFormatting sqref="AW74">
    <cfRule type="expression" dxfId="735" priority="150">
      <formula>AND(AW74&lt;&gt;"",#REF!="",OR(COLUMN(AW74)=COLUMN(#REF!),COLUMN(AW74)=COLUMN(#REF!)))</formula>
    </cfRule>
  </conditionalFormatting>
  <conditionalFormatting sqref="AX74">
    <cfRule type="expression" dxfId="734" priority="149">
      <formula>AND(AX74&lt;&gt;"",#REF!="",OR(COLUMN(AX74)=COLUMN(#REF!),COLUMN(AX74)=COLUMN(#REF!)))</formula>
    </cfRule>
  </conditionalFormatting>
  <conditionalFormatting sqref="AW75">
    <cfRule type="expression" dxfId="733" priority="148">
      <formula>AND(AW75&lt;&gt;"",#REF!="",OR(COLUMN(AW75)=COLUMN(#REF!),COLUMN(AW75)=COLUMN(#REF!)))</formula>
    </cfRule>
  </conditionalFormatting>
  <conditionalFormatting sqref="AX75">
    <cfRule type="expression" dxfId="732" priority="147">
      <formula>AND(AX75&lt;&gt;"",#REF!="",OR(COLUMN(AX75)=COLUMN(#REF!),COLUMN(AX75)=COLUMN(#REF!)))</formula>
    </cfRule>
  </conditionalFormatting>
  <conditionalFormatting sqref="AW76">
    <cfRule type="expression" dxfId="731" priority="146">
      <formula>AND(AW76&lt;&gt;"",#REF!="",OR(COLUMN(AW76)=COLUMN(#REF!),COLUMN(AW76)=COLUMN(#REF!)))</formula>
    </cfRule>
  </conditionalFormatting>
  <conditionalFormatting sqref="AX76">
    <cfRule type="expression" dxfId="730" priority="145">
      <formula>AND(AX76&lt;&gt;"",#REF!="",OR(COLUMN(AX76)=COLUMN(#REF!),COLUMN(AX76)=COLUMN(#REF!)))</formula>
    </cfRule>
  </conditionalFormatting>
  <conditionalFormatting sqref="AW77">
    <cfRule type="expression" dxfId="729" priority="144">
      <formula>AND(AW77&lt;&gt;"",#REF!="",OR(COLUMN(AW77)=COLUMN(#REF!),COLUMN(AW77)=COLUMN(#REF!)))</formula>
    </cfRule>
  </conditionalFormatting>
  <conditionalFormatting sqref="AX77">
    <cfRule type="expression" dxfId="728" priority="143">
      <formula>AND(AX77&lt;&gt;"",#REF!="",OR(COLUMN(AX77)=COLUMN(#REF!),COLUMN(AX77)=COLUMN(#REF!)))</formula>
    </cfRule>
  </conditionalFormatting>
  <conditionalFormatting sqref="AW78">
    <cfRule type="expression" dxfId="727" priority="142">
      <formula>AND(AW78&lt;&gt;"",#REF!="",OR(COLUMN(AW78)=COLUMN(#REF!),COLUMN(AW78)=COLUMN(#REF!)))</formula>
    </cfRule>
  </conditionalFormatting>
  <conditionalFormatting sqref="AX78">
    <cfRule type="expression" dxfId="726" priority="141">
      <formula>AND(AX78&lt;&gt;"",#REF!="",OR(COLUMN(AX78)=COLUMN(#REF!),COLUMN(AX78)=COLUMN(#REF!)))</formula>
    </cfRule>
  </conditionalFormatting>
  <conditionalFormatting sqref="AW79">
    <cfRule type="expression" dxfId="725" priority="140">
      <formula>AND(AW79&lt;&gt;"",#REF!="",OR(COLUMN(AW79)=COLUMN(#REF!),COLUMN(AW79)=COLUMN(#REF!)))</formula>
    </cfRule>
  </conditionalFormatting>
  <conditionalFormatting sqref="AX79">
    <cfRule type="expression" dxfId="724" priority="139">
      <formula>AND(AX79&lt;&gt;"",#REF!="",OR(COLUMN(AX79)=COLUMN(#REF!),COLUMN(AX79)=COLUMN(#REF!)))</formula>
    </cfRule>
  </conditionalFormatting>
  <conditionalFormatting sqref="AW80">
    <cfRule type="expression" dxfId="723" priority="138">
      <formula>AND(AW80&lt;&gt;"",#REF!="",OR(COLUMN(AW80)=COLUMN(#REF!),COLUMN(AW80)=COLUMN(#REF!)))</formula>
    </cfRule>
  </conditionalFormatting>
  <conditionalFormatting sqref="AX80">
    <cfRule type="expression" dxfId="722" priority="137">
      <formula>AND(AX80&lt;&gt;"",#REF!="",OR(COLUMN(AX80)=COLUMN(#REF!),COLUMN(AX80)=COLUMN(#REF!)))</formula>
    </cfRule>
  </conditionalFormatting>
  <conditionalFormatting sqref="AW81">
    <cfRule type="expression" dxfId="721" priority="136">
      <formula>AND(AW81&lt;&gt;"",#REF!="",OR(COLUMN(AW81)=COLUMN(#REF!),COLUMN(AW81)=COLUMN(#REF!)))</formula>
    </cfRule>
  </conditionalFormatting>
  <conditionalFormatting sqref="AX81">
    <cfRule type="expression" dxfId="720" priority="135">
      <formula>AND(AX81&lt;&gt;"",#REF!="",OR(COLUMN(AX81)=COLUMN(#REF!),COLUMN(AX81)=COLUMN(#REF!)))</formula>
    </cfRule>
  </conditionalFormatting>
  <conditionalFormatting sqref="AW82">
    <cfRule type="expression" dxfId="719" priority="134">
      <formula>AND(AW82&lt;&gt;"",#REF!="",OR(COLUMN(AW82)=COLUMN(#REF!),COLUMN(AW82)=COLUMN(#REF!)))</formula>
    </cfRule>
  </conditionalFormatting>
  <conditionalFormatting sqref="AX82">
    <cfRule type="expression" dxfId="718" priority="133">
      <formula>AND(AX82&lt;&gt;"",#REF!="",OR(COLUMN(AX82)=COLUMN(#REF!),COLUMN(AX82)=COLUMN(#REF!)))</formula>
    </cfRule>
  </conditionalFormatting>
  <conditionalFormatting sqref="AW83">
    <cfRule type="expression" dxfId="717" priority="132">
      <formula>AND(AW83&lt;&gt;"",#REF!="",OR(COLUMN(AW83)=COLUMN(#REF!),COLUMN(AW83)=COLUMN(#REF!)))</formula>
    </cfRule>
  </conditionalFormatting>
  <conditionalFormatting sqref="AX83">
    <cfRule type="expression" dxfId="716" priority="131">
      <formula>AND(AX83&lt;&gt;"",#REF!="",OR(COLUMN(AX83)=COLUMN(#REF!),COLUMN(AX83)=COLUMN(#REF!)))</formula>
    </cfRule>
  </conditionalFormatting>
  <conditionalFormatting sqref="AW84">
    <cfRule type="expression" dxfId="715" priority="130">
      <formula>AND(AW84&lt;&gt;"",#REF!="",OR(COLUMN(AW84)=COLUMN(#REF!),COLUMN(AW84)=COLUMN(#REF!)))</formula>
    </cfRule>
  </conditionalFormatting>
  <conditionalFormatting sqref="AX84">
    <cfRule type="expression" dxfId="714" priority="129">
      <formula>AND(AX84&lt;&gt;"",#REF!="",OR(COLUMN(AX84)=COLUMN(#REF!),COLUMN(AX84)=COLUMN(#REF!)))</formula>
    </cfRule>
  </conditionalFormatting>
  <conditionalFormatting sqref="AW85">
    <cfRule type="expression" dxfId="713" priority="128">
      <formula>AND(AW85&lt;&gt;"",#REF!="",OR(COLUMN(AW85)=COLUMN(#REF!),COLUMN(AW85)=COLUMN(#REF!)))</formula>
    </cfRule>
  </conditionalFormatting>
  <conditionalFormatting sqref="AX85">
    <cfRule type="expression" dxfId="712" priority="127">
      <formula>AND(AX85&lt;&gt;"",#REF!="",OR(COLUMN(AX85)=COLUMN(#REF!),COLUMN(AX85)=COLUMN(#REF!)))</formula>
    </cfRule>
  </conditionalFormatting>
  <conditionalFormatting sqref="AW86">
    <cfRule type="expression" dxfId="711" priority="126">
      <formula>AND(AW86&lt;&gt;"",#REF!="",OR(COLUMN(AW86)=COLUMN(#REF!),COLUMN(AW86)=COLUMN(#REF!)))</formula>
    </cfRule>
  </conditionalFormatting>
  <conditionalFormatting sqref="AX86">
    <cfRule type="expression" dxfId="710" priority="125">
      <formula>AND(AX86&lt;&gt;"",#REF!="",OR(COLUMN(AX86)=COLUMN(#REF!),COLUMN(AX86)=COLUMN(#REF!)))</formula>
    </cfRule>
  </conditionalFormatting>
  <conditionalFormatting sqref="AW87">
    <cfRule type="expression" dxfId="709" priority="124">
      <formula>AND(AW87&lt;&gt;"",#REF!="",OR(COLUMN(AW87)=COLUMN(#REF!),COLUMN(AW87)=COLUMN(#REF!)))</formula>
    </cfRule>
  </conditionalFormatting>
  <conditionalFormatting sqref="AX87">
    <cfRule type="expression" dxfId="708" priority="123">
      <formula>AND(AX87&lt;&gt;"",#REF!="",OR(COLUMN(AX87)=COLUMN(#REF!),COLUMN(AX87)=COLUMN(#REF!)))</formula>
    </cfRule>
  </conditionalFormatting>
  <conditionalFormatting sqref="AW88">
    <cfRule type="expression" dxfId="707" priority="122">
      <formula>AND(AW88&lt;&gt;"",#REF!="",OR(COLUMN(AW88)=COLUMN(#REF!),COLUMN(AW88)=COLUMN(#REF!)))</formula>
    </cfRule>
  </conditionalFormatting>
  <conditionalFormatting sqref="AX88">
    <cfRule type="expression" dxfId="706" priority="121">
      <formula>AND(AX88&lt;&gt;"",#REF!="",OR(COLUMN(AX88)=COLUMN(#REF!),COLUMN(AX88)=COLUMN(#REF!)))</formula>
    </cfRule>
  </conditionalFormatting>
  <conditionalFormatting sqref="AW89">
    <cfRule type="expression" dxfId="705" priority="120">
      <formula>AND(AW89&lt;&gt;"",#REF!="",OR(COLUMN(AW89)=COLUMN(#REF!),COLUMN(AW89)=COLUMN(#REF!)))</formula>
    </cfRule>
  </conditionalFormatting>
  <conditionalFormatting sqref="AX89">
    <cfRule type="expression" dxfId="704" priority="119">
      <formula>AND(AX89&lt;&gt;"",#REF!="",OR(COLUMN(AX89)=COLUMN(#REF!),COLUMN(AX89)=COLUMN(#REF!)))</formula>
    </cfRule>
  </conditionalFormatting>
  <conditionalFormatting sqref="AW90">
    <cfRule type="expression" dxfId="703" priority="118">
      <formula>AND(AW90&lt;&gt;"",#REF!="",OR(COLUMN(AW90)=COLUMN(#REF!),COLUMN(AW90)=COLUMN(#REF!)))</formula>
    </cfRule>
  </conditionalFormatting>
  <conditionalFormatting sqref="AX90">
    <cfRule type="expression" dxfId="702" priority="117">
      <formula>AND(AX90&lt;&gt;"",#REF!="",OR(COLUMN(AX90)=COLUMN(#REF!),COLUMN(AX90)=COLUMN(#REF!)))</formula>
    </cfRule>
  </conditionalFormatting>
  <conditionalFormatting sqref="AW91">
    <cfRule type="expression" dxfId="701" priority="116">
      <formula>AND(AW91&lt;&gt;"",#REF!="",OR(COLUMN(AW91)=COLUMN(#REF!),COLUMN(AW91)=COLUMN(#REF!)))</formula>
    </cfRule>
  </conditionalFormatting>
  <conditionalFormatting sqref="AX91">
    <cfRule type="expression" dxfId="700" priority="115">
      <formula>AND(AX91&lt;&gt;"",#REF!="",OR(COLUMN(AX91)=COLUMN(#REF!),COLUMN(AX91)=COLUMN(#REF!)))</formula>
    </cfRule>
  </conditionalFormatting>
  <conditionalFormatting sqref="AW92">
    <cfRule type="expression" dxfId="699" priority="114">
      <formula>AND(AW92&lt;&gt;"",#REF!="",OR(COLUMN(AW92)=COLUMN(#REF!),COLUMN(AW92)=COLUMN(#REF!)))</formula>
    </cfRule>
  </conditionalFormatting>
  <conditionalFormatting sqref="AX92">
    <cfRule type="expression" dxfId="698" priority="113">
      <formula>AND(AX92&lt;&gt;"",#REF!="",OR(COLUMN(AX92)=COLUMN(#REF!),COLUMN(AX92)=COLUMN(#REF!)))</formula>
    </cfRule>
  </conditionalFormatting>
  <conditionalFormatting sqref="AW93">
    <cfRule type="expression" dxfId="697" priority="112">
      <formula>AND(AW93&lt;&gt;"",#REF!="",OR(COLUMN(AW93)=COLUMN(#REF!),COLUMN(AW93)=COLUMN(#REF!)))</formula>
    </cfRule>
  </conditionalFormatting>
  <conditionalFormatting sqref="AX93">
    <cfRule type="expression" dxfId="696" priority="111">
      <formula>AND(AX93&lt;&gt;"",#REF!="",OR(COLUMN(AX93)=COLUMN(#REF!),COLUMN(AX93)=COLUMN(#REF!)))</formula>
    </cfRule>
  </conditionalFormatting>
  <conditionalFormatting sqref="AW94">
    <cfRule type="expression" dxfId="695" priority="110">
      <formula>AND(AW94&lt;&gt;"",#REF!="",OR(COLUMN(AW94)=COLUMN(#REF!),COLUMN(AW94)=COLUMN(#REF!)))</formula>
    </cfRule>
  </conditionalFormatting>
  <conditionalFormatting sqref="AX94">
    <cfRule type="expression" dxfId="694" priority="109">
      <formula>AND(AX94&lt;&gt;"",#REF!="",OR(COLUMN(AX94)=COLUMN(#REF!),COLUMN(AX94)=COLUMN(#REF!)))</formula>
    </cfRule>
  </conditionalFormatting>
  <conditionalFormatting sqref="AW95">
    <cfRule type="expression" dxfId="693" priority="108">
      <formula>AND(AW95&lt;&gt;"",#REF!="",OR(COLUMN(AW95)=COLUMN(#REF!),COLUMN(AW95)=COLUMN(#REF!)))</formula>
    </cfRule>
  </conditionalFormatting>
  <conditionalFormatting sqref="AX95">
    <cfRule type="expression" dxfId="692" priority="107">
      <formula>AND(AX95&lt;&gt;"",#REF!="",OR(COLUMN(AX95)=COLUMN(#REF!),COLUMN(AX95)=COLUMN(#REF!)))</formula>
    </cfRule>
  </conditionalFormatting>
  <conditionalFormatting sqref="AW96">
    <cfRule type="expression" dxfId="691" priority="106">
      <formula>AND(AW96&lt;&gt;"",#REF!="",OR(COLUMN(AW96)=COLUMN(#REF!),COLUMN(AW96)=COLUMN(#REF!)))</formula>
    </cfRule>
  </conditionalFormatting>
  <conditionalFormatting sqref="AX96">
    <cfRule type="expression" dxfId="690" priority="105">
      <formula>AND(AX96&lt;&gt;"",#REF!="",OR(COLUMN(AX96)=COLUMN(#REF!),COLUMN(AX96)=COLUMN(#REF!)))</formula>
    </cfRule>
  </conditionalFormatting>
  <conditionalFormatting sqref="AW97">
    <cfRule type="expression" dxfId="689" priority="104">
      <formula>AND(AW97&lt;&gt;"",#REF!="",OR(COLUMN(AW97)=COLUMN(#REF!),COLUMN(AW97)=COLUMN(#REF!)))</formula>
    </cfRule>
  </conditionalFormatting>
  <conditionalFormatting sqref="AX97">
    <cfRule type="expression" dxfId="688" priority="103">
      <formula>AND(AX97&lt;&gt;"",#REF!="",OR(COLUMN(AX97)=COLUMN(#REF!),COLUMN(AX97)=COLUMN(#REF!)))</formula>
    </cfRule>
  </conditionalFormatting>
  <conditionalFormatting sqref="AW98">
    <cfRule type="expression" dxfId="687" priority="102">
      <formula>AND(AW98&lt;&gt;"",#REF!="",OR(COLUMN(AW98)=COLUMN(#REF!),COLUMN(AW98)=COLUMN(#REF!)))</formula>
    </cfRule>
  </conditionalFormatting>
  <conditionalFormatting sqref="AX98">
    <cfRule type="expression" dxfId="686" priority="101">
      <formula>AND(AX98&lt;&gt;"",#REF!="",OR(COLUMN(AX98)=COLUMN(#REF!),COLUMN(AX98)=COLUMN(#REF!)))</formula>
    </cfRule>
  </conditionalFormatting>
  <conditionalFormatting sqref="AW99">
    <cfRule type="expression" dxfId="685" priority="100">
      <formula>AND(AW99&lt;&gt;"",#REF!="",OR(COLUMN(AW99)=COLUMN(#REF!),COLUMN(AW99)=COLUMN(#REF!)))</formula>
    </cfRule>
  </conditionalFormatting>
  <conditionalFormatting sqref="AX99">
    <cfRule type="expression" dxfId="684" priority="99">
      <formula>AND(AX99&lt;&gt;"",#REF!="",OR(COLUMN(AX99)=COLUMN(#REF!),COLUMN(AX99)=COLUMN(#REF!)))</formula>
    </cfRule>
  </conditionalFormatting>
  <conditionalFormatting sqref="AW100">
    <cfRule type="expression" dxfId="683" priority="98">
      <formula>AND(AW100&lt;&gt;"",#REF!="",OR(COLUMN(AW100)=COLUMN(#REF!),COLUMN(AW100)=COLUMN(#REF!)))</formula>
    </cfRule>
  </conditionalFormatting>
  <conditionalFormatting sqref="AX100">
    <cfRule type="expression" dxfId="682" priority="97">
      <formula>AND(AX100&lt;&gt;"",#REF!="",OR(COLUMN(AX100)=COLUMN(#REF!),COLUMN(AX100)=COLUMN(#REF!)))</formula>
    </cfRule>
  </conditionalFormatting>
  <conditionalFormatting sqref="AW101">
    <cfRule type="expression" dxfId="681" priority="96">
      <formula>AND(AW101&lt;&gt;"",#REF!="",OR(COLUMN(AW101)=COLUMN(#REF!),COLUMN(AW101)=COLUMN(#REF!)))</formula>
    </cfRule>
  </conditionalFormatting>
  <conditionalFormatting sqref="AX101">
    <cfRule type="expression" dxfId="680" priority="95">
      <formula>AND(AX101&lt;&gt;"",#REF!="",OR(COLUMN(AX101)=COLUMN(#REF!),COLUMN(AX101)=COLUMN(#REF!)))</formula>
    </cfRule>
  </conditionalFormatting>
  <conditionalFormatting sqref="AW102">
    <cfRule type="expression" dxfId="679" priority="94">
      <formula>AND(AW102&lt;&gt;"",#REF!="",OR(COLUMN(AW102)=COLUMN(#REF!),COLUMN(AW102)=COLUMN(#REF!)))</formula>
    </cfRule>
  </conditionalFormatting>
  <conditionalFormatting sqref="AX102">
    <cfRule type="expression" dxfId="678" priority="93">
      <formula>AND(AX102&lt;&gt;"",#REF!="",OR(COLUMN(AX102)=COLUMN(#REF!),COLUMN(AX102)=COLUMN(#REF!)))</formula>
    </cfRule>
  </conditionalFormatting>
  <conditionalFormatting sqref="AW103">
    <cfRule type="expression" dxfId="677" priority="92">
      <formula>AND(AW103&lt;&gt;"",#REF!="",OR(COLUMN(AW103)=COLUMN(#REF!),COLUMN(AW103)=COLUMN(#REF!)))</formula>
    </cfRule>
  </conditionalFormatting>
  <conditionalFormatting sqref="AX103">
    <cfRule type="expression" dxfId="676" priority="91">
      <formula>AND(AX103&lt;&gt;"",#REF!="",OR(COLUMN(AX103)=COLUMN(#REF!),COLUMN(AX103)=COLUMN(#REF!)))</formula>
    </cfRule>
  </conditionalFormatting>
  <conditionalFormatting sqref="AW104">
    <cfRule type="expression" dxfId="675" priority="90">
      <formula>AND(AW104&lt;&gt;"",#REF!="",OR(COLUMN(AW104)=COLUMN(#REF!),COLUMN(AW104)=COLUMN(#REF!)))</formula>
    </cfRule>
  </conditionalFormatting>
  <conditionalFormatting sqref="AX104">
    <cfRule type="expression" dxfId="674" priority="89">
      <formula>AND(AX104&lt;&gt;"",#REF!="",OR(COLUMN(AX104)=COLUMN(#REF!),COLUMN(AX104)=COLUMN(#REF!)))</formula>
    </cfRule>
  </conditionalFormatting>
  <conditionalFormatting sqref="AW105">
    <cfRule type="expression" dxfId="673" priority="88">
      <formula>AND(AW105&lt;&gt;"",#REF!="",OR(COLUMN(AW105)=COLUMN(#REF!),COLUMN(AW105)=COLUMN(#REF!)))</formula>
    </cfRule>
  </conditionalFormatting>
  <conditionalFormatting sqref="AX105">
    <cfRule type="expression" dxfId="672" priority="87">
      <formula>AND(AX105&lt;&gt;"",#REF!="",OR(COLUMN(AX105)=COLUMN(#REF!),COLUMN(AX105)=COLUMN(#REF!)))</formula>
    </cfRule>
  </conditionalFormatting>
  <conditionalFormatting sqref="AW106">
    <cfRule type="expression" dxfId="671" priority="86">
      <formula>AND(AW106&lt;&gt;"",#REF!="",OR(COLUMN(AW106)=COLUMN(#REF!),COLUMN(AW106)=COLUMN(#REF!)))</formula>
    </cfRule>
  </conditionalFormatting>
  <conditionalFormatting sqref="AX106">
    <cfRule type="expression" dxfId="670" priority="85">
      <formula>AND(AX106&lt;&gt;"",#REF!="",OR(COLUMN(AX106)=COLUMN(#REF!),COLUMN(AX106)=COLUMN(#REF!)))</formula>
    </cfRule>
  </conditionalFormatting>
  <conditionalFormatting sqref="AW107">
    <cfRule type="expression" dxfId="669" priority="84">
      <formula>AND(AW107&lt;&gt;"",#REF!="",OR(COLUMN(AW107)=COLUMN(#REF!),COLUMN(AW107)=COLUMN(#REF!)))</formula>
    </cfRule>
  </conditionalFormatting>
  <conditionalFormatting sqref="AX107">
    <cfRule type="expression" dxfId="668" priority="83">
      <formula>AND(AX107&lt;&gt;"",#REF!="",OR(COLUMN(AX107)=COLUMN(#REF!),COLUMN(AX107)=COLUMN(#REF!)))</formula>
    </cfRule>
  </conditionalFormatting>
  <conditionalFormatting sqref="AW108">
    <cfRule type="expression" dxfId="667" priority="82">
      <formula>AND(AW108&lt;&gt;"",#REF!="",OR(COLUMN(AW108)=COLUMN(#REF!),COLUMN(AW108)=COLUMN(#REF!)))</formula>
    </cfRule>
  </conditionalFormatting>
  <conditionalFormatting sqref="AX108">
    <cfRule type="expression" dxfId="666" priority="81">
      <formula>AND(AX108&lt;&gt;"",#REF!="",OR(COLUMN(AX108)=COLUMN(#REF!),COLUMN(AX108)=COLUMN(#REF!)))</formula>
    </cfRule>
  </conditionalFormatting>
  <conditionalFormatting sqref="AW109">
    <cfRule type="expression" dxfId="665" priority="80">
      <formula>AND(AW109&lt;&gt;"",#REF!="",OR(COLUMN(AW109)=COLUMN(#REF!),COLUMN(AW109)=COLUMN(#REF!)))</formula>
    </cfRule>
  </conditionalFormatting>
  <conditionalFormatting sqref="AX109">
    <cfRule type="expression" dxfId="664" priority="79">
      <formula>AND(AX109&lt;&gt;"",#REF!="",OR(COLUMN(AX109)=COLUMN(#REF!),COLUMN(AX109)=COLUMN(#REF!)))</formula>
    </cfRule>
  </conditionalFormatting>
  <conditionalFormatting sqref="AW110">
    <cfRule type="expression" dxfId="663" priority="78">
      <formula>AND(AW110&lt;&gt;"",#REF!="",OR(COLUMN(AW110)=COLUMN(#REF!),COLUMN(AW110)=COLUMN(#REF!)))</formula>
    </cfRule>
  </conditionalFormatting>
  <conditionalFormatting sqref="AX110">
    <cfRule type="expression" dxfId="662" priority="77">
      <formula>AND(AX110&lt;&gt;"",#REF!="",OR(COLUMN(AX110)=COLUMN(#REF!),COLUMN(AX110)=COLUMN(#REF!)))</formula>
    </cfRule>
  </conditionalFormatting>
  <conditionalFormatting sqref="AW111">
    <cfRule type="expression" dxfId="661" priority="76">
      <formula>AND(AW111&lt;&gt;"",#REF!="",OR(COLUMN(AW111)=COLUMN(#REF!),COLUMN(AW111)=COLUMN(#REF!)))</formula>
    </cfRule>
  </conditionalFormatting>
  <conditionalFormatting sqref="AX111">
    <cfRule type="expression" dxfId="660" priority="75">
      <formula>AND(AX111&lt;&gt;"",#REF!="",OR(COLUMN(AX111)=COLUMN(#REF!),COLUMN(AX111)=COLUMN(#REF!)))</formula>
    </cfRule>
  </conditionalFormatting>
  <conditionalFormatting sqref="AW112">
    <cfRule type="expression" dxfId="659" priority="74">
      <formula>AND(AW112&lt;&gt;"",#REF!="",OR(COLUMN(AW112)=COLUMN(#REF!),COLUMN(AW112)=COLUMN(#REF!)))</formula>
    </cfRule>
  </conditionalFormatting>
  <conditionalFormatting sqref="AX112">
    <cfRule type="expression" dxfId="658" priority="73">
      <formula>AND(AX112&lt;&gt;"",#REF!="",OR(COLUMN(AX112)=COLUMN(#REF!),COLUMN(AX112)=COLUMN(#REF!)))</formula>
    </cfRule>
  </conditionalFormatting>
  <conditionalFormatting sqref="AW113">
    <cfRule type="expression" dxfId="657" priority="72">
      <formula>AND(AW113&lt;&gt;"",#REF!="",OR(COLUMN(AW113)=COLUMN(#REF!),COLUMN(AW113)=COLUMN(#REF!)))</formula>
    </cfRule>
  </conditionalFormatting>
  <conditionalFormatting sqref="AX113">
    <cfRule type="expression" dxfId="656" priority="71">
      <formula>AND(AX113&lt;&gt;"",#REF!="",OR(COLUMN(AX113)=COLUMN(#REF!),COLUMN(AX113)=COLUMN(#REF!)))</formula>
    </cfRule>
  </conditionalFormatting>
  <conditionalFormatting sqref="AW114">
    <cfRule type="expression" dxfId="655" priority="70">
      <formula>AND(AW114&lt;&gt;"",#REF!="",OR(COLUMN(AW114)=COLUMN(#REF!),COLUMN(AW114)=COLUMN(#REF!)))</formula>
    </cfRule>
  </conditionalFormatting>
  <conditionalFormatting sqref="AX114">
    <cfRule type="expression" dxfId="654" priority="69">
      <formula>AND(AX114&lt;&gt;"",#REF!="",OR(COLUMN(AX114)=COLUMN(#REF!),COLUMN(AX114)=COLUMN(#REF!)))</formula>
    </cfRule>
  </conditionalFormatting>
  <conditionalFormatting sqref="AW115">
    <cfRule type="expression" dxfId="653" priority="68">
      <formula>AND(AW115&lt;&gt;"",#REF!="",OR(COLUMN(AW115)=COLUMN(#REF!),COLUMN(AW115)=COLUMN(#REF!)))</formula>
    </cfRule>
  </conditionalFormatting>
  <conditionalFormatting sqref="AX115">
    <cfRule type="expression" dxfId="652" priority="67">
      <formula>AND(AX115&lt;&gt;"",#REF!="",OR(COLUMN(AX115)=COLUMN(#REF!),COLUMN(AX115)=COLUMN(#REF!)))</formula>
    </cfRule>
  </conditionalFormatting>
  <conditionalFormatting sqref="AW116">
    <cfRule type="expression" dxfId="651" priority="66">
      <formula>AND(AW116&lt;&gt;"",#REF!="",OR(COLUMN(AW116)=COLUMN(#REF!),COLUMN(AW116)=COLUMN(#REF!)))</formula>
    </cfRule>
  </conditionalFormatting>
  <conditionalFormatting sqref="AX116">
    <cfRule type="expression" dxfId="650" priority="65">
      <formula>AND(AX116&lt;&gt;"",#REF!="",OR(COLUMN(AX116)=COLUMN(#REF!),COLUMN(AX116)=COLUMN(#REF!)))</formula>
    </cfRule>
  </conditionalFormatting>
  <conditionalFormatting sqref="AW117">
    <cfRule type="expression" dxfId="649" priority="64">
      <formula>AND(AW117&lt;&gt;"",#REF!="",OR(COLUMN(AW117)=COLUMN(#REF!),COLUMN(AW117)=COLUMN(#REF!)))</formula>
    </cfRule>
  </conditionalFormatting>
  <conditionalFormatting sqref="AX117">
    <cfRule type="expression" dxfId="648" priority="63">
      <formula>AND(AX117&lt;&gt;"",#REF!="",OR(COLUMN(AX117)=COLUMN(#REF!),COLUMN(AX117)=COLUMN(#REF!)))</formula>
    </cfRule>
  </conditionalFormatting>
  <conditionalFormatting sqref="AW118">
    <cfRule type="expression" dxfId="647" priority="62">
      <formula>AND(AW118&lt;&gt;"",#REF!="",OR(COLUMN(AW118)=COLUMN(#REF!),COLUMN(AW118)=COLUMN(#REF!)))</formula>
    </cfRule>
  </conditionalFormatting>
  <conditionalFormatting sqref="AX118">
    <cfRule type="expression" dxfId="646" priority="61">
      <formula>AND(AX118&lt;&gt;"",#REF!="",OR(COLUMN(AX118)=COLUMN(#REF!),COLUMN(AX118)=COLUMN(#REF!)))</formula>
    </cfRule>
  </conditionalFormatting>
  <conditionalFormatting sqref="AW119">
    <cfRule type="expression" dxfId="645" priority="60">
      <formula>AND(AW119&lt;&gt;"",#REF!="",OR(COLUMN(AW119)=COLUMN(#REF!),COLUMN(AW119)=COLUMN(#REF!)))</formula>
    </cfRule>
  </conditionalFormatting>
  <conditionalFormatting sqref="AX119">
    <cfRule type="expression" dxfId="644" priority="59">
      <formula>AND(AX119&lt;&gt;"",#REF!="",OR(COLUMN(AX119)=COLUMN(#REF!),COLUMN(AX119)=COLUMN(#REF!)))</formula>
    </cfRule>
  </conditionalFormatting>
  <conditionalFormatting sqref="AW120">
    <cfRule type="expression" dxfId="643" priority="58">
      <formula>AND(AW120&lt;&gt;"",#REF!="",OR(COLUMN(AW120)=COLUMN(#REF!),COLUMN(AW120)=COLUMN(#REF!)))</formula>
    </cfRule>
  </conditionalFormatting>
  <conditionalFormatting sqref="AX120">
    <cfRule type="expression" dxfId="642" priority="57">
      <formula>AND(AX120&lt;&gt;"",#REF!="",OR(COLUMN(AX120)=COLUMN(#REF!),COLUMN(AX120)=COLUMN(#REF!)))</formula>
    </cfRule>
  </conditionalFormatting>
  <conditionalFormatting sqref="AW121">
    <cfRule type="expression" dxfId="641" priority="56">
      <formula>AND(AW121&lt;&gt;"",#REF!="",OR(COLUMN(AW121)=COLUMN(#REF!),COLUMN(AW121)=COLUMN(#REF!)))</formula>
    </cfRule>
  </conditionalFormatting>
  <conditionalFormatting sqref="AX121">
    <cfRule type="expression" dxfId="640" priority="55">
      <formula>AND(AX121&lt;&gt;"",#REF!="",OR(COLUMN(AX121)=COLUMN(#REF!),COLUMN(AX121)=COLUMN(#REF!)))</formula>
    </cfRule>
  </conditionalFormatting>
  <conditionalFormatting sqref="AW122">
    <cfRule type="expression" dxfId="639" priority="54">
      <formula>AND(AW122&lt;&gt;"",#REF!="",OR(COLUMN(AW122)=COLUMN(#REF!),COLUMN(AW122)=COLUMN(#REF!)))</formula>
    </cfRule>
  </conditionalFormatting>
  <conditionalFormatting sqref="AX122">
    <cfRule type="expression" dxfId="638" priority="53">
      <formula>AND(AX122&lt;&gt;"",#REF!="",OR(COLUMN(AX122)=COLUMN(#REF!),COLUMN(AX122)=COLUMN(#REF!)))</formula>
    </cfRule>
  </conditionalFormatting>
  <conditionalFormatting sqref="AW123">
    <cfRule type="expression" dxfId="637" priority="52">
      <formula>AND(AW123&lt;&gt;"",#REF!="",OR(COLUMN(AW123)=COLUMN(#REF!),COLUMN(AW123)=COLUMN(#REF!)))</formula>
    </cfRule>
  </conditionalFormatting>
  <conditionalFormatting sqref="AX123">
    <cfRule type="expression" dxfId="636" priority="51">
      <formula>AND(AX123&lt;&gt;"",#REF!="",OR(COLUMN(AX123)=COLUMN(#REF!),COLUMN(AX123)=COLUMN(#REF!)))</formula>
    </cfRule>
  </conditionalFormatting>
  <conditionalFormatting sqref="AW124">
    <cfRule type="expression" dxfId="635" priority="50">
      <formula>AND(AW124&lt;&gt;"",#REF!="",OR(COLUMN(AW124)=COLUMN(#REF!),COLUMN(AW124)=COLUMN(#REF!)))</formula>
    </cfRule>
  </conditionalFormatting>
  <conditionalFormatting sqref="AX124">
    <cfRule type="expression" dxfId="634" priority="49">
      <formula>AND(AX124&lt;&gt;"",#REF!="",OR(COLUMN(AX124)=COLUMN(#REF!),COLUMN(AX124)=COLUMN(#REF!)))</formula>
    </cfRule>
  </conditionalFormatting>
  <conditionalFormatting sqref="AW125">
    <cfRule type="expression" dxfId="633" priority="48">
      <formula>AND(AW125&lt;&gt;"",#REF!="",OR(COLUMN(AW125)=COLUMN(#REF!),COLUMN(AW125)=COLUMN(#REF!)))</formula>
    </cfRule>
  </conditionalFormatting>
  <conditionalFormatting sqref="AX125">
    <cfRule type="expression" dxfId="632" priority="47">
      <formula>AND(AX125&lt;&gt;"",#REF!="",OR(COLUMN(AX125)=COLUMN(#REF!),COLUMN(AX125)=COLUMN(#REF!)))</formula>
    </cfRule>
  </conditionalFormatting>
  <conditionalFormatting sqref="AW126">
    <cfRule type="expression" dxfId="631" priority="46">
      <formula>AND(AW126&lt;&gt;"",#REF!="",OR(COLUMN(AW126)=COLUMN(#REF!),COLUMN(AW126)=COLUMN(#REF!)))</formula>
    </cfRule>
  </conditionalFormatting>
  <conditionalFormatting sqref="AX126">
    <cfRule type="expression" dxfId="630" priority="45">
      <formula>AND(AX126&lt;&gt;"",#REF!="",OR(COLUMN(AX126)=COLUMN(#REF!),COLUMN(AX126)=COLUMN(#REF!)))</formula>
    </cfRule>
  </conditionalFormatting>
  <conditionalFormatting sqref="AW127">
    <cfRule type="expression" dxfId="629" priority="44">
      <formula>AND(AW127&lt;&gt;"",#REF!="",OR(COLUMN(AW127)=COLUMN(#REF!),COLUMN(AW127)=COLUMN(#REF!)))</formula>
    </cfRule>
  </conditionalFormatting>
  <conditionalFormatting sqref="AX127">
    <cfRule type="expression" dxfId="628" priority="43">
      <formula>AND(AX127&lt;&gt;"",#REF!="",OR(COLUMN(AX127)=COLUMN(#REF!),COLUMN(AX127)=COLUMN(#REF!)))</formula>
    </cfRule>
  </conditionalFormatting>
  <conditionalFormatting sqref="AW128">
    <cfRule type="expression" dxfId="627" priority="42">
      <formula>AND(AW128&lt;&gt;"",#REF!="",OR(COLUMN(AW128)=COLUMN(#REF!),COLUMN(AW128)=COLUMN(#REF!)))</formula>
    </cfRule>
  </conditionalFormatting>
  <conditionalFormatting sqref="AX128">
    <cfRule type="expression" dxfId="626" priority="41">
      <formula>AND(AX128&lt;&gt;"",#REF!="",OR(COLUMN(AX128)=COLUMN(#REF!),COLUMN(AX128)=COLUMN(#REF!)))</formula>
    </cfRule>
  </conditionalFormatting>
  <conditionalFormatting sqref="AW129">
    <cfRule type="expression" dxfId="625" priority="40">
      <formula>AND(AW129&lt;&gt;"",#REF!="",OR(COLUMN(AW129)=COLUMN(#REF!),COLUMN(AW129)=COLUMN(#REF!)))</formula>
    </cfRule>
  </conditionalFormatting>
  <conditionalFormatting sqref="AX129">
    <cfRule type="expression" dxfId="624" priority="39">
      <formula>AND(AX129&lt;&gt;"",#REF!="",OR(COLUMN(AX129)=COLUMN(#REF!),COLUMN(AX129)=COLUMN(#REF!)))</formula>
    </cfRule>
  </conditionalFormatting>
  <conditionalFormatting sqref="AW130">
    <cfRule type="expression" dxfId="623" priority="38">
      <formula>AND(AW130&lt;&gt;"",#REF!="",OR(COLUMN(AW130)=COLUMN(#REF!),COLUMN(AW130)=COLUMN(#REF!)))</formula>
    </cfRule>
  </conditionalFormatting>
  <conditionalFormatting sqref="AX130">
    <cfRule type="expression" dxfId="622" priority="37">
      <formula>AND(AX130&lt;&gt;"",#REF!="",OR(COLUMN(AX130)=COLUMN(#REF!),COLUMN(AX130)=COLUMN(#REF!)))</formula>
    </cfRule>
  </conditionalFormatting>
  <conditionalFormatting sqref="AW131">
    <cfRule type="expression" dxfId="621" priority="36">
      <formula>AND(AW131&lt;&gt;"",#REF!="",OR(COLUMN(AW131)=COLUMN(#REF!),COLUMN(AW131)=COLUMN(#REF!)))</formula>
    </cfRule>
  </conditionalFormatting>
  <conditionalFormatting sqref="AX131">
    <cfRule type="expression" dxfId="620" priority="35">
      <formula>AND(AX131&lt;&gt;"",#REF!="",OR(COLUMN(AX131)=COLUMN(#REF!),COLUMN(AX131)=COLUMN(#REF!)))</formula>
    </cfRule>
  </conditionalFormatting>
  <conditionalFormatting sqref="AW132">
    <cfRule type="expression" dxfId="619" priority="34">
      <formula>AND(AW132&lt;&gt;"",#REF!="",OR(COLUMN(AW132)=COLUMN(#REF!),COLUMN(AW132)=COLUMN(#REF!)))</formula>
    </cfRule>
  </conditionalFormatting>
  <conditionalFormatting sqref="AX132">
    <cfRule type="expression" dxfId="618" priority="33">
      <formula>AND(AX132&lt;&gt;"",#REF!="",OR(COLUMN(AX132)=COLUMN(#REF!),COLUMN(AX132)=COLUMN(#REF!)))</formula>
    </cfRule>
  </conditionalFormatting>
  <conditionalFormatting sqref="AW133">
    <cfRule type="expression" dxfId="617" priority="32">
      <formula>AND(AW133&lt;&gt;"",#REF!="",OR(COLUMN(AW133)=COLUMN(#REF!),COLUMN(AW133)=COLUMN(#REF!)))</formula>
    </cfRule>
  </conditionalFormatting>
  <conditionalFormatting sqref="AX133">
    <cfRule type="expression" dxfId="616" priority="31">
      <formula>AND(AX133&lt;&gt;"",#REF!="",OR(COLUMN(AX133)=COLUMN(#REF!),COLUMN(AX133)=COLUMN(#REF!)))</formula>
    </cfRule>
  </conditionalFormatting>
  <conditionalFormatting sqref="AW134">
    <cfRule type="expression" dxfId="615" priority="30">
      <formula>AND(AW134&lt;&gt;"",#REF!="",OR(COLUMN(AW134)=COLUMN(#REF!),COLUMN(AW134)=COLUMN(#REF!)))</formula>
    </cfRule>
  </conditionalFormatting>
  <conditionalFormatting sqref="AX134">
    <cfRule type="expression" dxfId="614" priority="29">
      <formula>AND(AX134&lt;&gt;"",#REF!="",OR(COLUMN(AX134)=COLUMN(#REF!),COLUMN(AX134)=COLUMN(#REF!)))</formula>
    </cfRule>
  </conditionalFormatting>
  <conditionalFormatting sqref="AW135">
    <cfRule type="expression" dxfId="613" priority="28">
      <formula>AND(AW135&lt;&gt;"",#REF!="",OR(COLUMN(AW135)=COLUMN(#REF!),COLUMN(AW135)=COLUMN(#REF!)))</formula>
    </cfRule>
  </conditionalFormatting>
  <conditionalFormatting sqref="AX135">
    <cfRule type="expression" dxfId="612" priority="27">
      <formula>AND(AX135&lt;&gt;"",#REF!="",OR(COLUMN(AX135)=COLUMN(#REF!),COLUMN(AX135)=COLUMN(#REF!)))</formula>
    </cfRule>
  </conditionalFormatting>
  <conditionalFormatting sqref="AW136">
    <cfRule type="expression" dxfId="611" priority="26">
      <formula>AND(AW136&lt;&gt;"",#REF!="",OR(COLUMN(AW136)=COLUMN(#REF!),COLUMN(AW136)=COLUMN(#REF!)))</formula>
    </cfRule>
  </conditionalFormatting>
  <conditionalFormatting sqref="AX136">
    <cfRule type="expression" dxfId="610" priority="25">
      <formula>AND(AX136&lt;&gt;"",#REF!="",OR(COLUMN(AX136)=COLUMN(#REF!),COLUMN(AX136)=COLUMN(#REF!)))</formula>
    </cfRule>
  </conditionalFormatting>
  <conditionalFormatting sqref="AW137">
    <cfRule type="expression" dxfId="609" priority="24">
      <formula>AND(AW137&lt;&gt;"",#REF!="",OR(COLUMN(AW137)=COLUMN(#REF!),COLUMN(AW137)=COLUMN(#REF!)))</formula>
    </cfRule>
  </conditionalFormatting>
  <conditionalFormatting sqref="AX137">
    <cfRule type="expression" dxfId="608" priority="23">
      <formula>AND(AX137&lt;&gt;"",#REF!="",OR(COLUMN(AX137)=COLUMN(#REF!),COLUMN(AX137)=COLUMN(#REF!)))</formula>
    </cfRule>
  </conditionalFormatting>
  <conditionalFormatting sqref="AW138">
    <cfRule type="expression" dxfId="607" priority="22">
      <formula>AND(AW138&lt;&gt;"",#REF!="",OR(COLUMN(AW138)=COLUMN(#REF!),COLUMN(AW138)=COLUMN(#REF!)))</formula>
    </cfRule>
  </conditionalFormatting>
  <conditionalFormatting sqref="AX138">
    <cfRule type="expression" dxfId="606" priority="21">
      <formula>AND(AX138&lt;&gt;"",#REF!="",OR(COLUMN(AX138)=COLUMN(#REF!),COLUMN(AX138)=COLUMN(#REF!)))</formula>
    </cfRule>
  </conditionalFormatting>
  <conditionalFormatting sqref="AW139">
    <cfRule type="expression" dxfId="605" priority="20">
      <formula>AND(AW139&lt;&gt;"",#REF!="",OR(COLUMN(AW139)=COLUMN(#REF!),COLUMN(AW139)=COLUMN(#REF!)))</formula>
    </cfRule>
  </conditionalFormatting>
  <conditionalFormatting sqref="AX139">
    <cfRule type="expression" dxfId="604" priority="19">
      <formula>AND(AX139&lt;&gt;"",#REF!="",OR(COLUMN(AX139)=COLUMN(#REF!),COLUMN(AX139)=COLUMN(#REF!)))</formula>
    </cfRule>
  </conditionalFormatting>
  <conditionalFormatting sqref="AW140">
    <cfRule type="expression" dxfId="603" priority="18">
      <formula>AND(AW140&lt;&gt;"",#REF!="",OR(COLUMN(AW140)=COLUMN(#REF!),COLUMN(AW140)=COLUMN(#REF!)))</formula>
    </cfRule>
  </conditionalFormatting>
  <conditionalFormatting sqref="AX140">
    <cfRule type="expression" dxfId="602" priority="17">
      <formula>AND(AX140&lt;&gt;"",#REF!="",OR(COLUMN(AX140)=COLUMN(#REF!),COLUMN(AX140)=COLUMN(#REF!)))</formula>
    </cfRule>
  </conditionalFormatting>
  <conditionalFormatting sqref="AW141">
    <cfRule type="expression" dxfId="601" priority="16">
      <formula>AND(AW141&lt;&gt;"",#REF!="",OR(COLUMN(AW141)=COLUMN(#REF!),COLUMN(AW141)=COLUMN(#REF!)))</formula>
    </cfRule>
  </conditionalFormatting>
  <conditionalFormatting sqref="AX141">
    <cfRule type="expression" dxfId="600" priority="15">
      <formula>AND(AX141&lt;&gt;"",#REF!="",OR(COLUMN(AX141)=COLUMN(#REF!),COLUMN(AX141)=COLUMN(#REF!)))</formula>
    </cfRule>
  </conditionalFormatting>
  <conditionalFormatting sqref="AW142">
    <cfRule type="expression" dxfId="599" priority="14">
      <formula>AND(AW142&lt;&gt;"",#REF!="",OR(COLUMN(AW142)=COLUMN(#REF!),COLUMN(AW142)=COLUMN(#REF!)))</formula>
    </cfRule>
  </conditionalFormatting>
  <conditionalFormatting sqref="AX142">
    <cfRule type="expression" dxfId="598" priority="13">
      <formula>AND(AX142&lt;&gt;"",#REF!="",OR(COLUMN(AX142)=COLUMN(#REF!),COLUMN(AX142)=COLUMN(#REF!)))</formula>
    </cfRule>
  </conditionalFormatting>
  <conditionalFormatting sqref="AW143">
    <cfRule type="expression" dxfId="597" priority="12">
      <formula>AND(AW143&lt;&gt;"",#REF!="",OR(COLUMN(AW143)=COLUMN(#REF!),COLUMN(AW143)=COLUMN(#REF!)))</formula>
    </cfRule>
  </conditionalFormatting>
  <conditionalFormatting sqref="AX143">
    <cfRule type="expression" dxfId="596" priority="11">
      <formula>AND(AX143&lt;&gt;"",#REF!="",OR(COLUMN(AX143)=COLUMN(#REF!),COLUMN(AX143)=COLUMN(#REF!)))</formula>
    </cfRule>
  </conditionalFormatting>
  <conditionalFormatting sqref="AW144">
    <cfRule type="expression" dxfId="595" priority="10">
      <formula>AND(AW144&lt;&gt;"",#REF!="",OR(COLUMN(AW144)=COLUMN(#REF!),COLUMN(AW144)=COLUMN(#REF!)))</formula>
    </cfRule>
  </conditionalFormatting>
  <conditionalFormatting sqref="AX144">
    <cfRule type="expression" dxfId="594" priority="9">
      <formula>AND(AX144&lt;&gt;"",#REF!="",OR(COLUMN(AX144)=COLUMN(#REF!),COLUMN(AX144)=COLUMN(#REF!)))</formula>
    </cfRule>
  </conditionalFormatting>
  <conditionalFormatting sqref="AW145">
    <cfRule type="expression" dxfId="593" priority="8">
      <formula>AND(AW145&lt;&gt;"",#REF!="",OR(COLUMN(AW145)=COLUMN(#REF!),COLUMN(AW145)=COLUMN(#REF!)))</formula>
    </cfRule>
  </conditionalFormatting>
  <conditionalFormatting sqref="AX145">
    <cfRule type="expression" dxfId="592" priority="7">
      <formula>AND(AX145&lt;&gt;"",#REF!="",OR(COLUMN(AX145)=COLUMN(#REF!),COLUMN(AX145)=COLUMN(#REF!)))</formula>
    </cfRule>
  </conditionalFormatting>
  <conditionalFormatting sqref="AW146">
    <cfRule type="expression" dxfId="591" priority="6">
      <formula>AND(AW146&lt;&gt;"",#REF!="",OR(COLUMN(AW146)=COLUMN(#REF!),COLUMN(AW146)=COLUMN(#REF!)))</formula>
    </cfRule>
  </conditionalFormatting>
  <conditionalFormatting sqref="AX146">
    <cfRule type="expression" dxfId="590" priority="5">
      <formula>AND(AX146&lt;&gt;"",#REF!="",OR(COLUMN(AX146)=COLUMN(#REF!),COLUMN(AX146)=COLUMN(#REF!)))</formula>
    </cfRule>
  </conditionalFormatting>
  <conditionalFormatting sqref="AW147">
    <cfRule type="expression" dxfId="589" priority="4">
      <formula>AND(AW147&lt;&gt;"",#REF!="",OR(COLUMN(AW147)=COLUMN(#REF!),COLUMN(AW147)=COLUMN(#REF!)))</formula>
    </cfRule>
  </conditionalFormatting>
  <conditionalFormatting sqref="AX147">
    <cfRule type="expression" dxfId="588" priority="3">
      <formula>AND(AX147&lt;&gt;"",#REF!="",OR(COLUMN(AX147)=COLUMN(#REF!),COLUMN(AX147)=COLUMN(#REF!)))</formula>
    </cfRule>
  </conditionalFormatting>
  <conditionalFormatting sqref="AW148">
    <cfRule type="expression" dxfId="587" priority="2">
      <formula>AND(AW148&lt;&gt;"",#REF!="",OR(COLUMN(AW148)=COLUMN(#REF!),COLUMN(AW148)=COLUMN(#REF!)))</formula>
    </cfRule>
  </conditionalFormatting>
  <conditionalFormatting sqref="AX148">
    <cfRule type="expression" dxfId="586" priority="1">
      <formula>AND(AX148&lt;&gt;"",#REF!="",OR(COLUMN(AX148)=COLUMN(#REF!),COLUMN(AX148)=COLUMN(#REF!)))</formula>
    </cfRule>
  </conditionalFormatting>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82"/>
  <sheetViews>
    <sheetView showGridLines="0" zoomScale="80" zoomScaleNormal="80" workbookViewId="0">
      <pane xSplit="2" ySplit="5" topLeftCell="C9" activePane="bottomRight" state="frozen"/>
      <selection activeCell="K3" sqref="K3:L3"/>
      <selection pane="topRight" activeCell="K3" sqref="K3:L3"/>
      <selection pane="bottomLeft" activeCell="K3" sqref="K3:L3"/>
      <selection pane="bottomRight" activeCell="J25" sqref="J25"/>
    </sheetView>
  </sheetViews>
  <sheetFormatPr defaultColWidth="8.69921875" defaultRowHeight="15.75" customHeight="1"/>
  <cols>
    <col min="1" max="1" width="3.09765625" customWidth="1"/>
    <col min="2" max="2" width="31.796875" style="804" bestFit="1" customWidth="1"/>
    <col min="3" max="3" width="13.3984375" style="643" bestFit="1" customWidth="1"/>
    <col min="4" max="4" width="9.69921875" style="804" bestFit="1" customWidth="1"/>
    <col min="5" max="5" width="12.8984375" style="804" bestFit="1" customWidth="1"/>
    <col min="6" max="6" width="12.3984375" style="645" bestFit="1" customWidth="1"/>
    <col min="7" max="7" width="11" style="10" bestFit="1" customWidth="1"/>
    <col min="8" max="8" width="13.3984375" style="10" bestFit="1" customWidth="1"/>
    <col min="9" max="9" width="9.8984375" style="805" bestFit="1" customWidth="1"/>
    <col min="10" max="10" width="11.59765625" style="10" bestFit="1" customWidth="1"/>
    <col min="11" max="11" width="9.59765625" style="10" bestFit="1" customWidth="1"/>
    <col min="12" max="12" width="9.09765625" style="806" bestFit="1" customWidth="1"/>
    <col min="13" max="13" width="8.09765625" style="796" bestFit="1" customWidth="1"/>
    <col min="14" max="14" width="15.19921875" style="807" bestFit="1" customWidth="1"/>
    <col min="15" max="15" width="12.09765625" style="805" bestFit="1" customWidth="1"/>
    <col min="16" max="16" width="15.59765625" style="806" bestFit="1" customWidth="1"/>
    <col min="17" max="17" width="14" style="793" bestFit="1" customWidth="1"/>
    <col min="18" max="18" width="14.59765625" style="793" bestFit="1" customWidth="1"/>
    <col min="19" max="19" width="13.59765625" style="807" bestFit="1" customWidth="1"/>
    <col min="20" max="20" width="13.09765625" style="510" bestFit="1" customWidth="1"/>
    <col min="21" max="21" width="17.09765625" style="797" bestFit="1" customWidth="1"/>
    <col min="22" max="22" width="13.69921875" style="510" bestFit="1" customWidth="1"/>
    <col min="23" max="23" width="17.69921875" style="797" bestFit="1" customWidth="1"/>
    <col min="24" max="24" width="13.69921875" style="510" bestFit="1" customWidth="1"/>
    <col min="25" max="25" width="17.69921875" style="797" bestFit="1" customWidth="1"/>
    <col min="26" max="26" width="13.69921875" style="510" bestFit="1" customWidth="1"/>
    <col min="27" max="27" width="17.69921875" style="797" bestFit="1" customWidth="1"/>
    <col min="28" max="28" width="17" style="510" bestFit="1" customWidth="1"/>
    <col min="29" max="29" width="13.09765625" style="798" bestFit="1" customWidth="1"/>
    <col min="30" max="30" width="14.3984375" style="808" bestFit="1" customWidth="1"/>
    <col min="31" max="31" width="31.796875" style="809" bestFit="1" customWidth="1"/>
    <col min="32" max="32" width="31.796875" style="810" bestFit="1" customWidth="1"/>
    <col min="33" max="33" width="18.09765625" style="811" bestFit="1" customWidth="1"/>
    <col min="34" max="34" width="16.09765625" style="811" bestFit="1" customWidth="1"/>
    <col min="35" max="35" width="17.5" style="811" bestFit="1" customWidth="1"/>
    <col min="36" max="36" width="15.09765625" style="811" bestFit="1" customWidth="1"/>
    <col min="37" max="37" width="14.3984375" style="811" bestFit="1" customWidth="1"/>
    <col min="38" max="38" width="13.8984375" style="801" bestFit="1" customWidth="1"/>
    <col min="39" max="39" width="13.59765625" style="801" bestFit="1" customWidth="1"/>
    <col min="40" max="40" width="12.5" style="797" bestFit="1" customWidth="1"/>
    <col min="41" max="41" width="8.59765625" style="805" bestFit="1" customWidth="1"/>
    <col min="42" max="42" width="17.8984375" style="809" bestFit="1" customWidth="1"/>
    <col min="43" max="43" width="31.796875" style="802" bestFit="1" customWidth="1"/>
    <col min="44" max="44" width="20.69921875" style="510" bestFit="1" customWidth="1"/>
    <col min="45" max="45" width="18" style="510" bestFit="1" customWidth="1"/>
    <col min="46" max="46" width="12.8984375" style="510" bestFit="1" customWidth="1"/>
    <col min="47" max="47" width="9.59765625" bestFit="1" customWidth="1"/>
    <col min="48" max="48" width="8.59765625" customWidth="1"/>
    <col min="49" max="49" width="9.59765625" style="94" bestFit="1" customWidth="1"/>
    <col min="50" max="50" width="9.59765625" style="803" bestFit="1" customWidth="1"/>
    <col min="51" max="51" width="9.59765625" bestFit="1" customWidth="1"/>
    <col min="52" max="52" width="7.5" style="94" bestFit="1" customWidth="1"/>
    <col min="53" max="53" width="9.59765625" style="94" bestFit="1" customWidth="1"/>
    <col min="54" max="54" width="8.09765625" style="94" bestFit="1" customWidth="1"/>
    <col min="55" max="55" width="9.59765625" style="94" bestFit="1" customWidth="1"/>
    <col min="56" max="56" width="8.09765625" style="94" bestFit="1" customWidth="1"/>
    <col min="57" max="57" width="9.59765625" style="94" bestFit="1" customWidth="1"/>
    <col min="58" max="58" width="8.09765625" style="94" bestFit="1" customWidth="1"/>
    <col min="59" max="60" width="9.59765625" style="94" bestFit="1" customWidth="1"/>
    <col min="61" max="61" width="9.59765625" style="803" bestFit="1" customWidth="1"/>
    <col min="62" max="62" width="14.09765625" customWidth="1"/>
    <col min="63" max="68" width="9.59765625" bestFit="1" customWidth="1"/>
    <col min="69" max="69" width="9.59765625" style="1" bestFit="1" customWidth="1"/>
    <col min="70" max="72" width="9.59765625" style="803" bestFit="1" customWidth="1"/>
    <col min="73" max="74" width="9.59765625" bestFit="1" customWidth="1"/>
    <col min="75" max="76" width="9.59765625" style="803" bestFit="1" customWidth="1"/>
    <col min="77" max="77" width="9.59765625" bestFit="1" customWidth="1"/>
    <col min="78" max="78" width="9.59765625" style="803"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44"/>
      <c r="D1" s="644"/>
      <c r="E1" s="644"/>
      <c r="I1" s="646"/>
      <c r="L1" s="10"/>
      <c r="M1" s="10"/>
      <c r="N1" s="747"/>
      <c r="O1" s="646"/>
      <c r="P1" s="748"/>
      <c r="Q1" s="92"/>
      <c r="R1" s="92"/>
      <c r="S1" s="747"/>
      <c r="T1" s="97"/>
      <c r="U1" s="749"/>
      <c r="V1" s="97"/>
      <c r="W1" s="749"/>
      <c r="X1" s="97"/>
      <c r="Y1" s="749"/>
      <c r="Z1" s="97"/>
      <c r="AA1" s="749"/>
      <c r="AB1" s="97"/>
      <c r="AC1" s="750"/>
      <c r="AD1" s="751"/>
      <c r="AE1" s="752"/>
      <c r="AF1" s="753"/>
      <c r="AG1" s="754"/>
      <c r="AH1" s="754"/>
      <c r="AI1" s="754"/>
      <c r="AJ1" s="754"/>
      <c r="AK1" s="754"/>
      <c r="AL1" s="755"/>
      <c r="AM1" s="755"/>
      <c r="AN1" s="749"/>
      <c r="AO1" s="646"/>
      <c r="AP1" s="752"/>
      <c r="AQ1" s="756"/>
      <c r="AR1" s="97"/>
      <c r="AS1" s="97"/>
      <c r="AT1" s="97"/>
      <c r="AX1" s="93"/>
      <c r="BI1" s="93"/>
      <c r="BR1" s="93"/>
      <c r="BS1" s="93"/>
      <c r="BT1" s="93"/>
      <c r="BW1" s="93"/>
      <c r="BX1" s="93"/>
      <c r="BZ1" s="93"/>
    </row>
    <row r="2" spans="2:107" ht="11.25" customHeight="1">
      <c r="B2"/>
      <c r="C2" s="1"/>
      <c r="D2"/>
      <c r="E2"/>
      <c r="F2"/>
      <c r="G2" s="1"/>
      <c r="H2"/>
      <c r="I2" s="1"/>
      <c r="J2" s="1"/>
      <c r="K2" s="1"/>
      <c r="L2" s="1"/>
      <c r="M2" s="95"/>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5"/>
      <c r="AV2" s="95"/>
      <c r="AW2" s="92"/>
      <c r="AX2" s="97"/>
      <c r="AY2" s="96"/>
      <c r="AZ2" s="92"/>
      <c r="BI2" s="97"/>
      <c r="BJ2" s="95"/>
      <c r="BK2" s="95"/>
      <c r="BL2" s="95"/>
      <c r="BM2" s="95"/>
      <c r="BN2" s="95"/>
      <c r="BO2" s="96"/>
      <c r="BP2" s="96"/>
      <c r="BQ2" s="10"/>
      <c r="BR2" s="97"/>
      <c r="BS2" s="97"/>
      <c r="BT2" s="97"/>
      <c r="BU2" s="95"/>
      <c r="BV2" s="95"/>
      <c r="BW2" s="97"/>
      <c r="BX2" s="97"/>
      <c r="BY2" s="95"/>
      <c r="BZ2" s="97"/>
    </row>
    <row r="3" spans="2:107" ht="15.75" customHeight="1">
      <c r="B3"/>
      <c r="C3" s="99" t="s">
        <v>1316</v>
      </c>
      <c r="D3" s="982">
        <v>44872.615891203706</v>
      </c>
      <c r="E3" s="982"/>
      <c r="F3"/>
      <c r="G3" s="1"/>
      <c r="H3"/>
      <c r="I3" s="1"/>
      <c r="J3" s="1"/>
      <c r="K3" s="1"/>
      <c r="L3" s="1"/>
      <c r="M3" s="95"/>
      <c r="N3" s="96"/>
      <c r="O3" s="96"/>
      <c r="P3" s="96"/>
      <c r="Q3" s="96"/>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5"/>
      <c r="AV3" s="95"/>
      <c r="AW3" s="629" t="str">
        <f>IF($B3="", "-", IF(AND($D3="Renda Variável", $J3&lt;&gt;"Brasil"), "Renda Variável "&amp;$J3, $E3&amp;" "&amp;IF($E3="Pré-fixado", $G3, IF($E3="Inflação", $G3, IF($D3="Multimercado", IF(E3="Macro", "-", $F3), IF($E3="Long Only", $J3,  IF($E3="Alternativos", "Alternativos", "-")))))))</f>
        <v>-</v>
      </c>
      <c r="AX3" s="630"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630" t="str">
        <f>IF($B3="", "-", IF(L3="","-", L3))</f>
        <v>-</v>
      </c>
      <c r="AZ3" s="630" t="str">
        <f>IF($B3="", "-", IF(M3="","-", M3))</f>
        <v>-</v>
      </c>
      <c r="BA3" s="630" t="str">
        <f>IF($B3="", "-", IF(O3="","-", O3))</f>
        <v>-</v>
      </c>
      <c r="BB3" s="792" t="s">
        <v>34</v>
      </c>
      <c r="BC3" s="630" t="str">
        <f>IF($B3="", "-", IF(F3="","-", F3))</f>
        <v>-</v>
      </c>
      <c r="BD3" s="630" t="str">
        <f>IF($B3="", "-", IF(J3="","-", J3))</f>
        <v>-</v>
      </c>
      <c r="BE3" s="630" t="str">
        <f>IF($B3="", "-", IF(K3="","-", K3))</f>
        <v>-</v>
      </c>
      <c r="BF3" s="630" t="str">
        <f>IF($B3="", "-", S3)</f>
        <v>-</v>
      </c>
      <c r="BG3" s="795" t="str">
        <f>IF($B3="", "-", AL3/100)</f>
        <v>-</v>
      </c>
      <c r="BH3" s="631" t="str">
        <f>IF($B3="", "-", AR3)</f>
        <v>-</v>
      </c>
      <c r="BI3" s="632" t="str">
        <f>IF($B3="", "-", AI3)</f>
        <v>-</v>
      </c>
      <c r="BJ3" s="632" t="str">
        <f>IF($B3="", "-", IFERROR(IF(FIND("geral", $AH3), "IG"), IFERROR(IF(FIND("qualificado", $AH3), "IQ"), IFERROR(IF(FIND(" profission", $AH3), "IP"), "-"))))</f>
        <v>-</v>
      </c>
      <c r="BK3" s="632" t="str">
        <f>IF($B3="", "-", Q3*1000000)</f>
        <v>-</v>
      </c>
      <c r="BL3" s="212" t="str">
        <f>IF($B3="", "-", P3)</f>
        <v>-</v>
      </c>
      <c r="BM3" s="631" t="str">
        <f t="shared" ref="BM3:BR3" si="0">IF($B3="", "-", IF(T3="", "-", T3))</f>
        <v>-</v>
      </c>
      <c r="BN3" s="631" t="str">
        <f t="shared" si="0"/>
        <v>-</v>
      </c>
      <c r="BO3" s="631" t="str">
        <f t="shared" si="0"/>
        <v>-</v>
      </c>
      <c r="BP3" s="631" t="str">
        <f t="shared" si="0"/>
        <v>-</v>
      </c>
      <c r="BQ3" s="631" t="str">
        <f t="shared" si="0"/>
        <v>-</v>
      </c>
      <c r="BR3" s="631" t="str">
        <f t="shared" si="0"/>
        <v>-</v>
      </c>
      <c r="BS3" s="631" t="str">
        <f>IF($B3="", "-", IF(Z3="", "-", Z3))</f>
        <v>-</v>
      </c>
      <c r="BT3" s="631" t="str">
        <f>IF($B3="", "-", IF(AA3="", "-", AA3))</f>
        <v>-</v>
      </c>
      <c r="BU3" s="631" t="str">
        <f>IF($B3="", "-", IF(AB3="", "-", AB3))</f>
        <v>-</v>
      </c>
      <c r="BV3" s="633" t="str">
        <f>IF($B3="", "-", IF(AC3="", "-", AC3))</f>
        <v>-</v>
      </c>
      <c r="BW3" s="630" t="str">
        <f>IF($B3="", "-", C3)</f>
        <v>-</v>
      </c>
      <c r="BX3" s="97"/>
      <c r="BY3" s="95"/>
      <c r="BZ3" s="97"/>
      <c r="CC3" s="192" t="str">
        <f>IF($B3="", "-", IF(AND($D3="Renda Variável", $J3&lt;&gt;"Brasil"), "Renda Variável "&amp;$J3, $E3&amp;" "&amp;IF($E3="Pré-fixado", $G3, IF($E3="Inflação", $G3, IF($D3="Multimercado", IF(E3="Macro", "-", $F3), IF($E3="Long Only", $J3,  IF($E3="Alternativos", "Alternativos", "-")))))))</f>
        <v>-</v>
      </c>
      <c r="CD3" s="192"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78" t="str">
        <f>IF($B3="", "-", IF(L3="","-", L3))</f>
        <v>-</v>
      </c>
      <c r="CF3" s="178" t="str">
        <f>IF($B3="", "-", IF(M3="","-", M3))</f>
        <v>-</v>
      </c>
      <c r="CG3" s="178" t="str">
        <f>IF($B3="", "-", IF(AU3="","-", AU3))</f>
        <v>-</v>
      </c>
      <c r="CH3" s="178" t="str">
        <f>IF($B3="", "-", IF(BU3="","-", BU3))</f>
        <v>-</v>
      </c>
      <c r="CI3" s="178" t="str">
        <f>IF($B3="", "-", IF(F3="","-", F3))</f>
        <v>-</v>
      </c>
      <c r="CJ3" s="178" t="str">
        <f>IF($B3="", "-", IF(J3="","-", J3))</f>
        <v>-</v>
      </c>
      <c r="CK3" s="178" t="str">
        <f>IF($B3="", "-", IF(K3="","-", K3))</f>
        <v>-</v>
      </c>
      <c r="CL3" s="178" t="str">
        <f>IF($B3="", "-", AY3)</f>
        <v>-</v>
      </c>
      <c r="CM3" s="180" t="str">
        <f>IF($B3="", "-", BR3)</f>
        <v>-</v>
      </c>
      <c r="CN3" s="180" t="str">
        <f>IF($B3="", "-", BX3)</f>
        <v>-</v>
      </c>
      <c r="CO3" s="193" t="str">
        <f>IF($B3="", "-", BO3)</f>
        <v>-</v>
      </c>
      <c r="CP3" s="193" t="str">
        <f>IF($B3="", "-", IFERROR(IF(FIND("geral", $BN3), "IG"), IFERROR(IF(FIND("qualificado", $BN3), "IQ"), IFERROR(IF(FIND(" profission", $BN3), "IP"), "-"))))</f>
        <v>-</v>
      </c>
      <c r="CQ3" s="193" t="str">
        <f>IF($B3="", "-", AW3)</f>
        <v>-</v>
      </c>
      <c r="CR3" s="212" t="str">
        <f>IF($B3="", "-", AV3)</f>
        <v>-</v>
      </c>
      <c r="CS3" s="180" t="str">
        <f t="shared" ref="CS3:CX3" si="1">IF($B3="", "-", IF(AZ3="", "-", AZ3))</f>
        <v>-</v>
      </c>
      <c r="CT3" s="180" t="str">
        <f t="shared" si="1"/>
        <v>-</v>
      </c>
      <c r="CU3" s="180" t="str">
        <f t="shared" si="1"/>
        <v>-</v>
      </c>
      <c r="CV3" s="180" t="str">
        <f t="shared" si="1"/>
        <v>-</v>
      </c>
      <c r="CW3" s="180" t="str">
        <f t="shared" si="1"/>
        <v>-</v>
      </c>
      <c r="CX3" s="180" t="str">
        <f t="shared" si="1"/>
        <v>-</v>
      </c>
      <c r="CY3" s="180" t="str">
        <f>IF($B3="", "-", IF(BF3="", "-", BF3))</f>
        <v>-</v>
      </c>
      <c r="CZ3" s="180" t="str">
        <f>IF($B3="", "-", IF(BG3="", "-", BG3))</f>
        <v>-</v>
      </c>
      <c r="DA3" s="180" t="str">
        <f>IF($B3="", "-", IF(BH3="", "-", BH3))</f>
        <v>-</v>
      </c>
      <c r="DB3" s="183" t="str">
        <f>IF($B3="", "-", IF(BI3="", "-", BI3))</f>
        <v>-</v>
      </c>
      <c r="DC3" s="178" t="str">
        <f>IF($B3="", "-", C3)</f>
        <v>-</v>
      </c>
    </row>
    <row r="4" spans="2:107" ht="11.25" customHeight="1" thickBot="1">
      <c r="B4"/>
      <c r="C4" s="1"/>
      <c r="D4"/>
      <c r="E4"/>
      <c r="F4"/>
      <c r="G4" s="1"/>
      <c r="H4"/>
      <c r="I4" s="1"/>
      <c r="J4" s="1"/>
      <c r="K4" s="1"/>
      <c r="L4" s="1"/>
      <c r="M4" s="95"/>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5"/>
      <c r="AV4" s="95"/>
      <c r="AW4" s="92"/>
      <c r="AX4" s="97"/>
      <c r="AY4" s="96"/>
      <c r="AZ4" s="92"/>
      <c r="BA4" s="92"/>
      <c r="BB4" s="793"/>
      <c r="BC4" s="92"/>
      <c r="BD4" s="92"/>
      <c r="BE4" s="92"/>
      <c r="BF4" s="92"/>
      <c r="BG4" s="793"/>
      <c r="BH4" s="92"/>
      <c r="BI4" s="97"/>
      <c r="BJ4" s="95"/>
      <c r="BK4" s="95"/>
      <c r="BL4" s="95"/>
      <c r="BM4" s="95"/>
      <c r="BN4" s="95"/>
      <c r="BO4" s="96"/>
      <c r="BP4" s="96"/>
      <c r="BQ4" s="10"/>
      <c r="BR4" s="97"/>
      <c r="BS4" s="97"/>
      <c r="BT4" s="97"/>
      <c r="BU4" s="95"/>
      <c r="BV4" s="95"/>
      <c r="BW4" s="97"/>
      <c r="BX4" s="97"/>
      <c r="BY4" s="95"/>
      <c r="BZ4" s="97"/>
    </row>
    <row r="5" spans="2:107" s="91" customFormat="1" ht="32.25" thickBot="1">
      <c r="B5" s="327" t="s">
        <v>57</v>
      </c>
      <c r="C5" s="328" t="s">
        <v>31</v>
      </c>
      <c r="D5" s="327" t="s">
        <v>703</v>
      </c>
      <c r="E5" s="327" t="s">
        <v>655</v>
      </c>
      <c r="F5" s="327" t="s">
        <v>656</v>
      </c>
      <c r="G5" s="327" t="s">
        <v>704</v>
      </c>
      <c r="H5" s="327" t="s">
        <v>622</v>
      </c>
      <c r="I5" s="327" t="s">
        <v>705</v>
      </c>
      <c r="J5" s="327" t="s">
        <v>657</v>
      </c>
      <c r="K5" s="327" t="s">
        <v>8</v>
      </c>
      <c r="L5" s="327" t="s">
        <v>32</v>
      </c>
      <c r="M5" s="327" t="s">
        <v>1414</v>
      </c>
      <c r="N5" s="342" t="s">
        <v>2111</v>
      </c>
      <c r="O5" s="329" t="s">
        <v>1442</v>
      </c>
      <c r="P5" s="329" t="s">
        <v>706</v>
      </c>
      <c r="Q5" s="329" t="s">
        <v>707</v>
      </c>
      <c r="R5" s="329" t="s">
        <v>2112</v>
      </c>
      <c r="S5" s="329" t="s">
        <v>33</v>
      </c>
      <c r="T5" s="329" t="s">
        <v>708</v>
      </c>
      <c r="U5" s="329" t="s">
        <v>709</v>
      </c>
      <c r="V5" s="329" t="s">
        <v>710</v>
      </c>
      <c r="W5" s="329" t="s">
        <v>711</v>
      </c>
      <c r="X5" s="329" t="s">
        <v>712</v>
      </c>
      <c r="Y5" s="329" t="s">
        <v>1329</v>
      </c>
      <c r="Z5" s="329" t="s">
        <v>1330</v>
      </c>
      <c r="AA5" s="329" t="s">
        <v>713</v>
      </c>
      <c r="AB5" s="329" t="s">
        <v>714</v>
      </c>
      <c r="AC5" s="329" t="s">
        <v>605</v>
      </c>
      <c r="AD5" s="329" t="s">
        <v>2113</v>
      </c>
      <c r="AE5" s="329" t="s">
        <v>2114</v>
      </c>
      <c r="AF5" s="329" t="s">
        <v>653</v>
      </c>
      <c r="AG5" s="329" t="s">
        <v>2115</v>
      </c>
      <c r="AH5" s="329" t="s">
        <v>2116</v>
      </c>
      <c r="AI5" s="329" t="s">
        <v>2117</v>
      </c>
      <c r="AJ5" s="329" t="s">
        <v>2118</v>
      </c>
      <c r="AK5" s="329" t="s">
        <v>2119</v>
      </c>
      <c r="AL5" s="329" t="s">
        <v>1331</v>
      </c>
      <c r="AM5" s="329" t="s">
        <v>2120</v>
      </c>
      <c r="AN5" s="329" t="s">
        <v>654</v>
      </c>
      <c r="AO5" s="329" t="s">
        <v>1333</v>
      </c>
      <c r="AP5" s="329" t="s">
        <v>2121</v>
      </c>
      <c r="AQ5" s="329" t="s">
        <v>2122</v>
      </c>
      <c r="AR5" s="116" t="s">
        <v>2123</v>
      </c>
      <c r="AS5" s="116" t="s">
        <v>2124</v>
      </c>
      <c r="AT5" s="327" t="s">
        <v>2125</v>
      </c>
      <c r="AW5" s="191" t="s">
        <v>655</v>
      </c>
      <c r="AX5" s="190" t="s">
        <v>1334</v>
      </c>
      <c r="AY5" s="191" t="s">
        <v>32</v>
      </c>
      <c r="AZ5" s="191" t="s">
        <v>1414</v>
      </c>
      <c r="BA5" s="191" t="s">
        <v>1416</v>
      </c>
      <c r="BB5" s="191" t="s">
        <v>1333</v>
      </c>
      <c r="BC5" s="191" t="s">
        <v>656</v>
      </c>
      <c r="BD5" s="191" t="s">
        <v>657</v>
      </c>
      <c r="BE5" s="191" t="s">
        <v>8</v>
      </c>
      <c r="BF5" s="191" t="s">
        <v>33</v>
      </c>
      <c r="BG5" s="191" t="s">
        <v>1331</v>
      </c>
      <c r="BH5" s="191" t="s">
        <v>1409</v>
      </c>
      <c r="BI5" s="191" t="s">
        <v>1419</v>
      </c>
      <c r="BJ5" s="191" t="s">
        <v>1421</v>
      </c>
      <c r="BK5" s="191" t="s">
        <v>707</v>
      </c>
      <c r="BL5" s="191" t="s">
        <v>706</v>
      </c>
      <c r="BM5" s="191" t="s">
        <v>708</v>
      </c>
      <c r="BN5" s="191" t="s">
        <v>709</v>
      </c>
      <c r="BO5" s="191" t="s">
        <v>710</v>
      </c>
      <c r="BP5" s="191" t="s">
        <v>711</v>
      </c>
      <c r="BQ5" s="191" t="s">
        <v>712</v>
      </c>
      <c r="BR5" s="191" t="s">
        <v>1329</v>
      </c>
      <c r="BS5" s="191" t="s">
        <v>1330</v>
      </c>
      <c r="BT5" s="191" t="s">
        <v>713</v>
      </c>
      <c r="BU5" s="191" t="s">
        <v>714</v>
      </c>
      <c r="BV5" s="191" t="s">
        <v>605</v>
      </c>
      <c r="BW5" s="191" t="s">
        <v>31</v>
      </c>
    </row>
    <row r="6" spans="2:107" ht="18.75">
      <c r="B6" s="332" t="s">
        <v>1520</v>
      </c>
      <c r="C6" s="331">
        <v>16565016000181</v>
      </c>
      <c r="D6" s="332" t="s">
        <v>11</v>
      </c>
      <c r="E6" s="332" t="s">
        <v>1418</v>
      </c>
      <c r="F6" s="332" t="s">
        <v>1418</v>
      </c>
      <c r="G6" s="333" t="s">
        <v>1418</v>
      </c>
      <c r="H6" s="333" t="s">
        <v>34</v>
      </c>
      <c r="I6" s="333" t="s">
        <v>1418</v>
      </c>
      <c r="J6" s="333" t="s">
        <v>1418</v>
      </c>
      <c r="K6" s="333" t="s">
        <v>1418</v>
      </c>
      <c r="L6" s="781" t="s">
        <v>1418</v>
      </c>
      <c r="M6" s="781" t="s">
        <v>1418</v>
      </c>
      <c r="N6" s="333">
        <v>311715</v>
      </c>
      <c r="O6" s="333" t="s">
        <v>1321</v>
      </c>
      <c r="P6" s="782">
        <v>41140</v>
      </c>
      <c r="Q6" s="783">
        <v>2705.3092830000001</v>
      </c>
      <c r="R6" s="783">
        <v>2084.397728321429</v>
      </c>
      <c r="S6" s="333">
        <v>0</v>
      </c>
      <c r="T6" s="784">
        <v>0.10528629959028879</v>
      </c>
      <c r="U6" s="785">
        <v>1.0297036364628975</v>
      </c>
      <c r="V6" s="784">
        <v>0.11949770410831517</v>
      </c>
      <c r="W6" s="785">
        <v>1.0283668679909737</v>
      </c>
      <c r="X6" s="784">
        <v>0.15910274963820759</v>
      </c>
      <c r="Y6" s="785">
        <v>1.0322354353755216</v>
      </c>
      <c r="Z6" s="784">
        <v>0.1745787730651438</v>
      </c>
      <c r="AA6" s="785">
        <v>0.91485490194360231</v>
      </c>
      <c r="AB6" s="784">
        <v>1.3478501097721573E-3</v>
      </c>
      <c r="AC6" s="786">
        <v>2.4455766241024537</v>
      </c>
      <c r="AD6" s="812">
        <v>16157572000119</v>
      </c>
      <c r="AE6" s="791" t="s">
        <v>1758</v>
      </c>
      <c r="AF6" s="788" t="s">
        <v>1755</v>
      </c>
      <c r="AG6" s="789" t="s">
        <v>1436</v>
      </c>
      <c r="AH6" s="789" t="s">
        <v>1742</v>
      </c>
      <c r="AI6" s="789">
        <v>500</v>
      </c>
      <c r="AJ6" s="789">
        <v>100</v>
      </c>
      <c r="AK6" s="789">
        <v>100</v>
      </c>
      <c r="AL6" s="784">
        <v>1.5E-3</v>
      </c>
      <c r="AM6" s="784">
        <v>0</v>
      </c>
      <c r="AN6" s="785" t="s">
        <v>2152</v>
      </c>
      <c r="AO6" s="333" t="s">
        <v>1324</v>
      </c>
      <c r="AP6" s="791" t="s">
        <v>1744</v>
      </c>
      <c r="AQ6" s="790" t="s">
        <v>669</v>
      </c>
      <c r="AR6" s="784">
        <v>0</v>
      </c>
      <c r="AS6" s="784">
        <v>0</v>
      </c>
      <c r="AT6" s="784" t="s">
        <v>1418</v>
      </c>
      <c r="AW6" s="629"/>
      <c r="AX6" s="630"/>
      <c r="AY6" s="630"/>
      <c r="AZ6" s="630"/>
      <c r="BA6" s="630"/>
      <c r="BB6" s="792"/>
      <c r="BC6" s="630"/>
      <c r="BD6" s="630"/>
      <c r="BE6" s="630"/>
      <c r="BF6" s="630"/>
      <c r="BG6" s="795"/>
      <c r="BH6" s="631"/>
      <c r="BI6" s="632"/>
      <c r="BJ6" s="632"/>
      <c r="BK6" s="632"/>
      <c r="BL6" s="212"/>
      <c r="BM6" s="631"/>
      <c r="BN6" s="631"/>
      <c r="BO6" s="631"/>
      <c r="BP6" s="631"/>
      <c r="BQ6" s="631"/>
      <c r="BR6" s="631"/>
      <c r="BS6" s="631"/>
      <c r="BT6" s="631"/>
      <c r="BU6" s="631"/>
      <c r="BV6" s="633"/>
      <c r="BW6" s="630"/>
      <c r="BX6"/>
      <c r="BZ6"/>
    </row>
    <row r="7" spans="2:107" ht="18.75">
      <c r="B7" s="330" t="s">
        <v>1579</v>
      </c>
      <c r="C7" s="331">
        <v>832453000184</v>
      </c>
      <c r="D7" s="332" t="s">
        <v>11</v>
      </c>
      <c r="E7" s="332" t="s">
        <v>1418</v>
      </c>
      <c r="F7" s="332" t="s">
        <v>1418</v>
      </c>
      <c r="G7" s="333" t="s">
        <v>1418</v>
      </c>
      <c r="H7" s="333" t="s">
        <v>34</v>
      </c>
      <c r="I7" s="333" t="s">
        <v>1418</v>
      </c>
      <c r="J7" s="333" t="s">
        <v>1418</v>
      </c>
      <c r="K7" s="334" t="s">
        <v>1418</v>
      </c>
      <c r="L7" s="335" t="s">
        <v>1418</v>
      </c>
      <c r="M7" s="335" t="s">
        <v>1418</v>
      </c>
      <c r="N7" s="334">
        <v>21369</v>
      </c>
      <c r="O7" s="334" t="s">
        <v>1321</v>
      </c>
      <c r="P7" s="338">
        <v>34976</v>
      </c>
      <c r="Q7" s="339">
        <v>4.6923349999999999</v>
      </c>
      <c r="R7" s="339">
        <v>4.7735458519999998</v>
      </c>
      <c r="S7" s="334">
        <v>0</v>
      </c>
      <c r="T7" s="336">
        <v>9.0204207764993161E-2</v>
      </c>
      <c r="U7" s="647">
        <v>0.88220025892557286</v>
      </c>
      <c r="V7" s="336">
        <v>0.10199425239250481</v>
      </c>
      <c r="W7" s="647">
        <v>0.87773661149915361</v>
      </c>
      <c r="X7" s="336">
        <v>0.1260447914107734</v>
      </c>
      <c r="Y7" s="647">
        <v>0.81776022372068324</v>
      </c>
      <c r="Z7" s="336">
        <v>0.14915021004130113</v>
      </c>
      <c r="AA7" s="647">
        <v>0.78160018189202096</v>
      </c>
      <c r="AB7" s="336">
        <v>1.2947950728108009E-3</v>
      </c>
      <c r="AC7" s="340">
        <v>-10.972532482469246</v>
      </c>
      <c r="AD7" s="813">
        <v>0</v>
      </c>
      <c r="AE7" s="337" t="s">
        <v>1740</v>
      </c>
      <c r="AF7" s="787" t="s">
        <v>1741</v>
      </c>
      <c r="AG7" s="341" t="s">
        <v>59</v>
      </c>
      <c r="AH7" s="341" t="s">
        <v>1742</v>
      </c>
      <c r="AI7" s="341">
        <v>1</v>
      </c>
      <c r="AJ7" s="341">
        <v>1</v>
      </c>
      <c r="AK7" s="341">
        <v>1</v>
      </c>
      <c r="AL7" s="336">
        <v>5.0000000000000001E-3</v>
      </c>
      <c r="AM7" s="336">
        <v>0</v>
      </c>
      <c r="AN7" s="647" t="s">
        <v>64</v>
      </c>
      <c r="AO7" s="334" t="s">
        <v>1324</v>
      </c>
      <c r="AP7" s="337" t="s">
        <v>1744</v>
      </c>
      <c r="AQ7" s="343" t="s">
        <v>662</v>
      </c>
      <c r="AR7" s="336">
        <v>0</v>
      </c>
      <c r="AS7" s="336">
        <v>0</v>
      </c>
      <c r="AT7" s="336" t="s">
        <v>1418</v>
      </c>
      <c r="AW7" s="629"/>
      <c r="AX7" s="630"/>
      <c r="AY7" s="630"/>
      <c r="AZ7" s="630"/>
      <c r="BA7" s="630"/>
      <c r="BB7" s="792"/>
      <c r="BC7" s="630"/>
      <c r="BD7" s="630"/>
      <c r="BE7" s="630"/>
      <c r="BF7" s="630"/>
      <c r="BG7" s="795"/>
      <c r="BH7" s="631"/>
      <c r="BI7" s="632"/>
      <c r="BJ7" s="632"/>
      <c r="BK7" s="632"/>
      <c r="BL7" s="212"/>
      <c r="BM7" s="631"/>
      <c r="BN7" s="631"/>
      <c r="BO7" s="631"/>
      <c r="BP7" s="631"/>
      <c r="BQ7" s="631"/>
      <c r="BR7" s="631"/>
      <c r="BS7" s="631"/>
      <c r="BT7" s="631"/>
      <c r="BU7" s="631"/>
      <c r="BV7" s="633"/>
      <c r="BW7" s="630"/>
      <c r="BX7"/>
      <c r="BZ7"/>
    </row>
    <row r="8" spans="2:107" ht="18.75">
      <c r="B8" s="330" t="s">
        <v>473</v>
      </c>
      <c r="C8" s="331">
        <v>2733791000194</v>
      </c>
      <c r="D8" s="332" t="s">
        <v>11</v>
      </c>
      <c r="E8" s="332" t="s">
        <v>620</v>
      </c>
      <c r="F8" s="332" t="s">
        <v>663</v>
      </c>
      <c r="G8" s="333" t="s">
        <v>866</v>
      </c>
      <c r="H8" s="333" t="s">
        <v>34</v>
      </c>
      <c r="I8" s="333" t="s">
        <v>1304</v>
      </c>
      <c r="J8" s="333" t="s">
        <v>608</v>
      </c>
      <c r="K8" s="334" t="s">
        <v>48</v>
      </c>
      <c r="L8" s="335" t="s">
        <v>1418</v>
      </c>
      <c r="M8" s="335" t="s">
        <v>34</v>
      </c>
      <c r="N8" s="334">
        <v>59447</v>
      </c>
      <c r="O8" s="334" t="s">
        <v>1321</v>
      </c>
      <c r="P8" s="338">
        <v>36059</v>
      </c>
      <c r="Q8" s="339">
        <v>0</v>
      </c>
      <c r="R8" s="339">
        <v>0</v>
      </c>
      <c r="S8" s="334">
        <v>0</v>
      </c>
      <c r="T8" s="336"/>
      <c r="U8" s="647"/>
      <c r="V8" s="336"/>
      <c r="W8" s="647"/>
      <c r="X8" s="336"/>
      <c r="Y8" s="647"/>
      <c r="Z8" s="336"/>
      <c r="AA8" s="647"/>
      <c r="AB8" s="336"/>
      <c r="AC8" s="340"/>
      <c r="AD8" s="813">
        <v>0</v>
      </c>
      <c r="AE8" s="337" t="s">
        <v>1801</v>
      </c>
      <c r="AF8" s="787" t="s">
        <v>1801</v>
      </c>
      <c r="AG8" s="341" t="s">
        <v>719</v>
      </c>
      <c r="AH8" s="341" t="s">
        <v>1742</v>
      </c>
      <c r="AI8" s="341">
        <v>1000</v>
      </c>
      <c r="AJ8" s="341">
        <v>100</v>
      </c>
      <c r="AK8" s="341">
        <v>100</v>
      </c>
      <c r="AL8" s="336">
        <v>5.0000000000000001E-3</v>
      </c>
      <c r="AM8" s="336">
        <v>0</v>
      </c>
      <c r="AN8" s="647" t="s">
        <v>64</v>
      </c>
      <c r="AO8" s="334" t="s">
        <v>1324</v>
      </c>
      <c r="AP8" s="337" t="s">
        <v>1744</v>
      </c>
      <c r="AQ8" s="343" t="s">
        <v>1373</v>
      </c>
      <c r="AR8" s="336">
        <v>1.3335E-3</v>
      </c>
      <c r="AS8" s="336">
        <v>1.3335E-3</v>
      </c>
      <c r="AT8" s="336" t="s">
        <v>1418</v>
      </c>
      <c r="AW8" s="629"/>
      <c r="AX8" s="630"/>
      <c r="AY8" s="630"/>
      <c r="AZ8" s="630"/>
      <c r="BA8" s="630"/>
      <c r="BB8" s="792"/>
      <c r="BC8" s="630"/>
      <c r="BD8" s="630"/>
      <c r="BE8" s="630"/>
      <c r="BF8" s="630"/>
      <c r="BG8" s="795"/>
      <c r="BH8" s="631"/>
      <c r="BI8" s="632"/>
      <c r="BJ8" s="632"/>
      <c r="BK8" s="632"/>
      <c r="BL8" s="212"/>
      <c r="BM8" s="631"/>
      <c r="BN8" s="631"/>
      <c r="BO8" s="631"/>
      <c r="BP8" s="631"/>
      <c r="BQ8" s="631"/>
      <c r="BR8" s="631"/>
      <c r="BS8" s="631"/>
      <c r="BT8" s="631"/>
      <c r="BU8" s="631"/>
      <c r="BV8" s="633"/>
      <c r="BW8" s="630"/>
      <c r="BX8"/>
      <c r="BZ8"/>
    </row>
    <row r="9" spans="2:107" ht="18.75">
      <c r="B9" s="330" t="s">
        <v>474</v>
      </c>
      <c r="C9" s="331">
        <v>9636619000161</v>
      </c>
      <c r="D9" s="332" t="s">
        <v>11</v>
      </c>
      <c r="E9" s="332" t="s">
        <v>620</v>
      </c>
      <c r="F9" s="332" t="s">
        <v>663</v>
      </c>
      <c r="G9" s="333" t="s">
        <v>738</v>
      </c>
      <c r="H9" s="333" t="s">
        <v>34</v>
      </c>
      <c r="I9" s="333" t="s">
        <v>1304</v>
      </c>
      <c r="J9" s="333" t="s">
        <v>608</v>
      </c>
      <c r="K9" s="334" t="s">
        <v>48</v>
      </c>
      <c r="L9" s="335" t="s">
        <v>1418</v>
      </c>
      <c r="M9" s="335" t="s">
        <v>1415</v>
      </c>
      <c r="N9" s="334">
        <v>218111</v>
      </c>
      <c r="O9" s="334" t="s">
        <v>1321</v>
      </c>
      <c r="P9" s="338">
        <v>39733</v>
      </c>
      <c r="Q9" s="339">
        <v>643.60389699999996</v>
      </c>
      <c r="R9" s="339">
        <v>642.16879087199993</v>
      </c>
      <c r="S9" s="334">
        <v>0</v>
      </c>
      <c r="T9" s="336">
        <v>0.10024864818962276</v>
      </c>
      <c r="U9" s="647">
        <v>0.98043523224806584</v>
      </c>
      <c r="V9" s="336">
        <v>0.11353637116036008</v>
      </c>
      <c r="W9" s="647">
        <v>0.97706515187445964</v>
      </c>
      <c r="X9" s="336">
        <v>0.15044169581888522</v>
      </c>
      <c r="Y9" s="647">
        <v>0.97604378136370373</v>
      </c>
      <c r="Z9" s="336">
        <v>0.18058013457538258</v>
      </c>
      <c r="AA9" s="647">
        <v>0.94630417209014461</v>
      </c>
      <c r="AB9" s="336">
        <v>1.3536237958353412E-3</v>
      </c>
      <c r="AC9" s="340">
        <v>-1.968835236867069</v>
      </c>
      <c r="AD9" s="813">
        <v>14167491000174</v>
      </c>
      <c r="AE9" s="337" t="s">
        <v>1763</v>
      </c>
      <c r="AF9" s="787" t="s">
        <v>1749</v>
      </c>
      <c r="AG9" s="341" t="s">
        <v>728</v>
      </c>
      <c r="AH9" s="341" t="s">
        <v>1742</v>
      </c>
      <c r="AI9" s="341">
        <v>300</v>
      </c>
      <c r="AJ9" s="341">
        <v>100</v>
      </c>
      <c r="AK9" s="341">
        <v>0</v>
      </c>
      <c r="AL9" s="336">
        <v>2.2000000000000001E-3</v>
      </c>
      <c r="AM9" s="336">
        <v>0</v>
      </c>
      <c r="AN9" s="647" t="s">
        <v>64</v>
      </c>
      <c r="AO9" s="334" t="s">
        <v>1324</v>
      </c>
      <c r="AP9" s="337" t="s">
        <v>1744</v>
      </c>
      <c r="AQ9" s="343" t="s">
        <v>684</v>
      </c>
      <c r="AR9" s="336">
        <v>5.8666666666666698E-4</v>
      </c>
      <c r="AS9" s="336">
        <v>5.8666666666666698E-4</v>
      </c>
      <c r="AT9" s="336" t="s">
        <v>1418</v>
      </c>
      <c r="AW9" s="629"/>
      <c r="AX9" s="630"/>
      <c r="AY9" s="630"/>
      <c r="AZ9" s="630"/>
      <c r="BA9" s="630"/>
      <c r="BB9" s="792"/>
      <c r="BC9" s="630"/>
      <c r="BD9" s="630"/>
      <c r="BE9" s="630"/>
      <c r="BF9" s="630"/>
      <c r="BG9" s="795"/>
      <c r="BH9" s="631"/>
      <c r="BI9" s="632"/>
      <c r="BJ9" s="632"/>
      <c r="BK9" s="632"/>
      <c r="BL9" s="212"/>
      <c r="BM9" s="631"/>
      <c r="BN9" s="631"/>
      <c r="BO9" s="631"/>
      <c r="BP9" s="631"/>
      <c r="BQ9" s="631"/>
      <c r="BR9" s="631"/>
      <c r="BS9" s="631"/>
      <c r="BT9" s="631"/>
      <c r="BU9" s="631"/>
      <c r="BV9" s="633"/>
      <c r="BW9" s="630"/>
      <c r="BX9"/>
      <c r="BZ9"/>
    </row>
    <row r="10" spans="2:107" ht="18.75">
      <c r="B10" s="330" t="s">
        <v>148</v>
      </c>
      <c r="C10" s="331">
        <v>4501865000192</v>
      </c>
      <c r="D10" s="332" t="s">
        <v>11</v>
      </c>
      <c r="E10" s="332" t="s">
        <v>620</v>
      </c>
      <c r="F10" s="332" t="s">
        <v>663</v>
      </c>
      <c r="G10" s="333" t="s">
        <v>738</v>
      </c>
      <c r="H10" s="333" t="s">
        <v>34</v>
      </c>
      <c r="I10" s="333" t="s">
        <v>1304</v>
      </c>
      <c r="J10" s="333" t="s">
        <v>608</v>
      </c>
      <c r="K10" s="334" t="s">
        <v>48</v>
      </c>
      <c r="L10" s="335" t="s">
        <v>1418</v>
      </c>
      <c r="M10" s="335" t="s">
        <v>1415</v>
      </c>
      <c r="N10" s="334">
        <v>91367</v>
      </c>
      <c r="O10" s="334" t="s">
        <v>1321</v>
      </c>
      <c r="P10" s="338">
        <v>37076</v>
      </c>
      <c r="Q10" s="339">
        <v>1035.565685</v>
      </c>
      <c r="R10" s="339">
        <v>868.82439210400003</v>
      </c>
      <c r="S10" s="334">
        <v>0</v>
      </c>
      <c r="T10" s="336">
        <v>0.10477256686453673</v>
      </c>
      <c r="U10" s="647">
        <v>1.0246793127100882</v>
      </c>
      <c r="V10" s="336">
        <v>0.11932553931002898</v>
      </c>
      <c r="W10" s="647">
        <v>1.0268852614972506</v>
      </c>
      <c r="X10" s="336">
        <v>0.16167190086497363</v>
      </c>
      <c r="Y10" s="647">
        <v>1.048903713837942</v>
      </c>
      <c r="Z10" s="336">
        <v>0.1543300355338515</v>
      </c>
      <c r="AA10" s="647">
        <v>0.80874431092828047</v>
      </c>
      <c r="AB10" s="336">
        <v>1.2460019709235419E-3</v>
      </c>
      <c r="AC10" s="340">
        <v>2.5073041583159972</v>
      </c>
      <c r="AD10" s="813">
        <v>0</v>
      </c>
      <c r="AE10" s="337" t="s">
        <v>1758</v>
      </c>
      <c r="AF10" s="787" t="s">
        <v>1755</v>
      </c>
      <c r="AG10" s="341" t="s">
        <v>1436</v>
      </c>
      <c r="AH10" s="341" t="s">
        <v>1742</v>
      </c>
      <c r="AI10" s="341">
        <v>500</v>
      </c>
      <c r="AJ10" s="341">
        <v>100</v>
      </c>
      <c r="AK10" s="341">
        <v>100</v>
      </c>
      <c r="AL10" s="336">
        <v>2.5000000000000001E-3</v>
      </c>
      <c r="AM10" s="336">
        <v>0</v>
      </c>
      <c r="AN10" s="647" t="s">
        <v>2152</v>
      </c>
      <c r="AO10" s="334" t="s">
        <v>1324</v>
      </c>
      <c r="AP10" s="337" t="s">
        <v>1744</v>
      </c>
      <c r="AQ10" s="343" t="s">
        <v>669</v>
      </c>
      <c r="AR10" s="336">
        <v>8.7500000000000002E-4</v>
      </c>
      <c r="AS10" s="336">
        <v>8.7500000000000002E-4</v>
      </c>
      <c r="AT10" s="336" t="s">
        <v>1418</v>
      </c>
      <c r="AW10" s="629"/>
      <c r="AX10" s="630"/>
      <c r="AY10" s="630"/>
      <c r="AZ10" s="630"/>
      <c r="BA10" s="630"/>
      <c r="BB10" s="792"/>
      <c r="BC10" s="630"/>
      <c r="BD10" s="630"/>
      <c r="BE10" s="630"/>
      <c r="BF10" s="630"/>
      <c r="BG10" s="795"/>
      <c r="BH10" s="631"/>
      <c r="BI10" s="632"/>
      <c r="BJ10" s="632"/>
      <c r="BK10" s="632"/>
      <c r="BL10" s="212"/>
      <c r="BM10" s="631"/>
      <c r="BN10" s="631"/>
      <c r="BO10" s="631"/>
      <c r="BP10" s="631"/>
      <c r="BQ10" s="631"/>
      <c r="BR10" s="631"/>
      <c r="BS10" s="631"/>
      <c r="BT10" s="631"/>
      <c r="BU10" s="631"/>
      <c r="BV10" s="633"/>
      <c r="BW10" s="630"/>
      <c r="BX10"/>
      <c r="BZ10"/>
    </row>
    <row r="11" spans="2:107" ht="18.75">
      <c r="B11" s="330" t="s">
        <v>35</v>
      </c>
      <c r="C11" s="331">
        <v>27717359000130</v>
      </c>
      <c r="D11" s="332" t="s">
        <v>11</v>
      </c>
      <c r="E11" s="332" t="s">
        <v>620</v>
      </c>
      <c r="F11" s="332" t="s">
        <v>663</v>
      </c>
      <c r="G11" s="333" t="s">
        <v>738</v>
      </c>
      <c r="H11" s="333" t="s">
        <v>34</v>
      </c>
      <c r="I11" s="333" t="s">
        <v>1304</v>
      </c>
      <c r="J11" s="333" t="s">
        <v>608</v>
      </c>
      <c r="K11" s="334" t="s">
        <v>48</v>
      </c>
      <c r="L11" s="335" t="s">
        <v>1418</v>
      </c>
      <c r="M11" s="335" t="s">
        <v>34</v>
      </c>
      <c r="N11" s="334">
        <v>453420</v>
      </c>
      <c r="O11" s="334" t="s">
        <v>1321</v>
      </c>
      <c r="P11" s="338">
        <v>43061</v>
      </c>
      <c r="Q11" s="339">
        <v>5142.27141828</v>
      </c>
      <c r="R11" s="339">
        <v>137377051.76863217</v>
      </c>
      <c r="S11" s="334">
        <v>0</v>
      </c>
      <c r="T11" s="336">
        <v>0.10656470056919076</v>
      </c>
      <c r="U11" s="647">
        <v>1.0422064420696635</v>
      </c>
      <c r="V11" s="336">
        <v>0.12141086307671856</v>
      </c>
      <c r="W11" s="647">
        <v>1.04483102779209</v>
      </c>
      <c r="X11" s="336">
        <v>0.16597563489699518</v>
      </c>
      <c r="Y11" s="647">
        <v>1.0768257125613216</v>
      </c>
      <c r="Z11" s="336">
        <v>0.17501851837212512</v>
      </c>
      <c r="AA11" s="647">
        <v>0.91715932385375309</v>
      </c>
      <c r="AB11" s="336">
        <v>1.3374619833351495E-3</v>
      </c>
      <c r="AC11" s="340">
        <v>3.8950114130837963</v>
      </c>
      <c r="AD11" s="813">
        <v>0</v>
      </c>
      <c r="AE11" s="337" t="s">
        <v>1758</v>
      </c>
      <c r="AF11" s="787" t="s">
        <v>1755</v>
      </c>
      <c r="AG11" s="341" t="s">
        <v>1436</v>
      </c>
      <c r="AH11" s="341" t="s">
        <v>1742</v>
      </c>
      <c r="AI11" s="341">
        <v>500</v>
      </c>
      <c r="AJ11" s="341">
        <v>100</v>
      </c>
      <c r="AK11" s="341">
        <v>100</v>
      </c>
      <c r="AL11" s="336">
        <v>3.0000000000000001E-3</v>
      </c>
      <c r="AM11" s="336">
        <v>0</v>
      </c>
      <c r="AN11" s="647" t="s">
        <v>64</v>
      </c>
      <c r="AO11" s="334" t="s">
        <v>1324</v>
      </c>
      <c r="AP11" s="337" t="s">
        <v>1744</v>
      </c>
      <c r="AQ11" s="343" t="s">
        <v>669</v>
      </c>
      <c r="AR11" s="336">
        <v>1.0499999999999999E-3</v>
      </c>
      <c r="AS11" s="336">
        <v>1.0499999999999999E-3</v>
      </c>
      <c r="AT11" s="336" t="s">
        <v>1418</v>
      </c>
      <c r="AW11" s="629"/>
      <c r="AX11" s="630"/>
      <c r="AY11" s="630"/>
      <c r="AZ11" s="630"/>
      <c r="BA11" s="630"/>
      <c r="BB11" s="792"/>
      <c r="BC11" s="630"/>
      <c r="BD11" s="630"/>
      <c r="BE11" s="630"/>
      <c r="BF11" s="630"/>
      <c r="BG11" s="795"/>
      <c r="BH11" s="631"/>
      <c r="BI11" s="632"/>
      <c r="BJ11" s="632"/>
      <c r="BK11" s="632"/>
      <c r="BL11" s="212"/>
      <c r="BM11" s="631"/>
      <c r="BN11" s="631"/>
      <c r="BO11" s="631"/>
      <c r="BP11" s="631"/>
      <c r="BQ11" s="631"/>
      <c r="BR11" s="631"/>
      <c r="BS11" s="631"/>
      <c r="BT11" s="631"/>
      <c r="BU11" s="631"/>
      <c r="BV11" s="633"/>
      <c r="BW11" s="630"/>
      <c r="BX11"/>
      <c r="BZ11"/>
    </row>
    <row r="12" spans="2:107" ht="18.75">
      <c r="B12" s="330" t="s">
        <v>479</v>
      </c>
      <c r="C12" s="331">
        <v>6866051000187</v>
      </c>
      <c r="D12" s="332" t="s">
        <v>11</v>
      </c>
      <c r="E12" s="332" t="s">
        <v>620</v>
      </c>
      <c r="F12" s="332" t="s">
        <v>663</v>
      </c>
      <c r="G12" s="333" t="s">
        <v>738</v>
      </c>
      <c r="H12" s="333" t="s">
        <v>34</v>
      </c>
      <c r="I12" s="333" t="s">
        <v>1418</v>
      </c>
      <c r="J12" s="333" t="s">
        <v>608</v>
      </c>
      <c r="K12" s="334" t="s">
        <v>48</v>
      </c>
      <c r="L12" s="335" t="s">
        <v>1418</v>
      </c>
      <c r="M12" s="335" t="s">
        <v>1415</v>
      </c>
      <c r="N12" s="334">
        <v>142468</v>
      </c>
      <c r="O12" s="334" t="s">
        <v>1321</v>
      </c>
      <c r="P12" s="338">
        <v>38408</v>
      </c>
      <c r="Q12" s="339">
        <v>1253.0036250000001</v>
      </c>
      <c r="R12" s="339">
        <v>1053.4566073840001</v>
      </c>
      <c r="S12" s="334">
        <v>0</v>
      </c>
      <c r="T12" s="336">
        <v>0.11261269411931218</v>
      </c>
      <c r="U12" s="647">
        <v>1.1013560273062841</v>
      </c>
      <c r="V12" s="336">
        <v>0.12886316380029683</v>
      </c>
      <c r="W12" s="647">
        <v>1.1089636336159352</v>
      </c>
      <c r="X12" s="336">
        <v>0.18678725857147227</v>
      </c>
      <c r="Y12" s="647">
        <v>1.211848491698361</v>
      </c>
      <c r="Z12" s="336">
        <v>0.21699715568400491</v>
      </c>
      <c r="AA12" s="647">
        <v>1.1371423232035955</v>
      </c>
      <c r="AB12" s="336">
        <v>1.4867663960157745E-3</v>
      </c>
      <c r="AC12" s="340">
        <v>8.5162877282975895</v>
      </c>
      <c r="AD12" s="813">
        <v>0</v>
      </c>
      <c r="AE12" s="337" t="s">
        <v>1766</v>
      </c>
      <c r="AF12" s="787" t="s">
        <v>1766</v>
      </c>
      <c r="AG12" s="341" t="s">
        <v>469</v>
      </c>
      <c r="AH12" s="341" t="s">
        <v>1742</v>
      </c>
      <c r="AI12" s="341">
        <v>1000</v>
      </c>
      <c r="AJ12" s="341">
        <v>1000</v>
      </c>
      <c r="AK12" s="341">
        <v>1000</v>
      </c>
      <c r="AL12" s="336">
        <v>2E-3</v>
      </c>
      <c r="AM12" s="336">
        <v>0</v>
      </c>
      <c r="AN12" s="647" t="s">
        <v>64</v>
      </c>
      <c r="AO12" s="334" t="s">
        <v>1324</v>
      </c>
      <c r="AP12" s="337" t="s">
        <v>1744</v>
      </c>
      <c r="AQ12" s="343" t="s">
        <v>669</v>
      </c>
      <c r="AR12" s="336">
        <v>2.6659999999999998E-4</v>
      </c>
      <c r="AS12" s="336">
        <v>2.6659999999999998E-4</v>
      </c>
      <c r="AT12" s="336" t="s">
        <v>1418</v>
      </c>
      <c r="AW12" s="629"/>
      <c r="AX12" s="630"/>
      <c r="AY12" s="630"/>
      <c r="AZ12" s="630"/>
      <c r="BA12" s="630"/>
      <c r="BB12" s="792"/>
      <c r="BC12" s="630"/>
      <c r="BD12" s="630"/>
      <c r="BE12" s="630"/>
      <c r="BF12" s="630"/>
      <c r="BG12" s="795"/>
      <c r="BH12" s="631"/>
      <c r="BI12" s="632"/>
      <c r="BJ12" s="632"/>
      <c r="BK12" s="632"/>
      <c r="BL12" s="212"/>
      <c r="BM12" s="631"/>
      <c r="BN12" s="631"/>
      <c r="BO12" s="631"/>
      <c r="BP12" s="631"/>
      <c r="BQ12" s="631"/>
      <c r="BR12" s="631"/>
      <c r="BS12" s="631"/>
      <c r="BT12" s="631"/>
      <c r="BU12" s="631"/>
      <c r="BV12" s="633"/>
      <c r="BW12" s="630"/>
      <c r="BX12"/>
      <c r="BZ12"/>
    </row>
    <row r="13" spans="2:107" ht="18.75">
      <c r="B13" s="330" t="s">
        <v>475</v>
      </c>
      <c r="C13" s="331">
        <v>9238487000110</v>
      </c>
      <c r="D13" s="332" t="s">
        <v>11</v>
      </c>
      <c r="E13" s="332" t="s">
        <v>620</v>
      </c>
      <c r="F13" s="332" t="s">
        <v>663</v>
      </c>
      <c r="G13" s="333" t="s">
        <v>738</v>
      </c>
      <c r="H13" s="333" t="s">
        <v>34</v>
      </c>
      <c r="I13" s="333" t="s">
        <v>1304</v>
      </c>
      <c r="J13" s="333" t="s">
        <v>608</v>
      </c>
      <c r="K13" s="334" t="s">
        <v>48</v>
      </c>
      <c r="L13" s="335" t="s">
        <v>1418</v>
      </c>
      <c r="M13" s="335" t="s">
        <v>1415</v>
      </c>
      <c r="N13" s="334">
        <v>208401</v>
      </c>
      <c r="O13" s="334" t="s">
        <v>1321</v>
      </c>
      <c r="P13" s="338">
        <v>39570</v>
      </c>
      <c r="Q13" s="339">
        <v>2336.4971660000001</v>
      </c>
      <c r="R13" s="339">
        <v>2054.1475853239995</v>
      </c>
      <c r="S13" s="334">
        <v>0</v>
      </c>
      <c r="T13" s="336">
        <v>0.1020373203314302</v>
      </c>
      <c r="U13" s="647">
        <v>0.9979285074037717</v>
      </c>
      <c r="V13" s="336">
        <v>0.1159212578376132</v>
      </c>
      <c r="W13" s="647">
        <v>0.99758888043561389</v>
      </c>
      <c r="X13" s="336">
        <v>0.15428462503584472</v>
      </c>
      <c r="Y13" s="647">
        <v>1.0009761456528554</v>
      </c>
      <c r="Z13" s="336">
        <v>0.18195961644523018</v>
      </c>
      <c r="AA13" s="647">
        <v>0.95353314803386646</v>
      </c>
      <c r="AB13" s="336">
        <v>1.3885429556360828E-3</v>
      </c>
      <c r="AC13" s="340">
        <v>-0.20177665250615948</v>
      </c>
      <c r="AD13" s="813">
        <v>0</v>
      </c>
      <c r="AE13" s="337" t="s">
        <v>1766</v>
      </c>
      <c r="AF13" s="787" t="s">
        <v>1766</v>
      </c>
      <c r="AG13" s="341" t="s">
        <v>469</v>
      </c>
      <c r="AH13" s="341" t="s">
        <v>1742</v>
      </c>
      <c r="AI13" s="341">
        <v>10000</v>
      </c>
      <c r="AJ13" s="341">
        <v>10000</v>
      </c>
      <c r="AK13" s="341">
        <v>10000</v>
      </c>
      <c r="AL13" s="336">
        <v>1.5E-3</v>
      </c>
      <c r="AM13" s="336">
        <v>0</v>
      </c>
      <c r="AN13" s="647" t="s">
        <v>64</v>
      </c>
      <c r="AO13" s="334" t="s">
        <v>1324</v>
      </c>
      <c r="AP13" s="337" t="s">
        <v>1744</v>
      </c>
      <c r="AQ13" s="343" t="s">
        <v>680</v>
      </c>
      <c r="AR13" s="336">
        <v>1.9995000000000001E-4</v>
      </c>
      <c r="AS13" s="336">
        <v>1.9995000000000001E-4</v>
      </c>
      <c r="AT13" s="336" t="s">
        <v>1418</v>
      </c>
      <c r="AW13" s="629"/>
      <c r="AX13" s="630"/>
      <c r="AY13" s="630"/>
      <c r="AZ13" s="630"/>
      <c r="BA13" s="630"/>
      <c r="BB13" s="792"/>
      <c r="BC13" s="630"/>
      <c r="BD13" s="630"/>
      <c r="BE13" s="630"/>
      <c r="BF13" s="630"/>
      <c r="BG13" s="795"/>
      <c r="BH13" s="631"/>
      <c r="BI13" s="632"/>
      <c r="BJ13" s="632"/>
      <c r="BK13" s="632"/>
      <c r="BL13" s="212"/>
      <c r="BM13" s="631"/>
      <c r="BN13" s="631"/>
      <c r="BO13" s="631"/>
      <c r="BP13" s="631"/>
      <c r="BQ13" s="631"/>
      <c r="BR13" s="631"/>
      <c r="BS13" s="631"/>
      <c r="BT13" s="631"/>
      <c r="BU13" s="631"/>
      <c r="BV13" s="633"/>
      <c r="BW13" s="630"/>
      <c r="BX13"/>
      <c r="BZ13"/>
    </row>
    <row r="14" spans="2:107" ht="18.75">
      <c r="B14" s="330" t="s">
        <v>476</v>
      </c>
      <c r="C14" s="331">
        <v>807777000162</v>
      </c>
      <c r="D14" s="332" t="s">
        <v>11</v>
      </c>
      <c r="E14" s="332" t="s">
        <v>620</v>
      </c>
      <c r="F14" s="332" t="s">
        <v>663</v>
      </c>
      <c r="G14" s="333" t="s">
        <v>738</v>
      </c>
      <c r="H14" s="333" t="s">
        <v>34</v>
      </c>
      <c r="I14" s="333" t="s">
        <v>1304</v>
      </c>
      <c r="J14" s="333" t="s">
        <v>608</v>
      </c>
      <c r="K14" s="334" t="s">
        <v>48</v>
      </c>
      <c r="L14" s="335" t="s">
        <v>1418</v>
      </c>
      <c r="M14" s="335" t="s">
        <v>1415</v>
      </c>
      <c r="N14" s="334">
        <v>19119</v>
      </c>
      <c r="O14" s="334" t="s">
        <v>1321</v>
      </c>
      <c r="P14" s="338">
        <v>34974</v>
      </c>
      <c r="Q14" s="339">
        <v>545.66025500000001</v>
      </c>
      <c r="R14" s="339">
        <v>413.66633183600004</v>
      </c>
      <c r="S14" s="334">
        <v>0</v>
      </c>
      <c r="T14" s="336">
        <v>0.1025356265899442</v>
      </c>
      <c r="U14" s="647">
        <v>1.0028019597756452</v>
      </c>
      <c r="V14" s="336">
        <v>0.11686210518320217</v>
      </c>
      <c r="W14" s="647">
        <v>1.0056855735500185</v>
      </c>
      <c r="X14" s="336">
        <v>0.16011556321696263</v>
      </c>
      <c r="Y14" s="647">
        <v>1.0388064221610913</v>
      </c>
      <c r="Z14" s="336">
        <v>0.18761009176930687</v>
      </c>
      <c r="AA14" s="647">
        <v>0.98314364968754686</v>
      </c>
      <c r="AB14" s="336">
        <v>1.2845576455379345E-3</v>
      </c>
      <c r="AC14" s="340">
        <v>0.51431852703118008</v>
      </c>
      <c r="AD14" s="813">
        <v>0</v>
      </c>
      <c r="AE14" s="337" t="s">
        <v>1751</v>
      </c>
      <c r="AF14" s="787" t="s">
        <v>1752</v>
      </c>
      <c r="AG14" s="341" t="s">
        <v>741</v>
      </c>
      <c r="AH14" s="341" t="s">
        <v>1742</v>
      </c>
      <c r="AI14" s="341">
        <v>1</v>
      </c>
      <c r="AJ14" s="341">
        <v>1</v>
      </c>
      <c r="AK14" s="341">
        <v>1</v>
      </c>
      <c r="AL14" s="336">
        <v>2.5000000000000001E-3</v>
      </c>
      <c r="AM14" s="336">
        <v>0</v>
      </c>
      <c r="AN14" s="647" t="s">
        <v>64</v>
      </c>
      <c r="AO14" s="334" t="s">
        <v>1324</v>
      </c>
      <c r="AP14" s="337" t="s">
        <v>1744</v>
      </c>
      <c r="AQ14" s="343" t="s">
        <v>662</v>
      </c>
      <c r="AR14" s="336">
        <v>3.33333333333333E-4</v>
      </c>
      <c r="AS14" s="336">
        <v>3.33333333333333E-4</v>
      </c>
      <c r="AT14" s="336" t="s">
        <v>1418</v>
      </c>
      <c r="AW14" s="629"/>
      <c r="AX14" s="630"/>
      <c r="AY14" s="630"/>
      <c r="AZ14" s="630"/>
      <c r="BA14" s="630"/>
      <c r="BB14" s="792"/>
      <c r="BC14" s="630"/>
      <c r="BD14" s="630"/>
      <c r="BE14" s="630"/>
      <c r="BF14" s="630"/>
      <c r="BG14" s="795"/>
      <c r="BH14" s="631"/>
      <c r="BI14" s="632"/>
      <c r="BJ14" s="632"/>
      <c r="BK14" s="632"/>
      <c r="BL14" s="212"/>
      <c r="BM14" s="631"/>
      <c r="BN14" s="631"/>
      <c r="BO14" s="631"/>
      <c r="BP14" s="631"/>
      <c r="BQ14" s="631"/>
      <c r="BR14" s="631"/>
      <c r="BS14" s="631"/>
      <c r="BT14" s="631"/>
      <c r="BU14" s="631"/>
      <c r="BV14" s="633"/>
      <c r="BW14" s="630"/>
      <c r="BX14"/>
      <c r="BZ14"/>
    </row>
    <row r="15" spans="2:107" ht="18.75">
      <c r="B15" s="330" t="s">
        <v>193</v>
      </c>
      <c r="C15" s="331">
        <v>40054275000122</v>
      </c>
      <c r="D15" s="332" t="s">
        <v>11</v>
      </c>
      <c r="E15" s="332" t="s">
        <v>620</v>
      </c>
      <c r="F15" s="332" t="s">
        <v>663</v>
      </c>
      <c r="G15" s="333" t="s">
        <v>738</v>
      </c>
      <c r="H15" s="333" t="s">
        <v>34</v>
      </c>
      <c r="I15" s="333" t="s">
        <v>1304</v>
      </c>
      <c r="J15" s="333" t="s">
        <v>608</v>
      </c>
      <c r="K15" s="334" t="s">
        <v>48</v>
      </c>
      <c r="L15" s="335" t="s">
        <v>1418</v>
      </c>
      <c r="M15" s="335" t="s">
        <v>1415</v>
      </c>
      <c r="N15" s="334">
        <v>567833</v>
      </c>
      <c r="O15" s="334" t="s">
        <v>1321</v>
      </c>
      <c r="P15" s="338">
        <v>44193</v>
      </c>
      <c r="Q15" s="339">
        <v>0</v>
      </c>
      <c r="R15" s="339">
        <v>0</v>
      </c>
      <c r="S15" s="334">
        <v>0</v>
      </c>
      <c r="T15" s="336"/>
      <c r="U15" s="647"/>
      <c r="V15" s="336"/>
      <c r="W15" s="647"/>
      <c r="X15" s="336"/>
      <c r="Y15" s="647"/>
      <c r="Z15" s="336"/>
      <c r="AA15" s="647"/>
      <c r="AB15" s="336"/>
      <c r="AC15" s="340"/>
      <c r="AD15" s="813">
        <v>0</v>
      </c>
      <c r="AE15" s="337" t="s">
        <v>1974</v>
      </c>
      <c r="AF15" s="787" t="s">
        <v>1755</v>
      </c>
      <c r="AG15" s="341" t="s">
        <v>1436</v>
      </c>
      <c r="AH15" s="341" t="s">
        <v>1742</v>
      </c>
      <c r="AI15" s="341">
        <v>100</v>
      </c>
      <c r="AJ15" s="341">
        <v>100</v>
      </c>
      <c r="AK15" s="341">
        <v>100</v>
      </c>
      <c r="AL15" s="336">
        <v>2.5000000000000001E-3</v>
      </c>
      <c r="AM15" s="336">
        <v>0</v>
      </c>
      <c r="AN15" s="647" t="s">
        <v>34</v>
      </c>
      <c r="AO15" s="334" t="s">
        <v>1324</v>
      </c>
      <c r="AP15" s="337" t="s">
        <v>1744</v>
      </c>
      <c r="AQ15" s="343" t="s">
        <v>669</v>
      </c>
      <c r="AR15" s="336">
        <v>3.33333333333333E-4</v>
      </c>
      <c r="AS15" s="336">
        <v>3.33333333333333E-4</v>
      </c>
      <c r="AT15" s="336" t="s">
        <v>1418</v>
      </c>
      <c r="AW15" s="629"/>
      <c r="AX15" s="630"/>
      <c r="AY15" s="630"/>
      <c r="AZ15" s="630"/>
      <c r="BA15" s="630"/>
      <c r="BB15" s="792"/>
      <c r="BC15" s="630"/>
      <c r="BD15" s="630"/>
      <c r="BE15" s="630"/>
      <c r="BF15" s="630"/>
      <c r="BG15" s="795"/>
      <c r="BH15" s="631"/>
      <c r="BI15" s="632"/>
      <c r="BJ15" s="632"/>
      <c r="BK15" s="632"/>
      <c r="BL15" s="212"/>
      <c r="BM15" s="631"/>
      <c r="BN15" s="631"/>
      <c r="BO15" s="631"/>
      <c r="BP15" s="631"/>
      <c r="BQ15" s="631"/>
      <c r="BR15" s="631"/>
      <c r="BS15" s="631"/>
      <c r="BT15" s="631"/>
      <c r="BU15" s="631"/>
      <c r="BV15" s="633"/>
      <c r="BW15" s="630"/>
      <c r="BX15"/>
      <c r="BZ15"/>
    </row>
    <row r="16" spans="2:107" ht="18.75">
      <c r="B16" s="330" t="s">
        <v>1057</v>
      </c>
      <c r="C16" s="331">
        <v>26374829000148</v>
      </c>
      <c r="D16" s="332" t="s">
        <v>11</v>
      </c>
      <c r="E16" s="332" t="s">
        <v>620</v>
      </c>
      <c r="F16" s="332" t="s">
        <v>663</v>
      </c>
      <c r="G16" s="333" t="s">
        <v>738</v>
      </c>
      <c r="H16" s="333" t="s">
        <v>34</v>
      </c>
      <c r="I16" s="333" t="s">
        <v>1304</v>
      </c>
      <c r="J16" s="333" t="s">
        <v>608</v>
      </c>
      <c r="K16" s="334" t="s">
        <v>48</v>
      </c>
      <c r="L16" s="335" t="s">
        <v>1418</v>
      </c>
      <c r="M16" s="335" t="s">
        <v>1415</v>
      </c>
      <c r="N16" s="334">
        <v>442984</v>
      </c>
      <c r="O16" s="334" t="s">
        <v>1321</v>
      </c>
      <c r="P16" s="338">
        <v>42834</v>
      </c>
      <c r="Q16" s="339">
        <v>257.01507700000002</v>
      </c>
      <c r="R16" s="339">
        <v>135.29301085317465</v>
      </c>
      <c r="S16" s="334">
        <v>0</v>
      </c>
      <c r="T16" s="336">
        <v>0.10053832118239625</v>
      </c>
      <c r="U16" s="647">
        <v>0.98326824409485569</v>
      </c>
      <c r="V16" s="336">
        <v>0.11414475379422084</v>
      </c>
      <c r="W16" s="647">
        <v>0.98230073818460661</v>
      </c>
      <c r="X16" s="336">
        <v>0.14943904698214938</v>
      </c>
      <c r="Y16" s="647">
        <v>0.96953874194188194</v>
      </c>
      <c r="Z16" s="336">
        <v>0.1738700706370202</v>
      </c>
      <c r="AA16" s="647">
        <v>0.91114104899914228</v>
      </c>
      <c r="AB16" s="336">
        <v>1.4081130298964132E-3</v>
      </c>
      <c r="AC16" s="340">
        <v>-1.4605926862227196</v>
      </c>
      <c r="AD16" s="813">
        <v>0</v>
      </c>
      <c r="AE16" s="337" t="s">
        <v>1963</v>
      </c>
      <c r="AF16" s="787" t="s">
        <v>1755</v>
      </c>
      <c r="AG16" s="341" t="s">
        <v>1436</v>
      </c>
      <c r="AH16" s="341" t="s">
        <v>1737</v>
      </c>
      <c r="AI16" s="341">
        <v>0</v>
      </c>
      <c r="AJ16" s="341">
        <v>0</v>
      </c>
      <c r="AK16" s="341">
        <v>0</v>
      </c>
      <c r="AL16" s="336">
        <v>3.0000000000000001E-3</v>
      </c>
      <c r="AM16" s="336">
        <v>0</v>
      </c>
      <c r="AN16" s="647" t="s">
        <v>64</v>
      </c>
      <c r="AO16" s="334" t="s">
        <v>1324</v>
      </c>
      <c r="AP16" s="337" t="s">
        <v>1744</v>
      </c>
      <c r="AQ16" s="343" t="s">
        <v>680</v>
      </c>
      <c r="AR16" s="336">
        <v>8.0009999999999999E-4</v>
      </c>
      <c r="AS16" s="336">
        <v>8.0009999999999999E-4</v>
      </c>
      <c r="AT16" s="336" t="s">
        <v>1418</v>
      </c>
      <c r="AW16" s="629"/>
      <c r="AX16" s="630"/>
      <c r="AY16" s="630"/>
      <c r="AZ16" s="630"/>
      <c r="BA16" s="630"/>
      <c r="BB16" s="792"/>
      <c r="BC16" s="630"/>
      <c r="BD16" s="630"/>
      <c r="BE16" s="630"/>
      <c r="BF16" s="630"/>
      <c r="BG16" s="795"/>
      <c r="BH16" s="631"/>
      <c r="BI16" s="632"/>
      <c r="BJ16" s="632"/>
      <c r="BK16" s="632"/>
      <c r="BL16" s="212"/>
      <c r="BM16" s="631"/>
      <c r="BN16" s="631"/>
      <c r="BO16" s="631"/>
      <c r="BP16" s="631"/>
      <c r="BQ16" s="631"/>
      <c r="BR16" s="631"/>
      <c r="BS16" s="631"/>
      <c r="BT16" s="631"/>
      <c r="BU16" s="631"/>
      <c r="BV16" s="633"/>
      <c r="BW16" s="630"/>
      <c r="BX16"/>
      <c r="BZ16"/>
    </row>
    <row r="17" spans="2:75" customFormat="1" ht="18.75">
      <c r="B17" s="330" t="s">
        <v>1058</v>
      </c>
      <c r="C17" s="331">
        <v>11435287000107</v>
      </c>
      <c r="D17" s="332" t="s">
        <v>11</v>
      </c>
      <c r="E17" s="332" t="s">
        <v>620</v>
      </c>
      <c r="F17" s="332" t="s">
        <v>663</v>
      </c>
      <c r="G17" s="333" t="s">
        <v>738</v>
      </c>
      <c r="H17" s="333" t="s">
        <v>34</v>
      </c>
      <c r="I17" s="333" t="s">
        <v>1304</v>
      </c>
      <c r="J17" s="333" t="s">
        <v>608</v>
      </c>
      <c r="K17" s="334" t="s">
        <v>48</v>
      </c>
      <c r="L17" s="335" t="s">
        <v>1418</v>
      </c>
      <c r="M17" s="335" t="s">
        <v>34</v>
      </c>
      <c r="N17" s="334">
        <v>256765</v>
      </c>
      <c r="O17" s="334" t="s">
        <v>1321</v>
      </c>
      <c r="P17" s="338">
        <v>40227</v>
      </c>
      <c r="Q17" s="339">
        <v>641.31448599999999</v>
      </c>
      <c r="R17" s="339">
        <v>484.73751514800017</v>
      </c>
      <c r="S17" s="334">
        <v>0</v>
      </c>
      <c r="T17" s="336">
        <v>0.10236932218463424</v>
      </c>
      <c r="U17" s="647">
        <v>1.0011754969635429</v>
      </c>
      <c r="V17" s="336">
        <v>0.11738773142929126</v>
      </c>
      <c r="W17" s="647">
        <v>1.010208979421771</v>
      </c>
      <c r="X17" s="336">
        <v>0.1644771143200312</v>
      </c>
      <c r="Y17" s="647">
        <v>1.0671035296091163</v>
      </c>
      <c r="Z17" s="336">
        <v>0.18414957881831917</v>
      </c>
      <c r="AA17" s="647">
        <v>0.96500933025760627</v>
      </c>
      <c r="AB17" s="336">
        <v>1.6044833443964307E-3</v>
      </c>
      <c r="AC17" s="340">
        <v>0.73936451030911998</v>
      </c>
      <c r="AD17" s="813">
        <v>0</v>
      </c>
      <c r="AE17" s="337" t="s">
        <v>1841</v>
      </c>
      <c r="AF17" s="787" t="s">
        <v>1780</v>
      </c>
      <c r="AG17" s="341" t="s">
        <v>719</v>
      </c>
      <c r="AH17" s="341" t="s">
        <v>1742</v>
      </c>
      <c r="AI17" s="341">
        <v>1000</v>
      </c>
      <c r="AJ17" s="341">
        <v>500</v>
      </c>
      <c r="AK17" s="341">
        <v>0</v>
      </c>
      <c r="AL17" s="336">
        <v>3.0000000000000001E-3</v>
      </c>
      <c r="AM17" s="336">
        <v>0</v>
      </c>
      <c r="AN17" s="647" t="s">
        <v>64</v>
      </c>
      <c r="AO17" s="334" t="s">
        <v>1324</v>
      </c>
      <c r="AP17" s="337" t="s">
        <v>1744</v>
      </c>
      <c r="AQ17" s="343" t="s">
        <v>669</v>
      </c>
      <c r="AR17" s="336">
        <v>1.1999999999999999E-3</v>
      </c>
      <c r="AS17" s="336">
        <v>1.1999999999999999E-3</v>
      </c>
      <c r="AT17" s="336" t="s">
        <v>1418</v>
      </c>
      <c r="AW17" s="629"/>
      <c r="AX17" s="630"/>
      <c r="AY17" s="630"/>
      <c r="AZ17" s="630"/>
      <c r="BA17" s="630"/>
      <c r="BB17" s="792"/>
      <c r="BC17" s="630"/>
      <c r="BD17" s="630"/>
      <c r="BE17" s="630"/>
      <c r="BF17" s="630"/>
      <c r="BG17" s="795"/>
      <c r="BH17" s="631"/>
      <c r="BI17" s="632"/>
      <c r="BJ17" s="632"/>
      <c r="BK17" s="632"/>
      <c r="BL17" s="212"/>
      <c r="BM17" s="631"/>
      <c r="BN17" s="631"/>
      <c r="BO17" s="631"/>
      <c r="BP17" s="631"/>
      <c r="BQ17" s="631"/>
      <c r="BR17" s="631"/>
      <c r="BS17" s="631"/>
      <c r="BT17" s="631"/>
      <c r="BU17" s="631"/>
      <c r="BV17" s="633"/>
      <c r="BW17" s="630"/>
    </row>
    <row r="18" spans="2:75" customFormat="1" ht="18.75">
      <c r="B18" s="330" t="s">
        <v>1067</v>
      </c>
      <c r="C18" s="331">
        <v>8610270000126</v>
      </c>
      <c r="D18" s="332" t="s">
        <v>11</v>
      </c>
      <c r="E18" s="332" t="s">
        <v>620</v>
      </c>
      <c r="F18" s="332" t="s">
        <v>663</v>
      </c>
      <c r="G18" s="333" t="s">
        <v>738</v>
      </c>
      <c r="H18" s="333" t="s">
        <v>34</v>
      </c>
      <c r="I18" s="333" t="s">
        <v>1304</v>
      </c>
      <c r="J18" s="333" t="s">
        <v>608</v>
      </c>
      <c r="K18" s="334" t="s">
        <v>48</v>
      </c>
      <c r="L18" s="335" t="s">
        <v>1418</v>
      </c>
      <c r="M18" s="335" t="s">
        <v>34</v>
      </c>
      <c r="N18" s="334">
        <v>180203</v>
      </c>
      <c r="O18" s="334" t="s">
        <v>1321</v>
      </c>
      <c r="P18" s="338">
        <v>39143</v>
      </c>
      <c r="Q18" s="339">
        <v>113.529017</v>
      </c>
      <c r="R18" s="339">
        <v>105.67588753784867</v>
      </c>
      <c r="S18" s="334">
        <v>0</v>
      </c>
      <c r="T18" s="336">
        <v>9.9477249753568753E-2</v>
      </c>
      <c r="U18" s="647">
        <v>0.97289092897349372</v>
      </c>
      <c r="V18" s="336">
        <v>0.11474307004106743</v>
      </c>
      <c r="W18" s="647">
        <v>0.98744969572675345</v>
      </c>
      <c r="X18" s="336">
        <v>0.14430750974298623</v>
      </c>
      <c r="Y18" s="647">
        <v>0.93624607674119675</v>
      </c>
      <c r="Z18" s="336">
        <v>0.17208840341084297</v>
      </c>
      <c r="AA18" s="647">
        <v>0.90180447865394753</v>
      </c>
      <c r="AB18" s="336">
        <v>5.9672626311821084E-3</v>
      </c>
      <c r="AC18" s="340">
        <v>-0.24439402723357734</v>
      </c>
      <c r="AD18" s="813">
        <v>0</v>
      </c>
      <c r="AE18" s="337" t="s">
        <v>1787</v>
      </c>
      <c r="AF18" s="787" t="s">
        <v>1736</v>
      </c>
      <c r="AG18" s="341" t="s">
        <v>1437</v>
      </c>
      <c r="AH18" s="341" t="s">
        <v>1742</v>
      </c>
      <c r="AI18" s="341">
        <v>100</v>
      </c>
      <c r="AJ18" s="341">
        <v>0</v>
      </c>
      <c r="AK18" s="341">
        <v>0</v>
      </c>
      <c r="AL18" s="336">
        <v>4.5000000000000005E-3</v>
      </c>
      <c r="AM18" s="336">
        <v>0</v>
      </c>
      <c r="AN18" s="647" t="s">
        <v>34</v>
      </c>
      <c r="AO18" s="334" t="s">
        <v>1324</v>
      </c>
      <c r="AP18" s="337" t="s">
        <v>1744</v>
      </c>
      <c r="AQ18" s="343" t="s">
        <v>675</v>
      </c>
      <c r="AR18" s="336">
        <v>1.5E-3</v>
      </c>
      <c r="AS18" s="336">
        <v>1.5E-3</v>
      </c>
      <c r="AT18" s="336" t="s">
        <v>1418</v>
      </c>
      <c r="AW18" s="629"/>
      <c r="AX18" s="630"/>
      <c r="AY18" s="630"/>
      <c r="AZ18" s="630"/>
      <c r="BA18" s="630"/>
      <c r="BB18" s="792"/>
      <c r="BC18" s="630"/>
      <c r="BD18" s="630"/>
      <c r="BE18" s="630"/>
      <c r="BF18" s="630"/>
      <c r="BG18" s="795"/>
      <c r="BH18" s="631"/>
      <c r="BI18" s="632"/>
      <c r="BJ18" s="632"/>
      <c r="BK18" s="632"/>
      <c r="BL18" s="212"/>
      <c r="BM18" s="631"/>
      <c r="BN18" s="631"/>
      <c r="BO18" s="631"/>
      <c r="BP18" s="631"/>
      <c r="BQ18" s="631"/>
      <c r="BR18" s="631"/>
      <c r="BS18" s="631"/>
      <c r="BT18" s="631"/>
      <c r="BU18" s="631"/>
      <c r="BV18" s="633"/>
      <c r="BW18" s="630"/>
    </row>
    <row r="19" spans="2:75" customFormat="1" ht="18.75">
      <c r="B19" s="330" t="s">
        <v>310</v>
      </c>
      <c r="C19" s="331">
        <v>35726805000100</v>
      </c>
      <c r="D19" s="332" t="s">
        <v>11</v>
      </c>
      <c r="E19" s="332" t="s">
        <v>620</v>
      </c>
      <c r="F19" s="332" t="s">
        <v>663</v>
      </c>
      <c r="G19" s="333" t="s">
        <v>738</v>
      </c>
      <c r="H19" s="333" t="s">
        <v>34</v>
      </c>
      <c r="I19" s="333" t="s">
        <v>1304</v>
      </c>
      <c r="J19" s="333" t="s">
        <v>608</v>
      </c>
      <c r="K19" s="334" t="s">
        <v>48</v>
      </c>
      <c r="L19" s="335" t="s">
        <v>1418</v>
      </c>
      <c r="M19" s="335" t="s">
        <v>1415</v>
      </c>
      <c r="N19" s="334">
        <v>522929</v>
      </c>
      <c r="O19" s="334" t="s">
        <v>1321</v>
      </c>
      <c r="P19" s="338">
        <v>43837</v>
      </c>
      <c r="Q19" s="339">
        <v>155.22518338</v>
      </c>
      <c r="R19" s="339">
        <v>93.803758493888864</v>
      </c>
      <c r="S19" s="334">
        <v>0</v>
      </c>
      <c r="T19" s="336">
        <v>0.10230774369349538</v>
      </c>
      <c r="U19" s="647">
        <v>1.0005732571992021</v>
      </c>
      <c r="V19" s="336">
        <v>0.11591975362986551</v>
      </c>
      <c r="W19" s="647">
        <v>0.99757593560607216</v>
      </c>
      <c r="X19" s="336">
        <v>0.15381219763199061</v>
      </c>
      <c r="Y19" s="647">
        <v>0.99791110555763662</v>
      </c>
      <c r="Z19" s="336"/>
      <c r="AA19" s="647"/>
      <c r="AB19" s="336">
        <v>1.2957549698421559E-3</v>
      </c>
      <c r="AC19" s="340">
        <v>-0.21738659218205747</v>
      </c>
      <c r="AD19" s="813">
        <v>0</v>
      </c>
      <c r="AE19" s="337" t="s">
        <v>2010</v>
      </c>
      <c r="AF19" s="787" t="s">
        <v>1755</v>
      </c>
      <c r="AG19" s="341" t="s">
        <v>1436</v>
      </c>
      <c r="AH19" s="341" t="s">
        <v>1742</v>
      </c>
      <c r="AI19" s="341">
        <v>30</v>
      </c>
      <c r="AJ19" s="341">
        <v>30</v>
      </c>
      <c r="AK19" s="341">
        <v>30</v>
      </c>
      <c r="AL19" s="336">
        <v>2.2000000000000001E-3</v>
      </c>
      <c r="AM19" s="336">
        <v>0</v>
      </c>
      <c r="AN19" s="647" t="s">
        <v>64</v>
      </c>
      <c r="AO19" s="334" t="s">
        <v>1324</v>
      </c>
      <c r="AP19" s="337" t="s">
        <v>1744</v>
      </c>
      <c r="AQ19" s="343" t="s">
        <v>669</v>
      </c>
      <c r="AR19" s="336">
        <v>0</v>
      </c>
      <c r="AS19" s="336">
        <v>0</v>
      </c>
      <c r="AT19" s="336" t="s">
        <v>1418</v>
      </c>
      <c r="AW19" s="629"/>
      <c r="AX19" s="630"/>
      <c r="AY19" s="630"/>
      <c r="AZ19" s="630"/>
      <c r="BA19" s="630"/>
      <c r="BB19" s="792"/>
      <c r="BC19" s="630"/>
      <c r="BD19" s="630"/>
      <c r="BE19" s="630"/>
      <c r="BF19" s="630"/>
      <c r="BG19" s="795"/>
      <c r="BH19" s="631"/>
      <c r="BI19" s="632"/>
      <c r="BJ19" s="632"/>
      <c r="BK19" s="632"/>
      <c r="BL19" s="212"/>
      <c r="BM19" s="631"/>
      <c r="BN19" s="631"/>
      <c r="BO19" s="631"/>
      <c r="BP19" s="631"/>
      <c r="BQ19" s="631"/>
      <c r="BR19" s="631"/>
      <c r="BS19" s="631"/>
      <c r="BT19" s="631"/>
      <c r="BU19" s="631"/>
      <c r="BV19" s="633"/>
      <c r="BW19" s="630"/>
    </row>
    <row r="20" spans="2:75" customFormat="1" ht="18.75">
      <c r="B20" s="330" t="s">
        <v>1196</v>
      </c>
      <c r="C20" s="331">
        <v>12923387000137</v>
      </c>
      <c r="D20" s="332" t="s">
        <v>11</v>
      </c>
      <c r="E20" s="332" t="s">
        <v>620</v>
      </c>
      <c r="F20" s="332" t="s">
        <v>663</v>
      </c>
      <c r="G20" s="333" t="s">
        <v>738</v>
      </c>
      <c r="H20" s="333" t="s">
        <v>34</v>
      </c>
      <c r="I20" s="333" t="s">
        <v>1304</v>
      </c>
      <c r="J20" s="333" t="s">
        <v>608</v>
      </c>
      <c r="K20" s="334" t="s">
        <v>48</v>
      </c>
      <c r="L20" s="335" t="s">
        <v>1418</v>
      </c>
      <c r="M20" s="335" t="s">
        <v>1415</v>
      </c>
      <c r="N20" s="334">
        <v>389651</v>
      </c>
      <c r="O20" s="334" t="s">
        <v>1321</v>
      </c>
      <c r="P20" s="338">
        <v>40542</v>
      </c>
      <c r="Q20" s="339">
        <v>0</v>
      </c>
      <c r="R20" s="339">
        <v>0</v>
      </c>
      <c r="S20" s="334">
        <v>0</v>
      </c>
      <c r="T20" s="336"/>
      <c r="U20" s="647"/>
      <c r="V20" s="336"/>
      <c r="W20" s="647"/>
      <c r="X20" s="336"/>
      <c r="Y20" s="647"/>
      <c r="Z20" s="336"/>
      <c r="AA20" s="647"/>
      <c r="AB20" s="336"/>
      <c r="AC20" s="340"/>
      <c r="AD20" s="813">
        <v>0</v>
      </c>
      <c r="AE20" s="337" t="s">
        <v>1792</v>
      </c>
      <c r="AF20" s="787" t="s">
        <v>1736</v>
      </c>
      <c r="AG20" s="341" t="s">
        <v>1437</v>
      </c>
      <c r="AH20" s="341" t="s">
        <v>1742</v>
      </c>
      <c r="AI20" s="341">
        <v>500</v>
      </c>
      <c r="AJ20" s="341">
        <v>100</v>
      </c>
      <c r="AK20" s="341">
        <v>100</v>
      </c>
      <c r="AL20" s="336">
        <v>3.0000000000000001E-3</v>
      </c>
      <c r="AM20" s="336">
        <v>0</v>
      </c>
      <c r="AN20" s="647" t="s">
        <v>64</v>
      </c>
      <c r="AO20" s="334" t="s">
        <v>1324</v>
      </c>
      <c r="AP20" s="337" t="s">
        <v>1744</v>
      </c>
      <c r="AQ20" s="343" t="s">
        <v>662</v>
      </c>
      <c r="AR20" s="336">
        <v>7.5000000000000002E-4</v>
      </c>
      <c r="AS20" s="336">
        <v>7.5000000000000002E-4</v>
      </c>
      <c r="AT20" s="336" t="s">
        <v>1418</v>
      </c>
      <c r="AW20" s="629"/>
      <c r="AX20" s="630"/>
      <c r="AY20" s="630"/>
      <c r="AZ20" s="630"/>
      <c r="BA20" s="630"/>
      <c r="BB20" s="792"/>
      <c r="BC20" s="630"/>
      <c r="BD20" s="630"/>
      <c r="BE20" s="630"/>
      <c r="BF20" s="630"/>
      <c r="BG20" s="795"/>
      <c r="BH20" s="631"/>
      <c r="BI20" s="632"/>
      <c r="BJ20" s="632"/>
      <c r="BK20" s="632"/>
      <c r="BL20" s="212"/>
      <c r="BM20" s="631"/>
      <c r="BN20" s="631"/>
      <c r="BO20" s="631"/>
      <c r="BP20" s="631"/>
      <c r="BQ20" s="631"/>
      <c r="BR20" s="631"/>
      <c r="BS20" s="631"/>
      <c r="BT20" s="631"/>
      <c r="BU20" s="631"/>
      <c r="BV20" s="633"/>
      <c r="BW20" s="630"/>
    </row>
    <row r="21" spans="2:75" customFormat="1" ht="18.75">
      <c r="B21" s="330" t="s">
        <v>416</v>
      </c>
      <c r="C21" s="331">
        <v>30509221000150</v>
      </c>
      <c r="D21" s="332" t="s">
        <v>11</v>
      </c>
      <c r="E21" s="332" t="s">
        <v>620</v>
      </c>
      <c r="F21" s="332" t="s">
        <v>663</v>
      </c>
      <c r="G21" s="333" t="s">
        <v>738</v>
      </c>
      <c r="H21" s="333" t="s">
        <v>34</v>
      </c>
      <c r="I21" s="333" t="s">
        <v>1304</v>
      </c>
      <c r="J21" s="333" t="s">
        <v>608</v>
      </c>
      <c r="K21" s="334" t="s">
        <v>48</v>
      </c>
      <c r="L21" s="335" t="s">
        <v>1418</v>
      </c>
      <c r="M21" s="335" t="s">
        <v>1415</v>
      </c>
      <c r="N21" s="334">
        <v>497606</v>
      </c>
      <c r="O21" s="334" t="s">
        <v>1321</v>
      </c>
      <c r="P21" s="338">
        <v>43203</v>
      </c>
      <c r="Q21" s="339">
        <v>1299.2643101599999</v>
      </c>
      <c r="R21" s="339">
        <v>742.14600726614481</v>
      </c>
      <c r="S21" s="334">
        <v>0</v>
      </c>
      <c r="T21" s="336">
        <v>0.1026625428094472</v>
      </c>
      <c r="U21" s="647">
        <v>1.0040432047738732</v>
      </c>
      <c r="V21" s="336">
        <v>0.11693506626904715</v>
      </c>
      <c r="W21" s="647">
        <v>1.0063134581097721</v>
      </c>
      <c r="X21" s="336">
        <v>0.16012100988662237</v>
      </c>
      <c r="Y21" s="647">
        <v>1.0388417593594763</v>
      </c>
      <c r="Z21" s="336">
        <v>0.20081880065854985</v>
      </c>
      <c r="AA21" s="647">
        <v>1.0523619851329495</v>
      </c>
      <c r="AB21" s="336">
        <v>1.9173985800437494E-3</v>
      </c>
      <c r="AC21" s="340">
        <v>0.38261887205942974</v>
      </c>
      <c r="AD21" s="813">
        <v>0</v>
      </c>
      <c r="AE21" s="337" t="s">
        <v>1990</v>
      </c>
      <c r="AF21" s="787" t="s">
        <v>1794</v>
      </c>
      <c r="AG21" s="341" t="s">
        <v>736</v>
      </c>
      <c r="AH21" s="341" t="s">
        <v>1742</v>
      </c>
      <c r="AI21" s="341">
        <v>100</v>
      </c>
      <c r="AJ21" s="341">
        <v>100</v>
      </c>
      <c r="AK21" s="341">
        <v>100</v>
      </c>
      <c r="AL21" s="336">
        <v>6.0000000000000001E-3</v>
      </c>
      <c r="AM21" s="336">
        <v>0</v>
      </c>
      <c r="AN21" s="647" t="s">
        <v>64</v>
      </c>
      <c r="AO21" s="334" t="s">
        <v>1324</v>
      </c>
      <c r="AP21" s="337" t="s">
        <v>1744</v>
      </c>
      <c r="AQ21" s="343" t="s">
        <v>675</v>
      </c>
      <c r="AR21" s="336">
        <v>8.0000000000000004E-4</v>
      </c>
      <c r="AS21" s="336">
        <v>8.0000000000000004E-4</v>
      </c>
      <c r="AT21" s="336" t="s">
        <v>1418</v>
      </c>
      <c r="AW21" s="629"/>
      <c r="AX21" s="630"/>
      <c r="AY21" s="630"/>
      <c r="AZ21" s="630"/>
      <c r="BA21" s="630"/>
      <c r="BB21" s="792"/>
      <c r="BC21" s="630"/>
      <c r="BD21" s="630"/>
      <c r="BE21" s="630"/>
      <c r="BF21" s="630"/>
      <c r="BG21" s="795"/>
      <c r="BH21" s="631"/>
      <c r="BI21" s="632"/>
      <c r="BJ21" s="632"/>
      <c r="BK21" s="632"/>
      <c r="BL21" s="212"/>
      <c r="BM21" s="631"/>
      <c r="BN21" s="631"/>
      <c r="BO21" s="631"/>
      <c r="BP21" s="631"/>
      <c r="BQ21" s="631"/>
      <c r="BR21" s="631"/>
      <c r="BS21" s="631"/>
      <c r="BT21" s="631"/>
      <c r="BU21" s="631"/>
      <c r="BV21" s="633"/>
      <c r="BW21" s="630"/>
    </row>
    <row r="22" spans="2:75" customFormat="1" ht="18.75">
      <c r="B22" s="330" t="s">
        <v>1251</v>
      </c>
      <c r="C22" s="331">
        <v>44839845000140</v>
      </c>
      <c r="D22" s="332" t="s">
        <v>11</v>
      </c>
      <c r="E22" s="332" t="s">
        <v>620</v>
      </c>
      <c r="F22" s="332" t="s">
        <v>663</v>
      </c>
      <c r="G22" s="333" t="s">
        <v>738</v>
      </c>
      <c r="H22" s="333" t="s">
        <v>34</v>
      </c>
      <c r="I22" s="333" t="s">
        <v>1418</v>
      </c>
      <c r="J22" s="333" t="s">
        <v>1418</v>
      </c>
      <c r="K22" s="334" t="s">
        <v>48</v>
      </c>
      <c r="L22" s="335" t="s">
        <v>1418</v>
      </c>
      <c r="M22" s="335" t="s">
        <v>1415</v>
      </c>
      <c r="N22" s="334">
        <v>640948</v>
      </c>
      <c r="O22" s="334" t="s">
        <v>1321</v>
      </c>
      <c r="P22" s="338">
        <v>44634</v>
      </c>
      <c r="Q22" s="339"/>
      <c r="R22" s="339"/>
      <c r="S22" s="334">
        <v>0</v>
      </c>
      <c r="T22" s="336"/>
      <c r="U22" s="647"/>
      <c r="V22" s="336"/>
      <c r="W22" s="647"/>
      <c r="X22" s="336"/>
      <c r="Y22" s="647"/>
      <c r="Z22" s="336"/>
      <c r="AA22" s="647"/>
      <c r="AB22" s="336"/>
      <c r="AC22" s="340"/>
      <c r="AD22" s="813">
        <v>0</v>
      </c>
      <c r="AE22" s="337" t="s">
        <v>2028</v>
      </c>
      <c r="AF22" s="787" t="s">
        <v>1755</v>
      </c>
      <c r="AG22" s="341" t="s">
        <v>1436</v>
      </c>
      <c r="AH22" s="341" t="s">
        <v>1742</v>
      </c>
      <c r="AI22" s="341">
        <v>1000</v>
      </c>
      <c r="AJ22" s="341">
        <v>100</v>
      </c>
      <c r="AK22" s="341">
        <v>1000</v>
      </c>
      <c r="AL22" s="336">
        <v>1.4000000000000002E-3</v>
      </c>
      <c r="AM22" s="336">
        <v>0</v>
      </c>
      <c r="AN22" s="647" t="s">
        <v>2152</v>
      </c>
      <c r="AO22" s="334" t="s">
        <v>1324</v>
      </c>
      <c r="AP22" s="337" t="s">
        <v>1744</v>
      </c>
      <c r="AQ22" s="343" t="s">
        <v>669</v>
      </c>
      <c r="AR22" s="336">
        <v>9.3333333333333105E-4</v>
      </c>
      <c r="AS22" s="336">
        <v>9.3333333333333105E-4</v>
      </c>
      <c r="AT22" s="336" t="s">
        <v>1418</v>
      </c>
      <c r="AW22" s="629"/>
      <c r="AX22" s="630"/>
      <c r="AY22" s="630"/>
      <c r="AZ22" s="630"/>
      <c r="BA22" s="630"/>
      <c r="BB22" s="792"/>
      <c r="BC22" s="630"/>
      <c r="BD22" s="630"/>
      <c r="BE22" s="630"/>
      <c r="BF22" s="630"/>
      <c r="BG22" s="795"/>
      <c r="BH22" s="631"/>
      <c r="BI22" s="632"/>
      <c r="BJ22" s="632"/>
      <c r="BK22" s="632"/>
      <c r="BL22" s="212"/>
      <c r="BM22" s="631"/>
      <c r="BN22" s="631"/>
      <c r="BO22" s="631"/>
      <c r="BP22" s="631"/>
      <c r="BQ22" s="631"/>
      <c r="BR22" s="631"/>
      <c r="BS22" s="631"/>
      <c r="BT22" s="631"/>
      <c r="BU22" s="631"/>
      <c r="BV22" s="633"/>
      <c r="BW22" s="630"/>
    </row>
    <row r="23" spans="2:75" customFormat="1" ht="18.75">
      <c r="B23" s="330" t="s">
        <v>90</v>
      </c>
      <c r="C23" s="331">
        <v>24773832000109</v>
      </c>
      <c r="D23" s="332" t="s">
        <v>11</v>
      </c>
      <c r="E23" s="332" t="s">
        <v>620</v>
      </c>
      <c r="F23" s="332" t="s">
        <v>685</v>
      </c>
      <c r="G23" s="333" t="s">
        <v>738</v>
      </c>
      <c r="H23" s="333" t="s">
        <v>34</v>
      </c>
      <c r="I23" s="333" t="s">
        <v>1304</v>
      </c>
      <c r="J23" s="333" t="s">
        <v>608</v>
      </c>
      <c r="K23" s="334" t="s">
        <v>48</v>
      </c>
      <c r="L23" s="335" t="s">
        <v>1418</v>
      </c>
      <c r="M23" s="335" t="s">
        <v>34</v>
      </c>
      <c r="N23" s="334">
        <v>420530</v>
      </c>
      <c r="O23" s="334" t="s">
        <v>1321</v>
      </c>
      <c r="P23" s="338">
        <v>42534</v>
      </c>
      <c r="Q23" s="339">
        <v>0</v>
      </c>
      <c r="R23" s="339">
        <v>0</v>
      </c>
      <c r="S23" s="334">
        <v>0</v>
      </c>
      <c r="T23" s="336"/>
      <c r="U23" s="647"/>
      <c r="V23" s="336"/>
      <c r="W23" s="647"/>
      <c r="X23" s="336"/>
      <c r="Y23" s="647"/>
      <c r="Z23" s="336"/>
      <c r="AA23" s="647"/>
      <c r="AB23" s="336"/>
      <c r="AC23" s="340"/>
      <c r="AD23" s="813">
        <v>0</v>
      </c>
      <c r="AE23" s="337" t="s">
        <v>1822</v>
      </c>
      <c r="AF23" s="787" t="s">
        <v>1873</v>
      </c>
      <c r="AG23" s="341" t="s">
        <v>1438</v>
      </c>
      <c r="AH23" s="341" t="s">
        <v>1742</v>
      </c>
      <c r="AI23" s="341">
        <v>1000</v>
      </c>
      <c r="AJ23" s="341">
        <v>1000</v>
      </c>
      <c r="AK23" s="341">
        <v>1000</v>
      </c>
      <c r="AL23" s="336">
        <v>5.0000000000000001E-3</v>
      </c>
      <c r="AM23" s="336">
        <v>0</v>
      </c>
      <c r="AN23" s="647" t="s">
        <v>64</v>
      </c>
      <c r="AO23" s="334" t="s">
        <v>1324</v>
      </c>
      <c r="AP23" s="337" t="s">
        <v>1744</v>
      </c>
      <c r="AQ23" s="343" t="s">
        <v>669</v>
      </c>
      <c r="AR23" s="336">
        <v>1.33333333333333E-3</v>
      </c>
      <c r="AS23" s="336">
        <v>1.33333333333333E-3</v>
      </c>
      <c r="AT23" s="336" t="s">
        <v>1418</v>
      </c>
      <c r="AW23" s="629"/>
      <c r="AX23" s="630"/>
      <c r="AY23" s="630"/>
      <c r="AZ23" s="630"/>
      <c r="BA23" s="630"/>
      <c r="BB23" s="792"/>
      <c r="BC23" s="630"/>
      <c r="BD23" s="630"/>
      <c r="BE23" s="630"/>
      <c r="BF23" s="630"/>
      <c r="BG23" s="795"/>
      <c r="BH23" s="631"/>
      <c r="BI23" s="632"/>
      <c r="BJ23" s="632"/>
      <c r="BK23" s="632"/>
      <c r="BL23" s="212"/>
      <c r="BM23" s="631"/>
      <c r="BN23" s="631"/>
      <c r="BO23" s="631"/>
      <c r="BP23" s="631"/>
      <c r="BQ23" s="631"/>
      <c r="BR23" s="631"/>
      <c r="BS23" s="631"/>
      <c r="BT23" s="631"/>
      <c r="BU23" s="631"/>
      <c r="BV23" s="633"/>
      <c r="BW23" s="630"/>
    </row>
    <row r="24" spans="2:75" customFormat="1" ht="18.75">
      <c r="B24" s="330" t="s">
        <v>487</v>
      </c>
      <c r="C24" s="331">
        <v>34867354000150</v>
      </c>
      <c r="D24" s="332" t="s">
        <v>11</v>
      </c>
      <c r="E24" s="332" t="s">
        <v>620</v>
      </c>
      <c r="F24" s="332" t="s">
        <v>685</v>
      </c>
      <c r="G24" s="333" t="s">
        <v>738</v>
      </c>
      <c r="H24" s="333" t="s">
        <v>34</v>
      </c>
      <c r="I24" s="333" t="s">
        <v>1319</v>
      </c>
      <c r="J24" s="333" t="s">
        <v>608</v>
      </c>
      <c r="K24" s="334" t="s">
        <v>48</v>
      </c>
      <c r="L24" s="335" t="s">
        <v>1418</v>
      </c>
      <c r="M24" s="335" t="s">
        <v>34</v>
      </c>
      <c r="N24" s="334">
        <v>523453</v>
      </c>
      <c r="O24" s="334" t="s">
        <v>1321</v>
      </c>
      <c r="P24" s="338">
        <v>43714</v>
      </c>
      <c r="Q24" s="339">
        <v>353.56475465</v>
      </c>
      <c r="R24" s="339">
        <v>224.96125616395997</v>
      </c>
      <c r="S24" s="334">
        <v>0</v>
      </c>
      <c r="T24" s="336">
        <v>0.17861920157539357</v>
      </c>
      <c r="U24" s="647">
        <v>1.7469019437477373</v>
      </c>
      <c r="V24" s="336">
        <v>0.20648263481784923</v>
      </c>
      <c r="W24" s="647">
        <v>1.7769370721104929</v>
      </c>
      <c r="X24" s="336">
        <v>0.32062491695822648</v>
      </c>
      <c r="Y24" s="647">
        <v>2.0801676998116267</v>
      </c>
      <c r="Z24" s="336">
        <v>0.67960481798999872</v>
      </c>
      <c r="AA24" s="647">
        <v>3.5613711117710669</v>
      </c>
      <c r="AB24" s="336">
        <v>0.11723976141028628</v>
      </c>
      <c r="AC24" s="340">
        <v>0.77005616818720135</v>
      </c>
      <c r="AD24" s="813">
        <v>0</v>
      </c>
      <c r="AE24" s="337" t="s">
        <v>1964</v>
      </c>
      <c r="AF24" s="787" t="s">
        <v>1965</v>
      </c>
      <c r="AG24" s="341" t="s">
        <v>976</v>
      </c>
      <c r="AH24" s="341" t="s">
        <v>1812</v>
      </c>
      <c r="AI24" s="341">
        <v>1000</v>
      </c>
      <c r="AJ24" s="341">
        <v>1000</v>
      </c>
      <c r="AK24" s="341">
        <v>1000</v>
      </c>
      <c r="AL24" s="336">
        <v>0.02</v>
      </c>
      <c r="AM24" s="336">
        <v>0.3</v>
      </c>
      <c r="AN24" s="647" t="s">
        <v>1743</v>
      </c>
      <c r="AO24" s="334" t="s">
        <v>1324</v>
      </c>
      <c r="AP24" s="337" t="s">
        <v>1757</v>
      </c>
      <c r="AQ24" s="343" t="s">
        <v>1867</v>
      </c>
      <c r="AR24" s="336">
        <v>2E-3</v>
      </c>
      <c r="AS24" s="336">
        <v>2E-3</v>
      </c>
      <c r="AT24" s="336" t="s">
        <v>1418</v>
      </c>
      <c r="AW24" s="629"/>
      <c r="AX24" s="630"/>
      <c r="AY24" s="630"/>
      <c r="AZ24" s="630"/>
      <c r="BA24" s="630"/>
      <c r="BB24" s="792"/>
      <c r="BC24" s="630"/>
      <c r="BD24" s="630"/>
      <c r="BE24" s="630"/>
      <c r="BF24" s="630"/>
      <c r="BG24" s="795"/>
      <c r="BH24" s="631"/>
      <c r="BI24" s="632"/>
      <c r="BJ24" s="632"/>
      <c r="BK24" s="632"/>
      <c r="BL24" s="212"/>
      <c r="BM24" s="631"/>
      <c r="BN24" s="631"/>
      <c r="BO24" s="631"/>
      <c r="BP24" s="631"/>
      <c r="BQ24" s="631"/>
      <c r="BR24" s="631"/>
      <c r="BS24" s="631"/>
      <c r="BT24" s="631"/>
      <c r="BU24" s="631"/>
      <c r="BV24" s="633"/>
      <c r="BW24" s="630"/>
    </row>
    <row r="25" spans="2:75" customFormat="1" ht="18.75">
      <c r="B25" s="330" t="s">
        <v>810</v>
      </c>
      <c r="C25" s="331">
        <v>9636393000107</v>
      </c>
      <c r="D25" s="332" t="s">
        <v>11</v>
      </c>
      <c r="E25" s="332" t="s">
        <v>620</v>
      </c>
      <c r="F25" s="332" t="s">
        <v>672</v>
      </c>
      <c r="G25" s="333" t="s">
        <v>738</v>
      </c>
      <c r="H25" s="333" t="s">
        <v>34</v>
      </c>
      <c r="I25" s="333" t="s">
        <v>1418</v>
      </c>
      <c r="J25" s="333" t="s">
        <v>608</v>
      </c>
      <c r="K25" s="334" t="s">
        <v>48</v>
      </c>
      <c r="L25" s="335" t="s">
        <v>1418</v>
      </c>
      <c r="M25" s="335" t="s">
        <v>34</v>
      </c>
      <c r="N25" s="334">
        <v>217018</v>
      </c>
      <c r="O25" s="334" t="s">
        <v>1321</v>
      </c>
      <c r="P25" s="338">
        <v>39708</v>
      </c>
      <c r="Q25" s="339">
        <v>3475.2686640000002</v>
      </c>
      <c r="R25" s="339">
        <v>1630.7394983975903</v>
      </c>
      <c r="S25" s="334">
        <v>0</v>
      </c>
      <c r="T25" s="336">
        <v>0.1065046713118738</v>
      </c>
      <c r="U25" s="647">
        <v>1.0416193538654623</v>
      </c>
      <c r="V25" s="336">
        <v>0.12215585114320637</v>
      </c>
      <c r="W25" s="647">
        <v>1.0512422057334696</v>
      </c>
      <c r="X25" s="336">
        <v>0.17007508560610463</v>
      </c>
      <c r="Y25" s="647">
        <v>1.1034223508792673</v>
      </c>
      <c r="Z25" s="336">
        <v>0.18993402257377845</v>
      </c>
      <c r="AA25" s="647">
        <v>0.99532187416994267</v>
      </c>
      <c r="AB25" s="336">
        <v>1.2622691942131305E-3</v>
      </c>
      <c r="AC25" s="340">
        <v>4.7172328877563725</v>
      </c>
      <c r="AD25" s="813">
        <v>0</v>
      </c>
      <c r="AE25" s="337" t="s">
        <v>1763</v>
      </c>
      <c r="AF25" s="787" t="s">
        <v>1749</v>
      </c>
      <c r="AG25" s="341" t="s">
        <v>728</v>
      </c>
      <c r="AH25" s="341" t="s">
        <v>1742</v>
      </c>
      <c r="AI25" s="341">
        <v>100</v>
      </c>
      <c r="AJ25" s="341">
        <v>100</v>
      </c>
      <c r="AK25" s="341">
        <v>100</v>
      </c>
      <c r="AL25" s="336">
        <v>3.4999999999999996E-3</v>
      </c>
      <c r="AM25" s="336">
        <v>0</v>
      </c>
      <c r="AN25" s="647" t="s">
        <v>64</v>
      </c>
      <c r="AO25" s="334" t="s">
        <v>1324</v>
      </c>
      <c r="AP25" s="337" t="s">
        <v>1744</v>
      </c>
      <c r="AQ25" s="343" t="s">
        <v>662</v>
      </c>
      <c r="AR25" s="336">
        <v>1.16666666666667E-3</v>
      </c>
      <c r="AS25" s="336">
        <v>1.16666666666667E-3</v>
      </c>
      <c r="AT25" s="336" t="s">
        <v>1418</v>
      </c>
      <c r="AW25" s="629"/>
      <c r="AX25" s="630"/>
      <c r="AY25" s="630"/>
      <c r="AZ25" s="630"/>
      <c r="BA25" s="630"/>
      <c r="BB25" s="792"/>
      <c r="BC25" s="630"/>
      <c r="BD25" s="630"/>
      <c r="BE25" s="630"/>
      <c r="BF25" s="630"/>
      <c r="BG25" s="795"/>
      <c r="BH25" s="631"/>
      <c r="BI25" s="632"/>
      <c r="BJ25" s="632"/>
      <c r="BK25" s="632"/>
      <c r="BL25" s="212"/>
      <c r="BM25" s="631"/>
      <c r="BN25" s="631"/>
      <c r="BO25" s="631"/>
      <c r="BP25" s="631"/>
      <c r="BQ25" s="631"/>
      <c r="BR25" s="631"/>
      <c r="BS25" s="631"/>
      <c r="BT25" s="631"/>
      <c r="BU25" s="631"/>
      <c r="BV25" s="633"/>
      <c r="BW25" s="630"/>
    </row>
    <row r="26" spans="2:75" customFormat="1" ht="18.75">
      <c r="B26" s="330" t="s">
        <v>1511</v>
      </c>
      <c r="C26" s="331">
        <v>17898543000170</v>
      </c>
      <c r="D26" s="332" t="s">
        <v>11</v>
      </c>
      <c r="E26" s="332" t="s">
        <v>620</v>
      </c>
      <c r="F26" s="332" t="s">
        <v>672</v>
      </c>
      <c r="G26" s="333" t="s">
        <v>738</v>
      </c>
      <c r="H26" s="333" t="s">
        <v>34</v>
      </c>
      <c r="I26" s="333" t="s">
        <v>1418</v>
      </c>
      <c r="J26" s="333" t="s">
        <v>608</v>
      </c>
      <c r="K26" s="334" t="s">
        <v>48</v>
      </c>
      <c r="L26" s="335" t="s">
        <v>1418</v>
      </c>
      <c r="M26" s="335" t="s">
        <v>1418</v>
      </c>
      <c r="N26" s="334">
        <v>339423</v>
      </c>
      <c r="O26" s="334" t="s">
        <v>1321</v>
      </c>
      <c r="P26" s="338">
        <v>41411</v>
      </c>
      <c r="Q26" s="339">
        <v>2275.3476719999999</v>
      </c>
      <c r="R26" s="339">
        <v>11037828.765189864</v>
      </c>
      <c r="S26" s="334">
        <v>0</v>
      </c>
      <c r="T26" s="336">
        <v>9.8894818776252391E-2</v>
      </c>
      <c r="U26" s="647">
        <v>0.96719473395415034</v>
      </c>
      <c r="V26" s="336">
        <v>0.11254513749904316</v>
      </c>
      <c r="W26" s="647">
        <v>0.96853484693394165</v>
      </c>
      <c r="X26" s="336">
        <v>0.1486687894518739</v>
      </c>
      <c r="Y26" s="647">
        <v>0.96454142342335736</v>
      </c>
      <c r="Z26" s="336">
        <v>0.17346631708371163</v>
      </c>
      <c r="AA26" s="647">
        <v>0.90902523668739199</v>
      </c>
      <c r="AB26" s="336">
        <v>1.2222022246169816E-3</v>
      </c>
      <c r="AC26" s="340">
        <v>-2.9915637644704214</v>
      </c>
      <c r="AD26" s="813">
        <v>0</v>
      </c>
      <c r="AE26" s="337" t="s">
        <v>1765</v>
      </c>
      <c r="AF26" s="787" t="s">
        <v>1736</v>
      </c>
      <c r="AG26" s="341" t="s">
        <v>1437</v>
      </c>
      <c r="AH26" s="341" t="s">
        <v>1742</v>
      </c>
      <c r="AI26" s="341">
        <v>0</v>
      </c>
      <c r="AJ26" s="341">
        <v>0</v>
      </c>
      <c r="AK26" s="341">
        <v>0</v>
      </c>
      <c r="AL26" s="336">
        <v>2E-3</v>
      </c>
      <c r="AM26" s="336">
        <v>0</v>
      </c>
      <c r="AN26" s="647" t="s">
        <v>64</v>
      </c>
      <c r="AO26" s="334" t="s">
        <v>1324</v>
      </c>
      <c r="AP26" s="337" t="s">
        <v>1744</v>
      </c>
      <c r="AQ26" s="343" t="s">
        <v>1512</v>
      </c>
      <c r="AR26" s="336">
        <v>0</v>
      </c>
      <c r="AS26" s="336">
        <v>0</v>
      </c>
      <c r="AT26" s="336" t="s">
        <v>1418</v>
      </c>
      <c r="AW26" s="629"/>
      <c r="AX26" s="630"/>
      <c r="AY26" s="630"/>
      <c r="AZ26" s="630"/>
      <c r="BA26" s="630"/>
      <c r="BB26" s="792"/>
      <c r="BC26" s="630"/>
      <c r="BD26" s="630"/>
      <c r="BE26" s="630"/>
      <c r="BF26" s="630"/>
      <c r="BG26" s="795"/>
      <c r="BH26" s="631"/>
      <c r="BI26" s="632"/>
      <c r="BJ26" s="632"/>
      <c r="BK26" s="632"/>
      <c r="BL26" s="212"/>
      <c r="BM26" s="631"/>
      <c r="BN26" s="631"/>
      <c r="BO26" s="631"/>
      <c r="BP26" s="631"/>
      <c r="BQ26" s="631"/>
      <c r="BR26" s="631"/>
      <c r="BS26" s="631"/>
      <c r="BT26" s="631"/>
      <c r="BU26" s="631"/>
      <c r="BV26" s="633"/>
      <c r="BW26" s="630"/>
    </row>
    <row r="27" spans="2:75" customFormat="1" ht="18.75">
      <c r="B27" s="330" t="s">
        <v>815</v>
      </c>
      <c r="C27" s="331">
        <v>32158410000151</v>
      </c>
      <c r="D27" s="332" t="s">
        <v>11</v>
      </c>
      <c r="E27" s="332" t="s">
        <v>620</v>
      </c>
      <c r="F27" s="332" t="s">
        <v>672</v>
      </c>
      <c r="G27" s="333" t="s">
        <v>738</v>
      </c>
      <c r="H27" s="333" t="s">
        <v>34</v>
      </c>
      <c r="I27" s="333" t="s">
        <v>1304</v>
      </c>
      <c r="J27" s="333" t="s">
        <v>608</v>
      </c>
      <c r="K27" s="334" t="s">
        <v>48</v>
      </c>
      <c r="L27" s="335" t="s">
        <v>1418</v>
      </c>
      <c r="M27" s="335" t="s">
        <v>1415</v>
      </c>
      <c r="N27" s="334">
        <v>484040</v>
      </c>
      <c r="O27" s="334" t="s">
        <v>1321</v>
      </c>
      <c r="P27" s="338">
        <v>43464</v>
      </c>
      <c r="Q27" s="339">
        <v>35.48804878</v>
      </c>
      <c r="R27" s="339">
        <v>34.156460608247002</v>
      </c>
      <c r="S27" s="334">
        <v>0</v>
      </c>
      <c r="T27" s="336">
        <v>0.10229345717024962</v>
      </c>
      <c r="U27" s="647">
        <v>1.0004335345097752</v>
      </c>
      <c r="V27" s="336">
        <v>0.11571814169572692</v>
      </c>
      <c r="W27" s="647">
        <v>0.99584091454598744</v>
      </c>
      <c r="X27" s="336">
        <v>0.15477306381976552</v>
      </c>
      <c r="Y27" s="647">
        <v>1.0041450652467736</v>
      </c>
      <c r="Z27" s="336">
        <v>0.1830745147669901</v>
      </c>
      <c r="AA27" s="647">
        <v>0.95937561202260213</v>
      </c>
      <c r="AB27" s="336">
        <v>1.891260919231381E-3</v>
      </c>
      <c r="AC27" s="340">
        <v>-0.25553940570609029</v>
      </c>
      <c r="AD27" s="813">
        <v>32312120000110</v>
      </c>
      <c r="AE27" s="337" t="s">
        <v>1745</v>
      </c>
      <c r="AF27" s="787" t="s">
        <v>1780</v>
      </c>
      <c r="AG27" s="341" t="s">
        <v>719</v>
      </c>
      <c r="AH27" s="341" t="s">
        <v>1742</v>
      </c>
      <c r="AI27" s="341">
        <v>30</v>
      </c>
      <c r="AJ27" s="341">
        <v>30</v>
      </c>
      <c r="AK27" s="341">
        <v>30</v>
      </c>
      <c r="AL27" s="336">
        <v>2.5000000000000001E-3</v>
      </c>
      <c r="AM27" s="336">
        <v>0</v>
      </c>
      <c r="AN27" s="647" t="s">
        <v>64</v>
      </c>
      <c r="AO27" s="334" t="s">
        <v>1324</v>
      </c>
      <c r="AP27" s="337" t="s">
        <v>1744</v>
      </c>
      <c r="AQ27" s="343" t="s">
        <v>669</v>
      </c>
      <c r="AR27" s="336">
        <v>6.6666666666666697E-4</v>
      </c>
      <c r="AS27" s="336">
        <v>6.6666666666666697E-4</v>
      </c>
      <c r="AT27" s="336" t="s">
        <v>1418</v>
      </c>
      <c r="AW27" s="629"/>
      <c r="AX27" s="630"/>
      <c r="AY27" s="630"/>
      <c r="AZ27" s="630"/>
      <c r="BA27" s="630"/>
      <c r="BB27" s="792"/>
      <c r="BC27" s="630"/>
      <c r="BD27" s="630"/>
      <c r="BE27" s="630"/>
      <c r="BF27" s="630"/>
      <c r="BG27" s="795"/>
      <c r="BH27" s="631"/>
      <c r="BI27" s="632"/>
      <c r="BJ27" s="632"/>
      <c r="BK27" s="632"/>
      <c r="BL27" s="212"/>
      <c r="BM27" s="631"/>
      <c r="BN27" s="631"/>
      <c r="BO27" s="631"/>
      <c r="BP27" s="631"/>
      <c r="BQ27" s="631"/>
      <c r="BR27" s="631"/>
      <c r="BS27" s="631"/>
      <c r="BT27" s="631"/>
      <c r="BU27" s="631"/>
      <c r="BV27" s="633"/>
      <c r="BW27" s="630"/>
    </row>
    <row r="28" spans="2:75" customFormat="1" ht="18.75">
      <c r="B28" s="330" t="s">
        <v>829</v>
      </c>
      <c r="C28" s="331">
        <v>11616354000181</v>
      </c>
      <c r="D28" s="332" t="s">
        <v>11</v>
      </c>
      <c r="E28" s="332" t="s">
        <v>620</v>
      </c>
      <c r="F28" s="332" t="s">
        <v>672</v>
      </c>
      <c r="G28" s="333" t="s">
        <v>738</v>
      </c>
      <c r="H28" s="333" t="s">
        <v>34</v>
      </c>
      <c r="I28" s="333" t="s">
        <v>1304</v>
      </c>
      <c r="J28" s="333" t="s">
        <v>608</v>
      </c>
      <c r="K28" s="334" t="s">
        <v>48</v>
      </c>
      <c r="L28" s="335" t="s">
        <v>1418</v>
      </c>
      <c r="M28" s="335" t="s">
        <v>1415</v>
      </c>
      <c r="N28" s="334">
        <v>245062</v>
      </c>
      <c r="O28" s="334" t="s">
        <v>1321</v>
      </c>
      <c r="P28" s="338">
        <v>40261</v>
      </c>
      <c r="Q28" s="339">
        <v>268.20398</v>
      </c>
      <c r="R28" s="339">
        <v>262.88698639357426</v>
      </c>
      <c r="S28" s="334">
        <v>0</v>
      </c>
      <c r="T28" s="336">
        <v>9.9493459803341011E-2</v>
      </c>
      <c r="U28" s="647">
        <v>0.97304946381860358</v>
      </c>
      <c r="V28" s="336">
        <v>0.11292319993572741</v>
      </c>
      <c r="W28" s="647">
        <v>0.97178835616927917</v>
      </c>
      <c r="X28" s="336">
        <v>0.15029156357714846</v>
      </c>
      <c r="Y28" s="647">
        <v>0.97506974527529255</v>
      </c>
      <c r="Z28" s="336">
        <v>0.17882203340378666</v>
      </c>
      <c r="AA28" s="647">
        <v>0.93709109625791187</v>
      </c>
      <c r="AB28" s="336">
        <v>1.2361446005179552E-3</v>
      </c>
      <c r="AC28" s="340">
        <v>-2.6519821790763283</v>
      </c>
      <c r="AD28" s="813">
        <v>0</v>
      </c>
      <c r="AE28" s="337" t="s">
        <v>1837</v>
      </c>
      <c r="AF28" s="787" t="s">
        <v>1736</v>
      </c>
      <c r="AG28" s="341" t="s">
        <v>1437</v>
      </c>
      <c r="AH28" s="341" t="s">
        <v>1742</v>
      </c>
      <c r="AI28" s="341">
        <v>3000</v>
      </c>
      <c r="AJ28" s="341">
        <v>0</v>
      </c>
      <c r="AK28" s="341">
        <v>0</v>
      </c>
      <c r="AL28" s="336">
        <v>2.5000000000000001E-3</v>
      </c>
      <c r="AM28" s="336">
        <v>0</v>
      </c>
      <c r="AN28" s="647" t="s">
        <v>64</v>
      </c>
      <c r="AO28" s="334" t="s">
        <v>1324</v>
      </c>
      <c r="AP28" s="337" t="s">
        <v>1744</v>
      </c>
      <c r="AQ28" s="343" t="s">
        <v>662</v>
      </c>
      <c r="AR28" s="336">
        <v>3.7500000000000001E-4</v>
      </c>
      <c r="AS28" s="336">
        <v>3.7500000000000001E-4</v>
      </c>
      <c r="AT28" s="336" t="s">
        <v>1418</v>
      </c>
      <c r="AW28" s="629"/>
      <c r="AX28" s="630"/>
      <c r="AY28" s="630"/>
      <c r="AZ28" s="630"/>
      <c r="BA28" s="630"/>
      <c r="BB28" s="792"/>
      <c r="BC28" s="630"/>
      <c r="BD28" s="630"/>
      <c r="BE28" s="630"/>
      <c r="BF28" s="630"/>
      <c r="BG28" s="795"/>
      <c r="BH28" s="631"/>
      <c r="BI28" s="632"/>
      <c r="BJ28" s="632"/>
      <c r="BK28" s="632"/>
      <c r="BL28" s="212"/>
      <c r="BM28" s="631"/>
      <c r="BN28" s="631"/>
      <c r="BO28" s="631"/>
      <c r="BP28" s="631"/>
      <c r="BQ28" s="631"/>
      <c r="BR28" s="631"/>
      <c r="BS28" s="631"/>
      <c r="BT28" s="631"/>
      <c r="BU28" s="631"/>
      <c r="BV28" s="633"/>
      <c r="BW28" s="630"/>
    </row>
    <row r="29" spans="2:75" customFormat="1" ht="18.75">
      <c r="B29" s="330" t="s">
        <v>1529</v>
      </c>
      <c r="C29" s="331">
        <v>37953612000109</v>
      </c>
      <c r="D29" s="332" t="s">
        <v>11</v>
      </c>
      <c r="E29" s="332" t="s">
        <v>620</v>
      </c>
      <c r="F29" s="332" t="s">
        <v>672</v>
      </c>
      <c r="G29" s="333" t="s">
        <v>738</v>
      </c>
      <c r="H29" s="333" t="s">
        <v>34</v>
      </c>
      <c r="I29" s="333" t="s">
        <v>1304</v>
      </c>
      <c r="J29" s="333" t="s">
        <v>608</v>
      </c>
      <c r="K29" s="334" t="s">
        <v>48</v>
      </c>
      <c r="L29" s="335" t="s">
        <v>1418</v>
      </c>
      <c r="M29" s="335" t="s">
        <v>1418</v>
      </c>
      <c r="N29" s="334">
        <v>548065</v>
      </c>
      <c r="O29" s="334" t="s">
        <v>1321</v>
      </c>
      <c r="P29" s="338">
        <v>44057</v>
      </c>
      <c r="Q29" s="339">
        <v>108.28152344</v>
      </c>
      <c r="R29" s="339">
        <v>60.904041315000008</v>
      </c>
      <c r="S29" s="334">
        <v>0</v>
      </c>
      <c r="T29" s="336">
        <v>0.10379871856391887</v>
      </c>
      <c r="U29" s="647">
        <v>1.0151550427869205</v>
      </c>
      <c r="V29" s="336">
        <v>0.11786334662121822</v>
      </c>
      <c r="W29" s="647">
        <v>1.0143020028730627</v>
      </c>
      <c r="X29" s="336">
        <v>0.15746830223277253</v>
      </c>
      <c r="Y29" s="647">
        <v>1.02163137898439</v>
      </c>
      <c r="Z29" s="336"/>
      <c r="AA29" s="647"/>
      <c r="AB29" s="336">
        <v>1.394004174322936E-3</v>
      </c>
      <c r="AC29" s="340">
        <v>1.1921866984099614</v>
      </c>
      <c r="AD29" s="813">
        <v>0</v>
      </c>
      <c r="AE29" s="337" t="s">
        <v>1758</v>
      </c>
      <c r="AF29" s="787" t="s">
        <v>1755</v>
      </c>
      <c r="AG29" s="341" t="s">
        <v>1436</v>
      </c>
      <c r="AH29" s="341" t="s">
        <v>1742</v>
      </c>
      <c r="AI29" s="341">
        <v>0</v>
      </c>
      <c r="AJ29" s="341">
        <v>50</v>
      </c>
      <c r="AK29" s="341">
        <v>1</v>
      </c>
      <c r="AL29" s="336">
        <v>0</v>
      </c>
      <c r="AM29" s="336">
        <v>0</v>
      </c>
      <c r="AN29" s="647" t="s">
        <v>64</v>
      </c>
      <c r="AO29" s="334" t="s">
        <v>1324</v>
      </c>
      <c r="AP29" s="337" t="s">
        <v>1744</v>
      </c>
      <c r="AQ29" s="343" t="s">
        <v>684</v>
      </c>
      <c r="AR29" s="336">
        <v>0</v>
      </c>
      <c r="AS29" s="336">
        <v>0</v>
      </c>
      <c r="AT29" s="336" t="s">
        <v>1418</v>
      </c>
      <c r="AW29" s="629"/>
      <c r="AX29" s="630"/>
      <c r="AY29" s="630"/>
      <c r="AZ29" s="630"/>
      <c r="BA29" s="630"/>
      <c r="BB29" s="792"/>
      <c r="BC29" s="630"/>
      <c r="BD29" s="630"/>
      <c r="BE29" s="630"/>
      <c r="BF29" s="630"/>
      <c r="BG29" s="795"/>
      <c r="BH29" s="631"/>
      <c r="BI29" s="632"/>
      <c r="BJ29" s="632"/>
      <c r="BK29" s="632"/>
      <c r="BL29" s="212"/>
      <c r="BM29" s="631"/>
      <c r="BN29" s="631"/>
      <c r="BO29" s="631"/>
      <c r="BP29" s="631"/>
      <c r="BQ29" s="631"/>
      <c r="BR29" s="631"/>
      <c r="BS29" s="631"/>
      <c r="BT29" s="631"/>
      <c r="BU29" s="631"/>
      <c r="BV29" s="633"/>
      <c r="BW29" s="630"/>
    </row>
    <row r="30" spans="2:75" customFormat="1" ht="18.75">
      <c r="B30" s="330" t="s">
        <v>1530</v>
      </c>
      <c r="C30" s="331">
        <v>11110904000196</v>
      </c>
      <c r="D30" s="332" t="s">
        <v>11</v>
      </c>
      <c r="E30" s="332" t="s">
        <v>620</v>
      </c>
      <c r="F30" s="332" t="s">
        <v>672</v>
      </c>
      <c r="G30" s="333" t="s">
        <v>738</v>
      </c>
      <c r="H30" s="333" t="s">
        <v>34</v>
      </c>
      <c r="I30" s="333" t="s">
        <v>1304</v>
      </c>
      <c r="J30" s="333" t="s">
        <v>608</v>
      </c>
      <c r="K30" s="334" t="s">
        <v>48</v>
      </c>
      <c r="L30" s="335" t="s">
        <v>1418</v>
      </c>
      <c r="M30" s="335" t="s">
        <v>1418</v>
      </c>
      <c r="N30" s="334">
        <v>236977</v>
      </c>
      <c r="O30" s="334" t="s">
        <v>1321</v>
      </c>
      <c r="P30" s="338">
        <v>40123</v>
      </c>
      <c r="Q30" s="339">
        <v>878.62474999999995</v>
      </c>
      <c r="R30" s="339">
        <v>512.05978880555574</v>
      </c>
      <c r="S30" s="334">
        <v>0</v>
      </c>
      <c r="T30" s="336">
        <v>9.7850912087231068E-2</v>
      </c>
      <c r="U30" s="647">
        <v>0.95698529057931314</v>
      </c>
      <c r="V30" s="336">
        <v>0.11065818026371455</v>
      </c>
      <c r="W30" s="647">
        <v>0.95229617258778942</v>
      </c>
      <c r="X30" s="336">
        <v>0.14379421309291085</v>
      </c>
      <c r="Y30" s="647">
        <v>0.9329158829370533</v>
      </c>
      <c r="Z30" s="336">
        <v>0.1727582405463437</v>
      </c>
      <c r="AA30" s="647">
        <v>0.90531466363324076</v>
      </c>
      <c r="AB30" s="336">
        <v>1.2268180318321651E-3</v>
      </c>
      <c r="AC30" s="340">
        <v>-4.5183988004068221</v>
      </c>
      <c r="AD30" s="813">
        <v>0</v>
      </c>
      <c r="AE30" s="337" t="s">
        <v>1758</v>
      </c>
      <c r="AF30" s="787" t="s">
        <v>1755</v>
      </c>
      <c r="AG30" s="341" t="s">
        <v>1436</v>
      </c>
      <c r="AH30" s="341" t="s">
        <v>1812</v>
      </c>
      <c r="AI30" s="341">
        <v>3000</v>
      </c>
      <c r="AJ30" s="341">
        <v>1000</v>
      </c>
      <c r="AK30" s="341">
        <v>1000</v>
      </c>
      <c r="AL30" s="336">
        <v>5.0000000000000001E-3</v>
      </c>
      <c r="AM30" s="336">
        <v>0</v>
      </c>
      <c r="AN30" s="647" t="s">
        <v>64</v>
      </c>
      <c r="AO30" s="334" t="s">
        <v>1324</v>
      </c>
      <c r="AP30" s="337" t="s">
        <v>1744</v>
      </c>
      <c r="AQ30" s="343" t="s">
        <v>669</v>
      </c>
      <c r="AR30" s="336">
        <v>1.75E-3</v>
      </c>
      <c r="AS30" s="336">
        <v>1.75E-3</v>
      </c>
      <c r="AT30" s="336" t="s">
        <v>1418</v>
      </c>
      <c r="AW30" s="629"/>
      <c r="AX30" s="630"/>
      <c r="AY30" s="630"/>
      <c r="AZ30" s="630"/>
      <c r="BA30" s="630"/>
      <c r="BB30" s="792"/>
      <c r="BC30" s="630"/>
      <c r="BD30" s="630"/>
      <c r="BE30" s="630"/>
      <c r="BF30" s="630"/>
      <c r="BG30" s="795"/>
      <c r="BH30" s="631"/>
      <c r="BI30" s="632"/>
      <c r="BJ30" s="632"/>
      <c r="BK30" s="632"/>
      <c r="BL30" s="212"/>
      <c r="BM30" s="631"/>
      <c r="BN30" s="631"/>
      <c r="BO30" s="631"/>
      <c r="BP30" s="631"/>
      <c r="BQ30" s="631"/>
      <c r="BR30" s="631"/>
      <c r="BS30" s="631"/>
      <c r="BT30" s="631"/>
      <c r="BU30" s="631"/>
      <c r="BV30" s="633"/>
      <c r="BW30" s="630"/>
    </row>
    <row r="31" spans="2:75" customFormat="1" ht="18.75">
      <c r="B31" s="330" t="s">
        <v>1535</v>
      </c>
      <c r="C31" s="331">
        <v>9215250000113</v>
      </c>
      <c r="D31" s="332" t="s">
        <v>11</v>
      </c>
      <c r="E31" s="332" t="s">
        <v>620</v>
      </c>
      <c r="F31" s="332" t="s">
        <v>672</v>
      </c>
      <c r="G31" s="333" t="s">
        <v>738</v>
      </c>
      <c r="H31" s="333" t="s">
        <v>34</v>
      </c>
      <c r="I31" s="333" t="s">
        <v>1304</v>
      </c>
      <c r="J31" s="333" t="s">
        <v>608</v>
      </c>
      <c r="K31" s="334" t="s">
        <v>48</v>
      </c>
      <c r="L31" s="335" t="s">
        <v>1418</v>
      </c>
      <c r="M31" s="335" t="s">
        <v>1418</v>
      </c>
      <c r="N31" s="334">
        <v>204102</v>
      </c>
      <c r="O31" s="334" t="s">
        <v>1321</v>
      </c>
      <c r="P31" s="338">
        <v>39494</v>
      </c>
      <c r="Q31" s="339">
        <v>11011.700313900001</v>
      </c>
      <c r="R31" s="339">
        <v>388869138.62925661</v>
      </c>
      <c r="S31" s="334">
        <v>0</v>
      </c>
      <c r="T31" s="336">
        <v>0.10108735189389617</v>
      </c>
      <c r="U31" s="647">
        <v>0.98863778336407915</v>
      </c>
      <c r="V31" s="336">
        <v>0.11480752231301983</v>
      </c>
      <c r="W31" s="647">
        <v>0.98800435559689215</v>
      </c>
      <c r="X31" s="336">
        <v>0.15194168650429174</v>
      </c>
      <c r="Y31" s="647">
        <v>0.98577550216507692</v>
      </c>
      <c r="Z31" s="336">
        <v>0.17851602529694843</v>
      </c>
      <c r="AA31" s="647">
        <v>0.93548750487242904</v>
      </c>
      <c r="AB31" s="336">
        <v>1.1720354235045488E-3</v>
      </c>
      <c r="AC31" s="340">
        <v>-1.189307973196444</v>
      </c>
      <c r="AD31" s="813">
        <v>0</v>
      </c>
      <c r="AE31" s="337" t="s">
        <v>1758</v>
      </c>
      <c r="AF31" s="787" t="s">
        <v>1755</v>
      </c>
      <c r="AG31" s="341" t="s">
        <v>1436</v>
      </c>
      <c r="AH31" s="341" t="s">
        <v>1742</v>
      </c>
      <c r="AI31" s="341">
        <v>1000</v>
      </c>
      <c r="AJ31" s="341">
        <v>100</v>
      </c>
      <c r="AK31" s="341">
        <v>1000</v>
      </c>
      <c r="AL31" s="336">
        <v>2E-3</v>
      </c>
      <c r="AM31" s="336">
        <v>0</v>
      </c>
      <c r="AN31" s="647" t="s">
        <v>64</v>
      </c>
      <c r="AO31" s="334" t="s">
        <v>1324</v>
      </c>
      <c r="AP31" s="337" t="s">
        <v>1744</v>
      </c>
      <c r="AQ31" s="343" t="s">
        <v>669</v>
      </c>
      <c r="AR31" s="336">
        <v>6.9999999999999999E-4</v>
      </c>
      <c r="AS31" s="336">
        <v>6.9999999999999999E-4</v>
      </c>
      <c r="AT31" s="336" t="s">
        <v>1418</v>
      </c>
      <c r="AW31" s="629"/>
      <c r="AX31" s="630"/>
      <c r="AY31" s="630"/>
      <c r="AZ31" s="630"/>
      <c r="BA31" s="630"/>
      <c r="BB31" s="792"/>
      <c r="BC31" s="630"/>
      <c r="BD31" s="630"/>
      <c r="BE31" s="630"/>
      <c r="BF31" s="630"/>
      <c r="BG31" s="795"/>
      <c r="BH31" s="631"/>
      <c r="BI31" s="632"/>
      <c r="BJ31" s="632"/>
      <c r="BK31" s="632"/>
      <c r="BL31" s="212"/>
      <c r="BM31" s="631"/>
      <c r="BN31" s="631"/>
      <c r="BO31" s="631"/>
      <c r="BP31" s="631"/>
      <c r="BQ31" s="631"/>
      <c r="BR31" s="631"/>
      <c r="BS31" s="631"/>
      <c r="BT31" s="631"/>
      <c r="BU31" s="631"/>
      <c r="BV31" s="633"/>
      <c r="BW31" s="630"/>
    </row>
    <row r="32" spans="2:75" customFormat="1" ht="18.75">
      <c r="B32" s="330" t="s">
        <v>1536</v>
      </c>
      <c r="C32" s="331">
        <v>37927707000158</v>
      </c>
      <c r="D32" s="332" t="s">
        <v>11</v>
      </c>
      <c r="E32" s="332" t="s">
        <v>620</v>
      </c>
      <c r="F32" s="332" t="s">
        <v>672</v>
      </c>
      <c r="G32" s="333" t="s">
        <v>738</v>
      </c>
      <c r="H32" s="333" t="s">
        <v>34</v>
      </c>
      <c r="I32" s="333" t="s">
        <v>1304</v>
      </c>
      <c r="J32" s="333" t="s">
        <v>608</v>
      </c>
      <c r="K32" s="334" t="s">
        <v>48</v>
      </c>
      <c r="L32" s="335" t="s">
        <v>1418</v>
      </c>
      <c r="M32" s="335" t="s">
        <v>1418</v>
      </c>
      <c r="N32" s="334">
        <v>547999</v>
      </c>
      <c r="O32" s="334" t="s">
        <v>1321</v>
      </c>
      <c r="P32" s="338">
        <v>44056</v>
      </c>
      <c r="Q32" s="339">
        <v>391.97056922000002</v>
      </c>
      <c r="R32" s="339">
        <v>433.3215993961507</v>
      </c>
      <c r="S32" s="334">
        <v>0</v>
      </c>
      <c r="T32" s="336">
        <v>0.10201067731421087</v>
      </c>
      <c r="U32" s="647">
        <v>0.99766793777767748</v>
      </c>
      <c r="V32" s="336">
        <v>0.11590070724037549</v>
      </c>
      <c r="W32" s="647">
        <v>0.9974120272192748</v>
      </c>
      <c r="X32" s="336">
        <v>0.15397657718143187</v>
      </c>
      <c r="Y32" s="647">
        <v>0.99897757610054161</v>
      </c>
      <c r="Z32" s="336"/>
      <c r="AA32" s="647"/>
      <c r="AB32" s="336">
        <v>1.1731342826619808E-3</v>
      </c>
      <c r="AC32" s="340">
        <v>-0.25634418082522148</v>
      </c>
      <c r="AD32" s="813">
        <v>0</v>
      </c>
      <c r="AE32" s="337" t="s">
        <v>1758</v>
      </c>
      <c r="AF32" s="787" t="s">
        <v>1755</v>
      </c>
      <c r="AG32" s="341" t="s">
        <v>1436</v>
      </c>
      <c r="AH32" s="341" t="s">
        <v>1742</v>
      </c>
      <c r="AI32" s="341">
        <v>1000</v>
      </c>
      <c r="AJ32" s="341">
        <v>1000</v>
      </c>
      <c r="AK32" s="341">
        <v>1000</v>
      </c>
      <c r="AL32" s="336">
        <v>8.0000000000000004E-4</v>
      </c>
      <c r="AM32" s="336">
        <v>0</v>
      </c>
      <c r="AN32" s="647" t="s">
        <v>64</v>
      </c>
      <c r="AO32" s="334" t="s">
        <v>1321</v>
      </c>
      <c r="AP32" s="337" t="s">
        <v>1744</v>
      </c>
      <c r="AQ32" s="343" t="s">
        <v>684</v>
      </c>
      <c r="AR32" s="336">
        <v>0</v>
      </c>
      <c r="AS32" s="336">
        <v>0</v>
      </c>
      <c r="AT32" s="336" t="s">
        <v>1418</v>
      </c>
      <c r="AW32" s="629"/>
      <c r="AX32" s="630"/>
      <c r="AY32" s="630"/>
      <c r="AZ32" s="630"/>
      <c r="BA32" s="630"/>
      <c r="BB32" s="792"/>
      <c r="BC32" s="630"/>
      <c r="BD32" s="630"/>
      <c r="BE32" s="630"/>
      <c r="BF32" s="630"/>
      <c r="BG32" s="795"/>
      <c r="BH32" s="631"/>
      <c r="BI32" s="632"/>
      <c r="BJ32" s="632"/>
      <c r="BK32" s="632"/>
      <c r="BL32" s="212"/>
      <c r="BM32" s="631"/>
      <c r="BN32" s="631"/>
      <c r="BO32" s="631"/>
      <c r="BP32" s="631"/>
      <c r="BQ32" s="631"/>
      <c r="BR32" s="631"/>
      <c r="BS32" s="631"/>
      <c r="BT32" s="631"/>
      <c r="BU32" s="631"/>
      <c r="BV32" s="633"/>
      <c r="BW32" s="630"/>
    </row>
    <row r="33" spans="2:75" customFormat="1" ht="18.75">
      <c r="B33" s="330" t="s">
        <v>868</v>
      </c>
      <c r="C33" s="331">
        <v>840011000180</v>
      </c>
      <c r="D33" s="332" t="s">
        <v>11</v>
      </c>
      <c r="E33" s="332" t="s">
        <v>620</v>
      </c>
      <c r="F33" s="332" t="s">
        <v>672</v>
      </c>
      <c r="G33" s="333" t="s">
        <v>738</v>
      </c>
      <c r="H33" s="333" t="s">
        <v>34</v>
      </c>
      <c r="I33" s="333" t="s">
        <v>1418</v>
      </c>
      <c r="J33" s="333" t="s">
        <v>608</v>
      </c>
      <c r="K33" s="334" t="s">
        <v>48</v>
      </c>
      <c r="L33" s="335" t="s">
        <v>1418</v>
      </c>
      <c r="M33" s="335" t="s">
        <v>34</v>
      </c>
      <c r="N33" s="334">
        <v>108766</v>
      </c>
      <c r="O33" s="334" t="s">
        <v>1321</v>
      </c>
      <c r="P33" s="338">
        <v>34974</v>
      </c>
      <c r="Q33" s="339">
        <v>4175.0569804999996</v>
      </c>
      <c r="R33" s="339">
        <v>3114.1474134355985</v>
      </c>
      <c r="S33" s="334">
        <v>0</v>
      </c>
      <c r="T33" s="336">
        <v>0.10572528128995851</v>
      </c>
      <c r="U33" s="647">
        <v>1.0339968926059053</v>
      </c>
      <c r="V33" s="336">
        <v>0.12053597068032573</v>
      </c>
      <c r="W33" s="647">
        <v>1.037301926206238</v>
      </c>
      <c r="X33" s="336">
        <v>0.16520595377620184</v>
      </c>
      <c r="Y33" s="647">
        <v>1.0718321337034511</v>
      </c>
      <c r="Z33" s="336">
        <v>0.14178719105591697</v>
      </c>
      <c r="AA33" s="647">
        <v>0.74301534197354502</v>
      </c>
      <c r="AB33" s="336">
        <v>1.3427442571118055E-3</v>
      </c>
      <c r="AC33" s="340">
        <v>3.2281182885761939</v>
      </c>
      <c r="AD33" s="813">
        <v>0</v>
      </c>
      <c r="AE33" s="337" t="s">
        <v>1758</v>
      </c>
      <c r="AF33" s="787" t="s">
        <v>1755</v>
      </c>
      <c r="AG33" s="341" t="s">
        <v>1436</v>
      </c>
      <c r="AH33" s="341" t="s">
        <v>1742</v>
      </c>
      <c r="AI33" s="341">
        <v>500</v>
      </c>
      <c r="AJ33" s="341">
        <v>100</v>
      </c>
      <c r="AK33" s="341">
        <v>100</v>
      </c>
      <c r="AL33" s="336">
        <v>3.0000000000000001E-3</v>
      </c>
      <c r="AM33" s="336">
        <v>0</v>
      </c>
      <c r="AN33" s="647" t="s">
        <v>64</v>
      </c>
      <c r="AO33" s="334" t="s">
        <v>1324</v>
      </c>
      <c r="AP33" s="337" t="s">
        <v>1744</v>
      </c>
      <c r="AQ33" s="343" t="s">
        <v>669</v>
      </c>
      <c r="AR33" s="336">
        <v>1.0499999999999999E-3</v>
      </c>
      <c r="AS33" s="336">
        <v>1.0499999999999999E-3</v>
      </c>
      <c r="AT33" s="336" t="s">
        <v>1418</v>
      </c>
      <c r="AW33" s="629"/>
      <c r="AX33" s="630"/>
      <c r="AY33" s="630"/>
      <c r="AZ33" s="630"/>
      <c r="BA33" s="630"/>
      <c r="BB33" s="792"/>
      <c r="BC33" s="630"/>
      <c r="BD33" s="630"/>
      <c r="BE33" s="630"/>
      <c r="BF33" s="630"/>
      <c r="BG33" s="795"/>
      <c r="BH33" s="631"/>
      <c r="BI33" s="632"/>
      <c r="BJ33" s="632"/>
      <c r="BK33" s="632"/>
      <c r="BL33" s="212"/>
      <c r="BM33" s="631"/>
      <c r="BN33" s="631"/>
      <c r="BO33" s="631"/>
      <c r="BP33" s="631"/>
      <c r="BQ33" s="631"/>
      <c r="BR33" s="631"/>
      <c r="BS33" s="631"/>
      <c r="BT33" s="631"/>
      <c r="BU33" s="631"/>
      <c r="BV33" s="633"/>
      <c r="BW33" s="630"/>
    </row>
    <row r="34" spans="2:75" customFormat="1" ht="18.75">
      <c r="B34" s="330" t="s">
        <v>885</v>
      </c>
      <c r="C34" s="331">
        <v>8669394000187</v>
      </c>
      <c r="D34" s="332" t="s">
        <v>11</v>
      </c>
      <c r="E34" s="332" t="s">
        <v>620</v>
      </c>
      <c r="F34" s="332" t="s">
        <v>672</v>
      </c>
      <c r="G34" s="333" t="s">
        <v>738</v>
      </c>
      <c r="H34" s="333" t="s">
        <v>34</v>
      </c>
      <c r="I34" s="333" t="s">
        <v>1304</v>
      </c>
      <c r="J34" s="333" t="s">
        <v>608</v>
      </c>
      <c r="K34" s="334" t="s">
        <v>48</v>
      </c>
      <c r="L34" s="335" t="s">
        <v>1418</v>
      </c>
      <c r="M34" s="335" t="s">
        <v>1415</v>
      </c>
      <c r="N34" s="334">
        <v>204285</v>
      </c>
      <c r="O34" s="334" t="s">
        <v>1321</v>
      </c>
      <c r="P34" s="338">
        <v>39340</v>
      </c>
      <c r="Q34" s="339">
        <v>457.05484200000001</v>
      </c>
      <c r="R34" s="339">
        <v>757.56014649200006</v>
      </c>
      <c r="S34" s="334">
        <v>0</v>
      </c>
      <c r="T34" s="336">
        <v>0.10212377372662851</v>
      </c>
      <c r="U34" s="647">
        <v>0.99877402458660247</v>
      </c>
      <c r="V34" s="336">
        <v>0.11601553347081439</v>
      </c>
      <c r="W34" s="647">
        <v>0.99840019257224788</v>
      </c>
      <c r="X34" s="336">
        <v>0.15301297740013409</v>
      </c>
      <c r="Y34" s="647">
        <v>0.99272588125530792</v>
      </c>
      <c r="Z34" s="336">
        <v>0.18012986183248425</v>
      </c>
      <c r="AA34" s="647">
        <v>0.94394458266916492</v>
      </c>
      <c r="AB34" s="336">
        <v>1.4413187026657288E-3</v>
      </c>
      <c r="AC34" s="340">
        <v>-0.12897904946646679</v>
      </c>
      <c r="AD34" s="813">
        <v>10347582000130</v>
      </c>
      <c r="AE34" s="337" t="s">
        <v>1766</v>
      </c>
      <c r="AF34" s="787" t="s">
        <v>1766</v>
      </c>
      <c r="AG34" s="341" t="s">
        <v>469</v>
      </c>
      <c r="AH34" s="341" t="s">
        <v>1742</v>
      </c>
      <c r="AI34" s="341">
        <v>100</v>
      </c>
      <c r="AJ34" s="341">
        <v>100</v>
      </c>
      <c r="AK34" s="341">
        <v>100</v>
      </c>
      <c r="AL34" s="336">
        <v>5.0000000000000001E-4</v>
      </c>
      <c r="AM34" s="336">
        <v>0</v>
      </c>
      <c r="AN34" s="647" t="s">
        <v>64</v>
      </c>
      <c r="AO34" s="334" t="s">
        <v>1324</v>
      </c>
      <c r="AP34" s="337" t="s">
        <v>1744</v>
      </c>
      <c r="AQ34" s="343" t="s">
        <v>662</v>
      </c>
      <c r="AR34" s="336">
        <v>1.4999999999999999E-4</v>
      </c>
      <c r="AS34" s="336">
        <v>1.4999999999999999E-4</v>
      </c>
      <c r="AT34" s="336" t="s">
        <v>1418</v>
      </c>
      <c r="AW34" s="629"/>
      <c r="AX34" s="630"/>
      <c r="AY34" s="630"/>
      <c r="AZ34" s="630"/>
      <c r="BA34" s="630"/>
      <c r="BB34" s="792"/>
      <c r="BC34" s="630"/>
      <c r="BD34" s="630"/>
      <c r="BE34" s="630"/>
      <c r="BF34" s="630"/>
      <c r="BG34" s="795"/>
      <c r="BH34" s="631"/>
      <c r="BI34" s="632"/>
      <c r="BJ34" s="632"/>
      <c r="BK34" s="632"/>
      <c r="BL34" s="212"/>
      <c r="BM34" s="631"/>
      <c r="BN34" s="631"/>
      <c r="BO34" s="631"/>
      <c r="BP34" s="631"/>
      <c r="BQ34" s="631"/>
      <c r="BR34" s="631"/>
      <c r="BS34" s="631"/>
      <c r="BT34" s="631"/>
      <c r="BU34" s="631"/>
      <c r="BV34" s="633"/>
      <c r="BW34" s="630"/>
    </row>
    <row r="35" spans="2:75" customFormat="1" ht="18.75">
      <c r="B35" s="330" t="s">
        <v>890</v>
      </c>
      <c r="C35" s="331">
        <v>2546749000164</v>
      </c>
      <c r="D35" s="332" t="s">
        <v>11</v>
      </c>
      <c r="E35" s="332" t="s">
        <v>620</v>
      </c>
      <c r="F35" s="332" t="s">
        <v>672</v>
      </c>
      <c r="G35" s="333" t="s">
        <v>738</v>
      </c>
      <c r="H35" s="333" t="s">
        <v>34</v>
      </c>
      <c r="I35" s="333" t="s">
        <v>1304</v>
      </c>
      <c r="J35" s="333" t="s">
        <v>608</v>
      </c>
      <c r="K35" s="334" t="s">
        <v>48</v>
      </c>
      <c r="L35" s="335" t="s">
        <v>1418</v>
      </c>
      <c r="M35" s="335" t="s">
        <v>1415</v>
      </c>
      <c r="N35" s="334">
        <v>62812</v>
      </c>
      <c r="O35" s="334" t="s">
        <v>1321</v>
      </c>
      <c r="P35" s="338">
        <v>36131</v>
      </c>
      <c r="Q35" s="339">
        <v>0</v>
      </c>
      <c r="R35" s="339">
        <v>0</v>
      </c>
      <c r="S35" s="334">
        <v>0</v>
      </c>
      <c r="T35" s="336"/>
      <c r="U35" s="647"/>
      <c r="V35" s="336"/>
      <c r="W35" s="647"/>
      <c r="X35" s="336"/>
      <c r="Y35" s="647"/>
      <c r="Z35" s="336"/>
      <c r="AA35" s="647"/>
      <c r="AB35" s="336"/>
      <c r="AC35" s="340"/>
      <c r="AD35" s="813">
        <v>2536364000116</v>
      </c>
      <c r="AE35" s="337" t="s">
        <v>1857</v>
      </c>
      <c r="AF35" s="787" t="s">
        <v>1857</v>
      </c>
      <c r="AG35" s="341" t="s">
        <v>719</v>
      </c>
      <c r="AH35" s="341" t="s">
        <v>1742</v>
      </c>
      <c r="AI35" s="341">
        <v>1000</v>
      </c>
      <c r="AJ35" s="341">
        <v>1000</v>
      </c>
      <c r="AK35" s="341">
        <v>1000</v>
      </c>
      <c r="AL35" s="336">
        <v>3.4999999999999996E-3</v>
      </c>
      <c r="AM35" s="336">
        <v>0</v>
      </c>
      <c r="AN35" s="647" t="s">
        <v>64</v>
      </c>
      <c r="AO35" s="334" t="s">
        <v>1324</v>
      </c>
      <c r="AP35" s="337" t="s">
        <v>1744</v>
      </c>
      <c r="AQ35" s="343" t="s">
        <v>662</v>
      </c>
      <c r="AR35" s="336">
        <v>8.1666666666666704E-4</v>
      </c>
      <c r="AS35" s="336">
        <v>8.1666666666666704E-4</v>
      </c>
      <c r="AT35" s="336" t="s">
        <v>1418</v>
      </c>
      <c r="AW35" s="629"/>
      <c r="AX35" s="630"/>
      <c r="AY35" s="630"/>
      <c r="AZ35" s="630"/>
      <c r="BA35" s="630"/>
      <c r="BB35" s="792"/>
      <c r="BC35" s="630"/>
      <c r="BD35" s="630"/>
      <c r="BE35" s="630"/>
      <c r="BF35" s="630"/>
      <c r="BG35" s="795"/>
      <c r="BH35" s="631"/>
      <c r="BI35" s="632"/>
      <c r="BJ35" s="632"/>
      <c r="BK35" s="632"/>
      <c r="BL35" s="212"/>
      <c r="BM35" s="631"/>
      <c r="BN35" s="631"/>
      <c r="BO35" s="631"/>
      <c r="BP35" s="631"/>
      <c r="BQ35" s="631"/>
      <c r="BR35" s="631"/>
      <c r="BS35" s="631"/>
      <c r="BT35" s="631"/>
      <c r="BU35" s="631"/>
      <c r="BV35" s="633"/>
      <c r="BW35" s="630"/>
    </row>
    <row r="36" spans="2:75" customFormat="1" ht="18.75">
      <c r="B36" s="330" t="s">
        <v>1580</v>
      </c>
      <c r="C36" s="331">
        <v>826901000137</v>
      </c>
      <c r="D36" s="332" t="s">
        <v>11</v>
      </c>
      <c r="E36" s="332" t="s">
        <v>620</v>
      </c>
      <c r="F36" s="332" t="s">
        <v>672</v>
      </c>
      <c r="G36" s="333" t="s">
        <v>738</v>
      </c>
      <c r="H36" s="333" t="s">
        <v>34</v>
      </c>
      <c r="I36" s="333" t="s">
        <v>1304</v>
      </c>
      <c r="J36" s="333" t="s">
        <v>608</v>
      </c>
      <c r="K36" s="334" t="s">
        <v>48</v>
      </c>
      <c r="L36" s="335" t="s">
        <v>1418</v>
      </c>
      <c r="M36" s="335" t="s">
        <v>1418</v>
      </c>
      <c r="N36" s="334">
        <v>7552</v>
      </c>
      <c r="O36" s="334" t="s">
        <v>1321</v>
      </c>
      <c r="P36" s="338">
        <v>34976</v>
      </c>
      <c r="Q36" s="339">
        <v>13.023742</v>
      </c>
      <c r="R36" s="339">
        <v>33.924337508264443</v>
      </c>
      <c r="S36" s="334">
        <v>0</v>
      </c>
      <c r="T36" s="336">
        <v>9.7440759956497702E-2</v>
      </c>
      <c r="U36" s="647">
        <v>0.95297398861350535</v>
      </c>
      <c r="V36" s="336">
        <v>0.11019792478910961</v>
      </c>
      <c r="W36" s="647">
        <v>0.94833533095968459</v>
      </c>
      <c r="X36" s="336">
        <v>0.14354287068713267</v>
      </c>
      <c r="Y36" s="647">
        <v>0.93128521006529752</v>
      </c>
      <c r="Z36" s="336">
        <v>0.15880779616916341</v>
      </c>
      <c r="AA36" s="647">
        <v>0.8322093702537724</v>
      </c>
      <c r="AB36" s="336">
        <v>4.2672627925252711E-3</v>
      </c>
      <c r="AC36" s="340">
        <v>-1.4068757631868511</v>
      </c>
      <c r="AD36" s="813">
        <v>9329721000114</v>
      </c>
      <c r="AE36" s="337" t="s">
        <v>1740</v>
      </c>
      <c r="AF36" s="787" t="s">
        <v>1741</v>
      </c>
      <c r="AG36" s="341" t="s">
        <v>59</v>
      </c>
      <c r="AH36" s="341" t="s">
        <v>1742</v>
      </c>
      <c r="AI36" s="341">
        <v>1</v>
      </c>
      <c r="AJ36" s="341">
        <v>1</v>
      </c>
      <c r="AK36" s="341">
        <v>1</v>
      </c>
      <c r="AL36" s="336">
        <v>1.4999999999999999E-2</v>
      </c>
      <c r="AM36" s="336">
        <v>0</v>
      </c>
      <c r="AN36" s="647" t="s">
        <v>64</v>
      </c>
      <c r="AO36" s="334" t="s">
        <v>1324</v>
      </c>
      <c r="AP36" s="337" t="s">
        <v>1744</v>
      </c>
      <c r="AQ36" s="343" t="s">
        <v>662</v>
      </c>
      <c r="AR36" s="336">
        <v>0</v>
      </c>
      <c r="AS36" s="336">
        <v>0</v>
      </c>
      <c r="AT36" s="336" t="s">
        <v>1418</v>
      </c>
      <c r="AW36" s="629"/>
      <c r="AX36" s="630"/>
      <c r="AY36" s="630"/>
      <c r="AZ36" s="630"/>
      <c r="BA36" s="630"/>
      <c r="BB36" s="792"/>
      <c r="BC36" s="630"/>
      <c r="BD36" s="630"/>
      <c r="BE36" s="630"/>
      <c r="BF36" s="630"/>
      <c r="BG36" s="795"/>
      <c r="BH36" s="631"/>
      <c r="BI36" s="632"/>
      <c r="BJ36" s="632"/>
      <c r="BK36" s="632"/>
      <c r="BL36" s="212"/>
      <c r="BM36" s="631"/>
      <c r="BN36" s="631"/>
      <c r="BO36" s="631"/>
      <c r="BP36" s="631"/>
      <c r="BQ36" s="631"/>
      <c r="BR36" s="631"/>
      <c r="BS36" s="631"/>
      <c r="BT36" s="631"/>
      <c r="BU36" s="631"/>
      <c r="BV36" s="633"/>
      <c r="BW36" s="630"/>
    </row>
    <row r="37" spans="2:75" customFormat="1" ht="18.75">
      <c r="B37" s="330" t="s">
        <v>1587</v>
      </c>
      <c r="C37" s="331">
        <v>4299610000199</v>
      </c>
      <c r="D37" s="332" t="s">
        <v>11</v>
      </c>
      <c r="E37" s="332" t="s">
        <v>620</v>
      </c>
      <c r="F37" s="332" t="s">
        <v>672</v>
      </c>
      <c r="G37" s="333" t="s">
        <v>738</v>
      </c>
      <c r="H37" s="333" t="s">
        <v>34</v>
      </c>
      <c r="I37" s="333" t="s">
        <v>1304</v>
      </c>
      <c r="J37" s="333" t="s">
        <v>608</v>
      </c>
      <c r="K37" s="334" t="s">
        <v>48</v>
      </c>
      <c r="L37" s="335" t="s">
        <v>1418</v>
      </c>
      <c r="M37" s="335" t="s">
        <v>1418</v>
      </c>
      <c r="N37" s="334">
        <v>89796</v>
      </c>
      <c r="O37" s="334" t="s">
        <v>1321</v>
      </c>
      <c r="P37" s="338">
        <v>37022</v>
      </c>
      <c r="Q37" s="339">
        <v>2469.064742</v>
      </c>
      <c r="R37" s="339">
        <v>3385.0384699710821</v>
      </c>
      <c r="S37" s="334">
        <v>0</v>
      </c>
      <c r="T37" s="336">
        <v>0.1027631943531222</v>
      </c>
      <c r="U37" s="647">
        <v>1.0050275803378454</v>
      </c>
      <c r="V37" s="336">
        <v>0.11677125065723248</v>
      </c>
      <c r="W37" s="647">
        <v>1.0049037025926522</v>
      </c>
      <c r="X37" s="336">
        <v>0.15856191111713192</v>
      </c>
      <c r="Y37" s="647">
        <v>1.0287265539291615</v>
      </c>
      <c r="Z37" s="336">
        <v>0.18260003370170685</v>
      </c>
      <c r="AA37" s="647">
        <v>0.956889162376792</v>
      </c>
      <c r="AB37" s="336">
        <v>1.2692091808641859E-3</v>
      </c>
      <c r="AC37" s="340">
        <v>0.44895457640957598</v>
      </c>
      <c r="AD37" s="813">
        <v>9329721000114</v>
      </c>
      <c r="AE37" s="337" t="s">
        <v>1740</v>
      </c>
      <c r="AF37" s="787" t="s">
        <v>1741</v>
      </c>
      <c r="AG37" s="341" t="s">
        <v>59</v>
      </c>
      <c r="AH37" s="341" t="s">
        <v>1742</v>
      </c>
      <c r="AI37" s="341">
        <v>1</v>
      </c>
      <c r="AJ37" s="341">
        <v>1</v>
      </c>
      <c r="AK37" s="341">
        <v>1</v>
      </c>
      <c r="AL37" s="336">
        <v>9.0000000000000011E-3</v>
      </c>
      <c r="AM37" s="336">
        <v>0</v>
      </c>
      <c r="AN37" s="647" t="s">
        <v>64</v>
      </c>
      <c r="AO37" s="334" t="s">
        <v>1324</v>
      </c>
      <c r="AP37" s="337" t="s">
        <v>1744</v>
      </c>
      <c r="AQ37" s="343" t="s">
        <v>662</v>
      </c>
      <c r="AR37" s="336">
        <v>0</v>
      </c>
      <c r="AS37" s="336">
        <v>0</v>
      </c>
      <c r="AT37" s="336" t="s">
        <v>1418</v>
      </c>
      <c r="AW37" s="629"/>
      <c r="AX37" s="630"/>
      <c r="AY37" s="630"/>
      <c r="AZ37" s="630"/>
      <c r="BA37" s="630"/>
      <c r="BB37" s="792"/>
      <c r="BC37" s="630"/>
      <c r="BD37" s="630"/>
      <c r="BE37" s="630"/>
      <c r="BF37" s="630"/>
      <c r="BG37" s="795"/>
      <c r="BH37" s="631"/>
      <c r="BI37" s="632"/>
      <c r="BJ37" s="632"/>
      <c r="BK37" s="632"/>
      <c r="BL37" s="212"/>
      <c r="BM37" s="631"/>
      <c r="BN37" s="631"/>
      <c r="BO37" s="631"/>
      <c r="BP37" s="631"/>
      <c r="BQ37" s="631"/>
      <c r="BR37" s="631"/>
      <c r="BS37" s="631"/>
      <c r="BT37" s="631"/>
      <c r="BU37" s="631"/>
      <c r="BV37" s="633"/>
      <c r="BW37" s="630"/>
    </row>
    <row r="38" spans="2:75" customFormat="1" ht="18.75">
      <c r="B38" s="330" t="s">
        <v>1589</v>
      </c>
      <c r="C38" s="331">
        <v>9639909000169</v>
      </c>
      <c r="D38" s="332" t="s">
        <v>11</v>
      </c>
      <c r="E38" s="332" t="s">
        <v>620</v>
      </c>
      <c r="F38" s="332" t="s">
        <v>672</v>
      </c>
      <c r="G38" s="333" t="s">
        <v>738</v>
      </c>
      <c r="H38" s="333" t="s">
        <v>34</v>
      </c>
      <c r="I38" s="333" t="s">
        <v>1304</v>
      </c>
      <c r="J38" s="333" t="s">
        <v>608</v>
      </c>
      <c r="K38" s="334" t="s">
        <v>48</v>
      </c>
      <c r="L38" s="335" t="s">
        <v>1418</v>
      </c>
      <c r="M38" s="335" t="s">
        <v>1418</v>
      </c>
      <c r="N38" s="334">
        <v>219746</v>
      </c>
      <c r="O38" s="334" t="s">
        <v>1321</v>
      </c>
      <c r="P38" s="338">
        <v>39761</v>
      </c>
      <c r="Q38" s="339">
        <v>829.48824300000001</v>
      </c>
      <c r="R38" s="339">
        <v>307.46595387599996</v>
      </c>
      <c r="S38" s="334">
        <v>0</v>
      </c>
      <c r="T38" s="336">
        <v>9.9141016838272478E-2</v>
      </c>
      <c r="U38" s="647">
        <v>0.96960255948072605</v>
      </c>
      <c r="V38" s="336">
        <v>0.1123820299425653</v>
      </c>
      <c r="W38" s="647">
        <v>0.96713118476107884</v>
      </c>
      <c r="X38" s="336">
        <v>0.14735008275701689</v>
      </c>
      <c r="Y38" s="647">
        <v>0.95598584671337794</v>
      </c>
      <c r="Z38" s="336">
        <v>0.17180434132827083</v>
      </c>
      <c r="AA38" s="647">
        <v>0.90031589224602004</v>
      </c>
      <c r="AB38" s="336">
        <v>1.4135656784315996E-3</v>
      </c>
      <c r="AC38" s="340">
        <v>-2.7019639078496316</v>
      </c>
      <c r="AD38" s="813">
        <v>9639924000107</v>
      </c>
      <c r="AE38" s="337" t="s">
        <v>1740</v>
      </c>
      <c r="AF38" s="787" t="s">
        <v>1741</v>
      </c>
      <c r="AG38" s="341" t="s">
        <v>59</v>
      </c>
      <c r="AH38" s="341" t="s">
        <v>1742</v>
      </c>
      <c r="AI38" s="341">
        <v>100</v>
      </c>
      <c r="AJ38" s="341">
        <v>1</v>
      </c>
      <c r="AK38" s="341">
        <v>100</v>
      </c>
      <c r="AL38" s="336">
        <v>4.0000000000000001E-3</v>
      </c>
      <c r="AM38" s="336">
        <v>0</v>
      </c>
      <c r="AN38" s="647" t="s">
        <v>64</v>
      </c>
      <c r="AO38" s="334" t="s">
        <v>1324</v>
      </c>
      <c r="AP38" s="337" t="s">
        <v>1744</v>
      </c>
      <c r="AQ38" s="343" t="s">
        <v>662</v>
      </c>
      <c r="AR38" s="336">
        <v>0</v>
      </c>
      <c r="AS38" s="336">
        <v>0</v>
      </c>
      <c r="AT38" s="336" t="s">
        <v>1418</v>
      </c>
      <c r="AW38" s="629"/>
      <c r="AX38" s="630"/>
      <c r="AY38" s="630"/>
      <c r="AZ38" s="630"/>
      <c r="BA38" s="630"/>
      <c r="BB38" s="792"/>
      <c r="BC38" s="630"/>
      <c r="BD38" s="630"/>
      <c r="BE38" s="630"/>
      <c r="BF38" s="630"/>
      <c r="BG38" s="795"/>
      <c r="BH38" s="631"/>
      <c r="BI38" s="632"/>
      <c r="BJ38" s="632"/>
      <c r="BK38" s="632"/>
      <c r="BL38" s="212"/>
      <c r="BM38" s="631"/>
      <c r="BN38" s="631"/>
      <c r="BO38" s="631"/>
      <c r="BP38" s="631"/>
      <c r="BQ38" s="631"/>
      <c r="BR38" s="631"/>
      <c r="BS38" s="631"/>
      <c r="BT38" s="631"/>
      <c r="BU38" s="631"/>
      <c r="BV38" s="633"/>
      <c r="BW38" s="630"/>
    </row>
    <row r="39" spans="2:75" customFormat="1" ht="18.75">
      <c r="B39" s="330" t="s">
        <v>918</v>
      </c>
      <c r="C39" s="331">
        <v>12265822000183</v>
      </c>
      <c r="D39" s="332" t="s">
        <v>11</v>
      </c>
      <c r="E39" s="332" t="s">
        <v>661</v>
      </c>
      <c r="F39" s="332" t="s">
        <v>672</v>
      </c>
      <c r="G39" s="333" t="s">
        <v>738</v>
      </c>
      <c r="H39" s="333" t="s">
        <v>34</v>
      </c>
      <c r="I39" s="333" t="s">
        <v>1304</v>
      </c>
      <c r="J39" s="333" t="s">
        <v>608</v>
      </c>
      <c r="K39" s="334" t="s">
        <v>48</v>
      </c>
      <c r="L39" s="335" t="s">
        <v>1418</v>
      </c>
      <c r="M39" s="335" t="s">
        <v>1415</v>
      </c>
      <c r="N39" s="334">
        <v>259640</v>
      </c>
      <c r="O39" s="334" t="s">
        <v>1321</v>
      </c>
      <c r="P39" s="338">
        <v>40371</v>
      </c>
      <c r="Q39" s="339">
        <v>50.784723999999997</v>
      </c>
      <c r="R39" s="339">
        <v>40.707701751999977</v>
      </c>
      <c r="S39" s="334">
        <v>0</v>
      </c>
      <c r="T39" s="336">
        <v>9.6511367334331855E-2</v>
      </c>
      <c r="U39" s="647">
        <v>0.94388449675682473</v>
      </c>
      <c r="V39" s="336">
        <v>0.11238973636360261</v>
      </c>
      <c r="W39" s="647">
        <v>0.96719750426173112</v>
      </c>
      <c r="X39" s="336">
        <v>0.13111707270594808</v>
      </c>
      <c r="Y39" s="647">
        <v>0.85066844499893068</v>
      </c>
      <c r="Z39" s="336">
        <v>0.16880456032282809</v>
      </c>
      <c r="AA39" s="647">
        <v>0.88459597218126773</v>
      </c>
      <c r="AB39" s="336">
        <v>4.8723422433352894E-3</v>
      </c>
      <c r="AC39" s="340">
        <v>-0.78231307102323078</v>
      </c>
      <c r="AD39" s="813">
        <v>0</v>
      </c>
      <c r="AE39" s="337" t="s">
        <v>1751</v>
      </c>
      <c r="AF39" s="787" t="s">
        <v>1752</v>
      </c>
      <c r="AG39" s="341" t="s">
        <v>741</v>
      </c>
      <c r="AH39" s="341" t="s">
        <v>1742</v>
      </c>
      <c r="AI39" s="341">
        <v>500</v>
      </c>
      <c r="AJ39" s="341">
        <v>500</v>
      </c>
      <c r="AK39" s="341">
        <v>500</v>
      </c>
      <c r="AL39" s="336">
        <v>3.4999999999999996E-3</v>
      </c>
      <c r="AM39" s="336">
        <v>0</v>
      </c>
      <c r="AN39" s="647" t="s">
        <v>64</v>
      </c>
      <c r="AO39" s="334" t="s">
        <v>1324</v>
      </c>
      <c r="AP39" s="337" t="s">
        <v>1744</v>
      </c>
      <c r="AQ39" s="343" t="s">
        <v>676</v>
      </c>
      <c r="AR39" s="336">
        <v>4.6666666666666699E-4</v>
      </c>
      <c r="AS39" s="336">
        <v>4.6666666666666699E-4</v>
      </c>
      <c r="AT39" s="336" t="s">
        <v>1418</v>
      </c>
      <c r="AW39" s="629"/>
      <c r="AX39" s="630"/>
      <c r="AY39" s="630"/>
      <c r="AZ39" s="630"/>
      <c r="BA39" s="630"/>
      <c r="BB39" s="792"/>
      <c r="BC39" s="630"/>
      <c r="BD39" s="630"/>
      <c r="BE39" s="630"/>
      <c r="BF39" s="630"/>
      <c r="BG39" s="795"/>
      <c r="BH39" s="631"/>
      <c r="BI39" s="632"/>
      <c r="BJ39" s="632"/>
      <c r="BK39" s="632"/>
      <c r="BL39" s="212"/>
      <c r="BM39" s="631"/>
      <c r="BN39" s="631"/>
      <c r="BO39" s="631"/>
      <c r="BP39" s="631"/>
      <c r="BQ39" s="631"/>
      <c r="BR39" s="631"/>
      <c r="BS39" s="631"/>
      <c r="BT39" s="631"/>
      <c r="BU39" s="631"/>
      <c r="BV39" s="633"/>
      <c r="BW39" s="630"/>
    </row>
    <row r="40" spans="2:75" customFormat="1" ht="18.75">
      <c r="B40" s="330" t="s">
        <v>1004</v>
      </c>
      <c r="C40" s="331">
        <v>41745741000189</v>
      </c>
      <c r="D40" s="332" t="s">
        <v>11</v>
      </c>
      <c r="E40" s="332" t="s">
        <v>620</v>
      </c>
      <c r="F40" s="332" t="s">
        <v>672</v>
      </c>
      <c r="G40" s="333" t="s">
        <v>738</v>
      </c>
      <c r="H40" s="333" t="s">
        <v>34</v>
      </c>
      <c r="I40" s="333" t="s">
        <v>1304</v>
      </c>
      <c r="J40" s="333" t="s">
        <v>1418</v>
      </c>
      <c r="K40" s="334" t="s">
        <v>48</v>
      </c>
      <c r="L40" s="335" t="s">
        <v>1418</v>
      </c>
      <c r="M40" s="335" t="s">
        <v>1415</v>
      </c>
      <c r="N40" s="334">
        <v>627402</v>
      </c>
      <c r="O40" s="334" t="s">
        <v>1321</v>
      </c>
      <c r="P40" s="338">
        <v>44495</v>
      </c>
      <c r="Q40" s="339">
        <v>201.99</v>
      </c>
      <c r="R40" s="339">
        <v>145.25582222222224</v>
      </c>
      <c r="S40" s="334">
        <v>0</v>
      </c>
      <c r="T40" s="336">
        <v>0.10355029585798747</v>
      </c>
      <c r="U40" s="647">
        <v>1.0127254601662665</v>
      </c>
      <c r="V40" s="336">
        <v>0.11232604373757393</v>
      </c>
      <c r="W40" s="647">
        <v>0.96664938171132753</v>
      </c>
      <c r="X40" s="336"/>
      <c r="Y40" s="647"/>
      <c r="Z40" s="336"/>
      <c r="AA40" s="647"/>
      <c r="AB40" s="336">
        <v>7.6264822069884875E-3</v>
      </c>
      <c r="AC40" s="340">
        <v>-0.50814904490793045</v>
      </c>
      <c r="AD40" s="813">
        <v>0</v>
      </c>
      <c r="AE40" s="337" t="s">
        <v>2059</v>
      </c>
      <c r="AF40" s="787" t="s">
        <v>1778</v>
      </c>
      <c r="AG40" s="341" t="s">
        <v>59</v>
      </c>
      <c r="AH40" s="341" t="s">
        <v>1742</v>
      </c>
      <c r="AI40" s="341">
        <v>1</v>
      </c>
      <c r="AJ40" s="341">
        <v>1</v>
      </c>
      <c r="AK40" s="341">
        <v>1</v>
      </c>
      <c r="AL40" s="336">
        <v>0</v>
      </c>
      <c r="AM40" s="336">
        <v>0</v>
      </c>
      <c r="AN40" s="647" t="s">
        <v>64</v>
      </c>
      <c r="AO40" s="334" t="s">
        <v>1324</v>
      </c>
      <c r="AP40" s="337" t="s">
        <v>1744</v>
      </c>
      <c r="AQ40" s="343" t="s">
        <v>662</v>
      </c>
      <c r="AR40" s="336">
        <v>6.9999999999999999E-4</v>
      </c>
      <c r="AS40" s="336">
        <v>6.9999999999999999E-4</v>
      </c>
      <c r="AT40" s="336" t="s">
        <v>1418</v>
      </c>
      <c r="AW40" s="629"/>
      <c r="AX40" s="630"/>
      <c r="AY40" s="630"/>
      <c r="AZ40" s="630"/>
      <c r="BA40" s="630"/>
      <c r="BB40" s="792"/>
      <c r="BC40" s="630"/>
      <c r="BD40" s="630"/>
      <c r="BE40" s="630"/>
      <c r="BF40" s="630"/>
      <c r="BG40" s="795"/>
      <c r="BH40" s="631"/>
      <c r="BI40" s="632"/>
      <c r="BJ40" s="632"/>
      <c r="BK40" s="632"/>
      <c r="BL40" s="212"/>
      <c r="BM40" s="631"/>
      <c r="BN40" s="631"/>
      <c r="BO40" s="631"/>
      <c r="BP40" s="631"/>
      <c r="BQ40" s="631"/>
      <c r="BR40" s="631"/>
      <c r="BS40" s="631"/>
      <c r="BT40" s="631"/>
      <c r="BU40" s="631"/>
      <c r="BV40" s="633"/>
      <c r="BW40" s="630"/>
    </row>
    <row r="41" spans="2:75" customFormat="1" ht="18.75">
      <c r="B41" s="330" t="s">
        <v>1608</v>
      </c>
      <c r="C41" s="331">
        <v>10388050000141</v>
      </c>
      <c r="D41" s="332" t="s">
        <v>11</v>
      </c>
      <c r="E41" s="332" t="s">
        <v>620</v>
      </c>
      <c r="F41" s="332" t="s">
        <v>672</v>
      </c>
      <c r="G41" s="333" t="s">
        <v>738</v>
      </c>
      <c r="H41" s="333" t="s">
        <v>34</v>
      </c>
      <c r="I41" s="333" t="s">
        <v>1304</v>
      </c>
      <c r="J41" s="333" t="s">
        <v>608</v>
      </c>
      <c r="K41" s="334" t="s">
        <v>48</v>
      </c>
      <c r="L41" s="335" t="s">
        <v>1418</v>
      </c>
      <c r="M41" s="335" t="s">
        <v>1418</v>
      </c>
      <c r="N41" s="334">
        <v>222585</v>
      </c>
      <c r="O41" s="334" t="s">
        <v>1321</v>
      </c>
      <c r="P41" s="338">
        <v>39831</v>
      </c>
      <c r="Q41" s="339">
        <v>46.168539000000003</v>
      </c>
      <c r="R41" s="339">
        <v>53.599070567999966</v>
      </c>
      <c r="S41" s="334">
        <v>0</v>
      </c>
      <c r="T41" s="336">
        <v>9.9289890591470531E-2</v>
      </c>
      <c r="U41" s="647">
        <v>0.97105854991479446</v>
      </c>
      <c r="V41" s="336">
        <v>0.11277137803908133</v>
      </c>
      <c r="W41" s="647">
        <v>0.97048181551637358</v>
      </c>
      <c r="X41" s="336">
        <v>0.14830904237551201</v>
      </c>
      <c r="Y41" s="647">
        <v>0.9622074368590906</v>
      </c>
      <c r="Z41" s="336">
        <v>0.17986606544041361</v>
      </c>
      <c r="AA41" s="647">
        <v>0.94256219569185007</v>
      </c>
      <c r="AB41" s="336">
        <v>1.3329768097072516E-3</v>
      </c>
      <c r="AC41" s="340">
        <v>-2.5732295738396531</v>
      </c>
      <c r="AD41" s="813">
        <v>35823433000121</v>
      </c>
      <c r="AE41" s="337" t="s">
        <v>1826</v>
      </c>
      <c r="AF41" s="787" t="s">
        <v>1826</v>
      </c>
      <c r="AG41" s="341" t="s">
        <v>59</v>
      </c>
      <c r="AH41" s="341" t="s">
        <v>1742</v>
      </c>
      <c r="AI41" s="341">
        <v>1000</v>
      </c>
      <c r="AJ41" s="341">
        <v>1000</v>
      </c>
      <c r="AK41" s="341">
        <v>1000</v>
      </c>
      <c r="AL41" s="336">
        <v>3.0000000000000001E-3</v>
      </c>
      <c r="AM41" s="336">
        <v>0</v>
      </c>
      <c r="AN41" s="647" t="s">
        <v>64</v>
      </c>
      <c r="AO41" s="334" t="s">
        <v>1324</v>
      </c>
      <c r="AP41" s="337" t="s">
        <v>1744</v>
      </c>
      <c r="AQ41" s="343" t="s">
        <v>1512</v>
      </c>
      <c r="AR41" s="336">
        <v>0</v>
      </c>
      <c r="AS41" s="336">
        <v>0</v>
      </c>
      <c r="AT41" s="336" t="s">
        <v>1418</v>
      </c>
      <c r="AW41" s="629"/>
      <c r="AX41" s="630"/>
      <c r="AY41" s="630"/>
      <c r="AZ41" s="630"/>
      <c r="BA41" s="630"/>
      <c r="BB41" s="792"/>
      <c r="BC41" s="630"/>
      <c r="BD41" s="630"/>
      <c r="BE41" s="630"/>
      <c r="BF41" s="630"/>
      <c r="BG41" s="795"/>
      <c r="BH41" s="631"/>
      <c r="BI41" s="632"/>
      <c r="BJ41" s="632"/>
      <c r="BK41" s="632"/>
      <c r="BL41" s="212"/>
      <c r="BM41" s="631"/>
      <c r="BN41" s="631"/>
      <c r="BO41" s="631"/>
      <c r="BP41" s="631"/>
      <c r="BQ41" s="631"/>
      <c r="BR41" s="631"/>
      <c r="BS41" s="631"/>
      <c r="BT41" s="631"/>
      <c r="BU41" s="631"/>
      <c r="BV41" s="633"/>
      <c r="BW41" s="630"/>
    </row>
    <row r="42" spans="2:75" customFormat="1" ht="18.75">
      <c r="B42" s="330" t="s">
        <v>1170</v>
      </c>
      <c r="C42" s="331">
        <v>3593195000119</v>
      </c>
      <c r="D42" s="332" t="s">
        <v>11</v>
      </c>
      <c r="E42" s="332" t="s">
        <v>620</v>
      </c>
      <c r="F42" s="332" t="s">
        <v>672</v>
      </c>
      <c r="G42" s="333" t="s">
        <v>738</v>
      </c>
      <c r="H42" s="333" t="s">
        <v>34</v>
      </c>
      <c r="I42" s="333" t="s">
        <v>1304</v>
      </c>
      <c r="J42" s="333" t="s">
        <v>608</v>
      </c>
      <c r="K42" s="334" t="s">
        <v>48</v>
      </c>
      <c r="L42" s="335" t="s">
        <v>1418</v>
      </c>
      <c r="M42" s="335" t="s">
        <v>34</v>
      </c>
      <c r="N42" s="334">
        <v>137057</v>
      </c>
      <c r="O42" s="334" t="s">
        <v>1321</v>
      </c>
      <c r="P42" s="338">
        <v>36556</v>
      </c>
      <c r="Q42" s="339">
        <v>0</v>
      </c>
      <c r="R42" s="339">
        <v>0</v>
      </c>
      <c r="S42" s="334">
        <v>0</v>
      </c>
      <c r="T42" s="336"/>
      <c r="U42" s="647"/>
      <c r="V42" s="336"/>
      <c r="W42" s="647"/>
      <c r="X42" s="336"/>
      <c r="Y42" s="647"/>
      <c r="Z42" s="336"/>
      <c r="AA42" s="647"/>
      <c r="AB42" s="336"/>
      <c r="AC42" s="340"/>
      <c r="AD42" s="813">
        <v>10347228000106</v>
      </c>
      <c r="AE42" s="337" t="s">
        <v>1824</v>
      </c>
      <c r="AF42" s="787" t="s">
        <v>1825</v>
      </c>
      <c r="AG42" s="341" t="s">
        <v>1440</v>
      </c>
      <c r="AH42" s="341" t="s">
        <v>1742</v>
      </c>
      <c r="AI42" s="341">
        <v>1000</v>
      </c>
      <c r="AJ42" s="341">
        <v>100</v>
      </c>
      <c r="AK42" s="341">
        <v>100</v>
      </c>
      <c r="AL42" s="336">
        <v>4.5000000000000005E-3</v>
      </c>
      <c r="AM42" s="336">
        <v>0</v>
      </c>
      <c r="AN42" s="647" t="s">
        <v>64</v>
      </c>
      <c r="AO42" s="334" t="s">
        <v>1324</v>
      </c>
      <c r="AP42" s="337" t="s">
        <v>1744</v>
      </c>
      <c r="AQ42" s="343" t="s">
        <v>662</v>
      </c>
      <c r="AR42" s="336">
        <v>1.5E-3</v>
      </c>
      <c r="AS42" s="336">
        <v>1.5E-3</v>
      </c>
      <c r="AT42" s="336" t="s">
        <v>1418</v>
      </c>
      <c r="AW42" s="629"/>
      <c r="AX42" s="630"/>
      <c r="AY42" s="630"/>
      <c r="AZ42" s="630"/>
      <c r="BA42" s="630"/>
      <c r="BB42" s="792"/>
      <c r="BC42" s="630"/>
      <c r="BD42" s="630"/>
      <c r="BE42" s="630"/>
      <c r="BF42" s="630"/>
      <c r="BG42" s="795"/>
      <c r="BH42" s="631"/>
      <c r="BI42" s="632"/>
      <c r="BJ42" s="632"/>
      <c r="BK42" s="632"/>
      <c r="BL42" s="212"/>
      <c r="BM42" s="631"/>
      <c r="BN42" s="631"/>
      <c r="BO42" s="631"/>
      <c r="BP42" s="631"/>
      <c r="BQ42" s="631"/>
      <c r="BR42" s="631"/>
      <c r="BS42" s="631"/>
      <c r="BT42" s="631"/>
      <c r="BU42" s="631"/>
      <c r="BV42" s="633"/>
      <c r="BW42" s="630"/>
    </row>
    <row r="43" spans="2:75" customFormat="1" ht="18.75">
      <c r="B43" s="330" t="s">
        <v>1705</v>
      </c>
      <c r="C43" s="331">
        <v>4839017000198</v>
      </c>
      <c r="D43" s="332" t="s">
        <v>11</v>
      </c>
      <c r="E43" s="332" t="s">
        <v>620</v>
      </c>
      <c r="F43" s="332" t="s">
        <v>672</v>
      </c>
      <c r="G43" s="333" t="s">
        <v>738</v>
      </c>
      <c r="H43" s="333" t="s">
        <v>34</v>
      </c>
      <c r="I43" s="333" t="s">
        <v>1304</v>
      </c>
      <c r="J43" s="333" t="s">
        <v>608</v>
      </c>
      <c r="K43" s="334" t="s">
        <v>48</v>
      </c>
      <c r="L43" s="335" t="s">
        <v>1418</v>
      </c>
      <c r="M43" s="335" t="s">
        <v>1418</v>
      </c>
      <c r="N43" s="334">
        <v>104019</v>
      </c>
      <c r="O43" s="334" t="s">
        <v>1324</v>
      </c>
      <c r="P43" s="338">
        <v>37295</v>
      </c>
      <c r="Q43" s="339">
        <v>2088.2462089999999</v>
      </c>
      <c r="R43" s="339">
        <v>1575.5625082154468</v>
      </c>
      <c r="S43" s="334">
        <v>0</v>
      </c>
      <c r="T43" s="336">
        <v>0.10074916312957716</v>
      </c>
      <c r="U43" s="647">
        <v>0.98533028560050218</v>
      </c>
      <c r="V43" s="336">
        <v>0.11465067821203268</v>
      </c>
      <c r="W43" s="647">
        <v>0.98665459512995612</v>
      </c>
      <c r="X43" s="336">
        <v>0.1530178018040258</v>
      </c>
      <c r="Y43" s="647">
        <v>0.99275718128414414</v>
      </c>
      <c r="Z43" s="336">
        <v>0.18371056967298083</v>
      </c>
      <c r="AA43" s="647">
        <v>0.96270876609645828</v>
      </c>
      <c r="AB43" s="336">
        <v>1.8376192627769059E-3</v>
      </c>
      <c r="AC43" s="340">
        <v>-0.8438936217322679</v>
      </c>
      <c r="AD43" s="813">
        <v>0</v>
      </c>
      <c r="AE43" s="337" t="s">
        <v>1770</v>
      </c>
      <c r="AF43" s="787" t="s">
        <v>1771</v>
      </c>
      <c r="AG43" s="341" t="s">
        <v>719</v>
      </c>
      <c r="AH43" s="341" t="s">
        <v>1742</v>
      </c>
      <c r="AI43" s="341">
        <v>1000</v>
      </c>
      <c r="AJ43" s="341">
        <v>1000</v>
      </c>
      <c r="AK43" s="341">
        <v>1000</v>
      </c>
      <c r="AL43" s="336">
        <v>1.5E-3</v>
      </c>
      <c r="AM43" s="336">
        <v>0</v>
      </c>
      <c r="AN43" s="647" t="s">
        <v>64</v>
      </c>
      <c r="AO43" s="334" t="s">
        <v>1324</v>
      </c>
      <c r="AP43" s="337" t="s">
        <v>1744</v>
      </c>
      <c r="AQ43" s="343" t="s">
        <v>1512</v>
      </c>
      <c r="AR43" s="336">
        <v>0</v>
      </c>
      <c r="AS43" s="336">
        <v>0</v>
      </c>
      <c r="AT43" s="336" t="s">
        <v>1418</v>
      </c>
      <c r="AW43" s="629"/>
      <c r="AX43" s="630"/>
      <c r="AY43" s="630"/>
      <c r="AZ43" s="630"/>
      <c r="BA43" s="630"/>
      <c r="BB43" s="792"/>
      <c r="BC43" s="630"/>
      <c r="BD43" s="630"/>
      <c r="BE43" s="630"/>
      <c r="BF43" s="630"/>
      <c r="BG43" s="795"/>
      <c r="BH43" s="631"/>
      <c r="BI43" s="632"/>
      <c r="BJ43" s="632"/>
      <c r="BK43" s="632"/>
      <c r="BL43" s="212"/>
      <c r="BM43" s="631"/>
      <c r="BN43" s="631"/>
      <c r="BO43" s="631"/>
      <c r="BP43" s="631"/>
      <c r="BQ43" s="631"/>
      <c r="BR43" s="631"/>
      <c r="BS43" s="631"/>
      <c r="BT43" s="631"/>
      <c r="BU43" s="631"/>
      <c r="BV43" s="633"/>
      <c r="BW43" s="630"/>
    </row>
    <row r="44" spans="2:75" customFormat="1" ht="18.75">
      <c r="B44" s="330" t="s">
        <v>1708</v>
      </c>
      <c r="C44" s="331">
        <v>27036105000157</v>
      </c>
      <c r="D44" s="332" t="s">
        <v>11</v>
      </c>
      <c r="E44" s="332" t="s">
        <v>620</v>
      </c>
      <c r="F44" s="332" t="s">
        <v>672</v>
      </c>
      <c r="G44" s="333" t="s">
        <v>738</v>
      </c>
      <c r="H44" s="333" t="s">
        <v>34</v>
      </c>
      <c r="I44" s="333" t="s">
        <v>1304</v>
      </c>
      <c r="J44" s="333" t="s">
        <v>608</v>
      </c>
      <c r="K44" s="334" t="s">
        <v>48</v>
      </c>
      <c r="L44" s="335" t="s">
        <v>1418</v>
      </c>
      <c r="M44" s="335" t="s">
        <v>1418</v>
      </c>
      <c r="N44" s="334">
        <v>436410</v>
      </c>
      <c r="O44" s="334" t="s">
        <v>1324</v>
      </c>
      <c r="P44" s="338">
        <v>42783</v>
      </c>
      <c r="Q44" s="339">
        <v>4.681</v>
      </c>
      <c r="R44" s="339">
        <v>6.4151425617529894</v>
      </c>
      <c r="S44" s="334">
        <v>0</v>
      </c>
      <c r="T44" s="336">
        <v>0.10020762818102025</v>
      </c>
      <c r="U44" s="647">
        <v>0.98003405515104458</v>
      </c>
      <c r="V44" s="336">
        <v>0.11375786013870659</v>
      </c>
      <c r="W44" s="647">
        <v>0.97897122972471073</v>
      </c>
      <c r="X44" s="336">
        <v>0.15124571936409392</v>
      </c>
      <c r="Y44" s="647">
        <v>0.98126016886252398</v>
      </c>
      <c r="Z44" s="336">
        <v>0.17414454964216786</v>
      </c>
      <c r="AA44" s="647">
        <v>0.91257941667083065</v>
      </c>
      <c r="AB44" s="336">
        <v>1.1749145029659861E-3</v>
      </c>
      <c r="AC44" s="340">
        <v>-2.0797881396367526</v>
      </c>
      <c r="AD44" s="813">
        <v>0</v>
      </c>
      <c r="AE44" s="337" t="s">
        <v>1758</v>
      </c>
      <c r="AF44" s="787" t="s">
        <v>1755</v>
      </c>
      <c r="AG44" s="341" t="s">
        <v>1436</v>
      </c>
      <c r="AH44" s="341" t="s">
        <v>1742</v>
      </c>
      <c r="AI44" s="341">
        <v>0</v>
      </c>
      <c r="AJ44" s="341">
        <v>0</v>
      </c>
      <c r="AK44" s="341">
        <v>0</v>
      </c>
      <c r="AL44" s="336">
        <v>0</v>
      </c>
      <c r="AM44" s="336">
        <v>0</v>
      </c>
      <c r="AN44" s="647" t="s">
        <v>34</v>
      </c>
      <c r="AO44" s="334" t="s">
        <v>1324</v>
      </c>
      <c r="AP44" s="337" t="s">
        <v>1744</v>
      </c>
      <c r="AQ44" s="343" t="s">
        <v>684</v>
      </c>
      <c r="AR44" s="336">
        <v>0</v>
      </c>
      <c r="AS44" s="336">
        <v>0</v>
      </c>
      <c r="AT44" s="336" t="s">
        <v>1418</v>
      </c>
      <c r="AW44" s="629"/>
      <c r="AX44" s="630"/>
      <c r="AY44" s="630"/>
      <c r="AZ44" s="630"/>
      <c r="BA44" s="630"/>
      <c r="BB44" s="792"/>
      <c r="BC44" s="630"/>
      <c r="BD44" s="630"/>
      <c r="BE44" s="630"/>
      <c r="BF44" s="630"/>
      <c r="BG44" s="795"/>
      <c r="BH44" s="631"/>
      <c r="BI44" s="632"/>
      <c r="BJ44" s="632"/>
      <c r="BK44" s="632"/>
      <c r="BL44" s="212"/>
      <c r="BM44" s="631"/>
      <c r="BN44" s="631"/>
      <c r="BO44" s="631"/>
      <c r="BP44" s="631"/>
      <c r="BQ44" s="631"/>
      <c r="BR44" s="631"/>
      <c r="BS44" s="631"/>
      <c r="BT44" s="631"/>
      <c r="BU44" s="631"/>
      <c r="BV44" s="633"/>
      <c r="BW44" s="630"/>
    </row>
    <row r="45" spans="2:75" customFormat="1" ht="18.75">
      <c r="B45" s="330" t="s">
        <v>1516</v>
      </c>
      <c r="C45" s="331">
        <v>42870660000173</v>
      </c>
      <c r="D45" s="332" t="s">
        <v>14</v>
      </c>
      <c r="E45" s="332" t="s">
        <v>607</v>
      </c>
      <c r="F45" s="332" t="s">
        <v>1418</v>
      </c>
      <c r="G45" s="333" t="s">
        <v>1418</v>
      </c>
      <c r="H45" s="333" t="s">
        <v>34</v>
      </c>
      <c r="I45" s="333" t="s">
        <v>34</v>
      </c>
      <c r="J45" s="333" t="s">
        <v>608</v>
      </c>
      <c r="K45" s="334" t="s">
        <v>48</v>
      </c>
      <c r="L45" s="335" t="s">
        <v>1418</v>
      </c>
      <c r="M45" s="335" t="s">
        <v>1418</v>
      </c>
      <c r="N45" s="334">
        <v>617539</v>
      </c>
      <c r="O45" s="334" t="s">
        <v>1321</v>
      </c>
      <c r="P45" s="338">
        <v>44453</v>
      </c>
      <c r="Q45" s="339">
        <v>345.00385199999999</v>
      </c>
      <c r="R45" s="339">
        <v>8279700.0392954079</v>
      </c>
      <c r="S45" s="334">
        <v>1</v>
      </c>
      <c r="T45" s="336">
        <v>-4.1258989336958485E-2</v>
      </c>
      <c r="U45" s="647">
        <v>-0.40351433683560362</v>
      </c>
      <c r="V45" s="336">
        <v>-4.0572404313359622E-2</v>
      </c>
      <c r="W45" s="647">
        <v>-0.34915579894969556</v>
      </c>
      <c r="X45" s="336"/>
      <c r="Y45" s="647"/>
      <c r="Z45" s="336"/>
      <c r="AA45" s="647"/>
      <c r="AB45" s="336">
        <v>4.1884370072964874E-2</v>
      </c>
      <c r="AC45" s="340">
        <v>-3.7430152925139724</v>
      </c>
      <c r="AD45" s="813">
        <v>0</v>
      </c>
      <c r="AE45" s="337" t="s">
        <v>1821</v>
      </c>
      <c r="AF45" s="787" t="s">
        <v>1736</v>
      </c>
      <c r="AG45" s="341" t="s">
        <v>1437</v>
      </c>
      <c r="AH45" s="341" t="s">
        <v>1812</v>
      </c>
      <c r="AI45" s="341">
        <v>0</v>
      </c>
      <c r="AJ45" s="341">
        <v>0</v>
      </c>
      <c r="AK45" s="341">
        <v>0</v>
      </c>
      <c r="AL45" s="336">
        <v>0</v>
      </c>
      <c r="AM45" s="336">
        <v>0</v>
      </c>
      <c r="AN45" s="647" t="s">
        <v>1756</v>
      </c>
      <c r="AO45" s="334" t="s">
        <v>1324</v>
      </c>
      <c r="AP45" s="337" t="s">
        <v>1739</v>
      </c>
      <c r="AQ45" s="343" t="s">
        <v>716</v>
      </c>
      <c r="AR45" s="336">
        <v>0</v>
      </c>
      <c r="AS45" s="336">
        <v>0</v>
      </c>
      <c r="AT45" s="336" t="s">
        <v>1418</v>
      </c>
      <c r="AW45" s="629"/>
      <c r="AX45" s="630"/>
      <c r="AY45" s="630"/>
      <c r="AZ45" s="630"/>
      <c r="BA45" s="630"/>
      <c r="BB45" s="792"/>
      <c r="BC45" s="630"/>
      <c r="BD45" s="630"/>
      <c r="BE45" s="630"/>
      <c r="BF45" s="630"/>
      <c r="BG45" s="795"/>
      <c r="BH45" s="631"/>
      <c r="BI45" s="632"/>
      <c r="BJ45" s="632"/>
      <c r="BK45" s="632"/>
      <c r="BL45" s="212"/>
      <c r="BM45" s="631"/>
      <c r="BN45" s="631"/>
      <c r="BO45" s="631"/>
      <c r="BP45" s="631"/>
      <c r="BQ45" s="631"/>
      <c r="BR45" s="631"/>
      <c r="BS45" s="631"/>
      <c r="BT45" s="631"/>
      <c r="BU45" s="631"/>
      <c r="BV45" s="633"/>
      <c r="BW45" s="630"/>
    </row>
    <row r="46" spans="2:75" customFormat="1" ht="18.75">
      <c r="B46" s="330" t="s">
        <v>2681</v>
      </c>
      <c r="C46" s="331">
        <v>29078039000103</v>
      </c>
      <c r="D46" s="332" t="s">
        <v>11</v>
      </c>
      <c r="E46" s="332" t="s">
        <v>1418</v>
      </c>
      <c r="F46" s="332" t="s">
        <v>1418</v>
      </c>
      <c r="G46" s="333" t="s">
        <v>1418</v>
      </c>
      <c r="H46" s="333" t="s">
        <v>1418</v>
      </c>
      <c r="I46" s="333" t="s">
        <v>1418</v>
      </c>
      <c r="J46" s="333" t="s">
        <v>608</v>
      </c>
      <c r="K46" s="334" t="s">
        <v>48</v>
      </c>
      <c r="L46" s="335" t="s">
        <v>1418</v>
      </c>
      <c r="M46" s="335" t="s">
        <v>1418</v>
      </c>
      <c r="N46" s="334">
        <v>465127</v>
      </c>
      <c r="O46" s="334" t="s">
        <v>1321</v>
      </c>
      <c r="P46" s="338">
        <v>43229</v>
      </c>
      <c r="Q46" s="339"/>
      <c r="R46" s="339"/>
      <c r="S46" s="334">
        <v>1</v>
      </c>
      <c r="T46" s="336"/>
      <c r="U46" s="647"/>
      <c r="V46" s="336"/>
      <c r="W46" s="647"/>
      <c r="X46" s="336"/>
      <c r="Y46" s="647"/>
      <c r="Z46" s="336"/>
      <c r="AA46" s="647"/>
      <c r="AB46" s="336"/>
      <c r="AC46" s="340"/>
      <c r="AD46" s="813">
        <v>0</v>
      </c>
      <c r="AE46" s="337" t="s">
        <v>1758</v>
      </c>
      <c r="AF46" s="787" t="s">
        <v>1755</v>
      </c>
      <c r="AG46" s="341" t="s">
        <v>1436</v>
      </c>
      <c r="AH46" s="341" t="s">
        <v>2144</v>
      </c>
      <c r="AI46" s="341">
        <v>500</v>
      </c>
      <c r="AJ46" s="341">
        <v>0</v>
      </c>
      <c r="AK46" s="341">
        <v>500</v>
      </c>
      <c r="AL46" s="336">
        <v>0</v>
      </c>
      <c r="AM46" s="336">
        <v>0</v>
      </c>
      <c r="AN46" s="647" t="s">
        <v>64</v>
      </c>
      <c r="AO46" s="334"/>
      <c r="AP46" s="337" t="s">
        <v>1744</v>
      </c>
      <c r="AQ46" s="343" t="s">
        <v>2682</v>
      </c>
      <c r="AR46" s="336">
        <v>0</v>
      </c>
      <c r="AS46" s="336">
        <v>0</v>
      </c>
      <c r="AT46" s="336" t="s">
        <v>1418</v>
      </c>
      <c r="AW46" s="629"/>
      <c r="AX46" s="630"/>
      <c r="AY46" s="630"/>
      <c r="AZ46" s="630"/>
      <c r="BA46" s="630"/>
      <c r="BB46" s="792"/>
      <c r="BC46" s="630"/>
      <c r="BD46" s="630"/>
      <c r="BE46" s="630"/>
      <c r="BF46" s="630"/>
      <c r="BG46" s="795"/>
      <c r="BH46" s="631"/>
      <c r="BI46" s="632"/>
      <c r="BJ46" s="632"/>
      <c r="BK46" s="632"/>
      <c r="BL46" s="212"/>
      <c r="BM46" s="631"/>
      <c r="BN46" s="631"/>
      <c r="BO46" s="631"/>
      <c r="BP46" s="631"/>
      <c r="BQ46" s="631"/>
      <c r="BR46" s="631"/>
      <c r="BS46" s="631"/>
      <c r="BT46" s="631"/>
      <c r="BU46" s="631"/>
      <c r="BV46" s="633"/>
      <c r="BW46" s="630"/>
    </row>
    <row r="47" spans="2:75" customFormat="1" ht="18.75">
      <c r="B47" s="330" t="s">
        <v>2678</v>
      </c>
      <c r="C47" s="331">
        <v>27762397000105</v>
      </c>
      <c r="D47" s="332" t="s">
        <v>11</v>
      </c>
      <c r="E47" s="332" t="s">
        <v>1418</v>
      </c>
      <c r="F47" s="332" t="s">
        <v>1418</v>
      </c>
      <c r="G47" s="333" t="s">
        <v>1418</v>
      </c>
      <c r="H47" s="333" t="s">
        <v>1418</v>
      </c>
      <c r="I47" s="333" t="s">
        <v>1418</v>
      </c>
      <c r="J47" s="333" t="s">
        <v>608</v>
      </c>
      <c r="K47" s="334" t="s">
        <v>48</v>
      </c>
      <c r="L47" s="335" t="s">
        <v>1418</v>
      </c>
      <c r="M47" s="335" t="s">
        <v>1418</v>
      </c>
      <c r="N47" s="334">
        <v>458163</v>
      </c>
      <c r="O47" s="334" t="s">
        <v>1321</v>
      </c>
      <c r="P47" s="338">
        <v>43038</v>
      </c>
      <c r="Q47" s="339"/>
      <c r="R47" s="339"/>
      <c r="S47" s="334">
        <v>1</v>
      </c>
      <c r="T47" s="336"/>
      <c r="U47" s="647"/>
      <c r="V47" s="336"/>
      <c r="W47" s="647"/>
      <c r="X47" s="336"/>
      <c r="Y47" s="647"/>
      <c r="Z47" s="336"/>
      <c r="AA47" s="647"/>
      <c r="AB47" s="336"/>
      <c r="AC47" s="340"/>
      <c r="AD47" s="813">
        <v>27729636000125</v>
      </c>
      <c r="AE47" s="337" t="s">
        <v>1758</v>
      </c>
      <c r="AF47" s="787" t="s">
        <v>1755</v>
      </c>
      <c r="AG47" s="341" t="s">
        <v>1436</v>
      </c>
      <c r="AH47" s="341" t="s">
        <v>2144</v>
      </c>
      <c r="AI47" s="341">
        <v>0</v>
      </c>
      <c r="AJ47" s="341">
        <v>0</v>
      </c>
      <c r="AK47" s="341">
        <v>0</v>
      </c>
      <c r="AL47" s="336">
        <v>0</v>
      </c>
      <c r="AM47" s="336">
        <v>0</v>
      </c>
      <c r="AN47" s="647" t="s">
        <v>2147</v>
      </c>
      <c r="AO47" s="334"/>
      <c r="AP47" s="337" t="s">
        <v>1744</v>
      </c>
      <c r="AQ47" s="343" t="s">
        <v>2673</v>
      </c>
      <c r="AR47" s="336">
        <v>0</v>
      </c>
      <c r="AS47" s="336">
        <v>0</v>
      </c>
      <c r="AT47" s="336" t="s">
        <v>1418</v>
      </c>
      <c r="AW47" s="629"/>
      <c r="AX47" s="630"/>
      <c r="AY47" s="630"/>
      <c r="AZ47" s="630"/>
      <c r="BA47" s="630"/>
      <c r="BB47" s="792"/>
      <c r="BC47" s="630"/>
      <c r="BD47" s="630"/>
      <c r="BE47" s="630"/>
      <c r="BF47" s="630"/>
      <c r="BG47" s="795"/>
      <c r="BH47" s="631"/>
      <c r="BI47" s="632"/>
      <c r="BJ47" s="632"/>
      <c r="BK47" s="632"/>
      <c r="BL47" s="212"/>
      <c r="BM47" s="631"/>
      <c r="BN47" s="631"/>
      <c r="BO47" s="631"/>
      <c r="BP47" s="631"/>
      <c r="BQ47" s="631"/>
      <c r="BR47" s="631"/>
      <c r="BS47" s="631"/>
      <c r="BT47" s="631"/>
      <c r="BU47" s="631"/>
      <c r="BV47" s="633"/>
      <c r="BW47" s="630"/>
    </row>
    <row r="48" spans="2:75" customFormat="1" ht="18.75">
      <c r="B48" s="330" t="s">
        <v>1546</v>
      </c>
      <c r="C48" s="331">
        <v>19729259000104</v>
      </c>
      <c r="D48" s="332" t="s">
        <v>13</v>
      </c>
      <c r="E48" s="332" t="s">
        <v>1418</v>
      </c>
      <c r="F48" s="332" t="s">
        <v>1418</v>
      </c>
      <c r="G48" s="333" t="s">
        <v>1418</v>
      </c>
      <c r="H48" s="333" t="s">
        <v>1338</v>
      </c>
      <c r="I48" s="333" t="s">
        <v>1418</v>
      </c>
      <c r="J48" s="333" t="s">
        <v>1418</v>
      </c>
      <c r="K48" s="334" t="s">
        <v>48</v>
      </c>
      <c r="L48" s="335" t="s">
        <v>1418</v>
      </c>
      <c r="M48" s="335" t="s">
        <v>1418</v>
      </c>
      <c r="N48" s="334">
        <v>367745</v>
      </c>
      <c r="O48" s="334" t="s">
        <v>1324</v>
      </c>
      <c r="P48" s="338">
        <v>41781</v>
      </c>
      <c r="Q48" s="339">
        <v>20875543.670000002</v>
      </c>
      <c r="R48" s="339">
        <v>19735158.61248</v>
      </c>
      <c r="S48" s="334">
        <v>1</v>
      </c>
      <c r="T48" s="336">
        <v>9.9670061428039691E-2</v>
      </c>
      <c r="U48" s="647">
        <v>0.97477663379100388</v>
      </c>
      <c r="V48" s="336">
        <v>0.11569364018790118</v>
      </c>
      <c r="W48" s="647">
        <v>0.99563006079735838</v>
      </c>
      <c r="X48" s="336">
        <v>0.16214045485412654</v>
      </c>
      <c r="Y48" s="647">
        <v>1.051943623783496</v>
      </c>
      <c r="Z48" s="336">
        <v>0.21907603952709875</v>
      </c>
      <c r="AA48" s="647">
        <v>1.1480364143982684</v>
      </c>
      <c r="AB48" s="336">
        <v>4.1995810681691066E-2</v>
      </c>
      <c r="AC48" s="340">
        <v>-1.2091520342591221E-2</v>
      </c>
      <c r="AD48" s="813">
        <v>0</v>
      </c>
      <c r="AE48" s="337" t="s">
        <v>1906</v>
      </c>
      <c r="AF48" s="787" t="s">
        <v>1755</v>
      </c>
      <c r="AG48" s="341" t="s">
        <v>1436</v>
      </c>
      <c r="AH48" s="341" t="s">
        <v>1812</v>
      </c>
      <c r="AI48" s="341">
        <v>1000000</v>
      </c>
      <c r="AJ48" s="341">
        <v>0</v>
      </c>
      <c r="AK48" s="341">
        <v>1000000</v>
      </c>
      <c r="AL48" s="336">
        <v>3.0000000000000001E-3</v>
      </c>
      <c r="AM48" s="336">
        <v>0.1</v>
      </c>
      <c r="AN48" s="647" t="s">
        <v>1743</v>
      </c>
      <c r="AO48" s="334" t="s">
        <v>1324</v>
      </c>
      <c r="AP48" s="337" t="s">
        <v>1757</v>
      </c>
      <c r="AQ48" s="343" t="s">
        <v>679</v>
      </c>
      <c r="AR48" s="336">
        <v>0</v>
      </c>
      <c r="AS48" s="336">
        <v>0</v>
      </c>
      <c r="AT48" s="336" t="s">
        <v>1418</v>
      </c>
      <c r="AW48" s="629"/>
      <c r="AX48" s="630"/>
      <c r="AY48" s="630"/>
      <c r="AZ48" s="630"/>
      <c r="BA48" s="630"/>
      <c r="BB48" s="792"/>
      <c r="BC48" s="630"/>
      <c r="BD48" s="630"/>
      <c r="BE48" s="630"/>
      <c r="BF48" s="630"/>
      <c r="BG48" s="795"/>
      <c r="BH48" s="631"/>
      <c r="BI48" s="632"/>
      <c r="BJ48" s="632"/>
      <c r="BK48" s="632"/>
      <c r="BL48" s="212"/>
      <c r="BM48" s="631"/>
      <c r="BN48" s="631"/>
      <c r="BO48" s="631"/>
      <c r="BP48" s="631"/>
      <c r="BQ48" s="631"/>
      <c r="BR48" s="631"/>
      <c r="BS48" s="631"/>
      <c r="BT48" s="631"/>
      <c r="BU48" s="631"/>
      <c r="BV48" s="633"/>
      <c r="BW48" s="630"/>
    </row>
    <row r="49" spans="2:75" customFormat="1" ht="18.75">
      <c r="B49" s="330" t="s">
        <v>1586</v>
      </c>
      <c r="C49" s="331">
        <v>25247292000192</v>
      </c>
      <c r="D49" s="332" t="s">
        <v>11</v>
      </c>
      <c r="E49" s="332" t="s">
        <v>1418</v>
      </c>
      <c r="F49" s="332" t="s">
        <v>1418</v>
      </c>
      <c r="G49" s="333" t="s">
        <v>1418</v>
      </c>
      <c r="H49" s="333" t="s">
        <v>34</v>
      </c>
      <c r="I49" s="333" t="s">
        <v>1418</v>
      </c>
      <c r="J49" s="333" t="s">
        <v>1418</v>
      </c>
      <c r="K49" s="334" t="s">
        <v>1418</v>
      </c>
      <c r="L49" s="335" t="s">
        <v>1418</v>
      </c>
      <c r="M49" s="335" t="s">
        <v>1418</v>
      </c>
      <c r="N49" s="334">
        <v>423637</v>
      </c>
      <c r="O49" s="334" t="s">
        <v>1321</v>
      </c>
      <c r="P49" s="338">
        <v>42624</v>
      </c>
      <c r="Q49" s="339">
        <v>4.631456</v>
      </c>
      <c r="R49" s="339">
        <v>7.8900770963855438</v>
      </c>
      <c r="S49" s="334">
        <v>1</v>
      </c>
      <c r="T49" s="336">
        <v>4.588411900245104E-2</v>
      </c>
      <c r="U49" s="647">
        <v>0.44874826427158493</v>
      </c>
      <c r="V49" s="336">
        <v>0.11986668190504557</v>
      </c>
      <c r="W49" s="647">
        <v>1.0315421971239744</v>
      </c>
      <c r="X49" s="336">
        <v>2.1382534839113676E-2</v>
      </c>
      <c r="Y49" s="647">
        <v>0.13872676750889004</v>
      </c>
      <c r="Z49" s="336">
        <v>7.639798997028846E-2</v>
      </c>
      <c r="AA49" s="647">
        <v>0.40035265683117194</v>
      </c>
      <c r="AB49" s="336">
        <v>6.2840158891309755E-2</v>
      </c>
      <c r="AC49" s="340">
        <v>5.8326531674158175E-2</v>
      </c>
      <c r="AD49" s="813">
        <v>31552347000170</v>
      </c>
      <c r="AE49" s="337" t="s">
        <v>1740</v>
      </c>
      <c r="AF49" s="787" t="s">
        <v>1741</v>
      </c>
      <c r="AG49" s="341" t="s">
        <v>59</v>
      </c>
      <c r="AH49" s="341" t="s">
        <v>1737</v>
      </c>
      <c r="AI49" s="341">
        <v>100000</v>
      </c>
      <c r="AJ49" s="341">
        <v>50000</v>
      </c>
      <c r="AK49" s="341">
        <v>100000</v>
      </c>
      <c r="AL49" s="336">
        <v>5.0000000000000001E-3</v>
      </c>
      <c r="AM49" s="336">
        <v>0.2</v>
      </c>
      <c r="AN49" s="647" t="s">
        <v>2147</v>
      </c>
      <c r="AO49" s="334" t="s">
        <v>1324</v>
      </c>
      <c r="AP49" s="337" t="s">
        <v>1744</v>
      </c>
      <c r="AQ49" s="343" t="s">
        <v>675</v>
      </c>
      <c r="AR49" s="336">
        <v>0</v>
      </c>
      <c r="AS49" s="336">
        <v>0</v>
      </c>
      <c r="AT49" s="336" t="s">
        <v>1418</v>
      </c>
      <c r="AW49" s="629"/>
      <c r="AX49" s="630"/>
      <c r="AY49" s="630"/>
      <c r="AZ49" s="630"/>
      <c r="BA49" s="630"/>
      <c r="BB49" s="792"/>
      <c r="BC49" s="630"/>
      <c r="BD49" s="630"/>
      <c r="BE49" s="630"/>
      <c r="BF49" s="630"/>
      <c r="BG49" s="795"/>
      <c r="BH49" s="631"/>
      <c r="BI49" s="632"/>
      <c r="BJ49" s="632"/>
      <c r="BK49" s="632"/>
      <c r="BL49" s="212"/>
      <c r="BM49" s="631"/>
      <c r="BN49" s="631"/>
      <c r="BO49" s="631"/>
      <c r="BP49" s="631"/>
      <c r="BQ49" s="631"/>
      <c r="BR49" s="631"/>
      <c r="BS49" s="631"/>
      <c r="BT49" s="631"/>
      <c r="BU49" s="631"/>
      <c r="BV49" s="633"/>
      <c r="BW49" s="630"/>
    </row>
    <row r="50" spans="2:75" customFormat="1" ht="18.75">
      <c r="B50" s="330" t="s">
        <v>2695</v>
      </c>
      <c r="C50" s="331">
        <v>34143959000106</v>
      </c>
      <c r="D50" s="332" t="s">
        <v>13</v>
      </c>
      <c r="E50" s="332" t="s">
        <v>1418</v>
      </c>
      <c r="F50" s="332" t="s">
        <v>1418</v>
      </c>
      <c r="G50" s="333" t="s">
        <v>1418</v>
      </c>
      <c r="H50" s="333" t="s">
        <v>1418</v>
      </c>
      <c r="I50" s="333" t="s">
        <v>1418</v>
      </c>
      <c r="J50" s="333" t="s">
        <v>608</v>
      </c>
      <c r="K50" s="334" t="s">
        <v>48</v>
      </c>
      <c r="L50" s="335" t="s">
        <v>1418</v>
      </c>
      <c r="M50" s="335" t="s">
        <v>1418</v>
      </c>
      <c r="N50" s="334">
        <v>538760</v>
      </c>
      <c r="O50" s="334" t="s">
        <v>1321</v>
      </c>
      <c r="P50" s="338">
        <v>43955</v>
      </c>
      <c r="Q50" s="339"/>
      <c r="R50" s="339"/>
      <c r="S50" s="334">
        <v>1</v>
      </c>
      <c r="T50" s="336"/>
      <c r="U50" s="647"/>
      <c r="V50" s="336"/>
      <c r="W50" s="647"/>
      <c r="X50" s="336"/>
      <c r="Y50" s="647"/>
      <c r="Z50" s="336"/>
      <c r="AA50" s="647"/>
      <c r="AB50" s="336"/>
      <c r="AC50" s="340"/>
      <c r="AD50" s="813">
        <v>26218634000109</v>
      </c>
      <c r="AE50" s="337" t="s">
        <v>1928</v>
      </c>
      <c r="AF50" s="787" t="s">
        <v>1778</v>
      </c>
      <c r="AG50" s="341" t="s">
        <v>59</v>
      </c>
      <c r="AH50" s="341" t="s">
        <v>2144</v>
      </c>
      <c r="AI50" s="341">
        <v>50000</v>
      </c>
      <c r="AJ50" s="341">
        <v>0</v>
      </c>
      <c r="AK50" s="341">
        <v>0</v>
      </c>
      <c r="AL50" s="336">
        <v>1.4999999999999999E-2</v>
      </c>
      <c r="AM50" s="336">
        <v>0.2</v>
      </c>
      <c r="AN50" s="647" t="s">
        <v>64</v>
      </c>
      <c r="AO50" s="334"/>
      <c r="AP50" s="337" t="s">
        <v>1757</v>
      </c>
      <c r="AQ50" s="343" t="s">
        <v>2202</v>
      </c>
      <c r="AR50" s="336">
        <v>0</v>
      </c>
      <c r="AS50" s="336">
        <v>0</v>
      </c>
      <c r="AT50" s="336" t="s">
        <v>1418</v>
      </c>
      <c r="AW50" s="629"/>
      <c r="AX50" s="630"/>
      <c r="AY50" s="630"/>
      <c r="AZ50" s="630"/>
      <c r="BA50" s="630"/>
      <c r="BB50" s="792"/>
      <c r="BC50" s="630"/>
      <c r="BD50" s="630"/>
      <c r="BE50" s="630"/>
      <c r="BF50" s="630"/>
      <c r="BG50" s="795"/>
      <c r="BH50" s="631"/>
      <c r="BI50" s="632"/>
      <c r="BJ50" s="632"/>
      <c r="BK50" s="632"/>
      <c r="BL50" s="212"/>
      <c r="BM50" s="631"/>
      <c r="BN50" s="631"/>
      <c r="BO50" s="631"/>
      <c r="BP50" s="631"/>
      <c r="BQ50" s="631"/>
      <c r="BR50" s="631"/>
      <c r="BS50" s="631"/>
      <c r="BT50" s="631"/>
      <c r="BU50" s="631"/>
      <c r="BV50" s="633"/>
      <c r="BW50" s="630"/>
    </row>
    <row r="51" spans="2:75" customFormat="1" ht="18.75">
      <c r="B51" s="330" t="s">
        <v>1694</v>
      </c>
      <c r="C51" s="331">
        <v>31964487000156</v>
      </c>
      <c r="D51" s="332" t="s">
        <v>1418</v>
      </c>
      <c r="E51" s="332" t="s">
        <v>1418</v>
      </c>
      <c r="F51" s="332" t="s">
        <v>1418</v>
      </c>
      <c r="G51" s="333" t="s">
        <v>1418</v>
      </c>
      <c r="H51" s="333" t="s">
        <v>34</v>
      </c>
      <c r="I51" s="333" t="s">
        <v>1418</v>
      </c>
      <c r="J51" s="333" t="s">
        <v>1418</v>
      </c>
      <c r="K51" s="334" t="s">
        <v>1418</v>
      </c>
      <c r="L51" s="335" t="s">
        <v>1418</v>
      </c>
      <c r="M51" s="335" t="s">
        <v>1418</v>
      </c>
      <c r="N51" s="334">
        <v>482765</v>
      </c>
      <c r="O51" s="334" t="s">
        <v>1321</v>
      </c>
      <c r="P51" s="338">
        <v>43463</v>
      </c>
      <c r="Q51" s="339">
        <v>147.56621261000001</v>
      </c>
      <c r="R51" s="339">
        <v>147.18569941191217</v>
      </c>
      <c r="S51" s="334">
        <v>1</v>
      </c>
      <c r="T51" s="336">
        <v>0.11836507104287786</v>
      </c>
      <c r="U51" s="647">
        <v>1.1576144717530028</v>
      </c>
      <c r="V51" s="336">
        <v>0.15913151336094722</v>
      </c>
      <c r="W51" s="647">
        <v>1.3694453564173028</v>
      </c>
      <c r="X51" s="336">
        <v>0.47087331115573261</v>
      </c>
      <c r="Y51" s="647">
        <v>3.0549573684478206</v>
      </c>
      <c r="Z51" s="336">
        <v>0.11539371054663894</v>
      </c>
      <c r="AA51" s="647">
        <v>0.6047041108924569</v>
      </c>
      <c r="AB51" s="336">
        <v>9.196604674855155E-2</v>
      </c>
      <c r="AC51" s="340">
        <v>0.46680358123103627</v>
      </c>
      <c r="AD51" s="813">
        <v>0</v>
      </c>
      <c r="AE51" s="337" t="s">
        <v>1808</v>
      </c>
      <c r="AF51" s="787" t="s">
        <v>1755</v>
      </c>
      <c r="AG51" s="341" t="s">
        <v>1436</v>
      </c>
      <c r="AH51" s="341" t="s">
        <v>1742</v>
      </c>
      <c r="AI51" s="341">
        <v>0</v>
      </c>
      <c r="AJ51" s="341">
        <v>0</v>
      </c>
      <c r="AK51" s="341">
        <v>0</v>
      </c>
      <c r="AL51" s="336">
        <v>1E-3</v>
      </c>
      <c r="AM51" s="336">
        <v>0.1</v>
      </c>
      <c r="AN51" s="647" t="s">
        <v>34</v>
      </c>
      <c r="AO51" s="334" t="s">
        <v>1324</v>
      </c>
      <c r="AP51" s="337" t="s">
        <v>1757</v>
      </c>
      <c r="AQ51" s="343" t="s">
        <v>668</v>
      </c>
      <c r="AR51" s="336">
        <v>0</v>
      </c>
      <c r="AS51" s="336">
        <v>0</v>
      </c>
      <c r="AT51" s="336" t="s">
        <v>1418</v>
      </c>
      <c r="AW51" s="629"/>
      <c r="AX51" s="630"/>
      <c r="AY51" s="630"/>
      <c r="AZ51" s="630"/>
      <c r="BA51" s="630"/>
      <c r="BB51" s="792"/>
      <c r="BC51" s="630"/>
      <c r="BD51" s="630"/>
      <c r="BE51" s="630"/>
      <c r="BF51" s="630"/>
      <c r="BG51" s="795"/>
      <c r="BH51" s="631"/>
      <c r="BI51" s="632"/>
      <c r="BJ51" s="632"/>
      <c r="BK51" s="632"/>
      <c r="BL51" s="212"/>
      <c r="BM51" s="631"/>
      <c r="BN51" s="631"/>
      <c r="BO51" s="631"/>
      <c r="BP51" s="631"/>
      <c r="BQ51" s="631"/>
      <c r="BR51" s="631"/>
      <c r="BS51" s="631"/>
      <c r="BT51" s="631"/>
      <c r="BU51" s="631"/>
      <c r="BV51" s="633"/>
      <c r="BW51" s="630"/>
    </row>
    <row r="52" spans="2:75" customFormat="1" ht="18.75">
      <c r="B52" s="330" t="s">
        <v>1695</v>
      </c>
      <c r="C52" s="331">
        <v>27249854000162</v>
      </c>
      <c r="D52" s="332" t="s">
        <v>13</v>
      </c>
      <c r="E52" s="332" t="s">
        <v>1418</v>
      </c>
      <c r="F52" s="332" t="s">
        <v>1418</v>
      </c>
      <c r="G52" s="333" t="s">
        <v>1418</v>
      </c>
      <c r="H52" s="333" t="s">
        <v>1338</v>
      </c>
      <c r="I52" s="333" t="s">
        <v>1418</v>
      </c>
      <c r="J52" s="333" t="s">
        <v>1418</v>
      </c>
      <c r="K52" s="334" t="s">
        <v>1418</v>
      </c>
      <c r="L52" s="335" t="s">
        <v>1418</v>
      </c>
      <c r="M52" s="335" t="s">
        <v>1418</v>
      </c>
      <c r="N52" s="334">
        <v>446750</v>
      </c>
      <c r="O52" s="334" t="s">
        <v>1321</v>
      </c>
      <c r="P52" s="338">
        <v>42868</v>
      </c>
      <c r="Q52" s="339">
        <v>22293896.559999999</v>
      </c>
      <c r="R52" s="339">
        <v>6139625.5377754699</v>
      </c>
      <c r="S52" s="334">
        <v>1</v>
      </c>
      <c r="T52" s="336">
        <v>2.9984894698627196E-2</v>
      </c>
      <c r="U52" s="647">
        <v>0.29325330294903185</v>
      </c>
      <c r="V52" s="336">
        <v>8.096984446020139E-3</v>
      </c>
      <c r="W52" s="647">
        <v>6.9680590075420143E-2</v>
      </c>
      <c r="X52" s="336">
        <v>-6.438903270898122E-2</v>
      </c>
      <c r="Y52" s="647">
        <v>-0.41774665342303324</v>
      </c>
      <c r="Z52" s="336">
        <v>-1.6194787273865807E-2</v>
      </c>
      <c r="AA52" s="647">
        <v>-8.4866448900414018E-2</v>
      </c>
      <c r="AB52" s="336">
        <v>9.0976103810389092E-2</v>
      </c>
      <c r="AC52" s="340">
        <v>-1.1882730125083378</v>
      </c>
      <c r="AD52" s="813">
        <v>0</v>
      </c>
      <c r="AE52" s="337" t="s">
        <v>1906</v>
      </c>
      <c r="AF52" s="787" t="s">
        <v>1755</v>
      </c>
      <c r="AG52" s="341" t="s">
        <v>1436</v>
      </c>
      <c r="AH52" s="341" t="s">
        <v>1812</v>
      </c>
      <c r="AI52" s="341">
        <v>0</v>
      </c>
      <c r="AJ52" s="341">
        <v>0</v>
      </c>
      <c r="AK52" s="341">
        <v>0</v>
      </c>
      <c r="AL52" s="336">
        <v>5.5000000000000005E-3</v>
      </c>
      <c r="AM52" s="336">
        <v>0.15</v>
      </c>
      <c r="AN52" s="647" t="s">
        <v>2152</v>
      </c>
      <c r="AO52" s="334" t="s">
        <v>1324</v>
      </c>
      <c r="AP52" s="337" t="s">
        <v>1757</v>
      </c>
      <c r="AQ52" s="343" t="s">
        <v>679</v>
      </c>
      <c r="AR52" s="336">
        <v>0</v>
      </c>
      <c r="AS52" s="336">
        <v>0</v>
      </c>
      <c r="AT52" s="336" t="s">
        <v>1418</v>
      </c>
      <c r="AW52" s="629"/>
      <c r="AX52" s="630"/>
      <c r="AY52" s="630"/>
      <c r="AZ52" s="630"/>
      <c r="BA52" s="630"/>
      <c r="BB52" s="792"/>
      <c r="BC52" s="630"/>
      <c r="BD52" s="630"/>
      <c r="BE52" s="630"/>
      <c r="BF52" s="630"/>
      <c r="BG52" s="795"/>
      <c r="BH52" s="631"/>
      <c r="BI52" s="632"/>
      <c r="BJ52" s="632"/>
      <c r="BK52" s="632"/>
      <c r="BL52" s="212"/>
      <c r="BM52" s="631"/>
      <c r="BN52" s="631"/>
      <c r="BO52" s="631"/>
      <c r="BP52" s="631"/>
      <c r="BQ52" s="631"/>
      <c r="BR52" s="631"/>
      <c r="BS52" s="631"/>
      <c r="BT52" s="631"/>
      <c r="BU52" s="631"/>
      <c r="BV52" s="633"/>
      <c r="BW52" s="630"/>
    </row>
    <row r="53" spans="2:75" customFormat="1" ht="18.75">
      <c r="B53" s="330" t="s">
        <v>353</v>
      </c>
      <c r="C53" s="331">
        <v>7967080000106</v>
      </c>
      <c r="D53" s="332" t="s">
        <v>13</v>
      </c>
      <c r="E53" s="332" t="s">
        <v>616</v>
      </c>
      <c r="F53" s="332" t="s">
        <v>618</v>
      </c>
      <c r="G53" s="333" t="s">
        <v>34</v>
      </c>
      <c r="H53" s="333" t="s">
        <v>1337</v>
      </c>
      <c r="I53" s="333" t="s">
        <v>34</v>
      </c>
      <c r="J53" s="333" t="s">
        <v>1418</v>
      </c>
      <c r="K53" s="334" t="s">
        <v>1418</v>
      </c>
      <c r="L53" s="335" t="s">
        <v>1418</v>
      </c>
      <c r="M53" s="335" t="s">
        <v>34</v>
      </c>
      <c r="N53" s="334">
        <v>159824</v>
      </c>
      <c r="O53" s="334" t="s">
        <v>1321</v>
      </c>
      <c r="P53" s="338">
        <v>38863</v>
      </c>
      <c r="Q53" s="339">
        <v>16.364097000000001</v>
      </c>
      <c r="R53" s="339">
        <v>21.169096687999996</v>
      </c>
      <c r="S53" s="334">
        <v>1</v>
      </c>
      <c r="T53" s="336">
        <v>5.506798512551514E-2</v>
      </c>
      <c r="U53" s="647">
        <v>0.53856679128323959</v>
      </c>
      <c r="V53" s="336">
        <v>6.1795520604269516E-2</v>
      </c>
      <c r="W53" s="647">
        <v>0.5317965433217251</v>
      </c>
      <c r="X53" s="336">
        <v>8.8664695557545858E-2</v>
      </c>
      <c r="Y53" s="647">
        <v>0.57524361351013853</v>
      </c>
      <c r="Z53" s="336">
        <v>0.1435236760721077</v>
      </c>
      <c r="AA53" s="647">
        <v>0.75211514145845093</v>
      </c>
      <c r="AB53" s="336">
        <v>4.4977553758521263E-2</v>
      </c>
      <c r="AC53" s="340">
        <v>-1.2096236508301748</v>
      </c>
      <c r="AD53" s="813">
        <v>0</v>
      </c>
      <c r="AE53" s="337" t="s">
        <v>1791</v>
      </c>
      <c r="AF53" s="787" t="s">
        <v>1780</v>
      </c>
      <c r="AG53" s="341" t="s">
        <v>719</v>
      </c>
      <c r="AH53" s="341" t="s">
        <v>1742</v>
      </c>
      <c r="AI53" s="341">
        <v>10000</v>
      </c>
      <c r="AJ53" s="341">
        <v>1000</v>
      </c>
      <c r="AK53" s="341">
        <v>5000</v>
      </c>
      <c r="AL53" s="336">
        <v>0.02</v>
      </c>
      <c r="AM53" s="336">
        <v>0.2</v>
      </c>
      <c r="AN53" s="647" t="s">
        <v>64</v>
      </c>
      <c r="AO53" s="334" t="s">
        <v>1324</v>
      </c>
      <c r="AP53" s="337" t="s">
        <v>1757</v>
      </c>
      <c r="AQ53" s="343" t="s">
        <v>678</v>
      </c>
      <c r="AR53" s="336">
        <v>5.4000000000000003E-3</v>
      </c>
      <c r="AS53" s="336">
        <v>5.4000000000000003E-3</v>
      </c>
      <c r="AT53" s="336" t="s">
        <v>1418</v>
      </c>
      <c r="AW53" s="629"/>
      <c r="AX53" s="630"/>
      <c r="AY53" s="630"/>
      <c r="AZ53" s="630"/>
      <c r="BA53" s="630"/>
      <c r="BB53" s="792"/>
      <c r="BC53" s="630"/>
      <c r="BD53" s="630"/>
      <c r="BE53" s="630"/>
      <c r="BF53" s="630"/>
      <c r="BG53" s="795"/>
      <c r="BH53" s="631"/>
      <c r="BI53" s="632"/>
      <c r="BJ53" s="632"/>
      <c r="BK53" s="632"/>
      <c r="BL53" s="212"/>
      <c r="BM53" s="631"/>
      <c r="BN53" s="631"/>
      <c r="BO53" s="631"/>
      <c r="BP53" s="631"/>
      <c r="BQ53" s="631"/>
      <c r="BR53" s="631"/>
      <c r="BS53" s="631"/>
      <c r="BT53" s="631"/>
      <c r="BU53" s="631"/>
      <c r="BV53" s="633"/>
      <c r="BW53" s="630"/>
    </row>
    <row r="54" spans="2:75" customFormat="1" ht="18.75">
      <c r="B54" s="330" t="s">
        <v>849</v>
      </c>
      <c r="C54" s="331">
        <v>33144687000198</v>
      </c>
      <c r="D54" s="332" t="s">
        <v>14</v>
      </c>
      <c r="E54" s="332" t="s">
        <v>15</v>
      </c>
      <c r="F54" s="332" t="s">
        <v>17</v>
      </c>
      <c r="G54" s="333" t="s">
        <v>1418</v>
      </c>
      <c r="H54" s="333" t="s">
        <v>34</v>
      </c>
      <c r="I54" s="333" t="s">
        <v>34</v>
      </c>
      <c r="J54" s="333" t="s">
        <v>611</v>
      </c>
      <c r="K54" s="334" t="s">
        <v>49</v>
      </c>
      <c r="L54" s="335" t="s">
        <v>1418</v>
      </c>
      <c r="M54" s="335" t="s">
        <v>1415</v>
      </c>
      <c r="N54" s="334">
        <v>494828</v>
      </c>
      <c r="O54" s="334" t="s">
        <v>1321</v>
      </c>
      <c r="P54" s="338">
        <v>43594</v>
      </c>
      <c r="Q54" s="339">
        <v>214.21055885999999</v>
      </c>
      <c r="R54" s="339">
        <v>234.96084390091264</v>
      </c>
      <c r="S54" s="334">
        <v>1</v>
      </c>
      <c r="T54" s="336">
        <v>-8.6474595177487679E-2</v>
      </c>
      <c r="U54" s="647">
        <v>-0.84572451935739812</v>
      </c>
      <c r="V54" s="336">
        <v>-9.3221293986579079E-2</v>
      </c>
      <c r="W54" s="647">
        <v>-0.8022387613418035</v>
      </c>
      <c r="X54" s="336">
        <v>-9.3349902315353561E-2</v>
      </c>
      <c r="Y54" s="647">
        <v>-0.60564055164268094</v>
      </c>
      <c r="Z54" s="336">
        <v>0.28875008564185589</v>
      </c>
      <c r="AA54" s="647">
        <v>1.5131532124327296</v>
      </c>
      <c r="AB54" s="336">
        <v>0.17686752993603744</v>
      </c>
      <c r="AC54" s="340">
        <v>-1.1840654270988993</v>
      </c>
      <c r="AD54" s="813">
        <v>0</v>
      </c>
      <c r="AE54" s="337" t="s">
        <v>1758</v>
      </c>
      <c r="AF54" s="787" t="s">
        <v>1755</v>
      </c>
      <c r="AG54" s="341" t="s">
        <v>1436</v>
      </c>
      <c r="AH54" s="341" t="s">
        <v>1742</v>
      </c>
      <c r="AI54" s="341">
        <v>500</v>
      </c>
      <c r="AJ54" s="341">
        <v>500</v>
      </c>
      <c r="AK54" s="341">
        <v>500</v>
      </c>
      <c r="AL54" s="336">
        <v>1E-3</v>
      </c>
      <c r="AM54" s="336">
        <v>0</v>
      </c>
      <c r="AN54" s="647" t="s">
        <v>34</v>
      </c>
      <c r="AO54" s="334" t="s">
        <v>1324</v>
      </c>
      <c r="AP54" s="337" t="s">
        <v>1750</v>
      </c>
      <c r="AQ54" s="343" t="s">
        <v>17</v>
      </c>
      <c r="AR54" s="336">
        <v>3.5E-4</v>
      </c>
      <c r="AS54" s="336">
        <v>3.5E-4</v>
      </c>
      <c r="AT54" s="336" t="s">
        <v>1418</v>
      </c>
      <c r="AW54" s="629"/>
      <c r="AX54" s="630"/>
      <c r="AY54" s="630"/>
      <c r="AZ54" s="630"/>
      <c r="BA54" s="630"/>
      <c r="BB54" s="792"/>
      <c r="BC54" s="630"/>
      <c r="BD54" s="630"/>
      <c r="BE54" s="630"/>
      <c r="BF54" s="630"/>
      <c r="BG54" s="795"/>
      <c r="BH54" s="631"/>
      <c r="BI54" s="632"/>
      <c r="BJ54" s="632"/>
      <c r="BK54" s="632"/>
      <c r="BL54" s="212"/>
      <c r="BM54" s="631"/>
      <c r="BN54" s="631"/>
      <c r="BO54" s="631"/>
      <c r="BP54" s="631"/>
      <c r="BQ54" s="631"/>
      <c r="BR54" s="631"/>
      <c r="BS54" s="631"/>
      <c r="BT54" s="631"/>
      <c r="BU54" s="631"/>
      <c r="BV54" s="633"/>
      <c r="BW54" s="630"/>
    </row>
    <row r="55" spans="2:75" customFormat="1" ht="18.75">
      <c r="B55" s="330" t="s">
        <v>883</v>
      </c>
      <c r="C55" s="331">
        <v>3319016000150</v>
      </c>
      <c r="D55" s="332" t="s">
        <v>14</v>
      </c>
      <c r="E55" s="332" t="s">
        <v>15</v>
      </c>
      <c r="F55" s="332" t="s">
        <v>17</v>
      </c>
      <c r="G55" s="333" t="s">
        <v>1418</v>
      </c>
      <c r="H55" s="333" t="s">
        <v>34</v>
      </c>
      <c r="I55" s="333" t="s">
        <v>34</v>
      </c>
      <c r="J55" s="333" t="s">
        <v>611</v>
      </c>
      <c r="K55" s="334" t="s">
        <v>49</v>
      </c>
      <c r="L55" s="335" t="s">
        <v>1418</v>
      </c>
      <c r="M55" s="335" t="s">
        <v>1415</v>
      </c>
      <c r="N55" s="334">
        <v>72176</v>
      </c>
      <c r="O55" s="334" t="s">
        <v>1321</v>
      </c>
      <c r="P55" s="338">
        <v>36411</v>
      </c>
      <c r="Q55" s="339">
        <v>250.150882</v>
      </c>
      <c r="R55" s="339">
        <v>242.73439414457823</v>
      </c>
      <c r="S55" s="334">
        <v>1</v>
      </c>
      <c r="T55" s="336">
        <v>-6.8999724892681247E-2</v>
      </c>
      <c r="U55" s="647">
        <v>-0.67481968606945619</v>
      </c>
      <c r="V55" s="336">
        <v>-7.6823897533758956E-2</v>
      </c>
      <c r="W55" s="647">
        <v>-0.66112693530949429</v>
      </c>
      <c r="X55" s="336">
        <v>-8.3803573425756728E-2</v>
      </c>
      <c r="Y55" s="647">
        <v>-0.54370536208751241</v>
      </c>
      <c r="Z55" s="336">
        <v>0.29832246813104679</v>
      </c>
      <c r="AA55" s="647">
        <v>1.5633159034046018</v>
      </c>
      <c r="AB55" s="336">
        <v>0.17673608532853727</v>
      </c>
      <c r="AC55" s="340">
        <v>-1.0921670611975129</v>
      </c>
      <c r="AD55" s="813">
        <v>9352825000140</v>
      </c>
      <c r="AE55" s="337" t="s">
        <v>1766</v>
      </c>
      <c r="AF55" s="787" t="s">
        <v>1766</v>
      </c>
      <c r="AG55" s="341" t="s">
        <v>469</v>
      </c>
      <c r="AH55" s="341" t="s">
        <v>1742</v>
      </c>
      <c r="AI55" s="341">
        <v>100</v>
      </c>
      <c r="AJ55" s="341">
        <v>100</v>
      </c>
      <c r="AK55" s="341">
        <v>100</v>
      </c>
      <c r="AL55" s="336">
        <v>8.5000000000000006E-3</v>
      </c>
      <c r="AM55" s="336">
        <v>0</v>
      </c>
      <c r="AN55" s="647" t="s">
        <v>2219</v>
      </c>
      <c r="AO55" s="334" t="s">
        <v>1324</v>
      </c>
      <c r="AP55" s="337" t="s">
        <v>1750</v>
      </c>
      <c r="AQ55" s="343" t="s">
        <v>17</v>
      </c>
      <c r="AR55" s="336">
        <v>3.1166666666666699E-3</v>
      </c>
      <c r="AS55" s="336">
        <v>3.1166666666666699E-3</v>
      </c>
      <c r="AT55" s="336" t="s">
        <v>1418</v>
      </c>
      <c r="AW55" s="629"/>
      <c r="AX55" s="630"/>
      <c r="AY55" s="630"/>
      <c r="AZ55" s="630"/>
      <c r="BA55" s="630"/>
      <c r="BB55" s="792"/>
      <c r="BC55" s="630"/>
      <c r="BD55" s="630"/>
      <c r="BE55" s="630"/>
      <c r="BF55" s="630"/>
      <c r="BG55" s="795"/>
      <c r="BH55" s="631"/>
      <c r="BI55" s="632"/>
      <c r="BJ55" s="632"/>
      <c r="BK55" s="632"/>
      <c r="BL55" s="212"/>
      <c r="BM55" s="631"/>
      <c r="BN55" s="631"/>
      <c r="BO55" s="631"/>
      <c r="BP55" s="631"/>
      <c r="BQ55" s="631"/>
      <c r="BR55" s="631"/>
      <c r="BS55" s="631"/>
      <c r="BT55" s="631"/>
      <c r="BU55" s="631"/>
      <c r="BV55" s="633"/>
      <c r="BW55" s="630"/>
    </row>
    <row r="56" spans="2:75" customFormat="1" ht="18.75">
      <c r="B56" s="330" t="s">
        <v>888</v>
      </c>
      <c r="C56" s="331">
        <v>32471624000183</v>
      </c>
      <c r="D56" s="332" t="s">
        <v>14</v>
      </c>
      <c r="E56" s="332" t="s">
        <v>15</v>
      </c>
      <c r="F56" s="332" t="s">
        <v>17</v>
      </c>
      <c r="G56" s="333" t="s">
        <v>1418</v>
      </c>
      <c r="H56" s="333" t="s">
        <v>34</v>
      </c>
      <c r="I56" s="333" t="s">
        <v>34</v>
      </c>
      <c r="J56" s="333" t="s">
        <v>611</v>
      </c>
      <c r="K56" s="334" t="s">
        <v>49</v>
      </c>
      <c r="L56" s="335" t="s">
        <v>1418</v>
      </c>
      <c r="M56" s="335" t="s">
        <v>1415</v>
      </c>
      <c r="N56" s="334">
        <v>551201</v>
      </c>
      <c r="O56" s="334" t="s">
        <v>1321</v>
      </c>
      <c r="P56" s="338">
        <v>44057</v>
      </c>
      <c r="Q56" s="339">
        <v>4.8819679499999999</v>
      </c>
      <c r="R56" s="339">
        <v>5.1971400292800016</v>
      </c>
      <c r="S56" s="334">
        <v>1</v>
      </c>
      <c r="T56" s="336">
        <v>0.24883014089692135</v>
      </c>
      <c r="U56" s="647">
        <v>2.4335673486502509</v>
      </c>
      <c r="V56" s="336">
        <v>0.282272962580848</v>
      </c>
      <c r="W56" s="647">
        <v>2.4291693686824649</v>
      </c>
      <c r="X56" s="336">
        <v>0.32746434811727165</v>
      </c>
      <c r="Y56" s="647">
        <v>2.1245409316773975</v>
      </c>
      <c r="Z56" s="336"/>
      <c r="AA56" s="647"/>
      <c r="AB56" s="336">
        <v>0.17515004402876549</v>
      </c>
      <c r="AC56" s="340">
        <v>0.94816721351500799</v>
      </c>
      <c r="AD56" s="813">
        <v>32485602000172</v>
      </c>
      <c r="AE56" s="337" t="s">
        <v>1766</v>
      </c>
      <c r="AF56" s="787" t="s">
        <v>1766</v>
      </c>
      <c r="AG56" s="341" t="s">
        <v>469</v>
      </c>
      <c r="AH56" s="341" t="s">
        <v>1742</v>
      </c>
      <c r="AI56" s="341">
        <v>100</v>
      </c>
      <c r="AJ56" s="341">
        <v>100</v>
      </c>
      <c r="AK56" s="341">
        <v>100</v>
      </c>
      <c r="AL56" s="336">
        <v>0.01</v>
      </c>
      <c r="AM56" s="336">
        <v>0</v>
      </c>
      <c r="AN56" s="647" t="s">
        <v>2219</v>
      </c>
      <c r="AO56" s="334" t="s">
        <v>1324</v>
      </c>
      <c r="AP56" s="337" t="s">
        <v>1750</v>
      </c>
      <c r="AQ56" s="343" t="s">
        <v>17</v>
      </c>
      <c r="AR56" s="336">
        <v>2.2666666666666699E-3</v>
      </c>
      <c r="AS56" s="336">
        <v>2.2666666666666699E-3</v>
      </c>
      <c r="AT56" s="336" t="s">
        <v>1418</v>
      </c>
      <c r="AW56" s="629"/>
      <c r="AX56" s="630"/>
      <c r="AY56" s="630"/>
      <c r="AZ56" s="630"/>
      <c r="BA56" s="630"/>
      <c r="BB56" s="792"/>
      <c r="BC56" s="630"/>
      <c r="BD56" s="630"/>
      <c r="BE56" s="630"/>
      <c r="BF56" s="630"/>
      <c r="BG56" s="795"/>
      <c r="BH56" s="631"/>
      <c r="BI56" s="632"/>
      <c r="BJ56" s="632"/>
      <c r="BK56" s="632"/>
      <c r="BL56" s="212"/>
      <c r="BM56" s="631"/>
      <c r="BN56" s="631"/>
      <c r="BO56" s="631"/>
      <c r="BP56" s="631"/>
      <c r="BQ56" s="631"/>
      <c r="BR56" s="631"/>
      <c r="BS56" s="631"/>
      <c r="BT56" s="631"/>
      <c r="BU56" s="631"/>
      <c r="BV56" s="633"/>
      <c r="BW56" s="630"/>
    </row>
    <row r="57" spans="2:75" customFormat="1" ht="18.75">
      <c r="B57" s="330" t="s">
        <v>979</v>
      </c>
      <c r="C57" s="331">
        <v>32745560000161</v>
      </c>
      <c r="D57" s="332" t="s">
        <v>14</v>
      </c>
      <c r="E57" s="332" t="s">
        <v>15</v>
      </c>
      <c r="F57" s="332" t="s">
        <v>17</v>
      </c>
      <c r="G57" s="333" t="s">
        <v>1418</v>
      </c>
      <c r="H57" s="333" t="s">
        <v>34</v>
      </c>
      <c r="I57" s="333" t="s">
        <v>34</v>
      </c>
      <c r="J57" s="333" t="s">
        <v>611</v>
      </c>
      <c r="K57" s="334" t="s">
        <v>49</v>
      </c>
      <c r="L57" s="335" t="s">
        <v>1418</v>
      </c>
      <c r="M57" s="335" t="s">
        <v>1415</v>
      </c>
      <c r="N57" s="334">
        <v>494976</v>
      </c>
      <c r="O57" s="334" t="s">
        <v>1321</v>
      </c>
      <c r="P57" s="338">
        <v>43587</v>
      </c>
      <c r="Q57" s="339">
        <v>2.9760233600000001</v>
      </c>
      <c r="R57" s="339">
        <v>7.7877621840000018</v>
      </c>
      <c r="S57" s="334">
        <v>1</v>
      </c>
      <c r="T57" s="336">
        <v>-6.8734474131858847E-2</v>
      </c>
      <c r="U57" s="647">
        <v>-0.67222552449234474</v>
      </c>
      <c r="V57" s="336">
        <v>-7.5052190889267067E-2</v>
      </c>
      <c r="W57" s="647">
        <v>-0.64588007825403615</v>
      </c>
      <c r="X57" s="336">
        <v>-7.7681002085860928E-2</v>
      </c>
      <c r="Y57" s="647">
        <v>-0.50398301217824759</v>
      </c>
      <c r="Z57" s="336">
        <v>0.30506381278470651</v>
      </c>
      <c r="AA57" s="647">
        <v>1.5986429485762994</v>
      </c>
      <c r="AB57" s="336">
        <v>0.17129942067527237</v>
      </c>
      <c r="AC57" s="340">
        <v>-1.1164872801227028</v>
      </c>
      <c r="AD57" s="813">
        <v>0</v>
      </c>
      <c r="AE57" s="337" t="s">
        <v>1786</v>
      </c>
      <c r="AF57" s="787" t="s">
        <v>1780</v>
      </c>
      <c r="AG57" s="341" t="s">
        <v>719</v>
      </c>
      <c r="AH57" s="341" t="s">
        <v>1742</v>
      </c>
      <c r="AI57" s="341">
        <v>500</v>
      </c>
      <c r="AJ57" s="341">
        <v>500</v>
      </c>
      <c r="AK57" s="341">
        <v>500</v>
      </c>
      <c r="AL57" s="336">
        <v>2.2000000000000001E-3</v>
      </c>
      <c r="AM57" s="336">
        <v>0</v>
      </c>
      <c r="AN57" s="647" t="s">
        <v>2219</v>
      </c>
      <c r="AO57" s="334" t="s">
        <v>1324</v>
      </c>
      <c r="AP57" s="337" t="s">
        <v>1750</v>
      </c>
      <c r="AQ57" s="343" t="s">
        <v>17</v>
      </c>
      <c r="AR57" s="336">
        <v>1.4866666666666701E-4</v>
      </c>
      <c r="AS57" s="336">
        <v>1.4866666666666701E-4</v>
      </c>
      <c r="AT57" s="336" t="s">
        <v>1418</v>
      </c>
      <c r="AW57" s="629"/>
      <c r="AX57" s="630"/>
      <c r="AY57" s="630"/>
      <c r="AZ57" s="630"/>
      <c r="BA57" s="630"/>
      <c r="BB57" s="792"/>
      <c r="BC57" s="630"/>
      <c r="BD57" s="630"/>
      <c r="BE57" s="630"/>
      <c r="BF57" s="630"/>
      <c r="BG57" s="795"/>
      <c r="BH57" s="631"/>
      <c r="BI57" s="632"/>
      <c r="BJ57" s="632"/>
      <c r="BK57" s="632"/>
      <c r="BL57" s="212"/>
      <c r="BM57" s="631"/>
      <c r="BN57" s="631"/>
      <c r="BO57" s="631"/>
      <c r="BP57" s="631"/>
      <c r="BQ57" s="631"/>
      <c r="BR57" s="631"/>
      <c r="BS57" s="631"/>
      <c r="BT57" s="631"/>
      <c r="BU57" s="631"/>
      <c r="BV57" s="633"/>
      <c r="BW57" s="630"/>
    </row>
    <row r="58" spans="2:75" customFormat="1" ht="18.75">
      <c r="B58" s="330" t="s">
        <v>693</v>
      </c>
      <c r="C58" s="331">
        <v>23711486000171</v>
      </c>
      <c r="D58" s="332" t="s">
        <v>14</v>
      </c>
      <c r="E58" s="332" t="s">
        <v>15</v>
      </c>
      <c r="F58" s="332" t="s">
        <v>17</v>
      </c>
      <c r="G58" s="333" t="s">
        <v>1418</v>
      </c>
      <c r="H58" s="333" t="s">
        <v>34</v>
      </c>
      <c r="I58" s="333" t="s">
        <v>34</v>
      </c>
      <c r="J58" s="333" t="s">
        <v>611</v>
      </c>
      <c r="K58" s="334" t="s">
        <v>49</v>
      </c>
      <c r="L58" s="335" t="s">
        <v>1418</v>
      </c>
      <c r="M58" s="335" t="s">
        <v>1415</v>
      </c>
      <c r="N58" s="334">
        <v>412831</v>
      </c>
      <c r="O58" s="334" t="s">
        <v>1321</v>
      </c>
      <c r="P58" s="338">
        <v>42417</v>
      </c>
      <c r="Q58" s="339">
        <v>61.569671</v>
      </c>
      <c r="R58" s="339">
        <v>72.035193651999947</v>
      </c>
      <c r="S58" s="334">
        <v>1</v>
      </c>
      <c r="T58" s="336">
        <v>-7.3457105677398049E-2</v>
      </c>
      <c r="U58" s="647">
        <v>-0.71841302367352644</v>
      </c>
      <c r="V58" s="336">
        <v>-8.0671616889722242E-2</v>
      </c>
      <c r="W58" s="647">
        <v>-0.69423943008524014</v>
      </c>
      <c r="X58" s="336">
        <v>-8.6594689162633021E-2</v>
      </c>
      <c r="Y58" s="647">
        <v>-0.56181371391920254</v>
      </c>
      <c r="Z58" s="336">
        <v>0.29803222235887095</v>
      </c>
      <c r="AA58" s="647">
        <v>1.5617949122624291</v>
      </c>
      <c r="AB58" s="336">
        <v>0.17483142538754542</v>
      </c>
      <c r="AC58" s="340">
        <v>-1.126073586830171</v>
      </c>
      <c r="AD58" s="813">
        <v>0</v>
      </c>
      <c r="AE58" s="337" t="s">
        <v>1836</v>
      </c>
      <c r="AF58" s="787" t="s">
        <v>1736</v>
      </c>
      <c r="AG58" s="341" t="s">
        <v>1437</v>
      </c>
      <c r="AH58" s="341" t="s">
        <v>1742</v>
      </c>
      <c r="AI58" s="341">
        <v>5000</v>
      </c>
      <c r="AJ58" s="341">
        <v>0</v>
      </c>
      <c r="AK58" s="341">
        <v>0</v>
      </c>
      <c r="AL58" s="336">
        <v>7.4999999999999997E-3</v>
      </c>
      <c r="AM58" s="336">
        <v>0</v>
      </c>
      <c r="AN58" s="647" t="s">
        <v>34</v>
      </c>
      <c r="AO58" s="334" t="s">
        <v>1324</v>
      </c>
      <c r="AP58" s="337" t="s">
        <v>1750</v>
      </c>
      <c r="AQ58" s="343" t="s">
        <v>17</v>
      </c>
      <c r="AR58" s="336">
        <v>1.75E-3</v>
      </c>
      <c r="AS58" s="336">
        <v>1.75E-3</v>
      </c>
      <c r="AT58" s="336" t="s">
        <v>1418</v>
      </c>
      <c r="AW58" s="629"/>
      <c r="AX58" s="630"/>
      <c r="AY58" s="630"/>
      <c r="AZ58" s="630"/>
      <c r="BA58" s="630"/>
      <c r="BB58" s="792"/>
      <c r="BC58" s="630"/>
      <c r="BD58" s="630"/>
      <c r="BE58" s="630"/>
      <c r="BF58" s="630"/>
      <c r="BG58" s="795"/>
      <c r="BH58" s="631"/>
      <c r="BI58" s="632"/>
      <c r="BJ58" s="632"/>
      <c r="BK58" s="632"/>
      <c r="BL58" s="212"/>
      <c r="BM58" s="631"/>
      <c r="BN58" s="631"/>
      <c r="BO58" s="631"/>
      <c r="BP58" s="631"/>
      <c r="BQ58" s="631"/>
      <c r="BR58" s="631"/>
      <c r="BS58" s="631"/>
      <c r="BT58" s="631"/>
      <c r="BU58" s="631"/>
      <c r="BV58" s="633"/>
      <c r="BW58" s="630"/>
    </row>
    <row r="59" spans="2:75" customFormat="1" ht="18.75">
      <c r="B59" s="330" t="s">
        <v>1279</v>
      </c>
      <c r="C59" s="331">
        <v>819889000133</v>
      </c>
      <c r="D59" s="332" t="s">
        <v>14</v>
      </c>
      <c r="E59" s="332" t="s">
        <v>15</v>
      </c>
      <c r="F59" s="332" t="s">
        <v>17</v>
      </c>
      <c r="G59" s="333" t="s">
        <v>1418</v>
      </c>
      <c r="H59" s="333" t="s">
        <v>34</v>
      </c>
      <c r="I59" s="333" t="s">
        <v>34</v>
      </c>
      <c r="J59" s="333" t="s">
        <v>611</v>
      </c>
      <c r="K59" s="334" t="s">
        <v>49</v>
      </c>
      <c r="L59" s="335" t="s">
        <v>1418</v>
      </c>
      <c r="M59" s="335" t="s">
        <v>1415</v>
      </c>
      <c r="N59" s="334">
        <v>17973</v>
      </c>
      <c r="O59" s="334" t="s">
        <v>1321</v>
      </c>
      <c r="P59" s="338">
        <v>34976</v>
      </c>
      <c r="Q59" s="339">
        <v>73.779667000000003</v>
      </c>
      <c r="R59" s="339">
        <v>87.820450175999994</v>
      </c>
      <c r="S59" s="334">
        <v>1</v>
      </c>
      <c r="T59" s="336">
        <v>-7.1120023899361118E-2</v>
      </c>
      <c r="U59" s="647">
        <v>-0.69555628338613418</v>
      </c>
      <c r="V59" s="336">
        <v>-7.8932980777641215E-2</v>
      </c>
      <c r="W59" s="647">
        <v>-0.67927716962594187</v>
      </c>
      <c r="X59" s="336">
        <v>-8.423637672797557E-2</v>
      </c>
      <c r="Y59" s="647">
        <v>-0.54651332679028297</v>
      </c>
      <c r="Z59" s="336">
        <v>0.27678449901331659</v>
      </c>
      <c r="AA59" s="647">
        <v>1.4504492800499238</v>
      </c>
      <c r="AB59" s="336">
        <v>0.17272137440122473</v>
      </c>
      <c r="AC59" s="340">
        <v>-1.1297641351059098</v>
      </c>
      <c r="AD59" s="813">
        <v>0</v>
      </c>
      <c r="AE59" s="337" t="s">
        <v>1748</v>
      </c>
      <c r="AF59" s="787" t="s">
        <v>1749</v>
      </c>
      <c r="AG59" s="341" t="s">
        <v>728</v>
      </c>
      <c r="AH59" s="341" t="s">
        <v>1742</v>
      </c>
      <c r="AI59" s="341">
        <v>5000</v>
      </c>
      <c r="AJ59" s="341">
        <v>100</v>
      </c>
      <c r="AK59" s="341">
        <v>1000</v>
      </c>
      <c r="AL59" s="336">
        <v>0.01</v>
      </c>
      <c r="AM59" s="336">
        <v>0</v>
      </c>
      <c r="AN59" s="647" t="s">
        <v>2219</v>
      </c>
      <c r="AO59" s="334" t="s">
        <v>1324</v>
      </c>
      <c r="AP59" s="337" t="s">
        <v>1750</v>
      </c>
      <c r="AQ59" s="343" t="s">
        <v>17</v>
      </c>
      <c r="AR59" s="336">
        <v>2.66666666666667E-3</v>
      </c>
      <c r="AS59" s="336">
        <v>2.66666666666667E-3</v>
      </c>
      <c r="AT59" s="336" t="s">
        <v>1418</v>
      </c>
      <c r="AW59" s="629"/>
      <c r="AX59" s="630"/>
      <c r="AY59" s="630"/>
      <c r="AZ59" s="630"/>
      <c r="BA59" s="630"/>
      <c r="BB59" s="792"/>
      <c r="BC59" s="630"/>
      <c r="BD59" s="630"/>
      <c r="BE59" s="630"/>
      <c r="BF59" s="630"/>
      <c r="BG59" s="795"/>
      <c r="BH59" s="631"/>
      <c r="BI59" s="632"/>
      <c r="BJ59" s="632"/>
      <c r="BK59" s="632"/>
      <c r="BL59" s="212"/>
      <c r="BM59" s="631"/>
      <c r="BN59" s="631"/>
      <c r="BO59" s="631"/>
      <c r="BP59" s="631"/>
      <c r="BQ59" s="631"/>
      <c r="BR59" s="631"/>
      <c r="BS59" s="631"/>
      <c r="BT59" s="631"/>
      <c r="BU59" s="631"/>
      <c r="BV59" s="633"/>
      <c r="BW59" s="630"/>
    </row>
    <row r="60" spans="2:75" customFormat="1" ht="18.75">
      <c r="B60" s="330" t="s">
        <v>737</v>
      </c>
      <c r="C60" s="331">
        <v>9720734000110</v>
      </c>
      <c r="D60" s="332" t="s">
        <v>11</v>
      </c>
      <c r="E60" s="332" t="s">
        <v>620</v>
      </c>
      <c r="F60" s="332" t="s">
        <v>663</v>
      </c>
      <c r="G60" s="333" t="s">
        <v>738</v>
      </c>
      <c r="H60" s="333" t="s">
        <v>34</v>
      </c>
      <c r="I60" s="333" t="s">
        <v>1418</v>
      </c>
      <c r="J60" s="333" t="s">
        <v>608</v>
      </c>
      <c r="K60" s="334" t="s">
        <v>48</v>
      </c>
      <c r="L60" s="335" t="s">
        <v>1418</v>
      </c>
      <c r="M60" s="335" t="s">
        <v>34</v>
      </c>
      <c r="N60" s="334">
        <v>216658</v>
      </c>
      <c r="O60" s="334" t="s">
        <v>1321</v>
      </c>
      <c r="P60" s="338">
        <v>39702</v>
      </c>
      <c r="Q60" s="339">
        <v>736.76640199999997</v>
      </c>
      <c r="R60" s="339">
        <v>664.4418150239045</v>
      </c>
      <c r="S60" s="334">
        <v>1</v>
      </c>
      <c r="T60" s="336">
        <v>0.11323563398930947</v>
      </c>
      <c r="U60" s="647">
        <v>1.107448400691331</v>
      </c>
      <c r="V60" s="336">
        <v>0.13029726925977991</v>
      </c>
      <c r="W60" s="647">
        <v>1.1213051806836563</v>
      </c>
      <c r="X60" s="336">
        <v>0.18069272202568087</v>
      </c>
      <c r="Y60" s="647">
        <v>1.1723080274445221</v>
      </c>
      <c r="Z60" s="336">
        <v>0.16988849278052087</v>
      </c>
      <c r="AA60" s="647">
        <v>0.8902761640218072</v>
      </c>
      <c r="AB60" s="336">
        <v>4.941845601583986E-3</v>
      </c>
      <c r="AC60" s="340">
        <v>2.8523424261169521</v>
      </c>
      <c r="AD60" s="813">
        <v>0</v>
      </c>
      <c r="AE60" s="337" t="s">
        <v>1818</v>
      </c>
      <c r="AF60" s="787" t="s">
        <v>1755</v>
      </c>
      <c r="AG60" s="341" t="s">
        <v>1436</v>
      </c>
      <c r="AH60" s="341" t="s">
        <v>1742</v>
      </c>
      <c r="AI60" s="341">
        <v>1000</v>
      </c>
      <c r="AJ60" s="341">
        <v>1000</v>
      </c>
      <c r="AK60" s="341">
        <v>500</v>
      </c>
      <c r="AL60" s="336">
        <v>4.0000000000000001E-3</v>
      </c>
      <c r="AM60" s="336">
        <v>0</v>
      </c>
      <c r="AN60" s="647" t="s">
        <v>64</v>
      </c>
      <c r="AO60" s="334" t="s">
        <v>1324</v>
      </c>
      <c r="AP60" s="337" t="s">
        <v>1744</v>
      </c>
      <c r="AQ60" s="343" t="s">
        <v>669</v>
      </c>
      <c r="AR60" s="336">
        <v>1.06666666666667E-3</v>
      </c>
      <c r="AS60" s="336">
        <v>1.06666666666667E-3</v>
      </c>
      <c r="AT60" s="336" t="s">
        <v>1418</v>
      </c>
      <c r="AW60" s="629"/>
      <c r="AX60" s="630"/>
      <c r="AY60" s="630"/>
      <c r="AZ60" s="630"/>
      <c r="BA60" s="630"/>
      <c r="BB60" s="792"/>
      <c r="BC60" s="630"/>
      <c r="BD60" s="630"/>
      <c r="BE60" s="630"/>
      <c r="BF60" s="630"/>
      <c r="BG60" s="795"/>
      <c r="BH60" s="631"/>
      <c r="BI60" s="632"/>
      <c r="BJ60" s="632"/>
      <c r="BK60" s="632"/>
      <c r="BL60" s="212"/>
      <c r="BM60" s="631"/>
      <c r="BN60" s="631"/>
      <c r="BO60" s="631"/>
      <c r="BP60" s="631"/>
      <c r="BQ60" s="631"/>
      <c r="BR60" s="631"/>
      <c r="BS60" s="631"/>
      <c r="BT60" s="631"/>
      <c r="BU60" s="631"/>
      <c r="BV60" s="633"/>
      <c r="BW60" s="630"/>
    </row>
    <row r="61" spans="2:75" customFormat="1" ht="18.75">
      <c r="B61" s="330" t="s">
        <v>80</v>
      </c>
      <c r="C61" s="331">
        <v>28504521000103</v>
      </c>
      <c r="D61" s="332" t="s">
        <v>11</v>
      </c>
      <c r="E61" s="332" t="s">
        <v>620</v>
      </c>
      <c r="F61" s="332" t="s">
        <v>663</v>
      </c>
      <c r="G61" s="333" t="s">
        <v>738</v>
      </c>
      <c r="H61" s="333" t="s">
        <v>34</v>
      </c>
      <c r="I61" s="333" t="s">
        <v>1418</v>
      </c>
      <c r="J61" s="333" t="s">
        <v>608</v>
      </c>
      <c r="K61" s="334" t="s">
        <v>48</v>
      </c>
      <c r="L61" s="335" t="s">
        <v>1418</v>
      </c>
      <c r="M61" s="335" t="s">
        <v>1415</v>
      </c>
      <c r="N61" s="334">
        <v>475696</v>
      </c>
      <c r="O61" s="334" t="s">
        <v>1321</v>
      </c>
      <c r="P61" s="338">
        <v>43368</v>
      </c>
      <c r="Q61" s="339">
        <v>0</v>
      </c>
      <c r="R61" s="339">
        <v>0</v>
      </c>
      <c r="S61" s="334">
        <v>1</v>
      </c>
      <c r="T61" s="336"/>
      <c r="U61" s="647"/>
      <c r="V61" s="336"/>
      <c r="W61" s="647"/>
      <c r="X61" s="336"/>
      <c r="Y61" s="647"/>
      <c r="Z61" s="336"/>
      <c r="AA61" s="647"/>
      <c r="AB61" s="336"/>
      <c r="AC61" s="340"/>
      <c r="AD61" s="813">
        <v>0</v>
      </c>
      <c r="AE61" s="337" t="s">
        <v>1801</v>
      </c>
      <c r="AF61" s="787" t="s">
        <v>1801</v>
      </c>
      <c r="AG61" s="341" t="s">
        <v>719</v>
      </c>
      <c r="AH61" s="341" t="s">
        <v>1742</v>
      </c>
      <c r="AI61" s="341">
        <v>1000</v>
      </c>
      <c r="AJ61" s="341">
        <v>0</v>
      </c>
      <c r="AK61" s="341">
        <v>0</v>
      </c>
      <c r="AL61" s="336">
        <v>4.0000000000000001E-3</v>
      </c>
      <c r="AM61" s="336">
        <v>0</v>
      </c>
      <c r="AN61" s="647" t="s">
        <v>64</v>
      </c>
      <c r="AO61" s="334" t="s">
        <v>1324</v>
      </c>
      <c r="AP61" s="337" t="s">
        <v>1744</v>
      </c>
      <c r="AQ61" s="343" t="s">
        <v>1373</v>
      </c>
      <c r="AR61" s="336">
        <v>8.0000000000000004E-4</v>
      </c>
      <c r="AS61" s="336">
        <v>8.0000000000000004E-4</v>
      </c>
      <c r="AT61" s="336" t="s">
        <v>1418</v>
      </c>
      <c r="AW61" s="629"/>
      <c r="AX61" s="630"/>
      <c r="AY61" s="630"/>
      <c r="AZ61" s="630"/>
      <c r="BA61" s="630"/>
      <c r="BB61" s="792"/>
      <c r="BC61" s="630"/>
      <c r="BD61" s="630"/>
      <c r="BE61" s="630"/>
      <c r="BF61" s="630"/>
      <c r="BG61" s="795"/>
      <c r="BH61" s="631"/>
      <c r="BI61" s="632"/>
      <c r="BJ61" s="632"/>
      <c r="BK61" s="632"/>
      <c r="BL61" s="212"/>
      <c r="BM61" s="631"/>
      <c r="BN61" s="631"/>
      <c r="BO61" s="631"/>
      <c r="BP61" s="631"/>
      <c r="BQ61" s="631"/>
      <c r="BR61" s="631"/>
      <c r="BS61" s="631"/>
      <c r="BT61" s="631"/>
      <c r="BU61" s="631"/>
      <c r="BV61" s="633"/>
      <c r="BW61" s="630"/>
    </row>
    <row r="62" spans="2:75" customFormat="1" ht="18.75">
      <c r="B62" s="330" t="s">
        <v>760</v>
      </c>
      <c r="C62" s="331">
        <v>8815380000124</v>
      </c>
      <c r="D62" s="332" t="s">
        <v>11</v>
      </c>
      <c r="E62" s="332" t="s">
        <v>620</v>
      </c>
      <c r="F62" s="332" t="s">
        <v>663</v>
      </c>
      <c r="G62" s="333" t="s">
        <v>738</v>
      </c>
      <c r="H62" s="333" t="s">
        <v>34</v>
      </c>
      <c r="I62" s="333" t="s">
        <v>1418</v>
      </c>
      <c r="J62" s="333" t="s">
        <v>608</v>
      </c>
      <c r="K62" s="334" t="s">
        <v>48</v>
      </c>
      <c r="L62" s="335" t="s">
        <v>1418</v>
      </c>
      <c r="M62" s="335" t="s">
        <v>1415</v>
      </c>
      <c r="N62" s="334">
        <v>187941</v>
      </c>
      <c r="O62" s="334" t="s">
        <v>1321</v>
      </c>
      <c r="P62" s="338">
        <v>39265</v>
      </c>
      <c r="Q62" s="339">
        <v>0</v>
      </c>
      <c r="R62" s="339">
        <v>0</v>
      </c>
      <c r="S62" s="334">
        <v>1</v>
      </c>
      <c r="T62" s="336"/>
      <c r="U62" s="647"/>
      <c r="V62" s="336"/>
      <c r="W62" s="647"/>
      <c r="X62" s="336"/>
      <c r="Y62" s="647"/>
      <c r="Z62" s="336"/>
      <c r="AA62" s="647"/>
      <c r="AB62" s="336"/>
      <c r="AC62" s="340"/>
      <c r="AD62" s="813">
        <v>0</v>
      </c>
      <c r="AE62" s="337" t="s">
        <v>1903</v>
      </c>
      <c r="AF62" s="787" t="s">
        <v>1873</v>
      </c>
      <c r="AG62" s="341" t="s">
        <v>761</v>
      </c>
      <c r="AH62" s="341" t="s">
        <v>1742</v>
      </c>
      <c r="AI62" s="341">
        <v>1000</v>
      </c>
      <c r="AJ62" s="341">
        <v>1000</v>
      </c>
      <c r="AK62" s="341">
        <v>1000</v>
      </c>
      <c r="AL62" s="336">
        <v>1.2500000000000001E-2</v>
      </c>
      <c r="AM62" s="336">
        <v>0.2</v>
      </c>
      <c r="AN62" s="647" t="s">
        <v>64</v>
      </c>
      <c r="AO62" s="334" t="s">
        <v>1324</v>
      </c>
      <c r="AP62" s="337" t="s">
        <v>1757</v>
      </c>
      <c r="AQ62" s="343" t="s">
        <v>668</v>
      </c>
      <c r="AR62" s="336">
        <v>0</v>
      </c>
      <c r="AS62" s="336">
        <v>0</v>
      </c>
      <c r="AT62" s="336" t="s">
        <v>1418</v>
      </c>
      <c r="AW62" s="629"/>
      <c r="AX62" s="630"/>
      <c r="AY62" s="630"/>
      <c r="AZ62" s="630"/>
      <c r="BA62" s="630"/>
      <c r="BB62" s="792"/>
      <c r="BC62" s="630"/>
      <c r="BD62" s="630"/>
      <c r="BE62" s="630"/>
      <c r="BF62" s="630"/>
      <c r="BG62" s="795"/>
      <c r="BH62" s="631"/>
      <c r="BI62" s="632"/>
      <c r="BJ62" s="632"/>
      <c r="BK62" s="632"/>
      <c r="BL62" s="212"/>
      <c r="BM62" s="631"/>
      <c r="BN62" s="631"/>
      <c r="BO62" s="631"/>
      <c r="BP62" s="631"/>
      <c r="BQ62" s="631"/>
      <c r="BR62" s="631"/>
      <c r="BS62" s="631"/>
      <c r="BT62" s="631"/>
      <c r="BU62" s="631"/>
      <c r="BV62" s="633"/>
      <c r="BW62" s="630"/>
    </row>
    <row r="63" spans="2:75" customFormat="1" ht="18.75">
      <c r="B63" s="330" t="s">
        <v>781</v>
      </c>
      <c r="C63" s="331">
        <v>17627210000107</v>
      </c>
      <c r="D63" s="332" t="s">
        <v>11</v>
      </c>
      <c r="E63" s="332" t="s">
        <v>620</v>
      </c>
      <c r="F63" s="332" t="s">
        <v>663</v>
      </c>
      <c r="G63" s="333" t="s">
        <v>738</v>
      </c>
      <c r="H63" s="333" t="s">
        <v>34</v>
      </c>
      <c r="I63" s="333" t="s">
        <v>1418</v>
      </c>
      <c r="J63" s="333" t="s">
        <v>608</v>
      </c>
      <c r="K63" s="334" t="s">
        <v>48</v>
      </c>
      <c r="L63" s="335" t="s">
        <v>1418</v>
      </c>
      <c r="M63" s="335" t="s">
        <v>1415</v>
      </c>
      <c r="N63" s="334">
        <v>375322</v>
      </c>
      <c r="O63" s="334" t="s">
        <v>1321</v>
      </c>
      <c r="P63" s="338">
        <v>41462</v>
      </c>
      <c r="Q63" s="339">
        <v>167.957911</v>
      </c>
      <c r="R63" s="339">
        <v>171.31256037599991</v>
      </c>
      <c r="S63" s="334">
        <v>1</v>
      </c>
      <c r="T63" s="336">
        <v>0.10687886797005453</v>
      </c>
      <c r="U63" s="647">
        <v>1.0452790100712588</v>
      </c>
      <c r="V63" s="336">
        <v>0.1221244346570991</v>
      </c>
      <c r="W63" s="647">
        <v>1.0509718434393778</v>
      </c>
      <c r="X63" s="336">
        <v>0.17325384719686454</v>
      </c>
      <c r="Y63" s="647">
        <v>1.1240456924748992</v>
      </c>
      <c r="Z63" s="336">
        <v>0.20857565773225017</v>
      </c>
      <c r="AA63" s="647">
        <v>1.093010676797787</v>
      </c>
      <c r="AB63" s="336">
        <v>1.6170738501282203E-3</v>
      </c>
      <c r="AC63" s="340">
        <v>3.6627895934171462</v>
      </c>
      <c r="AD63" s="813">
        <v>23225882000199</v>
      </c>
      <c r="AE63" s="337" t="s">
        <v>1909</v>
      </c>
      <c r="AF63" s="787" t="s">
        <v>1755</v>
      </c>
      <c r="AG63" s="341" t="s">
        <v>1436</v>
      </c>
      <c r="AH63" s="341" t="s">
        <v>1737</v>
      </c>
      <c r="AI63" s="341">
        <v>1000</v>
      </c>
      <c r="AJ63" s="341">
        <v>1000</v>
      </c>
      <c r="AK63" s="341">
        <v>1000</v>
      </c>
      <c r="AL63" s="336">
        <v>5.0000000000000001E-3</v>
      </c>
      <c r="AM63" s="336">
        <v>0.15</v>
      </c>
      <c r="AN63" s="647" t="s">
        <v>34</v>
      </c>
      <c r="AO63" s="334" t="s">
        <v>1324</v>
      </c>
      <c r="AP63" s="337" t="s">
        <v>1744</v>
      </c>
      <c r="AQ63" s="343" t="s">
        <v>675</v>
      </c>
      <c r="AR63" s="336">
        <v>0</v>
      </c>
      <c r="AS63" s="336">
        <v>0</v>
      </c>
      <c r="AT63" s="336" t="s">
        <v>1418</v>
      </c>
      <c r="AW63" s="629"/>
      <c r="AX63" s="630"/>
      <c r="AY63" s="630"/>
      <c r="AZ63" s="630"/>
      <c r="BA63" s="630"/>
      <c r="BB63" s="792"/>
      <c r="BC63" s="630"/>
      <c r="BD63" s="630"/>
      <c r="BE63" s="630"/>
      <c r="BF63" s="630"/>
      <c r="BG63" s="795"/>
      <c r="BH63" s="631"/>
      <c r="BI63" s="632"/>
      <c r="BJ63" s="632"/>
      <c r="BK63" s="632"/>
      <c r="BL63" s="212"/>
      <c r="BM63" s="631"/>
      <c r="BN63" s="631"/>
      <c r="BO63" s="631"/>
      <c r="BP63" s="631"/>
      <c r="BQ63" s="631"/>
      <c r="BR63" s="631"/>
      <c r="BS63" s="631"/>
      <c r="BT63" s="631"/>
      <c r="BU63" s="631"/>
      <c r="BV63" s="633"/>
      <c r="BW63" s="630"/>
    </row>
    <row r="64" spans="2:75" customFormat="1" ht="18.75">
      <c r="B64" s="330" t="s">
        <v>787</v>
      </c>
      <c r="C64" s="331">
        <v>23556185000110</v>
      </c>
      <c r="D64" s="332" t="s">
        <v>11</v>
      </c>
      <c r="E64" s="332" t="s">
        <v>620</v>
      </c>
      <c r="F64" s="332" t="s">
        <v>663</v>
      </c>
      <c r="G64" s="333" t="s">
        <v>738</v>
      </c>
      <c r="H64" s="333" t="s">
        <v>34</v>
      </c>
      <c r="I64" s="333" t="s">
        <v>1418</v>
      </c>
      <c r="J64" s="333" t="s">
        <v>608</v>
      </c>
      <c r="K64" s="334" t="s">
        <v>48</v>
      </c>
      <c r="L64" s="335" t="s">
        <v>1418</v>
      </c>
      <c r="M64" s="335" t="s">
        <v>34</v>
      </c>
      <c r="N64" s="334">
        <v>412449</v>
      </c>
      <c r="O64" s="334" t="s">
        <v>1321</v>
      </c>
      <c r="P64" s="338">
        <v>42351</v>
      </c>
      <c r="Q64" s="339">
        <v>3008.5502339999998</v>
      </c>
      <c r="R64" s="339">
        <v>2669.8601445040003</v>
      </c>
      <c r="S64" s="334">
        <v>1</v>
      </c>
      <c r="T64" s="336">
        <v>0.11117713151220743</v>
      </c>
      <c r="U64" s="647">
        <v>1.0873161755624372</v>
      </c>
      <c r="V64" s="336">
        <v>0.12609893068495581</v>
      </c>
      <c r="W64" s="647">
        <v>1.0851753460297273</v>
      </c>
      <c r="X64" s="336">
        <v>0.1938005488408483</v>
      </c>
      <c r="Y64" s="647">
        <v>1.2573496961155459</v>
      </c>
      <c r="Z64" s="336">
        <v>0.19169835498701704</v>
      </c>
      <c r="AA64" s="647">
        <v>1.0045676039260283</v>
      </c>
      <c r="AB64" s="336">
        <v>1.7406065246786497E-3</v>
      </c>
      <c r="AC64" s="340">
        <v>5.686234744937904</v>
      </c>
      <c r="AD64" s="813">
        <v>23556204000109</v>
      </c>
      <c r="AE64" s="337" t="s">
        <v>1894</v>
      </c>
      <c r="AF64" s="787" t="s">
        <v>1736</v>
      </c>
      <c r="AG64" s="341" t="s">
        <v>1437</v>
      </c>
      <c r="AH64" s="341" t="s">
        <v>1742</v>
      </c>
      <c r="AI64" s="341">
        <v>5000</v>
      </c>
      <c r="AJ64" s="341">
        <v>2500</v>
      </c>
      <c r="AK64" s="341">
        <v>5000</v>
      </c>
      <c r="AL64" s="336">
        <v>8.0000000000000002E-3</v>
      </c>
      <c r="AM64" s="336">
        <v>0</v>
      </c>
      <c r="AN64" s="647" t="s">
        <v>64</v>
      </c>
      <c r="AO64" s="334" t="s">
        <v>1324</v>
      </c>
      <c r="AP64" s="337" t="s">
        <v>1744</v>
      </c>
      <c r="AQ64" s="343" t="s">
        <v>669</v>
      </c>
      <c r="AR64" s="336">
        <v>1.08E-3</v>
      </c>
      <c r="AS64" s="336">
        <v>1.08E-3</v>
      </c>
      <c r="AT64" s="336" t="s">
        <v>1418</v>
      </c>
      <c r="AW64" s="629"/>
      <c r="AX64" s="630"/>
      <c r="AY64" s="630"/>
      <c r="AZ64" s="630"/>
      <c r="BA64" s="630"/>
      <c r="BB64" s="792"/>
      <c r="BC64" s="630"/>
      <c r="BD64" s="630"/>
      <c r="BE64" s="630"/>
      <c r="BF64" s="630"/>
      <c r="BG64" s="795"/>
      <c r="BH64" s="631"/>
      <c r="BI64" s="632"/>
      <c r="BJ64" s="632"/>
      <c r="BK64" s="632"/>
      <c r="BL64" s="212"/>
      <c r="BM64" s="631"/>
      <c r="BN64" s="631"/>
      <c r="BO64" s="631"/>
      <c r="BP64" s="631"/>
      <c r="BQ64" s="631"/>
      <c r="BR64" s="631"/>
      <c r="BS64" s="631"/>
      <c r="BT64" s="631"/>
      <c r="BU64" s="631"/>
      <c r="BV64" s="633"/>
      <c r="BW64" s="630"/>
    </row>
    <row r="65" spans="2:75" customFormat="1" ht="18.75">
      <c r="B65" s="330" t="s">
        <v>1378</v>
      </c>
      <c r="C65" s="331">
        <v>16599968000116</v>
      </c>
      <c r="D65" s="332" t="s">
        <v>11</v>
      </c>
      <c r="E65" s="332" t="s">
        <v>620</v>
      </c>
      <c r="F65" s="332" t="s">
        <v>663</v>
      </c>
      <c r="G65" s="333" t="s">
        <v>738</v>
      </c>
      <c r="H65" s="333" t="s">
        <v>34</v>
      </c>
      <c r="I65" s="333" t="s">
        <v>1418</v>
      </c>
      <c r="J65" s="333" t="s">
        <v>608</v>
      </c>
      <c r="K65" s="334" t="s">
        <v>48</v>
      </c>
      <c r="L65" s="335" t="s">
        <v>1418</v>
      </c>
      <c r="M65" s="335" t="s">
        <v>34</v>
      </c>
      <c r="N65" s="334">
        <v>314331</v>
      </c>
      <c r="O65" s="334" t="s">
        <v>1321</v>
      </c>
      <c r="P65" s="338">
        <v>41174</v>
      </c>
      <c r="Q65" s="339">
        <v>26.730301999999998</v>
      </c>
      <c r="R65" s="339">
        <v>47.777608035999975</v>
      </c>
      <c r="S65" s="334">
        <v>1</v>
      </c>
      <c r="T65" s="336">
        <v>8.1462214384361076E-2</v>
      </c>
      <c r="U65" s="647">
        <v>0.79670326255472002</v>
      </c>
      <c r="V65" s="336">
        <v>9.9563284817522524E-2</v>
      </c>
      <c r="W65" s="647">
        <v>0.85681632244484529</v>
      </c>
      <c r="X65" s="336">
        <v>9.6381367235053084E-2</v>
      </c>
      <c r="Y65" s="647">
        <v>0.62530825391889733</v>
      </c>
      <c r="Z65" s="336">
        <v>0.129175671965857</v>
      </c>
      <c r="AA65" s="647">
        <v>0.676926493610569</v>
      </c>
      <c r="AB65" s="336">
        <v>1.181337227482418E-2</v>
      </c>
      <c r="AC65" s="340">
        <v>-1.408416511599992</v>
      </c>
      <c r="AD65" s="813">
        <v>16802143000157</v>
      </c>
      <c r="AE65" s="337" t="s">
        <v>1783</v>
      </c>
      <c r="AF65" s="787" t="s">
        <v>1780</v>
      </c>
      <c r="AG65" s="341" t="s">
        <v>719</v>
      </c>
      <c r="AH65" s="341" t="s">
        <v>1742</v>
      </c>
      <c r="AI65" s="341">
        <v>1000</v>
      </c>
      <c r="AJ65" s="341">
        <v>1000</v>
      </c>
      <c r="AK65" s="341">
        <v>1000</v>
      </c>
      <c r="AL65" s="336">
        <v>1.4999999999999999E-2</v>
      </c>
      <c r="AM65" s="336">
        <v>0.2</v>
      </c>
      <c r="AN65" s="647" t="s">
        <v>64</v>
      </c>
      <c r="AO65" s="334" t="s">
        <v>1324</v>
      </c>
      <c r="AP65" s="337" t="s">
        <v>1744</v>
      </c>
      <c r="AQ65" s="343" t="s">
        <v>669</v>
      </c>
      <c r="AR65" s="336">
        <v>2.5000000000000001E-3</v>
      </c>
      <c r="AS65" s="336">
        <v>2.5000000000000001E-3</v>
      </c>
      <c r="AT65" s="336" t="s">
        <v>1418</v>
      </c>
      <c r="AW65" s="629"/>
      <c r="AX65" s="630"/>
      <c r="AY65" s="630"/>
      <c r="AZ65" s="630"/>
      <c r="BA65" s="630"/>
      <c r="BB65" s="792"/>
      <c r="BC65" s="630"/>
      <c r="BD65" s="630"/>
      <c r="BE65" s="630"/>
      <c r="BF65" s="630"/>
      <c r="BG65" s="795"/>
      <c r="BH65" s="631"/>
      <c r="BI65" s="632"/>
      <c r="BJ65" s="632"/>
      <c r="BK65" s="632"/>
      <c r="BL65" s="212"/>
      <c r="BM65" s="631"/>
      <c r="BN65" s="631"/>
      <c r="BO65" s="631"/>
      <c r="BP65" s="631"/>
      <c r="BQ65" s="631"/>
      <c r="BR65" s="631"/>
      <c r="BS65" s="631"/>
      <c r="BT65" s="631"/>
      <c r="BU65" s="631"/>
      <c r="BV65" s="633"/>
      <c r="BW65" s="630"/>
    </row>
    <row r="66" spans="2:75" customFormat="1" ht="18.75">
      <c r="B66" s="330" t="s">
        <v>811</v>
      </c>
      <c r="C66" s="331">
        <v>2539921000152</v>
      </c>
      <c r="D66" s="332" t="s">
        <v>11</v>
      </c>
      <c r="E66" s="332" t="s">
        <v>620</v>
      </c>
      <c r="F66" s="332" t="s">
        <v>663</v>
      </c>
      <c r="G66" s="333" t="s">
        <v>738</v>
      </c>
      <c r="H66" s="333" t="s">
        <v>34</v>
      </c>
      <c r="I66" s="333" t="s">
        <v>1304</v>
      </c>
      <c r="J66" s="333" t="s">
        <v>608</v>
      </c>
      <c r="K66" s="334" t="s">
        <v>48</v>
      </c>
      <c r="L66" s="335" t="s">
        <v>1418</v>
      </c>
      <c r="M66" s="335" t="s">
        <v>34</v>
      </c>
      <c r="N66" s="334">
        <v>56448</v>
      </c>
      <c r="O66" s="334" t="s">
        <v>1321</v>
      </c>
      <c r="P66" s="338">
        <v>35973</v>
      </c>
      <c r="Q66" s="339">
        <v>212.717207</v>
      </c>
      <c r="R66" s="339">
        <v>223.93406098000008</v>
      </c>
      <c r="S66" s="334">
        <v>1</v>
      </c>
      <c r="T66" s="336">
        <v>0.10392298838367542</v>
      </c>
      <c r="U66" s="647">
        <v>1.0163704059044756</v>
      </c>
      <c r="V66" s="336">
        <v>0.1214127820480384</v>
      </c>
      <c r="W66" s="647">
        <v>1.0448475419715104</v>
      </c>
      <c r="X66" s="336">
        <v>0.15564204500665335</v>
      </c>
      <c r="Y66" s="647">
        <v>1.0097828884510867</v>
      </c>
      <c r="Z66" s="336">
        <v>0.19082644230730672</v>
      </c>
      <c r="AA66" s="647">
        <v>0.99999847117813045</v>
      </c>
      <c r="AB66" s="336">
        <v>6.7716965982300079E-3</v>
      </c>
      <c r="AC66" s="340">
        <v>0.76957799059368548</v>
      </c>
      <c r="AD66" s="813">
        <v>0</v>
      </c>
      <c r="AE66" s="337" t="s">
        <v>1763</v>
      </c>
      <c r="AF66" s="787" t="s">
        <v>1749</v>
      </c>
      <c r="AG66" s="341" t="s">
        <v>728</v>
      </c>
      <c r="AH66" s="341" t="s">
        <v>1742</v>
      </c>
      <c r="AI66" s="341">
        <v>300</v>
      </c>
      <c r="AJ66" s="341">
        <v>100</v>
      </c>
      <c r="AK66" s="341">
        <v>100</v>
      </c>
      <c r="AL66" s="336">
        <v>5.1999999999999998E-3</v>
      </c>
      <c r="AM66" s="336">
        <v>0</v>
      </c>
      <c r="AN66" s="647" t="s">
        <v>34</v>
      </c>
      <c r="AO66" s="334" t="s">
        <v>1324</v>
      </c>
      <c r="AP66" s="337" t="s">
        <v>1744</v>
      </c>
      <c r="AQ66" s="343" t="s">
        <v>662</v>
      </c>
      <c r="AR66" s="336">
        <v>1.6639999999999999E-3</v>
      </c>
      <c r="AS66" s="336">
        <v>1.6639999999999999E-3</v>
      </c>
      <c r="AT66" s="336" t="s">
        <v>1418</v>
      </c>
      <c r="AW66" s="629"/>
      <c r="AX66" s="630"/>
      <c r="AY66" s="630"/>
      <c r="AZ66" s="630"/>
      <c r="BA66" s="630"/>
      <c r="BB66" s="792"/>
      <c r="BC66" s="630"/>
      <c r="BD66" s="630"/>
      <c r="BE66" s="630"/>
      <c r="BF66" s="630"/>
      <c r="BG66" s="795"/>
      <c r="BH66" s="631"/>
      <c r="BI66" s="632"/>
      <c r="BJ66" s="632"/>
      <c r="BK66" s="632"/>
      <c r="BL66" s="212"/>
      <c r="BM66" s="631"/>
      <c r="BN66" s="631"/>
      <c r="BO66" s="631"/>
      <c r="BP66" s="631"/>
      <c r="BQ66" s="631"/>
      <c r="BR66" s="631"/>
      <c r="BS66" s="631"/>
      <c r="BT66" s="631"/>
      <c r="BU66" s="631"/>
      <c r="BV66" s="633"/>
      <c r="BW66" s="630"/>
    </row>
    <row r="67" spans="2:75" customFormat="1" ht="18.75">
      <c r="B67" s="330" t="s">
        <v>813</v>
      </c>
      <c r="C67" s="331">
        <v>5862906000139</v>
      </c>
      <c r="D67" s="332" t="s">
        <v>11</v>
      </c>
      <c r="E67" s="332" t="s">
        <v>620</v>
      </c>
      <c r="F67" s="332" t="s">
        <v>663</v>
      </c>
      <c r="G67" s="333" t="s">
        <v>738</v>
      </c>
      <c r="H67" s="333" t="s">
        <v>34</v>
      </c>
      <c r="I67" s="333" t="s">
        <v>1418</v>
      </c>
      <c r="J67" s="333" t="s">
        <v>608</v>
      </c>
      <c r="K67" s="334" t="s">
        <v>48</v>
      </c>
      <c r="L67" s="335" t="s">
        <v>1418</v>
      </c>
      <c r="M67" s="335" t="s">
        <v>34</v>
      </c>
      <c r="N67" s="334">
        <v>143529</v>
      </c>
      <c r="O67" s="334" t="s">
        <v>1321</v>
      </c>
      <c r="P67" s="338">
        <v>38504</v>
      </c>
      <c r="Q67" s="339">
        <v>482.12549100000001</v>
      </c>
      <c r="R67" s="339">
        <v>455.01176147599972</v>
      </c>
      <c r="S67" s="334">
        <v>1</v>
      </c>
      <c r="T67" s="336">
        <v>0.10831875774395994</v>
      </c>
      <c r="U67" s="647">
        <v>1.0593611816554609</v>
      </c>
      <c r="V67" s="336">
        <v>0.12378742723792246</v>
      </c>
      <c r="W67" s="647">
        <v>1.0652831348955167</v>
      </c>
      <c r="X67" s="336">
        <v>0.17555025389821988</v>
      </c>
      <c r="Y67" s="647">
        <v>1.1389444442347716</v>
      </c>
      <c r="Z67" s="336">
        <v>0.1980595946219339</v>
      </c>
      <c r="AA67" s="647">
        <v>1.0379027635234097</v>
      </c>
      <c r="AB67" s="336">
        <v>1.2994167938013036E-3</v>
      </c>
      <c r="AC67" s="340">
        <v>5.837998929248867</v>
      </c>
      <c r="AD67" s="813">
        <v>0</v>
      </c>
      <c r="AE67" s="337" t="s">
        <v>1763</v>
      </c>
      <c r="AF67" s="787" t="s">
        <v>1749</v>
      </c>
      <c r="AG67" s="341" t="s">
        <v>728</v>
      </c>
      <c r="AH67" s="341" t="s">
        <v>1742</v>
      </c>
      <c r="AI67" s="341">
        <v>5000</v>
      </c>
      <c r="AJ67" s="341">
        <v>200</v>
      </c>
      <c r="AK67" s="341">
        <v>0</v>
      </c>
      <c r="AL67" s="336">
        <v>3.4000000000000002E-3</v>
      </c>
      <c r="AM67" s="336">
        <v>0</v>
      </c>
      <c r="AN67" s="647" t="s">
        <v>34</v>
      </c>
      <c r="AO67" s="334" t="s">
        <v>1324</v>
      </c>
      <c r="AP67" s="337" t="s">
        <v>1744</v>
      </c>
      <c r="AQ67" s="343" t="s">
        <v>662</v>
      </c>
      <c r="AR67" s="336">
        <v>1.088E-3</v>
      </c>
      <c r="AS67" s="336">
        <v>1.088E-3</v>
      </c>
      <c r="AT67" s="336" t="s">
        <v>1418</v>
      </c>
      <c r="AW67" s="629"/>
      <c r="AX67" s="630"/>
      <c r="AY67" s="630"/>
      <c r="AZ67" s="630"/>
      <c r="BA67" s="630"/>
      <c r="BB67" s="792"/>
      <c r="BC67" s="630"/>
      <c r="BD67" s="630"/>
      <c r="BE67" s="630"/>
      <c r="BF67" s="630"/>
      <c r="BG67" s="795"/>
      <c r="BH67" s="631"/>
      <c r="BI67" s="632"/>
      <c r="BJ67" s="632"/>
      <c r="BK67" s="632"/>
      <c r="BL67" s="212"/>
      <c r="BM67" s="631"/>
      <c r="BN67" s="631"/>
      <c r="BO67" s="631"/>
      <c r="BP67" s="631"/>
      <c r="BQ67" s="631"/>
      <c r="BR67" s="631"/>
      <c r="BS67" s="631"/>
      <c r="BT67" s="631"/>
      <c r="BU67" s="631"/>
      <c r="BV67" s="633"/>
      <c r="BW67" s="630"/>
    </row>
    <row r="68" spans="2:75" customFormat="1" ht="18.75">
      <c r="B68" s="330" t="s">
        <v>138</v>
      </c>
      <c r="C68" s="331">
        <v>15350679000116</v>
      </c>
      <c r="D68" s="332" t="s">
        <v>11</v>
      </c>
      <c r="E68" s="332" t="s">
        <v>620</v>
      </c>
      <c r="F68" s="332" t="s">
        <v>663</v>
      </c>
      <c r="G68" s="333" t="s">
        <v>738</v>
      </c>
      <c r="H68" s="333" t="s">
        <v>34</v>
      </c>
      <c r="I68" s="333" t="s">
        <v>1304</v>
      </c>
      <c r="J68" s="333" t="s">
        <v>608</v>
      </c>
      <c r="K68" s="334" t="s">
        <v>48</v>
      </c>
      <c r="L68" s="335" t="s">
        <v>1418</v>
      </c>
      <c r="M68" s="335" t="s">
        <v>1415</v>
      </c>
      <c r="N68" s="334">
        <v>305121</v>
      </c>
      <c r="O68" s="334" t="s">
        <v>1321</v>
      </c>
      <c r="P68" s="338">
        <v>41060</v>
      </c>
      <c r="Q68" s="339">
        <v>242.16877700000001</v>
      </c>
      <c r="R68" s="339">
        <v>225.32708934000004</v>
      </c>
      <c r="S68" s="334">
        <v>1</v>
      </c>
      <c r="T68" s="336">
        <v>0.1053314702484982</v>
      </c>
      <c r="U68" s="647">
        <v>1.030145407056039</v>
      </c>
      <c r="V68" s="336">
        <v>0.11939952664671871</v>
      </c>
      <c r="W68" s="647">
        <v>1.0275219777109248</v>
      </c>
      <c r="X68" s="336">
        <v>0.1662715391634666</v>
      </c>
      <c r="Y68" s="647">
        <v>1.0787454962861482</v>
      </c>
      <c r="Z68" s="336">
        <v>0.1792116250709459</v>
      </c>
      <c r="AA68" s="647">
        <v>0.93913269524614629</v>
      </c>
      <c r="AB68" s="336">
        <v>1.4296529109955878E-3</v>
      </c>
      <c r="AC68" s="340">
        <v>2.2369718097724518</v>
      </c>
      <c r="AD68" s="813">
        <v>0</v>
      </c>
      <c r="AE68" s="337" t="s">
        <v>1837</v>
      </c>
      <c r="AF68" s="787" t="s">
        <v>1736</v>
      </c>
      <c r="AG68" s="341" t="s">
        <v>1437</v>
      </c>
      <c r="AH68" s="341" t="s">
        <v>1742</v>
      </c>
      <c r="AI68" s="341">
        <v>3000</v>
      </c>
      <c r="AJ68" s="341">
        <v>100</v>
      </c>
      <c r="AK68" s="341">
        <v>100</v>
      </c>
      <c r="AL68" s="336">
        <v>3.4999999999999996E-3</v>
      </c>
      <c r="AM68" s="336">
        <v>0</v>
      </c>
      <c r="AN68" s="647" t="s">
        <v>64</v>
      </c>
      <c r="AO68" s="334" t="s">
        <v>1324</v>
      </c>
      <c r="AP68" s="337" t="s">
        <v>1744</v>
      </c>
      <c r="AQ68" s="343" t="s">
        <v>669</v>
      </c>
      <c r="AR68" s="336">
        <v>6.2500000000000001E-4</v>
      </c>
      <c r="AS68" s="336">
        <v>6.2500000000000001E-4</v>
      </c>
      <c r="AT68" s="336" t="s">
        <v>1418</v>
      </c>
      <c r="AW68" s="629"/>
      <c r="AX68" s="630"/>
      <c r="AY68" s="630"/>
      <c r="AZ68" s="630"/>
      <c r="BA68" s="630"/>
      <c r="BB68" s="792"/>
      <c r="BC68" s="630"/>
      <c r="BD68" s="630"/>
      <c r="BE68" s="630"/>
      <c r="BF68" s="630"/>
      <c r="BG68" s="795"/>
      <c r="BH68" s="631"/>
      <c r="BI68" s="632"/>
      <c r="BJ68" s="632"/>
      <c r="BK68" s="632"/>
      <c r="BL68" s="212"/>
      <c r="BM68" s="631"/>
      <c r="BN68" s="631"/>
      <c r="BO68" s="631"/>
      <c r="BP68" s="631"/>
      <c r="BQ68" s="631"/>
      <c r="BR68" s="631"/>
      <c r="BS68" s="631"/>
      <c r="BT68" s="631"/>
      <c r="BU68" s="631"/>
      <c r="BV68" s="633"/>
      <c r="BW68" s="630"/>
    </row>
    <row r="69" spans="2:75" customFormat="1" ht="18.75">
      <c r="B69" s="330" t="s">
        <v>845</v>
      </c>
      <c r="C69" s="331">
        <v>44347394000124</v>
      </c>
      <c r="D69" s="332" t="s">
        <v>11</v>
      </c>
      <c r="E69" s="332" t="s">
        <v>621</v>
      </c>
      <c r="F69" s="332" t="s">
        <v>663</v>
      </c>
      <c r="G69" s="333" t="s">
        <v>865</v>
      </c>
      <c r="H69" s="333" t="s">
        <v>34</v>
      </c>
      <c r="I69" s="333" t="s">
        <v>1418</v>
      </c>
      <c r="J69" s="333" t="s">
        <v>608</v>
      </c>
      <c r="K69" s="334" t="s">
        <v>48</v>
      </c>
      <c r="L69" s="335" t="s">
        <v>1418</v>
      </c>
      <c r="M69" s="335" t="s">
        <v>1415</v>
      </c>
      <c r="N69" s="334">
        <v>634778</v>
      </c>
      <c r="O69" s="334" t="s">
        <v>1321</v>
      </c>
      <c r="P69" s="338">
        <v>44581</v>
      </c>
      <c r="Q69" s="339">
        <v>80.574352649999994</v>
      </c>
      <c r="R69" s="339">
        <v>55.004494437812468</v>
      </c>
      <c r="S69" s="334">
        <v>1</v>
      </c>
      <c r="T69" s="336"/>
      <c r="U69" s="647"/>
      <c r="V69" s="336"/>
      <c r="W69" s="647"/>
      <c r="X69" s="336"/>
      <c r="Y69" s="647"/>
      <c r="Z69" s="336"/>
      <c r="AA69" s="647"/>
      <c r="AB69" s="336">
        <v>2.9725793606114565E-2</v>
      </c>
      <c r="AC69" s="340"/>
      <c r="AD69" s="813">
        <v>0</v>
      </c>
      <c r="AE69" s="337" t="s">
        <v>1758</v>
      </c>
      <c r="AF69" s="787" t="s">
        <v>1755</v>
      </c>
      <c r="AG69" s="341" t="s">
        <v>1436</v>
      </c>
      <c r="AH69" s="341" t="s">
        <v>1742</v>
      </c>
      <c r="AI69" s="341">
        <v>1000</v>
      </c>
      <c r="AJ69" s="341">
        <v>1000</v>
      </c>
      <c r="AK69" s="341">
        <v>1000</v>
      </c>
      <c r="AL69" s="336">
        <v>0</v>
      </c>
      <c r="AM69" s="336">
        <v>0</v>
      </c>
      <c r="AN69" s="647" t="s">
        <v>2152</v>
      </c>
      <c r="AO69" s="334" t="s">
        <v>1324</v>
      </c>
      <c r="AP69" s="337" t="s">
        <v>1744</v>
      </c>
      <c r="AQ69" s="343" t="s">
        <v>675</v>
      </c>
      <c r="AR69" s="336">
        <v>0</v>
      </c>
      <c r="AS69" s="336">
        <v>0</v>
      </c>
      <c r="AT69" s="336" t="s">
        <v>1418</v>
      </c>
      <c r="AW69" s="629"/>
      <c r="AX69" s="630"/>
      <c r="AY69" s="630"/>
      <c r="AZ69" s="630"/>
      <c r="BA69" s="630"/>
      <c r="BB69" s="792"/>
      <c r="BC69" s="630"/>
      <c r="BD69" s="630"/>
      <c r="BE69" s="630"/>
      <c r="BF69" s="630"/>
      <c r="BG69" s="795"/>
      <c r="BH69" s="631"/>
      <c r="BI69" s="632"/>
      <c r="BJ69" s="632"/>
      <c r="BK69" s="632"/>
      <c r="BL69" s="212"/>
      <c r="BM69" s="631"/>
      <c r="BN69" s="631"/>
      <c r="BO69" s="631"/>
      <c r="BP69" s="631"/>
      <c r="BQ69" s="631"/>
      <c r="BR69" s="631"/>
      <c r="BS69" s="631"/>
      <c r="BT69" s="631"/>
      <c r="BU69" s="631"/>
      <c r="BV69" s="633"/>
      <c r="BW69" s="630"/>
    </row>
    <row r="70" spans="2:75" customFormat="1" ht="18.75">
      <c r="B70" s="330" t="s">
        <v>881</v>
      </c>
      <c r="C70" s="331">
        <v>22344843000148</v>
      </c>
      <c r="D70" s="332" t="s">
        <v>11</v>
      </c>
      <c r="E70" s="332" t="s">
        <v>620</v>
      </c>
      <c r="F70" s="332" t="s">
        <v>663</v>
      </c>
      <c r="G70" s="333" t="s">
        <v>738</v>
      </c>
      <c r="H70" s="333" t="s">
        <v>34</v>
      </c>
      <c r="I70" s="333" t="s">
        <v>1418</v>
      </c>
      <c r="J70" s="333" t="s">
        <v>608</v>
      </c>
      <c r="K70" s="334" t="s">
        <v>48</v>
      </c>
      <c r="L70" s="335" t="s">
        <v>1418</v>
      </c>
      <c r="M70" s="335" t="s">
        <v>34</v>
      </c>
      <c r="N70" s="334">
        <v>412570</v>
      </c>
      <c r="O70" s="334" t="s">
        <v>1321</v>
      </c>
      <c r="P70" s="338">
        <v>42331</v>
      </c>
      <c r="Q70" s="339">
        <v>157.01458</v>
      </c>
      <c r="R70" s="339">
        <v>107.80726077689238</v>
      </c>
      <c r="S70" s="334">
        <v>1</v>
      </c>
      <c r="T70" s="336">
        <v>0.11695427031631178</v>
      </c>
      <c r="U70" s="647">
        <v>1.1438167920537194</v>
      </c>
      <c r="V70" s="336">
        <v>0.13690223203157137</v>
      </c>
      <c r="W70" s="647">
        <v>1.1781458114682231</v>
      </c>
      <c r="X70" s="336">
        <v>0.18378027069026803</v>
      </c>
      <c r="Y70" s="647">
        <v>1.192339592878058</v>
      </c>
      <c r="Z70" s="336">
        <v>0.18768485969361848</v>
      </c>
      <c r="AA70" s="647">
        <v>0.98353546022020011</v>
      </c>
      <c r="AB70" s="336">
        <v>5.4201612785271594E-3</v>
      </c>
      <c r="AC70" s="340">
        <v>3.8192218977908379</v>
      </c>
      <c r="AD70" s="813">
        <v>23225888000166</v>
      </c>
      <c r="AE70" s="337" t="s">
        <v>1933</v>
      </c>
      <c r="AF70" s="787" t="s">
        <v>1755</v>
      </c>
      <c r="AG70" s="341" t="s">
        <v>1436</v>
      </c>
      <c r="AH70" s="341" t="s">
        <v>1742</v>
      </c>
      <c r="AI70" s="341">
        <v>100</v>
      </c>
      <c r="AJ70" s="341">
        <v>0</v>
      </c>
      <c r="AK70" s="341">
        <v>0</v>
      </c>
      <c r="AL70" s="336">
        <v>5.0000000000000001E-3</v>
      </c>
      <c r="AM70" s="336">
        <v>0</v>
      </c>
      <c r="AN70" s="647" t="s">
        <v>34</v>
      </c>
      <c r="AO70" s="334" t="s">
        <v>1324</v>
      </c>
      <c r="AP70" s="337" t="s">
        <v>1744</v>
      </c>
      <c r="AQ70" s="343" t="s">
        <v>669</v>
      </c>
      <c r="AR70" s="336">
        <v>1.16666666666667E-3</v>
      </c>
      <c r="AS70" s="336">
        <v>1.16666666666667E-3</v>
      </c>
      <c r="AT70" s="336" t="s">
        <v>1418</v>
      </c>
      <c r="AW70" s="629"/>
      <c r="AX70" s="630"/>
      <c r="AY70" s="630"/>
      <c r="AZ70" s="630"/>
      <c r="BA70" s="630"/>
      <c r="BB70" s="792"/>
      <c r="BC70" s="630"/>
      <c r="BD70" s="630"/>
      <c r="BE70" s="630"/>
      <c r="BF70" s="630"/>
      <c r="BG70" s="795"/>
      <c r="BH70" s="631"/>
      <c r="BI70" s="632"/>
      <c r="BJ70" s="632"/>
      <c r="BK70" s="632"/>
      <c r="BL70" s="212"/>
      <c r="BM70" s="631"/>
      <c r="BN70" s="631"/>
      <c r="BO70" s="631"/>
      <c r="BP70" s="631"/>
      <c r="BQ70" s="631"/>
      <c r="BR70" s="631"/>
      <c r="BS70" s="631"/>
      <c r="BT70" s="631"/>
      <c r="BU70" s="631"/>
      <c r="BV70" s="633"/>
      <c r="BW70" s="630"/>
    </row>
    <row r="71" spans="2:75" customFormat="1" ht="18.75">
      <c r="B71" s="330" t="s">
        <v>1389</v>
      </c>
      <c r="C71" s="331">
        <v>836263000135</v>
      </c>
      <c r="D71" s="332" t="s">
        <v>11</v>
      </c>
      <c r="E71" s="332" t="s">
        <v>620</v>
      </c>
      <c r="F71" s="332" t="s">
        <v>663</v>
      </c>
      <c r="G71" s="333" t="s">
        <v>738</v>
      </c>
      <c r="H71" s="333" t="s">
        <v>34</v>
      </c>
      <c r="I71" s="333" t="s">
        <v>1304</v>
      </c>
      <c r="J71" s="333" t="s">
        <v>608</v>
      </c>
      <c r="K71" s="334" t="s">
        <v>48</v>
      </c>
      <c r="L71" s="335" t="s">
        <v>1418</v>
      </c>
      <c r="M71" s="335" t="s">
        <v>34</v>
      </c>
      <c r="N71" s="334">
        <v>180734</v>
      </c>
      <c r="O71" s="334" t="s">
        <v>1321</v>
      </c>
      <c r="P71" s="338">
        <v>34990</v>
      </c>
      <c r="Q71" s="339">
        <v>131.50599700000001</v>
      </c>
      <c r="R71" s="339">
        <v>160.57586744176709</v>
      </c>
      <c r="S71" s="334">
        <v>1</v>
      </c>
      <c r="T71" s="336">
        <v>9.7539587006266748E-2</v>
      </c>
      <c r="U71" s="647">
        <v>0.95394052056423473</v>
      </c>
      <c r="V71" s="336">
        <v>0.11349860221529928</v>
      </c>
      <c r="W71" s="647">
        <v>0.97674012193326265</v>
      </c>
      <c r="X71" s="336">
        <v>0.15857178693090401</v>
      </c>
      <c r="Y71" s="647">
        <v>1.0287906267685807</v>
      </c>
      <c r="Z71" s="336">
        <v>0.17942524559709261</v>
      </c>
      <c r="AA71" s="647">
        <v>0.94025214282886116</v>
      </c>
      <c r="AB71" s="336">
        <v>8.0603469695864766E-3</v>
      </c>
      <c r="AC71" s="340">
        <v>-0.33532441989923922</v>
      </c>
      <c r="AD71" s="813">
        <v>0</v>
      </c>
      <c r="AE71" s="337" t="s">
        <v>1766</v>
      </c>
      <c r="AF71" s="787" t="s">
        <v>1766</v>
      </c>
      <c r="AG71" s="341" t="s">
        <v>469</v>
      </c>
      <c r="AH71" s="341" t="s">
        <v>1742</v>
      </c>
      <c r="AI71" s="341">
        <v>1000</v>
      </c>
      <c r="AJ71" s="341">
        <v>1000</v>
      </c>
      <c r="AK71" s="341">
        <v>1000</v>
      </c>
      <c r="AL71" s="336">
        <v>5.0000000000000001E-3</v>
      </c>
      <c r="AM71" s="336">
        <v>0.2</v>
      </c>
      <c r="AN71" s="647" t="s">
        <v>64</v>
      </c>
      <c r="AO71" s="334" t="s">
        <v>1324</v>
      </c>
      <c r="AP71" s="337" t="s">
        <v>1744</v>
      </c>
      <c r="AQ71" s="343" t="s">
        <v>669</v>
      </c>
      <c r="AR71" s="336">
        <v>1.5E-3</v>
      </c>
      <c r="AS71" s="336">
        <v>1.5E-3</v>
      </c>
      <c r="AT71" s="336" t="s">
        <v>1418</v>
      </c>
      <c r="AW71" s="629"/>
      <c r="AX71" s="630"/>
      <c r="AY71" s="630"/>
      <c r="AZ71" s="630"/>
      <c r="BA71" s="630"/>
      <c r="BB71" s="792"/>
      <c r="BC71" s="630"/>
      <c r="BD71" s="630"/>
      <c r="BE71" s="630"/>
      <c r="BF71" s="630"/>
      <c r="BG71" s="795"/>
      <c r="BH71" s="631"/>
      <c r="BI71" s="632"/>
      <c r="BJ71" s="632"/>
      <c r="BK71" s="632"/>
      <c r="BL71" s="212"/>
      <c r="BM71" s="631"/>
      <c r="BN71" s="631"/>
      <c r="BO71" s="631"/>
      <c r="BP71" s="631"/>
      <c r="BQ71" s="631"/>
      <c r="BR71" s="631"/>
      <c r="BS71" s="631"/>
      <c r="BT71" s="631"/>
      <c r="BU71" s="631"/>
      <c r="BV71" s="633"/>
      <c r="BW71" s="630"/>
    </row>
    <row r="72" spans="2:75" customFormat="1" ht="18.75">
      <c r="B72" s="330" t="s">
        <v>904</v>
      </c>
      <c r="C72" s="331">
        <v>10705335000169</v>
      </c>
      <c r="D72" s="332" t="s">
        <v>11</v>
      </c>
      <c r="E72" s="332" t="s">
        <v>620</v>
      </c>
      <c r="F72" s="332" t="s">
        <v>663</v>
      </c>
      <c r="G72" s="333" t="s">
        <v>738</v>
      </c>
      <c r="H72" s="333" t="s">
        <v>34</v>
      </c>
      <c r="I72" s="333" t="s">
        <v>1418</v>
      </c>
      <c r="J72" s="333" t="s">
        <v>608</v>
      </c>
      <c r="K72" s="334" t="s">
        <v>48</v>
      </c>
      <c r="L72" s="335" t="s">
        <v>1418</v>
      </c>
      <c r="M72" s="335" t="s">
        <v>34</v>
      </c>
      <c r="N72" s="334">
        <v>230065</v>
      </c>
      <c r="O72" s="334" t="s">
        <v>1321</v>
      </c>
      <c r="P72" s="338">
        <v>39988</v>
      </c>
      <c r="Q72" s="339">
        <v>49.444105</v>
      </c>
      <c r="R72" s="339">
        <v>483.81745248790338</v>
      </c>
      <c r="S72" s="334">
        <v>1</v>
      </c>
      <c r="T72" s="336">
        <v>0.10142911291699797</v>
      </c>
      <c r="U72" s="647">
        <v>0.9919802179415943</v>
      </c>
      <c r="V72" s="336">
        <v>0.11561564631480037</v>
      </c>
      <c r="W72" s="647">
        <v>0.99495886534969968</v>
      </c>
      <c r="X72" s="336">
        <v>0.14423927638704859</v>
      </c>
      <c r="Y72" s="647">
        <v>0.93580338867933999</v>
      </c>
      <c r="Z72" s="336">
        <v>0.18275504003886622</v>
      </c>
      <c r="AA72" s="647">
        <v>0.95770145074892787</v>
      </c>
      <c r="AB72" s="336">
        <v>6.9958475056609935E-3</v>
      </c>
      <c r="AC72" s="340">
        <v>-8.373353933002034E-2</v>
      </c>
      <c r="AD72" s="813">
        <v>41888721000167</v>
      </c>
      <c r="AE72" s="337" t="s">
        <v>1773</v>
      </c>
      <c r="AF72" s="787" t="s">
        <v>1736</v>
      </c>
      <c r="AG72" s="341" t="s">
        <v>1437</v>
      </c>
      <c r="AH72" s="341" t="s">
        <v>1742</v>
      </c>
      <c r="AI72" s="341">
        <v>1000</v>
      </c>
      <c r="AJ72" s="341">
        <v>1000</v>
      </c>
      <c r="AK72" s="341">
        <v>1000</v>
      </c>
      <c r="AL72" s="336">
        <v>0.02</v>
      </c>
      <c r="AM72" s="336">
        <v>0.2</v>
      </c>
      <c r="AN72" s="647" t="s">
        <v>64</v>
      </c>
      <c r="AO72" s="334" t="s">
        <v>1324</v>
      </c>
      <c r="AP72" s="337" t="s">
        <v>1757</v>
      </c>
      <c r="AQ72" s="343" t="s">
        <v>668</v>
      </c>
      <c r="AR72" s="336">
        <v>3.3333333333333301E-3</v>
      </c>
      <c r="AS72" s="336">
        <v>3.3333333333333301E-3</v>
      </c>
      <c r="AT72" s="336" t="s">
        <v>1418</v>
      </c>
      <c r="AW72" s="629"/>
      <c r="AX72" s="630"/>
      <c r="AY72" s="630"/>
      <c r="AZ72" s="630"/>
      <c r="BA72" s="630"/>
      <c r="BB72" s="792"/>
      <c r="BC72" s="630"/>
      <c r="BD72" s="630"/>
      <c r="BE72" s="630"/>
      <c r="BF72" s="630"/>
      <c r="BG72" s="795"/>
      <c r="BH72" s="631"/>
      <c r="BI72" s="632"/>
      <c r="BJ72" s="632"/>
      <c r="BK72" s="632"/>
      <c r="BL72" s="212"/>
      <c r="BM72" s="631"/>
      <c r="BN72" s="631"/>
      <c r="BO72" s="631"/>
      <c r="BP72" s="631"/>
      <c r="BQ72" s="631"/>
      <c r="BR72" s="631"/>
      <c r="BS72" s="631"/>
      <c r="BT72" s="631"/>
      <c r="BU72" s="631"/>
      <c r="BV72" s="633"/>
      <c r="BW72" s="630"/>
    </row>
    <row r="73" spans="2:75" customFormat="1" ht="18.75">
      <c r="B73" s="330" t="s">
        <v>906</v>
      </c>
      <c r="C73" s="331">
        <v>35408329000170</v>
      </c>
      <c r="D73" s="332" t="s">
        <v>11</v>
      </c>
      <c r="E73" s="332" t="s">
        <v>620</v>
      </c>
      <c r="F73" s="332" t="s">
        <v>663</v>
      </c>
      <c r="G73" s="333" t="s">
        <v>738</v>
      </c>
      <c r="H73" s="333" t="s">
        <v>34</v>
      </c>
      <c r="I73" s="333" t="s">
        <v>1418</v>
      </c>
      <c r="J73" s="333" t="s">
        <v>608</v>
      </c>
      <c r="K73" s="334" t="s">
        <v>48</v>
      </c>
      <c r="L73" s="335" t="s">
        <v>1418</v>
      </c>
      <c r="M73" s="335" t="s">
        <v>34</v>
      </c>
      <c r="N73" s="334">
        <v>520901</v>
      </c>
      <c r="O73" s="334" t="s">
        <v>1321</v>
      </c>
      <c r="P73" s="338">
        <v>43826</v>
      </c>
      <c r="Q73" s="339">
        <v>0</v>
      </c>
      <c r="R73" s="339">
        <v>0</v>
      </c>
      <c r="S73" s="334">
        <v>1</v>
      </c>
      <c r="T73" s="336"/>
      <c r="U73" s="647"/>
      <c r="V73" s="336"/>
      <c r="W73" s="647"/>
      <c r="X73" s="336"/>
      <c r="Y73" s="647"/>
      <c r="Z73" s="336"/>
      <c r="AA73" s="647"/>
      <c r="AB73" s="336"/>
      <c r="AC73" s="340"/>
      <c r="AD73" s="813">
        <v>35399404000184</v>
      </c>
      <c r="AE73" s="337" t="s">
        <v>2048</v>
      </c>
      <c r="AF73" s="787" t="s">
        <v>1736</v>
      </c>
      <c r="AG73" s="341" t="s">
        <v>1437</v>
      </c>
      <c r="AH73" s="341" t="s">
        <v>1742</v>
      </c>
      <c r="AI73" s="341">
        <v>500</v>
      </c>
      <c r="AJ73" s="341">
        <v>500</v>
      </c>
      <c r="AK73" s="341">
        <v>0</v>
      </c>
      <c r="AL73" s="336">
        <v>3.4999999999999996E-3</v>
      </c>
      <c r="AM73" s="336">
        <v>0</v>
      </c>
      <c r="AN73" s="647" t="s">
        <v>64</v>
      </c>
      <c r="AO73" s="334" t="s">
        <v>1324</v>
      </c>
      <c r="AP73" s="337" t="s">
        <v>1744</v>
      </c>
      <c r="AQ73" s="343" t="s">
        <v>675</v>
      </c>
      <c r="AR73" s="336">
        <v>1.08E-3</v>
      </c>
      <c r="AS73" s="336">
        <v>1.08E-3</v>
      </c>
      <c r="AT73" s="336" t="s">
        <v>1418</v>
      </c>
      <c r="AW73" s="629"/>
      <c r="AX73" s="630"/>
      <c r="AY73" s="630"/>
      <c r="AZ73" s="630"/>
      <c r="BA73" s="630"/>
      <c r="BB73" s="792"/>
      <c r="BC73" s="630"/>
      <c r="BD73" s="630"/>
      <c r="BE73" s="630"/>
      <c r="BF73" s="630"/>
      <c r="BG73" s="795"/>
      <c r="BH73" s="631"/>
      <c r="BI73" s="632"/>
      <c r="BJ73" s="632"/>
      <c r="BK73" s="632"/>
      <c r="BL73" s="212"/>
      <c r="BM73" s="631"/>
      <c r="BN73" s="631"/>
      <c r="BO73" s="631"/>
      <c r="BP73" s="631"/>
      <c r="BQ73" s="631"/>
      <c r="BR73" s="631"/>
      <c r="BS73" s="631"/>
      <c r="BT73" s="631"/>
      <c r="BU73" s="631"/>
      <c r="BV73" s="633"/>
      <c r="BW73" s="630"/>
    </row>
    <row r="74" spans="2:75" customFormat="1" ht="18.75">
      <c r="B74" s="330" t="s">
        <v>485</v>
      </c>
      <c r="C74" s="331">
        <v>42887856000170</v>
      </c>
      <c r="D74" s="332" t="s">
        <v>11</v>
      </c>
      <c r="E74" s="332" t="s">
        <v>620</v>
      </c>
      <c r="F74" s="332" t="s">
        <v>663</v>
      </c>
      <c r="G74" s="333" t="s">
        <v>738</v>
      </c>
      <c r="H74" s="333" t="s">
        <v>34</v>
      </c>
      <c r="I74" s="333" t="s">
        <v>1418</v>
      </c>
      <c r="J74" s="333" t="s">
        <v>611</v>
      </c>
      <c r="K74" s="334" t="s">
        <v>48</v>
      </c>
      <c r="L74" s="335" t="s">
        <v>1418</v>
      </c>
      <c r="M74" s="335" t="s">
        <v>34</v>
      </c>
      <c r="N74" s="334">
        <v>609323</v>
      </c>
      <c r="O74" s="334" t="s">
        <v>1321</v>
      </c>
      <c r="P74" s="338">
        <v>44434</v>
      </c>
      <c r="Q74" s="339">
        <v>419.00590267000001</v>
      </c>
      <c r="R74" s="339">
        <v>114.60310140286295</v>
      </c>
      <c r="S74" s="334">
        <v>1</v>
      </c>
      <c r="T74" s="336">
        <v>0.11754090984266385</v>
      </c>
      <c r="U74" s="647">
        <v>1.1495541468275909</v>
      </c>
      <c r="V74" s="336">
        <v>0.13486114484436618</v>
      </c>
      <c r="W74" s="647">
        <v>1.1605807339325063</v>
      </c>
      <c r="X74" s="336"/>
      <c r="Y74" s="647"/>
      <c r="Z74" s="336"/>
      <c r="AA74" s="647"/>
      <c r="AB74" s="336">
        <v>1.5924141670546998E-3</v>
      </c>
      <c r="AC74" s="340">
        <v>11.717875816073892</v>
      </c>
      <c r="AD74" s="813">
        <v>0</v>
      </c>
      <c r="AE74" s="337" t="s">
        <v>1999</v>
      </c>
      <c r="AF74" s="787" t="s">
        <v>1755</v>
      </c>
      <c r="AG74" s="341" t="s">
        <v>1436</v>
      </c>
      <c r="AH74" s="341" t="s">
        <v>1812</v>
      </c>
      <c r="AI74" s="341">
        <v>100</v>
      </c>
      <c r="AJ74" s="341">
        <v>100</v>
      </c>
      <c r="AK74" s="341">
        <v>100</v>
      </c>
      <c r="AL74" s="336">
        <v>0</v>
      </c>
      <c r="AM74" s="336">
        <v>0</v>
      </c>
      <c r="AN74" s="647" t="s">
        <v>34</v>
      </c>
      <c r="AO74" s="334" t="s">
        <v>1324</v>
      </c>
      <c r="AP74" s="337" t="s">
        <v>1744</v>
      </c>
      <c r="AQ74" s="343" t="s">
        <v>675</v>
      </c>
      <c r="AR74" s="336">
        <v>9.9989999999999996E-4</v>
      </c>
      <c r="AS74" s="336">
        <v>9.9989999999999996E-4</v>
      </c>
      <c r="AT74" s="336" t="s">
        <v>1418</v>
      </c>
      <c r="AW74" s="629"/>
      <c r="AX74" s="630"/>
      <c r="AY74" s="630"/>
      <c r="AZ74" s="630"/>
      <c r="BA74" s="630"/>
      <c r="BB74" s="792"/>
      <c r="BC74" s="630"/>
      <c r="BD74" s="630"/>
      <c r="BE74" s="630"/>
      <c r="BF74" s="630"/>
      <c r="BG74" s="795"/>
      <c r="BH74" s="631"/>
      <c r="BI74" s="632"/>
      <c r="BJ74" s="632"/>
      <c r="BK74" s="632"/>
      <c r="BL74" s="212"/>
      <c r="BM74" s="631"/>
      <c r="BN74" s="631"/>
      <c r="BO74" s="631"/>
      <c r="BP74" s="631"/>
      <c r="BQ74" s="631"/>
      <c r="BR74" s="631"/>
      <c r="BS74" s="631"/>
      <c r="BT74" s="631"/>
      <c r="BU74" s="631"/>
      <c r="BV74" s="633"/>
      <c r="BW74" s="630"/>
    </row>
    <row r="75" spans="2:75" customFormat="1" ht="18.75">
      <c r="B75" s="330" t="s">
        <v>958</v>
      </c>
      <c r="C75" s="331">
        <v>26434293000109</v>
      </c>
      <c r="D75" s="332" t="s">
        <v>11</v>
      </c>
      <c r="E75" s="332" t="s">
        <v>620</v>
      </c>
      <c r="F75" s="332" t="s">
        <v>663</v>
      </c>
      <c r="G75" s="333" t="s">
        <v>738</v>
      </c>
      <c r="H75" s="333" t="s">
        <v>34</v>
      </c>
      <c r="I75" s="333" t="s">
        <v>1304</v>
      </c>
      <c r="J75" s="333" t="s">
        <v>608</v>
      </c>
      <c r="K75" s="334" t="s">
        <v>48</v>
      </c>
      <c r="L75" s="335" t="s">
        <v>1418</v>
      </c>
      <c r="M75" s="335" t="s">
        <v>34</v>
      </c>
      <c r="N75" s="334">
        <v>436070</v>
      </c>
      <c r="O75" s="334" t="s">
        <v>1321</v>
      </c>
      <c r="P75" s="338">
        <v>42761</v>
      </c>
      <c r="Q75" s="339">
        <v>41.457296999999997</v>
      </c>
      <c r="R75" s="339">
        <v>53.491441468253946</v>
      </c>
      <c r="S75" s="334">
        <v>1</v>
      </c>
      <c r="T75" s="336">
        <v>0.10471781027324401</v>
      </c>
      <c r="U75" s="647">
        <v>1.0241437913612152</v>
      </c>
      <c r="V75" s="336">
        <v>0.11361597538340495</v>
      </c>
      <c r="W75" s="647">
        <v>0.97775020558442305</v>
      </c>
      <c r="X75" s="336">
        <v>0.17194245025051313</v>
      </c>
      <c r="Y75" s="647">
        <v>1.1155375403471368</v>
      </c>
      <c r="Z75" s="336">
        <v>0.13807444138939484</v>
      </c>
      <c r="AA75" s="647">
        <v>0.72355921238532872</v>
      </c>
      <c r="AB75" s="336">
        <v>3.6521664220859427E-3</v>
      </c>
      <c r="AC75" s="340">
        <v>-0.70792447683170301</v>
      </c>
      <c r="AD75" s="813">
        <v>25682025000143</v>
      </c>
      <c r="AE75" s="337" t="s">
        <v>1913</v>
      </c>
      <c r="AF75" s="787" t="s">
        <v>1736</v>
      </c>
      <c r="AG75" s="341" t="s">
        <v>1437</v>
      </c>
      <c r="AH75" s="341" t="s">
        <v>1742</v>
      </c>
      <c r="AI75" s="341">
        <v>1000</v>
      </c>
      <c r="AJ75" s="341">
        <v>500</v>
      </c>
      <c r="AK75" s="341">
        <v>1000</v>
      </c>
      <c r="AL75" s="336">
        <v>4.5000000000000005E-3</v>
      </c>
      <c r="AM75" s="336">
        <v>0</v>
      </c>
      <c r="AN75" s="647" t="s">
        <v>64</v>
      </c>
      <c r="AO75" s="334" t="s">
        <v>1324</v>
      </c>
      <c r="AP75" s="337" t="s">
        <v>1744</v>
      </c>
      <c r="AQ75" s="343" t="s">
        <v>669</v>
      </c>
      <c r="AR75" s="336">
        <v>1.3500000000000001E-3</v>
      </c>
      <c r="AS75" s="336">
        <v>1.3500000000000001E-3</v>
      </c>
      <c r="AT75" s="336" t="s">
        <v>1418</v>
      </c>
      <c r="AW75" s="629"/>
      <c r="AX75" s="630"/>
      <c r="AY75" s="630"/>
      <c r="AZ75" s="630"/>
      <c r="BA75" s="630"/>
      <c r="BB75" s="792"/>
      <c r="BC75" s="630"/>
      <c r="BD75" s="630"/>
      <c r="BE75" s="630"/>
      <c r="BF75" s="630"/>
      <c r="BG75" s="795"/>
      <c r="BH75" s="631"/>
      <c r="BI75" s="632"/>
      <c r="BJ75" s="632"/>
      <c r="BK75" s="632"/>
      <c r="BL75" s="212"/>
      <c r="BM75" s="631"/>
      <c r="BN75" s="631"/>
      <c r="BO75" s="631"/>
      <c r="BP75" s="631"/>
      <c r="BQ75" s="631"/>
      <c r="BR75" s="631"/>
      <c r="BS75" s="631"/>
      <c r="BT75" s="631"/>
      <c r="BU75" s="631"/>
      <c r="BV75" s="633"/>
      <c r="BW75" s="630"/>
    </row>
    <row r="76" spans="2:75" customFormat="1" ht="18.75">
      <c r="B76" s="330" t="s">
        <v>985</v>
      </c>
      <c r="C76" s="331">
        <v>20879578000177</v>
      </c>
      <c r="D76" s="332" t="s">
        <v>11</v>
      </c>
      <c r="E76" s="332" t="s">
        <v>620</v>
      </c>
      <c r="F76" s="332" t="s">
        <v>663</v>
      </c>
      <c r="G76" s="333" t="s">
        <v>738</v>
      </c>
      <c r="H76" s="333" t="s">
        <v>34</v>
      </c>
      <c r="I76" s="333" t="s">
        <v>1418</v>
      </c>
      <c r="J76" s="333" t="s">
        <v>608</v>
      </c>
      <c r="K76" s="334" t="s">
        <v>48</v>
      </c>
      <c r="L76" s="335" t="s">
        <v>1418</v>
      </c>
      <c r="M76" s="335" t="s">
        <v>34</v>
      </c>
      <c r="N76" s="334">
        <v>387444</v>
      </c>
      <c r="O76" s="334" t="s">
        <v>1321</v>
      </c>
      <c r="P76" s="338">
        <v>41992</v>
      </c>
      <c r="Q76" s="339">
        <v>1592.869559</v>
      </c>
      <c r="R76" s="339">
        <v>742.20107589599991</v>
      </c>
      <c r="S76" s="334">
        <v>1</v>
      </c>
      <c r="T76" s="336">
        <v>0.11214758881632436</v>
      </c>
      <c r="U76" s="647">
        <v>1.0968072814230267</v>
      </c>
      <c r="V76" s="336">
        <v>0.12831185397434375</v>
      </c>
      <c r="W76" s="647">
        <v>1.1042192013840479</v>
      </c>
      <c r="X76" s="336">
        <v>0.18186785280995177</v>
      </c>
      <c r="Y76" s="647">
        <v>1.1799321045863904</v>
      </c>
      <c r="Z76" s="336">
        <v>0.17557175535935987</v>
      </c>
      <c r="AA76" s="647">
        <v>0.92005848255914369</v>
      </c>
      <c r="AB76" s="336">
        <v>2.1581841322683435E-3</v>
      </c>
      <c r="AC76" s="340">
        <v>5.6113935813960056</v>
      </c>
      <c r="AD76" s="813">
        <v>0</v>
      </c>
      <c r="AE76" s="337" t="s">
        <v>1819</v>
      </c>
      <c r="AF76" s="787" t="s">
        <v>1755</v>
      </c>
      <c r="AG76" s="341" t="s">
        <v>1436</v>
      </c>
      <c r="AH76" s="341" t="s">
        <v>1742</v>
      </c>
      <c r="AI76" s="341">
        <v>500</v>
      </c>
      <c r="AJ76" s="341">
        <v>100</v>
      </c>
      <c r="AK76" s="341">
        <v>500</v>
      </c>
      <c r="AL76" s="336">
        <v>5.0000000000000001E-3</v>
      </c>
      <c r="AM76" s="336">
        <v>0</v>
      </c>
      <c r="AN76" s="647" t="s">
        <v>64</v>
      </c>
      <c r="AO76" s="334" t="s">
        <v>1324</v>
      </c>
      <c r="AP76" s="337" t="s">
        <v>1744</v>
      </c>
      <c r="AQ76" s="343" t="s">
        <v>675</v>
      </c>
      <c r="AR76" s="336">
        <v>1.5E-3</v>
      </c>
      <c r="AS76" s="336">
        <v>1.5E-3</v>
      </c>
      <c r="AT76" s="336" t="s">
        <v>1418</v>
      </c>
      <c r="AW76" s="629"/>
      <c r="AX76" s="630"/>
      <c r="AY76" s="630"/>
      <c r="AZ76" s="630"/>
      <c r="BA76" s="630"/>
      <c r="BB76" s="792"/>
      <c r="BC76" s="630"/>
      <c r="BD76" s="630"/>
      <c r="BE76" s="630"/>
      <c r="BF76" s="630"/>
      <c r="BG76" s="795"/>
      <c r="BH76" s="631"/>
      <c r="BI76" s="632"/>
      <c r="BJ76" s="632"/>
      <c r="BK76" s="632"/>
      <c r="BL76" s="212"/>
      <c r="BM76" s="631"/>
      <c r="BN76" s="631"/>
      <c r="BO76" s="631"/>
      <c r="BP76" s="631"/>
      <c r="BQ76" s="631"/>
      <c r="BR76" s="631"/>
      <c r="BS76" s="631"/>
      <c r="BT76" s="631"/>
      <c r="BU76" s="631"/>
      <c r="BV76" s="633"/>
      <c r="BW76" s="630"/>
    </row>
    <row r="77" spans="2:75" customFormat="1" ht="18.75">
      <c r="B77" s="330" t="s">
        <v>986</v>
      </c>
      <c r="C77" s="331">
        <v>9720710000160</v>
      </c>
      <c r="D77" s="332" t="s">
        <v>11</v>
      </c>
      <c r="E77" s="332" t="s">
        <v>620</v>
      </c>
      <c r="F77" s="332" t="s">
        <v>663</v>
      </c>
      <c r="G77" s="333" t="s">
        <v>738</v>
      </c>
      <c r="H77" s="333" t="s">
        <v>34</v>
      </c>
      <c r="I77" s="333" t="s">
        <v>1418</v>
      </c>
      <c r="J77" s="333" t="s">
        <v>608</v>
      </c>
      <c r="K77" s="334" t="s">
        <v>48</v>
      </c>
      <c r="L77" s="335" t="s">
        <v>1418</v>
      </c>
      <c r="M77" s="335" t="s">
        <v>34</v>
      </c>
      <c r="N77" s="334">
        <v>217913</v>
      </c>
      <c r="O77" s="334" t="s">
        <v>1321</v>
      </c>
      <c r="P77" s="338">
        <v>39630</v>
      </c>
      <c r="Q77" s="339">
        <v>350.92524900000001</v>
      </c>
      <c r="R77" s="339">
        <v>218.41803179365078</v>
      </c>
      <c r="S77" s="334">
        <v>1</v>
      </c>
      <c r="T77" s="336">
        <v>0.10983315709156427</v>
      </c>
      <c r="U77" s="647">
        <v>1.074172059436838</v>
      </c>
      <c r="V77" s="336">
        <v>0.12478393745739536</v>
      </c>
      <c r="W77" s="647">
        <v>1.0738588485543454</v>
      </c>
      <c r="X77" s="336">
        <v>0.17070610538050546</v>
      </c>
      <c r="Y77" s="647">
        <v>1.1075163151447522</v>
      </c>
      <c r="Z77" s="336">
        <v>0.18715864941210492</v>
      </c>
      <c r="AA77" s="647">
        <v>0.98077793107136046</v>
      </c>
      <c r="AB77" s="336">
        <v>2.3488362791689687E-3</v>
      </c>
      <c r="AC77" s="340">
        <v>3.6539388234285255</v>
      </c>
      <c r="AD77" s="813">
        <v>0</v>
      </c>
      <c r="AE77" s="337" t="s">
        <v>1819</v>
      </c>
      <c r="AF77" s="787" t="s">
        <v>1755</v>
      </c>
      <c r="AG77" s="341" t="s">
        <v>1436</v>
      </c>
      <c r="AH77" s="341" t="s">
        <v>1742</v>
      </c>
      <c r="AI77" s="341">
        <v>1</v>
      </c>
      <c r="AJ77" s="341">
        <v>1</v>
      </c>
      <c r="AK77" s="341">
        <v>1</v>
      </c>
      <c r="AL77" s="336">
        <v>8.0000000000000002E-3</v>
      </c>
      <c r="AM77" s="336">
        <v>0.2</v>
      </c>
      <c r="AN77" s="647" t="s">
        <v>64</v>
      </c>
      <c r="AO77" s="334" t="s">
        <v>1324</v>
      </c>
      <c r="AP77" s="337" t="s">
        <v>1744</v>
      </c>
      <c r="AQ77" s="343" t="s">
        <v>675</v>
      </c>
      <c r="AR77" s="336">
        <v>2.3999999999999998E-3</v>
      </c>
      <c r="AS77" s="336">
        <v>2.3999999999999998E-3</v>
      </c>
      <c r="AT77" s="336" t="s">
        <v>1418</v>
      </c>
      <c r="AW77" s="629"/>
      <c r="AX77" s="630"/>
      <c r="AY77" s="630"/>
      <c r="AZ77" s="630"/>
      <c r="BA77" s="630"/>
      <c r="BB77" s="792"/>
      <c r="BC77" s="630"/>
      <c r="BD77" s="630"/>
      <c r="BE77" s="630"/>
      <c r="BF77" s="630"/>
      <c r="BG77" s="795"/>
      <c r="BH77" s="631"/>
      <c r="BI77" s="632"/>
      <c r="BJ77" s="632"/>
      <c r="BK77" s="632"/>
      <c r="BL77" s="212"/>
      <c r="BM77" s="631"/>
      <c r="BN77" s="631"/>
      <c r="BO77" s="631"/>
      <c r="BP77" s="631"/>
      <c r="BQ77" s="631"/>
      <c r="BR77" s="631"/>
      <c r="BS77" s="631"/>
      <c r="BT77" s="631"/>
      <c r="BU77" s="631"/>
      <c r="BV77" s="633"/>
      <c r="BW77" s="630"/>
    </row>
    <row r="78" spans="2:75" customFormat="1" ht="18.75">
      <c r="B78" s="330" t="s">
        <v>239</v>
      </c>
      <c r="C78" s="331">
        <v>26978438000132</v>
      </c>
      <c r="D78" s="332" t="s">
        <v>11</v>
      </c>
      <c r="E78" s="332" t="s">
        <v>620</v>
      </c>
      <c r="F78" s="332" t="s">
        <v>663</v>
      </c>
      <c r="G78" s="333" t="s">
        <v>738</v>
      </c>
      <c r="H78" s="333" t="s">
        <v>34</v>
      </c>
      <c r="I78" s="333" t="s">
        <v>1418</v>
      </c>
      <c r="J78" s="333" t="s">
        <v>608</v>
      </c>
      <c r="K78" s="334" t="s">
        <v>48</v>
      </c>
      <c r="L78" s="335" t="s">
        <v>1418</v>
      </c>
      <c r="M78" s="335" t="s">
        <v>34</v>
      </c>
      <c r="N78" s="334">
        <v>456497</v>
      </c>
      <c r="O78" s="334" t="s">
        <v>1321</v>
      </c>
      <c r="P78" s="338">
        <v>43034</v>
      </c>
      <c r="Q78" s="339">
        <v>3050.84531182</v>
      </c>
      <c r="R78" s="339">
        <v>1474.01800047652</v>
      </c>
      <c r="S78" s="334">
        <v>1</v>
      </c>
      <c r="T78" s="336">
        <v>0.11466335690817187</v>
      </c>
      <c r="U78" s="647">
        <v>1.1214115800141384</v>
      </c>
      <c r="V78" s="336">
        <v>0.13089995076056216</v>
      </c>
      <c r="W78" s="647">
        <v>1.1264917044916263</v>
      </c>
      <c r="X78" s="336">
        <v>0.19888693404701563</v>
      </c>
      <c r="Y78" s="647">
        <v>1.2903494215113345</v>
      </c>
      <c r="Z78" s="336">
        <v>0.18781615393358519</v>
      </c>
      <c r="AA78" s="647">
        <v>0.98422348876411536</v>
      </c>
      <c r="AB78" s="336">
        <v>1.8882846911030759E-3</v>
      </c>
      <c r="AC78" s="340">
        <v>7.7840579033203365</v>
      </c>
      <c r="AD78" s="813">
        <v>0</v>
      </c>
      <c r="AE78" s="337" t="s">
        <v>1960</v>
      </c>
      <c r="AF78" s="787" t="s">
        <v>1736</v>
      </c>
      <c r="AG78" s="341" t="s">
        <v>1437</v>
      </c>
      <c r="AH78" s="341" t="s">
        <v>1742</v>
      </c>
      <c r="AI78" s="341">
        <v>500</v>
      </c>
      <c r="AJ78" s="341">
        <v>100</v>
      </c>
      <c r="AK78" s="341">
        <v>500</v>
      </c>
      <c r="AL78" s="336">
        <v>4.0000000000000001E-3</v>
      </c>
      <c r="AM78" s="336">
        <v>0.1</v>
      </c>
      <c r="AN78" s="647" t="s">
        <v>64</v>
      </c>
      <c r="AO78" s="334" t="s">
        <v>1324</v>
      </c>
      <c r="AP78" s="337" t="s">
        <v>1744</v>
      </c>
      <c r="AQ78" s="343" t="s">
        <v>669</v>
      </c>
      <c r="AR78" s="336">
        <v>1.4E-3</v>
      </c>
      <c r="AS78" s="336">
        <v>1.4E-3</v>
      </c>
      <c r="AT78" s="336" t="s">
        <v>1418</v>
      </c>
      <c r="AW78" s="629"/>
      <c r="AX78" s="630"/>
      <c r="AY78" s="630"/>
      <c r="AZ78" s="630"/>
      <c r="BA78" s="630"/>
      <c r="BB78" s="792"/>
      <c r="BC78" s="630"/>
      <c r="BD78" s="630"/>
      <c r="BE78" s="630"/>
      <c r="BF78" s="630"/>
      <c r="BG78" s="795"/>
      <c r="BH78" s="631"/>
      <c r="BI78" s="632"/>
      <c r="BJ78" s="632"/>
      <c r="BK78" s="632"/>
      <c r="BL78" s="212"/>
      <c r="BM78" s="631"/>
      <c r="BN78" s="631"/>
      <c r="BO78" s="631"/>
      <c r="BP78" s="631"/>
      <c r="BQ78" s="631"/>
      <c r="BR78" s="631"/>
      <c r="BS78" s="631"/>
      <c r="BT78" s="631"/>
      <c r="BU78" s="631"/>
      <c r="BV78" s="633"/>
      <c r="BW78" s="630"/>
    </row>
    <row r="79" spans="2:75" customFormat="1" ht="18.75">
      <c r="B79" s="330" t="s">
        <v>477</v>
      </c>
      <c r="C79" s="331">
        <v>41993440000174</v>
      </c>
      <c r="D79" s="332" t="s">
        <v>11</v>
      </c>
      <c r="E79" s="332" t="s">
        <v>620</v>
      </c>
      <c r="F79" s="332" t="s">
        <v>663</v>
      </c>
      <c r="G79" s="333" t="s">
        <v>738</v>
      </c>
      <c r="H79" s="333" t="s">
        <v>34</v>
      </c>
      <c r="I79" s="333" t="s">
        <v>1418</v>
      </c>
      <c r="J79" s="333" t="s">
        <v>608</v>
      </c>
      <c r="K79" s="334" t="s">
        <v>48</v>
      </c>
      <c r="L79" s="335" t="s">
        <v>1418</v>
      </c>
      <c r="M79" s="335" t="s">
        <v>34</v>
      </c>
      <c r="N79" s="334">
        <v>627372</v>
      </c>
      <c r="O79" s="334" t="s">
        <v>1321</v>
      </c>
      <c r="P79" s="338">
        <v>44441</v>
      </c>
      <c r="Q79" s="339">
        <v>88.35</v>
      </c>
      <c r="R79" s="339">
        <v>65.194577777777781</v>
      </c>
      <c r="S79" s="334">
        <v>1</v>
      </c>
      <c r="T79" s="336">
        <v>8.3172147001932872E-2</v>
      </c>
      <c r="U79" s="647">
        <v>0.81342646245130568</v>
      </c>
      <c r="V79" s="336">
        <v>8.1081081081080253E-2</v>
      </c>
      <c r="W79" s="647">
        <v>0.69776317483969685</v>
      </c>
      <c r="X79" s="336"/>
      <c r="Y79" s="647"/>
      <c r="Z79" s="336"/>
      <c r="AA79" s="647"/>
      <c r="AB79" s="336">
        <v>1.8950151079166914E-2</v>
      </c>
      <c r="AC79" s="340">
        <v>-1.8533019689005121</v>
      </c>
      <c r="AD79" s="813">
        <v>29197090000134</v>
      </c>
      <c r="AE79" s="337" t="s">
        <v>1826</v>
      </c>
      <c r="AF79" s="787" t="s">
        <v>1778</v>
      </c>
      <c r="AG79" s="341" t="s">
        <v>59</v>
      </c>
      <c r="AH79" s="341" t="s">
        <v>1742</v>
      </c>
      <c r="AI79" s="341">
        <v>100</v>
      </c>
      <c r="AJ79" s="341">
        <v>1</v>
      </c>
      <c r="AK79" s="341">
        <v>100</v>
      </c>
      <c r="AL79" s="336">
        <v>0</v>
      </c>
      <c r="AM79" s="336">
        <v>0</v>
      </c>
      <c r="AN79" s="647" t="s">
        <v>64</v>
      </c>
      <c r="AO79" s="334" t="s">
        <v>1324</v>
      </c>
      <c r="AP79" s="337" t="s">
        <v>1744</v>
      </c>
      <c r="AQ79" s="343" t="s">
        <v>669</v>
      </c>
      <c r="AR79" s="336">
        <v>2.0996999999999999E-3</v>
      </c>
      <c r="AS79" s="336">
        <v>2.0996999999999999E-3</v>
      </c>
      <c r="AT79" s="336" t="s">
        <v>1418</v>
      </c>
      <c r="AW79" s="629"/>
      <c r="AX79" s="630"/>
      <c r="AY79" s="630"/>
      <c r="AZ79" s="630"/>
      <c r="BA79" s="630"/>
      <c r="BB79" s="792"/>
      <c r="BC79" s="630"/>
      <c r="BD79" s="630"/>
      <c r="BE79" s="630"/>
      <c r="BF79" s="630"/>
      <c r="BG79" s="795"/>
      <c r="BH79" s="631"/>
      <c r="BI79" s="632"/>
      <c r="BJ79" s="632"/>
      <c r="BK79" s="632"/>
      <c r="BL79" s="212"/>
      <c r="BM79" s="631"/>
      <c r="BN79" s="631"/>
      <c r="BO79" s="631"/>
      <c r="BP79" s="631"/>
      <c r="BQ79" s="631"/>
      <c r="BR79" s="631"/>
      <c r="BS79" s="631"/>
      <c r="BT79" s="631"/>
      <c r="BU79" s="631"/>
      <c r="BV79" s="633"/>
      <c r="BW79" s="630"/>
    </row>
    <row r="80" spans="2:75" customFormat="1" ht="18.75">
      <c r="B80" s="330" t="s">
        <v>1034</v>
      </c>
      <c r="C80" s="331">
        <v>27945264000174</v>
      </c>
      <c r="D80" s="332" t="s">
        <v>11</v>
      </c>
      <c r="E80" s="332" t="s">
        <v>620</v>
      </c>
      <c r="F80" s="332" t="s">
        <v>663</v>
      </c>
      <c r="G80" s="333" t="s">
        <v>738</v>
      </c>
      <c r="H80" s="333" t="s">
        <v>34</v>
      </c>
      <c r="I80" s="333" t="s">
        <v>1418</v>
      </c>
      <c r="J80" s="333" t="s">
        <v>608</v>
      </c>
      <c r="K80" s="334" t="s">
        <v>48</v>
      </c>
      <c r="L80" s="335" t="s">
        <v>1418</v>
      </c>
      <c r="M80" s="335" t="s">
        <v>34</v>
      </c>
      <c r="N80" s="334">
        <v>467286</v>
      </c>
      <c r="O80" s="334" t="s">
        <v>1321</v>
      </c>
      <c r="P80" s="338">
        <v>43129</v>
      </c>
      <c r="Q80" s="339">
        <v>3861.54439529</v>
      </c>
      <c r="R80" s="339">
        <v>4094.142302451281</v>
      </c>
      <c r="S80" s="334">
        <v>1</v>
      </c>
      <c r="T80" s="336">
        <v>0.11131716446518447</v>
      </c>
      <c r="U80" s="647">
        <v>1.0886857026658323</v>
      </c>
      <c r="V80" s="336">
        <v>0.12551552704613855</v>
      </c>
      <c r="W80" s="647">
        <v>1.0801547226018393</v>
      </c>
      <c r="X80" s="336">
        <v>0.16528317468045528</v>
      </c>
      <c r="Y80" s="647">
        <v>1.0723331316679954</v>
      </c>
      <c r="Z80" s="336">
        <v>0.18739291363380572</v>
      </c>
      <c r="AA80" s="647">
        <v>0.98200555896569219</v>
      </c>
      <c r="AB80" s="336">
        <v>8.0853988339465929E-3</v>
      </c>
      <c r="AC80" s="340">
        <v>1.1519646526242862</v>
      </c>
      <c r="AD80" s="813">
        <v>0</v>
      </c>
      <c r="AE80" s="337" t="s">
        <v>1928</v>
      </c>
      <c r="AF80" s="787" t="s">
        <v>1778</v>
      </c>
      <c r="AG80" s="341" t="s">
        <v>59</v>
      </c>
      <c r="AH80" s="341" t="s">
        <v>1742</v>
      </c>
      <c r="AI80" s="341">
        <v>1</v>
      </c>
      <c r="AJ80" s="341">
        <v>1</v>
      </c>
      <c r="AK80" s="341">
        <v>1</v>
      </c>
      <c r="AL80" s="336">
        <v>9.0000000000000011E-3</v>
      </c>
      <c r="AM80" s="336">
        <v>0.2</v>
      </c>
      <c r="AN80" s="647" t="s">
        <v>64</v>
      </c>
      <c r="AO80" s="334" t="s">
        <v>1324</v>
      </c>
      <c r="AP80" s="337" t="s">
        <v>1744</v>
      </c>
      <c r="AQ80" s="343" t="s">
        <v>675</v>
      </c>
      <c r="AR80" s="336">
        <v>1.92586666666667E-3</v>
      </c>
      <c r="AS80" s="336">
        <v>1.92586666666667E-3</v>
      </c>
      <c r="AT80" s="336" t="s">
        <v>1418</v>
      </c>
      <c r="AW80" s="629"/>
      <c r="AX80" s="630"/>
      <c r="AY80" s="630"/>
      <c r="AZ80" s="630"/>
      <c r="BA80" s="630"/>
      <c r="BB80" s="792"/>
      <c r="BC80" s="630"/>
      <c r="BD80" s="630"/>
      <c r="BE80" s="630"/>
      <c r="BF80" s="630"/>
      <c r="BG80" s="795"/>
      <c r="BH80" s="631"/>
      <c r="BI80" s="632"/>
      <c r="BJ80" s="632"/>
      <c r="BK80" s="632"/>
      <c r="BL80" s="212"/>
      <c r="BM80" s="631"/>
      <c r="BN80" s="631"/>
      <c r="BO80" s="631"/>
      <c r="BP80" s="631"/>
      <c r="BQ80" s="631"/>
      <c r="BR80" s="631"/>
      <c r="BS80" s="631"/>
      <c r="BT80" s="631"/>
      <c r="BU80" s="631"/>
      <c r="BV80" s="633"/>
      <c r="BW80" s="630"/>
    </row>
    <row r="81" spans="2:75" customFormat="1" ht="18.75">
      <c r="B81" s="330" t="s">
        <v>1059</v>
      </c>
      <c r="C81" s="331">
        <v>19488768000184</v>
      </c>
      <c r="D81" s="332" t="s">
        <v>11</v>
      </c>
      <c r="E81" s="332" t="s">
        <v>620</v>
      </c>
      <c r="F81" s="332" t="s">
        <v>663</v>
      </c>
      <c r="G81" s="333" t="s">
        <v>738</v>
      </c>
      <c r="H81" s="333" t="s">
        <v>34</v>
      </c>
      <c r="I81" s="333" t="s">
        <v>1418</v>
      </c>
      <c r="J81" s="333" t="s">
        <v>608</v>
      </c>
      <c r="K81" s="334" t="s">
        <v>48</v>
      </c>
      <c r="L81" s="335" t="s">
        <v>1418</v>
      </c>
      <c r="M81" s="335" t="s">
        <v>34</v>
      </c>
      <c r="N81" s="334">
        <v>378615</v>
      </c>
      <c r="O81" s="334" t="s">
        <v>1321</v>
      </c>
      <c r="P81" s="338">
        <v>41907</v>
      </c>
      <c r="Q81" s="339">
        <v>1268.5460210000001</v>
      </c>
      <c r="R81" s="339">
        <v>923.01629575403217</v>
      </c>
      <c r="S81" s="334">
        <v>1</v>
      </c>
      <c r="T81" s="336">
        <v>0.11159174243486181</v>
      </c>
      <c r="U81" s="647">
        <v>1.0913710846668105</v>
      </c>
      <c r="V81" s="336">
        <v>0.12750033534617611</v>
      </c>
      <c r="W81" s="647">
        <v>1.0972354783393889</v>
      </c>
      <c r="X81" s="336">
        <v>0.19256817798732628</v>
      </c>
      <c r="Y81" s="647">
        <v>1.2493542537525315</v>
      </c>
      <c r="Z81" s="336">
        <v>0.18855991607688827</v>
      </c>
      <c r="AA81" s="647">
        <v>0.98812106709356662</v>
      </c>
      <c r="AB81" s="336">
        <v>1.8306270669415613E-3</v>
      </c>
      <c r="AC81" s="340">
        <v>6.1721484201535306</v>
      </c>
      <c r="AD81" s="813">
        <v>0</v>
      </c>
      <c r="AE81" s="337" t="s">
        <v>1841</v>
      </c>
      <c r="AF81" s="787" t="s">
        <v>1780</v>
      </c>
      <c r="AG81" s="341" t="s">
        <v>719</v>
      </c>
      <c r="AH81" s="341" t="s">
        <v>1742</v>
      </c>
      <c r="AI81" s="341">
        <v>1000</v>
      </c>
      <c r="AJ81" s="341">
        <v>0</v>
      </c>
      <c r="AK81" s="341">
        <v>0</v>
      </c>
      <c r="AL81" s="336">
        <v>4.5000000000000005E-3</v>
      </c>
      <c r="AM81" s="336">
        <v>0</v>
      </c>
      <c r="AN81" s="647" t="s">
        <v>64</v>
      </c>
      <c r="AO81" s="334" t="s">
        <v>1324</v>
      </c>
      <c r="AP81" s="337" t="s">
        <v>1744</v>
      </c>
      <c r="AQ81" s="343" t="s">
        <v>669</v>
      </c>
      <c r="AR81" s="336">
        <v>1.6199999999999999E-3</v>
      </c>
      <c r="AS81" s="336">
        <v>1.6199999999999999E-3</v>
      </c>
      <c r="AT81" s="336" t="s">
        <v>1418</v>
      </c>
      <c r="AW81" s="629"/>
      <c r="AX81" s="630"/>
      <c r="AY81" s="630"/>
      <c r="AZ81" s="630"/>
      <c r="BA81" s="630"/>
      <c r="BB81" s="792"/>
      <c r="BC81" s="630"/>
      <c r="BD81" s="630"/>
      <c r="BE81" s="630"/>
      <c r="BF81" s="630"/>
      <c r="BG81" s="795"/>
      <c r="BH81" s="631"/>
      <c r="BI81" s="632"/>
      <c r="BJ81" s="632"/>
      <c r="BK81" s="632"/>
      <c r="BL81" s="212"/>
      <c r="BM81" s="631"/>
      <c r="BN81" s="631"/>
      <c r="BO81" s="631"/>
      <c r="BP81" s="631"/>
      <c r="BQ81" s="631"/>
      <c r="BR81" s="631"/>
      <c r="BS81" s="631"/>
      <c r="BT81" s="631"/>
      <c r="BU81" s="631"/>
      <c r="BV81" s="633"/>
      <c r="BW81" s="630"/>
    </row>
    <row r="82" spans="2:75" customFormat="1" ht="18.75">
      <c r="B82" s="330" t="s">
        <v>1135</v>
      </c>
      <c r="C82" s="331">
        <v>2603461000184</v>
      </c>
      <c r="D82" s="332" t="s">
        <v>11</v>
      </c>
      <c r="E82" s="332" t="s">
        <v>620</v>
      </c>
      <c r="F82" s="332" t="s">
        <v>663</v>
      </c>
      <c r="G82" s="333" t="s">
        <v>738</v>
      </c>
      <c r="H82" s="333" t="s">
        <v>34</v>
      </c>
      <c r="I82" s="333" t="s">
        <v>1418</v>
      </c>
      <c r="J82" s="333" t="s">
        <v>608</v>
      </c>
      <c r="K82" s="334" t="s">
        <v>48</v>
      </c>
      <c r="L82" s="335" t="s">
        <v>1418</v>
      </c>
      <c r="M82" s="335" t="s">
        <v>34</v>
      </c>
      <c r="N82" s="334">
        <v>143367</v>
      </c>
      <c r="O82" s="334" t="s">
        <v>1321</v>
      </c>
      <c r="P82" s="338">
        <v>35973</v>
      </c>
      <c r="Q82" s="339">
        <v>413.38589000000002</v>
      </c>
      <c r="R82" s="339">
        <v>650.39959471599968</v>
      </c>
      <c r="S82" s="334">
        <v>1</v>
      </c>
      <c r="T82" s="336">
        <v>9.3660247756647053E-2</v>
      </c>
      <c r="U82" s="647">
        <v>0.91600044908341416</v>
      </c>
      <c r="V82" s="336">
        <v>0.11182419308727232</v>
      </c>
      <c r="W82" s="647">
        <v>0.96233058257371296</v>
      </c>
      <c r="X82" s="336">
        <v>0.13544017882171322</v>
      </c>
      <c r="Y82" s="647">
        <v>0.87871612697632484</v>
      </c>
      <c r="Z82" s="336">
        <v>0.1679548111969531</v>
      </c>
      <c r="AA82" s="647">
        <v>0.88014298434328497</v>
      </c>
      <c r="AB82" s="336">
        <v>1.04205218483269E-2</v>
      </c>
      <c r="AC82" s="340">
        <v>-0.42005960579536072</v>
      </c>
      <c r="AD82" s="813">
        <v>14284014000199</v>
      </c>
      <c r="AE82" s="337" t="s">
        <v>1782</v>
      </c>
      <c r="AF82" s="787" t="s">
        <v>1778</v>
      </c>
      <c r="AG82" s="341" t="s">
        <v>59</v>
      </c>
      <c r="AH82" s="341" t="s">
        <v>1742</v>
      </c>
      <c r="AI82" s="341">
        <v>20000</v>
      </c>
      <c r="AJ82" s="341">
        <v>100</v>
      </c>
      <c r="AK82" s="341">
        <v>1000</v>
      </c>
      <c r="AL82" s="336">
        <v>5.0000000000000001E-3</v>
      </c>
      <c r="AM82" s="336">
        <v>0.2</v>
      </c>
      <c r="AN82" s="647" t="s">
        <v>64</v>
      </c>
      <c r="AO82" s="334" t="s">
        <v>1324</v>
      </c>
      <c r="AP82" s="337" t="s">
        <v>1744</v>
      </c>
      <c r="AQ82" s="343" t="s">
        <v>669</v>
      </c>
      <c r="AR82" s="336">
        <v>1.33333333333333E-3</v>
      </c>
      <c r="AS82" s="336">
        <v>1.33333333333333E-3</v>
      </c>
      <c r="AT82" s="336" t="s">
        <v>1418</v>
      </c>
      <c r="AW82" s="629"/>
      <c r="AX82" s="630"/>
      <c r="AY82" s="630"/>
      <c r="AZ82" s="630"/>
      <c r="BA82" s="630"/>
      <c r="BB82" s="792"/>
      <c r="BC82" s="630"/>
      <c r="BD82" s="630"/>
      <c r="BE82" s="630"/>
      <c r="BF82" s="630"/>
      <c r="BG82" s="795"/>
      <c r="BH82" s="631"/>
      <c r="BI82" s="632"/>
      <c r="BJ82" s="632"/>
      <c r="BK82" s="632"/>
      <c r="BL82" s="212"/>
      <c r="BM82" s="631"/>
      <c r="BN82" s="631"/>
      <c r="BO82" s="631"/>
      <c r="BP82" s="631"/>
      <c r="BQ82" s="631"/>
      <c r="BR82" s="631"/>
      <c r="BS82" s="631"/>
      <c r="BT82" s="631"/>
      <c r="BU82" s="631"/>
      <c r="BV82" s="633"/>
      <c r="BW82" s="630"/>
    </row>
    <row r="83" spans="2:75" customFormat="1" ht="18.75">
      <c r="B83" s="330" t="s">
        <v>346</v>
      </c>
      <c r="C83" s="331">
        <v>29206196000157</v>
      </c>
      <c r="D83" s="332" t="s">
        <v>11</v>
      </c>
      <c r="E83" s="332" t="s">
        <v>620</v>
      </c>
      <c r="F83" s="332" t="s">
        <v>663</v>
      </c>
      <c r="G83" s="333" t="s">
        <v>738</v>
      </c>
      <c r="H83" s="333" t="s">
        <v>34</v>
      </c>
      <c r="I83" s="333" t="s">
        <v>1418</v>
      </c>
      <c r="J83" s="333" t="s">
        <v>608</v>
      </c>
      <c r="K83" s="334" t="s">
        <v>48</v>
      </c>
      <c r="L83" s="335" t="s">
        <v>1418</v>
      </c>
      <c r="M83" s="335" t="s">
        <v>34</v>
      </c>
      <c r="N83" s="334">
        <v>471501</v>
      </c>
      <c r="O83" s="334" t="s">
        <v>1321</v>
      </c>
      <c r="P83" s="338">
        <v>43109</v>
      </c>
      <c r="Q83" s="339">
        <v>1032.1907253899999</v>
      </c>
      <c r="R83" s="339">
        <v>1016.8948163769998</v>
      </c>
      <c r="S83" s="334">
        <v>1</v>
      </c>
      <c r="T83" s="336">
        <v>0.11110583793534579</v>
      </c>
      <c r="U83" s="647">
        <v>1.0866189219251021</v>
      </c>
      <c r="V83" s="336">
        <v>0.12612058582690899</v>
      </c>
      <c r="W83" s="647">
        <v>1.0853617046771378</v>
      </c>
      <c r="X83" s="336">
        <v>0.19018894654547003</v>
      </c>
      <c r="Y83" s="647">
        <v>1.2339181471558303</v>
      </c>
      <c r="Z83" s="336">
        <v>0.1794787222136689</v>
      </c>
      <c r="AA83" s="647">
        <v>0.94053237933158829</v>
      </c>
      <c r="AB83" s="336">
        <v>1.6606488805316559E-3</v>
      </c>
      <c r="AC83" s="340">
        <v>5.9730582160576429</v>
      </c>
      <c r="AD83" s="813">
        <v>0</v>
      </c>
      <c r="AE83" s="337" t="s">
        <v>1893</v>
      </c>
      <c r="AF83" s="787" t="s">
        <v>1736</v>
      </c>
      <c r="AG83" s="341" t="s">
        <v>1437</v>
      </c>
      <c r="AH83" s="341" t="s">
        <v>1742</v>
      </c>
      <c r="AI83" s="341">
        <v>500</v>
      </c>
      <c r="AJ83" s="341">
        <v>100</v>
      </c>
      <c r="AK83" s="341">
        <v>100</v>
      </c>
      <c r="AL83" s="336">
        <v>6.0000000000000001E-3</v>
      </c>
      <c r="AM83" s="336">
        <v>0</v>
      </c>
      <c r="AN83" s="647" t="s">
        <v>64</v>
      </c>
      <c r="AO83" s="334" t="s">
        <v>1324</v>
      </c>
      <c r="AP83" s="337" t="s">
        <v>1744</v>
      </c>
      <c r="AQ83" s="343" t="s">
        <v>662</v>
      </c>
      <c r="AR83" s="336">
        <v>1.1199999999999999E-3</v>
      </c>
      <c r="AS83" s="336">
        <v>1.1199999999999999E-3</v>
      </c>
      <c r="AT83" s="336" t="s">
        <v>1418</v>
      </c>
      <c r="AW83" s="629"/>
      <c r="AX83" s="630"/>
      <c r="AY83" s="630"/>
      <c r="AZ83" s="630"/>
      <c r="BA83" s="630"/>
      <c r="BB83" s="792"/>
      <c r="BC83" s="630"/>
      <c r="BD83" s="630"/>
      <c r="BE83" s="630"/>
      <c r="BF83" s="630"/>
      <c r="BG83" s="795"/>
      <c r="BH83" s="631"/>
      <c r="BI83" s="632"/>
      <c r="BJ83" s="632"/>
      <c r="BK83" s="632"/>
      <c r="BL83" s="212"/>
      <c r="BM83" s="631"/>
      <c r="BN83" s="631"/>
      <c r="BO83" s="631"/>
      <c r="BP83" s="631"/>
      <c r="BQ83" s="631"/>
      <c r="BR83" s="631"/>
      <c r="BS83" s="631"/>
      <c r="BT83" s="631"/>
      <c r="BU83" s="631"/>
      <c r="BV83" s="633"/>
      <c r="BW83" s="630"/>
    </row>
    <row r="84" spans="2:75" customFormat="1" ht="18.75">
      <c r="B84" s="330" t="s">
        <v>1157</v>
      </c>
      <c r="C84" s="331">
        <v>9543255000175</v>
      </c>
      <c r="D84" s="332" t="s">
        <v>11</v>
      </c>
      <c r="E84" s="332" t="s">
        <v>620</v>
      </c>
      <c r="F84" s="332" t="s">
        <v>663</v>
      </c>
      <c r="G84" s="333" t="s">
        <v>738</v>
      </c>
      <c r="H84" s="333" t="s">
        <v>34</v>
      </c>
      <c r="I84" s="333" t="s">
        <v>1418</v>
      </c>
      <c r="J84" s="333" t="s">
        <v>608</v>
      </c>
      <c r="K84" s="334" t="s">
        <v>48</v>
      </c>
      <c r="L84" s="335" t="s">
        <v>1418</v>
      </c>
      <c r="M84" s="335" t="s">
        <v>34</v>
      </c>
      <c r="N84" s="334">
        <v>215740</v>
      </c>
      <c r="O84" s="334" t="s">
        <v>1321</v>
      </c>
      <c r="P84" s="338">
        <v>39676</v>
      </c>
      <c r="Q84" s="339">
        <v>361.17934500000001</v>
      </c>
      <c r="R84" s="339">
        <v>227.95405093172695</v>
      </c>
      <c r="S84" s="334">
        <v>1</v>
      </c>
      <c r="T84" s="336">
        <v>0.11026920557731068</v>
      </c>
      <c r="U84" s="647">
        <v>1.0784366286466445</v>
      </c>
      <c r="V84" s="336">
        <v>0.12555078986355661</v>
      </c>
      <c r="W84" s="647">
        <v>1.0804581854455428</v>
      </c>
      <c r="X84" s="336">
        <v>0.17836966640082719</v>
      </c>
      <c r="Y84" s="647">
        <v>1.1572363813555941</v>
      </c>
      <c r="Z84" s="336">
        <v>0.18111799282761298</v>
      </c>
      <c r="AA84" s="647">
        <v>0.94912274075095304</v>
      </c>
      <c r="AB84" s="336">
        <v>2.5785853814525476E-2</v>
      </c>
      <c r="AC84" s="340">
        <v>0.36257695958966268</v>
      </c>
      <c r="AD84" s="813">
        <v>0</v>
      </c>
      <c r="AE84" s="337" t="s">
        <v>1779</v>
      </c>
      <c r="AF84" s="787" t="s">
        <v>1780</v>
      </c>
      <c r="AG84" s="341" t="s">
        <v>719</v>
      </c>
      <c r="AH84" s="341" t="s">
        <v>1742</v>
      </c>
      <c r="AI84" s="341">
        <v>1000</v>
      </c>
      <c r="AJ84" s="341">
        <v>100</v>
      </c>
      <c r="AK84" s="341">
        <v>1000</v>
      </c>
      <c r="AL84" s="336">
        <v>4.5000000000000005E-3</v>
      </c>
      <c r="AM84" s="336">
        <v>0</v>
      </c>
      <c r="AN84" s="647" t="s">
        <v>64</v>
      </c>
      <c r="AO84" s="334" t="s">
        <v>1324</v>
      </c>
      <c r="AP84" s="337" t="s">
        <v>1744</v>
      </c>
      <c r="AQ84" s="343" t="s">
        <v>669</v>
      </c>
      <c r="AR84" s="336">
        <v>1.0399999999999999E-3</v>
      </c>
      <c r="AS84" s="336">
        <v>1.0399999999999999E-3</v>
      </c>
      <c r="AT84" s="336" t="s">
        <v>1418</v>
      </c>
      <c r="AW84" s="629"/>
      <c r="AX84" s="630"/>
      <c r="AY84" s="630"/>
      <c r="AZ84" s="630"/>
      <c r="BA84" s="630"/>
      <c r="BB84" s="792"/>
      <c r="BC84" s="630"/>
      <c r="BD84" s="630"/>
      <c r="BE84" s="630"/>
      <c r="BF84" s="630"/>
      <c r="BG84" s="795"/>
      <c r="BH84" s="631"/>
      <c r="BI84" s="632"/>
      <c r="BJ84" s="632"/>
      <c r="BK84" s="632"/>
      <c r="BL84" s="212"/>
      <c r="BM84" s="631"/>
      <c r="BN84" s="631"/>
      <c r="BO84" s="631"/>
      <c r="BP84" s="631"/>
      <c r="BQ84" s="631"/>
      <c r="BR84" s="631"/>
      <c r="BS84" s="631"/>
      <c r="BT84" s="631"/>
      <c r="BU84" s="631"/>
      <c r="BV84" s="633"/>
      <c r="BW84" s="630"/>
    </row>
    <row r="85" spans="2:75" customFormat="1" ht="18.75">
      <c r="B85" s="330" t="s">
        <v>1161</v>
      </c>
      <c r="C85" s="331">
        <v>36248893000136</v>
      </c>
      <c r="D85" s="332" t="s">
        <v>11</v>
      </c>
      <c r="E85" s="332" t="s">
        <v>620</v>
      </c>
      <c r="F85" s="332" t="s">
        <v>663</v>
      </c>
      <c r="G85" s="333" t="s">
        <v>738</v>
      </c>
      <c r="H85" s="333" t="s">
        <v>34</v>
      </c>
      <c r="I85" s="333" t="s">
        <v>1304</v>
      </c>
      <c r="J85" s="333" t="s">
        <v>608</v>
      </c>
      <c r="K85" s="334" t="s">
        <v>48</v>
      </c>
      <c r="L85" s="335" t="s">
        <v>1418</v>
      </c>
      <c r="M85" s="335" t="s">
        <v>34</v>
      </c>
      <c r="N85" s="334">
        <v>531154</v>
      </c>
      <c r="O85" s="334" t="s">
        <v>1321</v>
      </c>
      <c r="P85" s="338">
        <v>43895</v>
      </c>
      <c r="Q85" s="339">
        <v>12.582557570000001</v>
      </c>
      <c r="R85" s="339">
        <v>12.935500564919996</v>
      </c>
      <c r="S85" s="334">
        <v>1</v>
      </c>
      <c r="T85" s="336">
        <v>0.2920713021825998</v>
      </c>
      <c r="U85" s="647">
        <v>2.8564673954180511</v>
      </c>
      <c r="V85" s="336">
        <v>0.31702624776978072</v>
      </c>
      <c r="W85" s="647">
        <v>2.7282473075334503</v>
      </c>
      <c r="X85" s="336">
        <v>0.39230827281282488</v>
      </c>
      <c r="Y85" s="647">
        <v>2.5452388579657694</v>
      </c>
      <c r="Z85" s="336"/>
      <c r="AA85" s="647"/>
      <c r="AB85" s="336">
        <v>0.12043618635169245</v>
      </c>
      <c r="AC85" s="340">
        <v>1.6674790232586614</v>
      </c>
      <c r="AD85" s="813">
        <v>0</v>
      </c>
      <c r="AE85" s="337" t="s">
        <v>2014</v>
      </c>
      <c r="AF85" s="787" t="s">
        <v>1755</v>
      </c>
      <c r="AG85" s="341" t="s">
        <v>1436</v>
      </c>
      <c r="AH85" s="341" t="s">
        <v>1812</v>
      </c>
      <c r="AI85" s="341">
        <v>0</v>
      </c>
      <c r="AJ85" s="341">
        <v>0</v>
      </c>
      <c r="AK85" s="341">
        <v>0</v>
      </c>
      <c r="AL85" s="336">
        <v>9.300000000000001E-3</v>
      </c>
      <c r="AM85" s="336">
        <v>0.2</v>
      </c>
      <c r="AN85" s="647" t="s">
        <v>34</v>
      </c>
      <c r="AO85" s="334" t="s">
        <v>1324</v>
      </c>
      <c r="AP85" s="337" t="s">
        <v>1757</v>
      </c>
      <c r="AQ85" s="343" t="s">
        <v>679</v>
      </c>
      <c r="AR85" s="336">
        <v>2.48E-3</v>
      </c>
      <c r="AS85" s="336">
        <v>2.48E-3</v>
      </c>
      <c r="AT85" s="336" t="s">
        <v>1418</v>
      </c>
      <c r="AW85" s="629"/>
      <c r="AX85" s="630"/>
      <c r="AY85" s="630"/>
      <c r="AZ85" s="630"/>
      <c r="BA85" s="630"/>
      <c r="BB85" s="792"/>
      <c r="BC85" s="630"/>
      <c r="BD85" s="630"/>
      <c r="BE85" s="630"/>
      <c r="BF85" s="630"/>
      <c r="BG85" s="795"/>
      <c r="BH85" s="631"/>
      <c r="BI85" s="632"/>
      <c r="BJ85" s="632"/>
      <c r="BK85" s="632"/>
      <c r="BL85" s="212"/>
      <c r="BM85" s="631"/>
      <c r="BN85" s="631"/>
      <c r="BO85" s="631"/>
      <c r="BP85" s="631"/>
      <c r="BQ85" s="631"/>
      <c r="BR85" s="631"/>
      <c r="BS85" s="631"/>
      <c r="BT85" s="631"/>
      <c r="BU85" s="631"/>
      <c r="BV85" s="633"/>
      <c r="BW85" s="630"/>
    </row>
    <row r="86" spans="2:75" customFormat="1" ht="18.75">
      <c r="B86" s="330" t="s">
        <v>400</v>
      </c>
      <c r="C86" s="331">
        <v>24769058000162</v>
      </c>
      <c r="D86" s="332" t="s">
        <v>11</v>
      </c>
      <c r="E86" s="332" t="s">
        <v>620</v>
      </c>
      <c r="F86" s="332" t="s">
        <v>663</v>
      </c>
      <c r="G86" s="333" t="s">
        <v>738</v>
      </c>
      <c r="H86" s="333" t="s">
        <v>34</v>
      </c>
      <c r="I86" s="333" t="s">
        <v>1418</v>
      </c>
      <c r="J86" s="333" t="s">
        <v>608</v>
      </c>
      <c r="K86" s="334" t="s">
        <v>48</v>
      </c>
      <c r="L86" s="335" t="s">
        <v>1418</v>
      </c>
      <c r="M86" s="335" t="s">
        <v>1415</v>
      </c>
      <c r="N86" s="334">
        <v>427128</v>
      </c>
      <c r="O86" s="334" t="s">
        <v>1321</v>
      </c>
      <c r="P86" s="338">
        <v>42473</v>
      </c>
      <c r="Q86" s="339">
        <v>35.464407999999999</v>
      </c>
      <c r="R86" s="339">
        <v>48.090864895161268</v>
      </c>
      <c r="S86" s="334">
        <v>1</v>
      </c>
      <c r="T86" s="336">
        <v>0.10543495155691351</v>
      </c>
      <c r="U86" s="647">
        <v>1.0311574578166396</v>
      </c>
      <c r="V86" s="336">
        <v>0.12008934141387617</v>
      </c>
      <c r="W86" s="647">
        <v>1.0334583482620499</v>
      </c>
      <c r="X86" s="336">
        <v>0.16847475492479735</v>
      </c>
      <c r="Y86" s="647">
        <v>1.0930396388185368</v>
      </c>
      <c r="Z86" s="336">
        <v>0.20479874333293879</v>
      </c>
      <c r="AA86" s="647">
        <v>1.073218301174079</v>
      </c>
      <c r="AB86" s="336">
        <v>1.7752889928523224E-3</v>
      </c>
      <c r="AC86" s="340">
        <v>2.1900141568314955</v>
      </c>
      <c r="AD86" s="813">
        <v>0</v>
      </c>
      <c r="AE86" s="337" t="s">
        <v>1948</v>
      </c>
      <c r="AF86" s="787" t="s">
        <v>1949</v>
      </c>
      <c r="AG86" s="341" t="s">
        <v>1436</v>
      </c>
      <c r="AH86" s="341" t="s">
        <v>1742</v>
      </c>
      <c r="AI86" s="341">
        <v>100</v>
      </c>
      <c r="AJ86" s="341">
        <v>0</v>
      </c>
      <c r="AK86" s="341">
        <v>100</v>
      </c>
      <c r="AL86" s="336">
        <v>3.4999999999999996E-3</v>
      </c>
      <c r="AM86" s="336">
        <v>0</v>
      </c>
      <c r="AN86" s="647" t="s">
        <v>64</v>
      </c>
      <c r="AO86" s="334" t="s">
        <v>1324</v>
      </c>
      <c r="AP86" s="337" t="s">
        <v>1744</v>
      </c>
      <c r="AQ86" s="343" t="s">
        <v>676</v>
      </c>
      <c r="AR86" s="336">
        <v>8.1666666666666704E-4</v>
      </c>
      <c r="AS86" s="336">
        <v>8.1666666666666704E-4</v>
      </c>
      <c r="AT86" s="336" t="s">
        <v>1418</v>
      </c>
      <c r="AW86" s="629"/>
      <c r="AX86" s="630"/>
      <c r="AY86" s="630"/>
      <c r="AZ86" s="630"/>
      <c r="BA86" s="630"/>
      <c r="BB86" s="792"/>
      <c r="BC86" s="630"/>
      <c r="BD86" s="630"/>
      <c r="BE86" s="630"/>
      <c r="BF86" s="630"/>
      <c r="BG86" s="795"/>
      <c r="BH86" s="631"/>
      <c r="BI86" s="632"/>
      <c r="BJ86" s="632"/>
      <c r="BK86" s="632"/>
      <c r="BL86" s="212"/>
      <c r="BM86" s="631"/>
      <c r="BN86" s="631"/>
      <c r="BO86" s="631"/>
      <c r="BP86" s="631"/>
      <c r="BQ86" s="631"/>
      <c r="BR86" s="631"/>
      <c r="BS86" s="631"/>
      <c r="BT86" s="631"/>
      <c r="BU86" s="631"/>
      <c r="BV86" s="633"/>
      <c r="BW86" s="630"/>
    </row>
    <row r="87" spans="2:75" customFormat="1" ht="18.75">
      <c r="B87" s="330" t="s">
        <v>421</v>
      </c>
      <c r="C87" s="331">
        <v>37240631000198</v>
      </c>
      <c r="D87" s="332" t="s">
        <v>11</v>
      </c>
      <c r="E87" s="332" t="s">
        <v>620</v>
      </c>
      <c r="F87" s="332" t="s">
        <v>663</v>
      </c>
      <c r="G87" s="333" t="s">
        <v>738</v>
      </c>
      <c r="H87" s="333" t="s">
        <v>34</v>
      </c>
      <c r="I87" s="333" t="s">
        <v>1304</v>
      </c>
      <c r="J87" s="333" t="s">
        <v>608</v>
      </c>
      <c r="K87" s="334" t="s">
        <v>48</v>
      </c>
      <c r="L87" s="335" t="s">
        <v>1418</v>
      </c>
      <c r="M87" s="335" t="s">
        <v>1415</v>
      </c>
      <c r="N87" s="334">
        <v>539937</v>
      </c>
      <c r="O87" s="334" t="s">
        <v>1321</v>
      </c>
      <c r="P87" s="338">
        <v>43998</v>
      </c>
      <c r="Q87" s="339">
        <v>33.606185230000001</v>
      </c>
      <c r="R87" s="339">
        <v>22.511791496071432</v>
      </c>
      <c r="S87" s="334">
        <v>1</v>
      </c>
      <c r="T87" s="336">
        <v>9.5442748898091345E-2</v>
      </c>
      <c r="U87" s="647">
        <v>0.93343337164301521</v>
      </c>
      <c r="V87" s="336">
        <v>0.1060600160391767</v>
      </c>
      <c r="W87" s="647">
        <v>0.91272554001889894</v>
      </c>
      <c r="X87" s="336">
        <v>0.15318346625334933</v>
      </c>
      <c r="Y87" s="647">
        <v>0.99383198807008954</v>
      </c>
      <c r="Z87" s="336"/>
      <c r="AA87" s="647"/>
      <c r="AB87" s="336">
        <v>6.5526832729462326E-3</v>
      </c>
      <c r="AC87" s="340">
        <v>-1.5476739719369885</v>
      </c>
      <c r="AD87" s="813">
        <v>0</v>
      </c>
      <c r="AE87" s="337" t="s">
        <v>2030</v>
      </c>
      <c r="AF87" s="787" t="s">
        <v>1755</v>
      </c>
      <c r="AG87" s="341" t="s">
        <v>1436</v>
      </c>
      <c r="AH87" s="341" t="s">
        <v>1742</v>
      </c>
      <c r="AI87" s="341">
        <v>1000</v>
      </c>
      <c r="AJ87" s="341">
        <v>100</v>
      </c>
      <c r="AK87" s="341">
        <v>500</v>
      </c>
      <c r="AL87" s="336">
        <v>5.5000000000000005E-3</v>
      </c>
      <c r="AM87" s="336">
        <v>0</v>
      </c>
      <c r="AN87" s="647" t="s">
        <v>64</v>
      </c>
      <c r="AO87" s="334" t="s">
        <v>1324</v>
      </c>
      <c r="AP87" s="337" t="s">
        <v>1744</v>
      </c>
      <c r="AQ87" s="343" t="s">
        <v>675</v>
      </c>
      <c r="AR87" s="336">
        <v>7.3333333333333302E-4</v>
      </c>
      <c r="AS87" s="336">
        <v>7.3333333333333302E-4</v>
      </c>
      <c r="AT87" s="336" t="s">
        <v>1418</v>
      </c>
      <c r="AW87" s="629"/>
      <c r="AX87" s="630"/>
      <c r="AY87" s="630"/>
      <c r="AZ87" s="630"/>
      <c r="BA87" s="630"/>
      <c r="BB87" s="792"/>
      <c r="BC87" s="630"/>
      <c r="BD87" s="630"/>
      <c r="BE87" s="630"/>
      <c r="BF87" s="630"/>
      <c r="BG87" s="795"/>
      <c r="BH87" s="631"/>
      <c r="BI87" s="632"/>
      <c r="BJ87" s="632"/>
      <c r="BK87" s="632"/>
      <c r="BL87" s="212"/>
      <c r="BM87" s="631"/>
      <c r="BN87" s="631"/>
      <c r="BO87" s="631"/>
      <c r="BP87" s="631"/>
      <c r="BQ87" s="631"/>
      <c r="BR87" s="631"/>
      <c r="BS87" s="631"/>
      <c r="BT87" s="631"/>
      <c r="BU87" s="631"/>
      <c r="BV87" s="633"/>
      <c r="BW87" s="630"/>
    </row>
    <row r="88" spans="2:75" customFormat="1" ht="18.75">
      <c r="B88" s="330" t="s">
        <v>1272</v>
      </c>
      <c r="C88" s="331">
        <v>14491665000150</v>
      </c>
      <c r="D88" s="332" t="s">
        <v>11</v>
      </c>
      <c r="E88" s="332" t="s">
        <v>620</v>
      </c>
      <c r="F88" s="332" t="s">
        <v>663</v>
      </c>
      <c r="G88" s="333" t="s">
        <v>738</v>
      </c>
      <c r="H88" s="333" t="s">
        <v>34</v>
      </c>
      <c r="I88" s="333" t="s">
        <v>1418</v>
      </c>
      <c r="J88" s="333" t="s">
        <v>608</v>
      </c>
      <c r="K88" s="334" t="s">
        <v>48</v>
      </c>
      <c r="L88" s="335" t="s">
        <v>1418</v>
      </c>
      <c r="M88" s="335" t="s">
        <v>34</v>
      </c>
      <c r="N88" s="334">
        <v>419958</v>
      </c>
      <c r="O88" s="334" t="s">
        <v>1321</v>
      </c>
      <c r="P88" s="338">
        <v>42501</v>
      </c>
      <c r="Q88" s="339">
        <v>390.89031399999999</v>
      </c>
      <c r="R88" s="339">
        <v>343.66107747999996</v>
      </c>
      <c r="S88" s="334">
        <v>1</v>
      </c>
      <c r="T88" s="336">
        <v>0.11235919514739368</v>
      </c>
      <c r="U88" s="647">
        <v>1.0988767986294301</v>
      </c>
      <c r="V88" s="336">
        <v>0.12809889402547703</v>
      </c>
      <c r="W88" s="647">
        <v>1.1023865221936169</v>
      </c>
      <c r="X88" s="336">
        <v>0.18372303533625067</v>
      </c>
      <c r="Y88" s="647">
        <v>1.1919682582486608</v>
      </c>
      <c r="Z88" s="336">
        <v>0.20189539302843373</v>
      </c>
      <c r="AA88" s="647">
        <v>1.0580037123010964</v>
      </c>
      <c r="AB88" s="336">
        <v>1.5066463094021802E-3</v>
      </c>
      <c r="AC88" s="340">
        <v>7.8966513667931419</v>
      </c>
      <c r="AD88" s="813">
        <v>0</v>
      </c>
      <c r="AE88" s="337" t="s">
        <v>1766</v>
      </c>
      <c r="AF88" s="787" t="s">
        <v>1766</v>
      </c>
      <c r="AG88" s="341" t="s">
        <v>469</v>
      </c>
      <c r="AH88" s="341" t="s">
        <v>1742</v>
      </c>
      <c r="AI88" s="341">
        <v>500</v>
      </c>
      <c r="AJ88" s="341">
        <v>100</v>
      </c>
      <c r="AK88" s="341">
        <v>500</v>
      </c>
      <c r="AL88" s="336">
        <v>4.0000000000000001E-3</v>
      </c>
      <c r="AM88" s="336">
        <v>0.2</v>
      </c>
      <c r="AN88" s="647" t="s">
        <v>64</v>
      </c>
      <c r="AO88" s="334" t="s">
        <v>1324</v>
      </c>
      <c r="AP88" s="337" t="s">
        <v>1744</v>
      </c>
      <c r="AQ88" s="343" t="s">
        <v>675</v>
      </c>
      <c r="AR88" s="336">
        <v>1.06666666666667E-3</v>
      </c>
      <c r="AS88" s="336">
        <v>1.06666666666667E-3</v>
      </c>
      <c r="AT88" s="336" t="s">
        <v>1418</v>
      </c>
      <c r="AW88" s="629"/>
      <c r="AX88" s="630"/>
      <c r="AY88" s="630"/>
      <c r="AZ88" s="630"/>
      <c r="BA88" s="630"/>
      <c r="BB88" s="792"/>
      <c r="BC88" s="630"/>
      <c r="BD88" s="630"/>
      <c r="BE88" s="630"/>
      <c r="BF88" s="630"/>
      <c r="BG88" s="795"/>
      <c r="BH88" s="631"/>
      <c r="BI88" s="632"/>
      <c r="BJ88" s="632"/>
      <c r="BK88" s="632"/>
      <c r="BL88" s="212"/>
      <c r="BM88" s="631"/>
      <c r="BN88" s="631"/>
      <c r="BO88" s="631"/>
      <c r="BP88" s="631"/>
      <c r="BQ88" s="631"/>
      <c r="BR88" s="631"/>
      <c r="BS88" s="631"/>
      <c r="BT88" s="631"/>
      <c r="BU88" s="631"/>
      <c r="BV88" s="633"/>
      <c r="BW88" s="630"/>
    </row>
    <row r="89" spans="2:75" customFormat="1" ht="18.75">
      <c r="B89" s="330" t="s">
        <v>1274</v>
      </c>
      <c r="C89" s="331">
        <v>817677000117</v>
      </c>
      <c r="D89" s="332" t="s">
        <v>11</v>
      </c>
      <c r="E89" s="332" t="s">
        <v>620</v>
      </c>
      <c r="F89" s="332" t="s">
        <v>663</v>
      </c>
      <c r="G89" s="333" t="s">
        <v>738</v>
      </c>
      <c r="H89" s="333" t="s">
        <v>34</v>
      </c>
      <c r="I89" s="333" t="s">
        <v>1418</v>
      </c>
      <c r="J89" s="333" t="s">
        <v>608</v>
      </c>
      <c r="K89" s="334" t="s">
        <v>48</v>
      </c>
      <c r="L89" s="335" t="s">
        <v>1418</v>
      </c>
      <c r="M89" s="335" t="s">
        <v>34</v>
      </c>
      <c r="N89" s="334">
        <v>17949</v>
      </c>
      <c r="O89" s="334" t="s">
        <v>1321</v>
      </c>
      <c r="P89" s="338">
        <v>34976</v>
      </c>
      <c r="Q89" s="339">
        <v>449.73773199999999</v>
      </c>
      <c r="R89" s="339">
        <v>345.41104841365444</v>
      </c>
      <c r="S89" s="334">
        <v>1</v>
      </c>
      <c r="T89" s="336">
        <v>0.11255592917028689</v>
      </c>
      <c r="U89" s="647">
        <v>1.1008008641496112</v>
      </c>
      <c r="V89" s="336">
        <v>0.12854110989367284</v>
      </c>
      <c r="W89" s="647">
        <v>1.1061921195542175</v>
      </c>
      <c r="X89" s="336">
        <v>0.19920573823005894</v>
      </c>
      <c r="Y89" s="647">
        <v>1.2924177765550502</v>
      </c>
      <c r="Z89" s="336">
        <v>0.21691861326729822</v>
      </c>
      <c r="AA89" s="647">
        <v>1.1367307329874827</v>
      </c>
      <c r="AB89" s="336">
        <v>3.6034595808670266E-3</v>
      </c>
      <c r="AC89" s="340">
        <v>3.4243970910980339</v>
      </c>
      <c r="AD89" s="813">
        <v>0</v>
      </c>
      <c r="AE89" s="337" t="s">
        <v>1748</v>
      </c>
      <c r="AF89" s="787" t="s">
        <v>1749</v>
      </c>
      <c r="AG89" s="341" t="s">
        <v>728</v>
      </c>
      <c r="AH89" s="341" t="s">
        <v>1742</v>
      </c>
      <c r="AI89" s="341">
        <v>0</v>
      </c>
      <c r="AJ89" s="341">
        <v>0</v>
      </c>
      <c r="AK89" s="341">
        <v>0</v>
      </c>
      <c r="AL89" s="336">
        <v>4.5000000000000005E-3</v>
      </c>
      <c r="AM89" s="336">
        <v>0</v>
      </c>
      <c r="AN89" s="647" t="s">
        <v>64</v>
      </c>
      <c r="AO89" s="334" t="s">
        <v>1324</v>
      </c>
      <c r="AP89" s="337" t="s">
        <v>1744</v>
      </c>
      <c r="AQ89" s="343" t="s">
        <v>662</v>
      </c>
      <c r="AR89" s="336">
        <v>1.1999999999999999E-3</v>
      </c>
      <c r="AS89" s="336">
        <v>1.1999999999999999E-3</v>
      </c>
      <c r="AT89" s="336" t="s">
        <v>1418</v>
      </c>
      <c r="AW89" s="629"/>
      <c r="AX89" s="630"/>
      <c r="AY89" s="630"/>
      <c r="AZ89" s="630"/>
      <c r="BA89" s="630"/>
      <c r="BB89" s="792"/>
      <c r="BC89" s="630"/>
      <c r="BD89" s="630"/>
      <c r="BE89" s="630"/>
      <c r="BF89" s="630"/>
      <c r="BG89" s="795"/>
      <c r="BH89" s="631"/>
      <c r="BI89" s="632"/>
      <c r="BJ89" s="632"/>
      <c r="BK89" s="632"/>
      <c r="BL89" s="212"/>
      <c r="BM89" s="631"/>
      <c r="BN89" s="631"/>
      <c r="BO89" s="631"/>
      <c r="BP89" s="631"/>
      <c r="BQ89" s="631"/>
      <c r="BR89" s="631"/>
      <c r="BS89" s="631"/>
      <c r="BT89" s="631"/>
      <c r="BU89" s="631"/>
      <c r="BV89" s="633"/>
      <c r="BW89" s="630"/>
    </row>
    <row r="90" spans="2:75" customFormat="1" ht="18.75">
      <c r="B90" s="330" t="s">
        <v>1275</v>
      </c>
      <c r="C90" s="331">
        <v>4192419000143</v>
      </c>
      <c r="D90" s="332" t="s">
        <v>11</v>
      </c>
      <c r="E90" s="332" t="s">
        <v>620</v>
      </c>
      <c r="F90" s="332" t="s">
        <v>663</v>
      </c>
      <c r="G90" s="333" t="s">
        <v>738</v>
      </c>
      <c r="H90" s="333" t="s">
        <v>34</v>
      </c>
      <c r="I90" s="333" t="s">
        <v>1418</v>
      </c>
      <c r="J90" s="333" t="s">
        <v>608</v>
      </c>
      <c r="K90" s="334" t="s">
        <v>48</v>
      </c>
      <c r="L90" s="335" t="s">
        <v>1418</v>
      </c>
      <c r="M90" s="335" t="s">
        <v>34</v>
      </c>
      <c r="N90" s="334">
        <v>184764</v>
      </c>
      <c r="O90" s="334" t="s">
        <v>1321</v>
      </c>
      <c r="P90" s="338">
        <v>38263</v>
      </c>
      <c r="Q90" s="339">
        <v>117.528063</v>
      </c>
      <c r="R90" s="339">
        <v>201.968882124</v>
      </c>
      <c r="S90" s="334">
        <v>1</v>
      </c>
      <c r="T90" s="336">
        <v>7.0748558063784106E-2</v>
      </c>
      <c r="U90" s="647">
        <v>0.6919233347194621</v>
      </c>
      <c r="V90" s="336">
        <v>8.4794514199770799E-2</v>
      </c>
      <c r="W90" s="647">
        <v>0.72972003638994343</v>
      </c>
      <c r="X90" s="336">
        <v>5.9034840338973549E-2</v>
      </c>
      <c r="Y90" s="647">
        <v>0.38300943420647771</v>
      </c>
      <c r="Z90" s="336">
        <v>0.10591807360277472</v>
      </c>
      <c r="AA90" s="647">
        <v>0.55504840100900332</v>
      </c>
      <c r="AB90" s="336">
        <v>2.4915043246416881E-2</v>
      </c>
      <c r="AC90" s="340">
        <v>-1.2605604925774472</v>
      </c>
      <c r="AD90" s="813">
        <v>0</v>
      </c>
      <c r="AE90" s="337" t="s">
        <v>1748</v>
      </c>
      <c r="AF90" s="787" t="s">
        <v>1749</v>
      </c>
      <c r="AG90" s="341" t="s">
        <v>728</v>
      </c>
      <c r="AH90" s="341" t="s">
        <v>1742</v>
      </c>
      <c r="AI90" s="341">
        <v>1000</v>
      </c>
      <c r="AJ90" s="341">
        <v>100</v>
      </c>
      <c r="AK90" s="341">
        <v>500</v>
      </c>
      <c r="AL90" s="336">
        <v>8.0000000000000002E-3</v>
      </c>
      <c r="AM90" s="336">
        <v>0</v>
      </c>
      <c r="AN90" s="647" t="s">
        <v>34</v>
      </c>
      <c r="AO90" s="334" t="s">
        <v>1324</v>
      </c>
      <c r="AP90" s="337" t="s">
        <v>1744</v>
      </c>
      <c r="AQ90" s="343" t="s">
        <v>680</v>
      </c>
      <c r="AR90" s="336">
        <v>2.13333333333333E-3</v>
      </c>
      <c r="AS90" s="336">
        <v>2.13333333333333E-3</v>
      </c>
      <c r="AT90" s="336" t="s">
        <v>1418</v>
      </c>
      <c r="AW90" s="629"/>
      <c r="AX90" s="630"/>
      <c r="AY90" s="630"/>
      <c r="AZ90" s="630"/>
      <c r="BA90" s="630"/>
      <c r="BB90" s="792"/>
      <c r="BC90" s="630"/>
      <c r="BD90" s="630"/>
      <c r="BE90" s="630"/>
      <c r="BF90" s="630"/>
      <c r="BG90" s="795"/>
      <c r="BH90" s="631"/>
      <c r="BI90" s="632"/>
      <c r="BJ90" s="632"/>
      <c r="BK90" s="632"/>
      <c r="BL90" s="212"/>
      <c r="BM90" s="631"/>
      <c r="BN90" s="631"/>
      <c r="BO90" s="631"/>
      <c r="BP90" s="631"/>
      <c r="BQ90" s="631"/>
      <c r="BR90" s="631"/>
      <c r="BS90" s="631"/>
      <c r="BT90" s="631"/>
      <c r="BU90" s="631"/>
      <c r="BV90" s="633"/>
      <c r="BW90" s="630"/>
    </row>
    <row r="91" spans="2:75" customFormat="1" ht="18.75">
      <c r="B91" s="330" t="s">
        <v>1282</v>
      </c>
      <c r="C91" s="331">
        <v>3499367000190</v>
      </c>
      <c r="D91" s="332" t="s">
        <v>11</v>
      </c>
      <c r="E91" s="332" t="s">
        <v>620</v>
      </c>
      <c r="F91" s="332" t="s">
        <v>663</v>
      </c>
      <c r="G91" s="333" t="s">
        <v>738</v>
      </c>
      <c r="H91" s="333" t="s">
        <v>34</v>
      </c>
      <c r="I91" s="333" t="s">
        <v>1304</v>
      </c>
      <c r="J91" s="333" t="s">
        <v>608</v>
      </c>
      <c r="K91" s="334" t="s">
        <v>48</v>
      </c>
      <c r="L91" s="335" t="s">
        <v>1418</v>
      </c>
      <c r="M91" s="335" t="s">
        <v>34</v>
      </c>
      <c r="N91" s="334">
        <v>75124</v>
      </c>
      <c r="O91" s="334" t="s">
        <v>1321</v>
      </c>
      <c r="P91" s="338">
        <v>36608</v>
      </c>
      <c r="Q91" s="339">
        <v>763.17498499999999</v>
      </c>
      <c r="R91" s="339">
        <v>853.1395472208842</v>
      </c>
      <c r="S91" s="334">
        <v>1</v>
      </c>
      <c r="T91" s="336">
        <v>0.10056402025563371</v>
      </c>
      <c r="U91" s="647">
        <v>0.98351958191629418</v>
      </c>
      <c r="V91" s="336">
        <v>0.11562608763206406</v>
      </c>
      <c r="W91" s="647">
        <v>0.99504872067212846</v>
      </c>
      <c r="X91" s="336">
        <v>0.14924302050518667</v>
      </c>
      <c r="Y91" s="647">
        <v>0.96826695074875135</v>
      </c>
      <c r="Z91" s="336">
        <v>0.18696461322729641</v>
      </c>
      <c r="AA91" s="647">
        <v>0.97976111240715624</v>
      </c>
      <c r="AB91" s="336">
        <v>9.4222349079440115E-3</v>
      </c>
      <c r="AC91" s="340">
        <v>-6.1062556879506409E-2</v>
      </c>
      <c r="AD91" s="813">
        <v>0</v>
      </c>
      <c r="AE91" s="337" t="s">
        <v>1748</v>
      </c>
      <c r="AF91" s="787" t="s">
        <v>1749</v>
      </c>
      <c r="AG91" s="341" t="s">
        <v>728</v>
      </c>
      <c r="AH91" s="341" t="s">
        <v>1742</v>
      </c>
      <c r="AI91" s="341">
        <v>1000</v>
      </c>
      <c r="AJ91" s="341">
        <v>100</v>
      </c>
      <c r="AK91" s="341">
        <v>500</v>
      </c>
      <c r="AL91" s="336">
        <v>4.0000000000000001E-3</v>
      </c>
      <c r="AM91" s="336">
        <v>0</v>
      </c>
      <c r="AN91" s="647" t="s">
        <v>34</v>
      </c>
      <c r="AO91" s="334" t="s">
        <v>1324</v>
      </c>
      <c r="AP91" s="337" t="s">
        <v>1744</v>
      </c>
      <c r="AQ91" s="343" t="s">
        <v>669</v>
      </c>
      <c r="AR91" s="336">
        <v>1.06666666666667E-3</v>
      </c>
      <c r="AS91" s="336">
        <v>1.06666666666667E-3</v>
      </c>
      <c r="AT91" s="336" t="s">
        <v>1418</v>
      </c>
      <c r="AW91" s="629"/>
      <c r="AX91" s="630"/>
      <c r="AY91" s="630"/>
      <c r="AZ91" s="630"/>
      <c r="BA91" s="630"/>
      <c r="BB91" s="792"/>
      <c r="BC91" s="630"/>
      <c r="BD91" s="630"/>
      <c r="BE91" s="630"/>
      <c r="BF91" s="630"/>
      <c r="BG91" s="795"/>
      <c r="BH91" s="631"/>
      <c r="BI91" s="632"/>
      <c r="BJ91" s="632"/>
      <c r="BK91" s="632"/>
      <c r="BL91" s="212"/>
      <c r="BM91" s="631"/>
      <c r="BN91" s="631"/>
      <c r="BO91" s="631"/>
      <c r="BP91" s="631"/>
      <c r="BQ91" s="631"/>
      <c r="BR91" s="631"/>
      <c r="BS91" s="631"/>
      <c r="BT91" s="631"/>
      <c r="BU91" s="631"/>
      <c r="BV91" s="633"/>
      <c r="BW91" s="630"/>
    </row>
    <row r="92" spans="2:75" customFormat="1" ht="18.75">
      <c r="B92" s="330" t="s">
        <v>441</v>
      </c>
      <c r="C92" s="331">
        <v>21646712000152</v>
      </c>
      <c r="D92" s="332" t="s">
        <v>11</v>
      </c>
      <c r="E92" s="332" t="s">
        <v>620</v>
      </c>
      <c r="F92" s="332" t="s">
        <v>663</v>
      </c>
      <c r="G92" s="333" t="s">
        <v>738</v>
      </c>
      <c r="H92" s="333" t="s">
        <v>34</v>
      </c>
      <c r="I92" s="333" t="s">
        <v>34</v>
      </c>
      <c r="J92" s="333" t="s">
        <v>608</v>
      </c>
      <c r="K92" s="334" t="s">
        <v>48</v>
      </c>
      <c r="L92" s="335" t="s">
        <v>1418</v>
      </c>
      <c r="M92" s="335" t="s">
        <v>1415</v>
      </c>
      <c r="N92" s="334">
        <v>388343</v>
      </c>
      <c r="O92" s="334" t="s">
        <v>1321</v>
      </c>
      <c r="P92" s="338">
        <v>42025</v>
      </c>
      <c r="Q92" s="339">
        <v>0</v>
      </c>
      <c r="R92" s="339">
        <v>0</v>
      </c>
      <c r="S92" s="334">
        <v>1</v>
      </c>
      <c r="T92" s="336"/>
      <c r="U92" s="647"/>
      <c r="V92" s="336"/>
      <c r="W92" s="647"/>
      <c r="X92" s="336"/>
      <c r="Y92" s="647"/>
      <c r="Z92" s="336"/>
      <c r="AA92" s="647"/>
      <c r="AB92" s="336"/>
      <c r="AC92" s="340"/>
      <c r="AD92" s="813">
        <v>0</v>
      </c>
      <c r="AE92" s="337" t="s">
        <v>1918</v>
      </c>
      <c r="AF92" s="787" t="s">
        <v>1755</v>
      </c>
      <c r="AG92" s="341" t="s">
        <v>1436</v>
      </c>
      <c r="AH92" s="341" t="s">
        <v>1742</v>
      </c>
      <c r="AI92" s="341">
        <v>1000</v>
      </c>
      <c r="AJ92" s="341">
        <v>1000</v>
      </c>
      <c r="AK92" s="341">
        <v>1000</v>
      </c>
      <c r="AL92" s="336">
        <v>5.0000000000000001E-3</v>
      </c>
      <c r="AM92" s="336">
        <v>0</v>
      </c>
      <c r="AN92" s="647" t="s">
        <v>64</v>
      </c>
      <c r="AO92" s="334" t="s">
        <v>1324</v>
      </c>
      <c r="AP92" s="337" t="s">
        <v>1744</v>
      </c>
      <c r="AQ92" s="343" t="s">
        <v>675</v>
      </c>
      <c r="AR92" s="336">
        <v>0</v>
      </c>
      <c r="AS92" s="336">
        <v>0</v>
      </c>
      <c r="AT92" s="336" t="s">
        <v>1418</v>
      </c>
      <c r="AW92" s="629"/>
      <c r="AX92" s="630"/>
      <c r="AY92" s="630"/>
      <c r="AZ92" s="630"/>
      <c r="BA92" s="630"/>
      <c r="BB92" s="792"/>
      <c r="BC92" s="630"/>
      <c r="BD92" s="630"/>
      <c r="BE92" s="630"/>
      <c r="BF92" s="630"/>
      <c r="BG92" s="795"/>
      <c r="BH92" s="631"/>
      <c r="BI92" s="632"/>
      <c r="BJ92" s="632"/>
      <c r="BK92" s="632"/>
      <c r="BL92" s="212"/>
      <c r="BM92" s="631"/>
      <c r="BN92" s="631"/>
      <c r="BO92" s="631"/>
      <c r="BP92" s="631"/>
      <c r="BQ92" s="631"/>
      <c r="BR92" s="631"/>
      <c r="BS92" s="631"/>
      <c r="BT92" s="631"/>
      <c r="BU92" s="631"/>
      <c r="BV92" s="633"/>
      <c r="BW92" s="630"/>
    </row>
    <row r="93" spans="2:75" customFormat="1" ht="18.75">
      <c r="B93" s="330" t="s">
        <v>808</v>
      </c>
      <c r="C93" s="331">
        <v>38443033000189</v>
      </c>
      <c r="D93" s="332" t="s">
        <v>11</v>
      </c>
      <c r="E93" s="332" t="s">
        <v>621</v>
      </c>
      <c r="F93" s="332" t="s">
        <v>692</v>
      </c>
      <c r="G93" s="333" t="s">
        <v>738</v>
      </c>
      <c r="H93" s="333" t="s">
        <v>34</v>
      </c>
      <c r="I93" s="333" t="s">
        <v>1418</v>
      </c>
      <c r="J93" s="333" t="s">
        <v>608</v>
      </c>
      <c r="K93" s="334" t="s">
        <v>48</v>
      </c>
      <c r="L93" s="335" t="s">
        <v>1418</v>
      </c>
      <c r="M93" s="335" t="s">
        <v>1415</v>
      </c>
      <c r="N93" s="334">
        <v>576859</v>
      </c>
      <c r="O93" s="334" t="s">
        <v>1321</v>
      </c>
      <c r="P93" s="338">
        <v>44246</v>
      </c>
      <c r="Q93" s="339">
        <v>279.18584208999999</v>
      </c>
      <c r="R93" s="339">
        <v>369.00677562461857</v>
      </c>
      <c r="S93" s="334">
        <v>1</v>
      </c>
      <c r="T93" s="336">
        <v>6.5616093405052034E-2</v>
      </c>
      <c r="U93" s="647">
        <v>0.64172765357500683</v>
      </c>
      <c r="V93" s="336">
        <v>9.7207264923789172E-2</v>
      </c>
      <c r="W93" s="647">
        <v>0.83654101408539039</v>
      </c>
      <c r="X93" s="336"/>
      <c r="Y93" s="647"/>
      <c r="Z93" s="336"/>
      <c r="AA93" s="647"/>
      <c r="AB93" s="336">
        <v>3.287873696931104E-2</v>
      </c>
      <c r="AC93" s="340">
        <v>-0.57770371413605126</v>
      </c>
      <c r="AD93" s="813">
        <v>25108905000100</v>
      </c>
      <c r="AE93" s="337" t="s">
        <v>1763</v>
      </c>
      <c r="AF93" s="787" t="s">
        <v>1749</v>
      </c>
      <c r="AG93" s="341" t="s">
        <v>728</v>
      </c>
      <c r="AH93" s="341" t="s">
        <v>1742</v>
      </c>
      <c r="AI93" s="341">
        <v>1000</v>
      </c>
      <c r="AJ93" s="341">
        <v>1000</v>
      </c>
      <c r="AK93" s="341">
        <v>1000</v>
      </c>
      <c r="AL93" s="336">
        <v>0.01</v>
      </c>
      <c r="AM93" s="336">
        <v>0</v>
      </c>
      <c r="AN93" s="647" t="s">
        <v>34</v>
      </c>
      <c r="AO93" s="334" t="s">
        <v>1324</v>
      </c>
      <c r="AP93" s="337" t="s">
        <v>1744</v>
      </c>
      <c r="AQ93" s="343" t="s">
        <v>675</v>
      </c>
      <c r="AR93" s="336">
        <v>0</v>
      </c>
      <c r="AS93" s="336">
        <v>0</v>
      </c>
      <c r="AT93" s="336" t="s">
        <v>1418</v>
      </c>
      <c r="AW93" s="629"/>
      <c r="AX93" s="630"/>
      <c r="AY93" s="630"/>
      <c r="AZ93" s="630"/>
      <c r="BA93" s="630"/>
      <c r="BB93" s="792"/>
      <c r="BC93" s="630"/>
      <c r="BD93" s="630"/>
      <c r="BE93" s="630"/>
      <c r="BF93" s="630"/>
      <c r="BG93" s="795"/>
      <c r="BH93" s="631"/>
      <c r="BI93" s="632"/>
      <c r="BJ93" s="632"/>
      <c r="BK93" s="632"/>
      <c r="BL93" s="212"/>
      <c r="BM93" s="631"/>
      <c r="BN93" s="631"/>
      <c r="BO93" s="631"/>
      <c r="BP93" s="631"/>
      <c r="BQ93" s="631"/>
      <c r="BR93" s="631"/>
      <c r="BS93" s="631"/>
      <c r="BT93" s="631"/>
      <c r="BU93" s="631"/>
      <c r="BV93" s="633"/>
      <c r="BW93" s="630"/>
    </row>
    <row r="94" spans="2:75" customFormat="1" ht="18.75">
      <c r="B94" s="330" t="s">
        <v>879</v>
      </c>
      <c r="C94" s="331">
        <v>23186354000178</v>
      </c>
      <c r="D94" s="332" t="s">
        <v>11</v>
      </c>
      <c r="E94" s="332" t="s">
        <v>621</v>
      </c>
      <c r="F94" s="332" t="s">
        <v>692</v>
      </c>
      <c r="G94" s="333" t="s">
        <v>738</v>
      </c>
      <c r="H94" s="333" t="s">
        <v>34</v>
      </c>
      <c r="I94" s="333" t="s">
        <v>1418</v>
      </c>
      <c r="J94" s="333" t="s">
        <v>608</v>
      </c>
      <c r="K94" s="334" t="s">
        <v>48</v>
      </c>
      <c r="L94" s="335" t="s">
        <v>1418</v>
      </c>
      <c r="M94" s="335" t="s">
        <v>34</v>
      </c>
      <c r="N94" s="334">
        <v>411051</v>
      </c>
      <c r="O94" s="334" t="s">
        <v>1321</v>
      </c>
      <c r="P94" s="338">
        <v>42303</v>
      </c>
      <c r="Q94" s="339">
        <v>54.712722999999997</v>
      </c>
      <c r="R94" s="339">
        <v>57.93022284883719</v>
      </c>
      <c r="S94" s="334">
        <v>1</v>
      </c>
      <c r="T94" s="336">
        <v>0.41793163439962067</v>
      </c>
      <c r="U94" s="647">
        <v>4.0873857796201349</v>
      </c>
      <c r="V94" s="336">
        <v>0.41793163439962067</v>
      </c>
      <c r="W94" s="647">
        <v>3.5966134170437178</v>
      </c>
      <c r="X94" s="336">
        <v>0.41793163439962067</v>
      </c>
      <c r="Y94" s="647">
        <v>2.7114794909119326</v>
      </c>
      <c r="Z94" s="336">
        <v>0.41793163439962067</v>
      </c>
      <c r="AA94" s="647">
        <v>2.1901105025243952</v>
      </c>
      <c r="AB94" s="336">
        <v>0.70716557760021403</v>
      </c>
      <c r="AC94" s="340">
        <v>0.42667546409214091</v>
      </c>
      <c r="AD94" s="813">
        <v>0</v>
      </c>
      <c r="AE94" s="337" t="s">
        <v>1933</v>
      </c>
      <c r="AF94" s="787" t="s">
        <v>1755</v>
      </c>
      <c r="AG94" s="341" t="s">
        <v>1436</v>
      </c>
      <c r="AH94" s="341" t="s">
        <v>1742</v>
      </c>
      <c r="AI94" s="341">
        <v>100</v>
      </c>
      <c r="AJ94" s="341">
        <v>0</v>
      </c>
      <c r="AK94" s="341">
        <v>0</v>
      </c>
      <c r="AL94" s="336">
        <v>0.01</v>
      </c>
      <c r="AM94" s="336">
        <v>0.2</v>
      </c>
      <c r="AN94" s="647" t="s">
        <v>34</v>
      </c>
      <c r="AO94" s="334" t="s">
        <v>1324</v>
      </c>
      <c r="AP94" s="337" t="s">
        <v>1744</v>
      </c>
      <c r="AQ94" s="343" t="s">
        <v>675</v>
      </c>
      <c r="AR94" s="336">
        <v>2.3333333333333301E-3</v>
      </c>
      <c r="AS94" s="336">
        <v>2.3333333333333301E-3</v>
      </c>
      <c r="AT94" s="336" t="s">
        <v>1418</v>
      </c>
      <c r="AW94" s="629"/>
      <c r="AX94" s="630"/>
      <c r="AY94" s="630"/>
      <c r="AZ94" s="630"/>
      <c r="BA94" s="630"/>
      <c r="BB94" s="792"/>
      <c r="BC94" s="630"/>
      <c r="BD94" s="630"/>
      <c r="BE94" s="630"/>
      <c r="BF94" s="630"/>
      <c r="BG94" s="795"/>
      <c r="BH94" s="631"/>
      <c r="BI94" s="632"/>
      <c r="BJ94" s="632"/>
      <c r="BK94" s="632"/>
      <c r="BL94" s="212"/>
      <c r="BM94" s="631"/>
      <c r="BN94" s="631"/>
      <c r="BO94" s="631"/>
      <c r="BP94" s="631"/>
      <c r="BQ94" s="631"/>
      <c r="BR94" s="631"/>
      <c r="BS94" s="631"/>
      <c r="BT94" s="631"/>
      <c r="BU94" s="631"/>
      <c r="BV94" s="633"/>
      <c r="BW94" s="630"/>
    </row>
    <row r="95" spans="2:75" customFormat="1" ht="18.75">
      <c r="B95" s="330" t="s">
        <v>887</v>
      </c>
      <c r="C95" s="331">
        <v>32485590000186</v>
      </c>
      <c r="D95" s="332" t="s">
        <v>11</v>
      </c>
      <c r="E95" s="332" t="s">
        <v>621</v>
      </c>
      <c r="F95" s="332" t="s">
        <v>692</v>
      </c>
      <c r="G95" s="333" t="s">
        <v>738</v>
      </c>
      <c r="H95" s="333" t="s">
        <v>34</v>
      </c>
      <c r="I95" s="333" t="s">
        <v>1418</v>
      </c>
      <c r="J95" s="333" t="s">
        <v>608</v>
      </c>
      <c r="K95" s="334" t="s">
        <v>48</v>
      </c>
      <c r="L95" s="335" t="s">
        <v>1418</v>
      </c>
      <c r="M95" s="335" t="s">
        <v>34</v>
      </c>
      <c r="N95" s="334">
        <v>501646</v>
      </c>
      <c r="O95" s="334" t="s">
        <v>1321</v>
      </c>
      <c r="P95" s="338">
        <v>43663</v>
      </c>
      <c r="Q95" s="339">
        <v>61.469147960000001</v>
      </c>
      <c r="R95" s="339">
        <v>79.354102048880037</v>
      </c>
      <c r="S95" s="334">
        <v>1</v>
      </c>
      <c r="T95" s="336">
        <v>7.0193768124735323E-2</v>
      </c>
      <c r="U95" s="647">
        <v>0.68649747000644057</v>
      </c>
      <c r="V95" s="336">
        <v>0.10499571948458941</v>
      </c>
      <c r="W95" s="647">
        <v>0.90356647438980164</v>
      </c>
      <c r="X95" s="336">
        <v>0.16061997876430856</v>
      </c>
      <c r="Y95" s="647">
        <v>1.0420789966659869</v>
      </c>
      <c r="Z95" s="336">
        <v>0.20717287867967471</v>
      </c>
      <c r="AA95" s="647">
        <v>1.0856596153253044</v>
      </c>
      <c r="AB95" s="336">
        <v>4.1052837664388379E-2</v>
      </c>
      <c r="AC95" s="340">
        <v>-0.27295832736535858</v>
      </c>
      <c r="AD95" s="813">
        <v>0</v>
      </c>
      <c r="AE95" s="337" t="s">
        <v>1766</v>
      </c>
      <c r="AF95" s="787" t="s">
        <v>1766</v>
      </c>
      <c r="AG95" s="341" t="s">
        <v>469</v>
      </c>
      <c r="AH95" s="341" t="s">
        <v>1742</v>
      </c>
      <c r="AI95" s="341">
        <v>1000</v>
      </c>
      <c r="AJ95" s="341">
        <v>1000</v>
      </c>
      <c r="AK95" s="341">
        <v>1000</v>
      </c>
      <c r="AL95" s="336">
        <v>6.0000000000000001E-3</v>
      </c>
      <c r="AM95" s="336">
        <v>0</v>
      </c>
      <c r="AN95" s="647" t="s">
        <v>636</v>
      </c>
      <c r="AO95" s="334" t="s">
        <v>1324</v>
      </c>
      <c r="AP95" s="337" t="s">
        <v>1744</v>
      </c>
      <c r="AQ95" s="343" t="s">
        <v>675</v>
      </c>
      <c r="AR95" s="336">
        <v>2.2001999999999998E-3</v>
      </c>
      <c r="AS95" s="336">
        <v>2.2001999999999998E-3</v>
      </c>
      <c r="AT95" s="336" t="s">
        <v>1418</v>
      </c>
      <c r="AW95" s="629"/>
      <c r="AX95" s="630"/>
      <c r="AY95" s="630"/>
      <c r="AZ95" s="630"/>
      <c r="BA95" s="630"/>
      <c r="BB95" s="792"/>
      <c r="BC95" s="630"/>
      <c r="BD95" s="630"/>
      <c r="BE95" s="630"/>
      <c r="BF95" s="630"/>
      <c r="BG95" s="795"/>
      <c r="BH95" s="631"/>
      <c r="BI95" s="632"/>
      <c r="BJ95" s="632"/>
      <c r="BK95" s="632"/>
      <c r="BL95" s="212"/>
      <c r="BM95" s="631"/>
      <c r="BN95" s="631"/>
      <c r="BO95" s="631"/>
      <c r="BP95" s="631"/>
      <c r="BQ95" s="631"/>
      <c r="BR95" s="631"/>
      <c r="BS95" s="631"/>
      <c r="BT95" s="631"/>
      <c r="BU95" s="631"/>
      <c r="BV95" s="633"/>
      <c r="BW95" s="630"/>
    </row>
    <row r="96" spans="2:75" customFormat="1" ht="18.75">
      <c r="B96" s="330" t="s">
        <v>998</v>
      </c>
      <c r="C96" s="331">
        <v>42826922000100</v>
      </c>
      <c r="D96" s="332" t="s">
        <v>11</v>
      </c>
      <c r="E96" s="332" t="s">
        <v>621</v>
      </c>
      <c r="F96" s="332" t="s">
        <v>692</v>
      </c>
      <c r="G96" s="333" t="s">
        <v>865</v>
      </c>
      <c r="H96" s="333" t="s">
        <v>34</v>
      </c>
      <c r="I96" s="333" t="s">
        <v>1418</v>
      </c>
      <c r="J96" s="333" t="s">
        <v>608</v>
      </c>
      <c r="K96" s="334" t="s">
        <v>48</v>
      </c>
      <c r="L96" s="335" t="s">
        <v>1418</v>
      </c>
      <c r="M96" s="335" t="s">
        <v>34</v>
      </c>
      <c r="N96" s="334">
        <v>645923</v>
      </c>
      <c r="O96" s="334" t="s">
        <v>1321</v>
      </c>
      <c r="P96" s="338">
        <v>44659</v>
      </c>
      <c r="Q96" s="339"/>
      <c r="R96" s="339"/>
      <c r="S96" s="334">
        <v>1</v>
      </c>
      <c r="T96" s="336"/>
      <c r="U96" s="647"/>
      <c r="V96" s="336"/>
      <c r="W96" s="647"/>
      <c r="X96" s="336"/>
      <c r="Y96" s="647"/>
      <c r="Z96" s="336"/>
      <c r="AA96" s="647"/>
      <c r="AB96" s="336"/>
      <c r="AC96" s="340"/>
      <c r="AD96" s="813">
        <v>42378579000170</v>
      </c>
      <c r="AE96" s="337" t="s">
        <v>2059</v>
      </c>
      <c r="AF96" s="787" t="s">
        <v>1778</v>
      </c>
      <c r="AG96" s="341" t="s">
        <v>59</v>
      </c>
      <c r="AH96" s="341" t="s">
        <v>1742</v>
      </c>
      <c r="AI96" s="341">
        <v>0</v>
      </c>
      <c r="AJ96" s="341">
        <v>0</v>
      </c>
      <c r="AK96" s="341">
        <v>0</v>
      </c>
      <c r="AL96" s="336">
        <v>8.5000000000000006E-3</v>
      </c>
      <c r="AM96" s="336">
        <v>0.2</v>
      </c>
      <c r="AN96" s="647" t="s">
        <v>635</v>
      </c>
      <c r="AO96" s="334" t="s">
        <v>1324</v>
      </c>
      <c r="AP96" s="337" t="s">
        <v>1744</v>
      </c>
      <c r="AQ96" s="343" t="s">
        <v>675</v>
      </c>
      <c r="AR96" s="336">
        <v>1.98333333333333E-3</v>
      </c>
      <c r="AS96" s="336">
        <v>1.98333333333333E-3</v>
      </c>
      <c r="AT96" s="336" t="s">
        <v>1418</v>
      </c>
      <c r="AW96" s="629"/>
      <c r="AX96" s="630"/>
      <c r="AY96" s="630"/>
      <c r="AZ96" s="630"/>
      <c r="BA96" s="630"/>
      <c r="BB96" s="792"/>
      <c r="BC96" s="630"/>
      <c r="BD96" s="630"/>
      <c r="BE96" s="630"/>
      <c r="BF96" s="630"/>
      <c r="BG96" s="795"/>
      <c r="BH96" s="631"/>
      <c r="BI96" s="632"/>
      <c r="BJ96" s="632"/>
      <c r="BK96" s="632"/>
      <c r="BL96" s="212"/>
      <c r="BM96" s="631"/>
      <c r="BN96" s="631"/>
      <c r="BO96" s="631"/>
      <c r="BP96" s="631"/>
      <c r="BQ96" s="631"/>
      <c r="BR96" s="631"/>
      <c r="BS96" s="631"/>
      <c r="BT96" s="631"/>
      <c r="BU96" s="631"/>
      <c r="BV96" s="633"/>
      <c r="BW96" s="630"/>
    </row>
    <row r="97" spans="2:75" customFormat="1" ht="18.75">
      <c r="B97" s="330" t="s">
        <v>471</v>
      </c>
      <c r="C97" s="331">
        <v>41088594000111</v>
      </c>
      <c r="D97" s="332" t="s">
        <v>11</v>
      </c>
      <c r="E97" s="332" t="s">
        <v>621</v>
      </c>
      <c r="F97" s="332" t="s">
        <v>692</v>
      </c>
      <c r="G97" s="333" t="s">
        <v>738</v>
      </c>
      <c r="H97" s="333" t="s">
        <v>34</v>
      </c>
      <c r="I97" s="333" t="s">
        <v>1418</v>
      </c>
      <c r="J97" s="333" t="s">
        <v>608</v>
      </c>
      <c r="K97" s="334" t="s">
        <v>48</v>
      </c>
      <c r="L97" s="335" t="s">
        <v>1418</v>
      </c>
      <c r="M97" s="335" t="s">
        <v>34</v>
      </c>
      <c r="N97" s="334">
        <v>635685</v>
      </c>
      <c r="O97" s="334" t="s">
        <v>1321</v>
      </c>
      <c r="P97" s="338">
        <v>44287</v>
      </c>
      <c r="Q97" s="339"/>
      <c r="R97" s="339"/>
      <c r="S97" s="334">
        <v>1</v>
      </c>
      <c r="T97" s="336"/>
      <c r="U97" s="647"/>
      <c r="V97" s="336"/>
      <c r="W97" s="647"/>
      <c r="X97" s="336"/>
      <c r="Y97" s="647"/>
      <c r="Z97" s="336"/>
      <c r="AA97" s="647"/>
      <c r="AB97" s="336"/>
      <c r="AC97" s="340"/>
      <c r="AD97" s="813">
        <v>34706691000165</v>
      </c>
      <c r="AE97" s="337" t="s">
        <v>2648</v>
      </c>
      <c r="AF97" s="787" t="s">
        <v>1755</v>
      </c>
      <c r="AG97" s="341" t="s">
        <v>1436</v>
      </c>
      <c r="AH97" s="341" t="s">
        <v>1742</v>
      </c>
      <c r="AI97" s="341">
        <v>500</v>
      </c>
      <c r="AJ97" s="341">
        <v>100</v>
      </c>
      <c r="AK97" s="341">
        <v>100</v>
      </c>
      <c r="AL97" s="336">
        <v>8.0000000000000002E-3</v>
      </c>
      <c r="AM97" s="336">
        <v>0.2</v>
      </c>
      <c r="AN97" s="647" t="s">
        <v>34</v>
      </c>
      <c r="AO97" s="334" t="s">
        <v>1324</v>
      </c>
      <c r="AP97" s="337" t="s">
        <v>1744</v>
      </c>
      <c r="AQ97" s="343" t="s">
        <v>675</v>
      </c>
      <c r="AR97" s="336">
        <v>1.8664E-3</v>
      </c>
      <c r="AS97" s="336">
        <v>1.8664E-3</v>
      </c>
      <c r="AT97" s="336" t="s">
        <v>1418</v>
      </c>
      <c r="AW97" s="629"/>
      <c r="AX97" s="630"/>
      <c r="AY97" s="630"/>
      <c r="AZ97" s="630"/>
      <c r="BA97" s="630"/>
      <c r="BB97" s="792"/>
      <c r="BC97" s="630"/>
      <c r="BD97" s="630"/>
      <c r="BE97" s="630"/>
      <c r="BF97" s="630"/>
      <c r="BG97" s="795"/>
      <c r="BH97" s="631"/>
      <c r="BI97" s="632"/>
      <c r="BJ97" s="632"/>
      <c r="BK97" s="632"/>
      <c r="BL97" s="212"/>
      <c r="BM97" s="631"/>
      <c r="BN97" s="631"/>
      <c r="BO97" s="631"/>
      <c r="BP97" s="631"/>
      <c r="BQ97" s="631"/>
      <c r="BR97" s="631"/>
      <c r="BS97" s="631"/>
      <c r="BT97" s="631"/>
      <c r="BU97" s="631"/>
      <c r="BV97" s="633"/>
      <c r="BW97" s="630"/>
    </row>
    <row r="98" spans="2:75" customFormat="1" ht="18.75">
      <c r="B98" s="330" t="s">
        <v>1110</v>
      </c>
      <c r="C98" s="331">
        <v>24552346000160</v>
      </c>
      <c r="D98" s="332" t="s">
        <v>11</v>
      </c>
      <c r="E98" s="332" t="s">
        <v>621</v>
      </c>
      <c r="F98" s="332" t="s">
        <v>692</v>
      </c>
      <c r="G98" s="333" t="s">
        <v>738</v>
      </c>
      <c r="H98" s="333" t="s">
        <v>34</v>
      </c>
      <c r="I98" s="333" t="s">
        <v>1418</v>
      </c>
      <c r="J98" s="333" t="s">
        <v>608</v>
      </c>
      <c r="K98" s="334" t="s">
        <v>48</v>
      </c>
      <c r="L98" s="335" t="s">
        <v>1418</v>
      </c>
      <c r="M98" s="335" t="s">
        <v>34</v>
      </c>
      <c r="N98" s="334">
        <v>426911</v>
      </c>
      <c r="O98" s="334" t="s">
        <v>1321</v>
      </c>
      <c r="P98" s="338">
        <v>42641</v>
      </c>
      <c r="Q98" s="339">
        <v>37.722949999999997</v>
      </c>
      <c r="R98" s="339">
        <v>49.208877896414322</v>
      </c>
      <c r="S98" s="334">
        <v>1</v>
      </c>
      <c r="T98" s="336">
        <v>6.4294287002231609E-2</v>
      </c>
      <c r="U98" s="647">
        <v>0.62880034142726693</v>
      </c>
      <c r="V98" s="336">
        <v>9.3697145016484074E-2</v>
      </c>
      <c r="W98" s="647">
        <v>0.80633381435478968</v>
      </c>
      <c r="X98" s="336">
        <v>0.16346679659749386</v>
      </c>
      <c r="Y98" s="647">
        <v>1.0605487355746799</v>
      </c>
      <c r="Z98" s="336">
        <v>0.18833687402796118</v>
      </c>
      <c r="AA98" s="647">
        <v>0.98695224737844378</v>
      </c>
      <c r="AB98" s="336">
        <v>3.315489119595743E-2</v>
      </c>
      <c r="AC98" s="340">
        <v>-0.67876224468872115</v>
      </c>
      <c r="AD98" s="813">
        <v>0</v>
      </c>
      <c r="AE98" s="337" t="s">
        <v>1862</v>
      </c>
      <c r="AF98" s="787" t="s">
        <v>1755</v>
      </c>
      <c r="AG98" s="341" t="s">
        <v>1436</v>
      </c>
      <c r="AH98" s="341" t="s">
        <v>1742</v>
      </c>
      <c r="AI98" s="341">
        <v>0</v>
      </c>
      <c r="AJ98" s="341">
        <v>0</v>
      </c>
      <c r="AK98" s="341">
        <v>0</v>
      </c>
      <c r="AL98" s="336">
        <v>9.0000000000000011E-3</v>
      </c>
      <c r="AM98" s="336">
        <v>0.2</v>
      </c>
      <c r="AN98" s="647" t="s">
        <v>2152</v>
      </c>
      <c r="AO98" s="334" t="s">
        <v>1324</v>
      </c>
      <c r="AP98" s="337" t="s">
        <v>1744</v>
      </c>
      <c r="AQ98" s="343" t="s">
        <v>675</v>
      </c>
      <c r="AR98" s="336">
        <v>1.8E-3</v>
      </c>
      <c r="AS98" s="336">
        <v>1.8E-3</v>
      </c>
      <c r="AT98" s="336" t="s">
        <v>1418</v>
      </c>
      <c r="AW98" s="629"/>
      <c r="AX98" s="630"/>
      <c r="AY98" s="630"/>
      <c r="AZ98" s="630"/>
      <c r="BA98" s="630"/>
      <c r="BB98" s="792"/>
      <c r="BC98" s="630"/>
      <c r="BD98" s="630"/>
      <c r="BE98" s="630"/>
      <c r="BF98" s="630"/>
      <c r="BG98" s="795"/>
      <c r="BH98" s="631"/>
      <c r="BI98" s="632"/>
      <c r="BJ98" s="632"/>
      <c r="BK98" s="632"/>
      <c r="BL98" s="212"/>
      <c r="BM98" s="631"/>
      <c r="BN98" s="631"/>
      <c r="BO98" s="631"/>
      <c r="BP98" s="631"/>
      <c r="BQ98" s="631"/>
      <c r="BR98" s="631"/>
      <c r="BS98" s="631"/>
      <c r="BT98" s="631"/>
      <c r="BU98" s="631"/>
      <c r="BV98" s="633"/>
      <c r="BW98" s="630"/>
    </row>
    <row r="99" spans="2:75" customFormat="1" ht="18.75">
      <c r="B99" s="330" t="s">
        <v>1206</v>
      </c>
      <c r="C99" s="331">
        <v>22759995000101</v>
      </c>
      <c r="D99" s="332" t="s">
        <v>11</v>
      </c>
      <c r="E99" s="332" t="s">
        <v>621</v>
      </c>
      <c r="F99" s="332" t="s">
        <v>692</v>
      </c>
      <c r="G99" s="333" t="s">
        <v>738</v>
      </c>
      <c r="H99" s="333" t="s">
        <v>34</v>
      </c>
      <c r="I99" s="333" t="s">
        <v>1418</v>
      </c>
      <c r="J99" s="333" t="s">
        <v>608</v>
      </c>
      <c r="K99" s="334" t="s">
        <v>48</v>
      </c>
      <c r="L99" s="335" t="s">
        <v>1418</v>
      </c>
      <c r="M99" s="335" t="s">
        <v>34</v>
      </c>
      <c r="N99" s="334">
        <v>440779</v>
      </c>
      <c r="O99" s="334" t="s">
        <v>1321</v>
      </c>
      <c r="P99" s="338">
        <v>42867</v>
      </c>
      <c r="Q99" s="339">
        <v>63.023753999999997</v>
      </c>
      <c r="R99" s="339">
        <v>65.539885124497957</v>
      </c>
      <c r="S99" s="334">
        <v>1</v>
      </c>
      <c r="T99" s="336">
        <v>6.7903184957898821E-2</v>
      </c>
      <c r="U99" s="647">
        <v>0.66409548773818161</v>
      </c>
      <c r="V99" s="336">
        <v>9.731052616953928E-2</v>
      </c>
      <c r="W99" s="647">
        <v>0.83742965411968451</v>
      </c>
      <c r="X99" s="336">
        <v>0.17386343037430985</v>
      </c>
      <c r="Y99" s="647">
        <v>1.1280005792257486</v>
      </c>
      <c r="Z99" s="336">
        <v>0.22396086162167528</v>
      </c>
      <c r="AA99" s="647">
        <v>1.1736346206399755</v>
      </c>
      <c r="AB99" s="336">
        <v>3.1383626618173538E-2</v>
      </c>
      <c r="AC99" s="340">
        <v>-0.6019351251962668</v>
      </c>
      <c r="AD99" s="813">
        <v>0</v>
      </c>
      <c r="AE99" s="337" t="s">
        <v>1770</v>
      </c>
      <c r="AF99" s="787" t="s">
        <v>1771</v>
      </c>
      <c r="AG99" s="341" t="s">
        <v>719</v>
      </c>
      <c r="AH99" s="341" t="s">
        <v>1742</v>
      </c>
      <c r="AI99" s="341">
        <v>1000</v>
      </c>
      <c r="AJ99" s="341">
        <v>1000</v>
      </c>
      <c r="AK99" s="341">
        <v>1000</v>
      </c>
      <c r="AL99" s="336">
        <v>8.0000000000000002E-3</v>
      </c>
      <c r="AM99" s="336">
        <v>0</v>
      </c>
      <c r="AN99" s="647" t="s">
        <v>636</v>
      </c>
      <c r="AO99" s="334" t="s">
        <v>1324</v>
      </c>
      <c r="AP99" s="337" t="s">
        <v>1744</v>
      </c>
      <c r="AQ99" s="343" t="s">
        <v>675</v>
      </c>
      <c r="AR99" s="336">
        <v>3.3600000000000001E-3</v>
      </c>
      <c r="AS99" s="336">
        <v>3.3600000000000001E-3</v>
      </c>
      <c r="AT99" s="336" t="s">
        <v>1418</v>
      </c>
      <c r="AW99" s="629"/>
      <c r="AX99" s="630"/>
      <c r="AY99" s="630"/>
      <c r="AZ99" s="630"/>
      <c r="BA99" s="630"/>
      <c r="BB99" s="792"/>
      <c r="BC99" s="630"/>
      <c r="BD99" s="630"/>
      <c r="BE99" s="630"/>
      <c r="BF99" s="630"/>
      <c r="BG99" s="795"/>
      <c r="BH99" s="631"/>
      <c r="BI99" s="632"/>
      <c r="BJ99" s="632"/>
      <c r="BK99" s="632"/>
      <c r="BL99" s="212"/>
      <c r="BM99" s="631"/>
      <c r="BN99" s="631"/>
      <c r="BO99" s="631"/>
      <c r="BP99" s="631"/>
      <c r="BQ99" s="631"/>
      <c r="BR99" s="631"/>
      <c r="BS99" s="631"/>
      <c r="BT99" s="631"/>
      <c r="BU99" s="631"/>
      <c r="BV99" s="633"/>
      <c r="BW99" s="630"/>
    </row>
    <row r="100" spans="2:75" customFormat="1" ht="18.75">
      <c r="B100" s="330" t="s">
        <v>151</v>
      </c>
      <c r="C100" s="331">
        <v>888897000131</v>
      </c>
      <c r="D100" s="332" t="s">
        <v>13</v>
      </c>
      <c r="E100" s="332" t="s">
        <v>616</v>
      </c>
      <c r="F100" s="332" t="s">
        <v>617</v>
      </c>
      <c r="G100" s="333" t="s">
        <v>34</v>
      </c>
      <c r="H100" s="333" t="s">
        <v>1337</v>
      </c>
      <c r="I100" s="333" t="s">
        <v>34</v>
      </c>
      <c r="J100" s="333" t="s">
        <v>608</v>
      </c>
      <c r="K100" s="334" t="s">
        <v>48</v>
      </c>
      <c r="L100" s="335" t="s">
        <v>1418</v>
      </c>
      <c r="M100" s="335" t="s">
        <v>34</v>
      </c>
      <c r="N100" s="334">
        <v>22780</v>
      </c>
      <c r="O100" s="334" t="s">
        <v>1321</v>
      </c>
      <c r="P100" s="338">
        <v>35005</v>
      </c>
      <c r="Q100" s="339">
        <v>71.905978000000005</v>
      </c>
      <c r="R100" s="339">
        <v>37.943563028000007</v>
      </c>
      <c r="S100" s="334">
        <v>1</v>
      </c>
      <c r="T100" s="336">
        <v>0.14226953172792789</v>
      </c>
      <c r="U100" s="647">
        <v>1.391400920615441</v>
      </c>
      <c r="V100" s="336">
        <v>0.15464692363939014</v>
      </c>
      <c r="W100" s="647">
        <v>1.330852117153041</v>
      </c>
      <c r="X100" s="336">
        <v>0.20400237797904608</v>
      </c>
      <c r="Y100" s="647">
        <v>1.3235376756824646</v>
      </c>
      <c r="Z100" s="336">
        <v>0.23401120938986431</v>
      </c>
      <c r="AA100" s="647">
        <v>1.2263020197775254</v>
      </c>
      <c r="AB100" s="336">
        <v>1.6159932465121526E-2</v>
      </c>
      <c r="AC100" s="340">
        <v>2.3790625570562103</v>
      </c>
      <c r="AD100" s="813">
        <v>0</v>
      </c>
      <c r="AE100" s="337" t="s">
        <v>1758</v>
      </c>
      <c r="AF100" s="787" t="s">
        <v>1755</v>
      </c>
      <c r="AG100" s="341" t="s">
        <v>1436</v>
      </c>
      <c r="AH100" s="341" t="s">
        <v>1742</v>
      </c>
      <c r="AI100" s="341">
        <v>1000</v>
      </c>
      <c r="AJ100" s="341">
        <v>1000</v>
      </c>
      <c r="AK100" s="341">
        <v>1000</v>
      </c>
      <c r="AL100" s="336">
        <v>1.4999999999999999E-2</v>
      </c>
      <c r="AM100" s="336">
        <v>0.2</v>
      </c>
      <c r="AN100" s="647" t="s">
        <v>2152</v>
      </c>
      <c r="AO100" s="334" t="s">
        <v>1324</v>
      </c>
      <c r="AP100" s="337" t="s">
        <v>1757</v>
      </c>
      <c r="AQ100" s="343" t="s">
        <v>664</v>
      </c>
      <c r="AR100" s="336">
        <v>5.2500000000000003E-3</v>
      </c>
      <c r="AS100" s="336">
        <v>5.2500000000000003E-3</v>
      </c>
      <c r="AT100" s="336" t="s">
        <v>1418</v>
      </c>
      <c r="AW100" s="629"/>
      <c r="AX100" s="630"/>
      <c r="AY100" s="630"/>
      <c r="AZ100" s="630"/>
      <c r="BA100" s="630"/>
      <c r="BB100" s="792"/>
      <c r="BC100" s="630"/>
      <c r="BD100" s="630"/>
      <c r="BE100" s="630"/>
      <c r="BF100" s="630"/>
      <c r="BG100" s="795"/>
      <c r="BH100" s="631"/>
      <c r="BI100" s="632"/>
      <c r="BJ100" s="632"/>
      <c r="BK100" s="632"/>
      <c r="BL100" s="212"/>
      <c r="BM100" s="631"/>
      <c r="BN100" s="631"/>
      <c r="BO100" s="631"/>
      <c r="BP100" s="631"/>
      <c r="BQ100" s="631"/>
      <c r="BR100" s="631"/>
      <c r="BS100" s="631"/>
      <c r="BT100" s="631"/>
      <c r="BU100" s="631"/>
      <c r="BV100" s="633"/>
      <c r="BW100" s="630"/>
    </row>
    <row r="101" spans="2:75" customFormat="1" ht="18.75">
      <c r="B101" s="330" t="s">
        <v>107</v>
      </c>
      <c r="C101" s="331">
        <v>10320188000109</v>
      </c>
      <c r="D101" s="332" t="s">
        <v>13</v>
      </c>
      <c r="E101" s="332" t="s">
        <v>615</v>
      </c>
      <c r="F101" s="332" t="s">
        <v>619</v>
      </c>
      <c r="G101" s="333" t="s">
        <v>34</v>
      </c>
      <c r="H101" s="333" t="s">
        <v>1337</v>
      </c>
      <c r="I101" s="333" t="s">
        <v>34</v>
      </c>
      <c r="J101" s="333" t="s">
        <v>1418</v>
      </c>
      <c r="K101" s="334" t="s">
        <v>48</v>
      </c>
      <c r="L101" s="335" t="s">
        <v>1418</v>
      </c>
      <c r="M101" s="335" t="s">
        <v>1415</v>
      </c>
      <c r="N101" s="334">
        <v>221260</v>
      </c>
      <c r="O101" s="334" t="s">
        <v>1321</v>
      </c>
      <c r="P101" s="338">
        <v>39782</v>
      </c>
      <c r="Q101" s="339">
        <v>493.77783799999997</v>
      </c>
      <c r="R101" s="339">
        <v>249.20242570119532</v>
      </c>
      <c r="S101" s="334">
        <v>1</v>
      </c>
      <c r="T101" s="336">
        <v>0.12359262151426131</v>
      </c>
      <c r="U101" s="647">
        <v>1.2087400954203138</v>
      </c>
      <c r="V101" s="336">
        <v>0.1474872141300676</v>
      </c>
      <c r="W101" s="647">
        <v>1.2692374769491304</v>
      </c>
      <c r="X101" s="336">
        <v>0.18051636464724385</v>
      </c>
      <c r="Y101" s="647">
        <v>1.1711638464939944</v>
      </c>
      <c r="Z101" s="336">
        <v>0.19707350689604675</v>
      </c>
      <c r="AA101" s="647">
        <v>1.0327353128996295</v>
      </c>
      <c r="AB101" s="336">
        <v>1.4336317064180981E-2</v>
      </c>
      <c r="AC101" s="340">
        <v>2.1822746109021316</v>
      </c>
      <c r="AD101" s="813">
        <v>0</v>
      </c>
      <c r="AE101" s="337" t="s">
        <v>1783</v>
      </c>
      <c r="AF101" s="787" t="s">
        <v>1755</v>
      </c>
      <c r="AG101" s="341" t="s">
        <v>1436</v>
      </c>
      <c r="AH101" s="341" t="s">
        <v>1742</v>
      </c>
      <c r="AI101" s="341">
        <v>500</v>
      </c>
      <c r="AJ101" s="341">
        <v>300</v>
      </c>
      <c r="AK101" s="341">
        <v>300</v>
      </c>
      <c r="AL101" s="336">
        <v>8.5000000000000006E-3</v>
      </c>
      <c r="AM101" s="336">
        <v>0.2</v>
      </c>
      <c r="AN101" s="647" t="s">
        <v>34</v>
      </c>
      <c r="AO101" s="334" t="s">
        <v>1324</v>
      </c>
      <c r="AP101" s="337" t="s">
        <v>1757</v>
      </c>
      <c r="AQ101" s="343" t="s">
        <v>686</v>
      </c>
      <c r="AR101" s="336">
        <v>2.5500000000000002E-3</v>
      </c>
      <c r="AS101" s="336">
        <v>2.5500000000000002E-3</v>
      </c>
      <c r="AT101" s="336" t="s">
        <v>1418</v>
      </c>
      <c r="AW101" s="629"/>
      <c r="AX101" s="630"/>
      <c r="AY101" s="630"/>
      <c r="AZ101" s="630"/>
      <c r="BA101" s="630"/>
      <c r="BB101" s="792"/>
      <c r="BC101" s="630"/>
      <c r="BD101" s="630"/>
      <c r="BE101" s="630"/>
      <c r="BF101" s="630"/>
      <c r="BG101" s="795"/>
      <c r="BH101" s="631"/>
      <c r="BI101" s="632"/>
      <c r="BJ101" s="632"/>
      <c r="BK101" s="632"/>
      <c r="BL101" s="212"/>
      <c r="BM101" s="631"/>
      <c r="BN101" s="631"/>
      <c r="BO101" s="631"/>
      <c r="BP101" s="631"/>
      <c r="BQ101" s="631"/>
      <c r="BR101" s="631"/>
      <c r="BS101" s="631"/>
      <c r="BT101" s="631"/>
      <c r="BU101" s="631"/>
      <c r="BV101" s="633"/>
      <c r="BW101" s="630"/>
    </row>
    <row r="102" spans="2:75" customFormat="1" ht="18.75">
      <c r="B102" s="330" t="s">
        <v>108</v>
      </c>
      <c r="C102" s="331">
        <v>4455632000109</v>
      </c>
      <c r="D102" s="332" t="s">
        <v>13</v>
      </c>
      <c r="E102" s="332" t="s">
        <v>615</v>
      </c>
      <c r="F102" s="332" t="s">
        <v>619</v>
      </c>
      <c r="G102" s="333" t="s">
        <v>34</v>
      </c>
      <c r="H102" s="333" t="s">
        <v>1337</v>
      </c>
      <c r="I102" s="333" t="s">
        <v>34</v>
      </c>
      <c r="J102" s="333" t="s">
        <v>1418</v>
      </c>
      <c r="K102" s="334" t="s">
        <v>48</v>
      </c>
      <c r="L102" s="335" t="s">
        <v>1418</v>
      </c>
      <c r="M102" s="335" t="s">
        <v>34</v>
      </c>
      <c r="N102" s="334">
        <v>350631</v>
      </c>
      <c r="O102" s="334" t="s">
        <v>1321</v>
      </c>
      <c r="P102" s="338">
        <v>37041</v>
      </c>
      <c r="Q102" s="339">
        <v>225.011776</v>
      </c>
      <c r="R102" s="339">
        <v>212.09771830120494</v>
      </c>
      <c r="S102" s="334">
        <v>1</v>
      </c>
      <c r="T102" s="336">
        <v>0.12874308071640228</v>
      </c>
      <c r="U102" s="647">
        <v>1.2591117638191103</v>
      </c>
      <c r="V102" s="336">
        <v>0.14437327585590931</v>
      </c>
      <c r="W102" s="647">
        <v>1.2424397156531413</v>
      </c>
      <c r="X102" s="336">
        <v>0.14448445898398354</v>
      </c>
      <c r="Y102" s="647">
        <v>0.93739409760969572</v>
      </c>
      <c r="Z102" s="336">
        <v>0.17537755263675581</v>
      </c>
      <c r="AA102" s="647">
        <v>0.9190407911776215</v>
      </c>
      <c r="AB102" s="336">
        <v>3.109646680089144E-2</v>
      </c>
      <c r="AC102" s="340">
        <v>0.90594994760109704</v>
      </c>
      <c r="AD102" s="813">
        <v>0</v>
      </c>
      <c r="AE102" s="337" t="s">
        <v>1894</v>
      </c>
      <c r="AF102" s="787" t="s">
        <v>1736</v>
      </c>
      <c r="AG102" s="341" t="s">
        <v>1437</v>
      </c>
      <c r="AH102" s="341" t="s">
        <v>1742</v>
      </c>
      <c r="AI102" s="341">
        <v>1000</v>
      </c>
      <c r="AJ102" s="341">
        <v>500</v>
      </c>
      <c r="AK102" s="341">
        <v>500</v>
      </c>
      <c r="AL102" s="336">
        <v>2.5000000000000001E-2</v>
      </c>
      <c r="AM102" s="336">
        <v>0.2</v>
      </c>
      <c r="AN102" s="647" t="s">
        <v>64</v>
      </c>
      <c r="AO102" s="334" t="s">
        <v>1324</v>
      </c>
      <c r="AP102" s="337" t="s">
        <v>1757</v>
      </c>
      <c r="AQ102" s="343" t="s">
        <v>664</v>
      </c>
      <c r="AR102" s="336">
        <v>4.0000000000000001E-3</v>
      </c>
      <c r="AS102" s="336">
        <v>4.0000000000000001E-3</v>
      </c>
      <c r="AT102" s="336" t="s">
        <v>1418</v>
      </c>
      <c r="AW102" s="629"/>
      <c r="AX102" s="630"/>
      <c r="AY102" s="630"/>
      <c r="AZ102" s="630"/>
      <c r="BA102" s="630"/>
      <c r="BB102" s="792"/>
      <c r="BC102" s="630"/>
      <c r="BD102" s="630"/>
      <c r="BE102" s="630"/>
      <c r="BF102" s="630"/>
      <c r="BG102" s="795"/>
      <c r="BH102" s="631"/>
      <c r="BI102" s="632"/>
      <c r="BJ102" s="632"/>
      <c r="BK102" s="632"/>
      <c r="BL102" s="212"/>
      <c r="BM102" s="631"/>
      <c r="BN102" s="631"/>
      <c r="BO102" s="631"/>
      <c r="BP102" s="631"/>
      <c r="BQ102" s="631"/>
      <c r="BR102" s="631"/>
      <c r="BS102" s="631"/>
      <c r="BT102" s="631"/>
      <c r="BU102" s="631"/>
      <c r="BV102" s="633"/>
      <c r="BW102" s="630"/>
    </row>
    <row r="103" spans="2:75" customFormat="1" ht="18.75">
      <c r="B103" s="330" t="s">
        <v>1507</v>
      </c>
      <c r="C103" s="331">
        <v>6015368000100</v>
      </c>
      <c r="D103" s="332" t="s">
        <v>13</v>
      </c>
      <c r="E103" s="332" t="s">
        <v>615</v>
      </c>
      <c r="F103" s="332" t="s">
        <v>619</v>
      </c>
      <c r="G103" s="333" t="s">
        <v>34</v>
      </c>
      <c r="H103" s="333" t="s">
        <v>1337</v>
      </c>
      <c r="I103" s="333" t="s">
        <v>1418</v>
      </c>
      <c r="J103" s="333" t="s">
        <v>608</v>
      </c>
      <c r="K103" s="334" t="s">
        <v>48</v>
      </c>
      <c r="L103" s="335" t="s">
        <v>1418</v>
      </c>
      <c r="M103" s="335" t="s">
        <v>1418</v>
      </c>
      <c r="N103" s="334">
        <v>158666</v>
      </c>
      <c r="O103" s="334" t="s">
        <v>1321</v>
      </c>
      <c r="P103" s="338">
        <v>38899</v>
      </c>
      <c r="Q103" s="339">
        <v>18836.450384</v>
      </c>
      <c r="R103" s="339">
        <v>17229.940707590358</v>
      </c>
      <c r="S103" s="334">
        <v>1</v>
      </c>
      <c r="T103" s="336">
        <v>9.3596995078405465E-2</v>
      </c>
      <c r="U103" s="647">
        <v>0.91538183571154308</v>
      </c>
      <c r="V103" s="336">
        <v>0.10788301874289719</v>
      </c>
      <c r="W103" s="647">
        <v>0.92841383792180121</v>
      </c>
      <c r="X103" s="336">
        <v>0.1486394345469777</v>
      </c>
      <c r="Y103" s="647">
        <v>0.9643509730816453</v>
      </c>
      <c r="Z103" s="336">
        <v>0.19716581370760733</v>
      </c>
      <c r="AA103" s="647">
        <v>1.0332190334434064</v>
      </c>
      <c r="AB103" s="336">
        <v>4.2547926697387023E-3</v>
      </c>
      <c r="AC103" s="340">
        <v>-1.9550693276615352</v>
      </c>
      <c r="AD103" s="813">
        <v>12013309000103</v>
      </c>
      <c r="AE103" s="337" t="s">
        <v>1790</v>
      </c>
      <c r="AF103" s="787" t="s">
        <v>1790</v>
      </c>
      <c r="AG103" s="341" t="s">
        <v>1439</v>
      </c>
      <c r="AH103" s="341" t="s">
        <v>1742</v>
      </c>
      <c r="AI103" s="341">
        <v>0</v>
      </c>
      <c r="AJ103" s="341">
        <v>0</v>
      </c>
      <c r="AK103" s="341">
        <v>0</v>
      </c>
      <c r="AL103" s="336">
        <v>0.01</v>
      </c>
      <c r="AM103" s="336">
        <v>0.2</v>
      </c>
      <c r="AN103" s="647" t="s">
        <v>64</v>
      </c>
      <c r="AO103" s="334" t="s">
        <v>1324</v>
      </c>
      <c r="AP103" s="337" t="s">
        <v>1757</v>
      </c>
      <c r="AQ103" s="343" t="s">
        <v>688</v>
      </c>
      <c r="AR103" s="336">
        <v>0</v>
      </c>
      <c r="AS103" s="336">
        <v>0</v>
      </c>
      <c r="AT103" s="336" t="s">
        <v>1418</v>
      </c>
      <c r="AW103" s="629"/>
      <c r="AX103" s="630"/>
      <c r="AY103" s="630"/>
      <c r="AZ103" s="630"/>
      <c r="BA103" s="630"/>
      <c r="BB103" s="792"/>
      <c r="BC103" s="630"/>
      <c r="BD103" s="630"/>
      <c r="BE103" s="630"/>
      <c r="BF103" s="630"/>
      <c r="BG103" s="795"/>
      <c r="BH103" s="631"/>
      <c r="BI103" s="632"/>
      <c r="BJ103" s="632"/>
      <c r="BK103" s="632"/>
      <c r="BL103" s="212"/>
      <c r="BM103" s="631"/>
      <c r="BN103" s="631"/>
      <c r="BO103" s="631"/>
      <c r="BP103" s="631"/>
      <c r="BQ103" s="631"/>
      <c r="BR103" s="631"/>
      <c r="BS103" s="631"/>
      <c r="BT103" s="631"/>
      <c r="BU103" s="631"/>
      <c r="BV103" s="633"/>
      <c r="BW103" s="630"/>
    </row>
    <row r="104" spans="2:75" customFormat="1" ht="18.75">
      <c r="B104" s="330" t="s">
        <v>1508</v>
      </c>
      <c r="C104" s="331">
        <v>12013309000103</v>
      </c>
      <c r="D104" s="332" t="s">
        <v>13</v>
      </c>
      <c r="E104" s="332" t="s">
        <v>615</v>
      </c>
      <c r="F104" s="332" t="s">
        <v>619</v>
      </c>
      <c r="G104" s="333" t="s">
        <v>34</v>
      </c>
      <c r="H104" s="333" t="s">
        <v>1337</v>
      </c>
      <c r="I104" s="333" t="s">
        <v>1418</v>
      </c>
      <c r="J104" s="333" t="s">
        <v>608</v>
      </c>
      <c r="K104" s="334" t="s">
        <v>48</v>
      </c>
      <c r="L104" s="335" t="s">
        <v>1418</v>
      </c>
      <c r="M104" s="335" t="s">
        <v>1418</v>
      </c>
      <c r="N104" s="334">
        <v>254843</v>
      </c>
      <c r="O104" s="334" t="s">
        <v>1321</v>
      </c>
      <c r="P104" s="338">
        <v>40419</v>
      </c>
      <c r="Q104" s="339">
        <v>19178.891941999998</v>
      </c>
      <c r="R104" s="339">
        <v>17909.455429831316</v>
      </c>
      <c r="S104" s="334">
        <v>1</v>
      </c>
      <c r="T104" s="336">
        <v>9.8169517789332028E-2</v>
      </c>
      <c r="U104" s="647">
        <v>0.96010126531988071</v>
      </c>
      <c r="V104" s="336">
        <v>0.11341401812134344</v>
      </c>
      <c r="W104" s="647">
        <v>0.97601221272000793</v>
      </c>
      <c r="X104" s="336">
        <v>0.16141507584075665</v>
      </c>
      <c r="Y104" s="647">
        <v>1.0472374705373657</v>
      </c>
      <c r="Z104" s="336">
        <v>0.21896847619215354</v>
      </c>
      <c r="AA104" s="647">
        <v>1.1474727442422905</v>
      </c>
      <c r="AB104" s="336">
        <v>4.3389214500558389E-3</v>
      </c>
      <c r="AC104" s="340">
        <v>-0.64242123251232064</v>
      </c>
      <c r="AD104" s="813">
        <v>0</v>
      </c>
      <c r="AE104" s="337" t="s">
        <v>1790</v>
      </c>
      <c r="AF104" s="787" t="s">
        <v>1790</v>
      </c>
      <c r="AG104" s="341" t="s">
        <v>1439</v>
      </c>
      <c r="AH104" s="341" t="s">
        <v>1742</v>
      </c>
      <c r="AI104" s="341">
        <v>0</v>
      </c>
      <c r="AJ104" s="341">
        <v>0</v>
      </c>
      <c r="AK104" s="341">
        <v>0</v>
      </c>
      <c r="AL104" s="336">
        <v>5.0000000000000001E-3</v>
      </c>
      <c r="AM104" s="336">
        <v>0</v>
      </c>
      <c r="AN104" s="647" t="s">
        <v>64</v>
      </c>
      <c r="AO104" s="334" t="s">
        <v>1324</v>
      </c>
      <c r="AP104" s="337" t="s">
        <v>1757</v>
      </c>
      <c r="AQ104" s="343" t="s">
        <v>688</v>
      </c>
      <c r="AR104" s="336">
        <v>0</v>
      </c>
      <c r="AS104" s="336">
        <v>0</v>
      </c>
      <c r="AT104" s="336" t="s">
        <v>1418</v>
      </c>
      <c r="AW104" s="629"/>
      <c r="AX104" s="630"/>
      <c r="AY104" s="630"/>
      <c r="AZ104" s="630"/>
      <c r="BA104" s="630"/>
      <c r="BB104" s="792"/>
      <c r="BC104" s="630"/>
      <c r="BD104" s="630"/>
      <c r="BE104" s="630"/>
      <c r="BF104" s="630"/>
      <c r="BG104" s="795"/>
      <c r="BH104" s="631"/>
      <c r="BI104" s="632"/>
      <c r="BJ104" s="632"/>
      <c r="BK104" s="632"/>
      <c r="BL104" s="212"/>
      <c r="BM104" s="631"/>
      <c r="BN104" s="631"/>
      <c r="BO104" s="631"/>
      <c r="BP104" s="631"/>
      <c r="BQ104" s="631"/>
      <c r="BR104" s="631"/>
      <c r="BS104" s="631"/>
      <c r="BT104" s="631"/>
      <c r="BU104" s="631"/>
      <c r="BV104" s="633"/>
      <c r="BW104" s="630"/>
    </row>
    <row r="105" spans="2:75" customFormat="1" ht="18.75">
      <c r="B105" s="330" t="s">
        <v>1527</v>
      </c>
      <c r="C105" s="331">
        <v>33598974000178</v>
      </c>
      <c r="D105" s="332" t="s">
        <v>13</v>
      </c>
      <c r="E105" s="332" t="s">
        <v>615</v>
      </c>
      <c r="F105" s="332" t="s">
        <v>619</v>
      </c>
      <c r="G105" s="333" t="s">
        <v>1418</v>
      </c>
      <c r="H105" s="333" t="s">
        <v>1337</v>
      </c>
      <c r="I105" s="333" t="s">
        <v>1418</v>
      </c>
      <c r="J105" s="333" t="s">
        <v>611</v>
      </c>
      <c r="K105" s="334" t="s">
        <v>48</v>
      </c>
      <c r="L105" s="335" t="s">
        <v>1418</v>
      </c>
      <c r="M105" s="335" t="s">
        <v>1418</v>
      </c>
      <c r="N105" s="334">
        <v>503576</v>
      </c>
      <c r="O105" s="334" t="s">
        <v>1321</v>
      </c>
      <c r="P105" s="338">
        <v>43679</v>
      </c>
      <c r="Q105" s="339">
        <v>33.854133050000002</v>
      </c>
      <c r="R105" s="339">
        <v>49.661603558964138</v>
      </c>
      <c r="S105" s="334">
        <v>1</v>
      </c>
      <c r="T105" s="336">
        <v>0.20290598410365024</v>
      </c>
      <c r="U105" s="647">
        <v>1.9844275134053884</v>
      </c>
      <c r="V105" s="336">
        <v>0.22502292295453552</v>
      </c>
      <c r="W105" s="647">
        <v>1.936490079300424</v>
      </c>
      <c r="X105" s="336">
        <v>0.19533652516428202</v>
      </c>
      <c r="Y105" s="647">
        <v>1.2673148864881285</v>
      </c>
      <c r="Z105" s="336">
        <v>0.22026578791178819</v>
      </c>
      <c r="AA105" s="647">
        <v>1.1542711193552477</v>
      </c>
      <c r="AB105" s="336">
        <v>3.1191398512135215E-2</v>
      </c>
      <c r="AC105" s="340">
        <v>3.4888300864462796</v>
      </c>
      <c r="AD105" s="813">
        <v>0</v>
      </c>
      <c r="AE105" s="337" t="s">
        <v>1758</v>
      </c>
      <c r="AF105" s="787" t="s">
        <v>1755</v>
      </c>
      <c r="AG105" s="341" t="s">
        <v>1436</v>
      </c>
      <c r="AH105" s="341" t="s">
        <v>1737</v>
      </c>
      <c r="AI105" s="341">
        <v>25000</v>
      </c>
      <c r="AJ105" s="341">
        <v>10000</v>
      </c>
      <c r="AK105" s="341">
        <v>25000</v>
      </c>
      <c r="AL105" s="336">
        <v>0</v>
      </c>
      <c r="AM105" s="336">
        <v>0</v>
      </c>
      <c r="AN105" s="647" t="s">
        <v>34</v>
      </c>
      <c r="AO105" s="334" t="s">
        <v>1324</v>
      </c>
      <c r="AP105" s="337" t="s">
        <v>1757</v>
      </c>
      <c r="AQ105" s="343" t="s">
        <v>668</v>
      </c>
      <c r="AR105" s="336">
        <v>0</v>
      </c>
      <c r="AS105" s="336">
        <v>0</v>
      </c>
      <c r="AT105" s="336" t="s">
        <v>1418</v>
      </c>
      <c r="AW105" s="629"/>
      <c r="AX105" s="630"/>
      <c r="AY105" s="630"/>
      <c r="AZ105" s="630"/>
      <c r="BA105" s="630"/>
      <c r="BB105" s="792"/>
      <c r="BC105" s="630"/>
      <c r="BD105" s="630"/>
      <c r="BE105" s="630"/>
      <c r="BF105" s="630"/>
      <c r="BG105" s="795"/>
      <c r="BH105" s="631"/>
      <c r="BI105" s="632"/>
      <c r="BJ105" s="632"/>
      <c r="BK105" s="632"/>
      <c r="BL105" s="212"/>
      <c r="BM105" s="631"/>
      <c r="BN105" s="631"/>
      <c r="BO105" s="631"/>
      <c r="BP105" s="631"/>
      <c r="BQ105" s="631"/>
      <c r="BR105" s="631"/>
      <c r="BS105" s="631"/>
      <c r="BT105" s="631"/>
      <c r="BU105" s="631"/>
      <c r="BV105" s="633"/>
      <c r="BW105" s="630"/>
    </row>
    <row r="106" spans="2:75" customFormat="1" ht="18.75">
      <c r="B106" s="330" t="s">
        <v>856</v>
      </c>
      <c r="C106" s="331">
        <v>9083998000100</v>
      </c>
      <c r="D106" s="332" t="s">
        <v>13</v>
      </c>
      <c r="E106" s="332" t="s">
        <v>615</v>
      </c>
      <c r="F106" s="332" t="s">
        <v>619</v>
      </c>
      <c r="G106" s="333" t="s">
        <v>34</v>
      </c>
      <c r="H106" s="333" t="s">
        <v>1337</v>
      </c>
      <c r="I106" s="333" t="s">
        <v>34</v>
      </c>
      <c r="J106" s="333" t="s">
        <v>608</v>
      </c>
      <c r="K106" s="334" t="s">
        <v>48</v>
      </c>
      <c r="L106" s="335" t="s">
        <v>1418</v>
      </c>
      <c r="M106" s="335" t="s">
        <v>1415</v>
      </c>
      <c r="N106" s="334">
        <v>208728</v>
      </c>
      <c r="O106" s="334" t="s">
        <v>1321</v>
      </c>
      <c r="P106" s="338">
        <v>39569</v>
      </c>
      <c r="Q106" s="339">
        <v>2.8705349999999998</v>
      </c>
      <c r="R106" s="339">
        <v>3.6568019760956165</v>
      </c>
      <c r="S106" s="334">
        <v>1</v>
      </c>
      <c r="T106" s="336">
        <v>0.1114925893887555</v>
      </c>
      <c r="U106" s="647">
        <v>1.090401364460674</v>
      </c>
      <c r="V106" s="336">
        <v>0.13625205322836176</v>
      </c>
      <c r="W106" s="647">
        <v>1.1725505379482839</v>
      </c>
      <c r="X106" s="336">
        <v>0.11537398351846684</v>
      </c>
      <c r="Y106" s="647">
        <v>0.74852957839512635</v>
      </c>
      <c r="Z106" s="336">
        <v>0.10878195886904618</v>
      </c>
      <c r="AA106" s="647">
        <v>0.57005617903637462</v>
      </c>
      <c r="AB106" s="336">
        <v>1.913832288314344E-2</v>
      </c>
      <c r="AC106" s="340">
        <v>1.0476685947732332</v>
      </c>
      <c r="AD106" s="813">
        <v>0</v>
      </c>
      <c r="AE106" s="337" t="s">
        <v>1808</v>
      </c>
      <c r="AF106" s="787" t="s">
        <v>1755</v>
      </c>
      <c r="AG106" s="341" t="s">
        <v>1436</v>
      </c>
      <c r="AH106" s="341" t="s">
        <v>1737</v>
      </c>
      <c r="AI106" s="341">
        <v>0</v>
      </c>
      <c r="AJ106" s="341">
        <v>0</v>
      </c>
      <c r="AK106" s="341">
        <v>0</v>
      </c>
      <c r="AL106" s="336">
        <v>1.5E-3</v>
      </c>
      <c r="AM106" s="336">
        <v>0</v>
      </c>
      <c r="AN106" s="647" t="s">
        <v>34</v>
      </c>
      <c r="AO106" s="334" t="s">
        <v>1324</v>
      </c>
      <c r="AP106" s="337" t="s">
        <v>1757</v>
      </c>
      <c r="AQ106" s="343" t="s">
        <v>668</v>
      </c>
      <c r="AR106" s="336">
        <v>1.6000000000000001E-3</v>
      </c>
      <c r="AS106" s="336">
        <v>1.6000000000000001E-3</v>
      </c>
      <c r="AT106" s="336" t="s">
        <v>1418</v>
      </c>
      <c r="AW106" s="629"/>
      <c r="AX106" s="630"/>
      <c r="AY106" s="630"/>
      <c r="AZ106" s="630"/>
      <c r="BA106" s="630"/>
      <c r="BB106" s="792"/>
      <c r="BC106" s="630"/>
      <c r="BD106" s="630"/>
      <c r="BE106" s="630"/>
      <c r="BF106" s="630"/>
      <c r="BG106" s="795"/>
      <c r="BH106" s="631"/>
      <c r="BI106" s="632"/>
      <c r="BJ106" s="632"/>
      <c r="BK106" s="632"/>
      <c r="BL106" s="212"/>
      <c r="BM106" s="631"/>
      <c r="BN106" s="631"/>
      <c r="BO106" s="631"/>
      <c r="BP106" s="631"/>
      <c r="BQ106" s="631"/>
      <c r="BR106" s="631"/>
      <c r="BS106" s="631"/>
      <c r="BT106" s="631"/>
      <c r="BU106" s="631"/>
      <c r="BV106" s="633"/>
      <c r="BW106" s="630"/>
    </row>
    <row r="107" spans="2:75" customFormat="1" ht="18.75">
      <c r="B107" s="330" t="s">
        <v>1594</v>
      </c>
      <c r="C107" s="331">
        <v>1221890000124</v>
      </c>
      <c r="D107" s="332" t="s">
        <v>13</v>
      </c>
      <c r="E107" s="332" t="s">
        <v>615</v>
      </c>
      <c r="F107" s="332" t="s">
        <v>619</v>
      </c>
      <c r="G107" s="333" t="s">
        <v>34</v>
      </c>
      <c r="H107" s="333" t="s">
        <v>1338</v>
      </c>
      <c r="I107" s="333" t="s">
        <v>34</v>
      </c>
      <c r="J107" s="333" t="s">
        <v>611</v>
      </c>
      <c r="K107" s="334" t="s">
        <v>48</v>
      </c>
      <c r="L107" s="335" t="s">
        <v>1418</v>
      </c>
      <c r="M107" s="335" t="s">
        <v>1418</v>
      </c>
      <c r="N107" s="334">
        <v>40177</v>
      </c>
      <c r="O107" s="334" t="s">
        <v>1324</v>
      </c>
      <c r="P107" s="338">
        <v>35252</v>
      </c>
      <c r="Q107" s="339">
        <v>851.63224000000002</v>
      </c>
      <c r="R107" s="339">
        <v>889.98942737599998</v>
      </c>
      <c r="S107" s="334">
        <v>1</v>
      </c>
      <c r="T107" s="336">
        <v>0.15564491127347968</v>
      </c>
      <c r="U107" s="647">
        <v>1.5222125932710584</v>
      </c>
      <c r="V107" s="336">
        <v>0.15766508595528772</v>
      </c>
      <c r="W107" s="647">
        <v>1.356825654896282</v>
      </c>
      <c r="X107" s="336">
        <v>0.18504636561036492</v>
      </c>
      <c r="Y107" s="647">
        <v>1.2005538320665372</v>
      </c>
      <c r="Z107" s="336">
        <v>0.20713211563443168</v>
      </c>
      <c r="AA107" s="647">
        <v>1.085446002461014</v>
      </c>
      <c r="AB107" s="336">
        <v>7.8496818146430336E-2</v>
      </c>
      <c r="AC107" s="340">
        <v>0.5282208062354542</v>
      </c>
      <c r="AD107" s="813">
        <v>7455507000189</v>
      </c>
      <c r="AE107" s="337" t="s">
        <v>1760</v>
      </c>
      <c r="AF107" s="787" t="s">
        <v>1741</v>
      </c>
      <c r="AG107" s="341" t="s">
        <v>59</v>
      </c>
      <c r="AH107" s="341" t="s">
        <v>1742</v>
      </c>
      <c r="AI107" s="341">
        <v>5000</v>
      </c>
      <c r="AJ107" s="341">
        <v>2000</v>
      </c>
      <c r="AK107" s="341">
        <v>5000</v>
      </c>
      <c r="AL107" s="336">
        <v>0.02</v>
      </c>
      <c r="AM107" s="336">
        <v>0.2</v>
      </c>
      <c r="AN107" s="647" t="s">
        <v>64</v>
      </c>
      <c r="AO107" s="334" t="s">
        <v>1324</v>
      </c>
      <c r="AP107" s="337" t="s">
        <v>1757</v>
      </c>
      <c r="AQ107" s="343" t="s">
        <v>664</v>
      </c>
      <c r="AR107" s="336">
        <v>0</v>
      </c>
      <c r="AS107" s="336">
        <v>0</v>
      </c>
      <c r="AT107" s="336" t="s">
        <v>1418</v>
      </c>
      <c r="AW107" s="629"/>
      <c r="AX107" s="630"/>
      <c r="AY107" s="630"/>
      <c r="AZ107" s="630"/>
      <c r="BA107" s="630"/>
      <c r="BB107" s="792"/>
      <c r="BC107" s="630"/>
      <c r="BD107" s="630"/>
      <c r="BE107" s="630"/>
      <c r="BF107" s="630"/>
      <c r="BG107" s="795"/>
      <c r="BH107" s="631"/>
      <c r="BI107" s="632"/>
      <c r="BJ107" s="632"/>
      <c r="BK107" s="632"/>
      <c r="BL107" s="212"/>
      <c r="BM107" s="631"/>
      <c r="BN107" s="631"/>
      <c r="BO107" s="631"/>
      <c r="BP107" s="631"/>
      <c r="BQ107" s="631"/>
      <c r="BR107" s="631"/>
      <c r="BS107" s="631"/>
      <c r="BT107" s="631"/>
      <c r="BU107" s="631"/>
      <c r="BV107" s="633"/>
      <c r="BW107" s="630"/>
    </row>
    <row r="108" spans="2:75" customFormat="1" ht="18.75">
      <c r="B108" s="330" t="s">
        <v>186</v>
      </c>
      <c r="C108" s="331">
        <v>9274058000106</v>
      </c>
      <c r="D108" s="332" t="s">
        <v>13</v>
      </c>
      <c r="E108" s="332" t="s">
        <v>615</v>
      </c>
      <c r="F108" s="332" t="s">
        <v>619</v>
      </c>
      <c r="G108" s="333" t="s">
        <v>34</v>
      </c>
      <c r="H108" s="333" t="s">
        <v>1337</v>
      </c>
      <c r="I108" s="333" t="s">
        <v>34</v>
      </c>
      <c r="J108" s="333" t="s">
        <v>1418</v>
      </c>
      <c r="K108" s="334" t="s">
        <v>48</v>
      </c>
      <c r="L108" s="335" t="s">
        <v>1418</v>
      </c>
      <c r="M108" s="335" t="s">
        <v>1415</v>
      </c>
      <c r="N108" s="334">
        <v>223131</v>
      </c>
      <c r="O108" s="334" t="s">
        <v>1321</v>
      </c>
      <c r="P108" s="338">
        <v>39393</v>
      </c>
      <c r="Q108" s="339">
        <v>98.269932999999995</v>
      </c>
      <c r="R108" s="339">
        <v>104.41635914399997</v>
      </c>
      <c r="S108" s="334">
        <v>1</v>
      </c>
      <c r="T108" s="336">
        <v>0.10453064895080333</v>
      </c>
      <c r="U108" s="647">
        <v>1.0223133471811812</v>
      </c>
      <c r="V108" s="336">
        <v>0.11371010211173282</v>
      </c>
      <c r="W108" s="647">
        <v>0.97856023628356537</v>
      </c>
      <c r="X108" s="336">
        <v>0.13025099556010988</v>
      </c>
      <c r="Y108" s="647">
        <v>0.84504946278940896</v>
      </c>
      <c r="Z108" s="336">
        <v>0.17408163075711691</v>
      </c>
      <c r="AA108" s="647">
        <v>0.9122496993208743</v>
      </c>
      <c r="AB108" s="336">
        <v>1.3354648680108928E-2</v>
      </c>
      <c r="AC108" s="340">
        <v>-0.18655161472277029</v>
      </c>
      <c r="AD108" s="813">
        <v>0</v>
      </c>
      <c r="AE108" s="337" t="s">
        <v>1751</v>
      </c>
      <c r="AF108" s="787" t="s">
        <v>1752</v>
      </c>
      <c r="AG108" s="341" t="s">
        <v>741</v>
      </c>
      <c r="AH108" s="341" t="s">
        <v>1742</v>
      </c>
      <c r="AI108" s="341">
        <v>500</v>
      </c>
      <c r="AJ108" s="341">
        <v>0</v>
      </c>
      <c r="AK108" s="341">
        <v>0</v>
      </c>
      <c r="AL108" s="336">
        <v>1.4999999999999999E-2</v>
      </c>
      <c r="AM108" s="336">
        <v>0.2</v>
      </c>
      <c r="AN108" s="647" t="s">
        <v>64</v>
      </c>
      <c r="AO108" s="334" t="s">
        <v>1324</v>
      </c>
      <c r="AP108" s="337" t="s">
        <v>1757</v>
      </c>
      <c r="AQ108" s="343" t="s">
        <v>678</v>
      </c>
      <c r="AR108" s="336">
        <v>1.33333333333333E-3</v>
      </c>
      <c r="AS108" s="336">
        <v>1.33333333333333E-3</v>
      </c>
      <c r="AT108" s="336" t="s">
        <v>1418</v>
      </c>
      <c r="AW108" s="629"/>
      <c r="AX108" s="630"/>
      <c r="AY108" s="630"/>
      <c r="AZ108" s="630"/>
      <c r="BA108" s="630"/>
      <c r="BB108" s="792"/>
      <c r="BC108" s="630"/>
      <c r="BD108" s="630"/>
      <c r="BE108" s="630"/>
      <c r="BF108" s="630"/>
      <c r="BG108" s="795"/>
      <c r="BH108" s="631"/>
      <c r="BI108" s="632"/>
      <c r="BJ108" s="632"/>
      <c r="BK108" s="632"/>
      <c r="BL108" s="212"/>
      <c r="BM108" s="631"/>
      <c r="BN108" s="631"/>
      <c r="BO108" s="631"/>
      <c r="BP108" s="631"/>
      <c r="BQ108" s="631"/>
      <c r="BR108" s="631"/>
      <c r="BS108" s="631"/>
      <c r="BT108" s="631"/>
      <c r="BU108" s="631"/>
      <c r="BV108" s="633"/>
      <c r="BW108" s="630"/>
    </row>
    <row r="109" spans="2:75" customFormat="1" ht="18.75">
      <c r="B109" s="330" t="s">
        <v>950</v>
      </c>
      <c r="C109" s="331">
        <v>3804917000137</v>
      </c>
      <c r="D109" s="332" t="s">
        <v>13</v>
      </c>
      <c r="E109" s="332" t="s">
        <v>615</v>
      </c>
      <c r="F109" s="332" t="s">
        <v>619</v>
      </c>
      <c r="G109" s="333" t="s">
        <v>34</v>
      </c>
      <c r="H109" s="333" t="s">
        <v>1338</v>
      </c>
      <c r="I109" s="333" t="s">
        <v>34</v>
      </c>
      <c r="J109" s="333" t="s">
        <v>1418</v>
      </c>
      <c r="K109" s="334" t="s">
        <v>48</v>
      </c>
      <c r="L109" s="335" t="s">
        <v>1418</v>
      </c>
      <c r="M109" s="335" t="s">
        <v>34</v>
      </c>
      <c r="N109" s="334">
        <v>99589</v>
      </c>
      <c r="O109" s="334" t="s">
        <v>1324</v>
      </c>
      <c r="P109" s="338">
        <v>36667</v>
      </c>
      <c r="Q109" s="339">
        <v>132.09527800000001</v>
      </c>
      <c r="R109" s="339">
        <v>132.57430992857147</v>
      </c>
      <c r="S109" s="334">
        <v>1</v>
      </c>
      <c r="T109" s="336">
        <v>0.19833916996065981</v>
      </c>
      <c r="U109" s="647">
        <v>1.9397639137880915</v>
      </c>
      <c r="V109" s="336">
        <v>0.26010368522012395</v>
      </c>
      <c r="W109" s="647">
        <v>2.2383862026359749</v>
      </c>
      <c r="X109" s="336">
        <v>0.34712763513376443</v>
      </c>
      <c r="Y109" s="647">
        <v>2.2521134700561372</v>
      </c>
      <c r="Z109" s="336">
        <v>0.4393031834827934</v>
      </c>
      <c r="AA109" s="647">
        <v>2.3021050256705347</v>
      </c>
      <c r="AB109" s="336">
        <v>8.0170826505165785E-2</v>
      </c>
      <c r="AC109" s="340">
        <v>1.7949453449103359</v>
      </c>
      <c r="AD109" s="813">
        <v>17891926000117</v>
      </c>
      <c r="AE109" s="337" t="s">
        <v>1769</v>
      </c>
      <c r="AF109" s="787" t="s">
        <v>1755</v>
      </c>
      <c r="AG109" s="341" t="s">
        <v>1436</v>
      </c>
      <c r="AH109" s="341" t="s">
        <v>1742</v>
      </c>
      <c r="AI109" s="341">
        <v>5000</v>
      </c>
      <c r="AJ109" s="341">
        <v>1000</v>
      </c>
      <c r="AK109" s="341">
        <v>1000</v>
      </c>
      <c r="AL109" s="336">
        <v>1.95E-2</v>
      </c>
      <c r="AM109" s="336">
        <v>0.2</v>
      </c>
      <c r="AN109" s="647" t="s">
        <v>64</v>
      </c>
      <c r="AO109" s="334" t="s">
        <v>1324</v>
      </c>
      <c r="AP109" s="337" t="s">
        <v>1757</v>
      </c>
      <c r="AQ109" s="343" t="s">
        <v>668</v>
      </c>
      <c r="AR109" s="336">
        <v>3.8999999999999998E-3</v>
      </c>
      <c r="AS109" s="336">
        <v>3.8999999999999998E-3</v>
      </c>
      <c r="AT109" s="336" t="s">
        <v>1418</v>
      </c>
      <c r="AW109" s="629"/>
      <c r="AX109" s="630"/>
      <c r="AY109" s="630"/>
      <c r="AZ109" s="630"/>
      <c r="BA109" s="630"/>
      <c r="BB109" s="792"/>
      <c r="BC109" s="630"/>
      <c r="BD109" s="630"/>
      <c r="BE109" s="630"/>
      <c r="BF109" s="630"/>
      <c r="BG109" s="795"/>
      <c r="BH109" s="631"/>
      <c r="BI109" s="632"/>
      <c r="BJ109" s="632"/>
      <c r="BK109" s="632"/>
      <c r="BL109" s="212"/>
      <c r="BM109" s="631"/>
      <c r="BN109" s="631"/>
      <c r="BO109" s="631"/>
      <c r="BP109" s="631"/>
      <c r="BQ109" s="631"/>
      <c r="BR109" s="631"/>
      <c r="BS109" s="631"/>
      <c r="BT109" s="631"/>
      <c r="BU109" s="631"/>
      <c r="BV109" s="633"/>
      <c r="BW109" s="630"/>
    </row>
    <row r="110" spans="2:75" customFormat="1" ht="18.75">
      <c r="B110" s="330" t="s">
        <v>1295</v>
      </c>
      <c r="C110" s="331">
        <v>39773639000145</v>
      </c>
      <c r="D110" s="332" t="s">
        <v>11</v>
      </c>
      <c r="E110" s="332" t="s">
        <v>620</v>
      </c>
      <c r="F110" s="332" t="s">
        <v>619</v>
      </c>
      <c r="G110" s="333" t="s">
        <v>738</v>
      </c>
      <c r="H110" s="333" t="s">
        <v>34</v>
      </c>
      <c r="I110" s="333" t="s">
        <v>1418</v>
      </c>
      <c r="J110" s="333" t="s">
        <v>608</v>
      </c>
      <c r="K110" s="334" t="s">
        <v>48</v>
      </c>
      <c r="L110" s="335" t="s">
        <v>1418</v>
      </c>
      <c r="M110" s="335" t="s">
        <v>34</v>
      </c>
      <c r="N110" s="334">
        <v>657638</v>
      </c>
      <c r="O110" s="334" t="s">
        <v>1321</v>
      </c>
      <c r="P110" s="338">
        <v>44712</v>
      </c>
      <c r="Q110" s="339"/>
      <c r="R110" s="339"/>
      <c r="S110" s="334">
        <v>1</v>
      </c>
      <c r="T110" s="336"/>
      <c r="U110" s="647"/>
      <c r="V110" s="336"/>
      <c r="W110" s="647"/>
      <c r="X110" s="336"/>
      <c r="Y110" s="647"/>
      <c r="Z110" s="336"/>
      <c r="AA110" s="647"/>
      <c r="AB110" s="336"/>
      <c r="AC110" s="340"/>
      <c r="AD110" s="813">
        <v>0</v>
      </c>
      <c r="AE110" s="337" t="s">
        <v>1826</v>
      </c>
      <c r="AF110" s="787" t="s">
        <v>1778</v>
      </c>
      <c r="AG110" s="341" t="s">
        <v>59</v>
      </c>
      <c r="AH110" s="341" t="s">
        <v>1742</v>
      </c>
      <c r="AI110" s="341">
        <v>100</v>
      </c>
      <c r="AJ110" s="341">
        <v>1</v>
      </c>
      <c r="AK110" s="341">
        <v>100</v>
      </c>
      <c r="AL110" s="336">
        <v>9.0000000000000011E-3</v>
      </c>
      <c r="AM110" s="336">
        <v>0.2</v>
      </c>
      <c r="AN110" s="647" t="s">
        <v>64</v>
      </c>
      <c r="AO110" s="334" t="s">
        <v>1324</v>
      </c>
      <c r="AP110" s="337" t="s">
        <v>1744</v>
      </c>
      <c r="AQ110" s="343" t="s">
        <v>669</v>
      </c>
      <c r="AR110" s="336">
        <v>2.0999999999999999E-3</v>
      </c>
      <c r="AS110" s="336">
        <v>2.0999999999999999E-3</v>
      </c>
      <c r="AT110" s="336" t="s">
        <v>1418</v>
      </c>
      <c r="AW110" s="629"/>
      <c r="AX110" s="630"/>
      <c r="AY110" s="630"/>
      <c r="AZ110" s="630"/>
      <c r="BA110" s="630"/>
      <c r="BB110" s="792"/>
      <c r="BC110" s="630"/>
      <c r="BD110" s="630"/>
      <c r="BE110" s="630"/>
      <c r="BF110" s="630"/>
      <c r="BG110" s="795"/>
      <c r="BH110" s="631"/>
      <c r="BI110" s="632"/>
      <c r="BJ110" s="632"/>
      <c r="BK110" s="632"/>
      <c r="BL110" s="212"/>
      <c r="BM110" s="631"/>
      <c r="BN110" s="631"/>
      <c r="BO110" s="631"/>
      <c r="BP110" s="631"/>
      <c r="BQ110" s="631"/>
      <c r="BR110" s="631"/>
      <c r="BS110" s="631"/>
      <c r="BT110" s="631"/>
      <c r="BU110" s="631"/>
      <c r="BV110" s="633"/>
      <c r="BW110" s="630"/>
    </row>
    <row r="111" spans="2:75" customFormat="1" ht="18.75">
      <c r="B111" s="330" t="s">
        <v>246</v>
      </c>
      <c r="C111" s="331">
        <v>3119883000141</v>
      </c>
      <c r="D111" s="332" t="s">
        <v>13</v>
      </c>
      <c r="E111" s="332" t="s">
        <v>615</v>
      </c>
      <c r="F111" s="332" t="s">
        <v>619</v>
      </c>
      <c r="G111" s="333" t="s">
        <v>34</v>
      </c>
      <c r="H111" s="333" t="s">
        <v>1337</v>
      </c>
      <c r="I111" s="333" t="s">
        <v>34</v>
      </c>
      <c r="J111" s="333" t="s">
        <v>611</v>
      </c>
      <c r="K111" s="334" t="s">
        <v>48</v>
      </c>
      <c r="L111" s="335" t="s">
        <v>1418</v>
      </c>
      <c r="M111" s="335" t="s">
        <v>1415</v>
      </c>
      <c r="N111" s="334">
        <v>73652</v>
      </c>
      <c r="O111" s="334" t="s">
        <v>1321</v>
      </c>
      <c r="P111" s="338">
        <v>36344</v>
      </c>
      <c r="Q111" s="339">
        <v>56.678781000000001</v>
      </c>
      <c r="R111" s="339">
        <v>53.026366538152601</v>
      </c>
      <c r="S111" s="334">
        <v>1</v>
      </c>
      <c r="T111" s="336">
        <v>0.10831092627215733</v>
      </c>
      <c r="U111" s="647">
        <v>1.0592845895914849</v>
      </c>
      <c r="V111" s="336">
        <v>0.12296403967138425</v>
      </c>
      <c r="W111" s="647">
        <v>1.0581972707840515</v>
      </c>
      <c r="X111" s="336">
        <v>0.13817823452407763</v>
      </c>
      <c r="Y111" s="647">
        <v>0.89648023304262148</v>
      </c>
      <c r="Z111" s="336">
        <v>0.1999939432136566</v>
      </c>
      <c r="AA111" s="647">
        <v>1.0480394385620462</v>
      </c>
      <c r="AB111" s="336">
        <v>8.7422773058744383E-3</v>
      </c>
      <c r="AC111" s="340">
        <v>0.77355202171150639</v>
      </c>
      <c r="AD111" s="813">
        <v>10841389000151</v>
      </c>
      <c r="AE111" s="337" t="s">
        <v>1767</v>
      </c>
      <c r="AF111" s="787" t="s">
        <v>1736</v>
      </c>
      <c r="AG111" s="341" t="s">
        <v>1437</v>
      </c>
      <c r="AH111" s="341" t="s">
        <v>1742</v>
      </c>
      <c r="AI111" s="341">
        <v>50000</v>
      </c>
      <c r="AJ111" s="341">
        <v>10000</v>
      </c>
      <c r="AK111" s="341">
        <v>50000</v>
      </c>
      <c r="AL111" s="336">
        <v>0.02</v>
      </c>
      <c r="AM111" s="336">
        <v>0.2</v>
      </c>
      <c r="AN111" s="647" t="s">
        <v>64</v>
      </c>
      <c r="AO111" s="334" t="s">
        <v>1324</v>
      </c>
      <c r="AP111" s="337" t="s">
        <v>1757</v>
      </c>
      <c r="AQ111" s="343" t="s">
        <v>668</v>
      </c>
      <c r="AR111" s="336">
        <v>2.7000000000000001E-3</v>
      </c>
      <c r="AS111" s="336">
        <v>2.7000000000000001E-3</v>
      </c>
      <c r="AT111" s="336" t="s">
        <v>1418</v>
      </c>
      <c r="AW111" s="629"/>
      <c r="AX111" s="630"/>
      <c r="AY111" s="630"/>
      <c r="AZ111" s="630"/>
      <c r="BA111" s="630"/>
      <c r="BB111" s="792"/>
      <c r="BC111" s="630"/>
      <c r="BD111" s="630"/>
      <c r="BE111" s="630"/>
      <c r="BF111" s="630"/>
      <c r="BG111" s="795"/>
      <c r="BH111" s="631"/>
      <c r="BI111" s="632"/>
      <c r="BJ111" s="632"/>
      <c r="BK111" s="632"/>
      <c r="BL111" s="212"/>
      <c r="BM111" s="631"/>
      <c r="BN111" s="631"/>
      <c r="BO111" s="631"/>
      <c r="BP111" s="631"/>
      <c r="BQ111" s="631"/>
      <c r="BR111" s="631"/>
      <c r="BS111" s="631"/>
      <c r="BT111" s="631"/>
      <c r="BU111" s="631"/>
      <c r="BV111" s="633"/>
      <c r="BW111" s="630"/>
    </row>
    <row r="112" spans="2:75" customFormat="1" ht="18.75">
      <c r="B112" s="330" t="s">
        <v>520</v>
      </c>
      <c r="C112" s="331">
        <v>34687662000101</v>
      </c>
      <c r="D112" s="332" t="s">
        <v>13</v>
      </c>
      <c r="E112" s="332" t="s">
        <v>615</v>
      </c>
      <c r="F112" s="332" t="s">
        <v>619</v>
      </c>
      <c r="G112" s="333" t="s">
        <v>34</v>
      </c>
      <c r="H112" s="333" t="s">
        <v>1337</v>
      </c>
      <c r="I112" s="333" t="s">
        <v>34</v>
      </c>
      <c r="J112" s="333" t="s">
        <v>611</v>
      </c>
      <c r="K112" s="334" t="s">
        <v>48</v>
      </c>
      <c r="L112" s="335" t="s">
        <v>1418</v>
      </c>
      <c r="M112" s="335" t="s">
        <v>1415</v>
      </c>
      <c r="N112" s="334">
        <v>523771</v>
      </c>
      <c r="O112" s="334" t="s">
        <v>1321</v>
      </c>
      <c r="P112" s="338">
        <v>43735</v>
      </c>
      <c r="Q112" s="339">
        <v>1024.1066314100001</v>
      </c>
      <c r="R112" s="339">
        <v>774.95339191996027</v>
      </c>
      <c r="S112" s="334">
        <v>1</v>
      </c>
      <c r="T112" s="336">
        <v>0.11141621282346326</v>
      </c>
      <c r="U112" s="647">
        <v>1.0896543990214098</v>
      </c>
      <c r="V112" s="336">
        <v>0.12466793770766182</v>
      </c>
      <c r="W112" s="647">
        <v>1.0728605841926042</v>
      </c>
      <c r="X112" s="336">
        <v>0.17853148087969206</v>
      </c>
      <c r="Y112" s="647">
        <v>1.1582862100947011</v>
      </c>
      <c r="Z112" s="336">
        <v>0.19134859999999931</v>
      </c>
      <c r="AA112" s="647">
        <v>1.0027347633192667</v>
      </c>
      <c r="AB112" s="336">
        <v>6.4372765113965419E-3</v>
      </c>
      <c r="AC112" s="340">
        <v>1.3152307976222992</v>
      </c>
      <c r="AD112" s="813">
        <v>34687633000131</v>
      </c>
      <c r="AE112" s="337" t="s">
        <v>1928</v>
      </c>
      <c r="AF112" s="787" t="s">
        <v>1778</v>
      </c>
      <c r="AG112" s="341" t="s">
        <v>59</v>
      </c>
      <c r="AH112" s="341" t="s">
        <v>1742</v>
      </c>
      <c r="AI112" s="341">
        <v>1</v>
      </c>
      <c r="AJ112" s="341">
        <v>1</v>
      </c>
      <c r="AK112" s="341">
        <v>1</v>
      </c>
      <c r="AL112" s="336">
        <v>0</v>
      </c>
      <c r="AM112" s="336">
        <v>0</v>
      </c>
      <c r="AN112" s="647" t="s">
        <v>64</v>
      </c>
      <c r="AO112" s="334" t="s">
        <v>1324</v>
      </c>
      <c r="AP112" s="337" t="s">
        <v>1757</v>
      </c>
      <c r="AQ112" s="343" t="s">
        <v>664</v>
      </c>
      <c r="AR112" s="336">
        <v>2.13333333333333E-3</v>
      </c>
      <c r="AS112" s="336">
        <v>2.13333333333333E-3</v>
      </c>
      <c r="AT112" s="336" t="s">
        <v>1418</v>
      </c>
      <c r="AW112" s="629"/>
      <c r="AX112" s="630"/>
      <c r="AY112" s="630"/>
      <c r="AZ112" s="630"/>
      <c r="BA112" s="630"/>
      <c r="BB112" s="792"/>
      <c r="BC112" s="630"/>
      <c r="BD112" s="630"/>
      <c r="BE112" s="630"/>
      <c r="BF112" s="630"/>
      <c r="BG112" s="795"/>
      <c r="BH112" s="631"/>
      <c r="BI112" s="632"/>
      <c r="BJ112" s="632"/>
      <c r="BK112" s="632"/>
      <c r="BL112" s="212"/>
      <c r="BM112" s="631"/>
      <c r="BN112" s="631"/>
      <c r="BO112" s="631"/>
      <c r="BP112" s="631"/>
      <c r="BQ112" s="631"/>
      <c r="BR112" s="631"/>
      <c r="BS112" s="631"/>
      <c r="BT112" s="631"/>
      <c r="BU112" s="631"/>
      <c r="BV112" s="633"/>
      <c r="BW112" s="630"/>
    </row>
    <row r="113" spans="2:75" customFormat="1" ht="18.75">
      <c r="B113" s="330" t="s">
        <v>1061</v>
      </c>
      <c r="C113" s="331">
        <v>18683208000118</v>
      </c>
      <c r="D113" s="332" t="s">
        <v>13</v>
      </c>
      <c r="E113" s="332" t="s">
        <v>615</v>
      </c>
      <c r="F113" s="332" t="s">
        <v>619</v>
      </c>
      <c r="G113" s="333" t="s">
        <v>34</v>
      </c>
      <c r="H113" s="333" t="s">
        <v>1337</v>
      </c>
      <c r="I113" s="333" t="s">
        <v>34</v>
      </c>
      <c r="J113" s="333" t="s">
        <v>1418</v>
      </c>
      <c r="K113" s="334" t="s">
        <v>48</v>
      </c>
      <c r="L113" s="335" t="s">
        <v>1418</v>
      </c>
      <c r="M113" s="335" t="s">
        <v>1415</v>
      </c>
      <c r="N113" s="334">
        <v>382485</v>
      </c>
      <c r="O113" s="334" t="s">
        <v>1321</v>
      </c>
      <c r="P113" s="338">
        <v>41941</v>
      </c>
      <c r="Q113" s="339">
        <v>90.905535</v>
      </c>
      <c r="R113" s="339">
        <v>86.791434742857163</v>
      </c>
      <c r="S113" s="334">
        <v>1</v>
      </c>
      <c r="T113" s="336">
        <v>7.9658287812605089E-2</v>
      </c>
      <c r="U113" s="647">
        <v>0.77906079854869548</v>
      </c>
      <c r="V113" s="336">
        <v>9.663936211569335E-2</v>
      </c>
      <c r="W113" s="647">
        <v>0.83165378686673674</v>
      </c>
      <c r="X113" s="336">
        <v>0.13282360305974761</v>
      </c>
      <c r="Y113" s="647">
        <v>0.86174016504614215</v>
      </c>
      <c r="Z113" s="336">
        <v>0.11648433328973118</v>
      </c>
      <c r="AA113" s="647">
        <v>0.61041936220950455</v>
      </c>
      <c r="AB113" s="336">
        <v>2.3558020373556265E-2</v>
      </c>
      <c r="AC113" s="340">
        <v>-0.8303784002720116</v>
      </c>
      <c r="AD113" s="813">
        <v>0</v>
      </c>
      <c r="AE113" s="337" t="s">
        <v>1841</v>
      </c>
      <c r="AF113" s="787" t="s">
        <v>1736</v>
      </c>
      <c r="AG113" s="341" t="s">
        <v>1437</v>
      </c>
      <c r="AH113" s="341" t="s">
        <v>1742</v>
      </c>
      <c r="AI113" s="341">
        <v>1000</v>
      </c>
      <c r="AJ113" s="341">
        <v>0</v>
      </c>
      <c r="AK113" s="341">
        <v>500</v>
      </c>
      <c r="AL113" s="336">
        <v>9.0000000000000011E-3</v>
      </c>
      <c r="AM113" s="336">
        <v>0.15</v>
      </c>
      <c r="AN113" s="647" t="s">
        <v>64</v>
      </c>
      <c r="AO113" s="334" t="s">
        <v>1324</v>
      </c>
      <c r="AP113" s="337" t="s">
        <v>1757</v>
      </c>
      <c r="AQ113" s="343" t="s">
        <v>668</v>
      </c>
      <c r="AR113" s="336">
        <v>8.0009999999999999E-4</v>
      </c>
      <c r="AS113" s="336">
        <v>8.0009999999999999E-4</v>
      </c>
      <c r="AT113" s="336" t="s">
        <v>1418</v>
      </c>
      <c r="AW113" s="629"/>
      <c r="AX113" s="630"/>
      <c r="AY113" s="630"/>
      <c r="AZ113" s="630"/>
      <c r="BA113" s="630"/>
      <c r="BB113" s="792"/>
      <c r="BC113" s="630"/>
      <c r="BD113" s="630"/>
      <c r="BE113" s="630"/>
      <c r="BF113" s="630"/>
      <c r="BG113" s="795"/>
      <c r="BH113" s="631"/>
      <c r="BI113" s="632"/>
      <c r="BJ113" s="632"/>
      <c r="BK113" s="632"/>
      <c r="BL113" s="212"/>
      <c r="BM113" s="631"/>
      <c r="BN113" s="631"/>
      <c r="BO113" s="631"/>
      <c r="BP113" s="631"/>
      <c r="BQ113" s="631"/>
      <c r="BR113" s="631"/>
      <c r="BS113" s="631"/>
      <c r="BT113" s="631"/>
      <c r="BU113" s="631"/>
      <c r="BV113" s="633"/>
      <c r="BW113" s="630"/>
    </row>
    <row r="114" spans="2:75" customFormat="1" ht="18.75">
      <c r="B114" s="330" t="s">
        <v>1095</v>
      </c>
      <c r="C114" s="331">
        <v>6301947000119</v>
      </c>
      <c r="D114" s="332" t="s">
        <v>13</v>
      </c>
      <c r="E114" s="332" t="s">
        <v>615</v>
      </c>
      <c r="F114" s="332" t="s">
        <v>619</v>
      </c>
      <c r="G114" s="333" t="s">
        <v>34</v>
      </c>
      <c r="H114" s="333" t="s">
        <v>1337</v>
      </c>
      <c r="I114" s="333" t="s">
        <v>34</v>
      </c>
      <c r="J114" s="333" t="s">
        <v>1418</v>
      </c>
      <c r="K114" s="334" t="s">
        <v>48</v>
      </c>
      <c r="L114" s="335" t="s">
        <v>1418</v>
      </c>
      <c r="M114" s="335" t="s">
        <v>1415</v>
      </c>
      <c r="N114" s="334">
        <v>133825</v>
      </c>
      <c r="O114" s="334" t="s">
        <v>1321</v>
      </c>
      <c r="P114" s="338">
        <v>38149</v>
      </c>
      <c r="Q114" s="339">
        <v>250.71745000000001</v>
      </c>
      <c r="R114" s="339">
        <v>266.8206010481926</v>
      </c>
      <c r="S114" s="334">
        <v>1</v>
      </c>
      <c r="T114" s="336">
        <v>0.13980855893898303</v>
      </c>
      <c r="U114" s="647">
        <v>1.3673325219740806</v>
      </c>
      <c r="V114" s="336">
        <v>0.15199050694173954</v>
      </c>
      <c r="W114" s="647">
        <v>1.3079916702530259</v>
      </c>
      <c r="X114" s="336">
        <v>0.18207101804442005</v>
      </c>
      <c r="Y114" s="647">
        <v>1.181250210997068</v>
      </c>
      <c r="Z114" s="336">
        <v>0.22661799755987988</v>
      </c>
      <c r="AA114" s="647">
        <v>1.1875589586079707</v>
      </c>
      <c r="AB114" s="336">
        <v>1.6084085824030227E-2</v>
      </c>
      <c r="AC114" s="340">
        <v>2.2251232644634902</v>
      </c>
      <c r="AD114" s="813">
        <v>28087314000192</v>
      </c>
      <c r="AE114" s="337" t="s">
        <v>1777</v>
      </c>
      <c r="AF114" s="787" t="s">
        <v>1778</v>
      </c>
      <c r="AG114" s="341" t="s">
        <v>59</v>
      </c>
      <c r="AH114" s="341" t="s">
        <v>1742</v>
      </c>
      <c r="AI114" s="341">
        <v>1000</v>
      </c>
      <c r="AJ114" s="341">
        <v>1000</v>
      </c>
      <c r="AK114" s="341">
        <v>1000</v>
      </c>
      <c r="AL114" s="336">
        <v>0.01</v>
      </c>
      <c r="AM114" s="336">
        <v>0.2</v>
      </c>
      <c r="AN114" s="647" t="s">
        <v>64</v>
      </c>
      <c r="AO114" s="334" t="s">
        <v>1324</v>
      </c>
      <c r="AP114" s="337" t="s">
        <v>1757</v>
      </c>
      <c r="AQ114" s="343" t="s">
        <v>664</v>
      </c>
      <c r="AR114" s="336">
        <v>1.9997999999999999E-3</v>
      </c>
      <c r="AS114" s="336">
        <v>1.9997999999999999E-3</v>
      </c>
      <c r="AT114" s="336" t="s">
        <v>1418</v>
      </c>
      <c r="AW114" s="629"/>
      <c r="AX114" s="630"/>
      <c r="AY114" s="630"/>
      <c r="AZ114" s="630"/>
      <c r="BA114" s="630"/>
      <c r="BB114" s="792"/>
      <c r="BC114" s="630"/>
      <c r="BD114" s="630"/>
      <c r="BE114" s="630"/>
      <c r="BF114" s="630"/>
      <c r="BG114" s="795"/>
      <c r="BH114" s="631"/>
      <c r="BI114" s="632"/>
      <c r="BJ114" s="632"/>
      <c r="BK114" s="632"/>
      <c r="BL114" s="212"/>
      <c r="BM114" s="631"/>
      <c r="BN114" s="631"/>
      <c r="BO114" s="631"/>
      <c r="BP114" s="631"/>
      <c r="BQ114" s="631"/>
      <c r="BR114" s="631"/>
      <c r="BS114" s="631"/>
      <c r="BT114" s="631"/>
      <c r="BU114" s="631"/>
      <c r="BV114" s="633"/>
      <c r="BW114" s="630"/>
    </row>
    <row r="115" spans="2:75" customFormat="1" ht="18.75">
      <c r="B115" s="330" t="s">
        <v>1100</v>
      </c>
      <c r="C115" s="331">
        <v>15578417000103</v>
      </c>
      <c r="D115" s="332" t="s">
        <v>13</v>
      </c>
      <c r="E115" s="332" t="s">
        <v>615</v>
      </c>
      <c r="F115" s="332" t="s">
        <v>619</v>
      </c>
      <c r="G115" s="333" t="s">
        <v>34</v>
      </c>
      <c r="H115" s="333" t="s">
        <v>1337</v>
      </c>
      <c r="I115" s="333" t="s">
        <v>34</v>
      </c>
      <c r="J115" s="333" t="s">
        <v>611</v>
      </c>
      <c r="K115" s="334" t="s">
        <v>48</v>
      </c>
      <c r="L115" s="335" t="s">
        <v>1418</v>
      </c>
      <c r="M115" s="335" t="s">
        <v>1415</v>
      </c>
      <c r="N115" s="334">
        <v>307998</v>
      </c>
      <c r="O115" s="334" t="s">
        <v>1321</v>
      </c>
      <c r="P115" s="338">
        <v>41098</v>
      </c>
      <c r="Q115" s="339">
        <v>526.07924100000002</v>
      </c>
      <c r="R115" s="339">
        <v>836.33846194779073</v>
      </c>
      <c r="S115" s="334">
        <v>1</v>
      </c>
      <c r="T115" s="336">
        <v>9.264639765073035E-2</v>
      </c>
      <c r="U115" s="647">
        <v>0.90608496012660589</v>
      </c>
      <c r="V115" s="336">
        <v>0.10040092428762093</v>
      </c>
      <c r="W115" s="647">
        <v>0.86402483481584391</v>
      </c>
      <c r="X115" s="336">
        <v>0.13835216581795184</v>
      </c>
      <c r="Y115" s="647">
        <v>0.89760867391033716</v>
      </c>
      <c r="Z115" s="336">
        <v>0.17404848465466882</v>
      </c>
      <c r="AA115" s="647">
        <v>0.91207600194763383</v>
      </c>
      <c r="AB115" s="336">
        <v>9.5618554318668402E-3</v>
      </c>
      <c r="AC115" s="340">
        <v>-1.6524522057490116</v>
      </c>
      <c r="AD115" s="813">
        <v>11616552000145</v>
      </c>
      <c r="AE115" s="337" t="s">
        <v>1836</v>
      </c>
      <c r="AF115" s="787" t="s">
        <v>1736</v>
      </c>
      <c r="AG115" s="341" t="s">
        <v>1437</v>
      </c>
      <c r="AH115" s="341" t="s">
        <v>1742</v>
      </c>
      <c r="AI115" s="341">
        <v>1000</v>
      </c>
      <c r="AJ115" s="341">
        <v>0</v>
      </c>
      <c r="AK115" s="341">
        <v>0</v>
      </c>
      <c r="AL115" s="336">
        <v>0.02</v>
      </c>
      <c r="AM115" s="336">
        <v>0.2</v>
      </c>
      <c r="AN115" s="647" t="s">
        <v>64</v>
      </c>
      <c r="AO115" s="334" t="s">
        <v>1324</v>
      </c>
      <c r="AP115" s="337" t="s">
        <v>1757</v>
      </c>
      <c r="AQ115" s="343" t="s">
        <v>668</v>
      </c>
      <c r="AR115" s="336">
        <v>2.5000000000000001E-3</v>
      </c>
      <c r="AS115" s="336">
        <v>2.5000000000000001E-3</v>
      </c>
      <c r="AT115" s="336" t="s">
        <v>1418</v>
      </c>
      <c r="AW115" s="629"/>
      <c r="AX115" s="630"/>
      <c r="AY115" s="630"/>
      <c r="AZ115" s="630"/>
      <c r="BA115" s="630"/>
      <c r="BB115" s="792"/>
      <c r="BC115" s="630"/>
      <c r="BD115" s="630"/>
      <c r="BE115" s="630"/>
      <c r="BF115" s="630"/>
      <c r="BG115" s="795"/>
      <c r="BH115" s="631"/>
      <c r="BI115" s="632"/>
      <c r="BJ115" s="632"/>
      <c r="BK115" s="632"/>
      <c r="BL115" s="212"/>
      <c r="BM115" s="631"/>
      <c r="BN115" s="631"/>
      <c r="BO115" s="631"/>
      <c r="BP115" s="631"/>
      <c r="BQ115" s="631"/>
      <c r="BR115" s="631"/>
      <c r="BS115" s="631"/>
      <c r="BT115" s="631"/>
      <c r="BU115" s="631"/>
      <c r="BV115" s="633"/>
      <c r="BW115" s="630"/>
    </row>
    <row r="116" spans="2:75" customFormat="1" ht="18.75">
      <c r="B116" s="330" t="s">
        <v>1689</v>
      </c>
      <c r="C116" s="331">
        <v>11628865000113</v>
      </c>
      <c r="D116" s="332" t="s">
        <v>13</v>
      </c>
      <c r="E116" s="332" t="s">
        <v>615</v>
      </c>
      <c r="F116" s="332" t="s">
        <v>619</v>
      </c>
      <c r="G116" s="333" t="s">
        <v>34</v>
      </c>
      <c r="H116" s="333" t="s">
        <v>1338</v>
      </c>
      <c r="I116" s="333" t="s">
        <v>34</v>
      </c>
      <c r="J116" s="333" t="s">
        <v>611</v>
      </c>
      <c r="K116" s="334" t="s">
        <v>48</v>
      </c>
      <c r="L116" s="335" t="s">
        <v>1418</v>
      </c>
      <c r="M116" s="335" t="s">
        <v>1418</v>
      </c>
      <c r="N116" s="334">
        <v>246972</v>
      </c>
      <c r="O116" s="334" t="s">
        <v>1324</v>
      </c>
      <c r="P116" s="338">
        <v>40271</v>
      </c>
      <c r="Q116" s="339">
        <v>0</v>
      </c>
      <c r="R116" s="339">
        <v>6.9888741026785697</v>
      </c>
      <c r="S116" s="334">
        <v>1</v>
      </c>
      <c r="T116" s="336">
        <v>7.5449836677714766E-2</v>
      </c>
      <c r="U116" s="647">
        <v>0.73790200149403418</v>
      </c>
      <c r="V116" s="336">
        <v>8.3078635139152812E-2</v>
      </c>
      <c r="W116" s="647">
        <v>0.71495361733121754</v>
      </c>
      <c r="X116" s="336">
        <v>0.12175871335704214</v>
      </c>
      <c r="Y116" s="647">
        <v>0.78995277440942191</v>
      </c>
      <c r="Z116" s="336">
        <v>0.15878816219211012</v>
      </c>
      <c r="AA116" s="647">
        <v>0.83210648122644981</v>
      </c>
      <c r="AB116" s="336">
        <v>9.3976607836376812E-3</v>
      </c>
      <c r="AC116" s="340">
        <v>-3.524579042646435</v>
      </c>
      <c r="AD116" s="813">
        <v>11616552000145</v>
      </c>
      <c r="AE116" s="337" t="s">
        <v>1836</v>
      </c>
      <c r="AF116" s="787" t="s">
        <v>1736</v>
      </c>
      <c r="AG116" s="341" t="s">
        <v>1437</v>
      </c>
      <c r="AH116" s="341" t="s">
        <v>1742</v>
      </c>
      <c r="AI116" s="341">
        <v>30000</v>
      </c>
      <c r="AJ116" s="341">
        <v>0</v>
      </c>
      <c r="AK116" s="341">
        <v>0</v>
      </c>
      <c r="AL116" s="336">
        <v>7.4999999999999997E-3</v>
      </c>
      <c r="AM116" s="336">
        <v>0.2</v>
      </c>
      <c r="AN116" s="647" t="s">
        <v>64</v>
      </c>
      <c r="AO116" s="334" t="s">
        <v>1324</v>
      </c>
      <c r="AP116" s="337" t="s">
        <v>1757</v>
      </c>
      <c r="AQ116" s="343" t="s">
        <v>668</v>
      </c>
      <c r="AR116" s="336">
        <v>1.8749999999999999E-3</v>
      </c>
      <c r="AS116" s="336">
        <v>1.8749999999999999E-3</v>
      </c>
      <c r="AT116" s="336" t="s">
        <v>1418</v>
      </c>
      <c r="AW116" s="629"/>
      <c r="AX116" s="630"/>
      <c r="AY116" s="630"/>
      <c r="AZ116" s="630"/>
      <c r="BA116" s="630"/>
      <c r="BB116" s="792"/>
      <c r="BC116" s="630"/>
      <c r="BD116" s="630"/>
      <c r="BE116" s="630"/>
      <c r="BF116" s="630"/>
      <c r="BG116" s="795"/>
      <c r="BH116" s="631"/>
      <c r="BI116" s="632"/>
      <c r="BJ116" s="632"/>
      <c r="BK116" s="632"/>
      <c r="BL116" s="212"/>
      <c r="BM116" s="631"/>
      <c r="BN116" s="631"/>
      <c r="BO116" s="631"/>
      <c r="BP116" s="631"/>
      <c r="BQ116" s="631"/>
      <c r="BR116" s="631"/>
      <c r="BS116" s="631"/>
      <c r="BT116" s="631"/>
      <c r="BU116" s="631"/>
      <c r="BV116" s="633"/>
      <c r="BW116" s="630"/>
    </row>
    <row r="117" spans="2:75" customFormat="1" ht="18.75">
      <c r="B117" s="330" t="s">
        <v>320</v>
      </c>
      <c r="C117" s="331">
        <v>947958000194</v>
      </c>
      <c r="D117" s="332" t="s">
        <v>13</v>
      </c>
      <c r="E117" s="332" t="s">
        <v>615</v>
      </c>
      <c r="F117" s="332" t="s">
        <v>619</v>
      </c>
      <c r="G117" s="333" t="s">
        <v>34</v>
      </c>
      <c r="H117" s="333" t="s">
        <v>1337</v>
      </c>
      <c r="I117" s="333" t="s">
        <v>34</v>
      </c>
      <c r="J117" s="333" t="s">
        <v>611</v>
      </c>
      <c r="K117" s="334" t="s">
        <v>48</v>
      </c>
      <c r="L117" s="335" t="s">
        <v>1418</v>
      </c>
      <c r="M117" s="335" t="s">
        <v>34</v>
      </c>
      <c r="N117" s="334">
        <v>42651</v>
      </c>
      <c r="O117" s="334" t="s">
        <v>1321</v>
      </c>
      <c r="P117" s="338">
        <v>35221</v>
      </c>
      <c r="Q117" s="339">
        <v>82.234111999999996</v>
      </c>
      <c r="R117" s="339">
        <v>109.94328915600003</v>
      </c>
      <c r="S117" s="334">
        <v>1</v>
      </c>
      <c r="T117" s="336">
        <v>0.10061680074060875</v>
      </c>
      <c r="U117" s="647">
        <v>0.98403577687731536</v>
      </c>
      <c r="V117" s="336">
        <v>0.11496229788969603</v>
      </c>
      <c r="W117" s="647">
        <v>0.98933631486937934</v>
      </c>
      <c r="X117" s="336">
        <v>0.16298025829069873</v>
      </c>
      <c r="Y117" s="647">
        <v>1.0573921459991786</v>
      </c>
      <c r="Z117" s="336">
        <v>0.17585881646037671</v>
      </c>
      <c r="AA117" s="647">
        <v>0.92156278489104626</v>
      </c>
      <c r="AB117" s="336">
        <v>1.1030682727521505E-2</v>
      </c>
      <c r="AC117" s="340">
        <v>-0.11233534024823237</v>
      </c>
      <c r="AD117" s="813">
        <v>0</v>
      </c>
      <c r="AE117" s="337" t="s">
        <v>1761</v>
      </c>
      <c r="AF117" s="787" t="s">
        <v>1736</v>
      </c>
      <c r="AG117" s="341" t="s">
        <v>1437</v>
      </c>
      <c r="AH117" s="341" t="s">
        <v>1742</v>
      </c>
      <c r="AI117" s="341">
        <v>50000</v>
      </c>
      <c r="AJ117" s="341">
        <v>5000</v>
      </c>
      <c r="AK117" s="341">
        <v>25000</v>
      </c>
      <c r="AL117" s="336">
        <v>1.4999999999999999E-2</v>
      </c>
      <c r="AM117" s="336">
        <v>0.2</v>
      </c>
      <c r="AN117" s="647" t="s">
        <v>64</v>
      </c>
      <c r="AO117" s="334" t="s">
        <v>1324</v>
      </c>
      <c r="AP117" s="337" t="s">
        <v>1757</v>
      </c>
      <c r="AQ117" s="343" t="s">
        <v>664</v>
      </c>
      <c r="AR117" s="336">
        <v>4.0000000000000001E-3</v>
      </c>
      <c r="AS117" s="336">
        <v>4.0000000000000001E-3</v>
      </c>
      <c r="AT117" s="336" t="s">
        <v>1418</v>
      </c>
      <c r="AW117" s="629"/>
      <c r="AX117" s="630"/>
      <c r="AY117" s="630"/>
      <c r="AZ117" s="630"/>
      <c r="BA117" s="630"/>
      <c r="BB117" s="792"/>
      <c r="BC117" s="630"/>
      <c r="BD117" s="630"/>
      <c r="BE117" s="630"/>
      <c r="BF117" s="630"/>
      <c r="BG117" s="795"/>
      <c r="BH117" s="631"/>
      <c r="BI117" s="632"/>
      <c r="BJ117" s="632"/>
      <c r="BK117" s="632"/>
      <c r="BL117" s="212"/>
      <c r="BM117" s="631"/>
      <c r="BN117" s="631"/>
      <c r="BO117" s="631"/>
      <c r="BP117" s="631"/>
      <c r="BQ117" s="631"/>
      <c r="BR117" s="631"/>
      <c r="BS117" s="631"/>
      <c r="BT117" s="631"/>
      <c r="BU117" s="631"/>
      <c r="BV117" s="633"/>
      <c r="BW117" s="630"/>
    </row>
    <row r="118" spans="2:75" customFormat="1" ht="18.75">
      <c r="B118" s="330" t="s">
        <v>1200</v>
      </c>
      <c r="C118" s="331">
        <v>12839769000187</v>
      </c>
      <c r="D118" s="332" t="s">
        <v>13</v>
      </c>
      <c r="E118" s="332" t="s">
        <v>615</v>
      </c>
      <c r="F118" s="332" t="s">
        <v>619</v>
      </c>
      <c r="G118" s="333" t="s">
        <v>34</v>
      </c>
      <c r="H118" s="333" t="s">
        <v>1337</v>
      </c>
      <c r="I118" s="333" t="s">
        <v>34</v>
      </c>
      <c r="J118" s="333" t="s">
        <v>1418</v>
      </c>
      <c r="K118" s="334" t="s">
        <v>48</v>
      </c>
      <c r="L118" s="335" t="s">
        <v>1418</v>
      </c>
      <c r="M118" s="335" t="s">
        <v>1415</v>
      </c>
      <c r="N118" s="334">
        <v>268471</v>
      </c>
      <c r="O118" s="334" t="s">
        <v>1321</v>
      </c>
      <c r="P118" s="338">
        <v>40599</v>
      </c>
      <c r="Q118" s="339">
        <v>22.209091000000001</v>
      </c>
      <c r="R118" s="339">
        <v>24.710913779116453</v>
      </c>
      <c r="S118" s="334">
        <v>1</v>
      </c>
      <c r="T118" s="336">
        <v>0.10199043057316337</v>
      </c>
      <c r="U118" s="647">
        <v>0.99746992395285639</v>
      </c>
      <c r="V118" s="336">
        <v>0.1151569471563938</v>
      </c>
      <c r="W118" s="647">
        <v>0.99101141698321815</v>
      </c>
      <c r="X118" s="336">
        <v>0.12277507230973539</v>
      </c>
      <c r="Y118" s="647">
        <v>0.79654676306402894</v>
      </c>
      <c r="Z118" s="336">
        <v>9.2330709634554031E-2</v>
      </c>
      <c r="AA118" s="647">
        <v>0.48384577818967484</v>
      </c>
      <c r="AB118" s="336">
        <v>9.3106058171315131E-3</v>
      </c>
      <c r="AC118" s="340">
        <v>-0.11218241338783858</v>
      </c>
      <c r="AD118" s="813">
        <v>0</v>
      </c>
      <c r="AE118" s="337" t="s">
        <v>1770</v>
      </c>
      <c r="AF118" s="787" t="s">
        <v>1780</v>
      </c>
      <c r="AG118" s="341" t="s">
        <v>719</v>
      </c>
      <c r="AH118" s="341" t="s">
        <v>1742</v>
      </c>
      <c r="AI118" s="341">
        <v>5000</v>
      </c>
      <c r="AJ118" s="341">
        <v>2500</v>
      </c>
      <c r="AK118" s="341">
        <v>2500</v>
      </c>
      <c r="AL118" s="336">
        <v>0.01</v>
      </c>
      <c r="AM118" s="336">
        <v>0.2</v>
      </c>
      <c r="AN118" s="647" t="s">
        <v>64</v>
      </c>
      <c r="AO118" s="334" t="s">
        <v>1324</v>
      </c>
      <c r="AP118" s="337" t="s">
        <v>1757</v>
      </c>
      <c r="AQ118" s="343" t="s">
        <v>664</v>
      </c>
      <c r="AR118" s="336">
        <v>3.5999999999999999E-3</v>
      </c>
      <c r="AS118" s="336">
        <v>3.5999999999999999E-3</v>
      </c>
      <c r="AT118" s="336" t="s">
        <v>1418</v>
      </c>
      <c r="AW118" s="629"/>
      <c r="AX118" s="630"/>
      <c r="AY118" s="630"/>
      <c r="AZ118" s="630"/>
      <c r="BA118" s="630"/>
      <c r="BB118" s="792"/>
      <c r="BC118" s="630"/>
      <c r="BD118" s="630"/>
      <c r="BE118" s="630"/>
      <c r="BF118" s="630"/>
      <c r="BG118" s="795"/>
      <c r="BH118" s="631"/>
      <c r="BI118" s="632"/>
      <c r="BJ118" s="632"/>
      <c r="BK118" s="632"/>
      <c r="BL118" s="212"/>
      <c r="BM118" s="631"/>
      <c r="BN118" s="631"/>
      <c r="BO118" s="631"/>
      <c r="BP118" s="631"/>
      <c r="BQ118" s="631"/>
      <c r="BR118" s="631"/>
      <c r="BS118" s="631"/>
      <c r="BT118" s="631"/>
      <c r="BU118" s="631"/>
      <c r="BV118" s="633"/>
      <c r="BW118" s="630"/>
    </row>
    <row r="119" spans="2:75" customFormat="1" ht="18.75">
      <c r="B119" s="330" t="s">
        <v>1204</v>
      </c>
      <c r="C119" s="331">
        <v>7381653000107</v>
      </c>
      <c r="D119" s="332" t="s">
        <v>11</v>
      </c>
      <c r="E119" s="332" t="s">
        <v>620</v>
      </c>
      <c r="F119" s="332" t="s">
        <v>619</v>
      </c>
      <c r="G119" s="333" t="s">
        <v>738</v>
      </c>
      <c r="H119" s="333" t="s">
        <v>34</v>
      </c>
      <c r="I119" s="333" t="s">
        <v>34</v>
      </c>
      <c r="J119" s="333" t="s">
        <v>608</v>
      </c>
      <c r="K119" s="334" t="s">
        <v>48</v>
      </c>
      <c r="L119" s="335" t="s">
        <v>1418</v>
      </c>
      <c r="M119" s="335" t="s">
        <v>34</v>
      </c>
      <c r="N119" s="334">
        <v>284701</v>
      </c>
      <c r="O119" s="334" t="s">
        <v>1321</v>
      </c>
      <c r="P119" s="338">
        <v>38499</v>
      </c>
      <c r="Q119" s="339">
        <v>73.342197999999996</v>
      </c>
      <c r="R119" s="339">
        <v>76.648416987854318</v>
      </c>
      <c r="S119" s="334">
        <v>1</v>
      </c>
      <c r="T119" s="336">
        <v>0.10502048493557381</v>
      </c>
      <c r="U119" s="647">
        <v>1.0271039599840941</v>
      </c>
      <c r="V119" s="336">
        <v>0.11539705117240984</v>
      </c>
      <c r="W119" s="647">
        <v>0.99307769111613919</v>
      </c>
      <c r="X119" s="336">
        <v>0.12933137824860186</v>
      </c>
      <c r="Y119" s="647">
        <v>0.83908311979356554</v>
      </c>
      <c r="Z119" s="336">
        <v>0.13438417288880466</v>
      </c>
      <c r="AA119" s="647">
        <v>0.7042208921074492</v>
      </c>
      <c r="AB119" s="336">
        <v>6.1105478681210811E-3</v>
      </c>
      <c r="AC119" s="340">
        <v>-0.13163831329251319</v>
      </c>
      <c r="AD119" s="813">
        <v>0</v>
      </c>
      <c r="AE119" s="337" t="s">
        <v>1770</v>
      </c>
      <c r="AF119" s="787" t="s">
        <v>1780</v>
      </c>
      <c r="AG119" s="341" t="s">
        <v>719</v>
      </c>
      <c r="AH119" s="341" t="s">
        <v>1742</v>
      </c>
      <c r="AI119" s="341">
        <v>500</v>
      </c>
      <c r="AJ119" s="341">
        <v>500</v>
      </c>
      <c r="AK119" s="341">
        <v>500</v>
      </c>
      <c r="AL119" s="336">
        <v>5.0000000000000001E-3</v>
      </c>
      <c r="AM119" s="336">
        <v>0.2</v>
      </c>
      <c r="AN119" s="647" t="s">
        <v>64</v>
      </c>
      <c r="AO119" s="334" t="s">
        <v>1324</v>
      </c>
      <c r="AP119" s="337" t="s">
        <v>1744</v>
      </c>
      <c r="AQ119" s="343" t="s">
        <v>669</v>
      </c>
      <c r="AR119" s="336">
        <v>1.8E-3</v>
      </c>
      <c r="AS119" s="336">
        <v>1.8E-3</v>
      </c>
      <c r="AT119" s="336" t="s">
        <v>1418</v>
      </c>
      <c r="AW119" s="629"/>
      <c r="AX119" s="630"/>
      <c r="AY119" s="630"/>
      <c r="AZ119" s="630"/>
      <c r="BA119" s="630"/>
      <c r="BB119" s="792"/>
      <c r="BC119" s="630"/>
      <c r="BD119" s="630"/>
      <c r="BE119" s="630"/>
      <c r="BF119" s="630"/>
      <c r="BG119" s="795"/>
      <c r="BH119" s="631"/>
      <c r="BI119" s="632"/>
      <c r="BJ119" s="632"/>
      <c r="BK119" s="632"/>
      <c r="BL119" s="212"/>
      <c r="BM119" s="631"/>
      <c r="BN119" s="631"/>
      <c r="BO119" s="631"/>
      <c r="BP119" s="631"/>
      <c r="BQ119" s="631"/>
      <c r="BR119" s="631"/>
      <c r="BS119" s="631"/>
      <c r="BT119" s="631"/>
      <c r="BU119" s="631"/>
      <c r="BV119" s="633"/>
      <c r="BW119" s="630"/>
    </row>
    <row r="120" spans="2:75" customFormat="1" ht="18.75">
      <c r="B120" s="330" t="s">
        <v>394</v>
      </c>
      <c r="C120" s="331">
        <v>12120451000141</v>
      </c>
      <c r="D120" s="332" t="s">
        <v>13</v>
      </c>
      <c r="E120" s="332" t="s">
        <v>615</v>
      </c>
      <c r="F120" s="332" t="s">
        <v>619</v>
      </c>
      <c r="G120" s="333" t="s">
        <v>34</v>
      </c>
      <c r="H120" s="333" t="s">
        <v>1337</v>
      </c>
      <c r="I120" s="333" t="s">
        <v>34</v>
      </c>
      <c r="J120" s="333" t="s">
        <v>1418</v>
      </c>
      <c r="K120" s="334" t="s">
        <v>48</v>
      </c>
      <c r="L120" s="335" t="s">
        <v>1418</v>
      </c>
      <c r="M120" s="335" t="s">
        <v>34</v>
      </c>
      <c r="N120" s="334">
        <v>406619</v>
      </c>
      <c r="O120" s="334" t="s">
        <v>1324</v>
      </c>
      <c r="P120" s="338">
        <v>40384</v>
      </c>
      <c r="Q120" s="339">
        <v>12.043013999999999</v>
      </c>
      <c r="R120" s="339">
        <v>22.446773075697223</v>
      </c>
      <c r="S120" s="334">
        <v>1</v>
      </c>
      <c r="T120" s="336">
        <v>0.10377049249147197</v>
      </c>
      <c r="U120" s="647">
        <v>1.0148789908261739</v>
      </c>
      <c r="V120" s="336">
        <v>0.11076804346110203</v>
      </c>
      <c r="W120" s="647">
        <v>0.95324162733981066</v>
      </c>
      <c r="X120" s="336">
        <v>0.13580604895712778</v>
      </c>
      <c r="Y120" s="647">
        <v>0.88108983905471028</v>
      </c>
      <c r="Z120" s="336">
        <v>0.21017211634100907</v>
      </c>
      <c r="AA120" s="647">
        <v>1.1013766880735574</v>
      </c>
      <c r="AB120" s="336">
        <v>2.1006983682528953E-2</v>
      </c>
      <c r="AC120" s="340">
        <v>-0.258646838978566</v>
      </c>
      <c r="AD120" s="813">
        <v>0</v>
      </c>
      <c r="AE120" s="337" t="s">
        <v>1876</v>
      </c>
      <c r="AF120" s="787" t="s">
        <v>1755</v>
      </c>
      <c r="AG120" s="341" t="s">
        <v>1436</v>
      </c>
      <c r="AH120" s="341" t="s">
        <v>1742</v>
      </c>
      <c r="AI120" s="341">
        <v>1000</v>
      </c>
      <c r="AJ120" s="341">
        <v>1000</v>
      </c>
      <c r="AK120" s="341">
        <v>1000</v>
      </c>
      <c r="AL120" s="336">
        <v>0.02</v>
      </c>
      <c r="AM120" s="336">
        <v>0.2</v>
      </c>
      <c r="AN120" s="647" t="s">
        <v>64</v>
      </c>
      <c r="AO120" s="334" t="s">
        <v>1324</v>
      </c>
      <c r="AP120" s="337" t="s">
        <v>1757</v>
      </c>
      <c r="AQ120" s="343" t="s">
        <v>668</v>
      </c>
      <c r="AR120" s="336">
        <v>4.0000000000000001E-3</v>
      </c>
      <c r="AS120" s="336">
        <v>4.0000000000000001E-3</v>
      </c>
      <c r="AT120" s="336" t="s">
        <v>1418</v>
      </c>
      <c r="AW120" s="629"/>
      <c r="AX120" s="630"/>
      <c r="AY120" s="630"/>
      <c r="AZ120" s="630"/>
      <c r="BA120" s="630"/>
      <c r="BB120" s="792"/>
      <c r="BC120" s="630"/>
      <c r="BD120" s="630"/>
      <c r="BE120" s="630"/>
      <c r="BF120" s="630"/>
      <c r="BG120" s="795"/>
      <c r="BH120" s="631"/>
      <c r="BI120" s="632"/>
      <c r="BJ120" s="632"/>
      <c r="BK120" s="632"/>
      <c r="BL120" s="212"/>
      <c r="BM120" s="631"/>
      <c r="BN120" s="631"/>
      <c r="BO120" s="631"/>
      <c r="BP120" s="631"/>
      <c r="BQ120" s="631"/>
      <c r="BR120" s="631"/>
      <c r="BS120" s="631"/>
      <c r="BT120" s="631"/>
      <c r="BU120" s="631"/>
      <c r="BV120" s="633"/>
      <c r="BW120" s="630"/>
    </row>
    <row r="121" spans="2:75" customFormat="1" ht="18.75">
      <c r="B121" s="330" t="s">
        <v>543</v>
      </c>
      <c r="C121" s="331">
        <v>22187946000141</v>
      </c>
      <c r="D121" s="332" t="s">
        <v>13</v>
      </c>
      <c r="E121" s="332" t="s">
        <v>615</v>
      </c>
      <c r="F121" s="332" t="s">
        <v>619</v>
      </c>
      <c r="G121" s="333" t="s">
        <v>34</v>
      </c>
      <c r="H121" s="333" t="s">
        <v>1338</v>
      </c>
      <c r="I121" s="333" t="s">
        <v>34</v>
      </c>
      <c r="J121" s="333" t="s">
        <v>611</v>
      </c>
      <c r="K121" s="334" t="s">
        <v>48</v>
      </c>
      <c r="L121" s="335" t="s">
        <v>1418</v>
      </c>
      <c r="M121" s="335" t="s">
        <v>1415</v>
      </c>
      <c r="N121" s="334">
        <v>396052</v>
      </c>
      <c r="O121" s="334" t="s">
        <v>1324</v>
      </c>
      <c r="P121" s="338">
        <v>42147</v>
      </c>
      <c r="Q121" s="339">
        <v>1325.9387999999999</v>
      </c>
      <c r="R121" s="339">
        <v>1301.1907364940243</v>
      </c>
      <c r="S121" s="334">
        <v>1</v>
      </c>
      <c r="T121" s="336">
        <v>0.16081733530062703</v>
      </c>
      <c r="U121" s="647">
        <v>1.5727990784149712</v>
      </c>
      <c r="V121" s="336">
        <v>0.16284281370124876</v>
      </c>
      <c r="W121" s="647">
        <v>1.4013838638188367</v>
      </c>
      <c r="X121" s="336">
        <v>0.19043569072526556</v>
      </c>
      <c r="Y121" s="647">
        <v>1.235518987408037</v>
      </c>
      <c r="Z121" s="336">
        <v>0.21269867794964936</v>
      </c>
      <c r="AA121" s="647">
        <v>1.1146167700843559</v>
      </c>
      <c r="AB121" s="336">
        <v>7.8475254019155782E-2</v>
      </c>
      <c r="AC121" s="340">
        <v>0.59434506962922551</v>
      </c>
      <c r="AD121" s="813">
        <v>7455507000189</v>
      </c>
      <c r="AE121" s="337" t="s">
        <v>1760</v>
      </c>
      <c r="AF121" s="787" t="s">
        <v>1778</v>
      </c>
      <c r="AG121" s="341" t="s">
        <v>59</v>
      </c>
      <c r="AH121" s="341" t="s">
        <v>1742</v>
      </c>
      <c r="AI121" s="341">
        <v>5000</v>
      </c>
      <c r="AJ121" s="341">
        <v>2000</v>
      </c>
      <c r="AK121" s="341">
        <v>5000</v>
      </c>
      <c r="AL121" s="336">
        <v>0</v>
      </c>
      <c r="AM121" s="336">
        <v>0</v>
      </c>
      <c r="AN121" s="647" t="s">
        <v>64</v>
      </c>
      <c r="AO121" s="334" t="s">
        <v>1324</v>
      </c>
      <c r="AP121" s="337" t="s">
        <v>1757</v>
      </c>
      <c r="AQ121" s="343" t="s">
        <v>664</v>
      </c>
      <c r="AR121" s="336">
        <v>0</v>
      </c>
      <c r="AS121" s="336">
        <v>0</v>
      </c>
      <c r="AT121" s="336" t="s">
        <v>1418</v>
      </c>
      <c r="AW121" s="629"/>
      <c r="AX121" s="630"/>
      <c r="AY121" s="630"/>
      <c r="AZ121" s="630"/>
      <c r="BA121" s="630"/>
      <c r="BB121" s="792"/>
      <c r="BC121" s="630"/>
      <c r="BD121" s="630"/>
      <c r="BE121" s="630"/>
      <c r="BF121" s="630"/>
      <c r="BG121" s="795"/>
      <c r="BH121" s="631"/>
      <c r="BI121" s="632"/>
      <c r="BJ121" s="632"/>
      <c r="BK121" s="632"/>
      <c r="BL121" s="212"/>
      <c r="BM121" s="631"/>
      <c r="BN121" s="631"/>
      <c r="BO121" s="631"/>
      <c r="BP121" s="631"/>
      <c r="BQ121" s="631"/>
      <c r="BR121" s="631"/>
      <c r="BS121" s="631"/>
      <c r="BT121" s="631"/>
      <c r="BU121" s="631"/>
      <c r="BV121" s="633"/>
      <c r="BW121" s="630"/>
    </row>
    <row r="122" spans="2:75" customFormat="1" ht="18.75">
      <c r="B122" s="330" t="s">
        <v>429</v>
      </c>
      <c r="C122" s="331">
        <v>30887013000195</v>
      </c>
      <c r="D122" s="332" t="s">
        <v>13</v>
      </c>
      <c r="E122" s="332" t="s">
        <v>615</v>
      </c>
      <c r="F122" s="332" t="s">
        <v>619</v>
      </c>
      <c r="G122" s="333" t="s">
        <v>34</v>
      </c>
      <c r="H122" s="333" t="s">
        <v>1338</v>
      </c>
      <c r="I122" s="333" t="s">
        <v>34</v>
      </c>
      <c r="J122" s="333" t="s">
        <v>1418</v>
      </c>
      <c r="K122" s="334" t="s">
        <v>48</v>
      </c>
      <c r="L122" s="335" t="s">
        <v>1418</v>
      </c>
      <c r="M122" s="335" t="s">
        <v>1415</v>
      </c>
      <c r="N122" s="334">
        <v>473677</v>
      </c>
      <c r="O122" s="334" t="s">
        <v>1321</v>
      </c>
      <c r="P122" s="338">
        <v>43328</v>
      </c>
      <c r="Q122" s="339">
        <v>27.855068360000001</v>
      </c>
      <c r="R122" s="339">
        <v>30.229537335320014</v>
      </c>
      <c r="S122" s="334">
        <v>1</v>
      </c>
      <c r="T122" s="336">
        <v>-0.10093134140630611</v>
      </c>
      <c r="U122" s="647">
        <v>-0.98711199542184003</v>
      </c>
      <c r="V122" s="336">
        <v>0.11283589474153244</v>
      </c>
      <c r="W122" s="647">
        <v>0.97103702985900753</v>
      </c>
      <c r="X122" s="336">
        <v>-0.30924612181861044</v>
      </c>
      <c r="Y122" s="647">
        <v>-2.0063437364816439</v>
      </c>
      <c r="Z122" s="336">
        <v>-0.21394027215935929</v>
      </c>
      <c r="AA122" s="647">
        <v>-1.1211231656159253</v>
      </c>
      <c r="AB122" s="336">
        <v>0.51999794325118065</v>
      </c>
      <c r="AC122" s="340">
        <v>-6.4722153024061565E-3</v>
      </c>
      <c r="AD122" s="813">
        <v>0</v>
      </c>
      <c r="AE122" s="337" t="s">
        <v>1895</v>
      </c>
      <c r="AF122" s="787" t="s">
        <v>1736</v>
      </c>
      <c r="AG122" s="341" t="s">
        <v>1437</v>
      </c>
      <c r="AH122" s="341" t="s">
        <v>1742</v>
      </c>
      <c r="AI122" s="341">
        <v>500</v>
      </c>
      <c r="AJ122" s="341">
        <v>100</v>
      </c>
      <c r="AK122" s="341">
        <v>500</v>
      </c>
      <c r="AL122" s="336">
        <v>0.01</v>
      </c>
      <c r="AM122" s="336">
        <v>0.15</v>
      </c>
      <c r="AN122" s="647" t="s">
        <v>64</v>
      </c>
      <c r="AO122" s="334" t="s">
        <v>1324</v>
      </c>
      <c r="AP122" s="337" t="s">
        <v>1757</v>
      </c>
      <c r="AQ122" s="343" t="s">
        <v>664</v>
      </c>
      <c r="AR122" s="336">
        <v>2E-3</v>
      </c>
      <c r="AS122" s="336">
        <v>2E-3</v>
      </c>
      <c r="AT122" s="336" t="s">
        <v>1418</v>
      </c>
      <c r="AW122" s="629"/>
      <c r="AX122" s="630"/>
      <c r="AY122" s="630"/>
      <c r="AZ122" s="630"/>
      <c r="BA122" s="630"/>
      <c r="BB122" s="792"/>
      <c r="BC122" s="630"/>
      <c r="BD122" s="630"/>
      <c r="BE122" s="630"/>
      <c r="BF122" s="630"/>
      <c r="BG122" s="795"/>
      <c r="BH122" s="631"/>
      <c r="BI122" s="632"/>
      <c r="BJ122" s="632"/>
      <c r="BK122" s="632"/>
      <c r="BL122" s="212"/>
      <c r="BM122" s="631"/>
      <c r="BN122" s="631"/>
      <c r="BO122" s="631"/>
      <c r="BP122" s="631"/>
      <c r="BQ122" s="631"/>
      <c r="BR122" s="631"/>
      <c r="BS122" s="631"/>
      <c r="BT122" s="631"/>
      <c r="BU122" s="631"/>
      <c r="BV122" s="633"/>
      <c r="BW122" s="630"/>
    </row>
    <row r="123" spans="2:75" customFormat="1" ht="18.75">
      <c r="B123" s="330" t="s">
        <v>432</v>
      </c>
      <c r="C123" s="331">
        <v>12440825000106</v>
      </c>
      <c r="D123" s="332" t="s">
        <v>13</v>
      </c>
      <c r="E123" s="332" t="s">
        <v>615</v>
      </c>
      <c r="F123" s="332" t="s">
        <v>619</v>
      </c>
      <c r="G123" s="333" t="s">
        <v>34</v>
      </c>
      <c r="H123" s="333" t="s">
        <v>1337</v>
      </c>
      <c r="I123" s="333" t="s">
        <v>34</v>
      </c>
      <c r="J123" s="333" t="s">
        <v>1418</v>
      </c>
      <c r="K123" s="334" t="s">
        <v>48</v>
      </c>
      <c r="L123" s="335" t="s">
        <v>1418</v>
      </c>
      <c r="M123" s="335" t="s">
        <v>1415</v>
      </c>
      <c r="N123" s="334">
        <v>270679</v>
      </c>
      <c r="O123" s="334" t="s">
        <v>1321</v>
      </c>
      <c r="P123" s="338">
        <v>40635</v>
      </c>
      <c r="Q123" s="339">
        <v>538.43181100000004</v>
      </c>
      <c r="R123" s="339">
        <v>558.16821863600012</v>
      </c>
      <c r="S123" s="334">
        <v>1</v>
      </c>
      <c r="T123" s="336">
        <v>0.10111586187907262</v>
      </c>
      <c r="U123" s="647">
        <v>0.9889166120010997</v>
      </c>
      <c r="V123" s="336">
        <v>0.11435170527148042</v>
      </c>
      <c r="W123" s="647">
        <v>0.98408170999560163</v>
      </c>
      <c r="X123" s="336">
        <v>0.13931869105809191</v>
      </c>
      <c r="Y123" s="647">
        <v>0.90387934870587705</v>
      </c>
      <c r="Z123" s="336">
        <v>0.17590267314869035</v>
      </c>
      <c r="AA123" s="647">
        <v>0.92179260954602749</v>
      </c>
      <c r="AB123" s="336">
        <v>7.1754743129953174E-3</v>
      </c>
      <c r="AC123" s="340">
        <v>-0.25778478674671634</v>
      </c>
      <c r="AD123" s="813">
        <v>0</v>
      </c>
      <c r="AE123" s="337" t="s">
        <v>1851</v>
      </c>
      <c r="AF123" s="787" t="s">
        <v>1780</v>
      </c>
      <c r="AG123" s="341" t="s">
        <v>719</v>
      </c>
      <c r="AH123" s="341" t="s">
        <v>1742</v>
      </c>
      <c r="AI123" s="341">
        <v>500</v>
      </c>
      <c r="AJ123" s="341">
        <v>0</v>
      </c>
      <c r="AK123" s="341">
        <v>500</v>
      </c>
      <c r="AL123" s="336">
        <v>0.02</v>
      </c>
      <c r="AM123" s="336">
        <v>0.2</v>
      </c>
      <c r="AN123" s="647" t="s">
        <v>64</v>
      </c>
      <c r="AO123" s="334" t="s">
        <v>1324</v>
      </c>
      <c r="AP123" s="337" t="s">
        <v>1757</v>
      </c>
      <c r="AQ123" s="343" t="s">
        <v>688</v>
      </c>
      <c r="AR123" s="336">
        <v>1.92E-3</v>
      </c>
      <c r="AS123" s="336">
        <v>1.92E-3</v>
      </c>
      <c r="AT123" s="336" t="s">
        <v>1418</v>
      </c>
      <c r="AW123" s="629"/>
      <c r="AX123" s="630"/>
      <c r="AY123" s="630"/>
      <c r="AZ123" s="630"/>
      <c r="BA123" s="630"/>
      <c r="BB123" s="792"/>
      <c r="BC123" s="630"/>
      <c r="BD123" s="630"/>
      <c r="BE123" s="630"/>
      <c r="BF123" s="630"/>
      <c r="BG123" s="795"/>
      <c r="BH123" s="631"/>
      <c r="BI123" s="632"/>
      <c r="BJ123" s="632"/>
      <c r="BK123" s="632"/>
      <c r="BL123" s="212"/>
      <c r="BM123" s="631"/>
      <c r="BN123" s="631"/>
      <c r="BO123" s="631"/>
      <c r="BP123" s="631"/>
      <c r="BQ123" s="631"/>
      <c r="BR123" s="631"/>
      <c r="BS123" s="631"/>
      <c r="BT123" s="631"/>
      <c r="BU123" s="631"/>
      <c r="BV123" s="633"/>
      <c r="BW123" s="630"/>
    </row>
    <row r="124" spans="2:75" customFormat="1" ht="18.75">
      <c r="B124" s="330" t="s">
        <v>1281</v>
      </c>
      <c r="C124" s="331">
        <v>5024659000100</v>
      </c>
      <c r="D124" s="332" t="s">
        <v>13</v>
      </c>
      <c r="E124" s="332" t="s">
        <v>615</v>
      </c>
      <c r="F124" s="332" t="s">
        <v>619</v>
      </c>
      <c r="G124" s="333" t="s">
        <v>34</v>
      </c>
      <c r="H124" s="333" t="s">
        <v>1337</v>
      </c>
      <c r="I124" s="333" t="s">
        <v>34</v>
      </c>
      <c r="J124" s="333" t="s">
        <v>1418</v>
      </c>
      <c r="K124" s="334" t="s">
        <v>48</v>
      </c>
      <c r="L124" s="335" t="s">
        <v>1418</v>
      </c>
      <c r="M124" s="335" t="s">
        <v>1415</v>
      </c>
      <c r="N124" s="334">
        <v>122041</v>
      </c>
      <c r="O124" s="334" t="s">
        <v>1321</v>
      </c>
      <c r="P124" s="338">
        <v>37637</v>
      </c>
      <c r="Q124" s="339">
        <v>20.034725000000002</v>
      </c>
      <c r="R124" s="339">
        <v>24.912194304</v>
      </c>
      <c r="S124" s="334">
        <v>1</v>
      </c>
      <c r="T124" s="336">
        <v>3.2456692836725587E-2</v>
      </c>
      <c r="U124" s="647">
        <v>0.31742757387798082</v>
      </c>
      <c r="V124" s="336">
        <v>3.9894549522325518E-2</v>
      </c>
      <c r="W124" s="647">
        <v>0.34332235291313767</v>
      </c>
      <c r="X124" s="336">
        <v>5.0443286709067392E-2</v>
      </c>
      <c r="Y124" s="647">
        <v>0.32726868728736475</v>
      </c>
      <c r="Z124" s="336">
        <v>7.633780282332614E-2</v>
      </c>
      <c r="AA124" s="647">
        <v>0.40003725476100199</v>
      </c>
      <c r="AB124" s="336">
        <v>3.6053602715939395E-2</v>
      </c>
      <c r="AC124" s="340">
        <v>-2.1164842932881562</v>
      </c>
      <c r="AD124" s="813">
        <v>0</v>
      </c>
      <c r="AE124" s="337" t="s">
        <v>1748</v>
      </c>
      <c r="AF124" s="787" t="s">
        <v>1749</v>
      </c>
      <c r="AG124" s="341" t="s">
        <v>728</v>
      </c>
      <c r="AH124" s="341" t="s">
        <v>1742</v>
      </c>
      <c r="AI124" s="341">
        <v>5000</v>
      </c>
      <c r="AJ124" s="341">
        <v>100</v>
      </c>
      <c r="AK124" s="341">
        <v>1000</v>
      </c>
      <c r="AL124" s="336">
        <v>1.1000000000000001E-2</v>
      </c>
      <c r="AM124" s="336">
        <v>0</v>
      </c>
      <c r="AN124" s="647" t="s">
        <v>2152</v>
      </c>
      <c r="AO124" s="334" t="s">
        <v>1324</v>
      </c>
      <c r="AP124" s="337" t="s">
        <v>1757</v>
      </c>
      <c r="AQ124" s="343" t="s">
        <v>664</v>
      </c>
      <c r="AR124" s="336">
        <v>2.9333333333333299E-3</v>
      </c>
      <c r="AS124" s="336">
        <v>2.9333333333333299E-3</v>
      </c>
      <c r="AT124" s="336" t="s">
        <v>1418</v>
      </c>
      <c r="AW124" s="629"/>
      <c r="AX124" s="630"/>
      <c r="AY124" s="630"/>
      <c r="AZ124" s="630"/>
      <c r="BA124" s="630"/>
      <c r="BB124" s="792"/>
      <c r="BC124" s="630"/>
      <c r="BD124" s="630"/>
      <c r="BE124" s="630"/>
      <c r="BF124" s="630"/>
      <c r="BG124" s="795"/>
      <c r="BH124" s="631"/>
      <c r="BI124" s="632"/>
      <c r="BJ124" s="632"/>
      <c r="BK124" s="632"/>
      <c r="BL124" s="212"/>
      <c r="BM124" s="631"/>
      <c r="BN124" s="631"/>
      <c r="BO124" s="631"/>
      <c r="BP124" s="631"/>
      <c r="BQ124" s="631"/>
      <c r="BR124" s="631"/>
      <c r="BS124" s="631"/>
      <c r="BT124" s="631"/>
      <c r="BU124" s="631"/>
      <c r="BV124" s="633"/>
      <c r="BW124" s="630"/>
    </row>
    <row r="125" spans="2:75" customFormat="1" ht="18.75">
      <c r="B125" s="330" t="s">
        <v>1552</v>
      </c>
      <c r="C125" s="331">
        <v>36348364000104</v>
      </c>
      <c r="D125" s="332" t="s">
        <v>14</v>
      </c>
      <c r="E125" s="332" t="s">
        <v>15</v>
      </c>
      <c r="F125" s="332" t="s">
        <v>1326</v>
      </c>
      <c r="G125" s="333" t="s">
        <v>1418</v>
      </c>
      <c r="H125" s="333" t="s">
        <v>34</v>
      </c>
      <c r="I125" s="333" t="s">
        <v>1418</v>
      </c>
      <c r="J125" s="333" t="s">
        <v>608</v>
      </c>
      <c r="K125" s="334" t="s">
        <v>48</v>
      </c>
      <c r="L125" s="335" t="s">
        <v>1418</v>
      </c>
      <c r="M125" s="335" t="s">
        <v>1418</v>
      </c>
      <c r="N125" s="334">
        <v>549576</v>
      </c>
      <c r="O125" s="334" t="s">
        <v>1324</v>
      </c>
      <c r="P125" s="338">
        <v>44062</v>
      </c>
      <c r="Q125" s="339">
        <v>408.88089907</v>
      </c>
      <c r="R125" s="339">
        <v>362.96976688657207</v>
      </c>
      <c r="S125" s="334">
        <v>1</v>
      </c>
      <c r="T125" s="336">
        <v>0.17885480854452518</v>
      </c>
      <c r="U125" s="647">
        <v>1.7492061880210654</v>
      </c>
      <c r="V125" s="336">
        <v>0.22304929431309617</v>
      </c>
      <c r="W125" s="647">
        <v>1.9195055328631587</v>
      </c>
      <c r="X125" s="336">
        <v>0.23075132078450689</v>
      </c>
      <c r="Y125" s="647">
        <v>1.4970809154153817</v>
      </c>
      <c r="Z125" s="336"/>
      <c r="AA125" s="647"/>
      <c r="AB125" s="336">
        <v>0.10158895305268222</v>
      </c>
      <c r="AC125" s="340">
        <v>1.0517665328298473</v>
      </c>
      <c r="AD125" s="813">
        <v>0</v>
      </c>
      <c r="AE125" s="337" t="s">
        <v>2037</v>
      </c>
      <c r="AF125" s="787" t="s">
        <v>1826</v>
      </c>
      <c r="AG125" s="341" t="s">
        <v>59</v>
      </c>
      <c r="AH125" s="341" t="s">
        <v>1812</v>
      </c>
      <c r="AI125" s="341">
        <v>0</v>
      </c>
      <c r="AJ125" s="341">
        <v>0</v>
      </c>
      <c r="AK125" s="341">
        <v>0</v>
      </c>
      <c r="AL125" s="336">
        <v>0</v>
      </c>
      <c r="AM125" s="336">
        <v>0</v>
      </c>
      <c r="AN125" s="647" t="s">
        <v>1747</v>
      </c>
      <c r="AO125" s="334" t="s">
        <v>1324</v>
      </c>
      <c r="AP125" s="337" t="s">
        <v>1757</v>
      </c>
      <c r="AQ125" s="343" t="s">
        <v>1738</v>
      </c>
      <c r="AR125" s="336">
        <v>0</v>
      </c>
      <c r="AS125" s="336">
        <v>0</v>
      </c>
      <c r="AT125" s="336" t="s">
        <v>1418</v>
      </c>
      <c r="AW125" s="629"/>
      <c r="AX125" s="630"/>
      <c r="AY125" s="630"/>
      <c r="AZ125" s="630"/>
      <c r="BA125" s="630"/>
      <c r="BB125" s="792"/>
      <c r="BC125" s="630"/>
      <c r="BD125" s="630"/>
      <c r="BE125" s="630"/>
      <c r="BF125" s="630"/>
      <c r="BG125" s="795"/>
      <c r="BH125" s="631"/>
      <c r="BI125" s="632"/>
      <c r="BJ125" s="632"/>
      <c r="BK125" s="632"/>
      <c r="BL125" s="212"/>
      <c r="BM125" s="631"/>
      <c r="BN125" s="631"/>
      <c r="BO125" s="631"/>
      <c r="BP125" s="631"/>
      <c r="BQ125" s="631"/>
      <c r="BR125" s="631"/>
      <c r="BS125" s="631"/>
      <c r="BT125" s="631"/>
      <c r="BU125" s="631"/>
      <c r="BV125" s="633"/>
      <c r="BW125" s="630"/>
    </row>
    <row r="126" spans="2:75" customFormat="1" ht="18.75">
      <c r="B126" s="330" t="s">
        <v>1024</v>
      </c>
      <c r="C126" s="331">
        <v>8773805000180</v>
      </c>
      <c r="D126" s="332" t="s">
        <v>13</v>
      </c>
      <c r="E126" s="332" t="s">
        <v>616</v>
      </c>
      <c r="F126" s="332" t="s">
        <v>610</v>
      </c>
      <c r="G126" s="333" t="s">
        <v>34</v>
      </c>
      <c r="H126" s="333" t="s">
        <v>1337</v>
      </c>
      <c r="I126" s="333" t="s">
        <v>34</v>
      </c>
      <c r="J126" s="333" t="s">
        <v>1418</v>
      </c>
      <c r="K126" s="334" t="s">
        <v>48</v>
      </c>
      <c r="L126" s="335" t="s">
        <v>1418</v>
      </c>
      <c r="M126" s="335" t="s">
        <v>34</v>
      </c>
      <c r="N126" s="334">
        <v>184519</v>
      </c>
      <c r="O126" s="334" t="s">
        <v>1324</v>
      </c>
      <c r="P126" s="338">
        <v>39190</v>
      </c>
      <c r="Q126" s="339">
        <v>23.805261000000002</v>
      </c>
      <c r="R126" s="339">
        <v>37.513742715999989</v>
      </c>
      <c r="S126" s="334">
        <v>1</v>
      </c>
      <c r="T126" s="336">
        <v>3.2730756803176941E-2</v>
      </c>
      <c r="U126" s="647">
        <v>0.32010792890970458</v>
      </c>
      <c r="V126" s="336">
        <v>3.4367014726866207E-2</v>
      </c>
      <c r="W126" s="647">
        <v>0.29575379343549935</v>
      </c>
      <c r="X126" s="336">
        <v>8.7629316227651133E-2</v>
      </c>
      <c r="Y126" s="647">
        <v>0.56852622342226766</v>
      </c>
      <c r="Z126" s="336">
        <v>0.14780624800004261</v>
      </c>
      <c r="AA126" s="647">
        <v>0.77455734249130692</v>
      </c>
      <c r="AB126" s="336">
        <v>3.2017517751578975E-2</v>
      </c>
      <c r="AC126" s="340">
        <v>-2.5559263930184128</v>
      </c>
      <c r="AD126" s="813">
        <v>9412694000149</v>
      </c>
      <c r="AE126" s="337" t="s">
        <v>1797</v>
      </c>
      <c r="AF126" s="787" t="s">
        <v>1736</v>
      </c>
      <c r="AG126" s="341" t="s">
        <v>1437</v>
      </c>
      <c r="AH126" s="341" t="s">
        <v>1742</v>
      </c>
      <c r="AI126" s="341">
        <v>50000</v>
      </c>
      <c r="AJ126" s="341">
        <v>5000</v>
      </c>
      <c r="AK126" s="341">
        <v>25000</v>
      </c>
      <c r="AL126" s="336">
        <v>0.02</v>
      </c>
      <c r="AM126" s="336">
        <v>0.2</v>
      </c>
      <c r="AN126" s="647" t="s">
        <v>64</v>
      </c>
      <c r="AO126" s="334" t="s">
        <v>1324</v>
      </c>
      <c r="AP126" s="337" t="s">
        <v>1757</v>
      </c>
      <c r="AQ126" s="343" t="s">
        <v>668</v>
      </c>
      <c r="AR126" s="336">
        <v>5.3333333333333297E-3</v>
      </c>
      <c r="AS126" s="336">
        <v>5.3333333333333297E-3</v>
      </c>
      <c r="AT126" s="336" t="s">
        <v>1418</v>
      </c>
      <c r="AW126" s="629"/>
      <c r="AX126" s="630"/>
      <c r="AY126" s="630"/>
      <c r="AZ126" s="630"/>
      <c r="BA126" s="630"/>
      <c r="BB126" s="792"/>
      <c r="BC126" s="630"/>
      <c r="BD126" s="630"/>
      <c r="BE126" s="630"/>
      <c r="BF126" s="630"/>
      <c r="BG126" s="795"/>
      <c r="BH126" s="631"/>
      <c r="BI126" s="632"/>
      <c r="BJ126" s="632"/>
      <c r="BK126" s="632"/>
      <c r="BL126" s="212"/>
      <c r="BM126" s="631"/>
      <c r="BN126" s="631"/>
      <c r="BO126" s="631"/>
      <c r="BP126" s="631"/>
      <c r="BQ126" s="631"/>
      <c r="BR126" s="631"/>
      <c r="BS126" s="631"/>
      <c r="BT126" s="631"/>
      <c r="BU126" s="631"/>
      <c r="BV126" s="633"/>
      <c r="BW126" s="630"/>
    </row>
    <row r="127" spans="2:75" customFormat="1" ht="18.75">
      <c r="B127" s="330" t="s">
        <v>809</v>
      </c>
      <c r="C127" s="331">
        <v>5104498000156</v>
      </c>
      <c r="D127" s="332" t="s">
        <v>11</v>
      </c>
      <c r="E127" s="332" t="s">
        <v>621</v>
      </c>
      <c r="F127" s="332" t="s">
        <v>672</v>
      </c>
      <c r="G127" s="333" t="s">
        <v>865</v>
      </c>
      <c r="H127" s="333" t="s">
        <v>34</v>
      </c>
      <c r="I127" s="333" t="s">
        <v>1418</v>
      </c>
      <c r="J127" s="333" t="s">
        <v>608</v>
      </c>
      <c r="K127" s="334" t="s">
        <v>48</v>
      </c>
      <c r="L127" s="335" t="s">
        <v>1418</v>
      </c>
      <c r="M127" s="335" t="s">
        <v>1415</v>
      </c>
      <c r="N127" s="334">
        <v>107816</v>
      </c>
      <c r="O127" s="334" t="s">
        <v>1321</v>
      </c>
      <c r="P127" s="338">
        <v>37538</v>
      </c>
      <c r="Q127" s="339">
        <v>79.896331000000004</v>
      </c>
      <c r="R127" s="339">
        <v>106.46604419920317</v>
      </c>
      <c r="S127" s="334">
        <v>1</v>
      </c>
      <c r="T127" s="336">
        <v>6.5699603650475558E-2</v>
      </c>
      <c r="U127" s="647">
        <v>0.6425443866516668</v>
      </c>
      <c r="V127" s="336">
        <v>9.0932707658551548E-2</v>
      </c>
      <c r="W127" s="647">
        <v>0.78254376910875301</v>
      </c>
      <c r="X127" s="336">
        <v>0.10447405373233121</v>
      </c>
      <c r="Y127" s="647">
        <v>0.67781242363859795</v>
      </c>
      <c r="Z127" s="336">
        <v>8.499178557087772E-2</v>
      </c>
      <c r="AA127" s="647">
        <v>0.44538720423612321</v>
      </c>
      <c r="AB127" s="336">
        <v>4.9098796325677284E-2</v>
      </c>
      <c r="AC127" s="340">
        <v>-0.51465061507620058</v>
      </c>
      <c r="AD127" s="813">
        <v>14951623000154</v>
      </c>
      <c r="AE127" s="337" t="s">
        <v>1763</v>
      </c>
      <c r="AF127" s="787" t="s">
        <v>1749</v>
      </c>
      <c r="AG127" s="341" t="s">
        <v>728</v>
      </c>
      <c r="AH127" s="341" t="s">
        <v>1742</v>
      </c>
      <c r="AI127" s="341">
        <v>1000</v>
      </c>
      <c r="AJ127" s="341">
        <v>1000</v>
      </c>
      <c r="AK127" s="341">
        <v>1000</v>
      </c>
      <c r="AL127" s="336">
        <v>5.0000000000000001E-3</v>
      </c>
      <c r="AM127" s="336">
        <v>0</v>
      </c>
      <c r="AN127" s="647" t="s">
        <v>34</v>
      </c>
      <c r="AO127" s="334" t="s">
        <v>1324</v>
      </c>
      <c r="AP127" s="337" t="s">
        <v>1744</v>
      </c>
      <c r="AQ127" s="343" t="s">
        <v>673</v>
      </c>
      <c r="AR127" s="336">
        <v>1.6000000000000001E-3</v>
      </c>
      <c r="AS127" s="336">
        <v>1.6000000000000001E-3</v>
      </c>
      <c r="AT127" s="336" t="s">
        <v>1418</v>
      </c>
      <c r="AW127" s="629"/>
      <c r="AX127" s="630"/>
      <c r="AY127" s="630"/>
      <c r="AZ127" s="630"/>
      <c r="BA127" s="630"/>
      <c r="BB127" s="792"/>
      <c r="BC127" s="630"/>
      <c r="BD127" s="630"/>
      <c r="BE127" s="630"/>
      <c r="BF127" s="630"/>
      <c r="BG127" s="795"/>
      <c r="BH127" s="631"/>
      <c r="BI127" s="632"/>
      <c r="BJ127" s="632"/>
      <c r="BK127" s="632"/>
      <c r="BL127" s="212"/>
      <c r="BM127" s="631"/>
      <c r="BN127" s="631"/>
      <c r="BO127" s="631"/>
      <c r="BP127" s="631"/>
      <c r="BQ127" s="631"/>
      <c r="BR127" s="631"/>
      <c r="BS127" s="631"/>
      <c r="BT127" s="631"/>
      <c r="BU127" s="631"/>
      <c r="BV127" s="633"/>
      <c r="BW127" s="630"/>
    </row>
    <row r="128" spans="2:75" customFormat="1" ht="18.75">
      <c r="B128" s="330" t="s">
        <v>1528</v>
      </c>
      <c r="C128" s="331">
        <v>9290807000180</v>
      </c>
      <c r="D128" s="332" t="s">
        <v>14</v>
      </c>
      <c r="E128" s="332" t="s">
        <v>607</v>
      </c>
      <c r="F128" s="332" t="s">
        <v>672</v>
      </c>
      <c r="G128" s="333" t="s">
        <v>1418</v>
      </c>
      <c r="H128" s="333" t="s">
        <v>34</v>
      </c>
      <c r="I128" s="333" t="s">
        <v>1418</v>
      </c>
      <c r="J128" s="333" t="s">
        <v>608</v>
      </c>
      <c r="K128" s="334" t="s">
        <v>48</v>
      </c>
      <c r="L128" s="335" t="s">
        <v>1418</v>
      </c>
      <c r="M128" s="335" t="s">
        <v>1418</v>
      </c>
      <c r="N128" s="334">
        <v>204579</v>
      </c>
      <c r="O128" s="334" t="s">
        <v>1321</v>
      </c>
      <c r="P128" s="338">
        <v>39509</v>
      </c>
      <c r="Q128" s="339">
        <v>5.7205969999999997</v>
      </c>
      <c r="R128" s="339">
        <v>11.140731456349211</v>
      </c>
      <c r="S128" s="334">
        <v>1</v>
      </c>
      <c r="T128" s="336">
        <v>0.12769785088973129</v>
      </c>
      <c r="U128" s="647">
        <v>1.2488893801124852</v>
      </c>
      <c r="V128" s="336">
        <v>0.14135041886910571</v>
      </c>
      <c r="W128" s="647">
        <v>1.2164257767653601</v>
      </c>
      <c r="X128" s="336">
        <v>0.20581477414832583</v>
      </c>
      <c r="Y128" s="647">
        <v>1.3352962377005539</v>
      </c>
      <c r="Z128" s="336">
        <v>8.1117060246663986E-2</v>
      </c>
      <c r="AA128" s="647">
        <v>0.4250822645558609</v>
      </c>
      <c r="AB128" s="336">
        <v>0.20586277748889806</v>
      </c>
      <c r="AC128" s="340">
        <v>0.12216383062935944</v>
      </c>
      <c r="AD128" s="813">
        <v>0</v>
      </c>
      <c r="AE128" s="337" t="s">
        <v>1758</v>
      </c>
      <c r="AF128" s="787" t="s">
        <v>1755</v>
      </c>
      <c r="AG128" s="341" t="s">
        <v>1436</v>
      </c>
      <c r="AH128" s="341" t="s">
        <v>1737</v>
      </c>
      <c r="AI128" s="341">
        <v>50000</v>
      </c>
      <c r="AJ128" s="341">
        <v>50000</v>
      </c>
      <c r="AK128" s="341">
        <v>50000</v>
      </c>
      <c r="AL128" s="336">
        <v>0.01</v>
      </c>
      <c r="AM128" s="336">
        <v>0</v>
      </c>
      <c r="AN128" s="647" t="s">
        <v>2152</v>
      </c>
      <c r="AO128" s="334" t="s">
        <v>1324</v>
      </c>
      <c r="AP128" s="337" t="s">
        <v>1757</v>
      </c>
      <c r="AQ128" s="343" t="s">
        <v>671</v>
      </c>
      <c r="AR128" s="336">
        <v>3.5000000000000001E-3</v>
      </c>
      <c r="AS128" s="336">
        <v>3.5000000000000001E-3</v>
      </c>
      <c r="AT128" s="336" t="s">
        <v>1418</v>
      </c>
      <c r="AW128" s="629"/>
      <c r="AX128" s="630"/>
      <c r="AY128" s="630"/>
      <c r="AZ128" s="630"/>
      <c r="BA128" s="630"/>
      <c r="BB128" s="792"/>
      <c r="BC128" s="630"/>
      <c r="BD128" s="630"/>
      <c r="BE128" s="630"/>
      <c r="BF128" s="630"/>
      <c r="BG128" s="795"/>
      <c r="BH128" s="631"/>
      <c r="BI128" s="632"/>
      <c r="BJ128" s="632"/>
      <c r="BK128" s="632"/>
      <c r="BL128" s="212"/>
      <c r="BM128" s="631"/>
      <c r="BN128" s="631"/>
      <c r="BO128" s="631"/>
      <c r="BP128" s="631"/>
      <c r="BQ128" s="631"/>
      <c r="BR128" s="631"/>
      <c r="BS128" s="631"/>
      <c r="BT128" s="631"/>
      <c r="BU128" s="631"/>
      <c r="BV128" s="633"/>
      <c r="BW128" s="630"/>
    </row>
    <row r="129" spans="2:75" customFormat="1" ht="18.75">
      <c r="B129" s="330" t="s">
        <v>1531</v>
      </c>
      <c r="C129" s="331">
        <v>20997959000150</v>
      </c>
      <c r="D129" s="332" t="s">
        <v>11</v>
      </c>
      <c r="E129" s="332" t="s">
        <v>620</v>
      </c>
      <c r="F129" s="332" t="s">
        <v>672</v>
      </c>
      <c r="G129" s="333" t="s">
        <v>738</v>
      </c>
      <c r="H129" s="333" t="s">
        <v>34</v>
      </c>
      <c r="I129" s="333" t="s">
        <v>1304</v>
      </c>
      <c r="J129" s="333" t="s">
        <v>608</v>
      </c>
      <c r="K129" s="334" t="s">
        <v>48</v>
      </c>
      <c r="L129" s="335" t="s">
        <v>1418</v>
      </c>
      <c r="M129" s="335" t="s">
        <v>1418</v>
      </c>
      <c r="N129" s="334">
        <v>387150</v>
      </c>
      <c r="O129" s="334" t="s">
        <v>1321</v>
      </c>
      <c r="P129" s="338">
        <v>42013</v>
      </c>
      <c r="Q129" s="339">
        <v>583.98426800000004</v>
      </c>
      <c r="R129" s="339">
        <v>425.1347873625499</v>
      </c>
      <c r="S129" s="334">
        <v>1</v>
      </c>
      <c r="T129" s="336">
        <v>0.10668082268707035</v>
      </c>
      <c r="U129" s="647">
        <v>1.0433421203822235</v>
      </c>
      <c r="V129" s="336">
        <v>0.11983637152495152</v>
      </c>
      <c r="W129" s="647">
        <v>1.031281353697086</v>
      </c>
      <c r="X129" s="336">
        <v>0.18254546681934891</v>
      </c>
      <c r="Y129" s="647">
        <v>1.1843283654530137</v>
      </c>
      <c r="Z129" s="336">
        <v>0.17796642356763615</v>
      </c>
      <c r="AA129" s="647">
        <v>0.93260739621230915</v>
      </c>
      <c r="AB129" s="336">
        <v>2.0296330044410754E-3</v>
      </c>
      <c r="AC129" s="340">
        <v>1.7909336958629436</v>
      </c>
      <c r="AD129" s="813">
        <v>0</v>
      </c>
      <c r="AE129" s="337" t="s">
        <v>1758</v>
      </c>
      <c r="AF129" s="787" t="s">
        <v>1755</v>
      </c>
      <c r="AG129" s="341" t="s">
        <v>1436</v>
      </c>
      <c r="AH129" s="341" t="s">
        <v>1812</v>
      </c>
      <c r="AI129" s="341">
        <v>1000</v>
      </c>
      <c r="AJ129" s="341">
        <v>0</v>
      </c>
      <c r="AK129" s="341">
        <v>0</v>
      </c>
      <c r="AL129" s="336">
        <v>7.4999999999999997E-3</v>
      </c>
      <c r="AM129" s="336">
        <v>0</v>
      </c>
      <c r="AN129" s="647" t="s">
        <v>34</v>
      </c>
      <c r="AO129" s="334" t="s">
        <v>1321</v>
      </c>
      <c r="AP129" s="337" t="s">
        <v>1757</v>
      </c>
      <c r="AQ129" s="343" t="s">
        <v>2202</v>
      </c>
      <c r="AR129" s="336">
        <v>0</v>
      </c>
      <c r="AS129" s="336">
        <v>0</v>
      </c>
      <c r="AT129" s="336" t="s">
        <v>1418</v>
      </c>
      <c r="AW129" s="629"/>
      <c r="AX129" s="630"/>
      <c r="AY129" s="630"/>
      <c r="AZ129" s="630"/>
      <c r="BA129" s="630"/>
      <c r="BB129" s="792"/>
      <c r="BC129" s="630"/>
      <c r="BD129" s="630"/>
      <c r="BE129" s="630"/>
      <c r="BF129" s="630"/>
      <c r="BG129" s="795"/>
      <c r="BH129" s="631"/>
      <c r="BI129" s="632"/>
      <c r="BJ129" s="632"/>
      <c r="BK129" s="632"/>
      <c r="BL129" s="212"/>
      <c r="BM129" s="631"/>
      <c r="BN129" s="631"/>
      <c r="BO129" s="631"/>
      <c r="BP129" s="631"/>
      <c r="BQ129" s="631"/>
      <c r="BR129" s="631"/>
      <c r="BS129" s="631"/>
      <c r="BT129" s="631"/>
      <c r="BU129" s="631"/>
      <c r="BV129" s="633"/>
      <c r="BW129" s="630"/>
    </row>
    <row r="130" spans="2:75" customFormat="1" ht="18.75">
      <c r="B130" s="330" t="s">
        <v>886</v>
      </c>
      <c r="C130" s="331">
        <v>9344799000108</v>
      </c>
      <c r="D130" s="332" t="s">
        <v>11</v>
      </c>
      <c r="E130" s="332" t="s">
        <v>621</v>
      </c>
      <c r="F130" s="332" t="s">
        <v>672</v>
      </c>
      <c r="G130" s="333" t="s">
        <v>738</v>
      </c>
      <c r="H130" s="333" t="s">
        <v>34</v>
      </c>
      <c r="I130" s="333" t="s">
        <v>1418</v>
      </c>
      <c r="J130" s="333" t="s">
        <v>608</v>
      </c>
      <c r="K130" s="334" t="s">
        <v>48</v>
      </c>
      <c r="L130" s="335" t="s">
        <v>1418</v>
      </c>
      <c r="M130" s="335" t="s">
        <v>34</v>
      </c>
      <c r="N130" s="334">
        <v>213403</v>
      </c>
      <c r="O130" s="334" t="s">
        <v>1321</v>
      </c>
      <c r="P130" s="338">
        <v>39648</v>
      </c>
      <c r="Q130" s="339">
        <v>115.257971</v>
      </c>
      <c r="R130" s="339">
        <v>163.24469347999997</v>
      </c>
      <c r="S130" s="334">
        <v>1</v>
      </c>
      <c r="T130" s="336">
        <v>8.5113780010417139E-2</v>
      </c>
      <c r="U130" s="647">
        <v>0.83241570015167843</v>
      </c>
      <c r="V130" s="336">
        <v>0.11590078723091524</v>
      </c>
      <c r="W130" s="647">
        <v>0.99741271559752809</v>
      </c>
      <c r="X130" s="336">
        <v>0.1591346585111344</v>
      </c>
      <c r="Y130" s="647">
        <v>1.0324424554893339</v>
      </c>
      <c r="Z130" s="336">
        <v>0.21855195396615112</v>
      </c>
      <c r="AA130" s="647">
        <v>1.1452900195413638</v>
      </c>
      <c r="AB130" s="336">
        <v>2.4611723400955025E-2</v>
      </c>
      <c r="AC130" s="340">
        <v>-1.2215566998268623E-2</v>
      </c>
      <c r="AD130" s="813">
        <v>10347453000142</v>
      </c>
      <c r="AE130" s="337" t="s">
        <v>1766</v>
      </c>
      <c r="AF130" s="787" t="s">
        <v>1766</v>
      </c>
      <c r="AG130" s="341" t="s">
        <v>469</v>
      </c>
      <c r="AH130" s="341" t="s">
        <v>1742</v>
      </c>
      <c r="AI130" s="341">
        <v>100</v>
      </c>
      <c r="AJ130" s="341">
        <v>100</v>
      </c>
      <c r="AK130" s="341">
        <v>100</v>
      </c>
      <c r="AL130" s="336">
        <v>3.4999999999999996E-3</v>
      </c>
      <c r="AM130" s="336">
        <v>0</v>
      </c>
      <c r="AN130" s="647" t="s">
        <v>2147</v>
      </c>
      <c r="AO130" s="334" t="s">
        <v>1324</v>
      </c>
      <c r="AP130" s="337" t="s">
        <v>1744</v>
      </c>
      <c r="AQ130" s="343" t="s">
        <v>676</v>
      </c>
      <c r="AR130" s="336">
        <v>1.5166666666666701E-3</v>
      </c>
      <c r="AS130" s="336">
        <v>1.5166666666666701E-3</v>
      </c>
      <c r="AT130" s="336" t="s">
        <v>1418</v>
      </c>
      <c r="AW130" s="629"/>
      <c r="AX130" s="630"/>
      <c r="AY130" s="630"/>
      <c r="AZ130" s="630"/>
      <c r="BA130" s="630"/>
      <c r="BB130" s="792"/>
      <c r="BC130" s="630"/>
      <c r="BD130" s="630"/>
      <c r="BE130" s="630"/>
      <c r="BF130" s="630"/>
      <c r="BG130" s="795"/>
      <c r="BH130" s="631"/>
      <c r="BI130" s="632"/>
      <c r="BJ130" s="632"/>
      <c r="BK130" s="632"/>
      <c r="BL130" s="212"/>
      <c r="BM130" s="631"/>
      <c r="BN130" s="631"/>
      <c r="BO130" s="631"/>
      <c r="BP130" s="631"/>
      <c r="BQ130" s="631"/>
      <c r="BR130" s="631"/>
      <c r="BS130" s="631"/>
      <c r="BT130" s="631"/>
      <c r="BU130" s="631"/>
      <c r="BV130" s="633"/>
      <c r="BW130" s="630"/>
    </row>
    <row r="131" spans="2:75" customFormat="1" ht="18.75">
      <c r="B131" s="330" t="s">
        <v>1581</v>
      </c>
      <c r="C131" s="331">
        <v>13703754000150</v>
      </c>
      <c r="D131" s="332" t="s">
        <v>11</v>
      </c>
      <c r="E131" s="332" t="s">
        <v>621</v>
      </c>
      <c r="F131" s="332" t="s">
        <v>672</v>
      </c>
      <c r="G131" s="333" t="s">
        <v>738</v>
      </c>
      <c r="H131" s="333" t="s">
        <v>34</v>
      </c>
      <c r="I131" s="333" t="s">
        <v>1418</v>
      </c>
      <c r="J131" s="333" t="s">
        <v>1418</v>
      </c>
      <c r="K131" s="334" t="s">
        <v>1418</v>
      </c>
      <c r="L131" s="335" t="s">
        <v>1418</v>
      </c>
      <c r="M131" s="335" t="s">
        <v>1418</v>
      </c>
      <c r="N131" s="334">
        <v>286109</v>
      </c>
      <c r="O131" s="334" t="s">
        <v>1321</v>
      </c>
      <c r="P131" s="338">
        <v>40803</v>
      </c>
      <c r="Q131" s="339">
        <v>197.53445099999999</v>
      </c>
      <c r="R131" s="339">
        <v>204.66509993999998</v>
      </c>
      <c r="S131" s="334">
        <v>1</v>
      </c>
      <c r="T131" s="336">
        <v>8.6236051807993874E-2</v>
      </c>
      <c r="U131" s="647">
        <v>0.84339155698738677</v>
      </c>
      <c r="V131" s="336">
        <v>0.11583645469851844</v>
      </c>
      <c r="W131" s="647">
        <v>0.99685908617556995</v>
      </c>
      <c r="X131" s="336">
        <v>0.16461070912528419</v>
      </c>
      <c r="Y131" s="647">
        <v>1.0679702732215164</v>
      </c>
      <c r="Z131" s="336">
        <v>0.2326893293072021</v>
      </c>
      <c r="AA131" s="647">
        <v>1.2193748976986352</v>
      </c>
      <c r="AB131" s="336">
        <v>2.465630630117208E-2</v>
      </c>
      <c r="AC131" s="340">
        <v>-1.4802650651961827E-2</v>
      </c>
      <c r="AD131" s="813">
        <v>31552311000197</v>
      </c>
      <c r="AE131" s="337" t="s">
        <v>1740</v>
      </c>
      <c r="AF131" s="787" t="s">
        <v>1741</v>
      </c>
      <c r="AG131" s="341" t="s">
        <v>59</v>
      </c>
      <c r="AH131" s="341" t="s">
        <v>1737</v>
      </c>
      <c r="AI131" s="341">
        <v>100000</v>
      </c>
      <c r="AJ131" s="341">
        <v>50000</v>
      </c>
      <c r="AK131" s="341">
        <v>100000</v>
      </c>
      <c r="AL131" s="336">
        <v>4.0000000000000001E-3</v>
      </c>
      <c r="AM131" s="336">
        <v>0</v>
      </c>
      <c r="AN131" s="647" t="s">
        <v>636</v>
      </c>
      <c r="AO131" s="334" t="s">
        <v>1324</v>
      </c>
      <c r="AP131" s="337" t="s">
        <v>1744</v>
      </c>
      <c r="AQ131" s="343" t="s">
        <v>662</v>
      </c>
      <c r="AR131" s="336">
        <v>0</v>
      </c>
      <c r="AS131" s="336">
        <v>0</v>
      </c>
      <c r="AT131" s="336" t="s">
        <v>1418</v>
      </c>
      <c r="AW131" s="629"/>
      <c r="AX131" s="630"/>
      <c r="AY131" s="630"/>
      <c r="AZ131" s="630"/>
      <c r="BA131" s="630"/>
      <c r="BB131" s="792"/>
      <c r="BC131" s="630"/>
      <c r="BD131" s="630"/>
      <c r="BE131" s="630"/>
      <c r="BF131" s="630"/>
      <c r="BG131" s="795"/>
      <c r="BH131" s="631"/>
      <c r="BI131" s="632"/>
      <c r="BJ131" s="632"/>
      <c r="BK131" s="632"/>
      <c r="BL131" s="212"/>
      <c r="BM131" s="631"/>
      <c r="BN131" s="631"/>
      <c r="BO131" s="631"/>
      <c r="BP131" s="631"/>
      <c r="BQ131" s="631"/>
      <c r="BR131" s="631"/>
      <c r="BS131" s="631"/>
      <c r="BT131" s="631"/>
      <c r="BU131" s="631"/>
      <c r="BV131" s="633"/>
      <c r="BW131" s="630"/>
    </row>
    <row r="132" spans="2:75" customFormat="1" ht="18.75">
      <c r="B132" s="330" t="s">
        <v>1582</v>
      </c>
      <c r="C132" s="331">
        <v>9463987000155</v>
      </c>
      <c r="D132" s="332" t="s">
        <v>11</v>
      </c>
      <c r="E132" s="332" t="s">
        <v>621</v>
      </c>
      <c r="F132" s="332" t="s">
        <v>672</v>
      </c>
      <c r="G132" s="333" t="s">
        <v>865</v>
      </c>
      <c r="H132" s="333" t="s">
        <v>34</v>
      </c>
      <c r="I132" s="333" t="s">
        <v>1418</v>
      </c>
      <c r="J132" s="333" t="s">
        <v>1418</v>
      </c>
      <c r="K132" s="334" t="s">
        <v>1418</v>
      </c>
      <c r="L132" s="335" t="s">
        <v>1418</v>
      </c>
      <c r="M132" s="335" t="s">
        <v>1418</v>
      </c>
      <c r="N132" s="334">
        <v>210587</v>
      </c>
      <c r="O132" s="334" t="s">
        <v>1321</v>
      </c>
      <c r="P132" s="338">
        <v>39597</v>
      </c>
      <c r="Q132" s="339">
        <v>115.37906700000001</v>
      </c>
      <c r="R132" s="339">
        <v>92.131654887999971</v>
      </c>
      <c r="S132" s="334">
        <v>1</v>
      </c>
      <c r="T132" s="336">
        <v>6.9320943800449841E-2</v>
      </c>
      <c r="U132" s="647">
        <v>0.67796121805146226</v>
      </c>
      <c r="V132" s="336">
        <v>9.1308289985481794E-2</v>
      </c>
      <c r="W132" s="647">
        <v>0.78577593514993427</v>
      </c>
      <c r="X132" s="336">
        <v>0.12153390478714821</v>
      </c>
      <c r="Y132" s="647">
        <v>0.78849424919506639</v>
      </c>
      <c r="Z132" s="336">
        <v>0.11564483471958442</v>
      </c>
      <c r="AA132" s="647">
        <v>0.60602009093162235</v>
      </c>
      <c r="AB132" s="336">
        <v>4.8010393718445961E-2</v>
      </c>
      <c r="AC132" s="340">
        <v>-0.51849488149514023</v>
      </c>
      <c r="AD132" s="813">
        <v>31552352000183</v>
      </c>
      <c r="AE132" s="337" t="s">
        <v>1740</v>
      </c>
      <c r="AF132" s="787" t="s">
        <v>1741</v>
      </c>
      <c r="AG132" s="341" t="s">
        <v>59</v>
      </c>
      <c r="AH132" s="341" t="s">
        <v>1737</v>
      </c>
      <c r="AI132" s="341">
        <v>100000</v>
      </c>
      <c r="AJ132" s="341">
        <v>50000</v>
      </c>
      <c r="AK132" s="341">
        <v>100000</v>
      </c>
      <c r="AL132" s="336">
        <v>0</v>
      </c>
      <c r="AM132" s="336">
        <v>0</v>
      </c>
      <c r="AN132" s="647" t="s">
        <v>150</v>
      </c>
      <c r="AO132" s="334" t="s">
        <v>1324</v>
      </c>
      <c r="AP132" s="337" t="s">
        <v>1744</v>
      </c>
      <c r="AQ132" s="343" t="s">
        <v>662</v>
      </c>
      <c r="AR132" s="336">
        <v>0</v>
      </c>
      <c r="AS132" s="336">
        <v>0</v>
      </c>
      <c r="AT132" s="336" t="s">
        <v>1418</v>
      </c>
      <c r="AW132" s="629"/>
      <c r="AX132" s="630"/>
      <c r="AY132" s="630"/>
      <c r="AZ132" s="630"/>
      <c r="BA132" s="630"/>
      <c r="BB132" s="792"/>
      <c r="BC132" s="630"/>
      <c r="BD132" s="630"/>
      <c r="BE132" s="630"/>
      <c r="BF132" s="630"/>
      <c r="BG132" s="795"/>
      <c r="BH132" s="631"/>
      <c r="BI132" s="632"/>
      <c r="BJ132" s="632"/>
      <c r="BK132" s="632"/>
      <c r="BL132" s="212"/>
      <c r="BM132" s="631"/>
      <c r="BN132" s="631"/>
      <c r="BO132" s="631"/>
      <c r="BP132" s="631"/>
      <c r="BQ132" s="631"/>
      <c r="BR132" s="631"/>
      <c r="BS132" s="631"/>
      <c r="BT132" s="631"/>
      <c r="BU132" s="631"/>
      <c r="BV132" s="633"/>
      <c r="BW132" s="630"/>
    </row>
    <row r="133" spans="2:75" customFormat="1" ht="18.75">
      <c r="B133" s="330" t="s">
        <v>982</v>
      </c>
      <c r="C133" s="331">
        <v>19418031000195</v>
      </c>
      <c r="D133" s="332" t="s">
        <v>11</v>
      </c>
      <c r="E133" s="332" t="s">
        <v>661</v>
      </c>
      <c r="F133" s="332" t="s">
        <v>672</v>
      </c>
      <c r="G133" s="333" t="s">
        <v>866</v>
      </c>
      <c r="H133" s="333" t="s">
        <v>34</v>
      </c>
      <c r="I133" s="333" t="s">
        <v>1418</v>
      </c>
      <c r="J133" s="333" t="s">
        <v>608</v>
      </c>
      <c r="K133" s="334" t="s">
        <v>48</v>
      </c>
      <c r="L133" s="335" t="s">
        <v>1418</v>
      </c>
      <c r="M133" s="335" t="s">
        <v>1415</v>
      </c>
      <c r="N133" s="334">
        <v>366153</v>
      </c>
      <c r="O133" s="334" t="s">
        <v>1321</v>
      </c>
      <c r="P133" s="338">
        <v>41742</v>
      </c>
      <c r="Q133" s="339">
        <v>100.780856</v>
      </c>
      <c r="R133" s="339">
        <v>129.10859411600001</v>
      </c>
      <c r="S133" s="334">
        <v>1</v>
      </c>
      <c r="T133" s="336">
        <v>6.1958857844642612E-2</v>
      </c>
      <c r="U133" s="647">
        <v>0.60595976382477812</v>
      </c>
      <c r="V133" s="336">
        <v>0.13544192063496019</v>
      </c>
      <c r="W133" s="647">
        <v>1.1655787427665234</v>
      </c>
      <c r="X133" s="336">
        <v>1.1581656527844153E-2</v>
      </c>
      <c r="Y133" s="647">
        <v>7.5140098430568167E-2</v>
      </c>
      <c r="Z133" s="336">
        <v>4.4468970231592131E-2</v>
      </c>
      <c r="AA133" s="647">
        <v>0.23303323013718008</v>
      </c>
      <c r="AB133" s="336">
        <v>7.7083161633524286E-2</v>
      </c>
      <c r="AC133" s="340">
        <v>0.24960687704238949</v>
      </c>
      <c r="AD133" s="813">
        <v>0</v>
      </c>
      <c r="AE133" s="337" t="s">
        <v>1786</v>
      </c>
      <c r="AF133" s="787" t="s">
        <v>1780</v>
      </c>
      <c r="AG133" s="341" t="s">
        <v>719</v>
      </c>
      <c r="AH133" s="341" t="s">
        <v>1742</v>
      </c>
      <c r="AI133" s="341">
        <v>500</v>
      </c>
      <c r="AJ133" s="341">
        <v>500</v>
      </c>
      <c r="AK133" s="341">
        <v>500</v>
      </c>
      <c r="AL133" s="336">
        <v>3.4999999999999996E-3</v>
      </c>
      <c r="AM133" s="336">
        <v>0.2</v>
      </c>
      <c r="AN133" s="647" t="s">
        <v>633</v>
      </c>
      <c r="AO133" s="334" t="s">
        <v>1324</v>
      </c>
      <c r="AP133" s="337" t="s">
        <v>1744</v>
      </c>
      <c r="AQ133" s="343" t="s">
        <v>673</v>
      </c>
      <c r="AR133" s="336">
        <v>7.5000000000000002E-4</v>
      </c>
      <c r="AS133" s="336">
        <v>7.5000000000000002E-4</v>
      </c>
      <c r="AT133" s="336" t="s">
        <v>1418</v>
      </c>
      <c r="AW133" s="629"/>
      <c r="AX133" s="630"/>
      <c r="AY133" s="630"/>
      <c r="AZ133" s="630"/>
      <c r="BA133" s="630"/>
      <c r="BB133" s="792"/>
      <c r="BC133" s="630"/>
      <c r="BD133" s="630"/>
      <c r="BE133" s="630"/>
      <c r="BF133" s="630"/>
      <c r="BG133" s="795"/>
      <c r="BH133" s="631"/>
      <c r="BI133" s="632"/>
      <c r="BJ133" s="632"/>
      <c r="BK133" s="632"/>
      <c r="BL133" s="212"/>
      <c r="BM133" s="631"/>
      <c r="BN133" s="631"/>
      <c r="BO133" s="631"/>
      <c r="BP133" s="631"/>
      <c r="BQ133" s="631"/>
      <c r="BR133" s="631"/>
      <c r="BS133" s="631"/>
      <c r="BT133" s="631"/>
      <c r="BU133" s="631"/>
      <c r="BV133" s="633"/>
      <c r="BW133" s="630"/>
    </row>
    <row r="134" spans="2:75" customFormat="1" ht="18.75">
      <c r="B134" s="330" t="s">
        <v>1080</v>
      </c>
      <c r="C134" s="331">
        <v>19620324000150</v>
      </c>
      <c r="D134" s="332" t="s">
        <v>11</v>
      </c>
      <c r="E134" s="332" t="s">
        <v>621</v>
      </c>
      <c r="F134" s="332" t="s">
        <v>672</v>
      </c>
      <c r="G134" s="333" t="s">
        <v>738</v>
      </c>
      <c r="H134" s="333" t="s">
        <v>34</v>
      </c>
      <c r="I134" s="333" t="s">
        <v>1418</v>
      </c>
      <c r="J134" s="333" t="s">
        <v>608</v>
      </c>
      <c r="K134" s="334" t="s">
        <v>48</v>
      </c>
      <c r="L134" s="335" t="s">
        <v>1418</v>
      </c>
      <c r="M134" s="335" t="s">
        <v>34</v>
      </c>
      <c r="N134" s="334">
        <v>379018</v>
      </c>
      <c r="O134" s="334" t="s">
        <v>1321</v>
      </c>
      <c r="P134" s="338">
        <v>41712</v>
      </c>
      <c r="Q134" s="339">
        <v>42.127153999999997</v>
      </c>
      <c r="R134" s="339">
        <v>914.18160717255796</v>
      </c>
      <c r="S134" s="334">
        <v>1</v>
      </c>
      <c r="T134" s="336">
        <v>0.46579429080598245</v>
      </c>
      <c r="U134" s="647">
        <v>4.555484207850494</v>
      </c>
      <c r="V134" s="336">
        <v>0.46579429080598245</v>
      </c>
      <c r="W134" s="647">
        <v>4.0085072724915518</v>
      </c>
      <c r="X134" s="336">
        <v>0.46579429080598245</v>
      </c>
      <c r="Y134" s="647">
        <v>3.0220054251663422</v>
      </c>
      <c r="Z134" s="336">
        <v>0.46579429080598245</v>
      </c>
      <c r="AA134" s="647">
        <v>2.4409278560010588</v>
      </c>
      <c r="AB134" s="336">
        <v>2.0560803470563909</v>
      </c>
      <c r="AC134" s="340">
        <v>0.17002879188034567</v>
      </c>
      <c r="AD134" s="813">
        <v>0</v>
      </c>
      <c r="AE134" s="337" t="s">
        <v>1874</v>
      </c>
      <c r="AF134" s="787" t="s">
        <v>1755</v>
      </c>
      <c r="AG134" s="341" t="s">
        <v>1436</v>
      </c>
      <c r="AH134" s="341" t="s">
        <v>1737</v>
      </c>
      <c r="AI134" s="341">
        <v>5000</v>
      </c>
      <c r="AJ134" s="341">
        <v>0</v>
      </c>
      <c r="AK134" s="341">
        <v>0</v>
      </c>
      <c r="AL134" s="336">
        <v>6.9999999999999993E-3</v>
      </c>
      <c r="AM134" s="336">
        <v>0.2</v>
      </c>
      <c r="AN134" s="647" t="s">
        <v>636</v>
      </c>
      <c r="AO134" s="334" t="s">
        <v>1321</v>
      </c>
      <c r="AP134" s="337" t="s">
        <v>1744</v>
      </c>
      <c r="AQ134" s="343" t="s">
        <v>676</v>
      </c>
      <c r="AR134" s="336">
        <v>2.3333333333333301E-3</v>
      </c>
      <c r="AS134" s="336">
        <v>2.3333333333333301E-3</v>
      </c>
      <c r="AT134" s="336" t="s">
        <v>1418</v>
      </c>
      <c r="AW134" s="629"/>
      <c r="AX134" s="630"/>
      <c r="AY134" s="630"/>
      <c r="AZ134" s="630"/>
      <c r="BA134" s="630"/>
      <c r="BB134" s="792"/>
      <c r="BC134" s="630"/>
      <c r="BD134" s="630"/>
      <c r="BE134" s="630"/>
      <c r="BF134" s="630"/>
      <c r="BG134" s="795"/>
      <c r="BH134" s="631"/>
      <c r="BI134" s="632"/>
      <c r="BJ134" s="632"/>
      <c r="BK134" s="632"/>
      <c r="BL134" s="212"/>
      <c r="BM134" s="631"/>
      <c r="BN134" s="631"/>
      <c r="BO134" s="631"/>
      <c r="BP134" s="631"/>
      <c r="BQ134" s="631"/>
      <c r="BR134" s="631"/>
      <c r="BS134" s="631"/>
      <c r="BT134" s="631"/>
      <c r="BU134" s="631"/>
      <c r="BV134" s="633"/>
      <c r="BW134" s="630"/>
    </row>
    <row r="135" spans="2:75" customFormat="1" ht="18.75">
      <c r="B135" s="330" t="s">
        <v>1386</v>
      </c>
      <c r="C135" s="331">
        <v>13966590000153</v>
      </c>
      <c r="D135" s="332" t="s">
        <v>11</v>
      </c>
      <c r="E135" s="332" t="s">
        <v>621</v>
      </c>
      <c r="F135" s="332" t="s">
        <v>672</v>
      </c>
      <c r="G135" s="333" t="s">
        <v>738</v>
      </c>
      <c r="H135" s="333" t="s">
        <v>34</v>
      </c>
      <c r="I135" s="333" t="s">
        <v>1418</v>
      </c>
      <c r="J135" s="333" t="s">
        <v>608</v>
      </c>
      <c r="K135" s="334" t="s">
        <v>48</v>
      </c>
      <c r="L135" s="335" t="s">
        <v>1418</v>
      </c>
      <c r="M135" s="335" t="s">
        <v>1415</v>
      </c>
      <c r="N135" s="334">
        <v>291854</v>
      </c>
      <c r="O135" s="334" t="s">
        <v>1321</v>
      </c>
      <c r="P135" s="338">
        <v>40876</v>
      </c>
      <c r="Q135" s="339">
        <v>34.938865</v>
      </c>
      <c r="R135" s="339">
        <v>38.70957992031871</v>
      </c>
      <c r="S135" s="334">
        <v>1</v>
      </c>
      <c r="T135" s="336">
        <v>8.0871603062831809E-2</v>
      </c>
      <c r="U135" s="647">
        <v>0.79092706348721165</v>
      </c>
      <c r="V135" s="336">
        <v>0.11460505488700523</v>
      </c>
      <c r="W135" s="647">
        <v>0.98626197239116875</v>
      </c>
      <c r="X135" s="336">
        <v>0.15340451470819461</v>
      </c>
      <c r="Y135" s="647">
        <v>0.99526611820640187</v>
      </c>
      <c r="Z135" s="336">
        <v>0.20547240840306635</v>
      </c>
      <c r="AA135" s="647">
        <v>1.0767485458931458</v>
      </c>
      <c r="AB135" s="336">
        <v>2.7673317918554059E-2</v>
      </c>
      <c r="AC135" s="340">
        <v>-5.7686559477817707E-2</v>
      </c>
      <c r="AD135" s="813">
        <v>0</v>
      </c>
      <c r="AE135" s="337" t="s">
        <v>1862</v>
      </c>
      <c r="AF135" s="787" t="s">
        <v>1755</v>
      </c>
      <c r="AG135" s="341" t="s">
        <v>1436</v>
      </c>
      <c r="AH135" s="341" t="s">
        <v>1742</v>
      </c>
      <c r="AI135" s="341">
        <v>0</v>
      </c>
      <c r="AJ135" s="341">
        <v>0</v>
      </c>
      <c r="AK135" s="341">
        <v>0</v>
      </c>
      <c r="AL135" s="336">
        <v>2E-3</v>
      </c>
      <c r="AM135" s="336">
        <v>0</v>
      </c>
      <c r="AN135" s="647" t="s">
        <v>2166</v>
      </c>
      <c r="AO135" s="334" t="s">
        <v>1324</v>
      </c>
      <c r="AP135" s="337" t="s">
        <v>1744</v>
      </c>
      <c r="AQ135" s="343" t="s">
        <v>676</v>
      </c>
      <c r="AR135" s="336">
        <v>4.0000000000000002E-4</v>
      </c>
      <c r="AS135" s="336">
        <v>4.0000000000000002E-4</v>
      </c>
      <c r="AT135" s="336" t="s">
        <v>1418</v>
      </c>
      <c r="AW135" s="629"/>
      <c r="AX135" s="630"/>
      <c r="AY135" s="630"/>
      <c r="AZ135" s="630"/>
      <c r="BA135" s="630"/>
      <c r="BB135" s="792"/>
      <c r="BC135" s="630"/>
      <c r="BD135" s="630"/>
      <c r="BE135" s="630"/>
      <c r="BF135" s="630"/>
      <c r="BG135" s="795"/>
      <c r="BH135" s="631"/>
      <c r="BI135" s="632"/>
      <c r="BJ135" s="632"/>
      <c r="BK135" s="632"/>
      <c r="BL135" s="212"/>
      <c r="BM135" s="631"/>
      <c r="BN135" s="631"/>
      <c r="BO135" s="631"/>
      <c r="BP135" s="631"/>
      <c r="BQ135" s="631"/>
      <c r="BR135" s="631"/>
      <c r="BS135" s="631"/>
      <c r="BT135" s="631"/>
      <c r="BU135" s="631"/>
      <c r="BV135" s="633"/>
      <c r="BW135" s="630"/>
    </row>
    <row r="136" spans="2:75" customFormat="1" ht="18.75">
      <c r="B136" s="330" t="s">
        <v>1387</v>
      </c>
      <c r="C136" s="331">
        <v>16892116000112</v>
      </c>
      <c r="D136" s="332" t="s">
        <v>11</v>
      </c>
      <c r="E136" s="332" t="s">
        <v>621</v>
      </c>
      <c r="F136" s="332" t="s">
        <v>672</v>
      </c>
      <c r="G136" s="333" t="s">
        <v>738</v>
      </c>
      <c r="H136" s="333" t="s">
        <v>34</v>
      </c>
      <c r="I136" s="333" t="s">
        <v>1418</v>
      </c>
      <c r="J136" s="333" t="s">
        <v>608</v>
      </c>
      <c r="K136" s="334" t="s">
        <v>48</v>
      </c>
      <c r="L136" s="335" t="s">
        <v>1418</v>
      </c>
      <c r="M136" s="335" t="s">
        <v>1415</v>
      </c>
      <c r="N136" s="334">
        <v>329355</v>
      </c>
      <c r="O136" s="334" t="s">
        <v>1321</v>
      </c>
      <c r="P136" s="338">
        <v>41334</v>
      </c>
      <c r="Q136" s="339">
        <v>24.105127</v>
      </c>
      <c r="R136" s="339">
        <v>64.653113692000005</v>
      </c>
      <c r="S136" s="334">
        <v>1</v>
      </c>
      <c r="T136" s="336">
        <v>9.7567003512319062E-2</v>
      </c>
      <c r="U136" s="647">
        <v>0.95420865493775753</v>
      </c>
      <c r="V136" s="336">
        <v>0.11630995064880012</v>
      </c>
      <c r="W136" s="647">
        <v>1.0009338719719247</v>
      </c>
      <c r="X136" s="336">
        <v>0.12855036598969671</v>
      </c>
      <c r="Y136" s="647">
        <v>0.83401602616421089</v>
      </c>
      <c r="Z136" s="336">
        <v>0.17633614565242506</v>
      </c>
      <c r="AA136" s="647">
        <v>0.92406415973472933</v>
      </c>
      <c r="AB136" s="336">
        <v>3.0481332955742724E-2</v>
      </c>
      <c r="AC136" s="340">
        <v>3.5601219243011138E-3</v>
      </c>
      <c r="AD136" s="813">
        <v>0</v>
      </c>
      <c r="AE136" s="337" t="s">
        <v>1770</v>
      </c>
      <c r="AF136" s="787" t="s">
        <v>1780</v>
      </c>
      <c r="AG136" s="341" t="s">
        <v>719</v>
      </c>
      <c r="AH136" s="341" t="s">
        <v>1742</v>
      </c>
      <c r="AI136" s="341">
        <v>5000</v>
      </c>
      <c r="AJ136" s="341">
        <v>2500</v>
      </c>
      <c r="AK136" s="341">
        <v>2500</v>
      </c>
      <c r="AL136" s="336">
        <v>2.5000000000000001E-3</v>
      </c>
      <c r="AM136" s="336">
        <v>0.2</v>
      </c>
      <c r="AN136" s="647" t="s">
        <v>636</v>
      </c>
      <c r="AO136" s="334" t="s">
        <v>1324</v>
      </c>
      <c r="AP136" s="337" t="s">
        <v>1744</v>
      </c>
      <c r="AQ136" s="343" t="s">
        <v>680</v>
      </c>
      <c r="AR136" s="336">
        <v>8.3333333333333295E-4</v>
      </c>
      <c r="AS136" s="336">
        <v>8.3333333333333295E-4</v>
      </c>
      <c r="AT136" s="336" t="s">
        <v>1418</v>
      </c>
      <c r="AW136" s="629"/>
      <c r="AX136" s="630"/>
      <c r="AY136" s="630"/>
      <c r="AZ136" s="630"/>
      <c r="BA136" s="630"/>
      <c r="BB136" s="792"/>
      <c r="BC136" s="630"/>
      <c r="BD136" s="630"/>
      <c r="BE136" s="630"/>
      <c r="BF136" s="630"/>
      <c r="BG136" s="795"/>
      <c r="BH136" s="631"/>
      <c r="BI136" s="632"/>
      <c r="BJ136" s="632"/>
      <c r="BK136" s="632"/>
      <c r="BL136" s="212"/>
      <c r="BM136" s="631"/>
      <c r="BN136" s="631"/>
      <c r="BO136" s="631"/>
      <c r="BP136" s="631"/>
      <c r="BQ136" s="631"/>
      <c r="BR136" s="631"/>
      <c r="BS136" s="631"/>
      <c r="BT136" s="631"/>
      <c r="BU136" s="631"/>
      <c r="BV136" s="633"/>
      <c r="BW136" s="630"/>
    </row>
    <row r="137" spans="2:75" customFormat="1" ht="18.75">
      <c r="B137" s="330" t="s">
        <v>406</v>
      </c>
      <c r="C137" s="331">
        <v>40938273000104</v>
      </c>
      <c r="D137" s="332" t="s">
        <v>14</v>
      </c>
      <c r="E137" s="332" t="s">
        <v>607</v>
      </c>
      <c r="F137" s="332" t="s">
        <v>672</v>
      </c>
      <c r="G137" s="333" t="s">
        <v>1418</v>
      </c>
      <c r="H137" s="333" t="s">
        <v>34</v>
      </c>
      <c r="I137" s="333" t="s">
        <v>34</v>
      </c>
      <c r="J137" s="333" t="s">
        <v>690</v>
      </c>
      <c r="K137" s="334" t="s">
        <v>1418</v>
      </c>
      <c r="L137" s="335" t="s">
        <v>1418</v>
      </c>
      <c r="M137" s="335" t="s">
        <v>1415</v>
      </c>
      <c r="N137" s="334">
        <v>582905</v>
      </c>
      <c r="O137" s="334" t="s">
        <v>1321</v>
      </c>
      <c r="P137" s="338">
        <v>44291</v>
      </c>
      <c r="Q137" s="339">
        <v>0</v>
      </c>
      <c r="R137" s="339">
        <v>0</v>
      </c>
      <c r="S137" s="334">
        <v>1</v>
      </c>
      <c r="T137" s="336"/>
      <c r="U137" s="647"/>
      <c r="V137" s="336"/>
      <c r="W137" s="647"/>
      <c r="X137" s="336"/>
      <c r="Y137" s="647"/>
      <c r="Z137" s="336"/>
      <c r="AA137" s="647"/>
      <c r="AB137" s="336"/>
      <c r="AC137" s="340"/>
      <c r="AD137" s="813">
        <v>0</v>
      </c>
      <c r="AE137" s="337" t="s">
        <v>1974</v>
      </c>
      <c r="AF137" s="787" t="s">
        <v>1755</v>
      </c>
      <c r="AG137" s="341" t="s">
        <v>1436</v>
      </c>
      <c r="AH137" s="341" t="s">
        <v>1742</v>
      </c>
      <c r="AI137" s="341">
        <v>500</v>
      </c>
      <c r="AJ137" s="341">
        <v>100</v>
      </c>
      <c r="AK137" s="341">
        <v>100</v>
      </c>
      <c r="AL137" s="336">
        <v>5.0000000000000001E-3</v>
      </c>
      <c r="AM137" s="336">
        <v>0</v>
      </c>
      <c r="AN137" s="647" t="s">
        <v>34</v>
      </c>
      <c r="AO137" s="334" t="s">
        <v>1324</v>
      </c>
      <c r="AP137" s="337" t="s">
        <v>1757</v>
      </c>
      <c r="AQ137" s="343" t="s">
        <v>668</v>
      </c>
      <c r="AR137" s="336">
        <v>6.6649999999999999E-4</v>
      </c>
      <c r="AS137" s="336">
        <v>6.6649999999999999E-4</v>
      </c>
      <c r="AT137" s="336" t="s">
        <v>1418</v>
      </c>
      <c r="AW137" s="629"/>
      <c r="AX137" s="630"/>
      <c r="AY137" s="630"/>
      <c r="AZ137" s="630"/>
      <c r="BA137" s="630"/>
      <c r="BB137" s="792"/>
      <c r="BC137" s="630"/>
      <c r="BD137" s="630"/>
      <c r="BE137" s="630"/>
      <c r="BF137" s="630"/>
      <c r="BG137" s="795"/>
      <c r="BH137" s="631"/>
      <c r="BI137" s="632"/>
      <c r="BJ137" s="632"/>
      <c r="BK137" s="632"/>
      <c r="BL137" s="212"/>
      <c r="BM137" s="631"/>
      <c r="BN137" s="631"/>
      <c r="BO137" s="631"/>
      <c r="BP137" s="631"/>
      <c r="BQ137" s="631"/>
      <c r="BR137" s="631"/>
      <c r="BS137" s="631"/>
      <c r="BT137" s="631"/>
      <c r="BU137" s="631"/>
      <c r="BV137" s="633"/>
      <c r="BW137" s="630"/>
    </row>
    <row r="138" spans="2:75" customFormat="1" ht="18.75">
      <c r="B138" s="330" t="s">
        <v>1271</v>
      </c>
      <c r="C138" s="331">
        <v>13060032000124</v>
      </c>
      <c r="D138" s="332" t="s">
        <v>11</v>
      </c>
      <c r="E138" s="332" t="s">
        <v>661</v>
      </c>
      <c r="F138" s="332" t="s">
        <v>672</v>
      </c>
      <c r="G138" s="333" t="s">
        <v>738</v>
      </c>
      <c r="H138" s="333" t="s">
        <v>34</v>
      </c>
      <c r="I138" s="333" t="s">
        <v>1418</v>
      </c>
      <c r="J138" s="333" t="s">
        <v>608</v>
      </c>
      <c r="K138" s="334" t="s">
        <v>48</v>
      </c>
      <c r="L138" s="335" t="s">
        <v>1418</v>
      </c>
      <c r="M138" s="335" t="s">
        <v>34</v>
      </c>
      <c r="N138" s="334">
        <v>270148</v>
      </c>
      <c r="O138" s="334" t="s">
        <v>1321</v>
      </c>
      <c r="P138" s="338">
        <v>40625</v>
      </c>
      <c r="Q138" s="339">
        <v>181.58297099999999</v>
      </c>
      <c r="R138" s="339">
        <v>184.93914197609561</v>
      </c>
      <c r="S138" s="334">
        <v>1</v>
      </c>
      <c r="T138" s="336">
        <v>6.6090947005523537E-2</v>
      </c>
      <c r="U138" s="647">
        <v>0.64637173814342408</v>
      </c>
      <c r="V138" s="336">
        <v>0.11097519702520442</v>
      </c>
      <c r="W138" s="647">
        <v>0.95502433825880917</v>
      </c>
      <c r="X138" s="336">
        <v>4.0266506772535182E-2</v>
      </c>
      <c r="Y138" s="647">
        <v>0.26124322328756139</v>
      </c>
      <c r="Z138" s="336">
        <v>7.2636391786731647E-2</v>
      </c>
      <c r="AA138" s="647">
        <v>0.38064054362892724</v>
      </c>
      <c r="AB138" s="336">
        <v>4.7690558429623164E-2</v>
      </c>
      <c r="AC138" s="340">
        <v>-0.10958639474877155</v>
      </c>
      <c r="AD138" s="813">
        <v>10342116000162</v>
      </c>
      <c r="AE138" s="337" t="s">
        <v>1766</v>
      </c>
      <c r="AF138" s="787" t="s">
        <v>1766</v>
      </c>
      <c r="AG138" s="341" t="s">
        <v>469</v>
      </c>
      <c r="AH138" s="341" t="s">
        <v>1742</v>
      </c>
      <c r="AI138" s="341">
        <v>100</v>
      </c>
      <c r="AJ138" s="341">
        <v>100</v>
      </c>
      <c r="AK138" s="341">
        <v>100</v>
      </c>
      <c r="AL138" s="336">
        <v>3.4999999999999996E-3</v>
      </c>
      <c r="AM138" s="336">
        <v>0</v>
      </c>
      <c r="AN138" s="647" t="s">
        <v>633</v>
      </c>
      <c r="AO138" s="334" t="s">
        <v>1324</v>
      </c>
      <c r="AP138" s="337" t="s">
        <v>1744</v>
      </c>
      <c r="AQ138" s="343" t="s">
        <v>676</v>
      </c>
      <c r="AR138" s="336">
        <v>1.16666666666667E-3</v>
      </c>
      <c r="AS138" s="336">
        <v>1.16666666666667E-3</v>
      </c>
      <c r="AT138" s="336" t="s">
        <v>1418</v>
      </c>
      <c r="AW138" s="629"/>
      <c r="AX138" s="630"/>
      <c r="AY138" s="630"/>
      <c r="AZ138" s="630"/>
      <c r="BA138" s="630"/>
      <c r="BB138" s="792"/>
      <c r="BC138" s="630"/>
      <c r="BD138" s="630"/>
      <c r="BE138" s="630"/>
      <c r="BF138" s="630"/>
      <c r="BG138" s="795"/>
      <c r="BH138" s="631"/>
      <c r="BI138" s="632"/>
      <c r="BJ138" s="632"/>
      <c r="BK138" s="632"/>
      <c r="BL138" s="212"/>
      <c r="BM138" s="631"/>
      <c r="BN138" s="631"/>
      <c r="BO138" s="631"/>
      <c r="BP138" s="631"/>
      <c r="BQ138" s="631"/>
      <c r="BR138" s="631"/>
      <c r="BS138" s="631"/>
      <c r="BT138" s="631"/>
      <c r="BU138" s="631"/>
      <c r="BV138" s="633"/>
      <c r="BW138" s="630"/>
    </row>
    <row r="139" spans="2:75" customFormat="1" ht="18.75">
      <c r="B139" s="330" t="s">
        <v>472</v>
      </c>
      <c r="C139" s="331">
        <v>9087301000179</v>
      </c>
      <c r="D139" s="332" t="s">
        <v>11</v>
      </c>
      <c r="E139" s="332" t="s">
        <v>621</v>
      </c>
      <c r="F139" s="332" t="s">
        <v>672</v>
      </c>
      <c r="G139" s="333" t="s">
        <v>865</v>
      </c>
      <c r="H139" s="333" t="s">
        <v>34</v>
      </c>
      <c r="I139" s="333" t="s">
        <v>1418</v>
      </c>
      <c r="J139" s="333" t="s">
        <v>608</v>
      </c>
      <c r="K139" s="334" t="s">
        <v>48</v>
      </c>
      <c r="L139" s="335" t="s">
        <v>1418</v>
      </c>
      <c r="M139" s="335" t="s">
        <v>34</v>
      </c>
      <c r="N139" s="334">
        <v>257079</v>
      </c>
      <c r="O139" s="334" t="s">
        <v>1321</v>
      </c>
      <c r="P139" s="338">
        <v>40447</v>
      </c>
      <c r="Q139" s="339">
        <v>264.99448599999999</v>
      </c>
      <c r="R139" s="339">
        <v>302.34426449600005</v>
      </c>
      <c r="S139" s="334">
        <v>1</v>
      </c>
      <c r="T139" s="336">
        <v>5.7675145118972759E-2</v>
      </c>
      <c r="U139" s="647">
        <v>0.56406490581999091</v>
      </c>
      <c r="V139" s="336">
        <v>8.4216752472958012E-2</v>
      </c>
      <c r="W139" s="647">
        <v>0.72474796582272172</v>
      </c>
      <c r="X139" s="336">
        <v>8.0117965031177185E-2</v>
      </c>
      <c r="Y139" s="647">
        <v>0.51979367234956908</v>
      </c>
      <c r="Z139" s="336">
        <v>6.8509288885405972E-2</v>
      </c>
      <c r="AA139" s="647">
        <v>0.3590130556255916</v>
      </c>
      <c r="AB139" s="336">
        <v>5.5824519001367805E-2</v>
      </c>
      <c r="AC139" s="340">
        <v>-0.5729504075676991</v>
      </c>
      <c r="AD139" s="813">
        <v>0</v>
      </c>
      <c r="AE139" s="337" t="s">
        <v>1748</v>
      </c>
      <c r="AF139" s="787" t="s">
        <v>1749</v>
      </c>
      <c r="AG139" s="341" t="s">
        <v>728</v>
      </c>
      <c r="AH139" s="341" t="s">
        <v>1742</v>
      </c>
      <c r="AI139" s="341">
        <v>1000</v>
      </c>
      <c r="AJ139" s="341">
        <v>100</v>
      </c>
      <c r="AK139" s="341">
        <v>500</v>
      </c>
      <c r="AL139" s="336">
        <v>5.0000000000000001E-3</v>
      </c>
      <c r="AM139" s="336">
        <v>0</v>
      </c>
      <c r="AN139" s="647" t="s">
        <v>150</v>
      </c>
      <c r="AO139" s="334" t="s">
        <v>1324</v>
      </c>
      <c r="AP139" s="337" t="s">
        <v>1744</v>
      </c>
      <c r="AQ139" s="343" t="s">
        <v>680</v>
      </c>
      <c r="AR139" s="336">
        <v>1.33333333333333E-3</v>
      </c>
      <c r="AS139" s="336">
        <v>1.33333333333333E-3</v>
      </c>
      <c r="AT139" s="336" t="s">
        <v>1418</v>
      </c>
      <c r="AW139" s="629"/>
      <c r="AX139" s="630"/>
      <c r="AY139" s="630"/>
      <c r="AZ139" s="630"/>
      <c r="BA139" s="630"/>
      <c r="BB139" s="792"/>
      <c r="BC139" s="630"/>
      <c r="BD139" s="630"/>
      <c r="BE139" s="630"/>
      <c r="BF139" s="630"/>
      <c r="BG139" s="795"/>
      <c r="BH139" s="631"/>
      <c r="BI139" s="632"/>
      <c r="BJ139" s="632"/>
      <c r="BK139" s="632"/>
      <c r="BL139" s="212"/>
      <c r="BM139" s="631"/>
      <c r="BN139" s="631"/>
      <c r="BO139" s="631"/>
      <c r="BP139" s="631"/>
      <c r="BQ139" s="631"/>
      <c r="BR139" s="631"/>
      <c r="BS139" s="631"/>
      <c r="BT139" s="631"/>
      <c r="BU139" s="631"/>
      <c r="BV139" s="633"/>
      <c r="BW139" s="630"/>
    </row>
    <row r="140" spans="2:75" customFormat="1" ht="18.75">
      <c r="B140" s="330" t="s">
        <v>38</v>
      </c>
      <c r="C140" s="331">
        <v>17517577000178</v>
      </c>
      <c r="D140" s="332" t="s">
        <v>11</v>
      </c>
      <c r="E140" s="332" t="s">
        <v>621</v>
      </c>
      <c r="F140" s="332" t="s">
        <v>672</v>
      </c>
      <c r="G140" s="333" t="s">
        <v>738</v>
      </c>
      <c r="H140" s="333" t="s">
        <v>34</v>
      </c>
      <c r="I140" s="333" t="s">
        <v>1418</v>
      </c>
      <c r="J140" s="333" t="s">
        <v>608</v>
      </c>
      <c r="K140" s="334" t="s">
        <v>48</v>
      </c>
      <c r="L140" s="335" t="s">
        <v>1418</v>
      </c>
      <c r="M140" s="335" t="s">
        <v>34</v>
      </c>
      <c r="N140" s="334">
        <v>348430</v>
      </c>
      <c r="O140" s="334" t="s">
        <v>1321</v>
      </c>
      <c r="P140" s="338">
        <v>41515</v>
      </c>
      <c r="Q140" s="339">
        <v>479.75742400000001</v>
      </c>
      <c r="R140" s="339">
        <v>670.69932810399985</v>
      </c>
      <c r="S140" s="334">
        <v>1</v>
      </c>
      <c r="T140" s="336">
        <v>7.7126647277848459E-2</v>
      </c>
      <c r="U140" s="647">
        <v>0.75430126691922394</v>
      </c>
      <c r="V140" s="336">
        <v>0.10869814427327418</v>
      </c>
      <c r="W140" s="647">
        <v>0.93542860105008241</v>
      </c>
      <c r="X140" s="336">
        <v>0.1266545877846823</v>
      </c>
      <c r="Y140" s="647">
        <v>0.82171649365909483</v>
      </c>
      <c r="Z140" s="336">
        <v>0.19208625038038418</v>
      </c>
      <c r="AA140" s="647">
        <v>1.0066003138359028</v>
      </c>
      <c r="AB140" s="336">
        <v>3.196483259463305E-2</v>
      </c>
      <c r="AC140" s="340">
        <v>-0.23473575503874516</v>
      </c>
      <c r="AD140" s="813">
        <v>0</v>
      </c>
      <c r="AE140" s="337" t="s">
        <v>1748</v>
      </c>
      <c r="AF140" s="787" t="s">
        <v>1749</v>
      </c>
      <c r="AG140" s="341" t="s">
        <v>728</v>
      </c>
      <c r="AH140" s="341" t="s">
        <v>1742</v>
      </c>
      <c r="AI140" s="341">
        <v>1000</v>
      </c>
      <c r="AJ140" s="341">
        <v>100</v>
      </c>
      <c r="AK140" s="341">
        <v>500</v>
      </c>
      <c r="AL140" s="336">
        <v>4.0000000000000001E-3</v>
      </c>
      <c r="AM140" s="336">
        <v>0</v>
      </c>
      <c r="AN140" s="647" t="s">
        <v>636</v>
      </c>
      <c r="AO140" s="334" t="s">
        <v>1324</v>
      </c>
      <c r="AP140" s="337" t="s">
        <v>1744</v>
      </c>
      <c r="AQ140" s="343" t="s">
        <v>680</v>
      </c>
      <c r="AR140" s="336">
        <v>1.06666666666667E-3</v>
      </c>
      <c r="AS140" s="336">
        <v>1.06666666666667E-3</v>
      </c>
      <c r="AT140" s="336" t="s">
        <v>1418</v>
      </c>
      <c r="AW140" s="629"/>
      <c r="AX140" s="630"/>
      <c r="AY140" s="630"/>
      <c r="AZ140" s="630"/>
      <c r="BA140" s="630"/>
      <c r="BB140" s="792"/>
      <c r="BC140" s="630"/>
      <c r="BD140" s="630"/>
      <c r="BE140" s="630"/>
      <c r="BF140" s="630"/>
      <c r="BG140" s="795"/>
      <c r="BH140" s="631"/>
      <c r="BI140" s="632"/>
      <c r="BJ140" s="632"/>
      <c r="BK140" s="632"/>
      <c r="BL140" s="212"/>
      <c r="BM140" s="631"/>
      <c r="BN140" s="631"/>
      <c r="BO140" s="631"/>
      <c r="BP140" s="631"/>
      <c r="BQ140" s="631"/>
      <c r="BR140" s="631"/>
      <c r="BS140" s="631"/>
      <c r="BT140" s="631"/>
      <c r="BU140" s="631"/>
      <c r="BV140" s="633"/>
      <c r="BW140" s="630"/>
    </row>
    <row r="141" spans="2:75" customFormat="1" ht="18.75">
      <c r="B141" s="330" t="s">
        <v>2679</v>
      </c>
      <c r="C141" s="331">
        <v>24751504000101</v>
      </c>
      <c r="D141" s="332" t="s">
        <v>13</v>
      </c>
      <c r="E141" s="332" t="s">
        <v>1418</v>
      </c>
      <c r="F141" s="332" t="s">
        <v>1418</v>
      </c>
      <c r="G141" s="333" t="s">
        <v>1418</v>
      </c>
      <c r="H141" s="333" t="s">
        <v>1418</v>
      </c>
      <c r="I141" s="333" t="s">
        <v>1418</v>
      </c>
      <c r="J141" s="333" t="s">
        <v>608</v>
      </c>
      <c r="K141" s="334" t="s">
        <v>48</v>
      </c>
      <c r="L141" s="335" t="s">
        <v>1418</v>
      </c>
      <c r="M141" s="335" t="s">
        <v>1418</v>
      </c>
      <c r="N141" s="334">
        <v>458953</v>
      </c>
      <c r="O141" s="334" t="s">
        <v>1321</v>
      </c>
      <c r="P141" s="338">
        <v>43151</v>
      </c>
      <c r="Q141" s="339"/>
      <c r="R141" s="339"/>
      <c r="S141" s="334">
        <v>2</v>
      </c>
      <c r="T141" s="336"/>
      <c r="U141" s="647"/>
      <c r="V141" s="336"/>
      <c r="W141" s="647"/>
      <c r="X141" s="336"/>
      <c r="Y141" s="647"/>
      <c r="Z141" s="336"/>
      <c r="AA141" s="647"/>
      <c r="AB141" s="336"/>
      <c r="AC141" s="340"/>
      <c r="AD141" s="813">
        <v>28078776000143</v>
      </c>
      <c r="AE141" s="337" t="s">
        <v>1939</v>
      </c>
      <c r="AF141" s="787" t="s">
        <v>1778</v>
      </c>
      <c r="AG141" s="341" t="s">
        <v>59</v>
      </c>
      <c r="AH141" s="341" t="s">
        <v>2144</v>
      </c>
      <c r="AI141" s="341">
        <v>1</v>
      </c>
      <c r="AJ141" s="341">
        <v>1</v>
      </c>
      <c r="AK141" s="341">
        <v>1</v>
      </c>
      <c r="AL141" s="336">
        <v>0.02</v>
      </c>
      <c r="AM141" s="336">
        <v>0</v>
      </c>
      <c r="AN141" s="647" t="s">
        <v>64</v>
      </c>
      <c r="AO141" s="334"/>
      <c r="AP141" s="337" t="s">
        <v>1757</v>
      </c>
      <c r="AQ141" s="343" t="s">
        <v>2202</v>
      </c>
      <c r="AR141" s="336">
        <v>0</v>
      </c>
      <c r="AS141" s="336">
        <v>0</v>
      </c>
      <c r="AT141" s="336" t="s">
        <v>1418</v>
      </c>
      <c r="AW141" s="629"/>
      <c r="AX141" s="630"/>
      <c r="AY141" s="630"/>
      <c r="AZ141" s="630"/>
      <c r="BA141" s="630"/>
      <c r="BB141" s="792"/>
      <c r="BC141" s="630"/>
      <c r="BD141" s="630"/>
      <c r="BE141" s="630"/>
      <c r="BF141" s="630"/>
      <c r="BG141" s="795"/>
      <c r="BH141" s="631"/>
      <c r="BI141" s="632"/>
      <c r="BJ141" s="632"/>
      <c r="BK141" s="632"/>
      <c r="BL141" s="212"/>
      <c r="BM141" s="631"/>
      <c r="BN141" s="631"/>
      <c r="BO141" s="631"/>
      <c r="BP141" s="631"/>
      <c r="BQ141" s="631"/>
      <c r="BR141" s="631"/>
      <c r="BS141" s="631"/>
      <c r="BT141" s="631"/>
      <c r="BU141" s="631"/>
      <c r="BV141" s="633"/>
      <c r="BW141" s="630"/>
    </row>
    <row r="142" spans="2:75" customFormat="1" ht="18.75">
      <c r="B142" s="330" t="s">
        <v>2686</v>
      </c>
      <c r="C142" s="331">
        <v>31353579000108</v>
      </c>
      <c r="D142" s="332" t="s">
        <v>11</v>
      </c>
      <c r="E142" s="332" t="s">
        <v>1418</v>
      </c>
      <c r="F142" s="332" t="s">
        <v>1418</v>
      </c>
      <c r="G142" s="333" t="s">
        <v>1418</v>
      </c>
      <c r="H142" s="333" t="s">
        <v>1418</v>
      </c>
      <c r="I142" s="333" t="s">
        <v>1418</v>
      </c>
      <c r="J142" s="333" t="s">
        <v>608</v>
      </c>
      <c r="K142" s="334" t="s">
        <v>48</v>
      </c>
      <c r="L142" s="335" t="s">
        <v>1418</v>
      </c>
      <c r="M142" s="335" t="s">
        <v>1418</v>
      </c>
      <c r="N142" s="334">
        <v>480274</v>
      </c>
      <c r="O142" s="334" t="s">
        <v>1321</v>
      </c>
      <c r="P142" s="338">
        <v>43412</v>
      </c>
      <c r="Q142" s="339">
        <v>0</v>
      </c>
      <c r="R142" s="339">
        <v>0</v>
      </c>
      <c r="S142" s="334">
        <v>2</v>
      </c>
      <c r="T142" s="336"/>
      <c r="U142" s="647"/>
      <c r="V142" s="336"/>
      <c r="W142" s="647"/>
      <c r="X142" s="336"/>
      <c r="Y142" s="647"/>
      <c r="Z142" s="336"/>
      <c r="AA142" s="647"/>
      <c r="AB142" s="336"/>
      <c r="AC142" s="340"/>
      <c r="AD142" s="813">
        <v>31120022000119</v>
      </c>
      <c r="AE142" s="337" t="s">
        <v>1765</v>
      </c>
      <c r="AF142" s="787" t="s">
        <v>1736</v>
      </c>
      <c r="AG142" s="341" t="s">
        <v>1437</v>
      </c>
      <c r="AH142" s="341" t="s">
        <v>2144</v>
      </c>
      <c r="AI142" s="341">
        <v>0</v>
      </c>
      <c r="AJ142" s="341">
        <v>0</v>
      </c>
      <c r="AK142" s="341">
        <v>0</v>
      </c>
      <c r="AL142" s="336">
        <v>0</v>
      </c>
      <c r="AM142" s="336">
        <v>0</v>
      </c>
      <c r="AN142" s="647" t="s">
        <v>64</v>
      </c>
      <c r="AO142" s="334" t="s">
        <v>1321</v>
      </c>
      <c r="AP142" s="337" t="s">
        <v>1744</v>
      </c>
      <c r="AQ142" s="343" t="s">
        <v>2647</v>
      </c>
      <c r="AR142" s="336">
        <v>0</v>
      </c>
      <c r="AS142" s="336">
        <v>0</v>
      </c>
      <c r="AT142" s="336" t="s">
        <v>1418</v>
      </c>
      <c r="AW142" s="629"/>
      <c r="AX142" s="630"/>
      <c r="AY142" s="630"/>
      <c r="AZ142" s="630"/>
      <c r="BA142" s="630"/>
      <c r="BB142" s="792"/>
      <c r="BC142" s="630"/>
      <c r="BD142" s="630"/>
      <c r="BE142" s="630"/>
      <c r="BF142" s="630"/>
      <c r="BG142" s="795"/>
      <c r="BH142" s="631"/>
      <c r="BI142" s="632"/>
      <c r="BJ142" s="632"/>
      <c r="BK142" s="632"/>
      <c r="BL142" s="212"/>
      <c r="BM142" s="631"/>
      <c r="BN142" s="631"/>
      <c r="BO142" s="631"/>
      <c r="BP142" s="631"/>
      <c r="BQ142" s="631"/>
      <c r="BR142" s="631"/>
      <c r="BS142" s="631"/>
      <c r="BT142" s="631"/>
      <c r="BU142" s="631"/>
      <c r="BV142" s="633"/>
      <c r="BW142" s="630"/>
    </row>
    <row r="143" spans="2:75" customFormat="1" ht="18.75">
      <c r="B143" s="330" t="s">
        <v>2671</v>
      </c>
      <c r="C143" s="331">
        <v>22187479000150</v>
      </c>
      <c r="D143" s="332" t="s">
        <v>11</v>
      </c>
      <c r="E143" s="332" t="s">
        <v>1418</v>
      </c>
      <c r="F143" s="332" t="s">
        <v>1418</v>
      </c>
      <c r="G143" s="333" t="s">
        <v>1418</v>
      </c>
      <c r="H143" s="333" t="s">
        <v>1418</v>
      </c>
      <c r="I143" s="333" t="s">
        <v>1418</v>
      </c>
      <c r="J143" s="333" t="s">
        <v>608</v>
      </c>
      <c r="K143" s="334" t="s">
        <v>48</v>
      </c>
      <c r="L143" s="335" t="s">
        <v>1418</v>
      </c>
      <c r="M143" s="335" t="s">
        <v>1418</v>
      </c>
      <c r="N143" s="334">
        <v>402486</v>
      </c>
      <c r="O143" s="334" t="s">
        <v>1321</v>
      </c>
      <c r="P143" s="338">
        <v>42216</v>
      </c>
      <c r="Q143" s="339"/>
      <c r="R143" s="339"/>
      <c r="S143" s="334">
        <v>2</v>
      </c>
      <c r="T143" s="336"/>
      <c r="U143" s="647"/>
      <c r="V143" s="336"/>
      <c r="W143" s="647"/>
      <c r="X143" s="336"/>
      <c r="Y143" s="647"/>
      <c r="Z143" s="336"/>
      <c r="AA143" s="647"/>
      <c r="AB143" s="336"/>
      <c r="AC143" s="340"/>
      <c r="AD143" s="813">
        <v>22242894000169</v>
      </c>
      <c r="AE143" s="337" t="s">
        <v>1758</v>
      </c>
      <c r="AF143" s="787" t="s">
        <v>1755</v>
      </c>
      <c r="AG143" s="341" t="s">
        <v>1436</v>
      </c>
      <c r="AH143" s="341" t="s">
        <v>2144</v>
      </c>
      <c r="AI143" s="341">
        <v>10000</v>
      </c>
      <c r="AJ143" s="341">
        <v>0</v>
      </c>
      <c r="AK143" s="341">
        <v>0</v>
      </c>
      <c r="AL143" s="336">
        <v>0</v>
      </c>
      <c r="AM143" s="336">
        <v>0</v>
      </c>
      <c r="AN143" s="647" t="s">
        <v>2672</v>
      </c>
      <c r="AO143" s="334"/>
      <c r="AP143" s="337" t="s">
        <v>1744</v>
      </c>
      <c r="AQ143" s="343" t="s">
        <v>2673</v>
      </c>
      <c r="AR143" s="336">
        <v>0</v>
      </c>
      <c r="AS143" s="336">
        <v>0</v>
      </c>
      <c r="AT143" s="336" t="s">
        <v>1418</v>
      </c>
      <c r="AW143" s="629"/>
      <c r="AX143" s="630"/>
      <c r="AY143" s="630"/>
      <c r="AZ143" s="630"/>
      <c r="BA143" s="630"/>
      <c r="BB143" s="792"/>
      <c r="BC143" s="630"/>
      <c r="BD143" s="630"/>
      <c r="BE143" s="630"/>
      <c r="BF143" s="630"/>
      <c r="BG143" s="795"/>
      <c r="BH143" s="631"/>
      <c r="BI143" s="632"/>
      <c r="BJ143" s="632"/>
      <c r="BK143" s="632"/>
      <c r="BL143" s="212"/>
      <c r="BM143" s="631"/>
      <c r="BN143" s="631"/>
      <c r="BO143" s="631"/>
      <c r="BP143" s="631"/>
      <c r="BQ143" s="631"/>
      <c r="BR143" s="631"/>
      <c r="BS143" s="631"/>
      <c r="BT143" s="631"/>
      <c r="BU143" s="631"/>
      <c r="BV143" s="633"/>
      <c r="BW143" s="630"/>
    </row>
    <row r="144" spans="2:75" customFormat="1" ht="18.75">
      <c r="B144" s="330" t="s">
        <v>191</v>
      </c>
      <c r="C144" s="331">
        <v>37532896000160</v>
      </c>
      <c r="D144" s="332" t="s">
        <v>14</v>
      </c>
      <c r="E144" s="332" t="s">
        <v>607</v>
      </c>
      <c r="F144" s="332" t="s">
        <v>1418</v>
      </c>
      <c r="G144" s="333" t="s">
        <v>1418</v>
      </c>
      <c r="H144" s="333" t="s">
        <v>34</v>
      </c>
      <c r="I144" s="333" t="s">
        <v>34</v>
      </c>
      <c r="J144" s="333" t="s">
        <v>608</v>
      </c>
      <c r="K144" s="334" t="s">
        <v>48</v>
      </c>
      <c r="L144" s="335" t="s">
        <v>1418</v>
      </c>
      <c r="M144" s="335" t="s">
        <v>1415</v>
      </c>
      <c r="N144" s="334">
        <v>547409</v>
      </c>
      <c r="O144" s="334" t="s">
        <v>1321</v>
      </c>
      <c r="P144" s="338">
        <v>44045</v>
      </c>
      <c r="Q144" s="339">
        <v>14.984050659999999</v>
      </c>
      <c r="R144" s="339">
        <v>11.518257642128509</v>
      </c>
      <c r="S144" s="334">
        <v>2</v>
      </c>
      <c r="T144" s="336">
        <v>-8.8810353521553864E-2</v>
      </c>
      <c r="U144" s="647">
        <v>-0.86856831641497223</v>
      </c>
      <c r="V144" s="336">
        <v>-0.2029173803362142</v>
      </c>
      <c r="W144" s="647">
        <v>-1.746255398247148</v>
      </c>
      <c r="X144" s="336">
        <v>-0.25494093448255117</v>
      </c>
      <c r="Y144" s="647">
        <v>-1.6540196011637152</v>
      </c>
      <c r="Z144" s="336"/>
      <c r="AA144" s="647"/>
      <c r="AB144" s="336">
        <v>0.27762999541486294</v>
      </c>
      <c r="AC144" s="340">
        <v>-1.1494392500580384</v>
      </c>
      <c r="AD144" s="813">
        <v>0</v>
      </c>
      <c r="AE144" s="337" t="s">
        <v>2036</v>
      </c>
      <c r="AF144" s="787" t="s">
        <v>1736</v>
      </c>
      <c r="AG144" s="341" t="s">
        <v>1437</v>
      </c>
      <c r="AH144" s="341" t="s">
        <v>1737</v>
      </c>
      <c r="AI144" s="341">
        <v>5000</v>
      </c>
      <c r="AJ144" s="341">
        <v>1000</v>
      </c>
      <c r="AK144" s="341">
        <v>5000</v>
      </c>
      <c r="AL144" s="336">
        <v>0.02</v>
      </c>
      <c r="AM144" s="336">
        <v>0.2</v>
      </c>
      <c r="AN144" s="647" t="s">
        <v>34</v>
      </c>
      <c r="AO144" s="334" t="s">
        <v>1324</v>
      </c>
      <c r="AP144" s="337" t="s">
        <v>1739</v>
      </c>
      <c r="AQ144" s="343" t="s">
        <v>665</v>
      </c>
      <c r="AR144" s="336">
        <v>2.66666666666667E-3</v>
      </c>
      <c r="AS144" s="336">
        <v>2.66666666666667E-3</v>
      </c>
      <c r="AT144" s="336" t="s">
        <v>1418</v>
      </c>
      <c r="AW144" s="629"/>
      <c r="AX144" s="630"/>
      <c r="AY144" s="630"/>
      <c r="AZ144" s="630"/>
      <c r="BA144" s="630"/>
      <c r="BB144" s="792"/>
      <c r="BC144" s="630"/>
      <c r="BD144" s="630"/>
      <c r="BE144" s="630"/>
      <c r="BF144" s="630"/>
      <c r="BG144" s="795"/>
      <c r="BH144" s="631"/>
      <c r="BI144" s="632"/>
      <c r="BJ144" s="632"/>
      <c r="BK144" s="632"/>
      <c r="BL144" s="212"/>
      <c r="BM144" s="631"/>
      <c r="BN144" s="631"/>
      <c r="BO144" s="631"/>
      <c r="BP144" s="631"/>
      <c r="BQ144" s="631"/>
      <c r="BR144" s="631"/>
      <c r="BS144" s="631"/>
      <c r="BT144" s="631"/>
      <c r="BU144" s="631"/>
      <c r="BV144" s="633"/>
      <c r="BW144" s="630"/>
    </row>
    <row r="145" spans="2:75" customFormat="1" ht="18.75">
      <c r="B145" s="330" t="s">
        <v>2667</v>
      </c>
      <c r="C145" s="331">
        <v>4223291000138</v>
      </c>
      <c r="D145" s="332" t="s">
        <v>11</v>
      </c>
      <c r="E145" s="332" t="s">
        <v>1418</v>
      </c>
      <c r="F145" s="332" t="s">
        <v>1418</v>
      </c>
      <c r="G145" s="333" t="s">
        <v>1418</v>
      </c>
      <c r="H145" s="333" t="s">
        <v>1418</v>
      </c>
      <c r="I145" s="333" t="s">
        <v>1418</v>
      </c>
      <c r="J145" s="333" t="s">
        <v>608</v>
      </c>
      <c r="K145" s="334" t="s">
        <v>48</v>
      </c>
      <c r="L145" s="335" t="s">
        <v>1418</v>
      </c>
      <c r="M145" s="335" t="s">
        <v>1418</v>
      </c>
      <c r="N145" s="334">
        <v>337463</v>
      </c>
      <c r="O145" s="334" t="s">
        <v>1321</v>
      </c>
      <c r="P145" s="338">
        <v>36906</v>
      </c>
      <c r="Q145" s="339"/>
      <c r="R145" s="339"/>
      <c r="S145" s="334">
        <v>2</v>
      </c>
      <c r="T145" s="336"/>
      <c r="U145" s="647"/>
      <c r="V145" s="336"/>
      <c r="W145" s="647"/>
      <c r="X145" s="336"/>
      <c r="Y145" s="647"/>
      <c r="Z145" s="336"/>
      <c r="AA145" s="647"/>
      <c r="AB145" s="336"/>
      <c r="AC145" s="340"/>
      <c r="AD145" s="813">
        <v>17329683000128</v>
      </c>
      <c r="AE145" s="337" t="s">
        <v>1786</v>
      </c>
      <c r="AF145" s="787" t="s">
        <v>1780</v>
      </c>
      <c r="AG145" s="341" t="s">
        <v>719</v>
      </c>
      <c r="AH145" s="341" t="s">
        <v>2144</v>
      </c>
      <c r="AI145" s="341">
        <v>0</v>
      </c>
      <c r="AJ145" s="341">
        <v>0</v>
      </c>
      <c r="AK145" s="341">
        <v>0</v>
      </c>
      <c r="AL145" s="336">
        <v>4.4999999999999997E-3</v>
      </c>
      <c r="AM145" s="336">
        <v>0</v>
      </c>
      <c r="AN145" s="647" t="s">
        <v>64</v>
      </c>
      <c r="AO145" s="334"/>
      <c r="AP145" s="337" t="s">
        <v>1744</v>
      </c>
      <c r="AQ145" s="343" t="s">
        <v>2668</v>
      </c>
      <c r="AR145" s="336">
        <v>0</v>
      </c>
      <c r="AS145" s="336">
        <v>0</v>
      </c>
      <c r="AT145" s="336" t="s">
        <v>1418</v>
      </c>
      <c r="AW145" s="629"/>
      <c r="AX145" s="630"/>
      <c r="AY145" s="630"/>
      <c r="AZ145" s="630"/>
      <c r="BA145" s="630"/>
      <c r="BB145" s="792"/>
      <c r="BC145" s="630"/>
      <c r="BD145" s="630"/>
      <c r="BE145" s="630"/>
      <c r="BF145" s="630"/>
      <c r="BG145" s="795"/>
      <c r="BH145" s="631"/>
      <c r="BI145" s="632"/>
      <c r="BJ145" s="632"/>
      <c r="BK145" s="632"/>
      <c r="BL145" s="212"/>
      <c r="BM145" s="631"/>
      <c r="BN145" s="631"/>
      <c r="BO145" s="631"/>
      <c r="BP145" s="631"/>
      <c r="BQ145" s="631"/>
      <c r="BR145" s="631"/>
      <c r="BS145" s="631"/>
      <c r="BT145" s="631"/>
      <c r="BU145" s="631"/>
      <c r="BV145" s="633"/>
      <c r="BW145" s="630"/>
    </row>
    <row r="146" spans="2:75" customFormat="1" ht="18.75">
      <c r="B146" s="330" t="s">
        <v>1187</v>
      </c>
      <c r="C146" s="331">
        <v>35726822000139</v>
      </c>
      <c r="D146" s="332" t="s">
        <v>14</v>
      </c>
      <c r="E146" s="332" t="s">
        <v>607</v>
      </c>
      <c r="F146" s="332" t="s">
        <v>1418</v>
      </c>
      <c r="G146" s="333" t="s">
        <v>1418</v>
      </c>
      <c r="H146" s="333" t="s">
        <v>34</v>
      </c>
      <c r="I146" s="333" t="s">
        <v>34</v>
      </c>
      <c r="J146" s="333" t="s">
        <v>608</v>
      </c>
      <c r="K146" s="334" t="s">
        <v>48</v>
      </c>
      <c r="L146" s="335" t="s">
        <v>1418</v>
      </c>
      <c r="M146" s="335" t="s">
        <v>1415</v>
      </c>
      <c r="N146" s="334">
        <v>528854</v>
      </c>
      <c r="O146" s="334" t="s">
        <v>1321</v>
      </c>
      <c r="P146" s="338">
        <v>43845</v>
      </c>
      <c r="Q146" s="339">
        <v>9.21117454</v>
      </c>
      <c r="R146" s="339">
        <v>9.878771722948203</v>
      </c>
      <c r="S146" s="334">
        <v>2</v>
      </c>
      <c r="T146" s="336">
        <v>0.16029132815726377</v>
      </c>
      <c r="U146" s="647">
        <v>1.5676547104351455</v>
      </c>
      <c r="V146" s="336">
        <v>0.17618958653221806</v>
      </c>
      <c r="W146" s="647">
        <v>1.5162427983597877</v>
      </c>
      <c r="X146" s="336">
        <v>0.23937764358966174</v>
      </c>
      <c r="Y146" s="647">
        <v>1.5530472396726118</v>
      </c>
      <c r="Z146" s="336"/>
      <c r="AA146" s="647"/>
      <c r="AB146" s="336">
        <v>0.19769185897807209</v>
      </c>
      <c r="AC146" s="340">
        <v>0.30344270854274003</v>
      </c>
      <c r="AD146" s="813">
        <v>0</v>
      </c>
      <c r="AE146" s="337" t="s">
        <v>1880</v>
      </c>
      <c r="AF146" s="787" t="s">
        <v>1755</v>
      </c>
      <c r="AG146" s="341" t="s">
        <v>1436</v>
      </c>
      <c r="AH146" s="341" t="s">
        <v>1742</v>
      </c>
      <c r="AI146" s="341">
        <v>500</v>
      </c>
      <c r="AJ146" s="341">
        <v>100</v>
      </c>
      <c r="AK146" s="341">
        <v>100</v>
      </c>
      <c r="AL146" s="336">
        <v>1.4999999999999999E-2</v>
      </c>
      <c r="AM146" s="336">
        <v>0.2</v>
      </c>
      <c r="AN146" s="647" t="s">
        <v>2152</v>
      </c>
      <c r="AO146" s="334" t="s">
        <v>1324</v>
      </c>
      <c r="AP146" s="337" t="s">
        <v>1739</v>
      </c>
      <c r="AQ146" s="343" t="s">
        <v>659</v>
      </c>
      <c r="AR146" s="336">
        <v>1E-3</v>
      </c>
      <c r="AS146" s="336">
        <v>1E-3</v>
      </c>
      <c r="AT146" s="336" t="s">
        <v>1418</v>
      </c>
      <c r="AW146" s="629"/>
      <c r="AX146" s="630"/>
      <c r="AY146" s="630"/>
      <c r="AZ146" s="630"/>
      <c r="BA146" s="630"/>
      <c r="BB146" s="792"/>
      <c r="BC146" s="630"/>
      <c r="BD146" s="630"/>
      <c r="BE146" s="630"/>
      <c r="BF146" s="630"/>
      <c r="BG146" s="795"/>
      <c r="BH146" s="631"/>
      <c r="BI146" s="632"/>
      <c r="BJ146" s="632"/>
      <c r="BK146" s="632"/>
      <c r="BL146" s="212"/>
      <c r="BM146" s="631"/>
      <c r="BN146" s="631"/>
      <c r="BO146" s="631"/>
      <c r="BP146" s="631"/>
      <c r="BQ146" s="631"/>
      <c r="BR146" s="631"/>
      <c r="BS146" s="631"/>
      <c r="BT146" s="631"/>
      <c r="BU146" s="631"/>
      <c r="BV146" s="633"/>
      <c r="BW146" s="630"/>
    </row>
    <row r="147" spans="2:75" customFormat="1" ht="18.75">
      <c r="B147" s="330" t="s">
        <v>2699</v>
      </c>
      <c r="C147" s="331">
        <v>33701820000160</v>
      </c>
      <c r="D147" s="332" t="s">
        <v>11</v>
      </c>
      <c r="E147" s="332" t="s">
        <v>1418</v>
      </c>
      <c r="F147" s="332" t="s">
        <v>1418</v>
      </c>
      <c r="G147" s="333" t="s">
        <v>1418</v>
      </c>
      <c r="H147" s="333" t="s">
        <v>1418</v>
      </c>
      <c r="I147" s="333" t="s">
        <v>1418</v>
      </c>
      <c r="J147" s="333" t="s">
        <v>608</v>
      </c>
      <c r="K147" s="334" t="s">
        <v>48</v>
      </c>
      <c r="L147" s="335" t="s">
        <v>1418</v>
      </c>
      <c r="M147" s="335" t="s">
        <v>1418</v>
      </c>
      <c r="N147" s="334">
        <v>547077</v>
      </c>
      <c r="O147" s="334" t="s">
        <v>1321</v>
      </c>
      <c r="P147" s="338">
        <v>44047</v>
      </c>
      <c r="Q147" s="339"/>
      <c r="R147" s="339"/>
      <c r="S147" s="334">
        <v>2</v>
      </c>
      <c r="T147" s="336"/>
      <c r="U147" s="647"/>
      <c r="V147" s="336"/>
      <c r="W147" s="647"/>
      <c r="X147" s="336"/>
      <c r="Y147" s="647"/>
      <c r="Z147" s="336"/>
      <c r="AA147" s="647"/>
      <c r="AB147" s="336"/>
      <c r="AC147" s="340"/>
      <c r="AD147" s="813">
        <v>19959517000130</v>
      </c>
      <c r="AE147" s="337" t="s">
        <v>1770</v>
      </c>
      <c r="AF147" s="787" t="s">
        <v>1771</v>
      </c>
      <c r="AG147" s="341" t="s">
        <v>719</v>
      </c>
      <c r="AH147" s="341" t="s">
        <v>2144</v>
      </c>
      <c r="AI147" s="341">
        <v>5000</v>
      </c>
      <c r="AJ147" s="341">
        <v>0</v>
      </c>
      <c r="AK147" s="341">
        <v>0</v>
      </c>
      <c r="AL147" s="336">
        <v>0.01</v>
      </c>
      <c r="AM147" s="336">
        <v>0</v>
      </c>
      <c r="AN147" s="647" t="s">
        <v>64</v>
      </c>
      <c r="AO147" s="334"/>
      <c r="AP147" s="337" t="s">
        <v>1744</v>
      </c>
      <c r="AQ147" s="343" t="s">
        <v>2215</v>
      </c>
      <c r="AR147" s="336">
        <v>0</v>
      </c>
      <c r="AS147" s="336">
        <v>0</v>
      </c>
      <c r="AT147" s="336" t="s">
        <v>1418</v>
      </c>
      <c r="AW147" s="629"/>
      <c r="AX147" s="630"/>
      <c r="AY147" s="630"/>
      <c r="AZ147" s="630"/>
      <c r="BA147" s="630"/>
      <c r="BB147" s="792"/>
      <c r="BC147" s="630"/>
      <c r="BD147" s="630"/>
      <c r="BE147" s="630"/>
      <c r="BF147" s="630"/>
      <c r="BG147" s="795"/>
      <c r="BH147" s="631"/>
      <c r="BI147" s="632"/>
      <c r="BJ147" s="632"/>
      <c r="BK147" s="632"/>
      <c r="BL147" s="212"/>
      <c r="BM147" s="631"/>
      <c r="BN147" s="631"/>
      <c r="BO147" s="631"/>
      <c r="BP147" s="631"/>
      <c r="BQ147" s="631"/>
      <c r="BR147" s="631"/>
      <c r="BS147" s="631"/>
      <c r="BT147" s="631"/>
      <c r="BU147" s="631"/>
      <c r="BV147" s="633"/>
      <c r="BW147" s="630"/>
    </row>
    <row r="148" spans="2:75" customFormat="1" ht="18.75">
      <c r="B148" s="330" t="s">
        <v>1138</v>
      </c>
      <c r="C148" s="331">
        <v>21625026000103</v>
      </c>
      <c r="D148" s="332" t="s">
        <v>11</v>
      </c>
      <c r="E148" s="332" t="s">
        <v>621</v>
      </c>
      <c r="F148" s="332" t="s">
        <v>663</v>
      </c>
      <c r="G148" s="333" t="s">
        <v>865</v>
      </c>
      <c r="H148" s="333" t="s">
        <v>34</v>
      </c>
      <c r="I148" s="333" t="s">
        <v>1418</v>
      </c>
      <c r="J148" s="333" t="s">
        <v>608</v>
      </c>
      <c r="K148" s="334" t="s">
        <v>48</v>
      </c>
      <c r="L148" s="335" t="s">
        <v>1418</v>
      </c>
      <c r="M148" s="335" t="s">
        <v>34</v>
      </c>
      <c r="N148" s="334">
        <v>392979</v>
      </c>
      <c r="O148" s="334" t="s">
        <v>1321</v>
      </c>
      <c r="P148" s="338">
        <v>42113</v>
      </c>
      <c r="Q148" s="339">
        <v>29.140757000000001</v>
      </c>
      <c r="R148" s="339">
        <v>47.397324775100365</v>
      </c>
      <c r="S148" s="334">
        <v>2</v>
      </c>
      <c r="T148" s="336">
        <v>7.2123566738138134E-2</v>
      </c>
      <c r="U148" s="647">
        <v>0.705370966915294</v>
      </c>
      <c r="V148" s="336">
        <v>9.4352063852835233E-2</v>
      </c>
      <c r="W148" s="647">
        <v>0.81196987939513776</v>
      </c>
      <c r="X148" s="336">
        <v>0.12054267516695183</v>
      </c>
      <c r="Y148" s="647">
        <v>0.78206329598472157</v>
      </c>
      <c r="Z148" s="336">
        <v>0.11185536710491162</v>
      </c>
      <c r="AA148" s="647">
        <v>0.5861619319918393</v>
      </c>
      <c r="AB148" s="336">
        <v>4.9784559095205821E-2</v>
      </c>
      <c r="AC148" s="340">
        <v>-0.43887843804026549</v>
      </c>
      <c r="AD148" s="813">
        <v>0</v>
      </c>
      <c r="AE148" s="337" t="s">
        <v>1782</v>
      </c>
      <c r="AF148" s="787" t="s">
        <v>1778</v>
      </c>
      <c r="AG148" s="341" t="s">
        <v>59</v>
      </c>
      <c r="AH148" s="341" t="s">
        <v>1742</v>
      </c>
      <c r="AI148" s="341">
        <v>20000</v>
      </c>
      <c r="AJ148" s="341">
        <v>100</v>
      </c>
      <c r="AK148" s="341">
        <v>1000</v>
      </c>
      <c r="AL148" s="336">
        <v>5.0000000000000001E-3</v>
      </c>
      <c r="AM148" s="336">
        <v>0.2</v>
      </c>
      <c r="AN148" s="647" t="s">
        <v>2243</v>
      </c>
      <c r="AO148" s="334" t="s">
        <v>1324</v>
      </c>
      <c r="AP148" s="337" t="s">
        <v>1744</v>
      </c>
      <c r="AQ148" s="343" t="s">
        <v>669</v>
      </c>
      <c r="AR148" s="336">
        <v>1.33333333333333E-3</v>
      </c>
      <c r="AS148" s="336">
        <v>1.33333333333333E-3</v>
      </c>
      <c r="AT148" s="336" t="s">
        <v>1418</v>
      </c>
      <c r="AW148" s="629"/>
      <c r="AX148" s="630"/>
      <c r="AY148" s="630"/>
      <c r="AZ148" s="630"/>
      <c r="BA148" s="630"/>
      <c r="BB148" s="792"/>
      <c r="BC148" s="630"/>
      <c r="BD148" s="630"/>
      <c r="BE148" s="630"/>
      <c r="BF148" s="630"/>
      <c r="BG148" s="795"/>
      <c r="BH148" s="631"/>
      <c r="BI148" s="632"/>
      <c r="BJ148" s="632"/>
      <c r="BK148" s="632"/>
      <c r="BL148" s="212"/>
      <c r="BM148" s="631"/>
      <c r="BN148" s="631"/>
      <c r="BO148" s="631"/>
      <c r="BP148" s="631"/>
      <c r="BQ148" s="631"/>
      <c r="BR148" s="631"/>
      <c r="BS148" s="631"/>
      <c r="BT148" s="631"/>
      <c r="BU148" s="631"/>
      <c r="BV148" s="633"/>
      <c r="BW148" s="630"/>
    </row>
    <row r="149" spans="2:75" customFormat="1" ht="18.75">
      <c r="B149" s="330" t="s">
        <v>1197</v>
      </c>
      <c r="C149" s="331">
        <v>38026926000129</v>
      </c>
      <c r="D149" s="332" t="s">
        <v>11</v>
      </c>
      <c r="E149" s="332" t="s">
        <v>621</v>
      </c>
      <c r="F149" s="332" t="s">
        <v>663</v>
      </c>
      <c r="G149" s="333" t="s">
        <v>738</v>
      </c>
      <c r="H149" s="333" t="s">
        <v>34</v>
      </c>
      <c r="I149" s="333" t="s">
        <v>1418</v>
      </c>
      <c r="J149" s="333" t="s">
        <v>608</v>
      </c>
      <c r="K149" s="334" t="s">
        <v>48</v>
      </c>
      <c r="L149" s="335" t="s">
        <v>1418</v>
      </c>
      <c r="M149" s="335" t="s">
        <v>34</v>
      </c>
      <c r="N149" s="334">
        <v>553743</v>
      </c>
      <c r="O149" s="334" t="s">
        <v>1321</v>
      </c>
      <c r="P149" s="338">
        <v>44092</v>
      </c>
      <c r="Q149" s="339">
        <v>172.11863331000001</v>
      </c>
      <c r="R149" s="339">
        <v>118.17127241317272</v>
      </c>
      <c r="S149" s="334">
        <v>2</v>
      </c>
      <c r="T149" s="336">
        <v>0.10160979948869597</v>
      </c>
      <c r="U149" s="647">
        <v>0.99374733883634947</v>
      </c>
      <c r="V149" s="336">
        <v>0.13529020705752459</v>
      </c>
      <c r="W149" s="647">
        <v>1.1642731342812112</v>
      </c>
      <c r="X149" s="336">
        <v>0.22232495560374677</v>
      </c>
      <c r="Y149" s="647">
        <v>1.4424118870624847</v>
      </c>
      <c r="Z149" s="336"/>
      <c r="AA149" s="647"/>
      <c r="AB149" s="336">
        <v>2.4866122945002657E-2</v>
      </c>
      <c r="AC149" s="340">
        <v>0.76766183906841834</v>
      </c>
      <c r="AD149" s="813">
        <v>38026869000188</v>
      </c>
      <c r="AE149" s="337" t="s">
        <v>1792</v>
      </c>
      <c r="AF149" s="787" t="s">
        <v>1736</v>
      </c>
      <c r="AG149" s="341" t="s">
        <v>1437</v>
      </c>
      <c r="AH149" s="341" t="s">
        <v>1742</v>
      </c>
      <c r="AI149" s="341">
        <v>1000</v>
      </c>
      <c r="AJ149" s="341">
        <v>100</v>
      </c>
      <c r="AK149" s="341">
        <v>100</v>
      </c>
      <c r="AL149" s="336">
        <v>7.4999999999999997E-3</v>
      </c>
      <c r="AM149" s="336">
        <v>0.2</v>
      </c>
      <c r="AN149" s="647" t="s">
        <v>34</v>
      </c>
      <c r="AO149" s="334" t="s">
        <v>1324</v>
      </c>
      <c r="AP149" s="337" t="s">
        <v>1744</v>
      </c>
      <c r="AQ149" s="343" t="s">
        <v>675</v>
      </c>
      <c r="AR149" s="336">
        <v>1.4E-3</v>
      </c>
      <c r="AS149" s="336">
        <v>1.4E-3</v>
      </c>
      <c r="AT149" s="336" t="s">
        <v>1418</v>
      </c>
      <c r="AW149" s="192"/>
      <c r="AX149" s="192"/>
      <c r="AY149" s="178"/>
      <c r="AZ149" s="178"/>
      <c r="BA149" s="178"/>
      <c r="BB149" s="178"/>
      <c r="BC149" s="178"/>
      <c r="BD149" s="178"/>
      <c r="BE149" s="178"/>
      <c r="BF149" s="178"/>
      <c r="BG149" s="794"/>
      <c r="BH149" s="180"/>
      <c r="BI149" s="193"/>
      <c r="BJ149" s="193"/>
      <c r="BK149" s="193"/>
      <c r="BL149" s="212"/>
      <c r="BM149" s="180"/>
      <c r="BN149" s="180"/>
      <c r="BO149" s="180"/>
      <c r="BP149" s="180"/>
      <c r="BQ149" s="180"/>
      <c r="BR149" s="180"/>
      <c r="BS149" s="180"/>
      <c r="BT149" s="180"/>
      <c r="BU149" s="180"/>
      <c r="BV149" s="183"/>
      <c r="BW149" s="178"/>
    </row>
    <row r="150" spans="2:75" customFormat="1" ht="18.75">
      <c r="B150" s="330" t="s">
        <v>91</v>
      </c>
      <c r="C150" s="331">
        <v>9625909000100</v>
      </c>
      <c r="D150" s="332" t="s">
        <v>11</v>
      </c>
      <c r="E150" s="332" t="s">
        <v>620</v>
      </c>
      <c r="F150" s="332" t="s">
        <v>685</v>
      </c>
      <c r="G150" s="333" t="s">
        <v>738</v>
      </c>
      <c r="H150" s="333" t="s">
        <v>34</v>
      </c>
      <c r="I150" s="333" t="s">
        <v>1304</v>
      </c>
      <c r="J150" s="333" t="s">
        <v>608</v>
      </c>
      <c r="K150" s="334" t="s">
        <v>48</v>
      </c>
      <c r="L150" s="335" t="s">
        <v>1418</v>
      </c>
      <c r="M150" s="335" t="s">
        <v>34</v>
      </c>
      <c r="N150" s="334">
        <v>221201</v>
      </c>
      <c r="O150" s="334" t="s">
        <v>1321</v>
      </c>
      <c r="P150" s="338">
        <v>39793</v>
      </c>
      <c r="Q150" s="339">
        <v>322.53748400000001</v>
      </c>
      <c r="R150" s="339">
        <v>368.22444843999983</v>
      </c>
      <c r="S150" s="334">
        <v>2</v>
      </c>
      <c r="T150" s="336">
        <v>9.7607613318981823E-2</v>
      </c>
      <c r="U150" s="647">
        <v>0.95460582024567908</v>
      </c>
      <c r="V150" s="336">
        <v>0.11136166687673432</v>
      </c>
      <c r="W150" s="647">
        <v>0.95835019956933698</v>
      </c>
      <c r="X150" s="336">
        <v>0.1746237220166893</v>
      </c>
      <c r="Y150" s="647">
        <v>1.1329332405170747</v>
      </c>
      <c r="Z150" s="336">
        <v>0.23120679199514327</v>
      </c>
      <c r="AA150" s="647">
        <v>1.2116058745611817</v>
      </c>
      <c r="AB150" s="336">
        <v>7.7910657991609455E-3</v>
      </c>
      <c r="AC150" s="340">
        <v>-0.62119440845299401</v>
      </c>
      <c r="AD150" s="813">
        <v>22099999000100</v>
      </c>
      <c r="AE150" s="337" t="s">
        <v>1822</v>
      </c>
      <c r="AF150" s="787" t="s">
        <v>1755</v>
      </c>
      <c r="AG150" s="341" t="s">
        <v>1436</v>
      </c>
      <c r="AH150" s="341" t="s">
        <v>1742</v>
      </c>
      <c r="AI150" s="341">
        <v>100</v>
      </c>
      <c r="AJ150" s="341">
        <v>100</v>
      </c>
      <c r="AK150" s="341">
        <v>100</v>
      </c>
      <c r="AL150" s="336">
        <v>0.02</v>
      </c>
      <c r="AM150" s="336">
        <v>0.2</v>
      </c>
      <c r="AN150" s="647" t="s">
        <v>64</v>
      </c>
      <c r="AO150" s="334" t="s">
        <v>1324</v>
      </c>
      <c r="AP150" s="337" t="s">
        <v>1757</v>
      </c>
      <c r="AQ150" s="343" t="s">
        <v>668</v>
      </c>
      <c r="AR150" s="336">
        <v>6.6666666666666697E-3</v>
      </c>
      <c r="AS150" s="336">
        <v>6.6666666666666697E-3</v>
      </c>
      <c r="AT150" s="336" t="s">
        <v>1418</v>
      </c>
      <c r="AW150" s="192"/>
      <c r="AX150" s="192"/>
      <c r="AY150" s="178"/>
      <c r="AZ150" s="178"/>
      <c r="BA150" s="178"/>
      <c r="BB150" s="794"/>
      <c r="BC150" s="178"/>
      <c r="BD150" s="178"/>
      <c r="BE150" s="178"/>
      <c r="BF150" s="178"/>
      <c r="BG150" s="794"/>
      <c r="BH150" s="180"/>
      <c r="BI150" s="193"/>
      <c r="BJ150" s="193"/>
      <c r="BK150" s="193"/>
      <c r="BL150" s="180"/>
      <c r="BM150" s="180"/>
      <c r="BN150" s="180"/>
      <c r="BO150" s="180"/>
      <c r="BP150" s="180"/>
      <c r="BQ150" s="180"/>
      <c r="BR150" s="180"/>
      <c r="BS150" s="180"/>
      <c r="BT150" s="181"/>
      <c r="BU150" s="182"/>
      <c r="BV150" s="183"/>
      <c r="BW150" s="179"/>
    </row>
    <row r="151" spans="2:75" customFormat="1" ht="18.75">
      <c r="B151" s="330" t="s">
        <v>1509</v>
      </c>
      <c r="C151" s="331">
        <v>25108905000100</v>
      </c>
      <c r="D151" s="332" t="s">
        <v>11</v>
      </c>
      <c r="E151" s="332" t="s">
        <v>621</v>
      </c>
      <c r="F151" s="332" t="s">
        <v>692</v>
      </c>
      <c r="G151" s="333" t="s">
        <v>738</v>
      </c>
      <c r="H151" s="333" t="s">
        <v>34</v>
      </c>
      <c r="I151" s="333" t="s">
        <v>1418</v>
      </c>
      <c r="J151" s="333" t="s">
        <v>608</v>
      </c>
      <c r="K151" s="334" t="s">
        <v>48</v>
      </c>
      <c r="L151" s="335" t="s">
        <v>1418</v>
      </c>
      <c r="M151" s="335" t="s">
        <v>1418</v>
      </c>
      <c r="N151" s="334">
        <v>432016</v>
      </c>
      <c r="O151" s="334" t="s">
        <v>1321</v>
      </c>
      <c r="P151" s="338">
        <v>42735</v>
      </c>
      <c r="Q151" s="339">
        <v>484.28017899999998</v>
      </c>
      <c r="R151" s="339">
        <v>529.59877537599971</v>
      </c>
      <c r="S151" s="334">
        <v>2</v>
      </c>
      <c r="T151" s="336">
        <v>7.4271764537994445E-2</v>
      </c>
      <c r="U151" s="647">
        <v>0.7263804153901805</v>
      </c>
      <c r="V151" s="336">
        <v>0.10778760850584557</v>
      </c>
      <c r="W151" s="647">
        <v>0.92759276167282056</v>
      </c>
      <c r="X151" s="336">
        <v>0.1838019172713603</v>
      </c>
      <c r="Y151" s="647">
        <v>1.1924800327391478</v>
      </c>
      <c r="Z151" s="336">
        <v>0.22556120030959348</v>
      </c>
      <c r="AA151" s="647">
        <v>1.1820209649114273</v>
      </c>
      <c r="AB151" s="336">
        <v>3.2726188574902185E-2</v>
      </c>
      <c r="AC151" s="340">
        <v>-0.25709761043391038</v>
      </c>
      <c r="AD151" s="813">
        <v>0</v>
      </c>
      <c r="AE151" s="337" t="s">
        <v>1763</v>
      </c>
      <c r="AF151" s="787" t="s">
        <v>1749</v>
      </c>
      <c r="AG151" s="341" t="s">
        <v>728</v>
      </c>
      <c r="AH151" s="341" t="s">
        <v>1742</v>
      </c>
      <c r="AI151" s="341">
        <v>1000</v>
      </c>
      <c r="AJ151" s="341">
        <v>1000</v>
      </c>
      <c r="AK151" s="341">
        <v>1000</v>
      </c>
      <c r="AL151" s="336">
        <v>2E-3</v>
      </c>
      <c r="AM151" s="336">
        <v>0</v>
      </c>
      <c r="AN151" s="647" t="s">
        <v>34</v>
      </c>
      <c r="AO151" s="334" t="s">
        <v>1324</v>
      </c>
      <c r="AP151" s="337" t="s">
        <v>1744</v>
      </c>
      <c r="AQ151" s="343" t="s">
        <v>675</v>
      </c>
      <c r="AR151" s="336">
        <v>3.3E-3</v>
      </c>
      <c r="AS151" s="336">
        <v>3.3E-3</v>
      </c>
      <c r="AT151" s="336" t="s">
        <v>1418</v>
      </c>
      <c r="AW151" s="192"/>
      <c r="AX151" s="192"/>
      <c r="AY151" s="178"/>
      <c r="AZ151" s="178"/>
      <c r="BA151" s="178"/>
      <c r="BB151" s="794"/>
      <c r="BC151" s="178"/>
      <c r="BD151" s="178"/>
      <c r="BE151" s="178"/>
      <c r="BF151" s="178"/>
      <c r="BG151" s="794"/>
      <c r="BH151" s="180"/>
      <c r="BI151" s="193"/>
      <c r="BJ151" s="193"/>
      <c r="BK151" s="193"/>
      <c r="BL151" s="180"/>
      <c r="BM151" s="180"/>
      <c r="BN151" s="180"/>
      <c r="BO151" s="180"/>
      <c r="BP151" s="180"/>
      <c r="BQ151" s="180"/>
      <c r="BR151" s="180"/>
      <c r="BS151" s="180"/>
      <c r="BT151" s="181"/>
      <c r="BU151" s="182"/>
      <c r="BV151" s="183"/>
      <c r="BW151" s="179"/>
    </row>
    <row r="152" spans="2:75" customFormat="1" ht="18.75">
      <c r="B152" s="330" t="s">
        <v>1290</v>
      </c>
      <c r="C152" s="331">
        <v>44315861000134</v>
      </c>
      <c r="D152" s="332" t="s">
        <v>11</v>
      </c>
      <c r="E152" s="332" t="s">
        <v>621</v>
      </c>
      <c r="F152" s="332" t="s">
        <v>692</v>
      </c>
      <c r="G152" s="333" t="s">
        <v>865</v>
      </c>
      <c r="H152" s="333" t="s">
        <v>34</v>
      </c>
      <c r="I152" s="333" t="s">
        <v>1418</v>
      </c>
      <c r="J152" s="333" t="s">
        <v>608</v>
      </c>
      <c r="K152" s="334" t="s">
        <v>48</v>
      </c>
      <c r="L152" s="335" t="s">
        <v>1418</v>
      </c>
      <c r="M152" s="335" t="s">
        <v>34</v>
      </c>
      <c r="N152" s="334">
        <v>636797</v>
      </c>
      <c r="O152" s="334" t="s">
        <v>1321</v>
      </c>
      <c r="P152" s="338">
        <v>44560</v>
      </c>
      <c r="Q152" s="339"/>
      <c r="R152" s="339"/>
      <c r="S152" s="334">
        <v>2</v>
      </c>
      <c r="T152" s="336"/>
      <c r="U152" s="647"/>
      <c r="V152" s="336"/>
      <c r="W152" s="647"/>
      <c r="X152" s="336"/>
      <c r="Y152" s="647"/>
      <c r="Z152" s="336"/>
      <c r="AA152" s="647"/>
      <c r="AB152" s="336"/>
      <c r="AC152" s="340"/>
      <c r="AD152" s="813">
        <v>44315864000178</v>
      </c>
      <c r="AE152" s="337" t="s">
        <v>1745</v>
      </c>
      <c r="AF152" s="787" t="s">
        <v>1746</v>
      </c>
      <c r="AG152" s="341" t="s">
        <v>719</v>
      </c>
      <c r="AH152" s="341" t="s">
        <v>1742</v>
      </c>
      <c r="AI152" s="341">
        <v>100</v>
      </c>
      <c r="AJ152" s="341">
        <v>100</v>
      </c>
      <c r="AK152" s="341">
        <v>100</v>
      </c>
      <c r="AL152" s="336">
        <v>5.0000000000000001E-3</v>
      </c>
      <c r="AM152" s="336">
        <v>0.15</v>
      </c>
      <c r="AN152" s="647" t="s">
        <v>636</v>
      </c>
      <c r="AO152" s="334" t="s">
        <v>1324</v>
      </c>
      <c r="AP152" s="337" t="s">
        <v>1757</v>
      </c>
      <c r="AQ152" s="343" t="s">
        <v>671</v>
      </c>
      <c r="AR152" s="336">
        <v>1.33333333333333E-3</v>
      </c>
      <c r="AS152" s="336">
        <v>1.33333333333333E-3</v>
      </c>
      <c r="AT152" s="336" t="s">
        <v>1418</v>
      </c>
      <c r="AW152" s="192"/>
      <c r="AX152" s="192"/>
      <c r="AY152" s="178"/>
      <c r="AZ152" s="178"/>
      <c r="BA152" s="178"/>
      <c r="BB152" s="794"/>
      <c r="BC152" s="178"/>
      <c r="BD152" s="178"/>
      <c r="BE152" s="178"/>
      <c r="BF152" s="178"/>
      <c r="BG152" s="794"/>
      <c r="BH152" s="180"/>
      <c r="BI152" s="193"/>
      <c r="BJ152" s="193"/>
      <c r="BK152" s="193"/>
      <c r="BL152" s="180"/>
      <c r="BM152" s="180"/>
      <c r="BN152" s="180"/>
      <c r="BO152" s="180"/>
      <c r="BP152" s="180"/>
      <c r="BQ152" s="180"/>
      <c r="BR152" s="180"/>
      <c r="BS152" s="180"/>
      <c r="BT152" s="181"/>
      <c r="BU152" s="182"/>
      <c r="BV152" s="183"/>
      <c r="BW152" s="179"/>
    </row>
    <row r="153" spans="2:75" customFormat="1" ht="18.75">
      <c r="B153" s="330" t="s">
        <v>1287</v>
      </c>
      <c r="C153" s="331">
        <v>44315932000107</v>
      </c>
      <c r="D153" s="332" t="s">
        <v>11</v>
      </c>
      <c r="E153" s="332" t="s">
        <v>620</v>
      </c>
      <c r="F153" s="332" t="s">
        <v>619</v>
      </c>
      <c r="G153" s="333" t="s">
        <v>738</v>
      </c>
      <c r="H153" s="333" t="s">
        <v>34</v>
      </c>
      <c r="I153" s="333" t="s">
        <v>1418</v>
      </c>
      <c r="J153" s="333" t="s">
        <v>608</v>
      </c>
      <c r="K153" s="334" t="s">
        <v>48</v>
      </c>
      <c r="L153" s="335" t="s">
        <v>1418</v>
      </c>
      <c r="M153" s="335" t="s">
        <v>34</v>
      </c>
      <c r="N153" s="334">
        <v>644498</v>
      </c>
      <c r="O153" s="334" t="s">
        <v>1321</v>
      </c>
      <c r="P153" s="338">
        <v>44651</v>
      </c>
      <c r="Q153" s="339"/>
      <c r="R153" s="339"/>
      <c r="S153" s="334">
        <v>2</v>
      </c>
      <c r="T153" s="336"/>
      <c r="U153" s="647"/>
      <c r="V153" s="336"/>
      <c r="W153" s="647"/>
      <c r="X153" s="336"/>
      <c r="Y153" s="647"/>
      <c r="Z153" s="336"/>
      <c r="AA153" s="647"/>
      <c r="AB153" s="336"/>
      <c r="AC153" s="340"/>
      <c r="AD153" s="813">
        <v>0</v>
      </c>
      <c r="AE153" s="337" t="s">
        <v>1790</v>
      </c>
      <c r="AF153" s="787" t="s">
        <v>1790</v>
      </c>
      <c r="AG153" s="341" t="s">
        <v>1439</v>
      </c>
      <c r="AH153" s="341" t="s">
        <v>1742</v>
      </c>
      <c r="AI153" s="341">
        <v>200</v>
      </c>
      <c r="AJ153" s="341">
        <v>200</v>
      </c>
      <c r="AK153" s="341">
        <v>200</v>
      </c>
      <c r="AL153" s="336">
        <v>9.0000000000000011E-3</v>
      </c>
      <c r="AM153" s="336">
        <v>0.2</v>
      </c>
      <c r="AN153" s="647" t="s">
        <v>64</v>
      </c>
      <c r="AO153" s="334" t="s">
        <v>1324</v>
      </c>
      <c r="AP153" s="337" t="s">
        <v>1744</v>
      </c>
      <c r="AQ153" s="343" t="s">
        <v>669</v>
      </c>
      <c r="AR153" s="336">
        <v>3.0000000000000001E-3</v>
      </c>
      <c r="AS153" s="336">
        <v>3.0000000000000001E-3</v>
      </c>
      <c r="AT153" s="336" t="s">
        <v>1418</v>
      </c>
      <c r="AW153" s="192"/>
      <c r="AX153" s="192"/>
      <c r="AY153" s="178"/>
      <c r="AZ153" s="178"/>
      <c r="BA153" s="178"/>
      <c r="BB153" s="794"/>
      <c r="BC153" s="178"/>
      <c r="BD153" s="178"/>
      <c r="BE153" s="178"/>
      <c r="BF153" s="178"/>
      <c r="BG153" s="794"/>
      <c r="BH153" s="180"/>
      <c r="BI153" s="193"/>
      <c r="BJ153" s="193"/>
      <c r="BK153" s="193"/>
      <c r="BL153" s="180"/>
      <c r="BM153" s="180"/>
      <c r="BN153" s="180"/>
      <c r="BO153" s="180"/>
      <c r="BP153" s="180"/>
      <c r="BQ153" s="180"/>
      <c r="BR153" s="180"/>
      <c r="BS153" s="180"/>
      <c r="BT153" s="181"/>
      <c r="BU153" s="182"/>
      <c r="BV153" s="183"/>
      <c r="BW153" s="179"/>
    </row>
    <row r="154" spans="2:75" customFormat="1" ht="18.75">
      <c r="B154" s="330" t="s">
        <v>819</v>
      </c>
      <c r="C154" s="331">
        <v>32158424000175</v>
      </c>
      <c r="D154" s="332" t="s">
        <v>13</v>
      </c>
      <c r="E154" s="332" t="s">
        <v>615</v>
      </c>
      <c r="F154" s="332" t="s">
        <v>619</v>
      </c>
      <c r="G154" s="333" t="s">
        <v>34</v>
      </c>
      <c r="H154" s="333" t="s">
        <v>1337</v>
      </c>
      <c r="I154" s="333" t="s">
        <v>34</v>
      </c>
      <c r="J154" s="333" t="s">
        <v>1418</v>
      </c>
      <c r="K154" s="334" t="s">
        <v>48</v>
      </c>
      <c r="L154" s="335" t="s">
        <v>1418</v>
      </c>
      <c r="M154" s="335" t="s">
        <v>1415</v>
      </c>
      <c r="N154" s="334">
        <v>483214</v>
      </c>
      <c r="O154" s="334" t="s">
        <v>1321</v>
      </c>
      <c r="P154" s="338">
        <v>43464</v>
      </c>
      <c r="Q154" s="339">
        <v>12.348244559999999</v>
      </c>
      <c r="R154" s="339">
        <v>12.057641812589646</v>
      </c>
      <c r="S154" s="334">
        <v>2</v>
      </c>
      <c r="T154" s="336">
        <v>8.3607195275489099E-2</v>
      </c>
      <c r="U154" s="647">
        <v>0.81768124955144106</v>
      </c>
      <c r="V154" s="336">
        <v>9.8438779822444866E-2</v>
      </c>
      <c r="W154" s="647">
        <v>0.84713911828048727</v>
      </c>
      <c r="X154" s="336">
        <v>0.10200322228557757</v>
      </c>
      <c r="Y154" s="647">
        <v>0.66178202956948884</v>
      </c>
      <c r="Z154" s="336">
        <v>0.14627515170501892</v>
      </c>
      <c r="AA154" s="647">
        <v>0.76653385300139387</v>
      </c>
      <c r="AB154" s="336">
        <v>1.6618433044129646E-2</v>
      </c>
      <c r="AC154" s="340">
        <v>-1.0688524915345212</v>
      </c>
      <c r="AD154" s="813">
        <v>0</v>
      </c>
      <c r="AE154" s="337" t="s">
        <v>1745</v>
      </c>
      <c r="AF154" s="787" t="s">
        <v>1780</v>
      </c>
      <c r="AG154" s="341" t="s">
        <v>719</v>
      </c>
      <c r="AH154" s="341" t="s">
        <v>1742</v>
      </c>
      <c r="AI154" s="341">
        <v>100</v>
      </c>
      <c r="AJ154" s="341">
        <v>100</v>
      </c>
      <c r="AK154" s="341">
        <v>100</v>
      </c>
      <c r="AL154" s="336">
        <v>0.01</v>
      </c>
      <c r="AM154" s="336">
        <v>0.2</v>
      </c>
      <c r="AN154" s="647" t="s">
        <v>64</v>
      </c>
      <c r="AO154" s="334" t="s">
        <v>1324</v>
      </c>
      <c r="AP154" s="337" t="s">
        <v>1757</v>
      </c>
      <c r="AQ154" s="343" t="s">
        <v>668</v>
      </c>
      <c r="AR154" s="336">
        <v>2.66666666666667E-3</v>
      </c>
      <c r="AS154" s="336">
        <v>2.66666666666667E-3</v>
      </c>
      <c r="AT154" s="336" t="s">
        <v>1418</v>
      </c>
      <c r="AW154" s="192"/>
      <c r="AX154" s="192"/>
      <c r="AY154" s="178"/>
      <c r="AZ154" s="178"/>
      <c r="BA154" s="178"/>
      <c r="BB154" s="794"/>
      <c r="BC154" s="178"/>
      <c r="BD154" s="178"/>
      <c r="BE154" s="178"/>
      <c r="BF154" s="178"/>
      <c r="BG154" s="794"/>
      <c r="BH154" s="180"/>
      <c r="BI154" s="193"/>
      <c r="BJ154" s="193"/>
      <c r="BK154" s="193"/>
      <c r="BL154" s="180"/>
      <c r="BM154" s="180"/>
      <c r="BN154" s="180"/>
      <c r="BO154" s="180"/>
      <c r="BP154" s="180"/>
      <c r="BQ154" s="180"/>
      <c r="BR154" s="180"/>
      <c r="BS154" s="180"/>
      <c r="BT154" s="181"/>
      <c r="BU154" s="182"/>
      <c r="BV154" s="183"/>
      <c r="BW154" s="179"/>
    </row>
    <row r="155" spans="2:75" customFormat="1" ht="18.75">
      <c r="B155" s="330" t="s">
        <v>924</v>
      </c>
      <c r="C155" s="331">
        <v>44489239000142</v>
      </c>
      <c r="D155" s="332" t="s">
        <v>13</v>
      </c>
      <c r="E155" s="332" t="s">
        <v>615</v>
      </c>
      <c r="F155" s="332" t="s">
        <v>619</v>
      </c>
      <c r="G155" s="333" t="s">
        <v>34</v>
      </c>
      <c r="H155" s="333" t="s">
        <v>1338</v>
      </c>
      <c r="I155" s="333" t="s">
        <v>34</v>
      </c>
      <c r="J155" s="333" t="s">
        <v>1418</v>
      </c>
      <c r="K155" s="334" t="s">
        <v>48</v>
      </c>
      <c r="L155" s="335" t="s">
        <v>1418</v>
      </c>
      <c r="M155" s="335" t="s">
        <v>1415</v>
      </c>
      <c r="N155" s="334">
        <v>644651</v>
      </c>
      <c r="O155" s="334" t="s">
        <v>1321</v>
      </c>
      <c r="P155" s="338">
        <v>44651</v>
      </c>
      <c r="Q155" s="339"/>
      <c r="R155" s="339"/>
      <c r="S155" s="334">
        <v>2</v>
      </c>
      <c r="T155" s="336"/>
      <c r="U155" s="647"/>
      <c r="V155" s="336"/>
      <c r="W155" s="647"/>
      <c r="X155" s="336"/>
      <c r="Y155" s="647"/>
      <c r="Z155" s="336"/>
      <c r="AA155" s="647"/>
      <c r="AB155" s="336"/>
      <c r="AC155" s="340"/>
      <c r="AD155" s="813">
        <v>0</v>
      </c>
      <c r="AE155" s="337" t="s">
        <v>2661</v>
      </c>
      <c r="AF155" s="787" t="s">
        <v>1736</v>
      </c>
      <c r="AG155" s="341" t="s">
        <v>1437</v>
      </c>
      <c r="AH155" s="341" t="s">
        <v>1742</v>
      </c>
      <c r="AI155" s="341">
        <v>5000</v>
      </c>
      <c r="AJ155" s="341">
        <v>0</v>
      </c>
      <c r="AK155" s="341">
        <v>5000</v>
      </c>
      <c r="AL155" s="336">
        <v>0.02</v>
      </c>
      <c r="AM155" s="336">
        <v>0.2</v>
      </c>
      <c r="AN155" s="647" t="s">
        <v>64</v>
      </c>
      <c r="AO155" s="334" t="s">
        <v>1324</v>
      </c>
      <c r="AP155" s="337" t="s">
        <v>1757</v>
      </c>
      <c r="AQ155" s="343" t="s">
        <v>668</v>
      </c>
      <c r="AR155" s="336">
        <v>3.3333333333333301E-3</v>
      </c>
      <c r="AS155" s="336">
        <v>3.3333333333333301E-3</v>
      </c>
      <c r="AT155" s="336" t="s">
        <v>1418</v>
      </c>
      <c r="AW155" s="192"/>
      <c r="AX155" s="192"/>
      <c r="AY155" s="178"/>
      <c r="AZ155" s="178"/>
      <c r="BA155" s="178"/>
      <c r="BB155" s="794"/>
      <c r="BC155" s="178"/>
      <c r="BD155" s="178"/>
      <c r="BE155" s="178"/>
      <c r="BF155" s="178"/>
      <c r="BG155" s="794"/>
      <c r="BH155" s="180"/>
      <c r="BI155" s="193"/>
      <c r="BJ155" s="193"/>
      <c r="BK155" s="193"/>
      <c r="BL155" s="180"/>
      <c r="BM155" s="180"/>
      <c r="BN155" s="180"/>
      <c r="BO155" s="180"/>
      <c r="BP155" s="180"/>
      <c r="BQ155" s="180"/>
      <c r="BR155" s="180"/>
      <c r="BS155" s="180"/>
      <c r="BT155" s="181"/>
      <c r="BU155" s="182"/>
      <c r="BV155" s="183"/>
      <c r="BW155" s="179"/>
    </row>
    <row r="156" spans="2:75" customFormat="1" ht="18.75">
      <c r="B156" s="330" t="s">
        <v>981</v>
      </c>
      <c r="C156" s="331">
        <v>22504092000180</v>
      </c>
      <c r="D156" s="332" t="s">
        <v>13</v>
      </c>
      <c r="E156" s="332" t="s">
        <v>615</v>
      </c>
      <c r="F156" s="332" t="s">
        <v>619</v>
      </c>
      <c r="G156" s="333" t="s">
        <v>34</v>
      </c>
      <c r="H156" s="333" t="s">
        <v>1337</v>
      </c>
      <c r="I156" s="333" t="s">
        <v>34</v>
      </c>
      <c r="J156" s="333" t="s">
        <v>1418</v>
      </c>
      <c r="K156" s="334" t="s">
        <v>48</v>
      </c>
      <c r="L156" s="335" t="s">
        <v>1418</v>
      </c>
      <c r="M156" s="335" t="s">
        <v>1415</v>
      </c>
      <c r="N156" s="334">
        <v>402354</v>
      </c>
      <c r="O156" s="334" t="s">
        <v>1321</v>
      </c>
      <c r="P156" s="338">
        <v>42239</v>
      </c>
      <c r="Q156" s="339">
        <v>88.562082000000004</v>
      </c>
      <c r="R156" s="339">
        <v>108.50657247999993</v>
      </c>
      <c r="S156" s="334">
        <v>2</v>
      </c>
      <c r="T156" s="336">
        <v>9.6242848284628257E-2</v>
      </c>
      <c r="U156" s="647">
        <v>0.9412583712018826</v>
      </c>
      <c r="V156" s="336">
        <v>0.11830777692311467</v>
      </c>
      <c r="W156" s="647">
        <v>1.0181266570872329</v>
      </c>
      <c r="X156" s="336">
        <v>0.1700494274112978</v>
      </c>
      <c r="Y156" s="647">
        <v>1.1032558842534699</v>
      </c>
      <c r="Z156" s="336">
        <v>0.18127060683195673</v>
      </c>
      <c r="AA156" s="647">
        <v>0.94992249244772442</v>
      </c>
      <c r="AB156" s="336">
        <v>2.3564285354693931E-2</v>
      </c>
      <c r="AC156" s="340">
        <v>8.9387117171055477E-2</v>
      </c>
      <c r="AD156" s="813">
        <v>0</v>
      </c>
      <c r="AE156" s="337" t="s">
        <v>1786</v>
      </c>
      <c r="AF156" s="787" t="s">
        <v>1780</v>
      </c>
      <c r="AG156" s="341" t="s">
        <v>719</v>
      </c>
      <c r="AH156" s="341" t="s">
        <v>1742</v>
      </c>
      <c r="AI156" s="341">
        <v>500</v>
      </c>
      <c r="AJ156" s="341">
        <v>500</v>
      </c>
      <c r="AK156" s="341">
        <v>500</v>
      </c>
      <c r="AL156" s="336">
        <v>1.4999999999999999E-2</v>
      </c>
      <c r="AM156" s="336">
        <v>0.2</v>
      </c>
      <c r="AN156" s="647" t="s">
        <v>64</v>
      </c>
      <c r="AO156" s="334" t="s">
        <v>1324</v>
      </c>
      <c r="AP156" s="337" t="s">
        <v>1757</v>
      </c>
      <c r="AQ156" s="343" t="s">
        <v>664</v>
      </c>
      <c r="AR156" s="336">
        <v>3.0000000000000001E-3</v>
      </c>
      <c r="AS156" s="336">
        <v>3.0000000000000001E-3</v>
      </c>
      <c r="AT156" s="336" t="s">
        <v>1418</v>
      </c>
      <c r="AW156" s="192"/>
      <c r="AX156" s="192"/>
      <c r="AY156" s="178"/>
      <c r="AZ156" s="178"/>
      <c r="BA156" s="178"/>
      <c r="BB156" s="794"/>
      <c r="BC156" s="178"/>
      <c r="BD156" s="178"/>
      <c r="BE156" s="178"/>
      <c r="BF156" s="178"/>
      <c r="BG156" s="794"/>
      <c r="BH156" s="180"/>
      <c r="BI156" s="193"/>
      <c r="BJ156" s="193"/>
      <c r="BK156" s="193"/>
      <c r="BL156" s="180"/>
      <c r="BM156" s="180"/>
      <c r="BN156" s="180"/>
      <c r="BO156" s="180"/>
      <c r="BP156" s="180"/>
      <c r="BQ156" s="180"/>
      <c r="BR156" s="180"/>
      <c r="BS156" s="180"/>
      <c r="BT156" s="181"/>
      <c r="BU156" s="182"/>
      <c r="BV156" s="183"/>
      <c r="BW156" s="179"/>
    </row>
    <row r="157" spans="2:75" customFormat="1" ht="18.75">
      <c r="B157" s="330" t="s">
        <v>1075</v>
      </c>
      <c r="C157" s="331">
        <v>18908578000106</v>
      </c>
      <c r="D157" s="332" t="s">
        <v>13</v>
      </c>
      <c r="E157" s="332" t="s">
        <v>615</v>
      </c>
      <c r="F157" s="332" t="s">
        <v>619</v>
      </c>
      <c r="G157" s="333" t="s">
        <v>34</v>
      </c>
      <c r="H157" s="333" t="s">
        <v>1337</v>
      </c>
      <c r="I157" s="333" t="s">
        <v>34</v>
      </c>
      <c r="J157" s="333" t="s">
        <v>1418</v>
      </c>
      <c r="K157" s="334" t="s">
        <v>48</v>
      </c>
      <c r="L157" s="335" t="s">
        <v>1418</v>
      </c>
      <c r="M157" s="335" t="s">
        <v>34</v>
      </c>
      <c r="N157" s="334">
        <v>354341</v>
      </c>
      <c r="O157" s="334" t="s">
        <v>1321</v>
      </c>
      <c r="P157" s="338">
        <v>41607</v>
      </c>
      <c r="Q157" s="339">
        <v>0</v>
      </c>
      <c r="R157" s="339">
        <v>0</v>
      </c>
      <c r="S157" s="334">
        <v>2</v>
      </c>
      <c r="T157" s="336"/>
      <c r="U157" s="647"/>
      <c r="V157" s="336"/>
      <c r="W157" s="647"/>
      <c r="X157" s="336"/>
      <c r="Y157" s="647"/>
      <c r="Z157" s="336"/>
      <c r="AA157" s="647"/>
      <c r="AB157" s="336"/>
      <c r="AC157" s="340"/>
      <c r="AD157" s="813">
        <v>0</v>
      </c>
      <c r="AE157" s="337" t="s">
        <v>1763</v>
      </c>
      <c r="AF157" s="787" t="s">
        <v>1794</v>
      </c>
      <c r="AG157" s="341" t="s">
        <v>736</v>
      </c>
      <c r="AH157" s="341" t="s">
        <v>1742</v>
      </c>
      <c r="AI157" s="341">
        <v>500</v>
      </c>
      <c r="AJ157" s="341">
        <v>100</v>
      </c>
      <c r="AK157" s="341">
        <v>100</v>
      </c>
      <c r="AL157" s="336">
        <v>1.4999999999999999E-2</v>
      </c>
      <c r="AM157" s="336">
        <v>0.2</v>
      </c>
      <c r="AN157" s="647" t="s">
        <v>64</v>
      </c>
      <c r="AO157" s="334" t="s">
        <v>1324</v>
      </c>
      <c r="AP157" s="337" t="s">
        <v>1757</v>
      </c>
      <c r="AQ157" s="343" t="s">
        <v>664</v>
      </c>
      <c r="AR157" s="336">
        <v>5.2500000000000003E-3</v>
      </c>
      <c r="AS157" s="336">
        <v>5.2500000000000003E-3</v>
      </c>
      <c r="AT157" s="336" t="s">
        <v>1418</v>
      </c>
      <c r="AW157" s="192"/>
      <c r="AX157" s="192"/>
      <c r="AY157" s="178"/>
      <c r="AZ157" s="178"/>
      <c r="BA157" s="178"/>
      <c r="BB157" s="794"/>
      <c r="BC157" s="178"/>
      <c r="BD157" s="178"/>
      <c r="BE157" s="178"/>
      <c r="BF157" s="178"/>
      <c r="BG157" s="794"/>
      <c r="BH157" s="180"/>
      <c r="BI157" s="193"/>
      <c r="BJ157" s="193"/>
      <c r="BK157" s="193"/>
      <c r="BL157" s="180"/>
      <c r="BM157" s="180"/>
      <c r="BN157" s="180"/>
      <c r="BO157" s="180"/>
      <c r="BP157" s="180"/>
      <c r="BQ157" s="180"/>
      <c r="BR157" s="180"/>
      <c r="BS157" s="180"/>
      <c r="BT157" s="181"/>
      <c r="BU157" s="182"/>
      <c r="BV157" s="183"/>
      <c r="BW157" s="179"/>
    </row>
    <row r="158" spans="2:75" customFormat="1" ht="18.75">
      <c r="B158" s="330" t="s">
        <v>863</v>
      </c>
      <c r="C158" s="331">
        <v>32743215000199</v>
      </c>
      <c r="D158" s="332" t="s">
        <v>14</v>
      </c>
      <c r="E158" s="332" t="s">
        <v>607</v>
      </c>
      <c r="F158" s="332" t="s">
        <v>672</v>
      </c>
      <c r="G158" s="333" t="s">
        <v>1418</v>
      </c>
      <c r="H158" s="333" t="s">
        <v>34</v>
      </c>
      <c r="I158" s="333" t="s">
        <v>34</v>
      </c>
      <c r="J158" s="333" t="s">
        <v>608</v>
      </c>
      <c r="K158" s="334" t="s">
        <v>48</v>
      </c>
      <c r="L158" s="335" t="s">
        <v>1418</v>
      </c>
      <c r="M158" s="335" t="s">
        <v>1415</v>
      </c>
      <c r="N158" s="334">
        <v>490164</v>
      </c>
      <c r="O158" s="334" t="s">
        <v>1321</v>
      </c>
      <c r="P158" s="338">
        <v>43541</v>
      </c>
      <c r="Q158" s="339">
        <v>66.717803200000006</v>
      </c>
      <c r="R158" s="339">
        <v>78.73893405599209</v>
      </c>
      <c r="S158" s="334">
        <v>2</v>
      </c>
      <c r="T158" s="336">
        <v>0.11403386143601102</v>
      </c>
      <c r="U158" s="647">
        <v>1.1152550926141316</v>
      </c>
      <c r="V158" s="336">
        <v>0.14005828338628112</v>
      </c>
      <c r="W158" s="647">
        <v>1.2053059872312626</v>
      </c>
      <c r="X158" s="336">
        <v>0.20591747292123475</v>
      </c>
      <c r="Y158" s="647">
        <v>1.3359625323611253</v>
      </c>
      <c r="Z158" s="336">
        <v>8.4965786266160137E-2</v>
      </c>
      <c r="AA158" s="647">
        <v>0.4452509586264744</v>
      </c>
      <c r="AB158" s="336">
        <v>0.20164556301697142</v>
      </c>
      <c r="AC158" s="340">
        <v>0.11831081052455771</v>
      </c>
      <c r="AD158" s="813">
        <v>42427783000134</v>
      </c>
      <c r="AE158" s="337" t="s">
        <v>1758</v>
      </c>
      <c r="AF158" s="787" t="s">
        <v>1755</v>
      </c>
      <c r="AG158" s="341" t="s">
        <v>1436</v>
      </c>
      <c r="AH158" s="341" t="s">
        <v>1742</v>
      </c>
      <c r="AI158" s="341">
        <v>500</v>
      </c>
      <c r="AJ158" s="341">
        <v>500</v>
      </c>
      <c r="AK158" s="341">
        <v>500</v>
      </c>
      <c r="AL158" s="336">
        <v>1E-3</v>
      </c>
      <c r="AM158" s="336">
        <v>0</v>
      </c>
      <c r="AN158" s="647" t="s">
        <v>666</v>
      </c>
      <c r="AO158" s="334" t="s">
        <v>1324</v>
      </c>
      <c r="AP158" s="337" t="s">
        <v>1739</v>
      </c>
      <c r="AQ158" s="343" t="s">
        <v>697</v>
      </c>
      <c r="AR158" s="336">
        <v>3.5E-4</v>
      </c>
      <c r="AS158" s="336">
        <v>3.5E-4</v>
      </c>
      <c r="AT158" s="336" t="s">
        <v>1418</v>
      </c>
      <c r="AW158" s="192"/>
      <c r="AX158" s="192"/>
      <c r="AY158" s="178"/>
      <c r="AZ158" s="178"/>
      <c r="BA158" s="178"/>
      <c r="BB158" s="794"/>
      <c r="BC158" s="178"/>
      <c r="BD158" s="178"/>
      <c r="BE158" s="178"/>
      <c r="BF158" s="178"/>
      <c r="BG158" s="794"/>
      <c r="BH158" s="180"/>
      <c r="BI158" s="193"/>
      <c r="BJ158" s="193"/>
      <c r="BK158" s="193"/>
      <c r="BL158" s="180"/>
      <c r="BM158" s="180"/>
      <c r="BN158" s="180"/>
      <c r="BO158" s="180"/>
      <c r="BP158" s="180"/>
      <c r="BQ158" s="180"/>
      <c r="BR158" s="180"/>
      <c r="BS158" s="180"/>
      <c r="BT158" s="181"/>
      <c r="BU158" s="182"/>
      <c r="BV158" s="183"/>
      <c r="BW158" s="179"/>
    </row>
    <row r="159" spans="2:75" customFormat="1" ht="18.75">
      <c r="B159" s="330" t="s">
        <v>154</v>
      </c>
      <c r="C159" s="331">
        <v>36499594000174</v>
      </c>
      <c r="D159" s="332" t="s">
        <v>14</v>
      </c>
      <c r="E159" s="332" t="s">
        <v>607</v>
      </c>
      <c r="F159" s="332" t="s">
        <v>672</v>
      </c>
      <c r="G159" s="333" t="s">
        <v>1418</v>
      </c>
      <c r="H159" s="333" t="s">
        <v>34</v>
      </c>
      <c r="I159" s="333" t="s">
        <v>34</v>
      </c>
      <c r="J159" s="333" t="s">
        <v>611</v>
      </c>
      <c r="K159" s="334" t="s">
        <v>48</v>
      </c>
      <c r="L159" s="335" t="s">
        <v>1418</v>
      </c>
      <c r="M159" s="335" t="s">
        <v>1415</v>
      </c>
      <c r="N159" s="334">
        <v>533718</v>
      </c>
      <c r="O159" s="334" t="s">
        <v>1321</v>
      </c>
      <c r="P159" s="338">
        <v>43925</v>
      </c>
      <c r="Q159" s="339">
        <v>410.89671865000003</v>
      </c>
      <c r="R159" s="339">
        <v>404.01120634416691</v>
      </c>
      <c r="S159" s="334">
        <v>2</v>
      </c>
      <c r="T159" s="336">
        <v>-0.11302837785717967</v>
      </c>
      <c r="U159" s="647">
        <v>-1.1054214285803938</v>
      </c>
      <c r="V159" s="336">
        <v>-8.1346880256956355E-2</v>
      </c>
      <c r="W159" s="647">
        <v>-0.70005057498725565</v>
      </c>
      <c r="X159" s="336">
        <v>0.28970152926299653</v>
      </c>
      <c r="Y159" s="647">
        <v>1.8795412704541399</v>
      </c>
      <c r="Z159" s="336"/>
      <c r="AA159" s="647"/>
      <c r="AB159" s="336">
        <v>0.23028726784003326</v>
      </c>
      <c r="AC159" s="340">
        <v>-0.85783428453041433</v>
      </c>
      <c r="AD159" s="813">
        <v>0</v>
      </c>
      <c r="AE159" s="337" t="s">
        <v>1758</v>
      </c>
      <c r="AF159" s="787" t="s">
        <v>1755</v>
      </c>
      <c r="AG159" s="341" t="s">
        <v>1436</v>
      </c>
      <c r="AH159" s="341" t="s">
        <v>1742</v>
      </c>
      <c r="AI159" s="341">
        <v>500</v>
      </c>
      <c r="AJ159" s="341">
        <v>100</v>
      </c>
      <c r="AK159" s="341">
        <v>100</v>
      </c>
      <c r="AL159" s="336">
        <v>2E-3</v>
      </c>
      <c r="AM159" s="336">
        <v>0</v>
      </c>
      <c r="AN159" s="647" t="s">
        <v>2147</v>
      </c>
      <c r="AO159" s="334" t="s">
        <v>1324</v>
      </c>
      <c r="AP159" s="337" t="s">
        <v>1757</v>
      </c>
      <c r="AQ159" s="343" t="s">
        <v>668</v>
      </c>
      <c r="AR159" s="336">
        <v>6.9999999999999999E-4</v>
      </c>
      <c r="AS159" s="336">
        <v>6.9999999999999999E-4</v>
      </c>
      <c r="AT159" s="336" t="s">
        <v>1418</v>
      </c>
      <c r="AW159" s="192"/>
      <c r="AX159" s="192"/>
      <c r="AY159" s="178"/>
      <c r="AZ159" s="178"/>
      <c r="BA159" s="178"/>
      <c r="BB159" s="794"/>
      <c r="BC159" s="178"/>
      <c r="BD159" s="178"/>
      <c r="BE159" s="178"/>
      <c r="BF159" s="178"/>
      <c r="BG159" s="794"/>
      <c r="BH159" s="180"/>
      <c r="BI159" s="193"/>
      <c r="BJ159" s="193"/>
      <c r="BK159" s="193"/>
      <c r="BL159" s="180"/>
      <c r="BM159" s="180"/>
      <c r="BN159" s="180"/>
      <c r="BO159" s="180"/>
      <c r="BP159" s="180"/>
      <c r="BQ159" s="180"/>
      <c r="BR159" s="180"/>
      <c r="BS159" s="180"/>
      <c r="BT159" s="181"/>
      <c r="BU159" s="182"/>
      <c r="BV159" s="183"/>
      <c r="BW159" s="179"/>
    </row>
    <row r="160" spans="2:75" customFormat="1" ht="18.75">
      <c r="B160" s="330" t="s">
        <v>867</v>
      </c>
      <c r="C160" s="331">
        <v>43140671000160</v>
      </c>
      <c r="D160" s="332" t="s">
        <v>11</v>
      </c>
      <c r="E160" s="332" t="s">
        <v>661</v>
      </c>
      <c r="F160" s="332" t="s">
        <v>672</v>
      </c>
      <c r="G160" s="333" t="s">
        <v>865</v>
      </c>
      <c r="H160" s="333" t="s">
        <v>34</v>
      </c>
      <c r="I160" s="333" t="s">
        <v>1418</v>
      </c>
      <c r="J160" s="333" t="s">
        <v>608</v>
      </c>
      <c r="K160" s="334" t="s">
        <v>48</v>
      </c>
      <c r="L160" s="335" t="s">
        <v>1418</v>
      </c>
      <c r="M160" s="335" t="s">
        <v>1415</v>
      </c>
      <c r="N160" s="334">
        <v>631264</v>
      </c>
      <c r="O160" s="334" t="s">
        <v>1321</v>
      </c>
      <c r="P160" s="338">
        <v>44532</v>
      </c>
      <c r="Q160" s="339">
        <v>163.44741927000001</v>
      </c>
      <c r="R160" s="339">
        <v>103.91097554873792</v>
      </c>
      <c r="S160" s="334">
        <v>2</v>
      </c>
      <c r="T160" s="336">
        <v>6.1853916569921674E-2</v>
      </c>
      <c r="U160" s="647">
        <v>0.60493343454342141</v>
      </c>
      <c r="V160" s="336"/>
      <c r="W160" s="647"/>
      <c r="X160" s="336"/>
      <c r="Y160" s="647"/>
      <c r="Z160" s="336"/>
      <c r="AA160" s="647"/>
      <c r="AB160" s="336">
        <v>4.9168377223646073E-2</v>
      </c>
      <c r="AC160" s="340"/>
      <c r="AD160" s="813">
        <v>0</v>
      </c>
      <c r="AE160" s="337" t="s">
        <v>1758</v>
      </c>
      <c r="AF160" s="787" t="s">
        <v>1755</v>
      </c>
      <c r="AG160" s="341" t="s">
        <v>1436</v>
      </c>
      <c r="AH160" s="341" t="s">
        <v>1742</v>
      </c>
      <c r="AI160" s="341">
        <v>3000</v>
      </c>
      <c r="AJ160" s="341">
        <v>1000</v>
      </c>
      <c r="AK160" s="341">
        <v>1000</v>
      </c>
      <c r="AL160" s="336">
        <v>0</v>
      </c>
      <c r="AM160" s="336">
        <v>0</v>
      </c>
      <c r="AN160" s="647" t="s">
        <v>633</v>
      </c>
      <c r="AO160" s="334" t="s">
        <v>1324</v>
      </c>
      <c r="AP160" s="337" t="s">
        <v>1744</v>
      </c>
      <c r="AQ160" s="343" t="s">
        <v>680</v>
      </c>
      <c r="AR160" s="336">
        <v>6.9999999999999999E-4</v>
      </c>
      <c r="AS160" s="336">
        <v>6.9999999999999999E-4</v>
      </c>
      <c r="AT160" s="336" t="s">
        <v>1418</v>
      </c>
      <c r="AW160" s="192"/>
      <c r="AX160" s="192"/>
      <c r="AY160" s="178"/>
      <c r="AZ160" s="178"/>
      <c r="BA160" s="178"/>
      <c r="BB160" s="794"/>
      <c r="BC160" s="178"/>
      <c r="BD160" s="178"/>
      <c r="BE160" s="178"/>
      <c r="BF160" s="178"/>
      <c r="BG160" s="794"/>
      <c r="BH160" s="180"/>
      <c r="BI160" s="193"/>
      <c r="BJ160" s="193"/>
      <c r="BK160" s="193"/>
      <c r="BL160" s="180"/>
      <c r="BM160" s="180"/>
      <c r="BN160" s="180"/>
      <c r="BO160" s="180"/>
      <c r="BP160" s="180"/>
      <c r="BQ160" s="180"/>
      <c r="BR160" s="180"/>
      <c r="BS160" s="180"/>
      <c r="BT160" s="181"/>
      <c r="BU160" s="182"/>
      <c r="BV160" s="183"/>
      <c r="BW160" s="179"/>
    </row>
    <row r="161" spans="2:75" customFormat="1" ht="18.75">
      <c r="B161" s="330" t="s">
        <v>425</v>
      </c>
      <c r="C161" s="331">
        <v>19941946000180</v>
      </c>
      <c r="D161" s="332" t="s">
        <v>11</v>
      </c>
      <c r="E161" s="332" t="s">
        <v>621</v>
      </c>
      <c r="F161" s="332" t="s">
        <v>672</v>
      </c>
      <c r="G161" s="333" t="s">
        <v>866</v>
      </c>
      <c r="H161" s="333" t="s">
        <v>34</v>
      </c>
      <c r="I161" s="333" t="s">
        <v>1418</v>
      </c>
      <c r="J161" s="333" t="s">
        <v>608</v>
      </c>
      <c r="K161" s="334" t="s">
        <v>48</v>
      </c>
      <c r="L161" s="335" t="s">
        <v>1418</v>
      </c>
      <c r="M161" s="335" t="s">
        <v>34</v>
      </c>
      <c r="N161" s="334">
        <v>378003</v>
      </c>
      <c r="O161" s="334" t="s">
        <v>1321</v>
      </c>
      <c r="P161" s="338">
        <v>41869</v>
      </c>
      <c r="Q161" s="339">
        <v>156.633297</v>
      </c>
      <c r="R161" s="339">
        <v>150.80851382558134</v>
      </c>
      <c r="S161" s="334">
        <v>2</v>
      </c>
      <c r="T161" s="336">
        <v>0.60567505686958012</v>
      </c>
      <c r="U161" s="647">
        <v>5.9235229179904003</v>
      </c>
      <c r="V161" s="336">
        <v>0.60567505686958012</v>
      </c>
      <c r="W161" s="647">
        <v>5.2122855907646173</v>
      </c>
      <c r="X161" s="336">
        <v>0.60567505686958012</v>
      </c>
      <c r="Y161" s="647">
        <v>3.9295314345323353</v>
      </c>
      <c r="Z161" s="336">
        <v>0.60567505686958012</v>
      </c>
      <c r="AA161" s="647">
        <v>3.1739528525346099</v>
      </c>
      <c r="AB161" s="336">
        <v>0.94074468887150087</v>
      </c>
      <c r="AC161" s="340">
        <v>0.52030442400868693</v>
      </c>
      <c r="AD161" s="813">
        <v>0</v>
      </c>
      <c r="AE161" s="337" t="s">
        <v>1798</v>
      </c>
      <c r="AF161" s="787" t="s">
        <v>1778</v>
      </c>
      <c r="AG161" s="341" t="s">
        <v>59</v>
      </c>
      <c r="AH161" s="341" t="s">
        <v>1737</v>
      </c>
      <c r="AI161" s="341">
        <v>20000</v>
      </c>
      <c r="AJ161" s="341">
        <v>10000</v>
      </c>
      <c r="AK161" s="341">
        <v>20000</v>
      </c>
      <c r="AL161" s="336">
        <v>0</v>
      </c>
      <c r="AM161" s="336">
        <v>0</v>
      </c>
      <c r="AN161" s="647" t="s">
        <v>150</v>
      </c>
      <c r="AO161" s="334" t="s">
        <v>1324</v>
      </c>
      <c r="AP161" s="337" t="s">
        <v>1757</v>
      </c>
      <c r="AQ161" s="343" t="s">
        <v>664</v>
      </c>
      <c r="AR161" s="336">
        <v>4.0000000000000001E-3</v>
      </c>
      <c r="AS161" s="336">
        <v>4.0000000000000001E-3</v>
      </c>
      <c r="AT161" s="336" t="s">
        <v>1418</v>
      </c>
      <c r="AW161" s="192"/>
      <c r="AX161" s="192"/>
      <c r="AY161" s="178"/>
      <c r="AZ161" s="178"/>
      <c r="BA161" s="178"/>
      <c r="BB161" s="794"/>
      <c r="BC161" s="178"/>
      <c r="BD161" s="178"/>
      <c r="BE161" s="178"/>
      <c r="BF161" s="178"/>
      <c r="BG161" s="794"/>
      <c r="BH161" s="180"/>
      <c r="BI161" s="193"/>
      <c r="BJ161" s="193"/>
      <c r="BK161" s="193"/>
      <c r="BL161" s="180"/>
      <c r="BM161" s="180"/>
      <c r="BN161" s="180"/>
      <c r="BO161" s="180"/>
      <c r="BP161" s="180"/>
      <c r="BQ161" s="180"/>
      <c r="BR161" s="180"/>
      <c r="BS161" s="180"/>
      <c r="BT161" s="181"/>
      <c r="BU161" s="182"/>
      <c r="BV161" s="183"/>
      <c r="BW161" s="179"/>
    </row>
    <row r="162" spans="2:75" customFormat="1" ht="18.75">
      <c r="B162" s="330" t="s">
        <v>1716</v>
      </c>
      <c r="C162" s="331">
        <v>33796273000143</v>
      </c>
      <c r="D162" s="332" t="s">
        <v>11</v>
      </c>
      <c r="E162" s="332" t="s">
        <v>621</v>
      </c>
      <c r="F162" s="332" t="s">
        <v>672</v>
      </c>
      <c r="G162" s="333" t="s">
        <v>738</v>
      </c>
      <c r="H162" s="333" t="s">
        <v>34</v>
      </c>
      <c r="I162" s="333" t="s">
        <v>34</v>
      </c>
      <c r="J162" s="333" t="s">
        <v>608</v>
      </c>
      <c r="K162" s="334" t="s">
        <v>48</v>
      </c>
      <c r="L162" s="335" t="s">
        <v>1418</v>
      </c>
      <c r="M162" s="335" t="s">
        <v>1418</v>
      </c>
      <c r="N162" s="334">
        <v>527971</v>
      </c>
      <c r="O162" s="334" t="s">
        <v>1321</v>
      </c>
      <c r="P162" s="338">
        <v>43891</v>
      </c>
      <c r="Q162" s="339">
        <v>198.98383772</v>
      </c>
      <c r="R162" s="339">
        <v>206.80825087423997</v>
      </c>
      <c r="S162" s="334">
        <v>2</v>
      </c>
      <c r="T162" s="336">
        <v>9.843753195768068E-2</v>
      </c>
      <c r="U162" s="647">
        <v>0.96272245311778148</v>
      </c>
      <c r="V162" s="336">
        <v>0.11150175235711601</v>
      </c>
      <c r="W162" s="647">
        <v>0.95955573960699792</v>
      </c>
      <c r="X162" s="336">
        <v>0.15860449147040612</v>
      </c>
      <c r="Y162" s="647">
        <v>1.0290028090510897</v>
      </c>
      <c r="Z162" s="336"/>
      <c r="AA162" s="647"/>
      <c r="AB162" s="336">
        <v>1.8985398741187477E-2</v>
      </c>
      <c r="AC162" s="340">
        <v>-0.24754186593673277</v>
      </c>
      <c r="AD162" s="813">
        <v>0</v>
      </c>
      <c r="AE162" s="337" t="s">
        <v>1875</v>
      </c>
      <c r="AF162" s="787" t="s">
        <v>1736</v>
      </c>
      <c r="AG162" s="341" t="s">
        <v>1437</v>
      </c>
      <c r="AH162" s="341" t="s">
        <v>1812</v>
      </c>
      <c r="AI162" s="341">
        <v>0</v>
      </c>
      <c r="AJ162" s="341">
        <v>0</v>
      </c>
      <c r="AK162" s="341">
        <v>0</v>
      </c>
      <c r="AL162" s="336">
        <v>0.01</v>
      </c>
      <c r="AM162" s="336">
        <v>0.2</v>
      </c>
      <c r="AN162" s="647" t="s">
        <v>635</v>
      </c>
      <c r="AO162" s="334" t="s">
        <v>1321</v>
      </c>
      <c r="AP162" s="337" t="s">
        <v>1757</v>
      </c>
      <c r="AQ162" s="343" t="s">
        <v>2458</v>
      </c>
      <c r="AR162" s="336">
        <v>0</v>
      </c>
      <c r="AS162" s="336">
        <v>0</v>
      </c>
      <c r="AT162" s="336" t="s">
        <v>1418</v>
      </c>
      <c r="AW162" s="192"/>
      <c r="AX162" s="192"/>
      <c r="AY162" s="178"/>
      <c r="AZ162" s="178"/>
      <c r="BA162" s="178"/>
      <c r="BB162" s="794"/>
      <c r="BC162" s="178"/>
      <c r="BD162" s="178"/>
      <c r="BE162" s="178"/>
      <c r="BF162" s="178"/>
      <c r="BG162" s="794"/>
      <c r="BH162" s="180"/>
      <c r="BI162" s="193"/>
      <c r="BJ162" s="193"/>
      <c r="BK162" s="193"/>
      <c r="BL162" s="180"/>
      <c r="BM162" s="180"/>
      <c r="BN162" s="180"/>
      <c r="BO162" s="180"/>
      <c r="BP162" s="180"/>
      <c r="BQ162" s="180"/>
      <c r="BR162" s="180"/>
      <c r="BS162" s="180"/>
      <c r="BT162" s="181"/>
      <c r="BU162" s="182"/>
      <c r="BV162" s="183"/>
      <c r="BW162" s="179"/>
    </row>
    <row r="163" spans="2:75" customFormat="1" ht="18.75">
      <c r="B163" s="330" t="s">
        <v>2684</v>
      </c>
      <c r="C163" s="331">
        <v>29242441000181</v>
      </c>
      <c r="D163" s="332" t="s">
        <v>13</v>
      </c>
      <c r="E163" s="332" t="s">
        <v>1418</v>
      </c>
      <c r="F163" s="332" t="s">
        <v>1418</v>
      </c>
      <c r="G163" s="333" t="s">
        <v>1418</v>
      </c>
      <c r="H163" s="333" t="s">
        <v>1418</v>
      </c>
      <c r="I163" s="333" t="s">
        <v>1418</v>
      </c>
      <c r="J163" s="333" t="s">
        <v>608</v>
      </c>
      <c r="K163" s="334" t="s">
        <v>48</v>
      </c>
      <c r="L163" s="335" t="s">
        <v>1418</v>
      </c>
      <c r="M163" s="335" t="s">
        <v>1418</v>
      </c>
      <c r="N163" s="334">
        <v>476781</v>
      </c>
      <c r="O163" s="334" t="s">
        <v>1321</v>
      </c>
      <c r="P163" s="338">
        <v>43374</v>
      </c>
      <c r="Q163" s="339"/>
      <c r="R163" s="339"/>
      <c r="S163" s="334">
        <v>3</v>
      </c>
      <c r="T163" s="336"/>
      <c r="U163" s="647"/>
      <c r="V163" s="336"/>
      <c r="W163" s="647"/>
      <c r="X163" s="336"/>
      <c r="Y163" s="647"/>
      <c r="Z163" s="336"/>
      <c r="AA163" s="647"/>
      <c r="AB163" s="336"/>
      <c r="AC163" s="340"/>
      <c r="AD163" s="813">
        <v>28036851000103</v>
      </c>
      <c r="AE163" s="337" t="s">
        <v>1891</v>
      </c>
      <c r="AF163" s="787" t="s">
        <v>1736</v>
      </c>
      <c r="AG163" s="341" t="s">
        <v>1437</v>
      </c>
      <c r="AH163" s="341" t="s">
        <v>2144</v>
      </c>
      <c r="AI163" s="341">
        <v>0</v>
      </c>
      <c r="AJ163" s="341">
        <v>1</v>
      </c>
      <c r="AK163" s="341">
        <v>1</v>
      </c>
      <c r="AL163" s="336">
        <v>1.95E-2</v>
      </c>
      <c r="AM163" s="336">
        <v>0.2</v>
      </c>
      <c r="AN163" s="647" t="s">
        <v>64</v>
      </c>
      <c r="AO163" s="334"/>
      <c r="AP163" s="337" t="s">
        <v>1757</v>
      </c>
      <c r="AQ163" s="343" t="s">
        <v>2202</v>
      </c>
      <c r="AR163" s="336">
        <v>0</v>
      </c>
      <c r="AS163" s="336">
        <v>0</v>
      </c>
      <c r="AT163" s="336" t="s">
        <v>1418</v>
      </c>
      <c r="AW163" s="192"/>
      <c r="AX163" s="192"/>
      <c r="AY163" s="178"/>
      <c r="AZ163" s="178"/>
      <c r="BA163" s="178"/>
      <c r="BB163" s="794"/>
      <c r="BC163" s="178"/>
      <c r="BD163" s="178"/>
      <c r="BE163" s="178"/>
      <c r="BF163" s="178"/>
      <c r="BG163" s="794"/>
      <c r="BH163" s="180"/>
      <c r="BI163" s="193"/>
      <c r="BJ163" s="193"/>
      <c r="BK163" s="193"/>
      <c r="BL163" s="180"/>
      <c r="BM163" s="180"/>
      <c r="BN163" s="180"/>
      <c r="BO163" s="180"/>
      <c r="BP163" s="180"/>
      <c r="BQ163" s="180"/>
      <c r="BR163" s="180"/>
      <c r="BS163" s="180"/>
      <c r="BT163" s="181"/>
      <c r="BU163" s="182"/>
      <c r="BV163" s="183"/>
      <c r="BW163" s="179"/>
    </row>
    <row r="164" spans="2:75" customFormat="1" ht="18.75">
      <c r="B164" s="330" t="s">
        <v>78</v>
      </c>
      <c r="C164" s="331">
        <v>575922000127</v>
      </c>
      <c r="D164" s="332" t="s">
        <v>14</v>
      </c>
      <c r="E164" s="332" t="s">
        <v>607</v>
      </c>
      <c r="F164" s="332" t="s">
        <v>1418</v>
      </c>
      <c r="G164" s="333" t="s">
        <v>1418</v>
      </c>
      <c r="H164" s="333" t="s">
        <v>34</v>
      </c>
      <c r="I164" s="333" t="s">
        <v>34</v>
      </c>
      <c r="J164" s="333" t="s">
        <v>608</v>
      </c>
      <c r="K164" s="334" t="s">
        <v>48</v>
      </c>
      <c r="L164" s="335" t="s">
        <v>1418</v>
      </c>
      <c r="M164" s="335" t="s">
        <v>34</v>
      </c>
      <c r="N164" s="334">
        <v>190330</v>
      </c>
      <c r="O164" s="334" t="s">
        <v>1321</v>
      </c>
      <c r="P164" s="338">
        <v>34823</v>
      </c>
      <c r="Q164" s="339">
        <v>28.837547000000001</v>
      </c>
      <c r="R164" s="339">
        <v>37.779361324</v>
      </c>
      <c r="S164" s="334">
        <v>3</v>
      </c>
      <c r="T164" s="336">
        <v>-0.1098793866919977</v>
      </c>
      <c r="U164" s="647">
        <v>-1.0746241865214043</v>
      </c>
      <c r="V164" s="336">
        <v>-0.17762817074965076</v>
      </c>
      <c r="W164" s="647">
        <v>-1.5286228884800261</v>
      </c>
      <c r="X164" s="336">
        <v>-0.17778322617147868</v>
      </c>
      <c r="Y164" s="647">
        <v>-1.1534316426767226</v>
      </c>
      <c r="Z164" s="336">
        <v>-0.30810709059695662</v>
      </c>
      <c r="AA164" s="647">
        <v>-1.6145908073888615</v>
      </c>
      <c r="AB164" s="336">
        <v>0.2174135295891613</v>
      </c>
      <c r="AC164" s="340">
        <v>-1.3514780091742804</v>
      </c>
      <c r="AD164" s="813">
        <v>0</v>
      </c>
      <c r="AE164" s="337" t="s">
        <v>1801</v>
      </c>
      <c r="AF164" s="787" t="s">
        <v>1801</v>
      </c>
      <c r="AG164" s="341" t="s">
        <v>719</v>
      </c>
      <c r="AH164" s="341" t="s">
        <v>1742</v>
      </c>
      <c r="AI164" s="341">
        <v>1000</v>
      </c>
      <c r="AJ164" s="341">
        <v>100</v>
      </c>
      <c r="AK164" s="341">
        <v>100</v>
      </c>
      <c r="AL164" s="336">
        <v>0.02</v>
      </c>
      <c r="AM164" s="336">
        <v>0</v>
      </c>
      <c r="AN164" s="647" t="s">
        <v>666</v>
      </c>
      <c r="AO164" s="334" t="s">
        <v>1324</v>
      </c>
      <c r="AP164" s="337" t="s">
        <v>1739</v>
      </c>
      <c r="AQ164" s="343" t="s">
        <v>670</v>
      </c>
      <c r="AR164" s="336">
        <v>4.0000000000000001E-3</v>
      </c>
      <c r="AS164" s="336">
        <v>4.0000000000000001E-3</v>
      </c>
      <c r="AT164" s="336" t="s">
        <v>1418</v>
      </c>
      <c r="AW164" s="192"/>
      <c r="AX164" s="192"/>
      <c r="AY164" s="178"/>
      <c r="AZ164" s="178"/>
      <c r="BA164" s="178"/>
      <c r="BB164" s="794"/>
      <c r="BC164" s="178"/>
      <c r="BD164" s="178"/>
      <c r="BE164" s="178"/>
      <c r="BF164" s="178"/>
      <c r="BG164" s="794"/>
      <c r="BH164" s="180"/>
      <c r="BI164" s="193"/>
      <c r="BJ164" s="193"/>
      <c r="BK164" s="193"/>
      <c r="BL164" s="180"/>
      <c r="BM164" s="180"/>
      <c r="BN164" s="180"/>
      <c r="BO164" s="180"/>
      <c r="BP164" s="180"/>
      <c r="BQ164" s="180"/>
      <c r="BR164" s="180"/>
      <c r="BS164" s="180"/>
      <c r="BT164" s="181"/>
      <c r="BU164" s="182"/>
      <c r="BV164" s="183"/>
      <c r="BW164" s="179"/>
    </row>
    <row r="165" spans="2:75" customFormat="1" ht="18.75">
      <c r="B165" s="330" t="s">
        <v>1502</v>
      </c>
      <c r="C165" s="331">
        <v>4515848000104</v>
      </c>
      <c r="D165" s="332" t="s">
        <v>14</v>
      </c>
      <c r="E165" s="332" t="s">
        <v>607</v>
      </c>
      <c r="F165" s="332" t="s">
        <v>1418</v>
      </c>
      <c r="G165" s="333" t="s">
        <v>1418</v>
      </c>
      <c r="H165" s="333" t="s">
        <v>34</v>
      </c>
      <c r="I165" s="333" t="s">
        <v>34</v>
      </c>
      <c r="J165" s="333" t="s">
        <v>608</v>
      </c>
      <c r="K165" s="334" t="s">
        <v>48</v>
      </c>
      <c r="L165" s="335" t="s">
        <v>1418</v>
      </c>
      <c r="M165" s="335" t="s">
        <v>1418</v>
      </c>
      <c r="N165" s="334">
        <v>93386</v>
      </c>
      <c r="O165" s="334" t="s">
        <v>1321</v>
      </c>
      <c r="P165" s="338">
        <v>37092</v>
      </c>
      <c r="Q165" s="339">
        <v>10.466879</v>
      </c>
      <c r="R165" s="339">
        <v>12.906892122580643</v>
      </c>
      <c r="S165" s="334">
        <v>3</v>
      </c>
      <c r="T165" s="336">
        <v>-4.5425873469417843E-2</v>
      </c>
      <c r="U165" s="647">
        <v>-0.44426660717476085</v>
      </c>
      <c r="V165" s="336">
        <v>-6.5582781937790213E-2</v>
      </c>
      <c r="W165" s="647">
        <v>-0.56438875172336744</v>
      </c>
      <c r="X165" s="336">
        <v>-7.0435664904309081E-2</v>
      </c>
      <c r="Y165" s="647">
        <v>-0.45697632123765553</v>
      </c>
      <c r="Z165" s="336">
        <v>-0.13190970563892945</v>
      </c>
      <c r="AA165" s="647">
        <v>-0.69125380307651352</v>
      </c>
      <c r="AB165" s="336">
        <v>0.2007335587935283</v>
      </c>
      <c r="AC165" s="340">
        <v>-0.90559952415247791</v>
      </c>
      <c r="AD165" s="813">
        <v>0</v>
      </c>
      <c r="AE165" s="337" t="s">
        <v>1765</v>
      </c>
      <c r="AF165" s="787" t="s">
        <v>1736</v>
      </c>
      <c r="AG165" s="341" t="s">
        <v>1437</v>
      </c>
      <c r="AH165" s="341" t="s">
        <v>1742</v>
      </c>
      <c r="AI165" s="341">
        <v>500</v>
      </c>
      <c r="AJ165" s="341">
        <v>100</v>
      </c>
      <c r="AK165" s="341">
        <v>100</v>
      </c>
      <c r="AL165" s="336">
        <v>0.04</v>
      </c>
      <c r="AM165" s="336">
        <v>0.2</v>
      </c>
      <c r="AN165" s="647" t="s">
        <v>2152</v>
      </c>
      <c r="AO165" s="334" t="s">
        <v>1324</v>
      </c>
      <c r="AP165" s="337" t="s">
        <v>1739</v>
      </c>
      <c r="AQ165" s="343" t="s">
        <v>670</v>
      </c>
      <c r="AR165" s="336">
        <v>3.5000000000000001E-3</v>
      </c>
      <c r="AS165" s="336">
        <v>3.5000000000000001E-3</v>
      </c>
      <c r="AT165" s="336" t="s">
        <v>1418</v>
      </c>
      <c r="AW165" s="192"/>
      <c r="AX165" s="192"/>
      <c r="AY165" s="178"/>
      <c r="AZ165" s="178"/>
      <c r="BA165" s="178"/>
      <c r="BB165" s="178"/>
      <c r="BC165" s="178"/>
      <c r="BD165" s="178"/>
      <c r="BE165" s="178"/>
      <c r="BF165" s="178"/>
      <c r="BG165" s="794"/>
      <c r="BH165" s="180"/>
      <c r="BI165" s="193"/>
      <c r="BJ165" s="193"/>
      <c r="BK165" s="193"/>
      <c r="BL165" s="212"/>
      <c r="BM165" s="180"/>
      <c r="BN165" s="180"/>
      <c r="BO165" s="180"/>
      <c r="BP165" s="180"/>
      <c r="BQ165" s="180"/>
      <c r="BR165" s="180"/>
      <c r="BS165" s="180"/>
      <c r="BT165" s="180"/>
      <c r="BU165" s="180"/>
      <c r="BV165" s="183"/>
      <c r="BW165" s="178"/>
    </row>
    <row r="166" spans="2:75" customFormat="1" ht="18.75">
      <c r="B166" s="330" t="s">
        <v>784</v>
      </c>
      <c r="C166" s="331">
        <v>7279657000189</v>
      </c>
      <c r="D166" s="332" t="s">
        <v>14</v>
      </c>
      <c r="E166" s="332" t="s">
        <v>607</v>
      </c>
      <c r="F166" s="332" t="s">
        <v>1418</v>
      </c>
      <c r="G166" s="333" t="s">
        <v>1418</v>
      </c>
      <c r="H166" s="333" t="s">
        <v>34</v>
      </c>
      <c r="I166" s="333" t="s">
        <v>34</v>
      </c>
      <c r="J166" s="333" t="s">
        <v>608</v>
      </c>
      <c r="K166" s="334" t="s">
        <v>48</v>
      </c>
      <c r="L166" s="335" t="s">
        <v>1418</v>
      </c>
      <c r="M166" s="335" t="s">
        <v>34</v>
      </c>
      <c r="N166" s="334">
        <v>145327</v>
      </c>
      <c r="O166" s="334" t="s">
        <v>1321</v>
      </c>
      <c r="P166" s="338">
        <v>38506</v>
      </c>
      <c r="Q166" s="339">
        <v>346.29610600000001</v>
      </c>
      <c r="R166" s="339">
        <v>368.70966954800008</v>
      </c>
      <c r="S166" s="334">
        <v>3</v>
      </c>
      <c r="T166" s="336">
        <v>0.10003746661042556</v>
      </c>
      <c r="U166" s="647">
        <v>0.97836986912960189</v>
      </c>
      <c r="V166" s="336">
        <v>7.5593826871339864E-2</v>
      </c>
      <c r="W166" s="647">
        <v>0.65054125984435807</v>
      </c>
      <c r="X166" s="336">
        <v>3.4824188825507862E-2</v>
      </c>
      <c r="Y166" s="647">
        <v>0.22593425817994212</v>
      </c>
      <c r="Z166" s="336">
        <v>-6.1852595214318629E-2</v>
      </c>
      <c r="AA166" s="647">
        <v>-0.32412961172912907</v>
      </c>
      <c r="AB166" s="336">
        <v>0.1887517325032658</v>
      </c>
      <c r="AC166" s="340">
        <v>-0.21513766245838298</v>
      </c>
      <c r="AD166" s="813">
        <v>11977607000142</v>
      </c>
      <c r="AE166" s="337" t="s">
        <v>1783</v>
      </c>
      <c r="AF166" s="787" t="s">
        <v>1780</v>
      </c>
      <c r="AG166" s="341" t="s">
        <v>719</v>
      </c>
      <c r="AH166" s="341" t="s">
        <v>1742</v>
      </c>
      <c r="AI166" s="341">
        <v>1000</v>
      </c>
      <c r="AJ166" s="341">
        <v>500</v>
      </c>
      <c r="AK166" s="341">
        <v>500</v>
      </c>
      <c r="AL166" s="336">
        <v>0.02</v>
      </c>
      <c r="AM166" s="336">
        <v>0.2</v>
      </c>
      <c r="AN166" s="647" t="s">
        <v>666</v>
      </c>
      <c r="AO166" s="334" t="s">
        <v>1324</v>
      </c>
      <c r="AP166" s="337" t="s">
        <v>1739</v>
      </c>
      <c r="AQ166" s="343" t="s">
        <v>659</v>
      </c>
      <c r="AR166" s="336">
        <v>5.5999999999999999E-3</v>
      </c>
      <c r="AS166" s="336">
        <v>5.5999999999999999E-3</v>
      </c>
      <c r="AT166" s="336" t="s">
        <v>1418</v>
      </c>
      <c r="AW166" s="192"/>
      <c r="AX166" s="192"/>
      <c r="AY166" s="178"/>
      <c r="AZ166" s="178"/>
      <c r="BA166" s="178"/>
      <c r="BB166" s="794"/>
      <c r="BC166" s="178"/>
      <c r="BD166" s="178"/>
      <c r="BE166" s="178"/>
      <c r="BF166" s="178"/>
      <c r="BG166" s="794"/>
      <c r="BH166" s="180"/>
      <c r="BI166" s="193"/>
      <c r="BJ166" s="193"/>
      <c r="BK166" s="193"/>
      <c r="BL166" s="180"/>
      <c r="BM166" s="180"/>
      <c r="BN166" s="180"/>
      <c r="BO166" s="180"/>
      <c r="BP166" s="180"/>
      <c r="BQ166" s="180"/>
      <c r="BR166" s="180"/>
      <c r="BS166" s="180"/>
      <c r="BT166" s="181"/>
      <c r="BU166" s="182"/>
      <c r="BV166" s="183"/>
      <c r="BW166" s="179"/>
    </row>
    <row r="167" spans="2:75" customFormat="1" ht="18.75">
      <c r="B167" s="330" t="s">
        <v>2675</v>
      </c>
      <c r="C167" s="331">
        <v>23883385000188</v>
      </c>
      <c r="D167" s="332" t="s">
        <v>11</v>
      </c>
      <c r="E167" s="332" t="s">
        <v>1418</v>
      </c>
      <c r="F167" s="332" t="s">
        <v>1418</v>
      </c>
      <c r="G167" s="333" t="s">
        <v>1418</v>
      </c>
      <c r="H167" s="333" t="s">
        <v>1418</v>
      </c>
      <c r="I167" s="333" t="s">
        <v>1418</v>
      </c>
      <c r="J167" s="333" t="s">
        <v>608</v>
      </c>
      <c r="K167" s="334" t="s">
        <v>48</v>
      </c>
      <c r="L167" s="335" t="s">
        <v>1418</v>
      </c>
      <c r="M167" s="335" t="s">
        <v>1418</v>
      </c>
      <c r="N167" s="334">
        <v>423572</v>
      </c>
      <c r="O167" s="334" t="s">
        <v>1321</v>
      </c>
      <c r="P167" s="338">
        <v>42622</v>
      </c>
      <c r="Q167" s="339"/>
      <c r="R167" s="339"/>
      <c r="S167" s="334">
        <v>3</v>
      </c>
      <c r="T167" s="336"/>
      <c r="U167" s="647"/>
      <c r="V167" s="336"/>
      <c r="W167" s="647"/>
      <c r="X167" s="336"/>
      <c r="Y167" s="647"/>
      <c r="Z167" s="336"/>
      <c r="AA167" s="647"/>
      <c r="AB167" s="336"/>
      <c r="AC167" s="340"/>
      <c r="AD167" s="813">
        <v>23738226000190</v>
      </c>
      <c r="AE167" s="337" t="s">
        <v>1894</v>
      </c>
      <c r="AF167" s="787" t="s">
        <v>1736</v>
      </c>
      <c r="AG167" s="341" t="s">
        <v>1437</v>
      </c>
      <c r="AH167" s="341" t="s">
        <v>2144</v>
      </c>
      <c r="AI167" s="341">
        <v>0</v>
      </c>
      <c r="AJ167" s="341">
        <v>0</v>
      </c>
      <c r="AK167" s="341">
        <v>0</v>
      </c>
      <c r="AL167" s="336">
        <v>5.4999999999999997E-3</v>
      </c>
      <c r="AM167" s="336">
        <v>0</v>
      </c>
      <c r="AN167" s="647" t="s">
        <v>64</v>
      </c>
      <c r="AO167" s="334"/>
      <c r="AP167" s="337" t="s">
        <v>1744</v>
      </c>
      <c r="AQ167" s="343" t="s">
        <v>2215</v>
      </c>
      <c r="AR167" s="336">
        <v>0</v>
      </c>
      <c r="AS167" s="336">
        <v>0</v>
      </c>
      <c r="AT167" s="336" t="s">
        <v>1418</v>
      </c>
      <c r="AW167" s="192"/>
      <c r="AX167" s="192"/>
      <c r="AY167" s="178"/>
      <c r="AZ167" s="178"/>
      <c r="BA167" s="178"/>
      <c r="BB167" s="794"/>
      <c r="BC167" s="178"/>
      <c r="BD167" s="178"/>
      <c r="BE167" s="178"/>
      <c r="BF167" s="178"/>
      <c r="BG167" s="794"/>
      <c r="BH167" s="180"/>
      <c r="BI167" s="193"/>
      <c r="BJ167" s="193"/>
      <c r="BK167" s="193"/>
      <c r="BL167" s="180"/>
      <c r="BM167" s="180"/>
      <c r="BN167" s="180"/>
      <c r="BO167" s="180"/>
      <c r="BP167" s="180"/>
      <c r="BQ167" s="180"/>
      <c r="BR167" s="180"/>
      <c r="BS167" s="180"/>
      <c r="BT167" s="181"/>
      <c r="BU167" s="182"/>
      <c r="BV167" s="183"/>
      <c r="BW167" s="179"/>
    </row>
    <row r="168" spans="2:75" customFormat="1" ht="18.75">
      <c r="B168" s="330" t="s">
        <v>794</v>
      </c>
      <c r="C168" s="331">
        <v>33824951000134</v>
      </c>
      <c r="D168" s="332" t="s">
        <v>14</v>
      </c>
      <c r="E168" s="332" t="s">
        <v>607</v>
      </c>
      <c r="F168" s="332" t="s">
        <v>1418</v>
      </c>
      <c r="G168" s="333" t="s">
        <v>1418</v>
      </c>
      <c r="H168" s="333" t="s">
        <v>34</v>
      </c>
      <c r="I168" s="333" t="s">
        <v>34</v>
      </c>
      <c r="J168" s="333" t="s">
        <v>608</v>
      </c>
      <c r="K168" s="334" t="s">
        <v>48</v>
      </c>
      <c r="L168" s="335" t="s">
        <v>1418</v>
      </c>
      <c r="M168" s="335" t="s">
        <v>34</v>
      </c>
      <c r="N168" s="334">
        <v>505341</v>
      </c>
      <c r="O168" s="334" t="s">
        <v>1321</v>
      </c>
      <c r="P168" s="338">
        <v>43695</v>
      </c>
      <c r="Q168" s="339">
        <v>2.1278279499999999</v>
      </c>
      <c r="R168" s="339">
        <v>2.2201369058634537</v>
      </c>
      <c r="S168" s="334">
        <v>3</v>
      </c>
      <c r="T168" s="336">
        <v>2.9524899973525365E-2</v>
      </c>
      <c r="U168" s="647">
        <v>0.28875453869352752</v>
      </c>
      <c r="V168" s="336">
        <v>-8.9466920613860967E-3</v>
      </c>
      <c r="W168" s="647">
        <v>-7.6992957837146575E-2</v>
      </c>
      <c r="X168" s="336">
        <v>1.7126175332351057E-2</v>
      </c>
      <c r="Y168" s="647">
        <v>0.11111212779607163</v>
      </c>
      <c r="Z168" s="336">
        <v>-4.0104647720053732E-2</v>
      </c>
      <c r="AA168" s="647">
        <v>-0.21016262695191287</v>
      </c>
      <c r="AB168" s="336">
        <v>0.17555765003475057</v>
      </c>
      <c r="AC168" s="340">
        <v>-0.71286056417180477</v>
      </c>
      <c r="AD168" s="813">
        <v>30530788000109</v>
      </c>
      <c r="AE168" s="337" t="s">
        <v>1790</v>
      </c>
      <c r="AF168" s="787" t="s">
        <v>1790</v>
      </c>
      <c r="AG168" s="341" t="s">
        <v>1439</v>
      </c>
      <c r="AH168" s="341" t="s">
        <v>1742</v>
      </c>
      <c r="AI168" s="341">
        <v>200</v>
      </c>
      <c r="AJ168" s="341">
        <v>200</v>
      </c>
      <c r="AK168" s="341">
        <v>200</v>
      </c>
      <c r="AL168" s="336">
        <v>1.4999999999999999E-2</v>
      </c>
      <c r="AM168" s="336">
        <v>0.2</v>
      </c>
      <c r="AN168" s="647" t="s">
        <v>666</v>
      </c>
      <c r="AO168" s="334" t="s">
        <v>1324</v>
      </c>
      <c r="AP168" s="337" t="s">
        <v>1739</v>
      </c>
      <c r="AQ168" s="343" t="s">
        <v>659</v>
      </c>
      <c r="AR168" s="336">
        <v>4.9994999999999996E-3</v>
      </c>
      <c r="AS168" s="336">
        <v>4.9994999999999996E-3</v>
      </c>
      <c r="AT168" s="336" t="s">
        <v>1418</v>
      </c>
      <c r="AW168" s="192"/>
      <c r="AX168" s="192"/>
      <c r="AY168" s="178"/>
      <c r="AZ168" s="178"/>
      <c r="BA168" s="178"/>
      <c r="BB168" s="794"/>
      <c r="BC168" s="178"/>
      <c r="BD168" s="178"/>
      <c r="BE168" s="178"/>
      <c r="BF168" s="178"/>
      <c r="BG168" s="794"/>
      <c r="BH168" s="180"/>
      <c r="BI168" s="193"/>
      <c r="BJ168" s="193"/>
      <c r="BK168" s="193"/>
      <c r="BL168" s="180"/>
      <c r="BM168" s="180"/>
      <c r="BN168" s="180"/>
      <c r="BO168" s="180"/>
      <c r="BP168" s="180"/>
      <c r="BQ168" s="180"/>
      <c r="BR168" s="180"/>
      <c r="BS168" s="180"/>
      <c r="BT168" s="181"/>
      <c r="BU168" s="182"/>
      <c r="BV168" s="183"/>
      <c r="BW168" s="179"/>
    </row>
    <row r="169" spans="2:75" customFormat="1" ht="18.75">
      <c r="B169" s="330" t="s">
        <v>124</v>
      </c>
      <c r="C169" s="331">
        <v>37830181000193</v>
      </c>
      <c r="D169" s="332" t="s">
        <v>14</v>
      </c>
      <c r="E169" s="332" t="s">
        <v>607</v>
      </c>
      <c r="F169" s="332" t="s">
        <v>1418</v>
      </c>
      <c r="G169" s="333" t="s">
        <v>1418</v>
      </c>
      <c r="H169" s="333" t="s">
        <v>34</v>
      </c>
      <c r="I169" s="333" t="s">
        <v>34</v>
      </c>
      <c r="J169" s="333" t="s">
        <v>608</v>
      </c>
      <c r="K169" s="334" t="s">
        <v>48</v>
      </c>
      <c r="L169" s="335" t="s">
        <v>1418</v>
      </c>
      <c r="M169" s="335" t="s">
        <v>34</v>
      </c>
      <c r="N169" s="334">
        <v>548936</v>
      </c>
      <c r="O169" s="334" t="s">
        <v>1321</v>
      </c>
      <c r="P169" s="338">
        <v>44049</v>
      </c>
      <c r="Q169" s="339">
        <v>7.3016659199999996</v>
      </c>
      <c r="R169" s="339">
        <v>7.1305386089959892</v>
      </c>
      <c r="S169" s="334">
        <v>3</v>
      </c>
      <c r="T169" s="336">
        <v>0.19331173497189647</v>
      </c>
      <c r="U169" s="647">
        <v>1.8905954264335609</v>
      </c>
      <c r="V169" s="336">
        <v>0.20498460016975906</v>
      </c>
      <c r="W169" s="647">
        <v>1.7640453666949469</v>
      </c>
      <c r="X169" s="336">
        <v>0.48831292817585936</v>
      </c>
      <c r="Y169" s="647">
        <v>3.1681030602004028</v>
      </c>
      <c r="Z169" s="336"/>
      <c r="AA169" s="647"/>
      <c r="AB169" s="336">
        <v>0.22223400967196591</v>
      </c>
      <c r="AC169" s="340">
        <v>0.39950305947207282</v>
      </c>
      <c r="AD169" s="813">
        <v>37830134000140</v>
      </c>
      <c r="AE169" s="337" t="s">
        <v>2017</v>
      </c>
      <c r="AF169" s="787" t="s">
        <v>1780</v>
      </c>
      <c r="AG169" s="341" t="s">
        <v>719</v>
      </c>
      <c r="AH169" s="341" t="s">
        <v>1742</v>
      </c>
      <c r="AI169" s="341">
        <v>5000</v>
      </c>
      <c r="AJ169" s="341">
        <v>5000</v>
      </c>
      <c r="AK169" s="341">
        <v>5000</v>
      </c>
      <c r="AL169" s="336">
        <v>0.02</v>
      </c>
      <c r="AM169" s="336">
        <v>0</v>
      </c>
      <c r="AN169" s="647" t="s">
        <v>666</v>
      </c>
      <c r="AO169" s="334" t="s">
        <v>1324</v>
      </c>
      <c r="AP169" s="337" t="s">
        <v>1739</v>
      </c>
      <c r="AQ169" s="343" t="s">
        <v>659</v>
      </c>
      <c r="AR169" s="336">
        <v>4.0000000000000001E-3</v>
      </c>
      <c r="AS169" s="336">
        <v>4.0000000000000001E-3</v>
      </c>
      <c r="AT169" s="336" t="s">
        <v>1418</v>
      </c>
      <c r="AW169" s="192"/>
      <c r="AX169" s="192"/>
      <c r="AY169" s="178"/>
      <c r="AZ169" s="178"/>
      <c r="BA169" s="178"/>
      <c r="BB169" s="794"/>
      <c r="BC169" s="178"/>
      <c r="BD169" s="178"/>
      <c r="BE169" s="178"/>
      <c r="BF169" s="178"/>
      <c r="BG169" s="794"/>
      <c r="BH169" s="180"/>
      <c r="BI169" s="193"/>
      <c r="BJ169" s="193"/>
      <c r="BK169" s="193"/>
      <c r="BL169" s="180"/>
      <c r="BM169" s="180"/>
      <c r="BN169" s="180"/>
      <c r="BO169" s="180"/>
      <c r="BP169" s="180"/>
      <c r="BQ169" s="180"/>
      <c r="BR169" s="180"/>
      <c r="BS169" s="180"/>
      <c r="BT169" s="181"/>
      <c r="BU169" s="182"/>
      <c r="BV169" s="183"/>
      <c r="BW169" s="179"/>
    </row>
    <row r="170" spans="2:75" customFormat="1" ht="18.75">
      <c r="B170" s="330" t="s">
        <v>817</v>
      </c>
      <c r="C170" s="331">
        <v>32158441000102</v>
      </c>
      <c r="D170" s="332" t="s">
        <v>14</v>
      </c>
      <c r="E170" s="332" t="s">
        <v>607</v>
      </c>
      <c r="F170" s="332" t="s">
        <v>1418</v>
      </c>
      <c r="G170" s="333" t="s">
        <v>1418</v>
      </c>
      <c r="H170" s="333" t="s">
        <v>34</v>
      </c>
      <c r="I170" s="333" t="s">
        <v>34</v>
      </c>
      <c r="J170" s="333" t="s">
        <v>608</v>
      </c>
      <c r="K170" s="334" t="s">
        <v>48</v>
      </c>
      <c r="L170" s="335" t="s">
        <v>1418</v>
      </c>
      <c r="M170" s="335" t="s">
        <v>34</v>
      </c>
      <c r="N170" s="334">
        <v>485683</v>
      </c>
      <c r="O170" s="334" t="s">
        <v>1321</v>
      </c>
      <c r="P170" s="338">
        <v>43464</v>
      </c>
      <c r="Q170" s="339">
        <v>12.193976470000001</v>
      </c>
      <c r="R170" s="339">
        <v>11.087574931713148</v>
      </c>
      <c r="S170" s="334">
        <v>3</v>
      </c>
      <c r="T170" s="336">
        <v>0.15960098550282109</v>
      </c>
      <c r="U170" s="647">
        <v>1.5609031354966088</v>
      </c>
      <c r="V170" s="336">
        <v>0.15697063399693678</v>
      </c>
      <c r="W170" s="647">
        <v>1.3508493778564135</v>
      </c>
      <c r="X170" s="336">
        <v>4.2568923368236034E-2</v>
      </c>
      <c r="Y170" s="647">
        <v>0.27618096636543688</v>
      </c>
      <c r="Z170" s="336">
        <v>-2.5625711091610048E-2</v>
      </c>
      <c r="AA170" s="647">
        <v>-0.13428784608998237</v>
      </c>
      <c r="AB170" s="336">
        <v>0.20760024013994244</v>
      </c>
      <c r="AC170" s="340">
        <v>0.19638320544519591</v>
      </c>
      <c r="AD170" s="813">
        <v>24752576000173</v>
      </c>
      <c r="AE170" s="337" t="s">
        <v>1745</v>
      </c>
      <c r="AF170" s="787" t="s">
        <v>1780</v>
      </c>
      <c r="AG170" s="341" t="s">
        <v>719</v>
      </c>
      <c r="AH170" s="341" t="s">
        <v>1742</v>
      </c>
      <c r="AI170" s="341">
        <v>100</v>
      </c>
      <c r="AJ170" s="341">
        <v>100</v>
      </c>
      <c r="AK170" s="341">
        <v>100</v>
      </c>
      <c r="AL170" s="336">
        <v>1.4999999999999999E-2</v>
      </c>
      <c r="AM170" s="336">
        <v>0.2</v>
      </c>
      <c r="AN170" s="647" t="s">
        <v>666</v>
      </c>
      <c r="AO170" s="334" t="s">
        <v>1324</v>
      </c>
      <c r="AP170" s="337" t="s">
        <v>1739</v>
      </c>
      <c r="AQ170" s="343" t="s">
        <v>670</v>
      </c>
      <c r="AR170" s="336">
        <v>4.0000000000000001E-3</v>
      </c>
      <c r="AS170" s="336">
        <v>4.0000000000000001E-3</v>
      </c>
      <c r="AT170" s="336" t="s">
        <v>1418</v>
      </c>
      <c r="AW170" s="192"/>
      <c r="AX170" s="192"/>
      <c r="AY170" s="178"/>
      <c r="AZ170" s="178"/>
      <c r="BA170" s="178"/>
      <c r="BB170" s="794"/>
      <c r="BC170" s="178"/>
      <c r="BD170" s="178"/>
      <c r="BE170" s="178"/>
      <c r="BF170" s="178"/>
      <c r="BG170" s="794"/>
      <c r="BH170" s="180"/>
      <c r="BI170" s="193"/>
      <c r="BJ170" s="193"/>
      <c r="BK170" s="193"/>
      <c r="BL170" s="180"/>
      <c r="BM170" s="180"/>
      <c r="BN170" s="180"/>
      <c r="BO170" s="180"/>
      <c r="BP170" s="180"/>
      <c r="BQ170" s="180"/>
      <c r="BR170" s="180"/>
      <c r="BS170" s="180"/>
      <c r="BT170" s="181"/>
      <c r="BU170" s="182"/>
      <c r="BV170" s="183"/>
      <c r="BW170" s="179"/>
    </row>
    <row r="171" spans="2:75" customFormat="1" ht="18.75">
      <c r="B171" s="330" t="s">
        <v>134</v>
      </c>
      <c r="C171" s="331">
        <v>39345047000122</v>
      </c>
      <c r="D171" s="332" t="s">
        <v>14</v>
      </c>
      <c r="E171" s="332" t="s">
        <v>607</v>
      </c>
      <c r="F171" s="332" t="s">
        <v>1418</v>
      </c>
      <c r="G171" s="333" t="s">
        <v>1418</v>
      </c>
      <c r="H171" s="333" t="s">
        <v>34</v>
      </c>
      <c r="I171" s="333" t="s">
        <v>34</v>
      </c>
      <c r="J171" s="333" t="s">
        <v>611</v>
      </c>
      <c r="K171" s="334" t="s">
        <v>1418</v>
      </c>
      <c r="L171" s="335" t="s">
        <v>1418</v>
      </c>
      <c r="M171" s="335" t="s">
        <v>1415</v>
      </c>
      <c r="N171" s="334">
        <v>563188</v>
      </c>
      <c r="O171" s="334" t="s">
        <v>1321</v>
      </c>
      <c r="P171" s="338">
        <v>44164</v>
      </c>
      <c r="Q171" s="339">
        <v>12.655962730000001</v>
      </c>
      <c r="R171" s="339">
        <v>13.721855635100402</v>
      </c>
      <c r="S171" s="334">
        <v>3</v>
      </c>
      <c r="T171" s="336">
        <v>-5.781759425626587E-2</v>
      </c>
      <c r="U171" s="647">
        <v>-0.5654580632892201</v>
      </c>
      <c r="V171" s="336">
        <v>-7.1713005183171696E-2</v>
      </c>
      <c r="W171" s="647">
        <v>-0.61714389481150778</v>
      </c>
      <c r="X171" s="336"/>
      <c r="Y171" s="647"/>
      <c r="Z171" s="336"/>
      <c r="AA171" s="647"/>
      <c r="AB171" s="336">
        <v>0.19312161051819704</v>
      </c>
      <c r="AC171" s="340">
        <v>-0.97303682413381576</v>
      </c>
      <c r="AD171" s="813">
        <v>39152933000130</v>
      </c>
      <c r="AE171" s="337" t="s">
        <v>1745</v>
      </c>
      <c r="AF171" s="787" t="s">
        <v>1780</v>
      </c>
      <c r="AG171" s="341" t="s">
        <v>719</v>
      </c>
      <c r="AH171" s="341" t="s">
        <v>1742</v>
      </c>
      <c r="AI171" s="341">
        <v>100</v>
      </c>
      <c r="AJ171" s="341">
        <v>100</v>
      </c>
      <c r="AK171" s="341">
        <v>100</v>
      </c>
      <c r="AL171" s="336">
        <v>0.01</v>
      </c>
      <c r="AM171" s="336">
        <v>0</v>
      </c>
      <c r="AN171" s="647" t="s">
        <v>2147</v>
      </c>
      <c r="AO171" s="334" t="s">
        <v>1324</v>
      </c>
      <c r="AP171" s="337" t="s">
        <v>1739</v>
      </c>
      <c r="AQ171" s="343" t="s">
        <v>659</v>
      </c>
      <c r="AR171" s="336">
        <v>0</v>
      </c>
      <c r="AS171" s="336">
        <v>0</v>
      </c>
      <c r="AT171" s="336" t="s">
        <v>1418</v>
      </c>
      <c r="AW171" s="192"/>
      <c r="AX171" s="192"/>
      <c r="AY171" s="178"/>
      <c r="AZ171" s="178"/>
      <c r="BA171" s="178"/>
      <c r="BB171" s="794"/>
      <c r="BC171" s="178"/>
      <c r="BD171" s="178"/>
      <c r="BE171" s="178"/>
      <c r="BF171" s="178"/>
      <c r="BG171" s="794"/>
      <c r="BH171" s="180"/>
      <c r="BI171" s="193"/>
      <c r="BJ171" s="193"/>
      <c r="BK171" s="193"/>
      <c r="BL171" s="180"/>
      <c r="BM171" s="180"/>
      <c r="BN171" s="180"/>
      <c r="BO171" s="180"/>
      <c r="BP171" s="180"/>
      <c r="BQ171" s="180"/>
      <c r="BR171" s="180"/>
      <c r="BS171" s="180"/>
      <c r="BT171" s="181"/>
      <c r="BU171" s="182"/>
      <c r="BV171" s="183"/>
      <c r="BW171" s="179"/>
    </row>
    <row r="172" spans="2:75" customFormat="1" ht="18.75">
      <c r="B172" s="330" t="s">
        <v>826</v>
      </c>
      <c r="C172" s="331">
        <v>7187751000108</v>
      </c>
      <c r="D172" s="332" t="s">
        <v>14</v>
      </c>
      <c r="E172" s="332" t="s">
        <v>607</v>
      </c>
      <c r="F172" s="332" t="s">
        <v>1418</v>
      </c>
      <c r="G172" s="333" t="s">
        <v>1418</v>
      </c>
      <c r="H172" s="333" t="s">
        <v>34</v>
      </c>
      <c r="I172" s="333" t="s">
        <v>34</v>
      </c>
      <c r="J172" s="333" t="s">
        <v>608</v>
      </c>
      <c r="K172" s="334" t="s">
        <v>48</v>
      </c>
      <c r="L172" s="335" t="s">
        <v>1418</v>
      </c>
      <c r="M172" s="335" t="s">
        <v>1415</v>
      </c>
      <c r="N172" s="334">
        <v>198935</v>
      </c>
      <c r="O172" s="334" t="s">
        <v>1321</v>
      </c>
      <c r="P172" s="338">
        <v>39418</v>
      </c>
      <c r="Q172" s="339">
        <v>22.574007999999999</v>
      </c>
      <c r="R172" s="339">
        <v>26.101210116465865</v>
      </c>
      <c r="S172" s="334">
        <v>3</v>
      </c>
      <c r="T172" s="336">
        <v>1.3487513037812482E-2</v>
      </c>
      <c r="U172" s="647">
        <v>0.13190834207224095</v>
      </c>
      <c r="V172" s="336">
        <v>-3.1904508156609057E-2</v>
      </c>
      <c r="W172" s="647">
        <v>-0.27456208780434216</v>
      </c>
      <c r="X172" s="336">
        <v>-1.6889053504514528E-2</v>
      </c>
      <c r="Y172" s="647">
        <v>-0.1095737159600068</v>
      </c>
      <c r="Z172" s="336">
        <v>-6.9875551754845833E-2</v>
      </c>
      <c r="AA172" s="647">
        <v>-0.36617275930264848</v>
      </c>
      <c r="AB172" s="336">
        <v>0.21476838269756537</v>
      </c>
      <c r="AC172" s="340">
        <v>-0.6896077517715109</v>
      </c>
      <c r="AD172" s="813">
        <v>0</v>
      </c>
      <c r="AE172" s="337" t="s">
        <v>1745</v>
      </c>
      <c r="AF172" s="787" t="s">
        <v>1780</v>
      </c>
      <c r="AG172" s="341" t="s">
        <v>719</v>
      </c>
      <c r="AH172" s="341" t="s">
        <v>1742</v>
      </c>
      <c r="AI172" s="341">
        <v>1000</v>
      </c>
      <c r="AJ172" s="341">
        <v>100</v>
      </c>
      <c r="AK172" s="341">
        <v>100</v>
      </c>
      <c r="AL172" s="336">
        <v>0.01</v>
      </c>
      <c r="AM172" s="336">
        <v>0</v>
      </c>
      <c r="AN172" s="647" t="s">
        <v>2147</v>
      </c>
      <c r="AO172" s="334" t="s">
        <v>1324</v>
      </c>
      <c r="AP172" s="337" t="s">
        <v>1739</v>
      </c>
      <c r="AQ172" s="343" t="s">
        <v>682</v>
      </c>
      <c r="AR172" s="336">
        <v>0</v>
      </c>
      <c r="AS172" s="336">
        <v>0</v>
      </c>
      <c r="AT172" s="336" t="s">
        <v>1418</v>
      </c>
      <c r="AW172" s="192"/>
      <c r="AX172" s="192"/>
      <c r="AY172" s="178"/>
      <c r="AZ172" s="178"/>
      <c r="BA172" s="178"/>
      <c r="BB172" s="794"/>
      <c r="BC172" s="178"/>
      <c r="BD172" s="178"/>
      <c r="BE172" s="178"/>
      <c r="BF172" s="178"/>
      <c r="BG172" s="794"/>
      <c r="BH172" s="180"/>
      <c r="BI172" s="193"/>
      <c r="BJ172" s="193"/>
      <c r="BK172" s="193"/>
      <c r="BL172" s="180"/>
      <c r="BM172" s="180"/>
      <c r="BN172" s="180"/>
      <c r="BO172" s="180"/>
      <c r="BP172" s="180"/>
      <c r="BQ172" s="180"/>
      <c r="BR172" s="180"/>
      <c r="BS172" s="180"/>
      <c r="BT172" s="181"/>
      <c r="BU172" s="182"/>
      <c r="BV172" s="183"/>
      <c r="BW172" s="179"/>
    </row>
    <row r="173" spans="2:75" customFormat="1" ht="18.75">
      <c r="B173" s="330" t="s">
        <v>1518</v>
      </c>
      <c r="C173" s="331">
        <v>8621010000156</v>
      </c>
      <c r="D173" s="332" t="s">
        <v>14</v>
      </c>
      <c r="E173" s="332" t="s">
        <v>607</v>
      </c>
      <c r="F173" s="332" t="s">
        <v>1418</v>
      </c>
      <c r="G173" s="333" t="s">
        <v>1418</v>
      </c>
      <c r="H173" s="333" t="s">
        <v>34</v>
      </c>
      <c r="I173" s="333" t="s">
        <v>34</v>
      </c>
      <c r="J173" s="333" t="s">
        <v>608</v>
      </c>
      <c r="K173" s="334" t="s">
        <v>48</v>
      </c>
      <c r="L173" s="335" t="s">
        <v>1418</v>
      </c>
      <c r="M173" s="335" t="s">
        <v>1418</v>
      </c>
      <c r="N173" s="334">
        <v>180246</v>
      </c>
      <c r="O173" s="334" t="s">
        <v>1321</v>
      </c>
      <c r="P173" s="338">
        <v>39162</v>
      </c>
      <c r="Q173" s="339">
        <v>79.025312999999997</v>
      </c>
      <c r="R173" s="339">
        <v>109.33127681690142</v>
      </c>
      <c r="S173" s="334">
        <v>3</v>
      </c>
      <c r="T173" s="336">
        <v>-1.8082941215323389E-2</v>
      </c>
      <c r="U173" s="647">
        <v>-0.17685178793272688</v>
      </c>
      <c r="V173" s="336">
        <v>-2.9953446840394471E-2</v>
      </c>
      <c r="W173" s="647">
        <v>-0.2577717500318667</v>
      </c>
      <c r="X173" s="336">
        <v>-3.0114704196001929E-2</v>
      </c>
      <c r="Y173" s="647">
        <v>-0.19537980875661817</v>
      </c>
      <c r="Z173" s="336">
        <v>-0.11078853048336812</v>
      </c>
      <c r="AA173" s="647">
        <v>-0.58057132841698289</v>
      </c>
      <c r="AB173" s="336">
        <v>0.18070002761245199</v>
      </c>
      <c r="AC173" s="340">
        <v>-0.80882599830541169</v>
      </c>
      <c r="AD173" s="813">
        <v>9075535000104</v>
      </c>
      <c r="AE173" s="337" t="s">
        <v>1796</v>
      </c>
      <c r="AF173" s="787" t="s">
        <v>1780</v>
      </c>
      <c r="AG173" s="341" t="s">
        <v>719</v>
      </c>
      <c r="AH173" s="341" t="s">
        <v>1742</v>
      </c>
      <c r="AI173" s="341">
        <v>0</v>
      </c>
      <c r="AJ173" s="341">
        <v>0</v>
      </c>
      <c r="AK173" s="341">
        <v>0</v>
      </c>
      <c r="AL173" s="336">
        <v>1.9799999999999998E-2</v>
      </c>
      <c r="AM173" s="336">
        <v>0.2</v>
      </c>
      <c r="AN173" s="647" t="s">
        <v>2185</v>
      </c>
      <c r="AO173" s="334" t="s">
        <v>1324</v>
      </c>
      <c r="AP173" s="337" t="s">
        <v>1739</v>
      </c>
      <c r="AQ173" s="343" t="s">
        <v>659</v>
      </c>
      <c r="AR173" s="336">
        <v>3.9500000000000004E-3</v>
      </c>
      <c r="AS173" s="336">
        <v>3.9500000000000004E-3</v>
      </c>
      <c r="AT173" s="336" t="s">
        <v>1418</v>
      </c>
      <c r="AW173" s="192"/>
      <c r="AX173" s="192"/>
      <c r="AY173" s="178"/>
      <c r="AZ173" s="178"/>
      <c r="BA173" s="178"/>
      <c r="BB173" s="794"/>
      <c r="BC173" s="178"/>
      <c r="BD173" s="178"/>
      <c r="BE173" s="178"/>
      <c r="BF173" s="178"/>
      <c r="BG173" s="794"/>
      <c r="BH173" s="180"/>
      <c r="BI173" s="193"/>
      <c r="BJ173" s="193"/>
      <c r="BK173" s="193"/>
      <c r="BL173" s="180"/>
      <c r="BM173" s="180"/>
      <c r="BN173" s="180"/>
      <c r="BO173" s="180"/>
      <c r="BP173" s="180"/>
      <c r="BQ173" s="180"/>
      <c r="BR173" s="180"/>
      <c r="BS173" s="180"/>
      <c r="BT173" s="181"/>
      <c r="BU173" s="182"/>
      <c r="BV173" s="183"/>
      <c r="BW173" s="179"/>
    </row>
    <row r="174" spans="2:75" customFormat="1" ht="18.75">
      <c r="B174" s="330" t="s">
        <v>841</v>
      </c>
      <c r="C174" s="331">
        <v>40428039000129</v>
      </c>
      <c r="D174" s="332" t="s">
        <v>14</v>
      </c>
      <c r="E174" s="332" t="s">
        <v>607</v>
      </c>
      <c r="F174" s="332" t="s">
        <v>1418</v>
      </c>
      <c r="G174" s="333" t="s">
        <v>1418</v>
      </c>
      <c r="H174" s="333" t="s">
        <v>34</v>
      </c>
      <c r="I174" s="333" t="s">
        <v>34</v>
      </c>
      <c r="J174" s="333" t="s">
        <v>608</v>
      </c>
      <c r="K174" s="334" t="s">
        <v>48</v>
      </c>
      <c r="L174" s="335" t="s">
        <v>1418</v>
      </c>
      <c r="M174" s="335" t="s">
        <v>34</v>
      </c>
      <c r="N174" s="334">
        <v>108081</v>
      </c>
      <c r="O174" s="334" t="s">
        <v>1321</v>
      </c>
      <c r="P174" s="338">
        <v>33670</v>
      </c>
      <c r="Q174" s="339">
        <v>11.529977000000001</v>
      </c>
      <c r="R174" s="339">
        <v>13.665850686507929</v>
      </c>
      <c r="S174" s="334">
        <v>3</v>
      </c>
      <c r="T174" s="336">
        <v>0.14131691042040995</v>
      </c>
      <c r="U174" s="647">
        <v>1.3820842514159304</v>
      </c>
      <c r="V174" s="336">
        <v>0.1062885360127297</v>
      </c>
      <c r="W174" s="647">
        <v>0.91469212482677997</v>
      </c>
      <c r="X174" s="336">
        <v>7.0283720257011462E-2</v>
      </c>
      <c r="Y174" s="647">
        <v>0.45599052652629518</v>
      </c>
      <c r="Z174" s="336">
        <v>1.6984448210414671E-2</v>
      </c>
      <c r="AA174" s="647">
        <v>8.9004553241458575E-2</v>
      </c>
      <c r="AB174" s="336">
        <v>0.20407515994098249</v>
      </c>
      <c r="AC174" s="340">
        <v>-4.8574737744659972E-2</v>
      </c>
      <c r="AD174" s="813">
        <v>0</v>
      </c>
      <c r="AE174" s="337" t="s">
        <v>1758</v>
      </c>
      <c r="AF174" s="787" t="s">
        <v>1755</v>
      </c>
      <c r="AG174" s="341" t="s">
        <v>1436</v>
      </c>
      <c r="AH174" s="341" t="s">
        <v>1742</v>
      </c>
      <c r="AI174" s="341">
        <v>1000</v>
      </c>
      <c r="AJ174" s="341">
        <v>1000</v>
      </c>
      <c r="AK174" s="341">
        <v>1000</v>
      </c>
      <c r="AL174" s="336">
        <v>1.4999999999999999E-2</v>
      </c>
      <c r="AM174" s="336">
        <v>0</v>
      </c>
      <c r="AN174" s="647" t="s">
        <v>2152</v>
      </c>
      <c r="AO174" s="334" t="s">
        <v>1324</v>
      </c>
      <c r="AP174" s="337" t="s">
        <v>1739</v>
      </c>
      <c r="AQ174" s="343" t="s">
        <v>670</v>
      </c>
      <c r="AR174" s="336">
        <v>5.2500000000000003E-3</v>
      </c>
      <c r="AS174" s="336">
        <v>5.2500000000000003E-3</v>
      </c>
      <c r="AT174" s="336" t="s">
        <v>1418</v>
      </c>
      <c r="AW174" s="192"/>
      <c r="AX174" s="192"/>
      <c r="AY174" s="178"/>
      <c r="AZ174" s="178"/>
      <c r="BA174" s="178"/>
      <c r="BB174" s="794"/>
      <c r="BC174" s="178"/>
      <c r="BD174" s="178"/>
      <c r="BE174" s="178"/>
      <c r="BF174" s="178"/>
      <c r="BG174" s="794"/>
      <c r="BH174" s="180"/>
      <c r="BI174" s="193"/>
      <c r="BJ174" s="193"/>
      <c r="BK174" s="193"/>
      <c r="BL174" s="180"/>
      <c r="BM174" s="180"/>
      <c r="BN174" s="180"/>
      <c r="BO174" s="180"/>
      <c r="BP174" s="180"/>
      <c r="BQ174" s="180"/>
      <c r="BR174" s="180"/>
      <c r="BS174" s="180"/>
      <c r="BT174" s="181"/>
      <c r="BU174" s="182"/>
      <c r="BV174" s="183"/>
      <c r="BW174" s="179"/>
    </row>
    <row r="175" spans="2:75" customFormat="1" ht="18.75">
      <c r="B175" s="330" t="s">
        <v>851</v>
      </c>
      <c r="C175" s="331">
        <v>9290813000138</v>
      </c>
      <c r="D175" s="332" t="s">
        <v>14</v>
      </c>
      <c r="E175" s="332" t="s">
        <v>607</v>
      </c>
      <c r="F175" s="332" t="s">
        <v>1418</v>
      </c>
      <c r="G175" s="333" t="s">
        <v>1418</v>
      </c>
      <c r="H175" s="333" t="s">
        <v>34</v>
      </c>
      <c r="I175" s="333" t="s">
        <v>34</v>
      </c>
      <c r="J175" s="333" t="s">
        <v>608</v>
      </c>
      <c r="K175" s="334" t="s">
        <v>48</v>
      </c>
      <c r="L175" s="335" t="s">
        <v>1418</v>
      </c>
      <c r="M175" s="335" t="s">
        <v>34</v>
      </c>
      <c r="N175" s="334">
        <v>206032</v>
      </c>
      <c r="O175" s="334" t="s">
        <v>1321</v>
      </c>
      <c r="P175" s="338">
        <v>39519</v>
      </c>
      <c r="Q175" s="339">
        <v>53.767206100000003</v>
      </c>
      <c r="R175" s="339">
        <v>62.471635149206328</v>
      </c>
      <c r="S175" s="334">
        <v>3</v>
      </c>
      <c r="T175" s="336">
        <v>0.16649912074952811</v>
      </c>
      <c r="U175" s="647">
        <v>1.6283671358080249</v>
      </c>
      <c r="V175" s="336">
        <v>0.11283670272204738</v>
      </c>
      <c r="W175" s="647">
        <v>0.97104398313394902</v>
      </c>
      <c r="X175" s="336">
        <v>8.872551495108727E-2</v>
      </c>
      <c r="Y175" s="647">
        <v>0.57563820086525497</v>
      </c>
      <c r="Z175" s="336">
        <v>1.4122880836852092E-2</v>
      </c>
      <c r="AA175" s="647">
        <v>7.4008921796799881E-2</v>
      </c>
      <c r="AB175" s="336">
        <v>0.18873925256859986</v>
      </c>
      <c r="AC175" s="340">
        <v>-1.7827402722134462E-2</v>
      </c>
      <c r="AD175" s="813">
        <v>18969955000117</v>
      </c>
      <c r="AE175" s="337" t="s">
        <v>1758</v>
      </c>
      <c r="AF175" s="787" t="s">
        <v>1755</v>
      </c>
      <c r="AG175" s="341" t="s">
        <v>1436</v>
      </c>
      <c r="AH175" s="341" t="s">
        <v>1742</v>
      </c>
      <c r="AI175" s="341">
        <v>5000</v>
      </c>
      <c r="AJ175" s="341">
        <v>1000</v>
      </c>
      <c r="AK175" s="341">
        <v>1000</v>
      </c>
      <c r="AL175" s="336">
        <v>2.5000000000000001E-2</v>
      </c>
      <c r="AM175" s="336">
        <v>0</v>
      </c>
      <c r="AN175" s="647" t="s">
        <v>2152</v>
      </c>
      <c r="AO175" s="334" t="s">
        <v>1324</v>
      </c>
      <c r="AP175" s="337" t="s">
        <v>1739</v>
      </c>
      <c r="AQ175" s="343" t="s">
        <v>667</v>
      </c>
      <c r="AR175" s="336">
        <v>8.7500000000000008E-3</v>
      </c>
      <c r="AS175" s="336">
        <v>8.7500000000000008E-3</v>
      </c>
      <c r="AT175" s="336" t="s">
        <v>1418</v>
      </c>
      <c r="AW175" s="192"/>
      <c r="AX175" s="192"/>
      <c r="AY175" s="178"/>
      <c r="AZ175" s="178"/>
      <c r="BA175" s="178"/>
      <c r="BB175" s="178"/>
      <c r="BC175" s="178"/>
      <c r="BD175" s="178"/>
      <c r="BE175" s="178"/>
      <c r="BF175" s="178"/>
      <c r="BG175" s="794"/>
      <c r="BH175" s="180"/>
      <c r="BI175" s="193"/>
      <c r="BJ175" s="193"/>
      <c r="BK175" s="193"/>
      <c r="BL175" s="212"/>
      <c r="BM175" s="180"/>
      <c r="BN175" s="180"/>
      <c r="BO175" s="180"/>
      <c r="BP175" s="180"/>
      <c r="BQ175" s="180"/>
      <c r="BR175" s="180"/>
      <c r="BS175" s="180"/>
      <c r="BT175" s="180"/>
      <c r="BU175" s="180"/>
      <c r="BV175" s="183"/>
      <c r="BW175" s="178"/>
    </row>
    <row r="176" spans="2:75" customFormat="1" ht="18.75">
      <c r="B176" s="330" t="s">
        <v>575</v>
      </c>
      <c r="C176" s="331">
        <v>42730726000120</v>
      </c>
      <c r="D176" s="332" t="s">
        <v>14</v>
      </c>
      <c r="E176" s="332" t="s">
        <v>614</v>
      </c>
      <c r="F176" s="332" t="s">
        <v>1418</v>
      </c>
      <c r="G176" s="333" t="s">
        <v>866</v>
      </c>
      <c r="H176" s="333" t="s">
        <v>1338</v>
      </c>
      <c r="I176" s="333" t="s">
        <v>34</v>
      </c>
      <c r="J176" s="333" t="s">
        <v>611</v>
      </c>
      <c r="K176" s="334" t="s">
        <v>48</v>
      </c>
      <c r="L176" s="335" t="s">
        <v>1418</v>
      </c>
      <c r="M176" s="335" t="s">
        <v>1415</v>
      </c>
      <c r="N176" s="334">
        <v>606261</v>
      </c>
      <c r="O176" s="334" t="s">
        <v>1321</v>
      </c>
      <c r="P176" s="338">
        <v>44416</v>
      </c>
      <c r="Q176" s="339">
        <v>1</v>
      </c>
      <c r="R176" s="339">
        <v>1</v>
      </c>
      <c r="S176" s="334">
        <v>3</v>
      </c>
      <c r="T176" s="336">
        <v>-0.37746586732057918</v>
      </c>
      <c r="U176" s="647">
        <v>-3.691629183788621</v>
      </c>
      <c r="V176" s="336">
        <v>-0.4097282916033419</v>
      </c>
      <c r="W176" s="647">
        <v>-3.5260175340398159</v>
      </c>
      <c r="X176" s="336"/>
      <c r="Y176" s="647"/>
      <c r="Z176" s="336"/>
      <c r="AA176" s="647"/>
      <c r="AB176" s="336">
        <v>0.3268269302261978</v>
      </c>
      <c r="AC176" s="340">
        <v>-1.6091994763907826</v>
      </c>
      <c r="AD176" s="813">
        <v>42134357000102</v>
      </c>
      <c r="AE176" s="337" t="s">
        <v>1758</v>
      </c>
      <c r="AF176" s="787" t="s">
        <v>1755</v>
      </c>
      <c r="AG176" s="341" t="s">
        <v>1436</v>
      </c>
      <c r="AH176" s="341" t="s">
        <v>1742</v>
      </c>
      <c r="AI176" s="341">
        <v>0</v>
      </c>
      <c r="AJ176" s="341">
        <v>0</v>
      </c>
      <c r="AK176" s="341">
        <v>0</v>
      </c>
      <c r="AL176" s="336">
        <v>0</v>
      </c>
      <c r="AM176" s="336">
        <v>0</v>
      </c>
      <c r="AN176" s="647" t="s">
        <v>34</v>
      </c>
      <c r="AO176" s="334" t="s">
        <v>1324</v>
      </c>
      <c r="AP176" s="337" t="s">
        <v>1739</v>
      </c>
      <c r="AQ176" s="343" t="s">
        <v>659</v>
      </c>
      <c r="AR176" s="336">
        <v>0</v>
      </c>
      <c r="AS176" s="336">
        <v>0</v>
      </c>
      <c r="AT176" s="336" t="s">
        <v>1418</v>
      </c>
      <c r="AW176" s="192"/>
      <c r="AX176" s="192"/>
      <c r="AY176" s="178"/>
      <c r="AZ176" s="178"/>
      <c r="BA176" s="178"/>
      <c r="BB176" s="794"/>
      <c r="BC176" s="178"/>
      <c r="BD176" s="178"/>
      <c r="BE176" s="178"/>
      <c r="BF176" s="178"/>
      <c r="BG176" s="794"/>
      <c r="BH176" s="180"/>
      <c r="BI176" s="193"/>
      <c r="BJ176" s="193"/>
      <c r="BK176" s="193"/>
      <c r="BL176" s="180"/>
      <c r="BM176" s="180"/>
      <c r="BN176" s="180"/>
      <c r="BO176" s="180"/>
      <c r="BP176" s="180"/>
      <c r="BQ176" s="180"/>
      <c r="BR176" s="180"/>
      <c r="BS176" s="180"/>
      <c r="BT176" s="181"/>
      <c r="BU176" s="182"/>
      <c r="BV176" s="183"/>
      <c r="BW176" s="179"/>
    </row>
    <row r="177" spans="2:75" customFormat="1" ht="18.75">
      <c r="B177" s="330" t="s">
        <v>876</v>
      </c>
      <c r="C177" s="331">
        <v>39958394000120</v>
      </c>
      <c r="D177" s="332" t="s">
        <v>14</v>
      </c>
      <c r="E177" s="332" t="s">
        <v>607</v>
      </c>
      <c r="F177" s="332" t="s">
        <v>1418</v>
      </c>
      <c r="G177" s="333" t="s">
        <v>1418</v>
      </c>
      <c r="H177" s="333" t="s">
        <v>34</v>
      </c>
      <c r="I177" s="333" t="s">
        <v>34</v>
      </c>
      <c r="J177" s="333" t="s">
        <v>608</v>
      </c>
      <c r="K177" s="334" t="s">
        <v>48</v>
      </c>
      <c r="L177" s="335" t="s">
        <v>1418</v>
      </c>
      <c r="M177" s="335" t="s">
        <v>1415</v>
      </c>
      <c r="N177" s="334">
        <v>588857</v>
      </c>
      <c r="O177" s="334" t="s">
        <v>1321</v>
      </c>
      <c r="P177" s="338">
        <v>44176</v>
      </c>
      <c r="Q177" s="339">
        <v>3.3933213200000001</v>
      </c>
      <c r="R177" s="339">
        <v>3.2461649382936537</v>
      </c>
      <c r="S177" s="334">
        <v>3</v>
      </c>
      <c r="T177" s="336">
        <v>4.5459581356096734E-2</v>
      </c>
      <c r="U177" s="647">
        <v>0.44459627146751124</v>
      </c>
      <c r="V177" s="336">
        <v>3.7609573481789393E-2</v>
      </c>
      <c r="W177" s="647">
        <v>0.32365842989658627</v>
      </c>
      <c r="X177" s="336"/>
      <c r="Y177" s="647"/>
      <c r="Z177" s="336"/>
      <c r="AA177" s="647"/>
      <c r="AB177" s="336">
        <v>0.21926981750848998</v>
      </c>
      <c r="AC177" s="340">
        <v>-0.35842534462012787</v>
      </c>
      <c r="AD177" s="813">
        <v>37843293000189</v>
      </c>
      <c r="AE177" s="337" t="s">
        <v>1758</v>
      </c>
      <c r="AF177" s="787" t="s">
        <v>1755</v>
      </c>
      <c r="AG177" s="341" t="s">
        <v>1436</v>
      </c>
      <c r="AH177" s="341" t="s">
        <v>1742</v>
      </c>
      <c r="AI177" s="341">
        <v>1</v>
      </c>
      <c r="AJ177" s="341">
        <v>1</v>
      </c>
      <c r="AK177" s="341">
        <v>1</v>
      </c>
      <c r="AL177" s="336">
        <v>0</v>
      </c>
      <c r="AM177" s="336">
        <v>0</v>
      </c>
      <c r="AN177" s="647" t="s">
        <v>34</v>
      </c>
      <c r="AO177" s="334" t="s">
        <v>1324</v>
      </c>
      <c r="AP177" s="337" t="s">
        <v>1739</v>
      </c>
      <c r="AQ177" s="343" t="s">
        <v>694</v>
      </c>
      <c r="AR177" s="336">
        <v>0</v>
      </c>
      <c r="AS177" s="336">
        <v>0</v>
      </c>
      <c r="AT177" s="336" t="s">
        <v>1418</v>
      </c>
      <c r="AW177" s="192"/>
      <c r="AX177" s="192"/>
      <c r="AY177" s="178"/>
      <c r="AZ177" s="178"/>
      <c r="BA177" s="178"/>
      <c r="BB177" s="794"/>
      <c r="BC177" s="178"/>
      <c r="BD177" s="178"/>
      <c r="BE177" s="178"/>
      <c r="BF177" s="178"/>
      <c r="BG177" s="794"/>
      <c r="BH177" s="180"/>
      <c r="BI177" s="193"/>
      <c r="BJ177" s="193"/>
      <c r="BK177" s="193"/>
      <c r="BL177" s="180"/>
      <c r="BM177" s="180"/>
      <c r="BN177" s="180"/>
      <c r="BO177" s="180"/>
      <c r="BP177" s="180"/>
      <c r="BQ177" s="180"/>
      <c r="BR177" s="180"/>
      <c r="BS177" s="180"/>
      <c r="BT177" s="181"/>
      <c r="BU177" s="182"/>
      <c r="BV177" s="183"/>
      <c r="BW177" s="179"/>
    </row>
    <row r="178" spans="2:75" customFormat="1" ht="18.75">
      <c r="B178" s="330" t="s">
        <v>157</v>
      </c>
      <c r="C178" s="331">
        <v>22344837000190</v>
      </c>
      <c r="D178" s="332" t="s">
        <v>14</v>
      </c>
      <c r="E178" s="332" t="s">
        <v>607</v>
      </c>
      <c r="F178" s="332" t="s">
        <v>1418</v>
      </c>
      <c r="G178" s="333" t="s">
        <v>1418</v>
      </c>
      <c r="H178" s="333" t="s">
        <v>34</v>
      </c>
      <c r="I178" s="333" t="s">
        <v>34</v>
      </c>
      <c r="J178" s="333" t="s">
        <v>608</v>
      </c>
      <c r="K178" s="334" t="s">
        <v>48</v>
      </c>
      <c r="L178" s="335" t="s">
        <v>1418</v>
      </c>
      <c r="M178" s="335" t="s">
        <v>34</v>
      </c>
      <c r="N178" s="334">
        <v>410802</v>
      </c>
      <c r="O178" s="334" t="s">
        <v>1321</v>
      </c>
      <c r="P178" s="338">
        <v>42307</v>
      </c>
      <c r="Q178" s="339">
        <v>85.899713000000006</v>
      </c>
      <c r="R178" s="339">
        <v>77.371086651162798</v>
      </c>
      <c r="S178" s="334">
        <v>3</v>
      </c>
      <c r="T178" s="336">
        <v>0.46246556452892484</v>
      </c>
      <c r="U178" s="647">
        <v>4.5229291502065845</v>
      </c>
      <c r="V178" s="336">
        <v>0.46246556452892484</v>
      </c>
      <c r="W178" s="647">
        <v>3.9798611002367763</v>
      </c>
      <c r="X178" s="336">
        <v>0.46246556452892484</v>
      </c>
      <c r="Y178" s="647">
        <v>3.0004091345575508</v>
      </c>
      <c r="Z178" s="336">
        <v>0.46246556452892484</v>
      </c>
      <c r="AA178" s="647">
        <v>2.4234841456442546</v>
      </c>
      <c r="AB178" s="336">
        <v>0.32554654168584507</v>
      </c>
      <c r="AC178" s="340">
        <v>1.063639408819185</v>
      </c>
      <c r="AD178" s="813">
        <v>22662147000180</v>
      </c>
      <c r="AE178" s="337" t="s">
        <v>1933</v>
      </c>
      <c r="AF178" s="787" t="s">
        <v>1755</v>
      </c>
      <c r="AG178" s="341" t="s">
        <v>1436</v>
      </c>
      <c r="AH178" s="341" t="s">
        <v>1742</v>
      </c>
      <c r="AI178" s="341">
        <v>100</v>
      </c>
      <c r="AJ178" s="341">
        <v>0</v>
      </c>
      <c r="AK178" s="341">
        <v>0</v>
      </c>
      <c r="AL178" s="336">
        <v>0.02</v>
      </c>
      <c r="AM178" s="336">
        <v>0.2</v>
      </c>
      <c r="AN178" s="647" t="s">
        <v>34</v>
      </c>
      <c r="AO178" s="334" t="s">
        <v>1324</v>
      </c>
      <c r="AP178" s="337" t="s">
        <v>1739</v>
      </c>
      <c r="AQ178" s="343" t="s">
        <v>659</v>
      </c>
      <c r="AR178" s="336">
        <v>4.6666666666666697E-3</v>
      </c>
      <c r="AS178" s="336">
        <v>4.6666666666666697E-3</v>
      </c>
      <c r="AT178" s="336" t="s">
        <v>1418</v>
      </c>
      <c r="AW178" s="192"/>
      <c r="AX178" s="192"/>
      <c r="AY178" s="178"/>
      <c r="AZ178" s="178"/>
      <c r="BA178" s="178"/>
      <c r="BB178" s="794"/>
      <c r="BC178" s="178"/>
      <c r="BD178" s="178"/>
      <c r="BE178" s="178"/>
      <c r="BF178" s="178"/>
      <c r="BG178" s="794"/>
      <c r="BH178" s="180"/>
      <c r="BI178" s="193"/>
      <c r="BJ178" s="193"/>
      <c r="BK178" s="193"/>
      <c r="BL178" s="180"/>
      <c r="BM178" s="180"/>
      <c r="BN178" s="180"/>
      <c r="BO178" s="180"/>
      <c r="BP178" s="180"/>
      <c r="BQ178" s="180"/>
      <c r="BR178" s="180"/>
      <c r="BS178" s="180"/>
      <c r="BT178" s="181"/>
      <c r="BU178" s="182"/>
      <c r="BV178" s="183"/>
      <c r="BW178" s="179"/>
    </row>
    <row r="179" spans="2:75" customFormat="1" ht="18.75">
      <c r="B179" s="330" t="s">
        <v>2689</v>
      </c>
      <c r="C179" s="331">
        <v>32397641000118</v>
      </c>
      <c r="D179" s="332" t="s">
        <v>13</v>
      </c>
      <c r="E179" s="332" t="s">
        <v>1418</v>
      </c>
      <c r="F179" s="332" t="s">
        <v>1418</v>
      </c>
      <c r="G179" s="333" t="s">
        <v>1418</v>
      </c>
      <c r="H179" s="333" t="s">
        <v>1418</v>
      </c>
      <c r="I179" s="333" t="s">
        <v>1418</v>
      </c>
      <c r="J179" s="333" t="s">
        <v>608</v>
      </c>
      <c r="K179" s="334" t="s">
        <v>48</v>
      </c>
      <c r="L179" s="335" t="s">
        <v>1418</v>
      </c>
      <c r="M179" s="335" t="s">
        <v>1418</v>
      </c>
      <c r="N179" s="334">
        <v>497843</v>
      </c>
      <c r="O179" s="334" t="s">
        <v>1321</v>
      </c>
      <c r="P179" s="338">
        <v>43621</v>
      </c>
      <c r="Q179" s="339"/>
      <c r="R179" s="339"/>
      <c r="S179" s="334">
        <v>3</v>
      </c>
      <c r="T179" s="336"/>
      <c r="U179" s="647"/>
      <c r="V179" s="336"/>
      <c r="W179" s="647"/>
      <c r="X179" s="336"/>
      <c r="Y179" s="647"/>
      <c r="Z179" s="336"/>
      <c r="AA179" s="647"/>
      <c r="AB179" s="336"/>
      <c r="AC179" s="340"/>
      <c r="AD179" s="813">
        <v>0</v>
      </c>
      <c r="AE179" s="337" t="s">
        <v>1773</v>
      </c>
      <c r="AF179" s="787" t="s">
        <v>1755</v>
      </c>
      <c r="AG179" s="341" t="s">
        <v>1436</v>
      </c>
      <c r="AH179" s="341" t="s">
        <v>2144</v>
      </c>
      <c r="AI179" s="341">
        <v>5000</v>
      </c>
      <c r="AJ179" s="341">
        <v>0</v>
      </c>
      <c r="AK179" s="341">
        <v>5000</v>
      </c>
      <c r="AL179" s="336">
        <v>1.2E-2</v>
      </c>
      <c r="AM179" s="336">
        <v>0</v>
      </c>
      <c r="AN179" s="647" t="s">
        <v>2672</v>
      </c>
      <c r="AO179" s="334"/>
      <c r="AP179" s="337" t="s">
        <v>1757</v>
      </c>
      <c r="AQ179" s="343" t="s">
        <v>2202</v>
      </c>
      <c r="AR179" s="336">
        <v>0</v>
      </c>
      <c r="AS179" s="336">
        <v>0</v>
      </c>
      <c r="AT179" s="336" t="s">
        <v>1418</v>
      </c>
      <c r="AW179" s="192"/>
      <c r="AX179" s="192"/>
      <c r="AY179" s="178"/>
      <c r="AZ179" s="178"/>
      <c r="BA179" s="178"/>
      <c r="BB179" s="794"/>
      <c r="BC179" s="178"/>
      <c r="BD179" s="178"/>
      <c r="BE179" s="178"/>
      <c r="BF179" s="178"/>
      <c r="BG179" s="794"/>
      <c r="BH179" s="180"/>
      <c r="BI179" s="193"/>
      <c r="BJ179" s="193"/>
      <c r="BK179" s="193"/>
      <c r="BL179" s="180"/>
      <c r="BM179" s="180"/>
      <c r="BN179" s="180"/>
      <c r="BO179" s="180"/>
      <c r="BP179" s="180"/>
      <c r="BQ179" s="180"/>
      <c r="BR179" s="180"/>
      <c r="BS179" s="180"/>
      <c r="BT179" s="181"/>
      <c r="BU179" s="182"/>
      <c r="BV179" s="183"/>
      <c r="BW179" s="179"/>
    </row>
    <row r="180" spans="2:75" customFormat="1" ht="18.75">
      <c r="B180" s="330" t="s">
        <v>917</v>
      </c>
      <c r="C180" s="331">
        <v>34658753000100</v>
      </c>
      <c r="D180" s="332" t="s">
        <v>14</v>
      </c>
      <c r="E180" s="332" t="s">
        <v>607</v>
      </c>
      <c r="F180" s="332" t="s">
        <v>1418</v>
      </c>
      <c r="G180" s="333" t="s">
        <v>1418</v>
      </c>
      <c r="H180" s="333" t="s">
        <v>34</v>
      </c>
      <c r="I180" s="333" t="s">
        <v>34</v>
      </c>
      <c r="J180" s="333" t="s">
        <v>611</v>
      </c>
      <c r="K180" s="334" t="s">
        <v>1418</v>
      </c>
      <c r="L180" s="335" t="s">
        <v>1418</v>
      </c>
      <c r="M180" s="335" t="s">
        <v>1415</v>
      </c>
      <c r="N180" s="334">
        <v>524433</v>
      </c>
      <c r="O180" s="334" t="s">
        <v>1321</v>
      </c>
      <c r="P180" s="338">
        <v>43687</v>
      </c>
      <c r="Q180" s="339">
        <v>21.88721439</v>
      </c>
      <c r="R180" s="339">
        <v>33.116724061320021</v>
      </c>
      <c r="S180" s="334">
        <v>3</v>
      </c>
      <c r="T180" s="336">
        <v>-0.32738754728596919</v>
      </c>
      <c r="U180" s="647">
        <v>-3.2018614889579164</v>
      </c>
      <c r="V180" s="336">
        <v>-0.32703166401846662</v>
      </c>
      <c r="W180" s="647">
        <v>-2.8143513766231854</v>
      </c>
      <c r="X180" s="336">
        <v>-0.12676231215440381</v>
      </c>
      <c r="Y180" s="647">
        <v>-0.82241539365883021</v>
      </c>
      <c r="Z180" s="336">
        <v>0.26453277999999814</v>
      </c>
      <c r="AA180" s="647">
        <v>1.3862459121388229</v>
      </c>
      <c r="AB180" s="336">
        <v>0.23969907486284103</v>
      </c>
      <c r="AC180" s="340">
        <v>-1.8491231042887959</v>
      </c>
      <c r="AD180" s="813">
        <v>0</v>
      </c>
      <c r="AE180" s="337" t="s">
        <v>1751</v>
      </c>
      <c r="AF180" s="787" t="s">
        <v>1752</v>
      </c>
      <c r="AG180" s="341" t="s">
        <v>741</v>
      </c>
      <c r="AH180" s="341" t="s">
        <v>1742</v>
      </c>
      <c r="AI180" s="341">
        <v>500</v>
      </c>
      <c r="AJ180" s="341">
        <v>0</v>
      </c>
      <c r="AK180" s="341">
        <v>500</v>
      </c>
      <c r="AL180" s="336">
        <v>0.01</v>
      </c>
      <c r="AM180" s="336">
        <v>0</v>
      </c>
      <c r="AN180" s="647" t="s">
        <v>2147</v>
      </c>
      <c r="AO180" s="334" t="s">
        <v>1324</v>
      </c>
      <c r="AP180" s="337" t="s">
        <v>1739</v>
      </c>
      <c r="AQ180" s="343" t="s">
        <v>659</v>
      </c>
      <c r="AR180" s="336">
        <v>1.333E-3</v>
      </c>
      <c r="AS180" s="336">
        <v>1.333E-3</v>
      </c>
      <c r="AT180" s="336" t="s">
        <v>1418</v>
      </c>
      <c r="AW180" s="192"/>
      <c r="AX180" s="192"/>
      <c r="AY180" s="178"/>
      <c r="AZ180" s="178"/>
      <c r="BA180" s="178"/>
      <c r="BB180" s="794"/>
      <c r="BC180" s="178"/>
      <c r="BD180" s="178"/>
      <c r="BE180" s="178"/>
      <c r="BF180" s="178"/>
      <c r="BG180" s="794"/>
      <c r="BH180" s="180"/>
      <c r="BI180" s="193"/>
      <c r="BJ180" s="193"/>
      <c r="BK180" s="193"/>
      <c r="BL180" s="180"/>
      <c r="BM180" s="180"/>
      <c r="BN180" s="180"/>
      <c r="BO180" s="180"/>
      <c r="BP180" s="180"/>
      <c r="BQ180" s="180"/>
      <c r="BR180" s="180"/>
      <c r="BS180" s="180"/>
      <c r="BT180" s="181"/>
      <c r="BU180" s="182"/>
      <c r="BV180" s="183"/>
      <c r="BW180" s="179"/>
    </row>
    <row r="181" spans="2:75" customFormat="1" ht="18.75">
      <c r="B181" s="330" t="s">
        <v>192</v>
      </c>
      <c r="C181" s="331">
        <v>40141528000103</v>
      </c>
      <c r="D181" s="332" t="s">
        <v>14</v>
      </c>
      <c r="E181" s="332" t="s">
        <v>607</v>
      </c>
      <c r="F181" s="332" t="s">
        <v>1418</v>
      </c>
      <c r="G181" s="333" t="s">
        <v>1418</v>
      </c>
      <c r="H181" s="333" t="s">
        <v>34</v>
      </c>
      <c r="I181" s="333" t="s">
        <v>34</v>
      </c>
      <c r="J181" s="333" t="s">
        <v>608</v>
      </c>
      <c r="K181" s="334" t="s">
        <v>48</v>
      </c>
      <c r="L181" s="335" t="s">
        <v>1418</v>
      </c>
      <c r="M181" s="335" t="s">
        <v>34</v>
      </c>
      <c r="N181" s="334">
        <v>568872</v>
      </c>
      <c r="O181" s="334" t="s">
        <v>1321</v>
      </c>
      <c r="P181" s="338">
        <v>44195</v>
      </c>
      <c r="Q181" s="339"/>
      <c r="R181" s="339"/>
      <c r="S181" s="334">
        <v>3</v>
      </c>
      <c r="T181" s="336"/>
      <c r="U181" s="647"/>
      <c r="V181" s="336"/>
      <c r="W181" s="647"/>
      <c r="X181" s="336"/>
      <c r="Y181" s="647"/>
      <c r="Z181" s="336"/>
      <c r="AA181" s="647"/>
      <c r="AB181" s="336"/>
      <c r="AC181" s="340"/>
      <c r="AD181" s="813">
        <v>40054213000110</v>
      </c>
      <c r="AE181" s="337" t="s">
        <v>1974</v>
      </c>
      <c r="AF181" s="787" t="s">
        <v>1755</v>
      </c>
      <c r="AG181" s="341" t="s">
        <v>1436</v>
      </c>
      <c r="AH181" s="341" t="s">
        <v>1742</v>
      </c>
      <c r="AI181" s="341">
        <v>500</v>
      </c>
      <c r="AJ181" s="341">
        <v>100</v>
      </c>
      <c r="AK181" s="341">
        <v>500</v>
      </c>
      <c r="AL181" s="336">
        <v>1.9199999999999998E-2</v>
      </c>
      <c r="AM181" s="336">
        <v>0.2</v>
      </c>
      <c r="AN181" s="647" t="s">
        <v>34</v>
      </c>
      <c r="AO181" s="334" t="s">
        <v>1324</v>
      </c>
      <c r="AP181" s="337" t="s">
        <v>1739</v>
      </c>
      <c r="AQ181" s="343" t="s">
        <v>659</v>
      </c>
      <c r="AR181" s="336">
        <v>6.4000000000000003E-3</v>
      </c>
      <c r="AS181" s="336">
        <v>6.4000000000000003E-3</v>
      </c>
      <c r="AT181" s="336" t="s">
        <v>1418</v>
      </c>
      <c r="AW181" s="192"/>
      <c r="AX181" s="192"/>
      <c r="AY181" s="178"/>
      <c r="AZ181" s="178"/>
      <c r="BA181" s="178"/>
      <c r="BB181" s="794"/>
      <c r="BC181" s="178"/>
      <c r="BD181" s="178"/>
      <c r="BE181" s="178"/>
      <c r="BF181" s="178"/>
      <c r="BG181" s="794"/>
      <c r="BH181" s="180"/>
      <c r="BI181" s="193"/>
      <c r="BJ181" s="193"/>
      <c r="BK181" s="193"/>
      <c r="BL181" s="180"/>
      <c r="BM181" s="180"/>
      <c r="BN181" s="180"/>
      <c r="BO181" s="180"/>
      <c r="BP181" s="180"/>
      <c r="BQ181" s="180"/>
      <c r="BR181" s="180"/>
      <c r="BS181" s="180"/>
      <c r="BT181" s="181"/>
      <c r="BU181" s="182"/>
      <c r="BV181" s="183"/>
      <c r="BW181" s="179"/>
    </row>
    <row r="182" spans="2:75" customFormat="1" ht="18.75">
      <c r="B182" s="330" t="s">
        <v>201</v>
      </c>
      <c r="C182" s="331">
        <v>11186674000149</v>
      </c>
      <c r="D182" s="332" t="s">
        <v>14</v>
      </c>
      <c r="E182" s="332" t="s">
        <v>607</v>
      </c>
      <c r="F182" s="332" t="s">
        <v>1418</v>
      </c>
      <c r="G182" s="333" t="s">
        <v>1418</v>
      </c>
      <c r="H182" s="333" t="s">
        <v>34</v>
      </c>
      <c r="I182" s="333" t="s">
        <v>34</v>
      </c>
      <c r="J182" s="333" t="s">
        <v>608</v>
      </c>
      <c r="K182" s="334" t="s">
        <v>48</v>
      </c>
      <c r="L182" s="335" t="s">
        <v>1418</v>
      </c>
      <c r="M182" s="335" t="s">
        <v>34</v>
      </c>
      <c r="N182" s="334">
        <v>236357</v>
      </c>
      <c r="O182" s="334" t="s">
        <v>1321</v>
      </c>
      <c r="P182" s="338">
        <v>40115</v>
      </c>
      <c r="Q182" s="339">
        <v>72.282876999999999</v>
      </c>
      <c r="R182" s="339">
        <v>74.531372865079348</v>
      </c>
      <c r="S182" s="334">
        <v>3</v>
      </c>
      <c r="T182" s="336">
        <v>2.0312477417327335E-2</v>
      </c>
      <c r="U182" s="647">
        <v>0.19865672878222837</v>
      </c>
      <c r="V182" s="336">
        <v>1.9209059430650433E-2</v>
      </c>
      <c r="W182" s="647">
        <v>0.16530828295952082</v>
      </c>
      <c r="X182" s="336">
        <v>9.7000293501880996E-3</v>
      </c>
      <c r="Y182" s="647">
        <v>6.2932375727102183E-2</v>
      </c>
      <c r="Z182" s="336">
        <v>8.7768161082992124E-2</v>
      </c>
      <c r="AA182" s="647">
        <v>0.4599364000077435</v>
      </c>
      <c r="AB182" s="336">
        <v>0.22774317725127111</v>
      </c>
      <c r="AC182" s="340">
        <v>-0.42588487228049632</v>
      </c>
      <c r="AD182" s="813">
        <v>12698541000114</v>
      </c>
      <c r="AE182" s="337" t="s">
        <v>1754</v>
      </c>
      <c r="AF182" s="787" t="s">
        <v>1778</v>
      </c>
      <c r="AG182" s="341" t="s">
        <v>1436</v>
      </c>
      <c r="AH182" s="341" t="s">
        <v>1742</v>
      </c>
      <c r="AI182" s="341">
        <v>1000</v>
      </c>
      <c r="AJ182" s="341">
        <v>1000</v>
      </c>
      <c r="AK182" s="341">
        <v>1000</v>
      </c>
      <c r="AL182" s="336">
        <v>1.8700000000000001E-2</v>
      </c>
      <c r="AM182" s="336">
        <v>0.2</v>
      </c>
      <c r="AN182" s="647" t="s">
        <v>2152</v>
      </c>
      <c r="AO182" s="334" t="s">
        <v>1324</v>
      </c>
      <c r="AP182" s="337" t="s">
        <v>1739</v>
      </c>
      <c r="AQ182" s="343" t="s">
        <v>659</v>
      </c>
      <c r="AR182" s="336">
        <v>5.0666666666666698E-3</v>
      </c>
      <c r="AS182" s="336">
        <v>5.0666666666666698E-3</v>
      </c>
      <c r="AT182" s="336" t="s">
        <v>1418</v>
      </c>
      <c r="AW182" s="192"/>
      <c r="AX182" s="192"/>
      <c r="AY182" s="178"/>
      <c r="AZ182" s="178"/>
      <c r="BA182" s="178"/>
      <c r="BB182" s="794"/>
      <c r="BC182" s="178"/>
      <c r="BD182" s="178"/>
      <c r="BE182" s="178"/>
      <c r="BF182" s="178"/>
      <c r="BG182" s="794"/>
      <c r="BH182" s="180"/>
      <c r="BI182" s="193"/>
      <c r="BJ182" s="193"/>
      <c r="BK182" s="193"/>
      <c r="BL182" s="180"/>
      <c r="BM182" s="180"/>
      <c r="BN182" s="180"/>
      <c r="BO182" s="180"/>
      <c r="BP182" s="180"/>
      <c r="BQ182" s="180"/>
      <c r="BR182" s="180"/>
      <c r="BS182" s="180"/>
      <c r="BT182" s="181"/>
      <c r="BU182" s="182"/>
      <c r="BV182" s="183"/>
      <c r="BW182" s="179"/>
    </row>
    <row r="183" spans="2:75" customFormat="1" ht="18.75">
      <c r="B183" s="330" t="s">
        <v>203</v>
      </c>
      <c r="C183" s="331">
        <v>5964067000160</v>
      </c>
      <c r="D183" s="332" t="s">
        <v>14</v>
      </c>
      <c r="E183" s="332" t="s">
        <v>607</v>
      </c>
      <c r="F183" s="332" t="s">
        <v>1418</v>
      </c>
      <c r="G183" s="333" t="s">
        <v>1418</v>
      </c>
      <c r="H183" s="333" t="s">
        <v>34</v>
      </c>
      <c r="I183" s="333" t="s">
        <v>34</v>
      </c>
      <c r="J183" s="333" t="s">
        <v>608</v>
      </c>
      <c r="K183" s="334" t="s">
        <v>48</v>
      </c>
      <c r="L183" s="335" t="s">
        <v>1418</v>
      </c>
      <c r="M183" s="335" t="s">
        <v>34</v>
      </c>
      <c r="N183" s="334">
        <v>216178</v>
      </c>
      <c r="O183" s="334" t="s">
        <v>1321</v>
      </c>
      <c r="P183" s="338">
        <v>39633</v>
      </c>
      <c r="Q183" s="339">
        <v>253.620136</v>
      </c>
      <c r="R183" s="339">
        <v>182.05744675199998</v>
      </c>
      <c r="S183" s="334">
        <v>3</v>
      </c>
      <c r="T183" s="336">
        <v>0.11017852494571234</v>
      </c>
      <c r="U183" s="647">
        <v>1.077549768946219</v>
      </c>
      <c r="V183" s="336">
        <v>0.18381639822937434</v>
      </c>
      <c r="W183" s="647">
        <v>1.5818772012655735</v>
      </c>
      <c r="X183" s="336">
        <v>0.29002667880541022</v>
      </c>
      <c r="Y183" s="647">
        <v>1.8816507932640143</v>
      </c>
      <c r="Z183" s="336">
        <v>0.37710144800070977</v>
      </c>
      <c r="AA183" s="647">
        <v>1.9761457946823016</v>
      </c>
      <c r="AB183" s="336">
        <v>0.17976156070564211</v>
      </c>
      <c r="AC183" s="340">
        <v>0.37613694817119864</v>
      </c>
      <c r="AD183" s="813">
        <v>0</v>
      </c>
      <c r="AE183" s="337" t="s">
        <v>1816</v>
      </c>
      <c r="AF183" s="787" t="s">
        <v>1780</v>
      </c>
      <c r="AG183" s="341" t="s">
        <v>719</v>
      </c>
      <c r="AH183" s="341" t="s">
        <v>1742</v>
      </c>
      <c r="AI183" s="341">
        <v>10000</v>
      </c>
      <c r="AJ183" s="341">
        <v>1000</v>
      </c>
      <c r="AK183" s="341">
        <v>1000</v>
      </c>
      <c r="AL183" s="336">
        <v>0.02</v>
      </c>
      <c r="AM183" s="336">
        <v>0</v>
      </c>
      <c r="AN183" s="647" t="s">
        <v>666</v>
      </c>
      <c r="AO183" s="334" t="s">
        <v>1324</v>
      </c>
      <c r="AP183" s="337" t="s">
        <v>1739</v>
      </c>
      <c r="AQ183" s="343" t="s">
        <v>665</v>
      </c>
      <c r="AR183" s="336">
        <v>6.4840000000000002E-3</v>
      </c>
      <c r="AS183" s="336">
        <v>6.4840000000000002E-3</v>
      </c>
      <c r="AT183" s="336" t="s">
        <v>1418</v>
      </c>
      <c r="AW183" s="192"/>
      <c r="AX183" s="192"/>
      <c r="AY183" s="178"/>
      <c r="AZ183" s="178"/>
      <c r="BA183" s="178"/>
      <c r="BB183" s="794"/>
      <c r="BC183" s="178"/>
      <c r="BD183" s="178"/>
      <c r="BE183" s="178"/>
      <c r="BF183" s="178"/>
      <c r="BG183" s="794"/>
      <c r="BH183" s="180"/>
      <c r="BI183" s="193"/>
      <c r="BJ183" s="193"/>
      <c r="BK183" s="193"/>
      <c r="BL183" s="180"/>
      <c r="BM183" s="180"/>
      <c r="BN183" s="180"/>
      <c r="BO183" s="180"/>
      <c r="BP183" s="180"/>
      <c r="BQ183" s="180"/>
      <c r="BR183" s="180"/>
      <c r="BS183" s="180"/>
      <c r="BT183" s="181"/>
      <c r="BU183" s="182"/>
      <c r="BV183" s="183"/>
      <c r="BW183" s="179"/>
    </row>
    <row r="184" spans="2:75" customFormat="1" ht="18.75">
      <c r="B184" s="330" t="s">
        <v>942</v>
      </c>
      <c r="C184" s="331">
        <v>2895694000106</v>
      </c>
      <c r="D184" s="332" t="s">
        <v>14</v>
      </c>
      <c r="E184" s="332" t="s">
        <v>607</v>
      </c>
      <c r="F184" s="332" t="s">
        <v>1418</v>
      </c>
      <c r="G184" s="333" t="s">
        <v>1418</v>
      </c>
      <c r="H184" s="333" t="s">
        <v>34</v>
      </c>
      <c r="I184" s="333" t="s">
        <v>34</v>
      </c>
      <c r="J184" s="333" t="s">
        <v>608</v>
      </c>
      <c r="K184" s="334" t="s">
        <v>48</v>
      </c>
      <c r="L184" s="335" t="s">
        <v>1418</v>
      </c>
      <c r="M184" s="335" t="s">
        <v>34</v>
      </c>
      <c r="N184" s="334">
        <v>61311</v>
      </c>
      <c r="O184" s="334" t="s">
        <v>1321</v>
      </c>
      <c r="P184" s="338">
        <v>36154</v>
      </c>
      <c r="Q184" s="339">
        <v>121.832905</v>
      </c>
      <c r="R184" s="339">
        <v>140.49051571599986</v>
      </c>
      <c r="S184" s="334">
        <v>3</v>
      </c>
      <c r="T184" s="336">
        <v>0.18481526463757536</v>
      </c>
      <c r="U184" s="647">
        <v>1.8074996539123986</v>
      </c>
      <c r="V184" s="336">
        <v>0.14707362975314653</v>
      </c>
      <c r="W184" s="647">
        <v>1.2656782749249744</v>
      </c>
      <c r="X184" s="336">
        <v>0.15785087322903979</v>
      </c>
      <c r="Y184" s="647">
        <v>1.0241134438122574</v>
      </c>
      <c r="Z184" s="336">
        <v>1.0063624128112014E-2</v>
      </c>
      <c r="AA184" s="647">
        <v>5.2736971988488542E-2</v>
      </c>
      <c r="AB184" s="336">
        <v>0.21640799925754856</v>
      </c>
      <c r="AC184" s="340">
        <v>0.1426573715943969</v>
      </c>
      <c r="AD184" s="813">
        <v>30506097000170</v>
      </c>
      <c r="AE184" s="337" t="s">
        <v>1764</v>
      </c>
      <c r="AF184" s="787" t="s">
        <v>1736</v>
      </c>
      <c r="AG184" s="341" t="s">
        <v>1437</v>
      </c>
      <c r="AH184" s="341" t="s">
        <v>1742</v>
      </c>
      <c r="AI184" s="341">
        <v>5000</v>
      </c>
      <c r="AJ184" s="341">
        <v>1000</v>
      </c>
      <c r="AK184" s="341">
        <v>1000</v>
      </c>
      <c r="AL184" s="336">
        <v>0.02</v>
      </c>
      <c r="AM184" s="336">
        <v>0.2</v>
      </c>
      <c r="AN184" s="647" t="s">
        <v>666</v>
      </c>
      <c r="AO184" s="334" t="s">
        <v>1324</v>
      </c>
      <c r="AP184" s="337" t="s">
        <v>1739</v>
      </c>
      <c r="AQ184" s="343" t="s">
        <v>659</v>
      </c>
      <c r="AR184" s="336">
        <v>7.0000000000000001E-3</v>
      </c>
      <c r="AS184" s="336">
        <v>7.0000000000000001E-3</v>
      </c>
      <c r="AT184" s="336" t="s">
        <v>1418</v>
      </c>
      <c r="AW184" s="192"/>
      <c r="AX184" s="192"/>
      <c r="AY184" s="178"/>
      <c r="AZ184" s="178"/>
      <c r="BA184" s="178"/>
      <c r="BB184" s="794"/>
      <c r="BC184" s="178"/>
      <c r="BD184" s="178"/>
      <c r="BE184" s="178"/>
      <c r="BF184" s="178"/>
      <c r="BG184" s="794"/>
      <c r="BH184" s="180"/>
      <c r="BI184" s="193"/>
      <c r="BJ184" s="193"/>
      <c r="BK184" s="193"/>
      <c r="BL184" s="180"/>
      <c r="BM184" s="180"/>
      <c r="BN184" s="180"/>
      <c r="BO184" s="180"/>
      <c r="BP184" s="180"/>
      <c r="BQ184" s="180"/>
      <c r="BR184" s="180"/>
      <c r="BS184" s="180"/>
      <c r="BT184" s="181"/>
      <c r="BU184" s="182"/>
      <c r="BV184" s="183"/>
      <c r="BW184" s="179"/>
    </row>
    <row r="185" spans="2:75" customFormat="1" ht="18.75">
      <c r="B185" s="330" t="s">
        <v>956</v>
      </c>
      <c r="C185" s="331">
        <v>28568701000140</v>
      </c>
      <c r="D185" s="332" t="s">
        <v>14</v>
      </c>
      <c r="E185" s="332" t="s">
        <v>614</v>
      </c>
      <c r="F185" s="332" t="s">
        <v>1418</v>
      </c>
      <c r="G185" s="333" t="s">
        <v>1418</v>
      </c>
      <c r="H185" s="333" t="s">
        <v>865</v>
      </c>
      <c r="I185" s="333" t="s">
        <v>34</v>
      </c>
      <c r="J185" s="333" t="s">
        <v>608</v>
      </c>
      <c r="K185" s="334" t="s">
        <v>48</v>
      </c>
      <c r="L185" s="335" t="s">
        <v>1418</v>
      </c>
      <c r="M185" s="335" t="s">
        <v>1415</v>
      </c>
      <c r="N185" s="334">
        <v>452653</v>
      </c>
      <c r="O185" s="334" t="s">
        <v>1321</v>
      </c>
      <c r="P185" s="338">
        <v>43029</v>
      </c>
      <c r="Q185" s="339">
        <v>20.953044569999999</v>
      </c>
      <c r="R185" s="339">
        <v>25.831186022530119</v>
      </c>
      <c r="S185" s="334">
        <v>3</v>
      </c>
      <c r="T185" s="336">
        <v>6.7918045728035725E-2</v>
      </c>
      <c r="U185" s="647">
        <v>0.66424082658198325</v>
      </c>
      <c r="V185" s="336">
        <v>6.569663548987692E-2</v>
      </c>
      <c r="W185" s="647">
        <v>0.56536854645367396</v>
      </c>
      <c r="X185" s="336">
        <v>0.11850817535405178</v>
      </c>
      <c r="Y185" s="647">
        <v>0.76886375791944117</v>
      </c>
      <c r="Z185" s="336">
        <v>0.15644033203085561</v>
      </c>
      <c r="AA185" s="647">
        <v>0.81980301560893609</v>
      </c>
      <c r="AB185" s="336">
        <v>0.12244776807980638</v>
      </c>
      <c r="AC185" s="340">
        <v>-0.41245993037838469</v>
      </c>
      <c r="AD185" s="813">
        <v>0</v>
      </c>
      <c r="AE185" s="337" t="s">
        <v>1829</v>
      </c>
      <c r="AF185" s="787" t="s">
        <v>1752</v>
      </c>
      <c r="AG185" s="341" t="s">
        <v>741</v>
      </c>
      <c r="AH185" s="341" t="s">
        <v>1742</v>
      </c>
      <c r="AI185" s="341">
        <v>1000</v>
      </c>
      <c r="AJ185" s="341">
        <v>300</v>
      </c>
      <c r="AK185" s="341">
        <v>0</v>
      </c>
      <c r="AL185" s="336">
        <v>1.3000000000000001E-2</v>
      </c>
      <c r="AM185" s="336">
        <v>0.2</v>
      </c>
      <c r="AN185" s="647" t="s">
        <v>2166</v>
      </c>
      <c r="AO185" s="334" t="s">
        <v>1324</v>
      </c>
      <c r="AP185" s="337" t="s">
        <v>1757</v>
      </c>
      <c r="AQ185" s="343" t="s">
        <v>668</v>
      </c>
      <c r="AR185" s="336">
        <v>3.46666666666667E-3</v>
      </c>
      <c r="AS185" s="336">
        <v>3.46666666666667E-3</v>
      </c>
      <c r="AT185" s="336" t="s">
        <v>1418</v>
      </c>
      <c r="AW185" s="192"/>
      <c r="AX185" s="192"/>
      <c r="AY185" s="178"/>
      <c r="AZ185" s="178"/>
      <c r="BA185" s="178"/>
      <c r="BB185" s="794"/>
      <c r="BC185" s="178"/>
      <c r="BD185" s="178"/>
      <c r="BE185" s="178"/>
      <c r="BF185" s="178"/>
      <c r="BG185" s="794"/>
      <c r="BH185" s="180"/>
      <c r="BI185" s="193"/>
      <c r="BJ185" s="193"/>
      <c r="BK185" s="193"/>
      <c r="BL185" s="180"/>
      <c r="BM185" s="180"/>
      <c r="BN185" s="180"/>
      <c r="BO185" s="180"/>
      <c r="BP185" s="180"/>
      <c r="BQ185" s="180"/>
      <c r="BR185" s="180"/>
      <c r="BS185" s="180"/>
      <c r="BT185" s="181"/>
      <c r="BU185" s="182"/>
      <c r="BV185" s="183"/>
      <c r="BW185" s="179"/>
    </row>
    <row r="186" spans="2:75" customFormat="1" ht="18.75">
      <c r="B186" s="330" t="s">
        <v>215</v>
      </c>
      <c r="C186" s="331">
        <v>18889810000106</v>
      </c>
      <c r="D186" s="332" t="s">
        <v>14</v>
      </c>
      <c r="E186" s="332" t="s">
        <v>614</v>
      </c>
      <c r="F186" s="332" t="s">
        <v>1418</v>
      </c>
      <c r="G186" s="333" t="s">
        <v>1418</v>
      </c>
      <c r="H186" s="333" t="s">
        <v>1338</v>
      </c>
      <c r="I186" s="333" t="s">
        <v>34</v>
      </c>
      <c r="J186" s="333" t="s">
        <v>608</v>
      </c>
      <c r="K186" s="334" t="s">
        <v>48</v>
      </c>
      <c r="L186" s="335" t="s">
        <v>1418</v>
      </c>
      <c r="M186" s="335" t="s">
        <v>34</v>
      </c>
      <c r="N186" s="334">
        <v>361402</v>
      </c>
      <c r="O186" s="334" t="s">
        <v>1321</v>
      </c>
      <c r="P186" s="338">
        <v>41697</v>
      </c>
      <c r="Q186" s="339">
        <v>51.179943999999999</v>
      </c>
      <c r="R186" s="339">
        <v>46.947466056224926</v>
      </c>
      <c r="S186" s="334">
        <v>3</v>
      </c>
      <c r="T186" s="336">
        <v>0.14281529535306769</v>
      </c>
      <c r="U186" s="647">
        <v>1.3967385076675312</v>
      </c>
      <c r="V186" s="336">
        <v>0.11541306236206972</v>
      </c>
      <c r="W186" s="647">
        <v>0.99321547934467636</v>
      </c>
      <c r="X186" s="336">
        <v>0.22551897953312672</v>
      </c>
      <c r="Y186" s="647">
        <v>1.4631342484851537</v>
      </c>
      <c r="Z186" s="336">
        <v>0.26205487255460858</v>
      </c>
      <c r="AA186" s="647">
        <v>1.3732607952590559</v>
      </c>
      <c r="AB186" s="336">
        <v>0.2437055641583068</v>
      </c>
      <c r="AC186" s="340">
        <v>-3.2349323976888283E-3</v>
      </c>
      <c r="AD186" s="813">
        <v>26946245000108</v>
      </c>
      <c r="AE186" s="337" t="s">
        <v>1781</v>
      </c>
      <c r="AF186" s="787" t="s">
        <v>1736</v>
      </c>
      <c r="AG186" s="341" t="s">
        <v>1437</v>
      </c>
      <c r="AH186" s="341" t="s">
        <v>1742</v>
      </c>
      <c r="AI186" s="341">
        <v>5000</v>
      </c>
      <c r="AJ186" s="341">
        <v>1000</v>
      </c>
      <c r="AK186" s="341">
        <v>5000</v>
      </c>
      <c r="AL186" s="336">
        <v>0.02</v>
      </c>
      <c r="AM186" s="336">
        <v>0.2</v>
      </c>
      <c r="AN186" s="647" t="s">
        <v>2152</v>
      </c>
      <c r="AO186" s="334" t="s">
        <v>1324</v>
      </c>
      <c r="AP186" s="337" t="s">
        <v>1757</v>
      </c>
      <c r="AQ186" s="343" t="s">
        <v>668</v>
      </c>
      <c r="AR186" s="336">
        <v>4.0000000000000001E-3</v>
      </c>
      <c r="AS186" s="336">
        <v>4.0000000000000001E-3</v>
      </c>
      <c r="AT186" s="336" t="s">
        <v>1418</v>
      </c>
      <c r="AW186" s="192"/>
      <c r="AX186" s="192"/>
      <c r="AY186" s="178"/>
      <c r="AZ186" s="178"/>
      <c r="BA186" s="178"/>
      <c r="BB186" s="794"/>
      <c r="BC186" s="178"/>
      <c r="BD186" s="178"/>
      <c r="BE186" s="178"/>
      <c r="BF186" s="178"/>
      <c r="BG186" s="794"/>
      <c r="BH186" s="180"/>
      <c r="BI186" s="193"/>
      <c r="BJ186" s="193"/>
      <c r="BK186" s="193"/>
      <c r="BL186" s="212"/>
      <c r="BM186" s="180"/>
      <c r="BN186" s="180"/>
      <c r="BO186" s="180"/>
      <c r="BP186" s="180"/>
      <c r="BQ186" s="180"/>
      <c r="BR186" s="180"/>
      <c r="BS186" s="180"/>
      <c r="BT186" s="181"/>
      <c r="BU186" s="182"/>
      <c r="BV186" s="183"/>
      <c r="BW186" s="179"/>
    </row>
    <row r="187" spans="2:75" customFormat="1" ht="18.75">
      <c r="B187" s="330" t="s">
        <v>966</v>
      </c>
      <c r="C187" s="331">
        <v>7124064000143</v>
      </c>
      <c r="D187" s="332" t="s">
        <v>14</v>
      </c>
      <c r="E187" s="332" t="s">
        <v>607</v>
      </c>
      <c r="F187" s="332" t="s">
        <v>1418</v>
      </c>
      <c r="G187" s="333" t="s">
        <v>1418</v>
      </c>
      <c r="H187" s="333" t="s">
        <v>34</v>
      </c>
      <c r="I187" s="333" t="s">
        <v>34</v>
      </c>
      <c r="J187" s="333" t="s">
        <v>608</v>
      </c>
      <c r="K187" s="334" t="s">
        <v>48</v>
      </c>
      <c r="L187" s="335" t="s">
        <v>1418</v>
      </c>
      <c r="M187" s="335" t="s">
        <v>34</v>
      </c>
      <c r="N187" s="334">
        <v>141720</v>
      </c>
      <c r="O187" s="334" t="s">
        <v>1321</v>
      </c>
      <c r="P187" s="338">
        <v>38325</v>
      </c>
      <c r="Q187" s="339">
        <v>92.520082000000002</v>
      </c>
      <c r="R187" s="339">
        <v>54.059762673306786</v>
      </c>
      <c r="S187" s="334">
        <v>3</v>
      </c>
      <c r="T187" s="336">
        <v>3.0319399742761544E-2</v>
      </c>
      <c r="U187" s="647">
        <v>0.29652477380232117</v>
      </c>
      <c r="V187" s="336">
        <v>-6.4220612108060182E-3</v>
      </c>
      <c r="W187" s="647">
        <v>-5.5266626440092025E-2</v>
      </c>
      <c r="X187" s="336">
        <v>3.8238039928470968E-3</v>
      </c>
      <c r="Y187" s="647">
        <v>2.4808282624421196E-2</v>
      </c>
      <c r="Z187" s="336">
        <v>-2.2106094200932125E-2</v>
      </c>
      <c r="AA187" s="647">
        <v>-0.11584380098148181</v>
      </c>
      <c r="AB187" s="336">
        <v>0.23423755162182994</v>
      </c>
      <c r="AC187" s="340">
        <v>-0.52350058198969196</v>
      </c>
      <c r="AD187" s="813">
        <v>11361553000196</v>
      </c>
      <c r="AE187" s="337" t="s">
        <v>1781</v>
      </c>
      <c r="AF187" s="787" t="s">
        <v>1736</v>
      </c>
      <c r="AG187" s="341" t="s">
        <v>1437</v>
      </c>
      <c r="AH187" s="341" t="s">
        <v>1742</v>
      </c>
      <c r="AI187" s="341">
        <v>500</v>
      </c>
      <c r="AJ187" s="341">
        <v>500</v>
      </c>
      <c r="AK187" s="341">
        <v>500</v>
      </c>
      <c r="AL187" s="336">
        <v>0.02</v>
      </c>
      <c r="AM187" s="336">
        <v>0.2</v>
      </c>
      <c r="AN187" s="647" t="s">
        <v>34</v>
      </c>
      <c r="AO187" s="334" t="s">
        <v>1324</v>
      </c>
      <c r="AP187" s="337" t="s">
        <v>1739</v>
      </c>
      <c r="AQ187" s="343" t="s">
        <v>659</v>
      </c>
      <c r="AR187" s="336">
        <v>4.0000000000000001E-3</v>
      </c>
      <c r="AS187" s="336">
        <v>4.0000000000000001E-3</v>
      </c>
      <c r="AT187" s="336" t="s">
        <v>1418</v>
      </c>
      <c r="AW187" s="192"/>
      <c r="AX187" s="192"/>
      <c r="AY187" s="178"/>
      <c r="AZ187" s="178"/>
      <c r="BA187" s="178"/>
      <c r="BB187" s="794"/>
      <c r="BC187" s="178"/>
      <c r="BD187" s="178"/>
      <c r="BE187" s="178"/>
      <c r="BF187" s="178"/>
      <c r="BG187" s="794"/>
      <c r="BH187" s="180"/>
      <c r="BI187" s="193"/>
      <c r="BJ187" s="193"/>
      <c r="BK187" s="193"/>
      <c r="BL187" s="180"/>
      <c r="BM187" s="180"/>
      <c r="BN187" s="180"/>
      <c r="BO187" s="180"/>
      <c r="BP187" s="180"/>
      <c r="BQ187" s="180"/>
      <c r="BR187" s="180"/>
      <c r="BS187" s="180"/>
      <c r="BT187" s="181"/>
      <c r="BU187" s="182"/>
      <c r="BV187" s="183"/>
      <c r="BW187" s="179"/>
    </row>
    <row r="188" spans="2:75" customFormat="1" ht="18.75">
      <c r="B188" s="330" t="s">
        <v>219</v>
      </c>
      <c r="C188" s="331">
        <v>4437399000123</v>
      </c>
      <c r="D188" s="332" t="s">
        <v>14</v>
      </c>
      <c r="E188" s="332" t="s">
        <v>607</v>
      </c>
      <c r="F188" s="332" t="s">
        <v>1418</v>
      </c>
      <c r="G188" s="333" t="s">
        <v>1418</v>
      </c>
      <c r="H188" s="333" t="s">
        <v>34</v>
      </c>
      <c r="I188" s="333" t="s">
        <v>34</v>
      </c>
      <c r="J188" s="333" t="s">
        <v>608</v>
      </c>
      <c r="K188" s="334" t="s">
        <v>48</v>
      </c>
      <c r="L188" s="335" t="s">
        <v>1418</v>
      </c>
      <c r="M188" s="335" t="s">
        <v>34</v>
      </c>
      <c r="N188" s="334">
        <v>349011</v>
      </c>
      <c r="O188" s="334" t="s">
        <v>1324</v>
      </c>
      <c r="P188" s="338">
        <v>41549</v>
      </c>
      <c r="Q188" s="339">
        <v>37.317166</v>
      </c>
      <c r="R188" s="339">
        <v>31.432240523809536</v>
      </c>
      <c r="S188" s="334">
        <v>3</v>
      </c>
      <c r="T188" s="336">
        <v>0.23697700468023353</v>
      </c>
      <c r="U188" s="647">
        <v>2.3176432681829069</v>
      </c>
      <c r="V188" s="336">
        <v>0.35589292177317011</v>
      </c>
      <c r="W188" s="647">
        <v>3.0627240249929155</v>
      </c>
      <c r="X188" s="336">
        <v>0.6445491428267367</v>
      </c>
      <c r="Y188" s="647">
        <v>4.1817408346467797</v>
      </c>
      <c r="Z188" s="336">
        <v>0.8596312346319519</v>
      </c>
      <c r="AA188" s="647">
        <v>4.5047736048265961</v>
      </c>
      <c r="AB188" s="336">
        <v>0.23087796505723071</v>
      </c>
      <c r="AC188" s="340">
        <v>1.0381739475514358</v>
      </c>
      <c r="AD188" s="813">
        <v>14213077000154</v>
      </c>
      <c r="AE188" s="337" t="s">
        <v>1795</v>
      </c>
      <c r="AF188" s="787" t="s">
        <v>1755</v>
      </c>
      <c r="AG188" s="341" t="s">
        <v>1436</v>
      </c>
      <c r="AH188" s="341" t="s">
        <v>1742</v>
      </c>
      <c r="AI188" s="341">
        <v>10000</v>
      </c>
      <c r="AJ188" s="341">
        <v>1000</v>
      </c>
      <c r="AK188" s="341">
        <v>1000</v>
      </c>
      <c r="AL188" s="336">
        <v>1.9E-2</v>
      </c>
      <c r="AM188" s="336">
        <v>0.2</v>
      </c>
      <c r="AN188" s="647" t="s">
        <v>666</v>
      </c>
      <c r="AO188" s="334" t="s">
        <v>1324</v>
      </c>
      <c r="AP188" s="337" t="s">
        <v>1739</v>
      </c>
      <c r="AQ188" s="343" t="s">
        <v>659</v>
      </c>
      <c r="AR188" s="336">
        <v>4.4333333333333299E-3</v>
      </c>
      <c r="AS188" s="336">
        <v>4.4333333333333299E-3</v>
      </c>
      <c r="AT188" s="336" t="s">
        <v>1418</v>
      </c>
      <c r="AW188" s="192"/>
      <c r="AX188" s="192"/>
      <c r="AY188" s="178"/>
      <c r="AZ188" s="178"/>
      <c r="BA188" s="178"/>
      <c r="BB188" s="794"/>
      <c r="BC188" s="178"/>
      <c r="BD188" s="178"/>
      <c r="BE188" s="178"/>
      <c r="BF188" s="178"/>
      <c r="BG188" s="794"/>
      <c r="BH188" s="180"/>
      <c r="BI188" s="193"/>
      <c r="BJ188" s="193"/>
      <c r="BK188" s="193"/>
      <c r="BL188" s="180"/>
      <c r="BM188" s="180"/>
      <c r="BN188" s="180"/>
      <c r="BO188" s="180"/>
      <c r="BP188" s="180"/>
      <c r="BQ188" s="180"/>
      <c r="BR188" s="180"/>
      <c r="BS188" s="180"/>
      <c r="BT188" s="181"/>
      <c r="BU188" s="182"/>
      <c r="BV188" s="183"/>
      <c r="BW188" s="179"/>
    </row>
    <row r="189" spans="2:75" customFormat="1" ht="18.75">
      <c r="B189" s="330" t="s">
        <v>229</v>
      </c>
      <c r="C189" s="331">
        <v>13401715000106</v>
      </c>
      <c r="D189" s="332" t="s">
        <v>14</v>
      </c>
      <c r="E189" s="332" t="s">
        <v>607</v>
      </c>
      <c r="F189" s="332" t="s">
        <v>1418</v>
      </c>
      <c r="G189" s="333" t="s">
        <v>1418</v>
      </c>
      <c r="H189" s="333" t="s">
        <v>34</v>
      </c>
      <c r="I189" s="333" t="s">
        <v>34</v>
      </c>
      <c r="J189" s="333" t="s">
        <v>608</v>
      </c>
      <c r="K189" s="334" t="s">
        <v>48</v>
      </c>
      <c r="L189" s="335" t="s">
        <v>1418</v>
      </c>
      <c r="M189" s="335" t="s">
        <v>34</v>
      </c>
      <c r="N189" s="334">
        <v>282219</v>
      </c>
      <c r="O189" s="334" t="s">
        <v>1324</v>
      </c>
      <c r="P189" s="338">
        <v>40755</v>
      </c>
      <c r="Q189" s="339">
        <v>49.985757</v>
      </c>
      <c r="R189" s="339">
        <v>58.917410650793663</v>
      </c>
      <c r="S189" s="334">
        <v>3</v>
      </c>
      <c r="T189" s="336">
        <v>0.21837980638344567</v>
      </c>
      <c r="U189" s="647">
        <v>2.1357620282804426</v>
      </c>
      <c r="V189" s="336">
        <v>0.22183633855623119</v>
      </c>
      <c r="W189" s="647">
        <v>1.9090671439250062</v>
      </c>
      <c r="X189" s="336">
        <v>0.25668226098455804</v>
      </c>
      <c r="Y189" s="647">
        <v>1.6653170735456655</v>
      </c>
      <c r="Z189" s="336">
        <v>0.22915649874970367</v>
      </c>
      <c r="AA189" s="647">
        <v>1.200861608273365</v>
      </c>
      <c r="AB189" s="336">
        <v>0.19802651227953436</v>
      </c>
      <c r="AC189" s="340">
        <v>0.53343819447799212</v>
      </c>
      <c r="AD189" s="813">
        <v>13396819000161</v>
      </c>
      <c r="AE189" s="337" t="s">
        <v>1855</v>
      </c>
      <c r="AF189" s="787" t="s">
        <v>1780</v>
      </c>
      <c r="AG189" s="341" t="s">
        <v>719</v>
      </c>
      <c r="AH189" s="341" t="s">
        <v>1742</v>
      </c>
      <c r="AI189" s="341">
        <v>30000</v>
      </c>
      <c r="AJ189" s="341">
        <v>10000</v>
      </c>
      <c r="AK189" s="341">
        <v>30000</v>
      </c>
      <c r="AL189" s="336">
        <v>1.9599999999999999E-2</v>
      </c>
      <c r="AM189" s="336">
        <v>0.2</v>
      </c>
      <c r="AN189" s="647" t="s">
        <v>2185</v>
      </c>
      <c r="AO189" s="334" t="s">
        <v>1324</v>
      </c>
      <c r="AP189" s="337" t="s">
        <v>1739</v>
      </c>
      <c r="AQ189" s="343" t="s">
        <v>659</v>
      </c>
      <c r="AR189" s="336">
        <v>4.5022500000000002E-3</v>
      </c>
      <c r="AS189" s="336">
        <v>4.5022500000000002E-3</v>
      </c>
      <c r="AT189" s="336" t="s">
        <v>1418</v>
      </c>
      <c r="AW189" s="192"/>
      <c r="AX189" s="192"/>
      <c r="AY189" s="178"/>
      <c r="AZ189" s="178"/>
      <c r="BA189" s="178"/>
      <c r="BB189" s="794"/>
      <c r="BC189" s="178"/>
      <c r="BD189" s="178"/>
      <c r="BE189" s="178"/>
      <c r="BF189" s="178"/>
      <c r="BG189" s="794"/>
      <c r="BH189" s="180"/>
      <c r="BI189" s="193"/>
      <c r="BJ189" s="193"/>
      <c r="BK189" s="193"/>
      <c r="BL189" s="212"/>
      <c r="BM189" s="180"/>
      <c r="BN189" s="180"/>
      <c r="BO189" s="180"/>
      <c r="BP189" s="180"/>
      <c r="BQ189" s="180"/>
      <c r="BR189" s="180"/>
      <c r="BS189" s="180"/>
      <c r="BT189" s="181"/>
      <c r="BU189" s="182"/>
      <c r="BV189" s="183"/>
      <c r="BW189" s="179"/>
    </row>
    <row r="190" spans="2:75" customFormat="1" ht="18.75">
      <c r="B190" s="330" t="s">
        <v>234</v>
      </c>
      <c r="C190" s="331">
        <v>8279304000141</v>
      </c>
      <c r="D190" s="332" t="s">
        <v>14</v>
      </c>
      <c r="E190" s="332" t="s">
        <v>607</v>
      </c>
      <c r="F190" s="332" t="s">
        <v>1418</v>
      </c>
      <c r="G190" s="333" t="s">
        <v>1418</v>
      </c>
      <c r="H190" s="333" t="s">
        <v>34</v>
      </c>
      <c r="I190" s="333" t="s">
        <v>34</v>
      </c>
      <c r="J190" s="333" t="s">
        <v>608</v>
      </c>
      <c r="K190" s="334" t="s">
        <v>48</v>
      </c>
      <c r="L190" s="335" t="s">
        <v>1418</v>
      </c>
      <c r="M190" s="335" t="s">
        <v>34</v>
      </c>
      <c r="N190" s="334">
        <v>173126</v>
      </c>
      <c r="O190" s="334" t="s">
        <v>1321</v>
      </c>
      <c r="P190" s="338">
        <v>39016</v>
      </c>
      <c r="Q190" s="339">
        <v>963.86843099999999</v>
      </c>
      <c r="R190" s="339">
        <v>977.46274877689223</v>
      </c>
      <c r="S190" s="334">
        <v>3</v>
      </c>
      <c r="T190" s="336">
        <v>0.1110349171724403</v>
      </c>
      <c r="U190" s="647">
        <v>1.0859253144210992</v>
      </c>
      <c r="V190" s="336">
        <v>8.8937694618447694E-2</v>
      </c>
      <c r="W190" s="647">
        <v>0.76537519397200282</v>
      </c>
      <c r="X190" s="336">
        <v>6.9176994308192352E-2</v>
      </c>
      <c r="Y190" s="647">
        <v>0.44881024998036212</v>
      </c>
      <c r="Z190" s="336">
        <v>-0.11377336546145367</v>
      </c>
      <c r="AA190" s="647">
        <v>-0.59621292597922115</v>
      </c>
      <c r="AB190" s="336">
        <v>0.18548424396397548</v>
      </c>
      <c r="AC190" s="340">
        <v>-0.14698681778011233</v>
      </c>
      <c r="AD190" s="813">
        <v>0</v>
      </c>
      <c r="AE190" s="337" t="s">
        <v>1786</v>
      </c>
      <c r="AF190" s="787" t="s">
        <v>1780</v>
      </c>
      <c r="AG190" s="341" t="s">
        <v>719</v>
      </c>
      <c r="AH190" s="341" t="s">
        <v>1742</v>
      </c>
      <c r="AI190" s="341">
        <v>500</v>
      </c>
      <c r="AJ190" s="341">
        <v>500</v>
      </c>
      <c r="AK190" s="341">
        <v>500</v>
      </c>
      <c r="AL190" s="336">
        <v>0.02</v>
      </c>
      <c r="AM190" s="336">
        <v>0</v>
      </c>
      <c r="AN190" s="647" t="s">
        <v>2147</v>
      </c>
      <c r="AO190" s="334" t="s">
        <v>1324</v>
      </c>
      <c r="AP190" s="337" t="s">
        <v>1739</v>
      </c>
      <c r="AQ190" s="343" t="s">
        <v>667</v>
      </c>
      <c r="AR190" s="336">
        <v>5.0000000000000001E-3</v>
      </c>
      <c r="AS190" s="336">
        <v>5.0000000000000001E-3</v>
      </c>
      <c r="AT190" s="336" t="s">
        <v>1418</v>
      </c>
      <c r="AW190" s="192"/>
      <c r="AX190" s="192"/>
      <c r="AY190" s="178"/>
      <c r="AZ190" s="178"/>
      <c r="BA190" s="178"/>
      <c r="BB190" s="794"/>
      <c r="BC190" s="178"/>
      <c r="BD190" s="178"/>
      <c r="BE190" s="178"/>
      <c r="BF190" s="178"/>
      <c r="BG190" s="794"/>
      <c r="BH190" s="180"/>
      <c r="BI190" s="193"/>
      <c r="BJ190" s="193"/>
      <c r="BK190" s="193"/>
      <c r="BL190" s="180"/>
      <c r="BM190" s="180"/>
      <c r="BN190" s="180"/>
      <c r="BO190" s="180"/>
      <c r="BP190" s="180"/>
      <c r="BQ190" s="180"/>
      <c r="BR190" s="180"/>
      <c r="BS190" s="180"/>
      <c r="BT190" s="181"/>
      <c r="BU190" s="182"/>
      <c r="BV190" s="183"/>
      <c r="BW190" s="179"/>
    </row>
    <row r="191" spans="2:75" customFormat="1" ht="18.75">
      <c r="B191" s="330" t="s">
        <v>1050</v>
      </c>
      <c r="C191" s="331">
        <v>31146414000157</v>
      </c>
      <c r="D191" s="332" t="s">
        <v>14</v>
      </c>
      <c r="E191" s="332" t="s">
        <v>607</v>
      </c>
      <c r="F191" s="332" t="s">
        <v>1418</v>
      </c>
      <c r="G191" s="333" t="s">
        <v>1418</v>
      </c>
      <c r="H191" s="333" t="s">
        <v>34</v>
      </c>
      <c r="I191" s="333" t="s">
        <v>34</v>
      </c>
      <c r="J191" s="333" t="s">
        <v>608</v>
      </c>
      <c r="K191" s="334" t="s">
        <v>48</v>
      </c>
      <c r="L191" s="335" t="s">
        <v>1418</v>
      </c>
      <c r="M191" s="335" t="s">
        <v>34</v>
      </c>
      <c r="N191" s="334">
        <v>487198</v>
      </c>
      <c r="O191" s="334" t="s">
        <v>1321</v>
      </c>
      <c r="P191" s="338">
        <v>43509</v>
      </c>
      <c r="Q191" s="339">
        <v>6.5081829600000001</v>
      </c>
      <c r="R191" s="339">
        <v>10.586057183719985</v>
      </c>
      <c r="S191" s="334">
        <v>3</v>
      </c>
      <c r="T191" s="336">
        <v>0.13842494964223606</v>
      </c>
      <c r="U191" s="647">
        <v>1.3538007753950068</v>
      </c>
      <c r="V191" s="336">
        <v>0.11015449991870785</v>
      </c>
      <c r="W191" s="647">
        <v>0.94796162756260927</v>
      </c>
      <c r="X191" s="336">
        <v>0.23378253413807437</v>
      </c>
      <c r="Y191" s="647">
        <v>1.5167469855672231</v>
      </c>
      <c r="Z191" s="336">
        <v>7.2894927955802435E-2</v>
      </c>
      <c r="AA191" s="647">
        <v>0.38199536516565485</v>
      </c>
      <c r="AB191" s="336">
        <v>0.21348985919664604</v>
      </c>
      <c r="AC191" s="340">
        <v>-2.8324218729212633E-2</v>
      </c>
      <c r="AD191" s="813">
        <v>0</v>
      </c>
      <c r="AE191" s="337" t="s">
        <v>1942</v>
      </c>
      <c r="AF191" s="787" t="s">
        <v>1755</v>
      </c>
      <c r="AG191" s="341" t="s">
        <v>1436</v>
      </c>
      <c r="AH191" s="341" t="s">
        <v>1742</v>
      </c>
      <c r="AI191" s="341">
        <v>1000</v>
      </c>
      <c r="AJ191" s="341">
        <v>0</v>
      </c>
      <c r="AK191" s="341">
        <v>0</v>
      </c>
      <c r="AL191" s="336">
        <v>0.02</v>
      </c>
      <c r="AM191" s="336">
        <v>0.2</v>
      </c>
      <c r="AN191" s="647" t="s">
        <v>34</v>
      </c>
      <c r="AO191" s="334" t="s">
        <v>1324</v>
      </c>
      <c r="AP191" s="337" t="s">
        <v>1739</v>
      </c>
      <c r="AQ191" s="343" t="s">
        <v>659</v>
      </c>
      <c r="AR191" s="336">
        <v>5.3333333333333297E-3</v>
      </c>
      <c r="AS191" s="336">
        <v>5.3333333333333297E-3</v>
      </c>
      <c r="AT191" s="336" t="s">
        <v>1418</v>
      </c>
      <c r="AW191" s="192"/>
      <c r="AX191" s="192"/>
      <c r="AY191" s="178"/>
      <c r="AZ191" s="178"/>
      <c r="BA191" s="178"/>
      <c r="BB191" s="794"/>
      <c r="BC191" s="178"/>
      <c r="BD191" s="178"/>
      <c r="BE191" s="178"/>
      <c r="BF191" s="178"/>
      <c r="BG191" s="794"/>
      <c r="BH191" s="180"/>
      <c r="BI191" s="193"/>
      <c r="BJ191" s="193"/>
      <c r="BK191" s="193"/>
      <c r="BL191" s="180"/>
      <c r="BM191" s="180"/>
      <c r="BN191" s="180"/>
      <c r="BO191" s="180"/>
      <c r="BP191" s="180"/>
      <c r="BQ191" s="180"/>
      <c r="BR191" s="180"/>
      <c r="BS191" s="180"/>
      <c r="BT191" s="181"/>
      <c r="BU191" s="182"/>
      <c r="BV191" s="183"/>
      <c r="BW191" s="179"/>
    </row>
    <row r="192" spans="2:75" customFormat="1" ht="18.75">
      <c r="B192" s="330" t="s">
        <v>1052</v>
      </c>
      <c r="C192" s="331">
        <v>11952816000131</v>
      </c>
      <c r="D192" s="332" t="s">
        <v>14</v>
      </c>
      <c r="E192" s="332" t="s">
        <v>607</v>
      </c>
      <c r="F192" s="332" t="s">
        <v>1418</v>
      </c>
      <c r="G192" s="333" t="s">
        <v>1418</v>
      </c>
      <c r="H192" s="333" t="s">
        <v>34</v>
      </c>
      <c r="I192" s="333" t="s">
        <v>34</v>
      </c>
      <c r="J192" s="333" t="s">
        <v>611</v>
      </c>
      <c r="K192" s="334" t="s">
        <v>1418</v>
      </c>
      <c r="L192" s="335" t="s">
        <v>1418</v>
      </c>
      <c r="M192" s="335" t="s">
        <v>1415</v>
      </c>
      <c r="N192" s="334">
        <v>354465</v>
      </c>
      <c r="O192" s="334" t="s">
        <v>1321</v>
      </c>
      <c r="P192" s="338">
        <v>40369</v>
      </c>
      <c r="Q192" s="339">
        <v>386.55263300000001</v>
      </c>
      <c r="R192" s="339">
        <v>419.41076668548351</v>
      </c>
      <c r="S192" s="334">
        <v>3</v>
      </c>
      <c r="T192" s="336">
        <v>-0.18997718375843509</v>
      </c>
      <c r="U192" s="647">
        <v>-1.8579834007109886</v>
      </c>
      <c r="V192" s="336">
        <v>-0.19619204784702038</v>
      </c>
      <c r="W192" s="647">
        <v>-1.6883788962698274</v>
      </c>
      <c r="X192" s="336">
        <v>-7.0156839193863396E-3</v>
      </c>
      <c r="Y192" s="647">
        <v>-4.5516734069350862E-2</v>
      </c>
      <c r="Z192" s="336">
        <v>0.44795735165006301</v>
      </c>
      <c r="AA192" s="647">
        <v>2.3474559468109675</v>
      </c>
      <c r="AB192" s="336">
        <v>0.16001538982305114</v>
      </c>
      <c r="AC192" s="340">
        <v>-1.9522714757595194</v>
      </c>
      <c r="AD192" s="813">
        <v>46785338000105</v>
      </c>
      <c r="AE192" s="337" t="s">
        <v>1897</v>
      </c>
      <c r="AF192" s="787" t="s">
        <v>1755</v>
      </c>
      <c r="AG192" s="341" t="s">
        <v>1436</v>
      </c>
      <c r="AH192" s="341" t="s">
        <v>1812</v>
      </c>
      <c r="AI192" s="341">
        <v>0</v>
      </c>
      <c r="AJ192" s="341">
        <v>0</v>
      </c>
      <c r="AK192" s="341">
        <v>0</v>
      </c>
      <c r="AL192" s="336">
        <v>1.1699999999999999E-2</v>
      </c>
      <c r="AM192" s="336">
        <v>0</v>
      </c>
      <c r="AN192" s="647" t="s">
        <v>34</v>
      </c>
      <c r="AO192" s="334" t="s">
        <v>1324</v>
      </c>
      <c r="AP192" s="337" t="s">
        <v>1739</v>
      </c>
      <c r="AQ192" s="343" t="s">
        <v>687</v>
      </c>
      <c r="AR192" s="336">
        <v>0</v>
      </c>
      <c r="AS192" s="336">
        <v>0</v>
      </c>
      <c r="AT192" s="336" t="s">
        <v>1418</v>
      </c>
      <c r="AW192" s="192"/>
      <c r="AX192" s="192"/>
      <c r="AY192" s="178"/>
      <c r="AZ192" s="178"/>
      <c r="BA192" s="178"/>
      <c r="BB192" s="794"/>
      <c r="BC192" s="178"/>
      <c r="BD192" s="178"/>
      <c r="BE192" s="178"/>
      <c r="BF192" s="178"/>
      <c r="BG192" s="794"/>
      <c r="BH192" s="180"/>
      <c r="BI192" s="193"/>
      <c r="BJ192" s="193"/>
      <c r="BK192" s="193"/>
      <c r="BL192" s="180"/>
      <c r="BM192" s="180"/>
      <c r="BN192" s="180"/>
      <c r="BO192" s="180"/>
      <c r="BP192" s="180"/>
      <c r="BQ192" s="180"/>
      <c r="BR192" s="180"/>
      <c r="BS192" s="180"/>
      <c r="BT192" s="181"/>
      <c r="BU192" s="182"/>
      <c r="BV192" s="183"/>
      <c r="BW192" s="179"/>
    </row>
    <row r="193" spans="2:75" customFormat="1" ht="18.75">
      <c r="B193" s="330" t="s">
        <v>283</v>
      </c>
      <c r="C193" s="331">
        <v>9296009000166</v>
      </c>
      <c r="D193" s="332" t="s">
        <v>14</v>
      </c>
      <c r="E193" s="332" t="s">
        <v>607</v>
      </c>
      <c r="F193" s="332" t="s">
        <v>1418</v>
      </c>
      <c r="G193" s="333" t="s">
        <v>1418</v>
      </c>
      <c r="H193" s="333" t="s">
        <v>34</v>
      </c>
      <c r="I193" s="333" t="s">
        <v>34</v>
      </c>
      <c r="J193" s="333" t="s">
        <v>608</v>
      </c>
      <c r="K193" s="334" t="s">
        <v>48</v>
      </c>
      <c r="L193" s="335" t="s">
        <v>1418</v>
      </c>
      <c r="M193" s="335" t="s">
        <v>34</v>
      </c>
      <c r="N193" s="334">
        <v>219517</v>
      </c>
      <c r="O193" s="334" t="s">
        <v>1321</v>
      </c>
      <c r="P193" s="338">
        <v>39607</v>
      </c>
      <c r="Q193" s="339">
        <v>11.235105000000001</v>
      </c>
      <c r="R193" s="339">
        <v>12.520812956</v>
      </c>
      <c r="S193" s="334">
        <v>3</v>
      </c>
      <c r="T193" s="336">
        <v>0.17271702634666131</v>
      </c>
      <c r="U193" s="647">
        <v>1.689178466716853</v>
      </c>
      <c r="V193" s="336">
        <v>0.24041644666464057</v>
      </c>
      <c r="W193" s="647">
        <v>2.0689628316702664</v>
      </c>
      <c r="X193" s="336">
        <v>0.50833005374615903</v>
      </c>
      <c r="Y193" s="647">
        <v>3.2979712515107988</v>
      </c>
      <c r="Z193" s="336">
        <v>0.54353322973562279</v>
      </c>
      <c r="AA193" s="647">
        <v>2.8483075626114238</v>
      </c>
      <c r="AB193" s="336">
        <v>0.23169319970633945</v>
      </c>
      <c r="AC193" s="340">
        <v>0.5361185111820933</v>
      </c>
      <c r="AD193" s="813">
        <v>0</v>
      </c>
      <c r="AE193" s="337" t="s">
        <v>1787</v>
      </c>
      <c r="AF193" s="787" t="s">
        <v>1736</v>
      </c>
      <c r="AG193" s="341" t="s">
        <v>1437</v>
      </c>
      <c r="AH193" s="341" t="s">
        <v>1742</v>
      </c>
      <c r="AI193" s="341">
        <v>500</v>
      </c>
      <c r="AJ193" s="341">
        <v>0</v>
      </c>
      <c r="AK193" s="341">
        <v>0</v>
      </c>
      <c r="AL193" s="336">
        <v>2.5000000000000001E-2</v>
      </c>
      <c r="AM193" s="336">
        <v>0.2</v>
      </c>
      <c r="AN193" s="647" t="s">
        <v>2185</v>
      </c>
      <c r="AO193" s="334" t="s">
        <v>1324</v>
      </c>
      <c r="AP193" s="337" t="s">
        <v>1739</v>
      </c>
      <c r="AQ193" s="343" t="s">
        <v>670</v>
      </c>
      <c r="AR193" s="336">
        <v>8.3333333333333297E-3</v>
      </c>
      <c r="AS193" s="336">
        <v>8.3333333333333297E-3</v>
      </c>
      <c r="AT193" s="336" t="s">
        <v>1418</v>
      </c>
      <c r="AW193" s="192"/>
      <c r="AX193" s="192"/>
      <c r="AY193" s="178"/>
      <c r="AZ193" s="178"/>
      <c r="BA193" s="178"/>
      <c r="BB193" s="794"/>
      <c r="BC193" s="178"/>
      <c r="BD193" s="178"/>
      <c r="BE193" s="178"/>
      <c r="BF193" s="178"/>
      <c r="BG193" s="794"/>
      <c r="BH193" s="180"/>
      <c r="BI193" s="193"/>
      <c r="BJ193" s="193"/>
      <c r="BK193" s="193"/>
      <c r="BL193" s="180"/>
      <c r="BM193" s="180"/>
      <c r="BN193" s="180"/>
      <c r="BO193" s="180"/>
      <c r="BP193" s="180"/>
      <c r="BQ193" s="180"/>
      <c r="BR193" s="180"/>
      <c r="BS193" s="180"/>
      <c r="BT193" s="181"/>
      <c r="BU193" s="182"/>
      <c r="BV193" s="183"/>
      <c r="BW193" s="179"/>
    </row>
    <row r="194" spans="2:75" customFormat="1" ht="18.75">
      <c r="B194" s="330" t="s">
        <v>1066</v>
      </c>
      <c r="C194" s="331">
        <v>9296022000115</v>
      </c>
      <c r="D194" s="332" t="s">
        <v>14</v>
      </c>
      <c r="E194" s="332" t="s">
        <v>607</v>
      </c>
      <c r="F194" s="332" t="s">
        <v>1418</v>
      </c>
      <c r="G194" s="333" t="s">
        <v>1418</v>
      </c>
      <c r="H194" s="333" t="s">
        <v>34</v>
      </c>
      <c r="I194" s="333" t="s">
        <v>34</v>
      </c>
      <c r="J194" s="333" t="s">
        <v>608</v>
      </c>
      <c r="K194" s="334" t="s">
        <v>48</v>
      </c>
      <c r="L194" s="335" t="s">
        <v>1418</v>
      </c>
      <c r="M194" s="335" t="s">
        <v>34</v>
      </c>
      <c r="N194" s="334">
        <v>220272</v>
      </c>
      <c r="O194" s="334" t="s">
        <v>1321</v>
      </c>
      <c r="P194" s="338">
        <v>39607</v>
      </c>
      <c r="Q194" s="339">
        <v>41.449869</v>
      </c>
      <c r="R194" s="339">
        <v>43.976861939999985</v>
      </c>
      <c r="S194" s="334">
        <v>3</v>
      </c>
      <c r="T194" s="336">
        <v>0.16287203327035304</v>
      </c>
      <c r="U194" s="647">
        <v>1.5928940953306854</v>
      </c>
      <c r="V194" s="336">
        <v>0.1828057626459787</v>
      </c>
      <c r="W194" s="647">
        <v>1.5731799283151682</v>
      </c>
      <c r="X194" s="336">
        <v>0.4579728487087058</v>
      </c>
      <c r="Y194" s="647">
        <v>2.9712610495543195</v>
      </c>
      <c r="Z194" s="336">
        <v>0.42524802586934474</v>
      </c>
      <c r="AA194" s="647">
        <v>2.2284509976664806</v>
      </c>
      <c r="AB194" s="336">
        <v>0.25324688057572603</v>
      </c>
      <c r="AC194" s="340">
        <v>0.26300157817343844</v>
      </c>
      <c r="AD194" s="813">
        <v>0</v>
      </c>
      <c r="AE194" s="337" t="s">
        <v>1787</v>
      </c>
      <c r="AF194" s="787" t="s">
        <v>1736</v>
      </c>
      <c r="AG194" s="341" t="s">
        <v>1437</v>
      </c>
      <c r="AH194" s="341" t="s">
        <v>1742</v>
      </c>
      <c r="AI194" s="341">
        <v>500</v>
      </c>
      <c r="AJ194" s="341">
        <v>0</v>
      </c>
      <c r="AK194" s="341">
        <v>0</v>
      </c>
      <c r="AL194" s="336">
        <v>3.5000000000000003E-2</v>
      </c>
      <c r="AM194" s="336">
        <v>0.2</v>
      </c>
      <c r="AN194" s="647" t="s">
        <v>2185</v>
      </c>
      <c r="AO194" s="334" t="s">
        <v>1324</v>
      </c>
      <c r="AP194" s="337" t="s">
        <v>1739</v>
      </c>
      <c r="AQ194" s="343" t="s">
        <v>681</v>
      </c>
      <c r="AR194" s="336">
        <v>8.3333333333333297E-3</v>
      </c>
      <c r="AS194" s="336">
        <v>8.3333333333333297E-3</v>
      </c>
      <c r="AT194" s="336" t="s">
        <v>1418</v>
      </c>
      <c r="AW194" s="192"/>
      <c r="AX194" s="192"/>
      <c r="AY194" s="178"/>
      <c r="AZ194" s="178"/>
      <c r="BA194" s="178"/>
      <c r="BB194" s="794"/>
      <c r="BC194" s="178"/>
      <c r="BD194" s="178"/>
      <c r="BE194" s="178"/>
      <c r="BF194" s="178"/>
      <c r="BG194" s="794"/>
      <c r="BH194" s="180"/>
      <c r="BI194" s="193"/>
      <c r="BJ194" s="193"/>
      <c r="BK194" s="193"/>
      <c r="BL194" s="180"/>
      <c r="BM194" s="180"/>
      <c r="BN194" s="180"/>
      <c r="BO194" s="180"/>
      <c r="BP194" s="180"/>
      <c r="BQ194" s="180"/>
      <c r="BR194" s="180"/>
      <c r="BS194" s="180"/>
      <c r="BT194" s="181"/>
      <c r="BU194" s="182"/>
      <c r="BV194" s="183"/>
      <c r="BW194" s="179"/>
    </row>
    <row r="195" spans="2:75" customFormat="1" ht="18.75">
      <c r="B195" s="330" t="s">
        <v>1070</v>
      </c>
      <c r="C195" s="331">
        <v>7899238000140</v>
      </c>
      <c r="D195" s="332" t="s">
        <v>14</v>
      </c>
      <c r="E195" s="332" t="s">
        <v>607</v>
      </c>
      <c r="F195" s="332" t="s">
        <v>1418</v>
      </c>
      <c r="G195" s="333" t="s">
        <v>1418</v>
      </c>
      <c r="H195" s="333" t="s">
        <v>34</v>
      </c>
      <c r="I195" s="333" t="s">
        <v>34</v>
      </c>
      <c r="J195" s="333" t="s">
        <v>608</v>
      </c>
      <c r="K195" s="334" t="s">
        <v>48</v>
      </c>
      <c r="L195" s="335" t="s">
        <v>1418</v>
      </c>
      <c r="M195" s="335" t="s">
        <v>34</v>
      </c>
      <c r="N195" s="334">
        <v>156906</v>
      </c>
      <c r="O195" s="334" t="s">
        <v>1321</v>
      </c>
      <c r="P195" s="338">
        <v>38799</v>
      </c>
      <c r="Q195" s="339">
        <v>284.54068899999999</v>
      </c>
      <c r="R195" s="339">
        <v>263.51092607200002</v>
      </c>
      <c r="S195" s="334">
        <v>3</v>
      </c>
      <c r="T195" s="336">
        <v>0.12109912656235067</v>
      </c>
      <c r="U195" s="647">
        <v>1.1843536289049583</v>
      </c>
      <c r="V195" s="336">
        <v>0.1595929595466743</v>
      </c>
      <c r="W195" s="647">
        <v>1.3734164450026736</v>
      </c>
      <c r="X195" s="336">
        <v>-2.086456420188032E-2</v>
      </c>
      <c r="Y195" s="647">
        <v>-0.13536624955774137</v>
      </c>
      <c r="Z195" s="336">
        <v>3.192929440444181E-2</v>
      </c>
      <c r="AA195" s="647">
        <v>0.16732086604024937</v>
      </c>
      <c r="AB195" s="336">
        <v>0.23888902378656418</v>
      </c>
      <c r="AC195" s="340">
        <v>0.18163884414538892</v>
      </c>
      <c r="AD195" s="813">
        <v>0</v>
      </c>
      <c r="AE195" s="337" t="s">
        <v>1788</v>
      </c>
      <c r="AF195" s="787" t="s">
        <v>1752</v>
      </c>
      <c r="AG195" s="341" t="s">
        <v>741</v>
      </c>
      <c r="AH195" s="341" t="s">
        <v>1742</v>
      </c>
      <c r="AI195" s="341">
        <v>5000</v>
      </c>
      <c r="AJ195" s="341">
        <v>0</v>
      </c>
      <c r="AK195" s="341">
        <v>5000</v>
      </c>
      <c r="AL195" s="336">
        <v>2.5000000000000001E-2</v>
      </c>
      <c r="AM195" s="336">
        <v>0.2</v>
      </c>
      <c r="AN195" s="647" t="s">
        <v>2185</v>
      </c>
      <c r="AO195" s="334" t="s">
        <v>1324</v>
      </c>
      <c r="AP195" s="337" t="s">
        <v>1739</v>
      </c>
      <c r="AQ195" s="343" t="s">
        <v>670</v>
      </c>
      <c r="AR195" s="336">
        <v>8.3333333333333297E-3</v>
      </c>
      <c r="AS195" s="336">
        <v>8.3333333333333297E-3</v>
      </c>
      <c r="AT195" s="336" t="s">
        <v>1418</v>
      </c>
      <c r="AW195" s="192"/>
      <c r="AX195" s="192"/>
      <c r="AY195" s="178"/>
      <c r="AZ195" s="178"/>
      <c r="BA195" s="178"/>
      <c r="BB195" s="794"/>
      <c r="BC195" s="178"/>
      <c r="BD195" s="178"/>
      <c r="BE195" s="178"/>
      <c r="BF195" s="178"/>
      <c r="BG195" s="794"/>
      <c r="BH195" s="180"/>
      <c r="BI195" s="193"/>
      <c r="BJ195" s="193"/>
      <c r="BK195" s="193"/>
      <c r="BL195" s="180"/>
      <c r="BM195" s="180"/>
      <c r="BN195" s="180"/>
      <c r="BO195" s="180"/>
      <c r="BP195" s="180"/>
      <c r="BQ195" s="180"/>
      <c r="BR195" s="180"/>
      <c r="BS195" s="180"/>
      <c r="BT195" s="181"/>
      <c r="BU195" s="182"/>
      <c r="BV195" s="183"/>
      <c r="BW195" s="179"/>
    </row>
    <row r="196" spans="2:75" customFormat="1" ht="18.75">
      <c r="B196" s="330" t="s">
        <v>1073</v>
      </c>
      <c r="C196" s="331">
        <v>9577098000119</v>
      </c>
      <c r="D196" s="332" t="s">
        <v>14</v>
      </c>
      <c r="E196" s="332" t="s">
        <v>607</v>
      </c>
      <c r="F196" s="332" t="s">
        <v>1418</v>
      </c>
      <c r="G196" s="333" t="s">
        <v>1418</v>
      </c>
      <c r="H196" s="333" t="s">
        <v>34</v>
      </c>
      <c r="I196" s="333" t="s">
        <v>34</v>
      </c>
      <c r="J196" s="333" t="s">
        <v>608</v>
      </c>
      <c r="K196" s="334" t="s">
        <v>48</v>
      </c>
      <c r="L196" s="335" t="s">
        <v>1418</v>
      </c>
      <c r="M196" s="335" t="s">
        <v>34</v>
      </c>
      <c r="N196" s="334">
        <v>221661</v>
      </c>
      <c r="O196" s="334" t="s">
        <v>1321</v>
      </c>
      <c r="P196" s="338">
        <v>39794</v>
      </c>
      <c r="Q196" s="339">
        <v>20.691897999999998</v>
      </c>
      <c r="R196" s="339">
        <v>30.287025975903632</v>
      </c>
      <c r="S196" s="334">
        <v>3</v>
      </c>
      <c r="T196" s="336">
        <v>0.141874022460591</v>
      </c>
      <c r="U196" s="647">
        <v>1.3875328263580078</v>
      </c>
      <c r="V196" s="336">
        <v>0.13653782283923488</v>
      </c>
      <c r="W196" s="647">
        <v>1.175009798583402</v>
      </c>
      <c r="X196" s="336">
        <v>0.1972205941018732</v>
      </c>
      <c r="Y196" s="647">
        <v>1.279538450973936</v>
      </c>
      <c r="Z196" s="336">
        <v>0.17754797934567024</v>
      </c>
      <c r="AA196" s="647">
        <v>0.93041459956851191</v>
      </c>
      <c r="AB196" s="336">
        <v>0.20668327955709662</v>
      </c>
      <c r="AC196" s="340">
        <v>9.8393975050867416E-2</v>
      </c>
      <c r="AD196" s="813">
        <v>0</v>
      </c>
      <c r="AE196" s="337" t="s">
        <v>1823</v>
      </c>
      <c r="AF196" s="787" t="s">
        <v>1794</v>
      </c>
      <c r="AG196" s="341" t="s">
        <v>736</v>
      </c>
      <c r="AH196" s="341" t="s">
        <v>1742</v>
      </c>
      <c r="AI196" s="341">
        <v>500</v>
      </c>
      <c r="AJ196" s="341">
        <v>500</v>
      </c>
      <c r="AK196" s="341">
        <v>500</v>
      </c>
      <c r="AL196" s="336">
        <v>0.02</v>
      </c>
      <c r="AM196" s="336">
        <v>0.2</v>
      </c>
      <c r="AN196" s="647" t="s">
        <v>666</v>
      </c>
      <c r="AO196" s="334" t="s">
        <v>1324</v>
      </c>
      <c r="AP196" s="337" t="s">
        <v>1739</v>
      </c>
      <c r="AQ196" s="343" t="s">
        <v>659</v>
      </c>
      <c r="AR196" s="336">
        <v>6.0000000000000001E-3</v>
      </c>
      <c r="AS196" s="336">
        <v>6.0000000000000001E-3</v>
      </c>
      <c r="AT196" s="336" t="s">
        <v>1418</v>
      </c>
      <c r="AW196" s="192"/>
      <c r="AX196" s="192"/>
      <c r="AY196" s="178"/>
      <c r="AZ196" s="178"/>
      <c r="BA196" s="178"/>
      <c r="BB196" s="794"/>
      <c r="BC196" s="178"/>
      <c r="BD196" s="178"/>
      <c r="BE196" s="178"/>
      <c r="BF196" s="178"/>
      <c r="BG196" s="794"/>
      <c r="BH196" s="180"/>
      <c r="BI196" s="193"/>
      <c r="BJ196" s="193"/>
      <c r="BK196" s="193"/>
      <c r="BL196" s="180"/>
      <c r="BM196" s="180"/>
      <c r="BN196" s="180"/>
      <c r="BO196" s="180"/>
      <c r="BP196" s="180"/>
      <c r="BQ196" s="180"/>
      <c r="BR196" s="180"/>
      <c r="BS196" s="180"/>
      <c r="BT196" s="181"/>
      <c r="BU196" s="182"/>
      <c r="BV196" s="183"/>
      <c r="BW196" s="179"/>
    </row>
    <row r="197" spans="2:75" customFormat="1" ht="18.75">
      <c r="B197" s="330" t="s">
        <v>297</v>
      </c>
      <c r="C197" s="331">
        <v>33254944000144</v>
      </c>
      <c r="D197" s="332" t="s">
        <v>14</v>
      </c>
      <c r="E197" s="332" t="s">
        <v>607</v>
      </c>
      <c r="F197" s="332" t="s">
        <v>1418</v>
      </c>
      <c r="G197" s="333" t="s">
        <v>1418</v>
      </c>
      <c r="H197" s="333" t="s">
        <v>34</v>
      </c>
      <c r="I197" s="333" t="s">
        <v>34</v>
      </c>
      <c r="J197" s="333" t="s">
        <v>608</v>
      </c>
      <c r="K197" s="334" t="s">
        <v>48</v>
      </c>
      <c r="L197" s="335" t="s">
        <v>1418</v>
      </c>
      <c r="M197" s="335" t="s">
        <v>34</v>
      </c>
      <c r="N197" s="334">
        <v>498629</v>
      </c>
      <c r="O197" s="334" t="s">
        <v>1321</v>
      </c>
      <c r="P197" s="338">
        <v>43617</v>
      </c>
      <c r="Q197" s="339">
        <v>42.29576453</v>
      </c>
      <c r="R197" s="339">
        <v>35.167287639681277</v>
      </c>
      <c r="S197" s="334">
        <v>3</v>
      </c>
      <c r="T197" s="336">
        <v>0.11808998704940388</v>
      </c>
      <c r="U197" s="647">
        <v>1.154924140821864</v>
      </c>
      <c r="V197" s="336">
        <v>0.120111330253166</v>
      </c>
      <c r="W197" s="647">
        <v>1.0336475786239214</v>
      </c>
      <c r="X197" s="336">
        <v>4.2158164828286937E-2</v>
      </c>
      <c r="Y197" s="647">
        <v>0.27351602486516285</v>
      </c>
      <c r="Z197" s="336">
        <v>-2.9163935110544048E-2</v>
      </c>
      <c r="AA197" s="647">
        <v>-0.15282939917266156</v>
      </c>
      <c r="AB197" s="336">
        <v>0.20020276456356093</v>
      </c>
      <c r="AC197" s="340">
        <v>1.9529684690553918E-2</v>
      </c>
      <c r="AD197" s="813">
        <v>0</v>
      </c>
      <c r="AE197" s="337" t="s">
        <v>1841</v>
      </c>
      <c r="AF197" s="787" t="s">
        <v>1780</v>
      </c>
      <c r="AG197" s="341" t="s">
        <v>719</v>
      </c>
      <c r="AH197" s="341" t="s">
        <v>1742</v>
      </c>
      <c r="AI197" s="341">
        <v>1000</v>
      </c>
      <c r="AJ197" s="341">
        <v>1000</v>
      </c>
      <c r="AK197" s="341">
        <v>0</v>
      </c>
      <c r="AL197" s="336">
        <v>1.4999999999999999E-2</v>
      </c>
      <c r="AM197" s="336">
        <v>0</v>
      </c>
      <c r="AN197" s="647" t="s">
        <v>666</v>
      </c>
      <c r="AO197" s="334" t="s">
        <v>1324</v>
      </c>
      <c r="AP197" s="337" t="s">
        <v>1739</v>
      </c>
      <c r="AQ197" s="343" t="s">
        <v>659</v>
      </c>
      <c r="AR197" s="336">
        <v>4.0000000000000001E-3</v>
      </c>
      <c r="AS197" s="336">
        <v>4.0000000000000001E-3</v>
      </c>
      <c r="AT197" s="336" t="s">
        <v>1418</v>
      </c>
      <c r="AW197" s="192"/>
      <c r="AX197" s="192"/>
      <c r="AY197" s="178"/>
      <c r="AZ197" s="178"/>
      <c r="BA197" s="178"/>
      <c r="BB197" s="794"/>
      <c r="BC197" s="178"/>
      <c r="BD197" s="178"/>
      <c r="BE197" s="178"/>
      <c r="BF197" s="178"/>
      <c r="BG197" s="794"/>
      <c r="BH197" s="180"/>
      <c r="BI197" s="193"/>
      <c r="BJ197" s="193"/>
      <c r="BK197" s="193"/>
      <c r="BL197" s="180"/>
      <c r="BM197" s="180"/>
      <c r="BN197" s="180"/>
      <c r="BO197" s="180"/>
      <c r="BP197" s="180"/>
      <c r="BQ197" s="180"/>
      <c r="BR197" s="180"/>
      <c r="BS197" s="180"/>
      <c r="BT197" s="181"/>
      <c r="BU197" s="182"/>
      <c r="BV197" s="183"/>
      <c r="BW197" s="179"/>
    </row>
    <row r="198" spans="2:75" customFormat="1" ht="18.75">
      <c r="B198" s="330" t="s">
        <v>561</v>
      </c>
      <c r="C198" s="331">
        <v>16961689000150</v>
      </c>
      <c r="D198" s="332" t="s">
        <v>14</v>
      </c>
      <c r="E198" s="332" t="s">
        <v>607</v>
      </c>
      <c r="F198" s="332" t="s">
        <v>1418</v>
      </c>
      <c r="G198" s="333" t="s">
        <v>1418</v>
      </c>
      <c r="H198" s="333" t="s">
        <v>34</v>
      </c>
      <c r="I198" s="333" t="s">
        <v>34</v>
      </c>
      <c r="J198" s="333" t="s">
        <v>608</v>
      </c>
      <c r="K198" s="334" t="s">
        <v>48</v>
      </c>
      <c r="L198" s="335" t="s">
        <v>1418</v>
      </c>
      <c r="M198" s="335" t="s">
        <v>1415</v>
      </c>
      <c r="N198" s="334">
        <v>348120</v>
      </c>
      <c r="O198" s="334" t="s">
        <v>1321</v>
      </c>
      <c r="P198" s="338">
        <v>41321</v>
      </c>
      <c r="Q198" s="339">
        <v>10.664073</v>
      </c>
      <c r="R198" s="339">
        <v>9.6540796546184637</v>
      </c>
      <c r="S198" s="334">
        <v>3</v>
      </c>
      <c r="T198" s="336">
        <v>8.173587018076045E-2</v>
      </c>
      <c r="U198" s="647">
        <v>0.79937962566927645</v>
      </c>
      <c r="V198" s="336">
        <v>5.7338208127030388E-2</v>
      </c>
      <c r="W198" s="647">
        <v>0.49343804508881611</v>
      </c>
      <c r="X198" s="336">
        <v>4.7812617234700872E-2</v>
      </c>
      <c r="Y198" s="647">
        <v>0.31020128740661673</v>
      </c>
      <c r="Z198" s="336">
        <v>5.1507319094819426E-2</v>
      </c>
      <c r="AA198" s="647">
        <v>0.26991668306825289</v>
      </c>
      <c r="AB198" s="336">
        <v>0.20607239252932802</v>
      </c>
      <c r="AC198" s="340">
        <v>-0.2856434311144066</v>
      </c>
      <c r="AD198" s="813">
        <v>0</v>
      </c>
      <c r="AE198" s="337" t="s">
        <v>1841</v>
      </c>
      <c r="AF198" s="787" t="s">
        <v>1736</v>
      </c>
      <c r="AG198" s="341" t="s">
        <v>1437</v>
      </c>
      <c r="AH198" s="341" t="s">
        <v>1742</v>
      </c>
      <c r="AI198" s="341">
        <v>1000</v>
      </c>
      <c r="AJ198" s="341">
        <v>1000</v>
      </c>
      <c r="AK198" s="341">
        <v>1000</v>
      </c>
      <c r="AL198" s="336">
        <v>0.03</v>
      </c>
      <c r="AM198" s="336">
        <v>0.15</v>
      </c>
      <c r="AN198" s="647" t="s">
        <v>2152</v>
      </c>
      <c r="AO198" s="334" t="s">
        <v>1324</v>
      </c>
      <c r="AP198" s="337" t="s">
        <v>1739</v>
      </c>
      <c r="AQ198" s="343" t="s">
        <v>659</v>
      </c>
      <c r="AR198" s="336">
        <v>1.73333333333333E-3</v>
      </c>
      <c r="AS198" s="336">
        <v>1.73333333333333E-3</v>
      </c>
      <c r="AT198" s="336" t="s">
        <v>1418</v>
      </c>
      <c r="AW198" s="192"/>
      <c r="AX198" s="192"/>
      <c r="AY198" s="178"/>
      <c r="AZ198" s="178"/>
      <c r="BA198" s="178"/>
      <c r="BB198" s="794"/>
      <c r="BC198" s="178"/>
      <c r="BD198" s="178"/>
      <c r="BE198" s="178"/>
      <c r="BF198" s="178"/>
      <c r="BG198" s="794"/>
      <c r="BH198" s="180"/>
      <c r="BI198" s="193"/>
      <c r="BJ198" s="193"/>
      <c r="BK198" s="193"/>
      <c r="BL198" s="180"/>
      <c r="BM198" s="180"/>
      <c r="BN198" s="180"/>
      <c r="BO198" s="180"/>
      <c r="BP198" s="180"/>
      <c r="BQ198" s="180"/>
      <c r="BR198" s="180"/>
      <c r="BS198" s="180"/>
      <c r="BT198" s="181"/>
      <c r="BU198" s="182"/>
      <c r="BV198" s="183"/>
      <c r="BW198" s="179"/>
    </row>
    <row r="199" spans="2:75" customFormat="1" ht="18.75">
      <c r="B199" s="330" t="s">
        <v>1086</v>
      </c>
      <c r="C199" s="331">
        <v>39731692000183</v>
      </c>
      <c r="D199" s="332" t="s">
        <v>14</v>
      </c>
      <c r="E199" s="332" t="s">
        <v>607</v>
      </c>
      <c r="F199" s="332" t="s">
        <v>1418</v>
      </c>
      <c r="G199" s="333" t="s">
        <v>1418</v>
      </c>
      <c r="H199" s="333" t="s">
        <v>34</v>
      </c>
      <c r="I199" s="333" t="s">
        <v>34</v>
      </c>
      <c r="J199" s="333" t="s">
        <v>608</v>
      </c>
      <c r="K199" s="334" t="s">
        <v>48</v>
      </c>
      <c r="L199" s="335" t="s">
        <v>1418</v>
      </c>
      <c r="M199" s="335" t="s">
        <v>1415</v>
      </c>
      <c r="N199" s="334">
        <v>566128</v>
      </c>
      <c r="O199" s="334" t="s">
        <v>1321</v>
      </c>
      <c r="P199" s="338">
        <v>44154</v>
      </c>
      <c r="Q199" s="339">
        <v>8.9474847099999995</v>
      </c>
      <c r="R199" s="339">
        <v>7.5044004978968264</v>
      </c>
      <c r="S199" s="334">
        <v>3</v>
      </c>
      <c r="T199" s="336">
        <v>-7.7010340578732572E-3</v>
      </c>
      <c r="U199" s="647">
        <v>-7.5316378339581519E-2</v>
      </c>
      <c r="V199" s="336">
        <v>-6.5935413174248447E-2</v>
      </c>
      <c r="W199" s="647">
        <v>-0.56742340651358536</v>
      </c>
      <c r="X199" s="336"/>
      <c r="Y199" s="647"/>
      <c r="Z199" s="336"/>
      <c r="AA199" s="647"/>
      <c r="AB199" s="336">
        <v>0.24297116926969511</v>
      </c>
      <c r="AC199" s="340">
        <v>-0.74962328702933956</v>
      </c>
      <c r="AD199" s="813">
        <v>0</v>
      </c>
      <c r="AE199" s="337" t="s">
        <v>2047</v>
      </c>
      <c r="AF199" s="787" t="s">
        <v>1755</v>
      </c>
      <c r="AG199" s="341" t="s">
        <v>1436</v>
      </c>
      <c r="AH199" s="341" t="s">
        <v>1742</v>
      </c>
      <c r="AI199" s="341">
        <v>1000</v>
      </c>
      <c r="AJ199" s="341">
        <v>1000</v>
      </c>
      <c r="AK199" s="341">
        <v>1000</v>
      </c>
      <c r="AL199" s="336">
        <v>1.46E-2</v>
      </c>
      <c r="AM199" s="336">
        <v>0.2</v>
      </c>
      <c r="AN199" s="647" t="s">
        <v>34</v>
      </c>
      <c r="AO199" s="334" t="s">
        <v>1324</v>
      </c>
      <c r="AP199" s="337" t="s">
        <v>1757</v>
      </c>
      <c r="AQ199" s="343" t="s">
        <v>668</v>
      </c>
      <c r="AR199" s="336">
        <v>0</v>
      </c>
      <c r="AS199" s="336">
        <v>0</v>
      </c>
      <c r="AT199" s="336" t="s">
        <v>1418</v>
      </c>
      <c r="AW199" s="192"/>
      <c r="AX199" s="192"/>
      <c r="AY199" s="178"/>
      <c r="AZ199" s="178"/>
      <c r="BA199" s="178"/>
      <c r="BB199" s="178"/>
      <c r="BC199" s="178"/>
      <c r="BD199" s="178"/>
      <c r="BE199" s="178"/>
      <c r="BF199" s="178"/>
      <c r="BG199" s="794"/>
      <c r="BH199" s="180"/>
      <c r="BI199" s="193"/>
      <c r="BJ199" s="193"/>
      <c r="BK199" s="193"/>
      <c r="BL199" s="212"/>
      <c r="BM199" s="180"/>
      <c r="BN199" s="180"/>
      <c r="BO199" s="180"/>
      <c r="BP199" s="180"/>
      <c r="BQ199" s="180"/>
      <c r="BR199" s="180"/>
      <c r="BS199" s="180"/>
      <c r="BT199" s="180"/>
      <c r="BU199" s="180"/>
      <c r="BV199" s="183"/>
      <c r="BW199" s="178"/>
    </row>
    <row r="200" spans="2:75" customFormat="1" ht="18.75">
      <c r="B200" s="330" t="s">
        <v>312</v>
      </c>
      <c r="C200" s="331">
        <v>26587503000107</v>
      </c>
      <c r="D200" s="332" t="s">
        <v>14</v>
      </c>
      <c r="E200" s="332" t="s">
        <v>607</v>
      </c>
      <c r="F200" s="332" t="s">
        <v>1418</v>
      </c>
      <c r="G200" s="333" t="s">
        <v>1418</v>
      </c>
      <c r="H200" s="333" t="s">
        <v>34</v>
      </c>
      <c r="I200" s="333" t="s">
        <v>34</v>
      </c>
      <c r="J200" s="333" t="s">
        <v>608</v>
      </c>
      <c r="K200" s="334" t="s">
        <v>48</v>
      </c>
      <c r="L200" s="335" t="s">
        <v>1418</v>
      </c>
      <c r="M200" s="335" t="s">
        <v>34</v>
      </c>
      <c r="N200" s="334">
        <v>433977</v>
      </c>
      <c r="O200" s="334" t="s">
        <v>1321</v>
      </c>
      <c r="P200" s="338">
        <v>42755</v>
      </c>
      <c r="Q200" s="339">
        <v>19.035951000000001</v>
      </c>
      <c r="R200" s="339">
        <v>7.9359154422310718</v>
      </c>
      <c r="S200" s="334">
        <v>3</v>
      </c>
      <c r="T200" s="336">
        <v>0.13872211694274972</v>
      </c>
      <c r="U200" s="647">
        <v>1.3567070818296285</v>
      </c>
      <c r="V200" s="336">
        <v>0.15324407699135456</v>
      </c>
      <c r="W200" s="647">
        <v>1.3187795754713669</v>
      </c>
      <c r="X200" s="336">
        <v>0.21842983493311463</v>
      </c>
      <c r="Y200" s="647">
        <v>1.4171409122337466</v>
      </c>
      <c r="Z200" s="336">
        <v>0.11420014800191503</v>
      </c>
      <c r="AA200" s="647">
        <v>0.5984494183794703</v>
      </c>
      <c r="AB200" s="336">
        <v>0.2120500671285783</v>
      </c>
      <c r="AC200" s="340">
        <v>0.17468819560349863</v>
      </c>
      <c r="AD200" s="813">
        <v>0</v>
      </c>
      <c r="AE200" s="337" t="s">
        <v>1958</v>
      </c>
      <c r="AF200" s="787" t="s">
        <v>1736</v>
      </c>
      <c r="AG200" s="341" t="s">
        <v>1437</v>
      </c>
      <c r="AH200" s="341" t="s">
        <v>1742</v>
      </c>
      <c r="AI200" s="341">
        <v>10000</v>
      </c>
      <c r="AJ200" s="341">
        <v>5000</v>
      </c>
      <c r="AK200" s="341">
        <v>10000</v>
      </c>
      <c r="AL200" s="336">
        <v>0.02</v>
      </c>
      <c r="AM200" s="336">
        <v>0.2</v>
      </c>
      <c r="AN200" s="647" t="s">
        <v>666</v>
      </c>
      <c r="AO200" s="334" t="s">
        <v>1324</v>
      </c>
      <c r="AP200" s="337" t="s">
        <v>1739</v>
      </c>
      <c r="AQ200" s="343" t="s">
        <v>670</v>
      </c>
      <c r="AR200" s="336">
        <v>5.0000000000000001E-3</v>
      </c>
      <c r="AS200" s="336">
        <v>5.0000000000000001E-3</v>
      </c>
      <c r="AT200" s="336" t="s">
        <v>1418</v>
      </c>
      <c r="AW200" s="192"/>
      <c r="AX200" s="192"/>
      <c r="AY200" s="178"/>
      <c r="AZ200" s="178"/>
      <c r="BA200" s="178"/>
      <c r="BB200" s="178"/>
      <c r="BC200" s="178"/>
      <c r="BD200" s="178"/>
      <c r="BE200" s="178"/>
      <c r="BF200" s="178"/>
      <c r="BG200" s="794"/>
      <c r="BH200" s="180"/>
      <c r="BI200" s="193"/>
      <c r="BJ200" s="193"/>
      <c r="BK200" s="193"/>
      <c r="BL200" s="212"/>
      <c r="BM200" s="180"/>
      <c r="BN200" s="180"/>
      <c r="BO200" s="180"/>
      <c r="BP200" s="180"/>
      <c r="BQ200" s="180"/>
      <c r="BR200" s="180"/>
      <c r="BS200" s="180"/>
      <c r="BT200" s="180"/>
      <c r="BU200" s="180"/>
      <c r="BV200" s="183"/>
      <c r="BW200" s="178"/>
    </row>
    <row r="201" spans="2:75" customFormat="1" ht="18.75">
      <c r="B201" s="330" t="s">
        <v>321</v>
      </c>
      <c r="C201" s="331">
        <v>3840166000104</v>
      </c>
      <c r="D201" s="332" t="s">
        <v>14</v>
      </c>
      <c r="E201" s="332" t="s">
        <v>607</v>
      </c>
      <c r="F201" s="332" t="s">
        <v>1418</v>
      </c>
      <c r="G201" s="333" t="s">
        <v>1418</v>
      </c>
      <c r="H201" s="333" t="s">
        <v>34</v>
      </c>
      <c r="I201" s="333" t="s">
        <v>34</v>
      </c>
      <c r="J201" s="333" t="s">
        <v>608</v>
      </c>
      <c r="K201" s="334" t="s">
        <v>48</v>
      </c>
      <c r="L201" s="335" t="s">
        <v>1418</v>
      </c>
      <c r="M201" s="335" t="s">
        <v>34</v>
      </c>
      <c r="N201" s="334">
        <v>110574</v>
      </c>
      <c r="O201" s="334" t="s">
        <v>1321</v>
      </c>
      <c r="P201" s="338">
        <v>36671</v>
      </c>
      <c r="Q201" s="339">
        <v>30.261118</v>
      </c>
      <c r="R201" s="339">
        <v>31.865613132000004</v>
      </c>
      <c r="S201" s="334">
        <v>3</v>
      </c>
      <c r="T201" s="336">
        <v>-6.2329014093614132E-2</v>
      </c>
      <c r="U201" s="647">
        <v>-0.6095799046893412</v>
      </c>
      <c r="V201" s="336">
        <v>-5.23980835116723E-2</v>
      </c>
      <c r="W201" s="647">
        <v>-0.45092458831498505</v>
      </c>
      <c r="X201" s="336">
        <v>7.1883772183268801E-2</v>
      </c>
      <c r="Y201" s="647">
        <v>0.46637143006491671</v>
      </c>
      <c r="Z201" s="336">
        <v>4.8890858230746792E-2</v>
      </c>
      <c r="AA201" s="647">
        <v>0.25620549696461792</v>
      </c>
      <c r="AB201" s="336">
        <v>0.21049094287261064</v>
      </c>
      <c r="AC201" s="340">
        <v>-0.80098228739832944</v>
      </c>
      <c r="AD201" s="813">
        <v>9720835000190</v>
      </c>
      <c r="AE201" s="337" t="s">
        <v>1774</v>
      </c>
      <c r="AF201" s="787" t="s">
        <v>1736</v>
      </c>
      <c r="AG201" s="341" t="s">
        <v>1437</v>
      </c>
      <c r="AH201" s="341" t="s">
        <v>1737</v>
      </c>
      <c r="AI201" s="341">
        <v>0</v>
      </c>
      <c r="AJ201" s="341">
        <v>0</v>
      </c>
      <c r="AK201" s="341">
        <v>1000</v>
      </c>
      <c r="AL201" s="336">
        <v>1.9900000000000001E-2</v>
      </c>
      <c r="AM201" s="336">
        <v>0.2</v>
      </c>
      <c r="AN201" s="647" t="s">
        <v>2152</v>
      </c>
      <c r="AO201" s="334" t="s">
        <v>1324</v>
      </c>
      <c r="AP201" s="337" t="s">
        <v>1757</v>
      </c>
      <c r="AQ201" s="343" t="s">
        <v>668</v>
      </c>
      <c r="AR201" s="336">
        <v>4.0000000000000001E-3</v>
      </c>
      <c r="AS201" s="336">
        <v>4.0000000000000001E-3</v>
      </c>
      <c r="AT201" s="336" t="s">
        <v>1418</v>
      </c>
      <c r="AW201" s="192"/>
      <c r="AX201" s="192"/>
      <c r="AY201" s="178"/>
      <c r="AZ201" s="178"/>
      <c r="BA201" s="178"/>
      <c r="BB201" s="794"/>
      <c r="BC201" s="178"/>
      <c r="BD201" s="178"/>
      <c r="BE201" s="178"/>
      <c r="BF201" s="178"/>
      <c r="BG201" s="794"/>
      <c r="BH201" s="180"/>
      <c r="BI201" s="193"/>
      <c r="BJ201" s="193"/>
      <c r="BK201" s="193"/>
      <c r="BL201" s="180"/>
      <c r="BM201" s="180"/>
      <c r="BN201" s="180"/>
      <c r="BO201" s="180"/>
      <c r="BP201" s="180"/>
      <c r="BQ201" s="180"/>
      <c r="BR201" s="180"/>
      <c r="BS201" s="180"/>
      <c r="BT201" s="181"/>
      <c r="BU201" s="182"/>
      <c r="BV201" s="183"/>
      <c r="BW201" s="179"/>
    </row>
    <row r="202" spans="2:75" customFormat="1" ht="18.75">
      <c r="B202" s="330" t="s">
        <v>322</v>
      </c>
      <c r="C202" s="331">
        <v>13106983000197</v>
      </c>
      <c r="D202" s="332" t="s">
        <v>14</v>
      </c>
      <c r="E202" s="332" t="s">
        <v>607</v>
      </c>
      <c r="F202" s="332" t="s">
        <v>1418</v>
      </c>
      <c r="G202" s="333" t="s">
        <v>1418</v>
      </c>
      <c r="H202" s="333" t="s">
        <v>34</v>
      </c>
      <c r="I202" s="333" t="s">
        <v>34</v>
      </c>
      <c r="J202" s="333" t="s">
        <v>608</v>
      </c>
      <c r="K202" s="334" t="s">
        <v>48</v>
      </c>
      <c r="L202" s="335" t="s">
        <v>1418</v>
      </c>
      <c r="M202" s="335" t="s">
        <v>34</v>
      </c>
      <c r="N202" s="334">
        <v>271063</v>
      </c>
      <c r="O202" s="334" t="s">
        <v>1321</v>
      </c>
      <c r="P202" s="338">
        <v>40634</v>
      </c>
      <c r="Q202" s="339">
        <v>150.23190500000001</v>
      </c>
      <c r="R202" s="339">
        <v>191.05749725999996</v>
      </c>
      <c r="S202" s="334">
        <v>3</v>
      </c>
      <c r="T202" s="336">
        <v>-7.6126427779295791E-2</v>
      </c>
      <c r="U202" s="647">
        <v>-0.74451908577192705</v>
      </c>
      <c r="V202" s="336">
        <v>-7.2403523574820716E-2</v>
      </c>
      <c r="W202" s="647">
        <v>-0.62308632057616187</v>
      </c>
      <c r="X202" s="336">
        <v>-3.338008668665704E-2</v>
      </c>
      <c r="Y202" s="647">
        <v>-0.21656513411757938</v>
      </c>
      <c r="Z202" s="336">
        <v>-7.4078471482735941E-2</v>
      </c>
      <c r="AA202" s="647">
        <v>-0.38819755445973758</v>
      </c>
      <c r="AB202" s="336">
        <v>0.22989940949073867</v>
      </c>
      <c r="AC202" s="340">
        <v>-0.82038034538527593</v>
      </c>
      <c r="AD202" s="813">
        <v>6964937000163</v>
      </c>
      <c r="AE202" s="337" t="s">
        <v>1774</v>
      </c>
      <c r="AF202" s="787" t="s">
        <v>1736</v>
      </c>
      <c r="AG202" s="341" t="s">
        <v>1437</v>
      </c>
      <c r="AH202" s="341" t="s">
        <v>1742</v>
      </c>
      <c r="AI202" s="341">
        <v>50000</v>
      </c>
      <c r="AJ202" s="341">
        <v>5000</v>
      </c>
      <c r="AK202" s="341">
        <v>25000</v>
      </c>
      <c r="AL202" s="336">
        <v>0.02</v>
      </c>
      <c r="AM202" s="336">
        <v>0.2</v>
      </c>
      <c r="AN202" s="647" t="s">
        <v>666</v>
      </c>
      <c r="AO202" s="334" t="s">
        <v>1324</v>
      </c>
      <c r="AP202" s="337" t="s">
        <v>1739</v>
      </c>
      <c r="AQ202" s="343" t="s">
        <v>659</v>
      </c>
      <c r="AR202" s="336">
        <v>5.3333333333333297E-3</v>
      </c>
      <c r="AS202" s="336">
        <v>5.3333333333333297E-3</v>
      </c>
      <c r="AT202" s="336" t="s">
        <v>1418</v>
      </c>
      <c r="AW202" s="192"/>
      <c r="AX202" s="192"/>
      <c r="AY202" s="178"/>
      <c r="AZ202" s="178"/>
      <c r="BA202" s="178"/>
      <c r="BB202" s="794"/>
      <c r="BC202" s="178"/>
      <c r="BD202" s="178"/>
      <c r="BE202" s="178"/>
      <c r="BF202" s="178"/>
      <c r="BG202" s="794"/>
      <c r="BH202" s="180"/>
      <c r="BI202" s="193"/>
      <c r="BJ202" s="193"/>
      <c r="BK202" s="193"/>
      <c r="BL202" s="180"/>
      <c r="BM202" s="180"/>
      <c r="BN202" s="180"/>
      <c r="BO202" s="180"/>
      <c r="BP202" s="180"/>
      <c r="BQ202" s="180"/>
      <c r="BR202" s="180"/>
      <c r="BS202" s="180"/>
      <c r="BT202" s="181"/>
      <c r="BU202" s="182"/>
      <c r="BV202" s="183"/>
      <c r="BW202" s="179"/>
    </row>
    <row r="203" spans="2:75" customFormat="1" ht="18.75">
      <c r="B203" s="330" t="s">
        <v>325</v>
      </c>
      <c r="C203" s="331">
        <v>18628896000113</v>
      </c>
      <c r="D203" s="332" t="s">
        <v>14</v>
      </c>
      <c r="E203" s="332" t="s">
        <v>607</v>
      </c>
      <c r="F203" s="332" t="s">
        <v>1418</v>
      </c>
      <c r="G203" s="333" t="s">
        <v>1418</v>
      </c>
      <c r="H203" s="333" t="s">
        <v>34</v>
      </c>
      <c r="I203" s="333" t="s">
        <v>34</v>
      </c>
      <c r="J203" s="333" t="s">
        <v>611</v>
      </c>
      <c r="K203" s="334" t="s">
        <v>48</v>
      </c>
      <c r="L203" s="335" t="s">
        <v>1418</v>
      </c>
      <c r="M203" s="335" t="s">
        <v>34</v>
      </c>
      <c r="N203" s="334">
        <v>487163</v>
      </c>
      <c r="O203" s="334" t="s">
        <v>1321</v>
      </c>
      <c r="P203" s="338">
        <v>42811</v>
      </c>
      <c r="Q203" s="339">
        <v>4.3149990000000003</v>
      </c>
      <c r="R203" s="339">
        <v>2.5112032639999988</v>
      </c>
      <c r="S203" s="334">
        <v>3</v>
      </c>
      <c r="T203" s="336">
        <v>3.163137952042705E-2</v>
      </c>
      <c r="U203" s="647">
        <v>0.30935598121757885</v>
      </c>
      <c r="V203" s="336">
        <v>3.6398176759216305E-2</v>
      </c>
      <c r="W203" s="647">
        <v>0.31323345761127913</v>
      </c>
      <c r="X203" s="336">
        <v>-0.18998260429211711</v>
      </c>
      <c r="Y203" s="647">
        <v>-1.2325794287099803</v>
      </c>
      <c r="Z203" s="336">
        <v>-8.4758453165925673E-2</v>
      </c>
      <c r="AA203" s="647">
        <v>-0.4441644593931805</v>
      </c>
      <c r="AB203" s="336">
        <v>0.16611460720521309</v>
      </c>
      <c r="AC203" s="340">
        <v>-0.48041083183768157</v>
      </c>
      <c r="AD203" s="813">
        <v>0</v>
      </c>
      <c r="AE203" s="337" t="s">
        <v>1872</v>
      </c>
      <c r="AF203" s="787" t="s">
        <v>1752</v>
      </c>
      <c r="AG203" s="341" t="s">
        <v>741</v>
      </c>
      <c r="AH203" s="341" t="s">
        <v>1742</v>
      </c>
      <c r="AI203" s="341">
        <v>1000</v>
      </c>
      <c r="AJ203" s="341">
        <v>1000</v>
      </c>
      <c r="AK203" s="341">
        <v>1000</v>
      </c>
      <c r="AL203" s="336">
        <v>0.02</v>
      </c>
      <c r="AM203" s="336">
        <v>0.2</v>
      </c>
      <c r="AN203" s="647" t="s">
        <v>2147</v>
      </c>
      <c r="AO203" s="334" t="s">
        <v>1324</v>
      </c>
      <c r="AP203" s="337" t="s">
        <v>1739</v>
      </c>
      <c r="AQ203" s="343" t="s">
        <v>659</v>
      </c>
      <c r="AR203" s="336">
        <v>6.6666666666666697E-3</v>
      </c>
      <c r="AS203" s="336">
        <v>6.6666666666666697E-3</v>
      </c>
      <c r="AT203" s="336" t="s">
        <v>1418</v>
      </c>
      <c r="AW203" s="192"/>
      <c r="AX203" s="192"/>
      <c r="AY203" s="178"/>
      <c r="AZ203" s="178"/>
      <c r="BA203" s="178"/>
      <c r="BB203" s="794"/>
      <c r="BC203" s="178"/>
      <c r="BD203" s="178"/>
      <c r="BE203" s="178"/>
      <c r="BF203" s="178"/>
      <c r="BG203" s="794"/>
      <c r="BH203" s="180"/>
      <c r="BI203" s="193"/>
      <c r="BJ203" s="193"/>
      <c r="BK203" s="193"/>
      <c r="BL203" s="180"/>
      <c r="BM203" s="180"/>
      <c r="BN203" s="180"/>
      <c r="BO203" s="180"/>
      <c r="BP203" s="180"/>
      <c r="BQ203" s="180"/>
      <c r="BR203" s="180"/>
      <c r="BS203" s="180"/>
      <c r="BT203" s="181"/>
      <c r="BU203" s="182"/>
      <c r="BV203" s="183"/>
      <c r="BW203" s="179"/>
    </row>
    <row r="204" spans="2:75" customFormat="1" ht="18.75">
      <c r="B204" s="330" t="s">
        <v>1125</v>
      </c>
      <c r="C204" s="331">
        <v>38048878000170</v>
      </c>
      <c r="D204" s="332" t="s">
        <v>14</v>
      </c>
      <c r="E204" s="332" t="s">
        <v>607</v>
      </c>
      <c r="F204" s="332" t="s">
        <v>1418</v>
      </c>
      <c r="G204" s="333" t="s">
        <v>1418</v>
      </c>
      <c r="H204" s="333" t="s">
        <v>34</v>
      </c>
      <c r="I204" s="333" t="s">
        <v>34</v>
      </c>
      <c r="J204" s="333" t="s">
        <v>611</v>
      </c>
      <c r="K204" s="334" t="s">
        <v>1418</v>
      </c>
      <c r="L204" s="335" t="s">
        <v>1418</v>
      </c>
      <c r="M204" s="335" t="s">
        <v>34</v>
      </c>
      <c r="N204" s="334">
        <v>548960</v>
      </c>
      <c r="O204" s="334" t="s">
        <v>1321</v>
      </c>
      <c r="P204" s="338">
        <v>44063</v>
      </c>
      <c r="Q204" s="339">
        <v>32.622196109999997</v>
      </c>
      <c r="R204" s="339">
        <v>50.377634028804806</v>
      </c>
      <c r="S204" s="334">
        <v>3</v>
      </c>
      <c r="T204" s="336">
        <v>-0.28298674576731475</v>
      </c>
      <c r="U204" s="647">
        <v>-2.7676201207690885</v>
      </c>
      <c r="V204" s="336">
        <v>-0.26995344339082661</v>
      </c>
      <c r="W204" s="647">
        <v>-2.3231507178712865</v>
      </c>
      <c r="X204" s="336">
        <v>-1.0724959017678337E-3</v>
      </c>
      <c r="Y204" s="647">
        <v>-6.9581969929319596E-3</v>
      </c>
      <c r="Z204" s="336"/>
      <c r="AA204" s="647"/>
      <c r="AB204" s="336">
        <v>0.30508391232549714</v>
      </c>
      <c r="AC204" s="340">
        <v>-1.2657333316412189</v>
      </c>
      <c r="AD204" s="813">
        <v>0</v>
      </c>
      <c r="AE204" s="337" t="s">
        <v>1808</v>
      </c>
      <c r="AF204" s="787" t="s">
        <v>1755</v>
      </c>
      <c r="AG204" s="341" t="s">
        <v>1436</v>
      </c>
      <c r="AH204" s="341" t="s">
        <v>1737</v>
      </c>
      <c r="AI204" s="341">
        <v>10000</v>
      </c>
      <c r="AJ204" s="341">
        <v>10000</v>
      </c>
      <c r="AK204" s="341">
        <v>10000</v>
      </c>
      <c r="AL204" s="336">
        <v>6.5000000000000006E-3</v>
      </c>
      <c r="AM204" s="336">
        <v>0</v>
      </c>
      <c r="AN204" s="647" t="s">
        <v>34</v>
      </c>
      <c r="AO204" s="334" t="s">
        <v>1324</v>
      </c>
      <c r="AP204" s="337" t="s">
        <v>1739</v>
      </c>
      <c r="AQ204" s="343" t="s">
        <v>687</v>
      </c>
      <c r="AR204" s="336">
        <v>4.3335500000000002E-3</v>
      </c>
      <c r="AS204" s="336">
        <v>4.3335500000000002E-3</v>
      </c>
      <c r="AT204" s="336" t="s">
        <v>1418</v>
      </c>
      <c r="AW204" s="192"/>
      <c r="AX204" s="192"/>
      <c r="AY204" s="178"/>
      <c r="AZ204" s="178"/>
      <c r="BA204" s="178"/>
      <c r="BB204" s="794"/>
      <c r="BC204" s="178"/>
      <c r="BD204" s="178"/>
      <c r="BE204" s="178"/>
      <c r="BF204" s="178"/>
      <c r="BG204" s="794"/>
      <c r="BH204" s="180"/>
      <c r="BI204" s="193"/>
      <c r="BJ204" s="193"/>
      <c r="BK204" s="193"/>
      <c r="BL204" s="212"/>
      <c r="BM204" s="180"/>
      <c r="BN204" s="180"/>
      <c r="BO204" s="180"/>
      <c r="BP204" s="180"/>
      <c r="BQ204" s="180"/>
      <c r="BR204" s="180"/>
      <c r="BS204" s="180"/>
      <c r="BT204" s="181"/>
      <c r="BU204" s="182"/>
      <c r="BV204" s="183"/>
      <c r="BW204" s="179"/>
    </row>
    <row r="205" spans="2:75" customFormat="1" ht="18.75">
      <c r="B205" s="330" t="s">
        <v>340</v>
      </c>
      <c r="C205" s="331">
        <v>398561000190</v>
      </c>
      <c r="D205" s="332" t="s">
        <v>14</v>
      </c>
      <c r="E205" s="332" t="s">
        <v>607</v>
      </c>
      <c r="F205" s="332" t="s">
        <v>1418</v>
      </c>
      <c r="G205" s="333" t="s">
        <v>1418</v>
      </c>
      <c r="H205" s="333" t="s">
        <v>34</v>
      </c>
      <c r="I205" s="333" t="s">
        <v>34</v>
      </c>
      <c r="J205" s="333" t="s">
        <v>608</v>
      </c>
      <c r="K205" s="334" t="s">
        <v>48</v>
      </c>
      <c r="L205" s="335" t="s">
        <v>1418</v>
      </c>
      <c r="M205" s="335" t="s">
        <v>34</v>
      </c>
      <c r="N205" s="334">
        <v>388211</v>
      </c>
      <c r="O205" s="334" t="s">
        <v>1321</v>
      </c>
      <c r="P205" s="338">
        <v>34725</v>
      </c>
      <c r="Q205" s="339">
        <v>71.170240000000007</v>
      </c>
      <c r="R205" s="339">
        <v>134.12211334799997</v>
      </c>
      <c r="S205" s="334">
        <v>3</v>
      </c>
      <c r="T205" s="336">
        <v>9.1654760500171406E-2</v>
      </c>
      <c r="U205" s="647">
        <v>0.896386714638297</v>
      </c>
      <c r="V205" s="336">
        <v>0.10810278784031735</v>
      </c>
      <c r="W205" s="647">
        <v>0.93030511491395429</v>
      </c>
      <c r="X205" s="336">
        <v>0.17194983904335981</v>
      </c>
      <c r="Y205" s="647">
        <v>1.1155854777575105</v>
      </c>
      <c r="Z205" s="336">
        <v>-1.5243780673201868E-2</v>
      </c>
      <c r="AA205" s="647">
        <v>-7.9882835857873757E-2</v>
      </c>
      <c r="AB205" s="336">
        <v>0.23701378045357008</v>
      </c>
      <c r="AC205" s="340">
        <v>-3.4169513398110606E-2</v>
      </c>
      <c r="AD205" s="813">
        <v>14172679000100</v>
      </c>
      <c r="AE205" s="337" t="s">
        <v>1782</v>
      </c>
      <c r="AF205" s="787" t="s">
        <v>1778</v>
      </c>
      <c r="AG205" s="341" t="s">
        <v>59</v>
      </c>
      <c r="AH205" s="341" t="s">
        <v>1742</v>
      </c>
      <c r="AI205" s="341">
        <v>1000</v>
      </c>
      <c r="AJ205" s="341">
        <v>100</v>
      </c>
      <c r="AK205" s="341">
        <v>1000</v>
      </c>
      <c r="AL205" s="336">
        <v>0.02</v>
      </c>
      <c r="AM205" s="336">
        <v>0.2</v>
      </c>
      <c r="AN205" s="647" t="s">
        <v>666</v>
      </c>
      <c r="AO205" s="334" t="s">
        <v>1324</v>
      </c>
      <c r="AP205" s="337" t="s">
        <v>1739</v>
      </c>
      <c r="AQ205" s="343" t="s">
        <v>659</v>
      </c>
      <c r="AR205" s="336">
        <v>6.0000000000000001E-3</v>
      </c>
      <c r="AS205" s="336">
        <v>6.0000000000000001E-3</v>
      </c>
      <c r="AT205" s="336" t="s">
        <v>1418</v>
      </c>
      <c r="AW205" s="192"/>
      <c r="AX205" s="192"/>
      <c r="AY205" s="178"/>
      <c r="AZ205" s="178"/>
      <c r="BA205" s="178"/>
      <c r="BB205" s="794"/>
      <c r="BC205" s="178"/>
      <c r="BD205" s="178"/>
      <c r="BE205" s="178"/>
      <c r="BF205" s="178"/>
      <c r="BG205" s="794"/>
      <c r="BH205" s="180"/>
      <c r="BI205" s="193"/>
      <c r="BJ205" s="193"/>
      <c r="BK205" s="193"/>
      <c r="BL205" s="212"/>
      <c r="BM205" s="180"/>
      <c r="BN205" s="180"/>
      <c r="BO205" s="180"/>
      <c r="BP205" s="180"/>
      <c r="BQ205" s="180"/>
      <c r="BR205" s="180"/>
      <c r="BS205" s="180"/>
      <c r="BT205" s="181"/>
      <c r="BU205" s="182"/>
      <c r="BV205" s="183"/>
      <c r="BW205" s="179"/>
    </row>
    <row r="206" spans="2:75" customFormat="1" ht="18.75">
      <c r="B206" s="330" t="s">
        <v>589</v>
      </c>
      <c r="C206" s="331">
        <v>10756685000154</v>
      </c>
      <c r="D206" s="332" t="s">
        <v>14</v>
      </c>
      <c r="E206" s="332" t="s">
        <v>607</v>
      </c>
      <c r="F206" s="332" t="s">
        <v>1418</v>
      </c>
      <c r="G206" s="333" t="s">
        <v>1418</v>
      </c>
      <c r="H206" s="333" t="s">
        <v>34</v>
      </c>
      <c r="I206" s="333" t="s">
        <v>34</v>
      </c>
      <c r="J206" s="333" t="s">
        <v>608</v>
      </c>
      <c r="K206" s="334" t="s">
        <v>48</v>
      </c>
      <c r="L206" s="335" t="s">
        <v>1418</v>
      </c>
      <c r="M206" s="335" t="s">
        <v>34</v>
      </c>
      <c r="N206" s="334">
        <v>342084</v>
      </c>
      <c r="O206" s="334" t="s">
        <v>1321</v>
      </c>
      <c r="P206" s="338">
        <v>41418</v>
      </c>
      <c r="Q206" s="339">
        <v>86.145459000000002</v>
      </c>
      <c r="R206" s="339">
        <v>81.752680308000052</v>
      </c>
      <c r="S206" s="334">
        <v>3</v>
      </c>
      <c r="T206" s="336">
        <v>0.101558438735458</v>
      </c>
      <c r="U206" s="647">
        <v>0.99324502890061794</v>
      </c>
      <c r="V206" s="336">
        <v>6.715973292652655E-2</v>
      </c>
      <c r="W206" s="647">
        <v>0.57795959110779715</v>
      </c>
      <c r="X206" s="336">
        <v>0.20796826743220098</v>
      </c>
      <c r="Y206" s="647">
        <v>1.3492677880509654</v>
      </c>
      <c r="Z206" s="336">
        <v>0.13794359143830315</v>
      </c>
      <c r="AA206" s="647">
        <v>0.72287351207323725</v>
      </c>
      <c r="AB206" s="336">
        <v>0.24964394646225527</v>
      </c>
      <c r="AC206" s="340">
        <v>-0.19644658384676966</v>
      </c>
      <c r="AD206" s="813">
        <v>0</v>
      </c>
      <c r="AE206" s="337" t="s">
        <v>1887</v>
      </c>
      <c r="AF206" s="787" t="s">
        <v>1752</v>
      </c>
      <c r="AG206" s="341" t="s">
        <v>741</v>
      </c>
      <c r="AH206" s="341" t="s">
        <v>1742</v>
      </c>
      <c r="AI206" s="341">
        <v>5000</v>
      </c>
      <c r="AJ206" s="341">
        <v>1000</v>
      </c>
      <c r="AK206" s="341">
        <v>1000</v>
      </c>
      <c r="AL206" s="336">
        <v>0.03</v>
      </c>
      <c r="AM206" s="336">
        <v>0.2</v>
      </c>
      <c r="AN206" s="647" t="s">
        <v>666</v>
      </c>
      <c r="AO206" s="334" t="s">
        <v>1324</v>
      </c>
      <c r="AP206" s="337" t="s">
        <v>1739</v>
      </c>
      <c r="AQ206" s="343" t="s">
        <v>665</v>
      </c>
      <c r="AR206" s="336">
        <v>0.01</v>
      </c>
      <c r="AS206" s="336">
        <v>0.01</v>
      </c>
      <c r="AT206" s="336" t="s">
        <v>1418</v>
      </c>
      <c r="AW206" s="192"/>
      <c r="AX206" s="192"/>
      <c r="AY206" s="178"/>
      <c r="AZ206" s="178"/>
      <c r="BA206" s="178"/>
      <c r="BB206" s="794"/>
      <c r="BC206" s="178"/>
      <c r="BD206" s="178"/>
      <c r="BE206" s="178"/>
      <c r="BF206" s="178"/>
      <c r="BG206" s="794"/>
      <c r="BH206" s="180"/>
      <c r="BI206" s="193"/>
      <c r="BJ206" s="193"/>
      <c r="BK206" s="193"/>
      <c r="BL206" s="212"/>
      <c r="BM206" s="180"/>
      <c r="BN206" s="180"/>
      <c r="BO206" s="180"/>
      <c r="BP206" s="180"/>
      <c r="BQ206" s="180"/>
      <c r="BR206" s="180"/>
      <c r="BS206" s="180"/>
      <c r="BT206" s="181"/>
      <c r="BU206" s="182"/>
      <c r="BV206" s="183"/>
      <c r="BW206" s="179"/>
    </row>
    <row r="207" spans="2:75" customFormat="1" ht="18.75">
      <c r="B207" s="330" t="s">
        <v>1155</v>
      </c>
      <c r="C207" s="331">
        <v>13504068000150</v>
      </c>
      <c r="D207" s="332" t="s">
        <v>14</v>
      </c>
      <c r="E207" s="332" t="s">
        <v>607</v>
      </c>
      <c r="F207" s="332" t="s">
        <v>1418</v>
      </c>
      <c r="G207" s="333" t="s">
        <v>1418</v>
      </c>
      <c r="H207" s="333" t="s">
        <v>34</v>
      </c>
      <c r="I207" s="333" t="s">
        <v>34</v>
      </c>
      <c r="J207" s="333" t="s">
        <v>608</v>
      </c>
      <c r="K207" s="334" t="s">
        <v>48</v>
      </c>
      <c r="L207" s="335" t="s">
        <v>1418</v>
      </c>
      <c r="M207" s="335" t="s">
        <v>34</v>
      </c>
      <c r="N207" s="334">
        <v>439924</v>
      </c>
      <c r="O207" s="334" t="s">
        <v>1321</v>
      </c>
      <c r="P207" s="338">
        <v>42811</v>
      </c>
      <c r="Q207" s="339">
        <v>75.822774999999993</v>
      </c>
      <c r="R207" s="339">
        <v>69.762066044000036</v>
      </c>
      <c r="S207" s="334">
        <v>3</v>
      </c>
      <c r="T207" s="336">
        <v>-6.4971754703379014E-3</v>
      </c>
      <c r="U207" s="647">
        <v>-6.354259988791125E-2</v>
      </c>
      <c r="V207" s="336">
        <v>-4.1902004210797594E-2</v>
      </c>
      <c r="W207" s="647">
        <v>-0.3605979977133642</v>
      </c>
      <c r="X207" s="336">
        <v>-1.0600974553331644E-2</v>
      </c>
      <c r="Y207" s="647">
        <v>-6.8777576807103086E-2</v>
      </c>
      <c r="Z207" s="336">
        <v>2.0870808799702711E-2</v>
      </c>
      <c r="AA207" s="647">
        <v>0.10937046585160091</v>
      </c>
      <c r="AB207" s="336">
        <v>0.25097624338423818</v>
      </c>
      <c r="AC207" s="340">
        <v>-0.62995379748276714</v>
      </c>
      <c r="AD207" s="813">
        <v>36327079000107</v>
      </c>
      <c r="AE207" s="337" t="s">
        <v>1960</v>
      </c>
      <c r="AF207" s="787" t="s">
        <v>1736</v>
      </c>
      <c r="AG207" s="341" t="s">
        <v>1437</v>
      </c>
      <c r="AH207" s="341" t="s">
        <v>1812</v>
      </c>
      <c r="AI207" s="341">
        <v>500</v>
      </c>
      <c r="AJ207" s="341">
        <v>100</v>
      </c>
      <c r="AK207" s="341">
        <v>500</v>
      </c>
      <c r="AL207" s="336">
        <v>1.9E-2</v>
      </c>
      <c r="AM207" s="336">
        <v>0.15</v>
      </c>
      <c r="AN207" s="647" t="s">
        <v>2152</v>
      </c>
      <c r="AO207" s="334" t="s">
        <v>1324</v>
      </c>
      <c r="AP207" s="337" t="s">
        <v>1739</v>
      </c>
      <c r="AQ207" s="343" t="s">
        <v>659</v>
      </c>
      <c r="AR207" s="336">
        <v>4.7999999999999996E-3</v>
      </c>
      <c r="AS207" s="336">
        <v>4.7999999999999996E-3</v>
      </c>
      <c r="AT207" s="336" t="s">
        <v>1418</v>
      </c>
      <c r="AW207" s="192"/>
      <c r="AX207" s="192"/>
      <c r="AY207" s="178"/>
      <c r="AZ207" s="178"/>
      <c r="BA207" s="178"/>
      <c r="BB207" s="794"/>
      <c r="BC207" s="178"/>
      <c r="BD207" s="178"/>
      <c r="BE207" s="178"/>
      <c r="BF207" s="178"/>
      <c r="BG207" s="794"/>
      <c r="BH207" s="180"/>
      <c r="BI207" s="193"/>
      <c r="BJ207" s="193"/>
      <c r="BK207" s="193"/>
      <c r="BL207" s="212"/>
      <c r="BM207" s="180"/>
      <c r="BN207" s="180"/>
      <c r="BO207" s="180"/>
      <c r="BP207" s="180"/>
      <c r="BQ207" s="180"/>
      <c r="BR207" s="180"/>
      <c r="BS207" s="180"/>
      <c r="BT207" s="181"/>
      <c r="BU207" s="182"/>
      <c r="BV207" s="183"/>
      <c r="BW207" s="179"/>
    </row>
    <row r="208" spans="2:75" customFormat="1" ht="18.75">
      <c r="B208" s="330" t="s">
        <v>1156</v>
      </c>
      <c r="C208" s="331">
        <v>27250923000158</v>
      </c>
      <c r="D208" s="332" t="s">
        <v>14</v>
      </c>
      <c r="E208" s="332" t="s">
        <v>607</v>
      </c>
      <c r="F208" s="332" t="s">
        <v>1418</v>
      </c>
      <c r="G208" s="333" t="s">
        <v>1418</v>
      </c>
      <c r="H208" s="333" t="s">
        <v>34</v>
      </c>
      <c r="I208" s="333" t="s">
        <v>34</v>
      </c>
      <c r="J208" s="333" t="s">
        <v>608</v>
      </c>
      <c r="K208" s="334" t="s">
        <v>48</v>
      </c>
      <c r="L208" s="335" t="s">
        <v>1418</v>
      </c>
      <c r="M208" s="335" t="s">
        <v>34</v>
      </c>
      <c r="N208" s="334">
        <v>440582</v>
      </c>
      <c r="O208" s="334" t="s">
        <v>1321</v>
      </c>
      <c r="P208" s="338">
        <v>42880</v>
      </c>
      <c r="Q208" s="339">
        <v>51.101841</v>
      </c>
      <c r="R208" s="339">
        <v>62.038412437750992</v>
      </c>
      <c r="S208" s="334">
        <v>3</v>
      </c>
      <c r="T208" s="336">
        <v>-4.3421662389488525E-2</v>
      </c>
      <c r="U208" s="647">
        <v>-0.4246653537802233</v>
      </c>
      <c r="V208" s="336">
        <v>-7.8659336250206935E-2</v>
      </c>
      <c r="W208" s="647">
        <v>-0.67692225437698128</v>
      </c>
      <c r="X208" s="336">
        <v>-1.6677854505646295E-2</v>
      </c>
      <c r="Y208" s="647">
        <v>-0.1082034876575836</v>
      </c>
      <c r="Z208" s="336">
        <v>6.5902489969262401E-2</v>
      </c>
      <c r="AA208" s="647">
        <v>0.34535250156770902</v>
      </c>
      <c r="AB208" s="336">
        <v>0.24927961379656985</v>
      </c>
      <c r="AC208" s="340">
        <v>-0.78169556936288354</v>
      </c>
      <c r="AD208" s="813">
        <v>0</v>
      </c>
      <c r="AE208" s="337" t="s">
        <v>1791</v>
      </c>
      <c r="AF208" s="787" t="s">
        <v>1780</v>
      </c>
      <c r="AG208" s="341" t="s">
        <v>719</v>
      </c>
      <c r="AH208" s="341" t="s">
        <v>1742</v>
      </c>
      <c r="AI208" s="341">
        <v>5000</v>
      </c>
      <c r="AJ208" s="341">
        <v>1000</v>
      </c>
      <c r="AK208" s="341">
        <v>5000</v>
      </c>
      <c r="AL208" s="336">
        <v>0.02</v>
      </c>
      <c r="AM208" s="336">
        <v>0.2</v>
      </c>
      <c r="AN208" s="647" t="s">
        <v>666</v>
      </c>
      <c r="AO208" s="334" t="s">
        <v>1324</v>
      </c>
      <c r="AP208" s="337" t="s">
        <v>1739</v>
      </c>
      <c r="AQ208" s="343" t="s">
        <v>659</v>
      </c>
      <c r="AR208" s="336">
        <v>6.0000000000000001E-3</v>
      </c>
      <c r="AS208" s="336">
        <v>6.0000000000000001E-3</v>
      </c>
      <c r="AT208" s="336" t="s">
        <v>1418</v>
      </c>
      <c r="AW208" s="192"/>
      <c r="AX208" s="192"/>
      <c r="AY208" s="178"/>
      <c r="AZ208" s="178"/>
      <c r="BA208" s="178"/>
      <c r="BB208" s="794"/>
      <c r="BC208" s="178"/>
      <c r="BD208" s="178"/>
      <c r="BE208" s="178"/>
      <c r="BF208" s="178"/>
      <c r="BG208" s="794"/>
      <c r="BH208" s="180"/>
      <c r="BI208" s="193"/>
      <c r="BJ208" s="193"/>
      <c r="BK208" s="193"/>
      <c r="BL208" s="212"/>
      <c r="BM208" s="180"/>
      <c r="BN208" s="180"/>
      <c r="BO208" s="180"/>
      <c r="BP208" s="180"/>
      <c r="BQ208" s="180"/>
      <c r="BR208" s="180"/>
      <c r="BS208" s="180"/>
      <c r="BT208" s="181"/>
      <c r="BU208" s="182"/>
      <c r="BV208" s="183"/>
      <c r="BW208" s="179"/>
    </row>
    <row r="209" spans="2:75" customFormat="1" ht="18.75">
      <c r="B209" s="330" t="s">
        <v>1176</v>
      </c>
      <c r="C209" s="331">
        <v>42119554000152</v>
      </c>
      <c r="D209" s="332" t="s">
        <v>14</v>
      </c>
      <c r="E209" s="332" t="s">
        <v>614</v>
      </c>
      <c r="F209" s="332" t="s">
        <v>1418</v>
      </c>
      <c r="G209" s="333" t="s">
        <v>1418</v>
      </c>
      <c r="H209" s="333" t="s">
        <v>1338</v>
      </c>
      <c r="I209" s="333" t="s">
        <v>34</v>
      </c>
      <c r="J209" s="333" t="s">
        <v>611</v>
      </c>
      <c r="K209" s="334" t="s">
        <v>48</v>
      </c>
      <c r="L209" s="335" t="s">
        <v>1418</v>
      </c>
      <c r="M209" s="335" t="s">
        <v>34</v>
      </c>
      <c r="N209" s="334">
        <v>618098</v>
      </c>
      <c r="O209" s="334" t="s">
        <v>1321</v>
      </c>
      <c r="P209" s="338">
        <v>44498</v>
      </c>
      <c r="Q209" s="339"/>
      <c r="R209" s="339"/>
      <c r="S209" s="334">
        <v>3</v>
      </c>
      <c r="T209" s="336"/>
      <c r="U209" s="647"/>
      <c r="V209" s="336"/>
      <c r="W209" s="647"/>
      <c r="X209" s="336"/>
      <c r="Y209" s="647"/>
      <c r="Z209" s="336"/>
      <c r="AA209" s="647"/>
      <c r="AB209" s="336"/>
      <c r="AC209" s="340"/>
      <c r="AD209" s="813">
        <v>0</v>
      </c>
      <c r="AE209" s="337" t="s">
        <v>1988</v>
      </c>
      <c r="AF209" s="787" t="s">
        <v>1780</v>
      </c>
      <c r="AG209" s="341" t="s">
        <v>719</v>
      </c>
      <c r="AH209" s="341" t="s">
        <v>1742</v>
      </c>
      <c r="AI209" s="341">
        <v>5000</v>
      </c>
      <c r="AJ209" s="341">
        <v>500</v>
      </c>
      <c r="AK209" s="341">
        <v>0</v>
      </c>
      <c r="AL209" s="336">
        <v>1.4999999999999999E-2</v>
      </c>
      <c r="AM209" s="336">
        <v>0.1</v>
      </c>
      <c r="AN209" s="647" t="s">
        <v>666</v>
      </c>
      <c r="AO209" s="334" t="s">
        <v>1324</v>
      </c>
      <c r="AP209" s="337" t="s">
        <v>1739</v>
      </c>
      <c r="AQ209" s="343" t="s">
        <v>659</v>
      </c>
      <c r="AR209" s="336">
        <v>4.0000000000000001E-3</v>
      </c>
      <c r="AS209" s="336">
        <v>4.0000000000000001E-3</v>
      </c>
      <c r="AT209" s="336" t="s">
        <v>1418</v>
      </c>
      <c r="AW209" s="192"/>
      <c r="AX209" s="192"/>
      <c r="AY209" s="178"/>
      <c r="AZ209" s="178"/>
      <c r="BA209" s="178"/>
      <c r="BB209" s="794"/>
      <c r="BC209" s="178"/>
      <c r="BD209" s="178"/>
      <c r="BE209" s="178"/>
      <c r="BF209" s="178"/>
      <c r="BG209" s="794"/>
      <c r="BH209" s="180"/>
      <c r="BI209" s="193"/>
      <c r="BJ209" s="193"/>
      <c r="BK209" s="193"/>
      <c r="BL209" s="212"/>
      <c r="BM209" s="180"/>
      <c r="BN209" s="180"/>
      <c r="BO209" s="180"/>
      <c r="BP209" s="180"/>
      <c r="BQ209" s="180"/>
      <c r="BR209" s="180"/>
      <c r="BS209" s="180"/>
      <c r="BT209" s="181"/>
      <c r="BU209" s="182"/>
      <c r="BV209" s="183"/>
      <c r="BW209" s="179"/>
    </row>
    <row r="210" spans="2:75" customFormat="1" ht="18.75">
      <c r="B210" s="330" t="s">
        <v>367</v>
      </c>
      <c r="C210" s="331">
        <v>31923988000194</v>
      </c>
      <c r="D210" s="332" t="s">
        <v>14</v>
      </c>
      <c r="E210" s="332" t="s">
        <v>614</v>
      </c>
      <c r="F210" s="332" t="s">
        <v>1418</v>
      </c>
      <c r="G210" s="333" t="s">
        <v>1418</v>
      </c>
      <c r="H210" s="333" t="s">
        <v>1338</v>
      </c>
      <c r="I210" s="333" t="s">
        <v>34</v>
      </c>
      <c r="J210" s="333" t="s">
        <v>608</v>
      </c>
      <c r="K210" s="334" t="s">
        <v>48</v>
      </c>
      <c r="L210" s="335" t="s">
        <v>1418</v>
      </c>
      <c r="M210" s="335" t="s">
        <v>1415</v>
      </c>
      <c r="N210" s="334">
        <v>496065</v>
      </c>
      <c r="O210" s="334" t="s">
        <v>1321</v>
      </c>
      <c r="P210" s="338">
        <v>43608</v>
      </c>
      <c r="Q210" s="339">
        <v>11.29487554</v>
      </c>
      <c r="R210" s="339">
        <v>16.012918724519984</v>
      </c>
      <c r="S210" s="334">
        <v>3</v>
      </c>
      <c r="T210" s="336">
        <v>0.19150555309736395</v>
      </c>
      <c r="U210" s="647">
        <v>1.8729309054887004</v>
      </c>
      <c r="V210" s="336">
        <v>0.17948060117099773</v>
      </c>
      <c r="W210" s="647">
        <v>1.5445644338409736</v>
      </c>
      <c r="X210" s="336">
        <v>0.20272522326888787</v>
      </c>
      <c r="Y210" s="647">
        <v>1.3152516821890783</v>
      </c>
      <c r="Z210" s="336">
        <v>0.13575905104860619</v>
      </c>
      <c r="AA210" s="647">
        <v>0.71142574297210892</v>
      </c>
      <c r="AB210" s="336">
        <v>0.19338059623629611</v>
      </c>
      <c r="AC210" s="340">
        <v>0.32722604550568785</v>
      </c>
      <c r="AD210" s="813">
        <v>32239786000190</v>
      </c>
      <c r="AE210" s="337" t="s">
        <v>1988</v>
      </c>
      <c r="AF210" s="787" t="s">
        <v>1736</v>
      </c>
      <c r="AG210" s="341" t="s">
        <v>1437</v>
      </c>
      <c r="AH210" s="341" t="s">
        <v>1742</v>
      </c>
      <c r="AI210" s="341">
        <v>1000</v>
      </c>
      <c r="AJ210" s="341">
        <v>0</v>
      </c>
      <c r="AK210" s="341">
        <v>0</v>
      </c>
      <c r="AL210" s="336">
        <v>0</v>
      </c>
      <c r="AM210" s="336">
        <v>0</v>
      </c>
      <c r="AN210" s="647" t="s">
        <v>666</v>
      </c>
      <c r="AO210" s="334" t="s">
        <v>1324</v>
      </c>
      <c r="AP210" s="337" t="s">
        <v>1739</v>
      </c>
      <c r="AQ210" s="343" t="s">
        <v>670</v>
      </c>
      <c r="AR210" s="336">
        <v>2.9333333333333299E-3</v>
      </c>
      <c r="AS210" s="336">
        <v>2.9333333333333299E-3</v>
      </c>
      <c r="AT210" s="336" t="s">
        <v>1418</v>
      </c>
      <c r="AW210" s="192"/>
      <c r="AX210" s="192"/>
      <c r="AY210" s="178"/>
      <c r="AZ210" s="178"/>
      <c r="BA210" s="178"/>
      <c r="BB210" s="794"/>
      <c r="BC210" s="178"/>
      <c r="BD210" s="178"/>
      <c r="BE210" s="178"/>
      <c r="BF210" s="178"/>
      <c r="BG210" s="794"/>
      <c r="BH210" s="180"/>
      <c r="BI210" s="193"/>
      <c r="BJ210" s="193"/>
      <c r="BK210" s="193"/>
      <c r="BL210" s="180"/>
      <c r="BM210" s="180"/>
      <c r="BN210" s="180"/>
      <c r="BO210" s="180"/>
      <c r="BP210" s="180"/>
      <c r="BQ210" s="180"/>
      <c r="BR210" s="180"/>
      <c r="BS210" s="180"/>
      <c r="BT210" s="181"/>
      <c r="BU210" s="182"/>
      <c r="BV210" s="183"/>
      <c r="BW210" s="179"/>
    </row>
    <row r="211" spans="2:75" customFormat="1" ht="18.75">
      <c r="B211" s="330" t="s">
        <v>1183</v>
      </c>
      <c r="C211" s="331">
        <v>8912569000135</v>
      </c>
      <c r="D211" s="332" t="s">
        <v>14</v>
      </c>
      <c r="E211" s="332" t="s">
        <v>607</v>
      </c>
      <c r="F211" s="332" t="s">
        <v>1418</v>
      </c>
      <c r="G211" s="333" t="s">
        <v>1418</v>
      </c>
      <c r="H211" s="333" t="s">
        <v>34</v>
      </c>
      <c r="I211" s="333" t="s">
        <v>34</v>
      </c>
      <c r="J211" s="333" t="s">
        <v>608</v>
      </c>
      <c r="K211" s="334" t="s">
        <v>48</v>
      </c>
      <c r="L211" s="335" t="s">
        <v>1418</v>
      </c>
      <c r="M211" s="335" t="s">
        <v>34</v>
      </c>
      <c r="N211" s="334">
        <v>191876</v>
      </c>
      <c r="O211" s="334" t="s">
        <v>1324</v>
      </c>
      <c r="P211" s="338">
        <v>39260</v>
      </c>
      <c r="Q211" s="339">
        <v>74.938412999999997</v>
      </c>
      <c r="R211" s="339">
        <v>103.67163403187253</v>
      </c>
      <c r="S211" s="334">
        <v>3</v>
      </c>
      <c r="T211" s="336">
        <v>0.17850496146858141</v>
      </c>
      <c r="U211" s="647">
        <v>1.7457846715682406</v>
      </c>
      <c r="V211" s="336">
        <v>0.16330793739811589</v>
      </c>
      <c r="W211" s="647">
        <v>1.4053866001303401</v>
      </c>
      <c r="X211" s="336">
        <v>0.20210230102038418</v>
      </c>
      <c r="Y211" s="647">
        <v>1.3112102534906336</v>
      </c>
      <c r="Z211" s="336">
        <v>0.11697066761300201</v>
      </c>
      <c r="AA211" s="647">
        <v>0.61296792714564208</v>
      </c>
      <c r="AB211" s="336">
        <v>0.19697421108954621</v>
      </c>
      <c r="AC211" s="340">
        <v>0.23915061647150548</v>
      </c>
      <c r="AD211" s="813">
        <v>32318881000180</v>
      </c>
      <c r="AE211" s="337" t="s">
        <v>1785</v>
      </c>
      <c r="AF211" s="787" t="s">
        <v>1736</v>
      </c>
      <c r="AG211" s="341" t="s">
        <v>1437</v>
      </c>
      <c r="AH211" s="341" t="s">
        <v>1742</v>
      </c>
      <c r="AI211" s="341">
        <v>20000</v>
      </c>
      <c r="AJ211" s="341">
        <v>5000</v>
      </c>
      <c r="AK211" s="341">
        <v>5000</v>
      </c>
      <c r="AL211" s="336">
        <v>3.5000000000000003E-2</v>
      </c>
      <c r="AM211" s="336">
        <v>0</v>
      </c>
      <c r="AN211" s="647" t="s">
        <v>666</v>
      </c>
      <c r="AO211" s="334" t="s">
        <v>1324</v>
      </c>
      <c r="AP211" s="337" t="s">
        <v>1739</v>
      </c>
      <c r="AQ211" s="343" t="s">
        <v>670</v>
      </c>
      <c r="AR211" s="336">
        <v>6.8900000000000003E-3</v>
      </c>
      <c r="AS211" s="336">
        <v>6.8900000000000003E-3</v>
      </c>
      <c r="AT211" s="336" t="s">
        <v>1418</v>
      </c>
      <c r="AW211" s="192"/>
      <c r="AX211" s="192"/>
      <c r="AY211" s="178"/>
      <c r="AZ211" s="178"/>
      <c r="BA211" s="178"/>
      <c r="BB211" s="794"/>
      <c r="BC211" s="178"/>
      <c r="BD211" s="178"/>
      <c r="BE211" s="178"/>
      <c r="BF211" s="178"/>
      <c r="BG211" s="794"/>
      <c r="BH211" s="180"/>
      <c r="BI211" s="193"/>
      <c r="BJ211" s="193"/>
      <c r="BK211" s="193"/>
      <c r="BL211" s="180"/>
      <c r="BM211" s="180"/>
      <c r="BN211" s="180"/>
      <c r="BO211" s="180"/>
      <c r="BP211" s="180"/>
      <c r="BQ211" s="180"/>
      <c r="BR211" s="180"/>
      <c r="BS211" s="180"/>
      <c r="BT211" s="181"/>
      <c r="BU211" s="182"/>
      <c r="BV211" s="183"/>
      <c r="BW211" s="179"/>
    </row>
    <row r="212" spans="2:75" customFormat="1" ht="18.75">
      <c r="B212" s="330" t="s">
        <v>373</v>
      </c>
      <c r="C212" s="331">
        <v>5969595000101</v>
      </c>
      <c r="D212" s="332" t="s">
        <v>14</v>
      </c>
      <c r="E212" s="332" t="s">
        <v>607</v>
      </c>
      <c r="F212" s="332" t="s">
        <v>1418</v>
      </c>
      <c r="G212" s="333" t="s">
        <v>1418</v>
      </c>
      <c r="H212" s="333" t="s">
        <v>34</v>
      </c>
      <c r="I212" s="333" t="s">
        <v>34</v>
      </c>
      <c r="J212" s="333" t="s">
        <v>608</v>
      </c>
      <c r="K212" s="334" t="s">
        <v>48</v>
      </c>
      <c r="L212" s="335" t="s">
        <v>1418</v>
      </c>
      <c r="M212" s="335" t="s">
        <v>1415</v>
      </c>
      <c r="N212" s="334">
        <v>321265</v>
      </c>
      <c r="O212" s="334" t="s">
        <v>1321</v>
      </c>
      <c r="P212" s="338">
        <v>41224</v>
      </c>
      <c r="Q212" s="339">
        <v>34.144739000000001</v>
      </c>
      <c r="R212" s="339">
        <v>37.100997980079661</v>
      </c>
      <c r="S212" s="334">
        <v>3</v>
      </c>
      <c r="T212" s="336">
        <v>-1.4976658881730165E-2</v>
      </c>
      <c r="U212" s="647">
        <v>-0.14647223971773368</v>
      </c>
      <c r="V212" s="336">
        <v>3.266543361917229E-3</v>
      </c>
      <c r="W212" s="647">
        <v>2.8111041892542755E-2</v>
      </c>
      <c r="X212" s="336">
        <v>1.5024075485482902E-2</v>
      </c>
      <c r="Y212" s="647">
        <v>9.7474010569506192E-2</v>
      </c>
      <c r="Z212" s="336">
        <v>0.12051437970654955</v>
      </c>
      <c r="AA212" s="647">
        <v>0.63153823969245471</v>
      </c>
      <c r="AB212" s="336">
        <v>0.17981812368002914</v>
      </c>
      <c r="AC212" s="340">
        <v>-0.62805065314830633</v>
      </c>
      <c r="AD212" s="813">
        <v>0</v>
      </c>
      <c r="AE212" s="337" t="s">
        <v>1880</v>
      </c>
      <c r="AF212" s="787" t="s">
        <v>1755</v>
      </c>
      <c r="AG212" s="341" t="s">
        <v>1436</v>
      </c>
      <c r="AH212" s="341" t="s">
        <v>1742</v>
      </c>
      <c r="AI212" s="341">
        <v>1000</v>
      </c>
      <c r="AJ212" s="341">
        <v>100</v>
      </c>
      <c r="AK212" s="341">
        <v>1000</v>
      </c>
      <c r="AL212" s="336">
        <v>0.02</v>
      </c>
      <c r="AM212" s="336">
        <v>0.2</v>
      </c>
      <c r="AN212" s="647" t="s">
        <v>34</v>
      </c>
      <c r="AO212" s="334" t="s">
        <v>1324</v>
      </c>
      <c r="AP212" s="337" t="s">
        <v>1739</v>
      </c>
      <c r="AQ212" s="343" t="s">
        <v>665</v>
      </c>
      <c r="AR212" s="336">
        <v>2.66666666666667E-3</v>
      </c>
      <c r="AS212" s="336">
        <v>2.66666666666667E-3</v>
      </c>
      <c r="AT212" s="336" t="s">
        <v>1418</v>
      </c>
      <c r="AW212" s="192"/>
      <c r="AX212" s="192"/>
      <c r="AY212" s="178"/>
      <c r="AZ212" s="178"/>
      <c r="BA212" s="178"/>
      <c r="BB212" s="794"/>
      <c r="BC212" s="178"/>
      <c r="BD212" s="178"/>
      <c r="BE212" s="178"/>
      <c r="BF212" s="178"/>
      <c r="BG212" s="794"/>
      <c r="BH212" s="180"/>
      <c r="BI212" s="193"/>
      <c r="BJ212" s="193"/>
      <c r="BK212" s="193"/>
      <c r="BL212" s="180"/>
      <c r="BM212" s="180"/>
      <c r="BN212" s="180"/>
      <c r="BO212" s="180"/>
      <c r="BP212" s="180"/>
      <c r="BQ212" s="180"/>
      <c r="BR212" s="180"/>
      <c r="BS212" s="180"/>
      <c r="BT212" s="181"/>
      <c r="BU212" s="182"/>
      <c r="BV212" s="183"/>
      <c r="BW212" s="179"/>
    </row>
    <row r="213" spans="2:75" customFormat="1" ht="18.75">
      <c r="B213" s="330" t="s">
        <v>1190</v>
      </c>
      <c r="C213" s="331">
        <v>14550994000124</v>
      </c>
      <c r="D213" s="332" t="s">
        <v>14</v>
      </c>
      <c r="E213" s="332" t="s">
        <v>607</v>
      </c>
      <c r="F213" s="332" t="s">
        <v>1418</v>
      </c>
      <c r="G213" s="333" t="s">
        <v>1418</v>
      </c>
      <c r="H213" s="333" t="s">
        <v>34</v>
      </c>
      <c r="I213" s="333" t="s">
        <v>34</v>
      </c>
      <c r="J213" s="333" t="s">
        <v>608</v>
      </c>
      <c r="K213" s="334" t="s">
        <v>48</v>
      </c>
      <c r="L213" s="335" t="s">
        <v>1418</v>
      </c>
      <c r="M213" s="335" t="s">
        <v>34</v>
      </c>
      <c r="N213" s="334">
        <v>292966</v>
      </c>
      <c r="O213" s="334" t="s">
        <v>1321</v>
      </c>
      <c r="P213" s="338">
        <v>40885</v>
      </c>
      <c r="Q213" s="339">
        <v>361.41107099999999</v>
      </c>
      <c r="R213" s="339">
        <v>342.11938650199221</v>
      </c>
      <c r="S213" s="334">
        <v>3</v>
      </c>
      <c r="T213" s="336">
        <v>7.0730715737668204E-2</v>
      </c>
      <c r="U213" s="647">
        <v>0.69174883615548943</v>
      </c>
      <c r="V213" s="336">
        <v>6.9398319537074205E-2</v>
      </c>
      <c r="W213" s="647">
        <v>0.5972242984809929</v>
      </c>
      <c r="X213" s="336">
        <v>0.12903051130660637</v>
      </c>
      <c r="Y213" s="647">
        <v>0.83713113895371816</v>
      </c>
      <c r="Z213" s="336">
        <v>-2.1334364475658063E-2</v>
      </c>
      <c r="AA213" s="647">
        <v>-0.11179966256908092</v>
      </c>
      <c r="AB213" s="336">
        <v>0.20387815791051253</v>
      </c>
      <c r="AC213" s="340">
        <v>-0.22956413933527578</v>
      </c>
      <c r="AD213" s="813">
        <v>0</v>
      </c>
      <c r="AE213" s="337" t="s">
        <v>1838</v>
      </c>
      <c r="AF213" s="787" t="s">
        <v>1780</v>
      </c>
      <c r="AG213" s="341" t="s">
        <v>719</v>
      </c>
      <c r="AH213" s="341" t="s">
        <v>1742</v>
      </c>
      <c r="AI213" s="341">
        <v>5000</v>
      </c>
      <c r="AJ213" s="341">
        <v>300</v>
      </c>
      <c r="AK213" s="341">
        <v>300</v>
      </c>
      <c r="AL213" s="336">
        <v>0.02</v>
      </c>
      <c r="AM213" s="336">
        <v>0.2</v>
      </c>
      <c r="AN213" s="647" t="s">
        <v>666</v>
      </c>
      <c r="AO213" s="334" t="s">
        <v>1324</v>
      </c>
      <c r="AP213" s="337" t="s">
        <v>1739</v>
      </c>
      <c r="AQ213" s="343" t="s">
        <v>670</v>
      </c>
      <c r="AR213" s="336">
        <v>4.0000000000000001E-3</v>
      </c>
      <c r="AS213" s="336">
        <v>4.0000000000000001E-3</v>
      </c>
      <c r="AT213" s="336" t="s">
        <v>1418</v>
      </c>
      <c r="AW213" s="192"/>
      <c r="AX213" s="192"/>
      <c r="AY213" s="178"/>
      <c r="AZ213" s="178"/>
      <c r="BA213" s="178"/>
      <c r="BB213" s="794"/>
      <c r="BC213" s="178"/>
      <c r="BD213" s="178"/>
      <c r="BE213" s="178"/>
      <c r="BF213" s="178"/>
      <c r="BG213" s="794"/>
      <c r="BH213" s="180"/>
      <c r="BI213" s="193"/>
      <c r="BJ213" s="193"/>
      <c r="BK213" s="193"/>
      <c r="BL213" s="180"/>
      <c r="BM213" s="180"/>
      <c r="BN213" s="180"/>
      <c r="BO213" s="180"/>
      <c r="BP213" s="180"/>
      <c r="BQ213" s="180"/>
      <c r="BR213" s="180"/>
      <c r="BS213" s="180"/>
      <c r="BT213" s="181"/>
      <c r="BU213" s="182"/>
      <c r="BV213" s="183"/>
      <c r="BW213" s="179"/>
    </row>
    <row r="214" spans="2:75" customFormat="1" ht="18.75">
      <c r="B214" s="330" t="s">
        <v>377</v>
      </c>
      <c r="C214" s="331">
        <v>29722466000182</v>
      </c>
      <c r="D214" s="332" t="s">
        <v>14</v>
      </c>
      <c r="E214" s="332" t="s">
        <v>607</v>
      </c>
      <c r="F214" s="332" t="s">
        <v>1418</v>
      </c>
      <c r="G214" s="333" t="s">
        <v>1418</v>
      </c>
      <c r="H214" s="333" t="s">
        <v>34</v>
      </c>
      <c r="I214" s="333" t="s">
        <v>34</v>
      </c>
      <c r="J214" s="333" t="s">
        <v>608</v>
      </c>
      <c r="K214" s="334" t="s">
        <v>48</v>
      </c>
      <c r="L214" s="335" t="s">
        <v>1418</v>
      </c>
      <c r="M214" s="335" t="s">
        <v>34</v>
      </c>
      <c r="N214" s="334">
        <v>466352</v>
      </c>
      <c r="O214" s="334" t="s">
        <v>1321</v>
      </c>
      <c r="P214" s="338">
        <v>43180</v>
      </c>
      <c r="Q214" s="339">
        <v>14.92262401</v>
      </c>
      <c r="R214" s="339">
        <v>13.747588701959994</v>
      </c>
      <c r="S214" s="334">
        <v>3</v>
      </c>
      <c r="T214" s="336">
        <v>0.19507453608698944</v>
      </c>
      <c r="U214" s="647">
        <v>1.9078356820569005</v>
      </c>
      <c r="V214" s="336">
        <v>0.19579292279102334</v>
      </c>
      <c r="W214" s="647">
        <v>1.6849441274863171</v>
      </c>
      <c r="X214" s="336">
        <v>0.26384480414334188</v>
      </c>
      <c r="Y214" s="647">
        <v>1.7117866089416001</v>
      </c>
      <c r="Z214" s="336">
        <v>3.1214761777715871E-2</v>
      </c>
      <c r="AA214" s="647">
        <v>0.16357646078019558</v>
      </c>
      <c r="AB214" s="336">
        <v>0.19925797419662913</v>
      </c>
      <c r="AC214" s="340">
        <v>0.39943941879796213</v>
      </c>
      <c r="AD214" s="813">
        <v>0</v>
      </c>
      <c r="AE214" s="337" t="s">
        <v>1838</v>
      </c>
      <c r="AF214" s="787" t="s">
        <v>1780</v>
      </c>
      <c r="AG214" s="341" t="s">
        <v>719</v>
      </c>
      <c r="AH214" s="341" t="s">
        <v>1742</v>
      </c>
      <c r="AI214" s="341">
        <v>1000</v>
      </c>
      <c r="AJ214" s="341">
        <v>1000</v>
      </c>
      <c r="AK214" s="341">
        <v>1000</v>
      </c>
      <c r="AL214" s="336">
        <v>2.5000000000000001E-2</v>
      </c>
      <c r="AM214" s="336">
        <v>0.2</v>
      </c>
      <c r="AN214" s="647" t="s">
        <v>666</v>
      </c>
      <c r="AO214" s="334" t="s">
        <v>1324</v>
      </c>
      <c r="AP214" s="337" t="s">
        <v>1739</v>
      </c>
      <c r="AQ214" s="343" t="s">
        <v>670</v>
      </c>
      <c r="AR214" s="336">
        <v>3.8999999999999998E-3</v>
      </c>
      <c r="AS214" s="336">
        <v>3.8999999999999998E-3</v>
      </c>
      <c r="AT214" s="336" t="s">
        <v>1418</v>
      </c>
      <c r="AW214" s="192"/>
      <c r="AX214" s="192"/>
      <c r="AY214" s="178"/>
      <c r="AZ214" s="178"/>
      <c r="BA214" s="178"/>
      <c r="BB214" s="794"/>
      <c r="BC214" s="178"/>
      <c r="BD214" s="178"/>
      <c r="BE214" s="178"/>
      <c r="BF214" s="178"/>
      <c r="BG214" s="794"/>
      <c r="BH214" s="180"/>
      <c r="BI214" s="193"/>
      <c r="BJ214" s="193"/>
      <c r="BK214" s="193"/>
      <c r="BL214" s="180"/>
      <c r="BM214" s="180"/>
      <c r="BN214" s="180"/>
      <c r="BO214" s="180"/>
      <c r="BP214" s="180"/>
      <c r="BQ214" s="180"/>
      <c r="BR214" s="180"/>
      <c r="BS214" s="180"/>
      <c r="BT214" s="181"/>
      <c r="BU214" s="182"/>
      <c r="BV214" s="183"/>
      <c r="BW214" s="179"/>
    </row>
    <row r="215" spans="2:75" customFormat="1" ht="18.75">
      <c r="B215" s="330" t="s">
        <v>391</v>
      </c>
      <c r="C215" s="331">
        <v>11458144000102</v>
      </c>
      <c r="D215" s="332" t="s">
        <v>14</v>
      </c>
      <c r="E215" s="332" t="s">
        <v>607</v>
      </c>
      <c r="F215" s="332" t="s">
        <v>1418</v>
      </c>
      <c r="G215" s="333" t="s">
        <v>1418</v>
      </c>
      <c r="H215" s="333" t="s">
        <v>34</v>
      </c>
      <c r="I215" s="333" t="s">
        <v>34</v>
      </c>
      <c r="J215" s="333" t="s">
        <v>608</v>
      </c>
      <c r="K215" s="334" t="s">
        <v>48</v>
      </c>
      <c r="L215" s="335" t="s">
        <v>1418</v>
      </c>
      <c r="M215" s="335" t="s">
        <v>34</v>
      </c>
      <c r="N215" s="334">
        <v>255173</v>
      </c>
      <c r="O215" s="334" t="s">
        <v>1321</v>
      </c>
      <c r="P215" s="338">
        <v>40417</v>
      </c>
      <c r="Q215" s="339">
        <v>194.625573</v>
      </c>
      <c r="R215" s="339">
        <v>268.26551763157897</v>
      </c>
      <c r="S215" s="334">
        <v>3</v>
      </c>
      <c r="T215" s="336">
        <v>4.441128284073903E-2</v>
      </c>
      <c r="U215" s="647">
        <v>0.43434387587983259</v>
      </c>
      <c r="V215" s="336">
        <v>3.0271991403759024E-2</v>
      </c>
      <c r="W215" s="647">
        <v>0.26051306357748788</v>
      </c>
      <c r="X215" s="336">
        <v>-2.5072509555549294E-2</v>
      </c>
      <c r="Y215" s="647">
        <v>-0.1626667853062311</v>
      </c>
      <c r="Z215" s="336">
        <v>-0.19904666162856521</v>
      </c>
      <c r="AA215" s="647">
        <v>-1.0430753459268072</v>
      </c>
      <c r="AB215" s="336">
        <v>0.21286397834937185</v>
      </c>
      <c r="AC215" s="340">
        <v>-0.40368240154878704</v>
      </c>
      <c r="AD215" s="813">
        <v>0</v>
      </c>
      <c r="AE215" s="337" t="s">
        <v>1770</v>
      </c>
      <c r="AF215" s="787" t="s">
        <v>1780</v>
      </c>
      <c r="AG215" s="341" t="s">
        <v>719</v>
      </c>
      <c r="AH215" s="341" t="s">
        <v>1742</v>
      </c>
      <c r="AI215" s="341">
        <v>2500</v>
      </c>
      <c r="AJ215" s="341">
        <v>2500</v>
      </c>
      <c r="AK215" s="341">
        <v>2500</v>
      </c>
      <c r="AL215" s="336">
        <v>1.4999999999999999E-2</v>
      </c>
      <c r="AM215" s="336">
        <v>0.2</v>
      </c>
      <c r="AN215" s="647" t="s">
        <v>666</v>
      </c>
      <c r="AO215" s="334" t="s">
        <v>1324</v>
      </c>
      <c r="AP215" s="337" t="s">
        <v>1739</v>
      </c>
      <c r="AQ215" s="343" t="s">
        <v>665</v>
      </c>
      <c r="AR215" s="336">
        <v>5.8500000000000002E-3</v>
      </c>
      <c r="AS215" s="336">
        <v>5.8500000000000002E-3</v>
      </c>
      <c r="AT215" s="336" t="s">
        <v>1418</v>
      </c>
      <c r="AW215" s="192"/>
      <c r="AX215" s="192"/>
      <c r="AY215" s="178"/>
      <c r="AZ215" s="178"/>
      <c r="BA215" s="178"/>
      <c r="BB215" s="794"/>
      <c r="BC215" s="178"/>
      <c r="BD215" s="178"/>
      <c r="BE215" s="178"/>
      <c r="BF215" s="178"/>
      <c r="BG215" s="794"/>
      <c r="BH215" s="180"/>
      <c r="BI215" s="193"/>
      <c r="BJ215" s="193"/>
      <c r="BK215" s="193"/>
      <c r="BL215" s="180"/>
      <c r="BM215" s="180"/>
      <c r="BN215" s="180"/>
      <c r="BO215" s="180"/>
      <c r="BP215" s="180"/>
      <c r="BQ215" s="180"/>
      <c r="BR215" s="180"/>
      <c r="BS215" s="180"/>
      <c r="BT215" s="181"/>
      <c r="BU215" s="182"/>
      <c r="BV215" s="183"/>
      <c r="BW215" s="179"/>
    </row>
    <row r="216" spans="2:75" customFormat="1" ht="18.75">
      <c r="B216" s="330" t="s">
        <v>551</v>
      </c>
      <c r="C216" s="331">
        <v>13001237000139</v>
      </c>
      <c r="D216" s="332" t="s">
        <v>14</v>
      </c>
      <c r="E216" s="332" t="s">
        <v>607</v>
      </c>
      <c r="F216" s="332" t="s">
        <v>1418</v>
      </c>
      <c r="G216" s="333" t="s">
        <v>1418</v>
      </c>
      <c r="H216" s="333" t="s">
        <v>34</v>
      </c>
      <c r="I216" s="333" t="s">
        <v>34</v>
      </c>
      <c r="J216" s="333" t="s">
        <v>608</v>
      </c>
      <c r="K216" s="334" t="s">
        <v>48</v>
      </c>
      <c r="L216" s="335" t="s">
        <v>1418</v>
      </c>
      <c r="M216" s="335" t="s">
        <v>1415</v>
      </c>
      <c r="N216" s="334">
        <v>372994</v>
      </c>
      <c r="O216" s="334" t="s">
        <v>1321</v>
      </c>
      <c r="P216" s="338">
        <v>40583</v>
      </c>
      <c r="Q216" s="339">
        <v>26.556324</v>
      </c>
      <c r="R216" s="339">
        <v>26.211158856573714</v>
      </c>
      <c r="S216" s="334">
        <v>3</v>
      </c>
      <c r="T216" s="336">
        <v>8.0108113388639435E-2</v>
      </c>
      <c r="U216" s="647">
        <v>0.78346010817605471</v>
      </c>
      <c r="V216" s="336">
        <v>0.10043742812537815</v>
      </c>
      <c r="W216" s="647">
        <v>0.86433897756514744</v>
      </c>
      <c r="X216" s="336">
        <v>0.27055221068124991</v>
      </c>
      <c r="Y216" s="647">
        <v>1.7553032843205114</v>
      </c>
      <c r="Z216" s="336">
        <v>0.15996296008743904</v>
      </c>
      <c r="AA216" s="647">
        <v>0.83826284029842957</v>
      </c>
      <c r="AB216" s="336">
        <v>0.19845646796771171</v>
      </c>
      <c r="AC216" s="340">
        <v>-7.9433063699637485E-2</v>
      </c>
      <c r="AD216" s="813">
        <v>0</v>
      </c>
      <c r="AE216" s="337" t="s">
        <v>1770</v>
      </c>
      <c r="AF216" s="787" t="s">
        <v>1771</v>
      </c>
      <c r="AG216" s="341" t="s">
        <v>719</v>
      </c>
      <c r="AH216" s="341" t="s">
        <v>1742</v>
      </c>
      <c r="AI216" s="341">
        <v>1000</v>
      </c>
      <c r="AJ216" s="341">
        <v>1000</v>
      </c>
      <c r="AK216" s="341">
        <v>1000</v>
      </c>
      <c r="AL216" s="336">
        <v>0.01</v>
      </c>
      <c r="AM216" s="336">
        <v>0</v>
      </c>
      <c r="AN216" s="647" t="s">
        <v>666</v>
      </c>
      <c r="AO216" s="334" t="s">
        <v>1324</v>
      </c>
      <c r="AP216" s="337" t="s">
        <v>1739</v>
      </c>
      <c r="AQ216" s="343" t="s">
        <v>659</v>
      </c>
      <c r="AR216" s="336">
        <v>3.3333333333333301E-3</v>
      </c>
      <c r="AS216" s="336">
        <v>3.3333333333333301E-3</v>
      </c>
      <c r="AT216" s="336" t="s">
        <v>1418</v>
      </c>
      <c r="AW216" s="192"/>
      <c r="AX216" s="192"/>
      <c r="AY216" s="178"/>
      <c r="AZ216" s="178"/>
      <c r="BA216" s="178"/>
      <c r="BB216" s="794"/>
      <c r="BC216" s="178"/>
      <c r="BD216" s="178"/>
      <c r="BE216" s="178"/>
      <c r="BF216" s="178"/>
      <c r="BG216" s="794"/>
      <c r="BH216" s="180"/>
      <c r="BI216" s="193"/>
      <c r="BJ216" s="193"/>
      <c r="BK216" s="193"/>
      <c r="BL216" s="180"/>
      <c r="BM216" s="180"/>
      <c r="BN216" s="180"/>
      <c r="BO216" s="180"/>
      <c r="BP216" s="180"/>
      <c r="BQ216" s="180"/>
      <c r="BR216" s="180"/>
      <c r="BS216" s="180"/>
      <c r="BT216" s="181"/>
      <c r="BU216" s="182"/>
      <c r="BV216" s="183"/>
      <c r="BW216" s="179"/>
    </row>
    <row r="217" spans="2:75" customFormat="1" ht="18.75">
      <c r="B217" s="330" t="s">
        <v>1205</v>
      </c>
      <c r="C217" s="331">
        <v>17797426000110</v>
      </c>
      <c r="D217" s="332" t="s">
        <v>14</v>
      </c>
      <c r="E217" s="332" t="s">
        <v>607</v>
      </c>
      <c r="F217" s="332" t="s">
        <v>1418</v>
      </c>
      <c r="G217" s="333" t="s">
        <v>1418</v>
      </c>
      <c r="H217" s="333" t="s">
        <v>34</v>
      </c>
      <c r="I217" s="333" t="s">
        <v>34</v>
      </c>
      <c r="J217" s="333" t="s">
        <v>608</v>
      </c>
      <c r="K217" s="334" t="s">
        <v>48</v>
      </c>
      <c r="L217" s="335" t="s">
        <v>1418</v>
      </c>
      <c r="M217" s="335" t="s">
        <v>1415</v>
      </c>
      <c r="N217" s="334">
        <v>435430</v>
      </c>
      <c r="O217" s="334" t="s">
        <v>1321</v>
      </c>
      <c r="P217" s="338">
        <v>42768</v>
      </c>
      <c r="Q217" s="339">
        <v>15.158977</v>
      </c>
      <c r="R217" s="339">
        <v>14.646872563999999</v>
      </c>
      <c r="S217" s="334">
        <v>3</v>
      </c>
      <c r="T217" s="336">
        <v>0.1230378552168756</v>
      </c>
      <c r="U217" s="647">
        <v>1.2033144619235716</v>
      </c>
      <c r="V217" s="336">
        <v>0.1240688866261479</v>
      </c>
      <c r="W217" s="647">
        <v>1.0677053028500885</v>
      </c>
      <c r="X217" s="336">
        <v>0.13958717965683687</v>
      </c>
      <c r="Y217" s="647">
        <v>0.90562126357692163</v>
      </c>
      <c r="Z217" s="336">
        <v>0.13859748266392802</v>
      </c>
      <c r="AA217" s="647">
        <v>0.72630013480976885</v>
      </c>
      <c r="AB217" s="336">
        <v>0.18259888051531284</v>
      </c>
      <c r="AC217" s="340">
        <v>4.3085988352626697E-2</v>
      </c>
      <c r="AD217" s="813">
        <v>0</v>
      </c>
      <c r="AE217" s="337" t="s">
        <v>1770</v>
      </c>
      <c r="AF217" s="787" t="s">
        <v>1771</v>
      </c>
      <c r="AG217" s="341" t="s">
        <v>719</v>
      </c>
      <c r="AH217" s="341" t="s">
        <v>1742</v>
      </c>
      <c r="AI217" s="341">
        <v>100</v>
      </c>
      <c r="AJ217" s="341">
        <v>100</v>
      </c>
      <c r="AK217" s="341">
        <v>100</v>
      </c>
      <c r="AL217" s="336">
        <v>1.2E-2</v>
      </c>
      <c r="AM217" s="336">
        <v>0</v>
      </c>
      <c r="AN217" s="647" t="s">
        <v>2147</v>
      </c>
      <c r="AO217" s="334" t="s">
        <v>1324</v>
      </c>
      <c r="AP217" s="337" t="s">
        <v>1739</v>
      </c>
      <c r="AQ217" s="343" t="s">
        <v>659</v>
      </c>
      <c r="AR217" s="336">
        <v>0</v>
      </c>
      <c r="AS217" s="336">
        <v>0</v>
      </c>
      <c r="AT217" s="336" t="s">
        <v>1418</v>
      </c>
      <c r="AW217" s="192"/>
      <c r="AX217" s="192"/>
      <c r="AY217" s="178"/>
      <c r="AZ217" s="178"/>
      <c r="BA217" s="178"/>
      <c r="BB217" s="794"/>
      <c r="BC217" s="178"/>
      <c r="BD217" s="178"/>
      <c r="BE217" s="178"/>
      <c r="BF217" s="178"/>
      <c r="BG217" s="794"/>
      <c r="BH217" s="180"/>
      <c r="BI217" s="193"/>
      <c r="BJ217" s="193"/>
      <c r="BK217" s="193"/>
      <c r="BL217" s="180"/>
      <c r="BM217" s="180"/>
      <c r="BN217" s="180"/>
      <c r="BO217" s="180"/>
      <c r="BP217" s="180"/>
      <c r="BQ217" s="180"/>
      <c r="BR217" s="180"/>
      <c r="BS217" s="180"/>
      <c r="BT217" s="181"/>
      <c r="BU217" s="182"/>
      <c r="BV217" s="183"/>
      <c r="BW217" s="179"/>
    </row>
    <row r="218" spans="2:75" customFormat="1" ht="18.75">
      <c r="B218" s="330" t="s">
        <v>408</v>
      </c>
      <c r="C218" s="331">
        <v>36492413000188</v>
      </c>
      <c r="D218" s="332" t="s">
        <v>14</v>
      </c>
      <c r="E218" s="332" t="s">
        <v>607</v>
      </c>
      <c r="F218" s="332" t="s">
        <v>1418</v>
      </c>
      <c r="G218" s="333" t="s">
        <v>1418</v>
      </c>
      <c r="H218" s="333" t="s">
        <v>34</v>
      </c>
      <c r="I218" s="333" t="s">
        <v>34</v>
      </c>
      <c r="J218" s="333" t="s">
        <v>608</v>
      </c>
      <c r="K218" s="334" t="s">
        <v>48</v>
      </c>
      <c r="L218" s="335" t="s">
        <v>1418</v>
      </c>
      <c r="M218" s="335" t="s">
        <v>1415</v>
      </c>
      <c r="N218" s="334">
        <v>536830</v>
      </c>
      <c r="O218" s="334" t="s">
        <v>1321</v>
      </c>
      <c r="P218" s="338">
        <v>43939</v>
      </c>
      <c r="Q218" s="339">
        <v>159.86044039000001</v>
      </c>
      <c r="R218" s="339">
        <v>149.99660752876494</v>
      </c>
      <c r="S218" s="334">
        <v>3</v>
      </c>
      <c r="T218" s="336">
        <v>6.8394693152959984E-3</v>
      </c>
      <c r="U218" s="647">
        <v>6.6890245481533467E-2</v>
      </c>
      <c r="V218" s="336">
        <v>-2.2005125814802518E-2</v>
      </c>
      <c r="W218" s="647">
        <v>-0.1893705195658327</v>
      </c>
      <c r="X218" s="336">
        <v>-3.1695886030295939E-2</v>
      </c>
      <c r="Y218" s="647">
        <v>-0.20563828589068267</v>
      </c>
      <c r="Z218" s="336"/>
      <c r="AA218" s="647"/>
      <c r="AB218" s="336">
        <v>0.20786389581454426</v>
      </c>
      <c r="AC218" s="340">
        <v>-0.66488968014518779</v>
      </c>
      <c r="AD218" s="813">
        <v>36247991000159</v>
      </c>
      <c r="AE218" s="337" t="s">
        <v>2026</v>
      </c>
      <c r="AF218" s="787" t="s">
        <v>1755</v>
      </c>
      <c r="AG218" s="341" t="s">
        <v>1436</v>
      </c>
      <c r="AH218" s="341" t="s">
        <v>1742</v>
      </c>
      <c r="AI218" s="341">
        <v>1000</v>
      </c>
      <c r="AJ218" s="341">
        <v>500</v>
      </c>
      <c r="AK218" s="341">
        <v>0</v>
      </c>
      <c r="AL218" s="336">
        <v>1.4999999999999999E-2</v>
      </c>
      <c r="AM218" s="336">
        <v>0.2</v>
      </c>
      <c r="AN218" s="647" t="s">
        <v>34</v>
      </c>
      <c r="AO218" s="334" t="s">
        <v>1324</v>
      </c>
      <c r="AP218" s="337" t="s">
        <v>1739</v>
      </c>
      <c r="AQ218" s="343" t="s">
        <v>659</v>
      </c>
      <c r="AR218" s="336">
        <v>3.0000000000000001E-3</v>
      </c>
      <c r="AS218" s="336">
        <v>3.0000000000000001E-3</v>
      </c>
      <c r="AT218" s="336" t="s">
        <v>1418</v>
      </c>
      <c r="AW218" s="192"/>
      <c r="AX218" s="192"/>
      <c r="AY218" s="178"/>
      <c r="AZ218" s="178"/>
      <c r="BA218" s="178"/>
      <c r="BB218" s="794"/>
      <c r="BC218" s="178"/>
      <c r="BD218" s="178"/>
      <c r="BE218" s="178"/>
      <c r="BF218" s="178"/>
      <c r="BG218" s="794"/>
      <c r="BH218" s="180"/>
      <c r="BI218" s="193"/>
      <c r="BJ218" s="193"/>
      <c r="BK218" s="193"/>
      <c r="BL218" s="212"/>
      <c r="BM218" s="180"/>
      <c r="BN218" s="180"/>
      <c r="BO218" s="180"/>
      <c r="BP218" s="180"/>
      <c r="BQ218" s="180"/>
      <c r="BR218" s="180"/>
      <c r="BS218" s="180"/>
      <c r="BT218" s="181"/>
      <c r="BU218" s="182"/>
      <c r="BV218" s="183"/>
      <c r="BW218" s="179"/>
    </row>
    <row r="219" spans="2:75" customFormat="1" ht="18.75">
      <c r="B219" s="330" t="s">
        <v>410</v>
      </c>
      <c r="C219" s="331">
        <v>31907986000101</v>
      </c>
      <c r="D219" s="332" t="s">
        <v>14</v>
      </c>
      <c r="E219" s="332" t="s">
        <v>607</v>
      </c>
      <c r="F219" s="332" t="s">
        <v>1418</v>
      </c>
      <c r="G219" s="333" t="s">
        <v>1418</v>
      </c>
      <c r="H219" s="333" t="s">
        <v>34</v>
      </c>
      <c r="I219" s="333" t="s">
        <v>34</v>
      </c>
      <c r="J219" s="333" t="s">
        <v>608</v>
      </c>
      <c r="K219" s="334" t="s">
        <v>48</v>
      </c>
      <c r="L219" s="335" t="s">
        <v>1418</v>
      </c>
      <c r="M219" s="335" t="s">
        <v>1415</v>
      </c>
      <c r="N219" s="334">
        <v>483801</v>
      </c>
      <c r="O219" s="334" t="s">
        <v>1321</v>
      </c>
      <c r="P219" s="338">
        <v>43439</v>
      </c>
      <c r="Q219" s="339">
        <v>3.6664669299999999</v>
      </c>
      <c r="R219" s="339">
        <v>3.5199052490799976</v>
      </c>
      <c r="S219" s="334">
        <v>3</v>
      </c>
      <c r="T219" s="336">
        <v>-2.4927133822902348E-2</v>
      </c>
      <c r="U219" s="647">
        <v>-0.24378822737547629</v>
      </c>
      <c r="V219" s="336">
        <v>-7.7778711402093692E-2</v>
      </c>
      <c r="W219" s="647">
        <v>-0.66934382076868038</v>
      </c>
      <c r="X219" s="336">
        <v>1.4398242368221403E-2</v>
      </c>
      <c r="Y219" s="647">
        <v>9.3413696579095387E-2</v>
      </c>
      <c r="Z219" s="336">
        <v>-0.12216569063932292</v>
      </c>
      <c r="AA219" s="647">
        <v>-0.64019169666753073</v>
      </c>
      <c r="AB219" s="336">
        <v>0.28990090462457202</v>
      </c>
      <c r="AC219" s="340">
        <v>-0.66912569672855848</v>
      </c>
      <c r="AD219" s="813">
        <v>0</v>
      </c>
      <c r="AE219" s="337" t="s">
        <v>1982</v>
      </c>
      <c r="AF219" s="787" t="s">
        <v>1755</v>
      </c>
      <c r="AG219" s="341" t="s">
        <v>1436</v>
      </c>
      <c r="AH219" s="341" t="s">
        <v>1742</v>
      </c>
      <c r="AI219" s="341">
        <v>1000</v>
      </c>
      <c r="AJ219" s="341">
        <v>1000</v>
      </c>
      <c r="AK219" s="341">
        <v>1000</v>
      </c>
      <c r="AL219" s="336">
        <v>0.02</v>
      </c>
      <c r="AM219" s="336">
        <v>0.2</v>
      </c>
      <c r="AN219" s="647" t="s">
        <v>34</v>
      </c>
      <c r="AO219" s="334" t="s">
        <v>1324</v>
      </c>
      <c r="AP219" s="337" t="s">
        <v>1739</v>
      </c>
      <c r="AQ219" s="343" t="s">
        <v>659</v>
      </c>
      <c r="AR219" s="336">
        <v>2.66666666666667E-3</v>
      </c>
      <c r="AS219" s="336">
        <v>2.66666666666667E-3</v>
      </c>
      <c r="AT219" s="336" t="s">
        <v>1418</v>
      </c>
      <c r="AW219" s="192"/>
      <c r="AX219" s="192"/>
      <c r="AY219" s="178"/>
      <c r="AZ219" s="178"/>
      <c r="BA219" s="178"/>
      <c r="BB219" s="794"/>
      <c r="BC219" s="178"/>
      <c r="BD219" s="178"/>
      <c r="BE219" s="178"/>
      <c r="BF219" s="178"/>
      <c r="BG219" s="794"/>
      <c r="BH219" s="180"/>
      <c r="BI219" s="193"/>
      <c r="BJ219" s="193"/>
      <c r="BK219" s="193"/>
      <c r="BL219" s="180"/>
      <c r="BM219" s="180"/>
      <c r="BN219" s="180"/>
      <c r="BO219" s="180"/>
      <c r="BP219" s="180"/>
      <c r="BQ219" s="180"/>
      <c r="BR219" s="180"/>
      <c r="BS219" s="180"/>
      <c r="BT219" s="181"/>
      <c r="BU219" s="182"/>
      <c r="BV219" s="183"/>
      <c r="BW219" s="179"/>
    </row>
    <row r="220" spans="2:75" customFormat="1" ht="18.75">
      <c r="B220" s="330" t="s">
        <v>2674</v>
      </c>
      <c r="C220" s="331">
        <v>23339936000147</v>
      </c>
      <c r="D220" s="332" t="s">
        <v>13</v>
      </c>
      <c r="E220" s="332" t="s">
        <v>1418</v>
      </c>
      <c r="F220" s="332" t="s">
        <v>1418</v>
      </c>
      <c r="G220" s="333" t="s">
        <v>1418</v>
      </c>
      <c r="H220" s="333" t="s">
        <v>1418</v>
      </c>
      <c r="I220" s="333" t="s">
        <v>1418</v>
      </c>
      <c r="J220" s="333" t="s">
        <v>608</v>
      </c>
      <c r="K220" s="334" t="s">
        <v>48</v>
      </c>
      <c r="L220" s="335" t="s">
        <v>1418</v>
      </c>
      <c r="M220" s="335" t="s">
        <v>1418</v>
      </c>
      <c r="N220" s="334">
        <v>409073</v>
      </c>
      <c r="O220" s="334" t="s">
        <v>1321</v>
      </c>
      <c r="P220" s="338">
        <v>42348</v>
      </c>
      <c r="Q220" s="339"/>
      <c r="R220" s="339"/>
      <c r="S220" s="334">
        <v>3</v>
      </c>
      <c r="T220" s="336"/>
      <c r="U220" s="647"/>
      <c r="V220" s="336"/>
      <c r="W220" s="647"/>
      <c r="X220" s="336"/>
      <c r="Y220" s="647"/>
      <c r="Z220" s="336"/>
      <c r="AA220" s="647"/>
      <c r="AB220" s="336"/>
      <c r="AC220" s="340"/>
      <c r="AD220" s="813">
        <v>23339924000112</v>
      </c>
      <c r="AE220" s="337" t="s">
        <v>1760</v>
      </c>
      <c r="AF220" s="787" t="s">
        <v>1778</v>
      </c>
      <c r="AG220" s="341" t="s">
        <v>59</v>
      </c>
      <c r="AH220" s="341" t="s">
        <v>2144</v>
      </c>
      <c r="AI220" s="341">
        <v>1</v>
      </c>
      <c r="AJ220" s="341">
        <v>1</v>
      </c>
      <c r="AK220" s="341">
        <v>1</v>
      </c>
      <c r="AL220" s="336">
        <v>1.6E-2</v>
      </c>
      <c r="AM220" s="336">
        <v>0</v>
      </c>
      <c r="AN220" s="647" t="s">
        <v>64</v>
      </c>
      <c r="AO220" s="334"/>
      <c r="AP220" s="337" t="s">
        <v>1757</v>
      </c>
      <c r="AQ220" s="343" t="s">
        <v>2202</v>
      </c>
      <c r="AR220" s="336">
        <v>0</v>
      </c>
      <c r="AS220" s="336">
        <v>0</v>
      </c>
      <c r="AT220" s="336" t="s">
        <v>1418</v>
      </c>
      <c r="AW220" s="192"/>
      <c r="AX220" s="192"/>
      <c r="AY220" s="178"/>
      <c r="AZ220" s="178"/>
      <c r="BA220" s="178"/>
      <c r="BB220" s="794"/>
      <c r="BC220" s="178"/>
      <c r="BD220" s="178"/>
      <c r="BE220" s="178"/>
      <c r="BF220" s="178"/>
      <c r="BG220" s="794"/>
      <c r="BH220" s="180"/>
      <c r="BI220" s="193"/>
      <c r="BJ220" s="193"/>
      <c r="BK220" s="193"/>
      <c r="BL220" s="180"/>
      <c r="BM220" s="180"/>
      <c r="BN220" s="180"/>
      <c r="BO220" s="180"/>
      <c r="BP220" s="180"/>
      <c r="BQ220" s="180"/>
      <c r="BR220" s="180"/>
      <c r="BS220" s="180"/>
      <c r="BT220" s="181"/>
      <c r="BU220" s="182"/>
      <c r="BV220" s="183"/>
      <c r="BW220" s="179"/>
    </row>
    <row r="221" spans="2:75" customFormat="1" ht="18.75">
      <c r="B221" s="330" t="s">
        <v>1250</v>
      </c>
      <c r="C221" s="331">
        <v>37099014000114</v>
      </c>
      <c r="D221" s="332" t="s">
        <v>14</v>
      </c>
      <c r="E221" s="332" t="s">
        <v>607</v>
      </c>
      <c r="F221" s="332" t="s">
        <v>1418</v>
      </c>
      <c r="G221" s="333" t="s">
        <v>1418</v>
      </c>
      <c r="H221" s="333" t="s">
        <v>34</v>
      </c>
      <c r="I221" s="333" t="s">
        <v>34</v>
      </c>
      <c r="J221" s="333" t="s">
        <v>608</v>
      </c>
      <c r="K221" s="334" t="s">
        <v>48</v>
      </c>
      <c r="L221" s="335" t="s">
        <v>1418</v>
      </c>
      <c r="M221" s="335" t="s">
        <v>34</v>
      </c>
      <c r="N221" s="334">
        <v>538108</v>
      </c>
      <c r="O221" s="334" t="s">
        <v>1321</v>
      </c>
      <c r="P221" s="338">
        <v>43974</v>
      </c>
      <c r="Q221" s="339">
        <v>2.0791415899999999</v>
      </c>
      <c r="R221" s="339">
        <v>2.3610256884462149</v>
      </c>
      <c r="S221" s="334">
        <v>3</v>
      </c>
      <c r="T221" s="336">
        <v>0.12140152405449478</v>
      </c>
      <c r="U221" s="647">
        <v>1.1873110867938741</v>
      </c>
      <c r="V221" s="336">
        <v>0.12688482541723212</v>
      </c>
      <c r="W221" s="647">
        <v>1.09193855633935</v>
      </c>
      <c r="X221" s="336">
        <v>0.1121394854748643</v>
      </c>
      <c r="Y221" s="647">
        <v>0.72754462682231236</v>
      </c>
      <c r="Z221" s="336"/>
      <c r="AA221" s="647"/>
      <c r="AB221" s="336">
        <v>0.20447302739710671</v>
      </c>
      <c r="AC221" s="340">
        <v>5.2248417144142252E-2</v>
      </c>
      <c r="AD221" s="813">
        <v>0</v>
      </c>
      <c r="AE221" s="337" t="s">
        <v>2028</v>
      </c>
      <c r="AF221" s="787" t="s">
        <v>1755</v>
      </c>
      <c r="AG221" s="341" t="s">
        <v>1436</v>
      </c>
      <c r="AH221" s="341" t="s">
        <v>1742</v>
      </c>
      <c r="AI221" s="341">
        <v>5000</v>
      </c>
      <c r="AJ221" s="341">
        <v>1000</v>
      </c>
      <c r="AK221" s="341">
        <v>1000</v>
      </c>
      <c r="AL221" s="336">
        <v>0.02</v>
      </c>
      <c r="AM221" s="336">
        <v>0.2</v>
      </c>
      <c r="AN221" s="647" t="s">
        <v>666</v>
      </c>
      <c r="AO221" s="334" t="s">
        <v>1324</v>
      </c>
      <c r="AP221" s="337" t="s">
        <v>1739</v>
      </c>
      <c r="AQ221" s="343" t="s">
        <v>670</v>
      </c>
      <c r="AR221" s="336">
        <v>6.0000000000000001E-3</v>
      </c>
      <c r="AS221" s="336">
        <v>6.0000000000000001E-3</v>
      </c>
      <c r="AT221" s="336" t="s">
        <v>1418</v>
      </c>
      <c r="AW221" s="192"/>
      <c r="AX221" s="192"/>
      <c r="AY221" s="178"/>
      <c r="AZ221" s="178"/>
      <c r="BA221" s="178"/>
      <c r="BB221" s="794"/>
      <c r="BC221" s="178"/>
      <c r="BD221" s="178"/>
      <c r="BE221" s="178"/>
      <c r="BF221" s="178"/>
      <c r="BG221" s="794"/>
      <c r="BH221" s="180"/>
      <c r="BI221" s="193"/>
      <c r="BJ221" s="193"/>
      <c r="BK221" s="193"/>
      <c r="BL221" s="180"/>
      <c r="BM221" s="180"/>
      <c r="BN221" s="180"/>
      <c r="BO221" s="180"/>
      <c r="BP221" s="180"/>
      <c r="BQ221" s="180"/>
      <c r="BR221" s="180"/>
      <c r="BS221" s="180"/>
      <c r="BT221" s="181"/>
      <c r="BU221" s="182"/>
      <c r="BV221" s="183"/>
      <c r="BW221" s="179"/>
    </row>
    <row r="222" spans="2:75" customFormat="1" ht="18.75">
      <c r="B222" s="330" t="s">
        <v>2646</v>
      </c>
      <c r="C222" s="331">
        <v>21312800000118</v>
      </c>
      <c r="D222" s="332" t="s">
        <v>13</v>
      </c>
      <c r="E222" s="332" t="s">
        <v>1418</v>
      </c>
      <c r="F222" s="332" t="s">
        <v>1418</v>
      </c>
      <c r="G222" s="333" t="s">
        <v>1418</v>
      </c>
      <c r="H222" s="333" t="s">
        <v>1418</v>
      </c>
      <c r="I222" s="333" t="s">
        <v>1418</v>
      </c>
      <c r="J222" s="333" t="s">
        <v>608</v>
      </c>
      <c r="K222" s="334" t="s">
        <v>48</v>
      </c>
      <c r="L222" s="335" t="s">
        <v>1418</v>
      </c>
      <c r="M222" s="335" t="s">
        <v>1418</v>
      </c>
      <c r="N222" s="334">
        <v>470902</v>
      </c>
      <c r="O222" s="334" t="s">
        <v>1321</v>
      </c>
      <c r="P222" s="338">
        <v>43061</v>
      </c>
      <c r="Q222" s="339">
        <v>0</v>
      </c>
      <c r="R222" s="339">
        <v>0</v>
      </c>
      <c r="S222" s="334">
        <v>3</v>
      </c>
      <c r="T222" s="336"/>
      <c r="U222" s="647"/>
      <c r="V222" s="336"/>
      <c r="W222" s="647"/>
      <c r="X222" s="336"/>
      <c r="Y222" s="647"/>
      <c r="Z222" s="336"/>
      <c r="AA222" s="647"/>
      <c r="AB222" s="336"/>
      <c r="AC222" s="340"/>
      <c r="AD222" s="813">
        <v>37987367000150</v>
      </c>
      <c r="AE222" s="337" t="s">
        <v>1875</v>
      </c>
      <c r="AF222" s="787" t="s">
        <v>1780</v>
      </c>
      <c r="AG222" s="341" t="s">
        <v>719</v>
      </c>
      <c r="AH222" s="341" t="s">
        <v>2144</v>
      </c>
      <c r="AI222" s="341">
        <v>0</v>
      </c>
      <c r="AJ222" s="341">
        <v>0</v>
      </c>
      <c r="AK222" s="341">
        <v>0</v>
      </c>
      <c r="AL222" s="336">
        <v>0.02</v>
      </c>
      <c r="AM222" s="336">
        <v>0</v>
      </c>
      <c r="AN222" s="647" t="s">
        <v>2147</v>
      </c>
      <c r="AO222" s="334" t="s">
        <v>1321</v>
      </c>
      <c r="AP222" s="337" t="s">
        <v>1757</v>
      </c>
      <c r="AQ222" s="343" t="s">
        <v>2202</v>
      </c>
      <c r="AR222" s="336">
        <v>0</v>
      </c>
      <c r="AS222" s="336">
        <v>0</v>
      </c>
      <c r="AT222" s="336" t="s">
        <v>1418</v>
      </c>
      <c r="AW222" s="192"/>
      <c r="AX222" s="192"/>
      <c r="AY222" s="178"/>
      <c r="AZ222" s="178"/>
      <c r="BA222" s="178"/>
      <c r="BB222" s="794"/>
      <c r="BC222" s="178"/>
      <c r="BD222" s="178"/>
      <c r="BE222" s="178"/>
      <c r="BF222" s="178"/>
      <c r="BG222" s="794"/>
      <c r="BH222" s="180"/>
      <c r="BI222" s="193"/>
      <c r="BJ222" s="193"/>
      <c r="BK222" s="193"/>
      <c r="BL222" s="180"/>
      <c r="BM222" s="180"/>
      <c r="BN222" s="180"/>
      <c r="BO222" s="180"/>
      <c r="BP222" s="180"/>
      <c r="BQ222" s="180"/>
      <c r="BR222" s="180"/>
      <c r="BS222" s="180"/>
      <c r="BT222" s="181"/>
      <c r="BU222" s="182"/>
      <c r="BV222" s="183"/>
      <c r="BW222" s="179"/>
    </row>
    <row r="223" spans="2:75" customFormat="1" ht="18.75">
      <c r="B223" s="330" t="s">
        <v>2706</v>
      </c>
      <c r="C223" s="331">
        <v>37278685000142</v>
      </c>
      <c r="D223" s="332" t="s">
        <v>13</v>
      </c>
      <c r="E223" s="332" t="s">
        <v>1418</v>
      </c>
      <c r="F223" s="332" t="s">
        <v>1418</v>
      </c>
      <c r="G223" s="333" t="s">
        <v>1418</v>
      </c>
      <c r="H223" s="333" t="s">
        <v>1418</v>
      </c>
      <c r="I223" s="333" t="s">
        <v>1418</v>
      </c>
      <c r="J223" s="333" t="s">
        <v>608</v>
      </c>
      <c r="K223" s="334" t="s">
        <v>48</v>
      </c>
      <c r="L223" s="335" t="s">
        <v>1418</v>
      </c>
      <c r="M223" s="335" t="s">
        <v>1418</v>
      </c>
      <c r="N223" s="334">
        <v>569615</v>
      </c>
      <c r="O223" s="334" t="s">
        <v>1321</v>
      </c>
      <c r="P223" s="338">
        <v>44216</v>
      </c>
      <c r="Q223" s="339"/>
      <c r="R223" s="339"/>
      <c r="S223" s="334">
        <v>3</v>
      </c>
      <c r="T223" s="336"/>
      <c r="U223" s="647"/>
      <c r="V223" s="336"/>
      <c r="W223" s="647"/>
      <c r="X223" s="336"/>
      <c r="Y223" s="647"/>
      <c r="Z223" s="336"/>
      <c r="AA223" s="647"/>
      <c r="AB223" s="336"/>
      <c r="AC223" s="340"/>
      <c r="AD223" s="813">
        <v>31932658000165</v>
      </c>
      <c r="AE223" s="337" t="s">
        <v>1973</v>
      </c>
      <c r="AF223" s="787" t="s">
        <v>1778</v>
      </c>
      <c r="AG223" s="341" t="s">
        <v>59</v>
      </c>
      <c r="AH223" s="341" t="s">
        <v>2144</v>
      </c>
      <c r="AI223" s="341">
        <v>1000</v>
      </c>
      <c r="AJ223" s="341">
        <v>0</v>
      </c>
      <c r="AK223" s="341">
        <v>0</v>
      </c>
      <c r="AL223" s="336">
        <v>1.4999999999999999E-2</v>
      </c>
      <c r="AM223" s="336">
        <v>0.2</v>
      </c>
      <c r="AN223" s="647" t="s">
        <v>64</v>
      </c>
      <c r="AO223" s="334"/>
      <c r="AP223" s="337" t="s">
        <v>1757</v>
      </c>
      <c r="AQ223" s="343" t="s">
        <v>2202</v>
      </c>
      <c r="AR223" s="336">
        <v>0</v>
      </c>
      <c r="AS223" s="336">
        <v>0</v>
      </c>
      <c r="AT223" s="336" t="s">
        <v>1418</v>
      </c>
      <c r="AW223" s="192"/>
      <c r="AX223" s="192"/>
      <c r="AY223" s="178"/>
      <c r="AZ223" s="178"/>
      <c r="BA223" s="178"/>
      <c r="BB223" s="794"/>
      <c r="BC223" s="178"/>
      <c r="BD223" s="178"/>
      <c r="BE223" s="178"/>
      <c r="BF223" s="178"/>
      <c r="BG223" s="794"/>
      <c r="BH223" s="180"/>
      <c r="BI223" s="193"/>
      <c r="BJ223" s="193"/>
      <c r="BK223" s="193"/>
      <c r="BL223" s="180"/>
      <c r="BM223" s="180"/>
      <c r="BN223" s="180"/>
      <c r="BO223" s="180"/>
      <c r="BP223" s="180"/>
      <c r="BQ223" s="180"/>
      <c r="BR223" s="180"/>
      <c r="BS223" s="180"/>
      <c r="BT223" s="181"/>
      <c r="BU223" s="182"/>
      <c r="BV223" s="183"/>
      <c r="BW223" s="179"/>
    </row>
    <row r="224" spans="2:75" customFormat="1" ht="18.75">
      <c r="B224" s="330" t="s">
        <v>1276</v>
      </c>
      <c r="C224" s="331">
        <v>9087483000188</v>
      </c>
      <c r="D224" s="332" t="s">
        <v>14</v>
      </c>
      <c r="E224" s="332" t="s">
        <v>607</v>
      </c>
      <c r="F224" s="332" t="s">
        <v>1418</v>
      </c>
      <c r="G224" s="333" t="s">
        <v>1418</v>
      </c>
      <c r="H224" s="333" t="s">
        <v>34</v>
      </c>
      <c r="I224" s="333" t="s">
        <v>34</v>
      </c>
      <c r="J224" s="333" t="s">
        <v>608</v>
      </c>
      <c r="K224" s="334" t="s">
        <v>48</v>
      </c>
      <c r="L224" s="335" t="s">
        <v>1418</v>
      </c>
      <c r="M224" s="335" t="s">
        <v>34</v>
      </c>
      <c r="N224" s="334">
        <v>251127</v>
      </c>
      <c r="O224" s="334" t="s">
        <v>1321</v>
      </c>
      <c r="P224" s="338">
        <v>39345</v>
      </c>
      <c r="Q224" s="339">
        <v>23.846112999999999</v>
      </c>
      <c r="R224" s="339">
        <v>25.21624914400001</v>
      </c>
      <c r="S224" s="334">
        <v>3</v>
      </c>
      <c r="T224" s="336">
        <v>0.15467994301468346</v>
      </c>
      <c r="U224" s="647">
        <v>1.5127751704627694</v>
      </c>
      <c r="V224" s="336">
        <v>0.135295017550499</v>
      </c>
      <c r="W224" s="647">
        <v>1.1643145321610324</v>
      </c>
      <c r="X224" s="336">
        <v>0.13676037876253555</v>
      </c>
      <c r="Y224" s="647">
        <v>0.88728139164834552</v>
      </c>
      <c r="Z224" s="336">
        <v>-9.8669601222290959E-3</v>
      </c>
      <c r="AA224" s="647">
        <v>-5.1706382606635591E-2</v>
      </c>
      <c r="AB224" s="336">
        <v>0.17870105261408914</v>
      </c>
      <c r="AC224" s="340">
        <v>0.10684651200499512</v>
      </c>
      <c r="AD224" s="813">
        <v>0</v>
      </c>
      <c r="AE224" s="337" t="s">
        <v>1748</v>
      </c>
      <c r="AF224" s="787" t="s">
        <v>1749</v>
      </c>
      <c r="AG224" s="341" t="s">
        <v>728</v>
      </c>
      <c r="AH224" s="341" t="s">
        <v>1742</v>
      </c>
      <c r="AI224" s="341">
        <v>5000</v>
      </c>
      <c r="AJ224" s="341">
        <v>100</v>
      </c>
      <c r="AK224" s="341">
        <v>1000</v>
      </c>
      <c r="AL224" s="336">
        <v>0.02</v>
      </c>
      <c r="AM224" s="336">
        <v>0</v>
      </c>
      <c r="AN224" s="647" t="s">
        <v>2152</v>
      </c>
      <c r="AO224" s="334" t="s">
        <v>1324</v>
      </c>
      <c r="AP224" s="337" t="s">
        <v>1739</v>
      </c>
      <c r="AQ224" s="343" t="s">
        <v>667</v>
      </c>
      <c r="AR224" s="336">
        <v>5.3333333333333297E-3</v>
      </c>
      <c r="AS224" s="336">
        <v>5.3333333333333297E-3</v>
      </c>
      <c r="AT224" s="336" t="s">
        <v>1418</v>
      </c>
      <c r="AW224" s="192"/>
      <c r="AX224" s="192"/>
      <c r="AY224" s="178"/>
      <c r="AZ224" s="178"/>
      <c r="BA224" s="178"/>
      <c r="BB224" s="794"/>
      <c r="BC224" s="178"/>
      <c r="BD224" s="178"/>
      <c r="BE224" s="178"/>
      <c r="BF224" s="178"/>
      <c r="BG224" s="794"/>
      <c r="BH224" s="180"/>
      <c r="BI224" s="193"/>
      <c r="BJ224" s="193"/>
      <c r="BK224" s="193"/>
      <c r="BL224" s="180"/>
      <c r="BM224" s="180"/>
      <c r="BN224" s="180"/>
      <c r="BO224" s="180"/>
      <c r="BP224" s="180"/>
      <c r="BQ224" s="180"/>
      <c r="BR224" s="180"/>
      <c r="BS224" s="180"/>
      <c r="BT224" s="181"/>
      <c r="BU224" s="182"/>
      <c r="BV224" s="183"/>
      <c r="BW224" s="179"/>
    </row>
    <row r="225" spans="2:75" customFormat="1" ht="18.75">
      <c r="B225" s="330" t="s">
        <v>440</v>
      </c>
      <c r="C225" s="331">
        <v>9087523000191</v>
      </c>
      <c r="D225" s="332" t="s">
        <v>14</v>
      </c>
      <c r="E225" s="332" t="s">
        <v>607</v>
      </c>
      <c r="F225" s="332" t="s">
        <v>1418</v>
      </c>
      <c r="G225" s="333" t="s">
        <v>1418</v>
      </c>
      <c r="H225" s="333" t="s">
        <v>34</v>
      </c>
      <c r="I225" s="333" t="s">
        <v>34</v>
      </c>
      <c r="J225" s="333" t="s">
        <v>608</v>
      </c>
      <c r="K225" s="334" t="s">
        <v>48</v>
      </c>
      <c r="L225" s="335" t="s">
        <v>1418</v>
      </c>
      <c r="M225" s="335" t="s">
        <v>34</v>
      </c>
      <c r="N225" s="334">
        <v>250686</v>
      </c>
      <c r="O225" s="334" t="s">
        <v>1321</v>
      </c>
      <c r="P225" s="338">
        <v>40356</v>
      </c>
      <c r="Q225" s="339">
        <v>84.849631000000002</v>
      </c>
      <c r="R225" s="339">
        <v>84.754528571999955</v>
      </c>
      <c r="S225" s="334">
        <v>3</v>
      </c>
      <c r="T225" s="336">
        <v>0.11758814166057774</v>
      </c>
      <c r="U225" s="647">
        <v>1.1500160756336364</v>
      </c>
      <c r="V225" s="336">
        <v>6.1752046286333906E-2</v>
      </c>
      <c r="W225" s="647">
        <v>0.53142241439174198</v>
      </c>
      <c r="X225" s="336">
        <v>-4.7191240776499721E-2</v>
      </c>
      <c r="Y225" s="647">
        <v>-0.3061698875702098</v>
      </c>
      <c r="Z225" s="336">
        <v>-9.2133152341834279E-2</v>
      </c>
      <c r="AA225" s="647">
        <v>-0.48281050766688377</v>
      </c>
      <c r="AB225" s="336">
        <v>0.22257014358827582</v>
      </c>
      <c r="AC225" s="340">
        <v>-0.24463922349554862</v>
      </c>
      <c r="AD225" s="813">
        <v>0</v>
      </c>
      <c r="AE225" s="337" t="s">
        <v>1748</v>
      </c>
      <c r="AF225" s="787" t="s">
        <v>1749</v>
      </c>
      <c r="AG225" s="341" t="s">
        <v>728</v>
      </c>
      <c r="AH225" s="341" t="s">
        <v>1742</v>
      </c>
      <c r="AI225" s="341">
        <v>1000</v>
      </c>
      <c r="AJ225" s="341">
        <v>100</v>
      </c>
      <c r="AK225" s="341">
        <v>500</v>
      </c>
      <c r="AL225" s="336">
        <v>2.5000000000000001E-2</v>
      </c>
      <c r="AM225" s="336">
        <v>0</v>
      </c>
      <c r="AN225" s="647" t="s">
        <v>34</v>
      </c>
      <c r="AO225" s="334" t="s">
        <v>1324</v>
      </c>
      <c r="AP225" s="337" t="s">
        <v>1739</v>
      </c>
      <c r="AQ225" s="343" t="s">
        <v>659</v>
      </c>
      <c r="AR225" s="336">
        <v>6.6666666666666697E-3</v>
      </c>
      <c r="AS225" s="336">
        <v>6.6666666666666697E-3</v>
      </c>
      <c r="AT225" s="336" t="s">
        <v>1418</v>
      </c>
      <c r="AW225" s="192"/>
      <c r="AX225" s="192"/>
      <c r="AY225" s="178"/>
      <c r="AZ225" s="178"/>
      <c r="BA225" s="178"/>
      <c r="BB225" s="794"/>
      <c r="BC225" s="178"/>
      <c r="BD225" s="178"/>
      <c r="BE225" s="178"/>
      <c r="BF225" s="178"/>
      <c r="BG225" s="794"/>
      <c r="BH225" s="180"/>
      <c r="BI225" s="193"/>
      <c r="BJ225" s="193"/>
      <c r="BK225" s="193"/>
      <c r="BL225" s="180"/>
      <c r="BM225" s="180"/>
      <c r="BN225" s="180"/>
      <c r="BO225" s="180"/>
      <c r="BP225" s="180"/>
      <c r="BQ225" s="180"/>
      <c r="BR225" s="180"/>
      <c r="BS225" s="180"/>
      <c r="BT225" s="181"/>
      <c r="BU225" s="182"/>
      <c r="BV225" s="183"/>
      <c r="BW225" s="179"/>
    </row>
    <row r="226" spans="2:75" customFormat="1" ht="18.75">
      <c r="B226" s="330" t="s">
        <v>550</v>
      </c>
      <c r="C226" s="331">
        <v>20077065000142</v>
      </c>
      <c r="D226" s="332" t="s">
        <v>14</v>
      </c>
      <c r="E226" s="332" t="s">
        <v>15</v>
      </c>
      <c r="F226" s="332" t="s">
        <v>17</v>
      </c>
      <c r="G226" s="333" t="s">
        <v>1418</v>
      </c>
      <c r="H226" s="333" t="s">
        <v>34</v>
      </c>
      <c r="I226" s="333" t="s">
        <v>34</v>
      </c>
      <c r="J226" s="333" t="s">
        <v>611</v>
      </c>
      <c r="K226" s="334" t="s">
        <v>49</v>
      </c>
      <c r="L226" s="335" t="s">
        <v>1418</v>
      </c>
      <c r="M226" s="335" t="s">
        <v>1415</v>
      </c>
      <c r="N226" s="334">
        <v>367044</v>
      </c>
      <c r="O226" s="334" t="s">
        <v>1321</v>
      </c>
      <c r="P226" s="338">
        <v>41774</v>
      </c>
      <c r="Q226" s="339">
        <v>0</v>
      </c>
      <c r="R226" s="339">
        <v>0</v>
      </c>
      <c r="S226" s="334">
        <v>3</v>
      </c>
      <c r="T226" s="336"/>
      <c r="U226" s="647"/>
      <c r="V226" s="336"/>
      <c r="W226" s="647"/>
      <c r="X226" s="336"/>
      <c r="Y226" s="647"/>
      <c r="Z226" s="336"/>
      <c r="AA226" s="647"/>
      <c r="AB226" s="336"/>
      <c r="AC226" s="340"/>
      <c r="AD226" s="813">
        <v>0</v>
      </c>
      <c r="AE226" s="337" t="s">
        <v>1787</v>
      </c>
      <c r="AF226" s="787" t="s">
        <v>1736</v>
      </c>
      <c r="AG226" s="341" t="s">
        <v>1437</v>
      </c>
      <c r="AH226" s="341" t="s">
        <v>1742</v>
      </c>
      <c r="AI226" s="341">
        <v>500</v>
      </c>
      <c r="AJ226" s="341">
        <v>0</v>
      </c>
      <c r="AK226" s="341">
        <v>0</v>
      </c>
      <c r="AL226" s="336">
        <v>1.7000000000000001E-3</v>
      </c>
      <c r="AM226" s="336">
        <v>0</v>
      </c>
      <c r="AN226" s="647" t="s">
        <v>34</v>
      </c>
      <c r="AO226" s="334" t="s">
        <v>1324</v>
      </c>
      <c r="AP226" s="337" t="s">
        <v>1750</v>
      </c>
      <c r="AQ226" s="343" t="s">
        <v>17</v>
      </c>
      <c r="AR226" s="336">
        <v>5.6666666666666703E-4</v>
      </c>
      <c r="AS226" s="336">
        <v>5.6666666666666703E-4</v>
      </c>
      <c r="AT226" s="336" t="s">
        <v>1418</v>
      </c>
      <c r="AW226" s="192"/>
      <c r="AX226" s="192"/>
      <c r="AY226" s="178"/>
      <c r="AZ226" s="178"/>
      <c r="BA226" s="178"/>
      <c r="BB226" s="794"/>
      <c r="BC226" s="178"/>
      <c r="BD226" s="178"/>
      <c r="BE226" s="178"/>
      <c r="BF226" s="178"/>
      <c r="BG226" s="794"/>
      <c r="BH226" s="180"/>
      <c r="BI226" s="193"/>
      <c r="BJ226" s="193"/>
      <c r="BK226" s="193"/>
      <c r="BL226" s="180"/>
      <c r="BM226" s="180"/>
      <c r="BN226" s="180"/>
      <c r="BO226" s="180"/>
      <c r="BP226" s="180"/>
      <c r="BQ226" s="180"/>
      <c r="BR226" s="180"/>
      <c r="BS226" s="180"/>
      <c r="BT226" s="181"/>
      <c r="BU226" s="182"/>
      <c r="BV226" s="183"/>
      <c r="BW226" s="179"/>
    </row>
    <row r="227" spans="2:75" customFormat="1" ht="18.75">
      <c r="B227" s="330" t="s">
        <v>326</v>
      </c>
      <c r="C227" s="331">
        <v>23970201000117</v>
      </c>
      <c r="D227" s="332" t="s">
        <v>11</v>
      </c>
      <c r="E227" s="332" t="s">
        <v>620</v>
      </c>
      <c r="F227" s="332" t="s">
        <v>663</v>
      </c>
      <c r="G227" s="333" t="s">
        <v>738</v>
      </c>
      <c r="H227" s="333" t="s">
        <v>34</v>
      </c>
      <c r="I227" s="333" t="s">
        <v>1418</v>
      </c>
      <c r="J227" s="333" t="s">
        <v>608</v>
      </c>
      <c r="K227" s="334" t="s">
        <v>48</v>
      </c>
      <c r="L227" s="335" t="s">
        <v>1418</v>
      </c>
      <c r="M227" s="335" t="s">
        <v>1415</v>
      </c>
      <c r="N227" s="334">
        <v>422991</v>
      </c>
      <c r="O227" s="334" t="s">
        <v>1321</v>
      </c>
      <c r="P227" s="338">
        <v>42475</v>
      </c>
      <c r="Q227" s="339">
        <v>109.311592</v>
      </c>
      <c r="R227" s="339">
        <v>109.02682812400003</v>
      </c>
      <c r="S227" s="334">
        <v>3</v>
      </c>
      <c r="T227" s="336">
        <v>0.10696400962929031</v>
      </c>
      <c r="U227" s="647">
        <v>1.0461116984311949</v>
      </c>
      <c r="V227" s="336">
        <v>0.12266981865723103</v>
      </c>
      <c r="W227" s="647">
        <v>1.0556652795204569</v>
      </c>
      <c r="X227" s="336">
        <v>0.17109648710291969</v>
      </c>
      <c r="Y227" s="647">
        <v>1.1100490548247088</v>
      </c>
      <c r="Z227" s="336">
        <v>0.2126578329662141</v>
      </c>
      <c r="AA227" s="647">
        <v>1.114402727834777</v>
      </c>
      <c r="AB227" s="336">
        <v>1.2327161714439489E-3</v>
      </c>
      <c r="AC227" s="340">
        <v>5.2472624437073749</v>
      </c>
      <c r="AD227" s="813">
        <v>0</v>
      </c>
      <c r="AE227" s="337" t="s">
        <v>1872</v>
      </c>
      <c r="AF227" s="787" t="s">
        <v>1752</v>
      </c>
      <c r="AG227" s="341" t="s">
        <v>741</v>
      </c>
      <c r="AH227" s="341" t="s">
        <v>1742</v>
      </c>
      <c r="AI227" s="341">
        <v>0</v>
      </c>
      <c r="AJ227" s="341">
        <v>0</v>
      </c>
      <c r="AK227" s="341">
        <v>0</v>
      </c>
      <c r="AL227" s="336">
        <v>0.01</v>
      </c>
      <c r="AM227" s="336">
        <v>0</v>
      </c>
      <c r="AN227" s="647" t="s">
        <v>64</v>
      </c>
      <c r="AO227" s="334" t="s">
        <v>1324</v>
      </c>
      <c r="AP227" s="337" t="s">
        <v>1744</v>
      </c>
      <c r="AQ227" s="343" t="s">
        <v>675</v>
      </c>
      <c r="AR227" s="336">
        <v>1.6000000000000001E-3</v>
      </c>
      <c r="AS227" s="336">
        <v>1.6000000000000001E-3</v>
      </c>
      <c r="AT227" s="336" t="s">
        <v>1418</v>
      </c>
      <c r="AW227" s="192"/>
      <c r="AX227" s="192"/>
      <c r="AY227" s="178"/>
      <c r="AZ227" s="178"/>
      <c r="BA227" s="178"/>
      <c r="BB227" s="794"/>
      <c r="BC227" s="178"/>
      <c r="BD227" s="178"/>
      <c r="BE227" s="178"/>
      <c r="BF227" s="178"/>
      <c r="BG227" s="794"/>
      <c r="BH227" s="180"/>
      <c r="BI227" s="193"/>
      <c r="BJ227" s="193"/>
      <c r="BK227" s="193"/>
      <c r="BL227" s="180"/>
      <c r="BM227" s="180"/>
      <c r="BN227" s="180"/>
      <c r="BO227" s="180"/>
      <c r="BP227" s="180"/>
      <c r="BQ227" s="180"/>
      <c r="BR227" s="180"/>
      <c r="BS227" s="180"/>
      <c r="BT227" s="181"/>
      <c r="BU227" s="182"/>
      <c r="BV227" s="183"/>
      <c r="BW227" s="179"/>
    </row>
    <row r="228" spans="2:75" customFormat="1" ht="18.75">
      <c r="B228" s="330" t="s">
        <v>374</v>
      </c>
      <c r="C228" s="331">
        <v>28579477000192</v>
      </c>
      <c r="D228" s="332" t="s">
        <v>11</v>
      </c>
      <c r="E228" s="332" t="s">
        <v>620</v>
      </c>
      <c r="F228" s="332" t="s">
        <v>663</v>
      </c>
      <c r="G228" s="333" t="s">
        <v>738</v>
      </c>
      <c r="H228" s="333" t="s">
        <v>34</v>
      </c>
      <c r="I228" s="333" t="s">
        <v>1418</v>
      </c>
      <c r="J228" s="333" t="s">
        <v>608</v>
      </c>
      <c r="K228" s="334" t="s">
        <v>48</v>
      </c>
      <c r="L228" s="335" t="s">
        <v>1418</v>
      </c>
      <c r="M228" s="335" t="s">
        <v>1415</v>
      </c>
      <c r="N228" s="334">
        <v>453791</v>
      </c>
      <c r="O228" s="334" t="s">
        <v>1321</v>
      </c>
      <c r="P228" s="338">
        <v>43066</v>
      </c>
      <c r="Q228" s="339">
        <v>0</v>
      </c>
      <c r="R228" s="339">
        <v>0</v>
      </c>
      <c r="S228" s="334">
        <v>3</v>
      </c>
      <c r="T228" s="336"/>
      <c r="U228" s="647"/>
      <c r="V228" s="336"/>
      <c r="W228" s="647"/>
      <c r="X228" s="336"/>
      <c r="Y228" s="647"/>
      <c r="Z228" s="336"/>
      <c r="AA228" s="647"/>
      <c r="AB228" s="336"/>
      <c r="AC228" s="340"/>
      <c r="AD228" s="813">
        <v>0</v>
      </c>
      <c r="AE228" s="337" t="s">
        <v>2066</v>
      </c>
      <c r="AF228" s="787" t="s">
        <v>1755</v>
      </c>
      <c r="AG228" s="341" t="s">
        <v>1436</v>
      </c>
      <c r="AH228" s="341" t="s">
        <v>1742</v>
      </c>
      <c r="AI228" s="341">
        <v>25000</v>
      </c>
      <c r="AJ228" s="341">
        <v>1000</v>
      </c>
      <c r="AK228" s="341">
        <v>1000</v>
      </c>
      <c r="AL228" s="336">
        <v>8.0000000000000002E-3</v>
      </c>
      <c r="AM228" s="336">
        <v>0</v>
      </c>
      <c r="AN228" s="647" t="s">
        <v>34</v>
      </c>
      <c r="AO228" s="334" t="s">
        <v>1324</v>
      </c>
      <c r="AP228" s="337" t="s">
        <v>1757</v>
      </c>
      <c r="AQ228" s="343" t="s">
        <v>668</v>
      </c>
      <c r="AR228" s="336">
        <v>1.6000000000000001E-3</v>
      </c>
      <c r="AS228" s="336">
        <v>1.6000000000000001E-3</v>
      </c>
      <c r="AT228" s="336" t="s">
        <v>1418</v>
      </c>
      <c r="AW228" s="192"/>
      <c r="AX228" s="192"/>
      <c r="AY228" s="178"/>
      <c r="AZ228" s="178"/>
      <c r="BA228" s="178"/>
      <c r="BB228" s="794"/>
      <c r="BC228" s="178"/>
      <c r="BD228" s="178"/>
      <c r="BE228" s="178"/>
      <c r="BF228" s="178"/>
      <c r="BG228" s="794"/>
      <c r="BH228" s="180"/>
      <c r="BI228" s="193"/>
      <c r="BJ228" s="193"/>
      <c r="BK228" s="193"/>
      <c r="BL228" s="180"/>
      <c r="BM228" s="180"/>
      <c r="BN228" s="180"/>
      <c r="BO228" s="180"/>
      <c r="BP228" s="180"/>
      <c r="BQ228" s="180"/>
      <c r="BR228" s="180"/>
      <c r="BS228" s="180"/>
      <c r="BT228" s="181"/>
      <c r="BU228" s="182"/>
      <c r="BV228" s="183"/>
      <c r="BW228" s="179"/>
    </row>
    <row r="229" spans="2:75" customFormat="1" ht="18.75">
      <c r="B229" s="330" t="s">
        <v>861</v>
      </c>
      <c r="C229" s="331">
        <v>40916758000199</v>
      </c>
      <c r="D229" s="332" t="s">
        <v>14</v>
      </c>
      <c r="E229" s="332" t="s">
        <v>15</v>
      </c>
      <c r="F229" s="332" t="s">
        <v>701</v>
      </c>
      <c r="G229" s="333" t="s">
        <v>1418</v>
      </c>
      <c r="H229" s="333" t="s">
        <v>34</v>
      </c>
      <c r="I229" s="333" t="s">
        <v>34</v>
      </c>
      <c r="J229" s="333" t="s">
        <v>611</v>
      </c>
      <c r="K229" s="334" t="s">
        <v>49</v>
      </c>
      <c r="L229" s="335" t="s">
        <v>1418</v>
      </c>
      <c r="M229" s="335" t="s">
        <v>1415</v>
      </c>
      <c r="N229" s="334">
        <v>582425</v>
      </c>
      <c r="O229" s="334" t="s">
        <v>1321</v>
      </c>
      <c r="P229" s="338">
        <v>44289</v>
      </c>
      <c r="Q229" s="339">
        <v>10.5022109</v>
      </c>
      <c r="R229" s="339">
        <v>12.230465135737054</v>
      </c>
      <c r="S229" s="334">
        <v>3</v>
      </c>
      <c r="T229" s="336">
        <v>-7.5736873085323508E-2</v>
      </c>
      <c r="U229" s="647">
        <v>-0.74070922744709844</v>
      </c>
      <c r="V229" s="336">
        <v>-0.11502583426200319</v>
      </c>
      <c r="W229" s="647">
        <v>-0.98988309273997166</v>
      </c>
      <c r="X229" s="336"/>
      <c r="Y229" s="647"/>
      <c r="Z229" s="336"/>
      <c r="AA229" s="647"/>
      <c r="AB229" s="336">
        <v>0.1078863382861437</v>
      </c>
      <c r="AC229" s="340">
        <v>-2.1432488239223439</v>
      </c>
      <c r="AD229" s="813">
        <v>0</v>
      </c>
      <c r="AE229" s="337" t="s">
        <v>1758</v>
      </c>
      <c r="AF229" s="787" t="s">
        <v>1755</v>
      </c>
      <c r="AG229" s="341" t="s">
        <v>1436</v>
      </c>
      <c r="AH229" s="341" t="s">
        <v>1742</v>
      </c>
      <c r="AI229" s="341">
        <v>1</v>
      </c>
      <c r="AJ229" s="341">
        <v>1</v>
      </c>
      <c r="AK229" s="341">
        <v>1</v>
      </c>
      <c r="AL229" s="336">
        <v>5.0000000000000001E-3</v>
      </c>
      <c r="AM229" s="336">
        <v>0</v>
      </c>
      <c r="AN229" s="647" t="s">
        <v>34</v>
      </c>
      <c r="AO229" s="334" t="s">
        <v>1324</v>
      </c>
      <c r="AP229" s="337" t="s">
        <v>1757</v>
      </c>
      <c r="AQ229" s="343" t="s">
        <v>668</v>
      </c>
      <c r="AR229" s="336">
        <v>1.75E-3</v>
      </c>
      <c r="AS229" s="336">
        <v>1.75E-3</v>
      </c>
      <c r="AT229" s="336" t="s">
        <v>1418</v>
      </c>
      <c r="AW229" s="192"/>
      <c r="AX229" s="192"/>
      <c r="AY229" s="178"/>
      <c r="AZ229" s="178"/>
      <c r="BA229" s="178"/>
      <c r="BB229" s="794"/>
      <c r="BC229" s="178"/>
      <c r="BD229" s="178"/>
      <c r="BE229" s="178"/>
      <c r="BF229" s="178"/>
      <c r="BG229" s="794"/>
      <c r="BH229" s="180"/>
      <c r="BI229" s="193"/>
      <c r="BJ229" s="193"/>
      <c r="BK229" s="193"/>
      <c r="BL229" s="180"/>
      <c r="BM229" s="180"/>
      <c r="BN229" s="180"/>
      <c r="BO229" s="180"/>
      <c r="BP229" s="180"/>
      <c r="BQ229" s="180"/>
      <c r="BR229" s="180"/>
      <c r="BS229" s="180"/>
      <c r="BT229" s="181"/>
      <c r="BU229" s="182"/>
      <c r="BV229" s="183"/>
      <c r="BW229" s="179"/>
    </row>
    <row r="230" spans="2:75" customFormat="1" ht="18.75">
      <c r="B230" s="330" t="s">
        <v>862</v>
      </c>
      <c r="C230" s="331">
        <v>44347311000105</v>
      </c>
      <c r="D230" s="332" t="s">
        <v>14</v>
      </c>
      <c r="E230" s="332" t="s">
        <v>15</v>
      </c>
      <c r="F230" s="332" t="s">
        <v>701</v>
      </c>
      <c r="G230" s="333" t="s">
        <v>1418</v>
      </c>
      <c r="H230" s="333" t="s">
        <v>34</v>
      </c>
      <c r="I230" s="333" t="s">
        <v>34</v>
      </c>
      <c r="J230" s="333" t="s">
        <v>611</v>
      </c>
      <c r="K230" s="334" t="s">
        <v>49</v>
      </c>
      <c r="L230" s="335" t="s">
        <v>1418</v>
      </c>
      <c r="M230" s="335" t="s">
        <v>1415</v>
      </c>
      <c r="N230" s="334">
        <v>626198</v>
      </c>
      <c r="O230" s="334" t="s">
        <v>1321</v>
      </c>
      <c r="P230" s="338">
        <v>44532</v>
      </c>
      <c r="Q230" s="339"/>
      <c r="R230" s="339"/>
      <c r="S230" s="334">
        <v>3</v>
      </c>
      <c r="T230" s="336"/>
      <c r="U230" s="647"/>
      <c r="V230" s="336"/>
      <c r="W230" s="647"/>
      <c r="X230" s="336"/>
      <c r="Y230" s="647"/>
      <c r="Z230" s="336"/>
      <c r="AA230" s="647"/>
      <c r="AB230" s="336"/>
      <c r="AC230" s="340"/>
      <c r="AD230" s="813">
        <v>0</v>
      </c>
      <c r="AE230" s="337" t="s">
        <v>1758</v>
      </c>
      <c r="AF230" s="787" t="s">
        <v>1755</v>
      </c>
      <c r="AG230" s="341" t="s">
        <v>1436</v>
      </c>
      <c r="AH230" s="341" t="s">
        <v>1742</v>
      </c>
      <c r="AI230" s="341">
        <v>1</v>
      </c>
      <c r="AJ230" s="341">
        <v>1</v>
      </c>
      <c r="AK230" s="341">
        <v>1</v>
      </c>
      <c r="AL230" s="336">
        <v>5.0000000000000001E-3</v>
      </c>
      <c r="AM230" s="336">
        <v>0</v>
      </c>
      <c r="AN230" s="647" t="s">
        <v>2152</v>
      </c>
      <c r="AO230" s="334" t="s">
        <v>1324</v>
      </c>
      <c r="AP230" s="337" t="s">
        <v>1757</v>
      </c>
      <c r="AQ230" s="343" t="s">
        <v>668</v>
      </c>
      <c r="AR230" s="336">
        <v>1.75E-3</v>
      </c>
      <c r="AS230" s="336">
        <v>1.75E-3</v>
      </c>
      <c r="AT230" s="336" t="s">
        <v>1418</v>
      </c>
      <c r="AW230" s="192"/>
      <c r="AX230" s="192"/>
      <c r="AY230" s="178"/>
      <c r="AZ230" s="178"/>
      <c r="BA230" s="178"/>
      <c r="BB230" s="794"/>
      <c r="BC230" s="178"/>
      <c r="BD230" s="178"/>
      <c r="BE230" s="178"/>
      <c r="BF230" s="178"/>
      <c r="BG230" s="794"/>
      <c r="BH230" s="180"/>
      <c r="BI230" s="193"/>
      <c r="BJ230" s="193"/>
      <c r="BK230" s="193"/>
      <c r="BL230" s="212"/>
      <c r="BM230" s="180"/>
      <c r="BN230" s="180"/>
      <c r="BO230" s="180"/>
      <c r="BP230" s="180"/>
      <c r="BQ230" s="180"/>
      <c r="BR230" s="180"/>
      <c r="BS230" s="180"/>
      <c r="BT230" s="181"/>
      <c r="BU230" s="182"/>
      <c r="BV230" s="183"/>
      <c r="BW230" s="179"/>
    </row>
    <row r="231" spans="2:75" customFormat="1" ht="18.75">
      <c r="B231" s="330" t="s">
        <v>1239</v>
      </c>
      <c r="C231" s="331">
        <v>28849591000195</v>
      </c>
      <c r="D231" s="332" t="s">
        <v>11</v>
      </c>
      <c r="E231" s="332" t="s">
        <v>621</v>
      </c>
      <c r="F231" s="332" t="s">
        <v>692</v>
      </c>
      <c r="G231" s="333" t="s">
        <v>738</v>
      </c>
      <c r="H231" s="333" t="s">
        <v>34</v>
      </c>
      <c r="I231" s="333" t="s">
        <v>1418</v>
      </c>
      <c r="J231" s="333" t="s">
        <v>608</v>
      </c>
      <c r="K231" s="334" t="s">
        <v>48</v>
      </c>
      <c r="L231" s="335" t="s">
        <v>1418</v>
      </c>
      <c r="M231" s="335" t="s">
        <v>34</v>
      </c>
      <c r="N231" s="334">
        <v>453919</v>
      </c>
      <c r="O231" s="334" t="s">
        <v>1321</v>
      </c>
      <c r="P231" s="338">
        <v>43053</v>
      </c>
      <c r="Q231" s="339">
        <v>0</v>
      </c>
      <c r="R231" s="339">
        <v>0</v>
      </c>
      <c r="S231" s="334">
        <v>3</v>
      </c>
      <c r="T231" s="336"/>
      <c r="U231" s="647"/>
      <c r="V231" s="336"/>
      <c r="W231" s="647"/>
      <c r="X231" s="336"/>
      <c r="Y231" s="647"/>
      <c r="Z231" s="336"/>
      <c r="AA231" s="647"/>
      <c r="AB231" s="336"/>
      <c r="AC231" s="340"/>
      <c r="AD231" s="813">
        <v>0</v>
      </c>
      <c r="AE231" s="337" t="s">
        <v>1990</v>
      </c>
      <c r="AF231" s="787" t="s">
        <v>1794</v>
      </c>
      <c r="AG231" s="341" t="s">
        <v>736</v>
      </c>
      <c r="AH231" s="341" t="s">
        <v>1742</v>
      </c>
      <c r="AI231" s="341">
        <v>100</v>
      </c>
      <c r="AJ231" s="341">
        <v>100</v>
      </c>
      <c r="AK231" s="341">
        <v>100</v>
      </c>
      <c r="AL231" s="336">
        <v>1.1000000000000001E-2</v>
      </c>
      <c r="AM231" s="336">
        <v>0</v>
      </c>
      <c r="AN231" s="647" t="s">
        <v>64</v>
      </c>
      <c r="AO231" s="334" t="s">
        <v>1324</v>
      </c>
      <c r="AP231" s="337" t="s">
        <v>1757</v>
      </c>
      <c r="AQ231" s="343" t="s">
        <v>671</v>
      </c>
      <c r="AR231" s="336">
        <v>2.9333333333333299E-3</v>
      </c>
      <c r="AS231" s="336">
        <v>2.9333333333333299E-3</v>
      </c>
      <c r="AT231" s="336" t="s">
        <v>1418</v>
      </c>
      <c r="AW231" s="192"/>
      <c r="AX231" s="192"/>
      <c r="AY231" s="178"/>
      <c r="AZ231" s="178"/>
      <c r="BA231" s="178"/>
      <c r="BB231" s="794"/>
      <c r="BC231" s="178"/>
      <c r="BD231" s="178"/>
      <c r="BE231" s="178"/>
      <c r="BF231" s="178"/>
      <c r="BG231" s="794"/>
      <c r="BH231" s="180"/>
      <c r="BI231" s="193"/>
      <c r="BJ231" s="193"/>
      <c r="BK231" s="193"/>
      <c r="BL231" s="180"/>
      <c r="BM231" s="180"/>
      <c r="BN231" s="180"/>
      <c r="BO231" s="180"/>
      <c r="BP231" s="180"/>
      <c r="BQ231" s="180"/>
      <c r="BR231" s="180"/>
      <c r="BS231" s="180"/>
      <c r="BT231" s="181"/>
      <c r="BU231" s="182"/>
      <c r="BV231" s="183"/>
      <c r="BW231" s="179"/>
    </row>
    <row r="232" spans="2:75" customFormat="1" ht="18.75">
      <c r="B232" s="330" t="s">
        <v>1390</v>
      </c>
      <c r="C232" s="331">
        <v>18956729000100</v>
      </c>
      <c r="D232" s="332" t="s">
        <v>13</v>
      </c>
      <c r="E232" s="332" t="s">
        <v>616</v>
      </c>
      <c r="F232" s="332" t="s">
        <v>617</v>
      </c>
      <c r="G232" s="333" t="s">
        <v>34</v>
      </c>
      <c r="H232" s="333" t="s">
        <v>1338</v>
      </c>
      <c r="I232" s="333" t="s">
        <v>34</v>
      </c>
      <c r="J232" s="333" t="s">
        <v>608</v>
      </c>
      <c r="K232" s="334" t="s">
        <v>48</v>
      </c>
      <c r="L232" s="335" t="s">
        <v>1418</v>
      </c>
      <c r="M232" s="335" t="s">
        <v>1415</v>
      </c>
      <c r="N232" s="334">
        <v>352691</v>
      </c>
      <c r="O232" s="334" t="s">
        <v>1321</v>
      </c>
      <c r="P232" s="338">
        <v>41536</v>
      </c>
      <c r="Q232" s="339">
        <v>166.86409699999999</v>
      </c>
      <c r="R232" s="339">
        <v>202.89006985425098</v>
      </c>
      <c r="S232" s="334">
        <v>3</v>
      </c>
      <c r="T232" s="336">
        <v>0.12275681578567044</v>
      </c>
      <c r="U232" s="647">
        <v>1.2005658866062934</v>
      </c>
      <c r="V232" s="336">
        <v>0.16639518449874569</v>
      </c>
      <c r="W232" s="647">
        <v>1.4319546639712248</v>
      </c>
      <c r="X232" s="336">
        <v>0.25348067546596487</v>
      </c>
      <c r="Y232" s="647">
        <v>1.6445456536349981</v>
      </c>
      <c r="Z232" s="336">
        <v>0.36138712432785924</v>
      </c>
      <c r="AA232" s="647">
        <v>1.8937971460440666</v>
      </c>
      <c r="AB232" s="336">
        <v>0.11071125437393174</v>
      </c>
      <c r="AC232" s="340">
        <v>0.45337532661450841</v>
      </c>
      <c r="AD232" s="813">
        <v>0</v>
      </c>
      <c r="AE232" s="337" t="s">
        <v>1888</v>
      </c>
      <c r="AF232" s="787" t="s">
        <v>1752</v>
      </c>
      <c r="AG232" s="341" t="s">
        <v>741</v>
      </c>
      <c r="AH232" s="341" t="s">
        <v>1742</v>
      </c>
      <c r="AI232" s="341">
        <v>2000</v>
      </c>
      <c r="AJ232" s="341">
        <v>0</v>
      </c>
      <c r="AK232" s="341">
        <v>1000</v>
      </c>
      <c r="AL232" s="336">
        <v>0.02</v>
      </c>
      <c r="AM232" s="336">
        <v>0.2</v>
      </c>
      <c r="AN232" s="647" t="s">
        <v>2147</v>
      </c>
      <c r="AO232" s="334" t="s">
        <v>1324</v>
      </c>
      <c r="AP232" s="337" t="s">
        <v>1757</v>
      </c>
      <c r="AQ232" s="343" t="s">
        <v>668</v>
      </c>
      <c r="AR232" s="336">
        <v>2.5999999999999999E-3</v>
      </c>
      <c r="AS232" s="336">
        <v>2.5999999999999999E-3</v>
      </c>
      <c r="AT232" s="336" t="s">
        <v>1418</v>
      </c>
      <c r="AW232" s="192"/>
      <c r="AX232" s="192"/>
      <c r="AY232" s="178"/>
      <c r="AZ232" s="178"/>
      <c r="BA232" s="178"/>
      <c r="BB232" s="794"/>
      <c r="BC232" s="178"/>
      <c r="BD232" s="178"/>
      <c r="BE232" s="178"/>
      <c r="BF232" s="178"/>
      <c r="BG232" s="794"/>
      <c r="BH232" s="180"/>
      <c r="BI232" s="193"/>
      <c r="BJ232" s="193"/>
      <c r="BK232" s="193"/>
      <c r="BL232" s="180"/>
      <c r="BM232" s="180"/>
      <c r="BN232" s="180"/>
      <c r="BO232" s="180"/>
      <c r="BP232" s="180"/>
      <c r="BQ232" s="180"/>
      <c r="BR232" s="180"/>
      <c r="BS232" s="180"/>
      <c r="BT232" s="181"/>
      <c r="BU232" s="182"/>
      <c r="BV232" s="183"/>
      <c r="BW232" s="179"/>
    </row>
    <row r="233" spans="2:75" customFormat="1" ht="18.75">
      <c r="B233" s="330" t="s">
        <v>511</v>
      </c>
      <c r="C233" s="331">
        <v>38860877000125</v>
      </c>
      <c r="D233" s="332" t="s">
        <v>13</v>
      </c>
      <c r="E233" s="332" t="s">
        <v>616</v>
      </c>
      <c r="F233" s="332" t="s">
        <v>619</v>
      </c>
      <c r="G233" s="333" t="s">
        <v>1418</v>
      </c>
      <c r="H233" s="333" t="s">
        <v>865</v>
      </c>
      <c r="I233" s="333" t="s">
        <v>34</v>
      </c>
      <c r="J233" s="333" t="s">
        <v>611</v>
      </c>
      <c r="K233" s="334" t="s">
        <v>1418</v>
      </c>
      <c r="L233" s="335" t="s">
        <v>1418</v>
      </c>
      <c r="M233" s="335" t="s">
        <v>1415</v>
      </c>
      <c r="N233" s="334">
        <v>563153</v>
      </c>
      <c r="O233" s="334" t="s">
        <v>1321</v>
      </c>
      <c r="P233" s="338">
        <v>44164</v>
      </c>
      <c r="Q233" s="339">
        <v>15.71374541</v>
      </c>
      <c r="R233" s="339">
        <v>16.95447035232932</v>
      </c>
      <c r="S233" s="334">
        <v>3</v>
      </c>
      <c r="T233" s="336">
        <v>-1.3656238871146642E-2</v>
      </c>
      <c r="U233" s="647">
        <v>-0.13355848653382332</v>
      </c>
      <c r="V233" s="336">
        <v>-9.3113275235591209E-3</v>
      </c>
      <c r="W233" s="647">
        <v>-8.0130917942668148E-2</v>
      </c>
      <c r="X233" s="336"/>
      <c r="Y233" s="647"/>
      <c r="Z233" s="336"/>
      <c r="AA233" s="647"/>
      <c r="AB233" s="336">
        <v>5.2574599697678664E-2</v>
      </c>
      <c r="AC233" s="340">
        <v>-2.3873269912155579</v>
      </c>
      <c r="AD233" s="813">
        <v>0</v>
      </c>
      <c r="AE233" s="337" t="s">
        <v>1745</v>
      </c>
      <c r="AF233" s="787" t="s">
        <v>1746</v>
      </c>
      <c r="AG233" s="341" t="s">
        <v>719</v>
      </c>
      <c r="AH233" s="341" t="s">
        <v>1742</v>
      </c>
      <c r="AI233" s="341">
        <v>100</v>
      </c>
      <c r="AJ233" s="341">
        <v>100</v>
      </c>
      <c r="AK233" s="341">
        <v>100</v>
      </c>
      <c r="AL233" s="336">
        <v>2.5000000000000001E-3</v>
      </c>
      <c r="AM233" s="336">
        <v>0</v>
      </c>
      <c r="AN233" s="647" t="s">
        <v>2147</v>
      </c>
      <c r="AO233" s="334" t="s">
        <v>1324</v>
      </c>
      <c r="AP233" s="337" t="s">
        <v>1757</v>
      </c>
      <c r="AQ233" s="343" t="s">
        <v>668</v>
      </c>
      <c r="AR233" s="336">
        <v>0</v>
      </c>
      <c r="AS233" s="336">
        <v>0</v>
      </c>
      <c r="AT233" s="336" t="s">
        <v>1418</v>
      </c>
      <c r="AW233" s="192"/>
      <c r="AX233" s="192"/>
      <c r="AY233" s="178"/>
      <c r="AZ233" s="178"/>
      <c r="BA233" s="178"/>
      <c r="BB233" s="794"/>
      <c r="BC233" s="178"/>
      <c r="BD233" s="178"/>
      <c r="BE233" s="178"/>
      <c r="BF233" s="178"/>
      <c r="BG233" s="794"/>
      <c r="BH233" s="180"/>
      <c r="BI233" s="193"/>
      <c r="BJ233" s="193"/>
      <c r="BK233" s="193"/>
      <c r="BL233" s="180"/>
      <c r="BM233" s="180"/>
      <c r="BN233" s="180"/>
      <c r="BO233" s="180"/>
      <c r="BP233" s="180"/>
      <c r="BQ233" s="180"/>
      <c r="BR233" s="180"/>
      <c r="BS233" s="180"/>
      <c r="BT233" s="181"/>
      <c r="BU233" s="182"/>
      <c r="BV233" s="183"/>
      <c r="BW233" s="179"/>
    </row>
    <row r="234" spans="2:75" customFormat="1" ht="18.75">
      <c r="B234" s="330" t="s">
        <v>825</v>
      </c>
      <c r="C234" s="331">
        <v>35847901000106</v>
      </c>
      <c r="D234" s="332" t="s">
        <v>13</v>
      </c>
      <c r="E234" s="332" t="s">
        <v>615</v>
      </c>
      <c r="F234" s="332" t="s">
        <v>619</v>
      </c>
      <c r="G234" s="333" t="s">
        <v>34</v>
      </c>
      <c r="H234" s="333" t="s">
        <v>1337</v>
      </c>
      <c r="I234" s="333" t="s">
        <v>34</v>
      </c>
      <c r="J234" s="333" t="s">
        <v>1418</v>
      </c>
      <c r="K234" s="334" t="s">
        <v>48</v>
      </c>
      <c r="L234" s="335" t="s">
        <v>1418</v>
      </c>
      <c r="M234" s="335" t="s">
        <v>1415</v>
      </c>
      <c r="N234" s="334">
        <v>531626</v>
      </c>
      <c r="O234" s="334" t="s">
        <v>1321</v>
      </c>
      <c r="P234" s="338">
        <v>43923</v>
      </c>
      <c r="Q234" s="339">
        <v>57.842199999999998</v>
      </c>
      <c r="R234" s="339">
        <v>64.061981854838692</v>
      </c>
      <c r="S234" s="334">
        <v>3</v>
      </c>
      <c r="T234" s="336">
        <v>9.4666666666666455E-2</v>
      </c>
      <c r="U234" s="647">
        <v>0.92584326068838763</v>
      </c>
      <c r="V234" s="336">
        <v>0.11592233009708708</v>
      </c>
      <c r="W234" s="647">
        <v>0.99759810802810245</v>
      </c>
      <c r="X234" s="336">
        <v>0.11592233009708686</v>
      </c>
      <c r="Y234" s="647">
        <v>0.75208717102382461</v>
      </c>
      <c r="Z234" s="336"/>
      <c r="AA234" s="647"/>
      <c r="AB234" s="336">
        <v>3.7012063559056077E-2</v>
      </c>
      <c r="AC234" s="340">
        <v>-7.54087351898241E-3</v>
      </c>
      <c r="AD234" s="813">
        <v>0</v>
      </c>
      <c r="AE234" s="337" t="s">
        <v>1745</v>
      </c>
      <c r="AF234" s="787" t="s">
        <v>1746</v>
      </c>
      <c r="AG234" s="341" t="s">
        <v>719</v>
      </c>
      <c r="AH234" s="341" t="s">
        <v>1742</v>
      </c>
      <c r="AI234" s="341">
        <v>100</v>
      </c>
      <c r="AJ234" s="341">
        <v>100</v>
      </c>
      <c r="AK234" s="341">
        <v>100</v>
      </c>
      <c r="AL234" s="336">
        <v>0.01</v>
      </c>
      <c r="AM234" s="336">
        <v>0.3</v>
      </c>
      <c r="AN234" s="647" t="s">
        <v>2147</v>
      </c>
      <c r="AO234" s="334" t="s">
        <v>1324</v>
      </c>
      <c r="AP234" s="337" t="s">
        <v>1757</v>
      </c>
      <c r="AQ234" s="343" t="s">
        <v>668</v>
      </c>
      <c r="AR234" s="336">
        <v>2.66666666666667E-3</v>
      </c>
      <c r="AS234" s="336">
        <v>2.66666666666667E-3</v>
      </c>
      <c r="AT234" s="336" t="s">
        <v>1418</v>
      </c>
      <c r="AW234" s="192"/>
      <c r="AX234" s="192"/>
      <c r="AY234" s="178"/>
      <c r="AZ234" s="178"/>
      <c r="BA234" s="178"/>
      <c r="BB234" s="794"/>
      <c r="BC234" s="178"/>
      <c r="BD234" s="178"/>
      <c r="BE234" s="178"/>
      <c r="BF234" s="178"/>
      <c r="BG234" s="794"/>
      <c r="BH234" s="180"/>
      <c r="BI234" s="193"/>
      <c r="BJ234" s="193"/>
      <c r="BK234" s="193"/>
      <c r="BL234" s="180"/>
      <c r="BM234" s="180"/>
      <c r="BN234" s="180"/>
      <c r="BO234" s="180"/>
      <c r="BP234" s="180"/>
      <c r="BQ234" s="180"/>
      <c r="BR234" s="180"/>
      <c r="BS234" s="180"/>
      <c r="BT234" s="181"/>
      <c r="BU234" s="182"/>
      <c r="BV234" s="183"/>
      <c r="BW234" s="179"/>
    </row>
    <row r="235" spans="2:75" customFormat="1" ht="18.75">
      <c r="B235" s="330" t="s">
        <v>852</v>
      </c>
      <c r="C235" s="331">
        <v>11952873000110</v>
      </c>
      <c r="D235" s="332" t="s">
        <v>13</v>
      </c>
      <c r="E235" s="332" t="s">
        <v>615</v>
      </c>
      <c r="F235" s="332" t="s">
        <v>619</v>
      </c>
      <c r="G235" s="333" t="s">
        <v>34</v>
      </c>
      <c r="H235" s="333" t="s">
        <v>1337</v>
      </c>
      <c r="I235" s="333" t="s">
        <v>34</v>
      </c>
      <c r="J235" s="333" t="s">
        <v>1418</v>
      </c>
      <c r="K235" s="334" t="s">
        <v>48</v>
      </c>
      <c r="L235" s="335" t="s">
        <v>1418</v>
      </c>
      <c r="M235" s="335" t="s">
        <v>34</v>
      </c>
      <c r="N235" s="334">
        <v>249378</v>
      </c>
      <c r="O235" s="334" t="s">
        <v>1321</v>
      </c>
      <c r="P235" s="338">
        <v>40332</v>
      </c>
      <c r="Q235" s="339">
        <v>353.75360899999998</v>
      </c>
      <c r="R235" s="339">
        <v>98.004402314741029</v>
      </c>
      <c r="S235" s="334">
        <v>3</v>
      </c>
      <c r="T235" s="336">
        <v>0.17546394362395312</v>
      </c>
      <c r="U235" s="647">
        <v>1.7160434123032875</v>
      </c>
      <c r="V235" s="336">
        <v>0.1967532222499897</v>
      </c>
      <c r="W235" s="647">
        <v>1.6932082205441681</v>
      </c>
      <c r="X235" s="336">
        <v>0.25390905472881631</v>
      </c>
      <c r="Y235" s="647">
        <v>1.6473249158155752</v>
      </c>
      <c r="Z235" s="336">
        <v>0.27785593381727014</v>
      </c>
      <c r="AA235" s="647">
        <v>1.4560639797370623</v>
      </c>
      <c r="AB235" s="336">
        <v>2.6956703313589559E-2</v>
      </c>
      <c r="AC235" s="340">
        <v>2.9881913943949905</v>
      </c>
      <c r="AD235" s="813">
        <v>0</v>
      </c>
      <c r="AE235" s="337" t="s">
        <v>1758</v>
      </c>
      <c r="AF235" s="787" t="s">
        <v>1755</v>
      </c>
      <c r="AG235" s="341" t="s">
        <v>1436</v>
      </c>
      <c r="AH235" s="341" t="s">
        <v>1742</v>
      </c>
      <c r="AI235" s="341">
        <v>5000</v>
      </c>
      <c r="AJ235" s="341">
        <v>1000</v>
      </c>
      <c r="AK235" s="341">
        <v>1000</v>
      </c>
      <c r="AL235" s="336">
        <v>1.2500000000000001E-2</v>
      </c>
      <c r="AM235" s="336">
        <v>0.2</v>
      </c>
      <c r="AN235" s="647" t="s">
        <v>2152</v>
      </c>
      <c r="AO235" s="334" t="s">
        <v>1324</v>
      </c>
      <c r="AP235" s="337" t="s">
        <v>1757</v>
      </c>
      <c r="AQ235" s="343" t="s">
        <v>688</v>
      </c>
      <c r="AR235" s="336">
        <v>4.3750000000000004E-3</v>
      </c>
      <c r="AS235" s="336">
        <v>4.3750000000000004E-3</v>
      </c>
      <c r="AT235" s="336" t="s">
        <v>1418</v>
      </c>
      <c r="AW235" s="192"/>
      <c r="AX235" s="192"/>
      <c r="AY235" s="178"/>
      <c r="AZ235" s="178"/>
      <c r="BA235" s="178"/>
      <c r="BB235" s="794"/>
      <c r="BC235" s="178"/>
      <c r="BD235" s="178"/>
      <c r="BE235" s="178"/>
      <c r="BF235" s="178"/>
      <c r="BG235" s="794"/>
      <c r="BH235" s="180"/>
      <c r="BI235" s="193"/>
      <c r="BJ235" s="193"/>
      <c r="BK235" s="193"/>
      <c r="BL235" s="212"/>
      <c r="BM235" s="180"/>
      <c r="BN235" s="180"/>
      <c r="BO235" s="180"/>
      <c r="BP235" s="180"/>
      <c r="BQ235" s="180"/>
      <c r="BR235" s="180"/>
      <c r="BS235" s="180"/>
      <c r="BT235" s="181"/>
      <c r="BU235" s="182"/>
      <c r="BV235" s="183"/>
      <c r="BW235" s="179"/>
    </row>
    <row r="236" spans="2:75" customFormat="1" ht="18.75">
      <c r="B236" s="330" t="s">
        <v>512</v>
      </c>
      <c r="C236" s="331">
        <v>12672120000114</v>
      </c>
      <c r="D236" s="332" t="s">
        <v>13</v>
      </c>
      <c r="E236" s="332" t="s">
        <v>615</v>
      </c>
      <c r="F236" s="332" t="s">
        <v>619</v>
      </c>
      <c r="G236" s="333" t="s">
        <v>34</v>
      </c>
      <c r="H236" s="333" t="s">
        <v>1337</v>
      </c>
      <c r="I236" s="333" t="s">
        <v>34</v>
      </c>
      <c r="J236" s="333" t="s">
        <v>1418</v>
      </c>
      <c r="K236" s="334" t="s">
        <v>48</v>
      </c>
      <c r="L236" s="335" t="s">
        <v>1418</v>
      </c>
      <c r="M236" s="335" t="s">
        <v>1415</v>
      </c>
      <c r="N236" s="334">
        <v>403679</v>
      </c>
      <c r="O236" s="334" t="s">
        <v>1321</v>
      </c>
      <c r="P236" s="338">
        <v>40452</v>
      </c>
      <c r="Q236" s="339">
        <v>169.354364</v>
      </c>
      <c r="R236" s="339">
        <v>154.46083259919035</v>
      </c>
      <c r="S236" s="334">
        <v>3</v>
      </c>
      <c r="T236" s="336">
        <v>8.493352786464814E-2</v>
      </c>
      <c r="U236" s="647">
        <v>0.8306528279574722</v>
      </c>
      <c r="V236" s="336">
        <v>0.11464229980294283</v>
      </c>
      <c r="W236" s="647">
        <v>0.98658249267092757</v>
      </c>
      <c r="X236" s="336">
        <v>0.15576522655794012</v>
      </c>
      <c r="Y236" s="647">
        <v>1.010582072390471</v>
      </c>
      <c r="Z236" s="336">
        <v>0.21539919878675939</v>
      </c>
      <c r="AA236" s="647">
        <v>1.1287684603629273</v>
      </c>
      <c r="AB236" s="336">
        <v>2.4158416423494755E-2</v>
      </c>
      <c r="AC236" s="340">
        <v>-6.4537905001228871E-2</v>
      </c>
      <c r="AD236" s="813">
        <v>0</v>
      </c>
      <c r="AE236" s="337" t="s">
        <v>1751</v>
      </c>
      <c r="AF236" s="787" t="s">
        <v>1752</v>
      </c>
      <c r="AG236" s="341" t="s">
        <v>741</v>
      </c>
      <c r="AH236" s="341" t="s">
        <v>1742</v>
      </c>
      <c r="AI236" s="341">
        <v>500</v>
      </c>
      <c r="AJ236" s="341">
        <v>500</v>
      </c>
      <c r="AK236" s="341">
        <v>500</v>
      </c>
      <c r="AL236" s="336">
        <v>5.0000000000000001E-3</v>
      </c>
      <c r="AM236" s="336">
        <v>0</v>
      </c>
      <c r="AN236" s="647" t="s">
        <v>636</v>
      </c>
      <c r="AO236" s="334" t="s">
        <v>1324</v>
      </c>
      <c r="AP236" s="337" t="s">
        <v>1744</v>
      </c>
      <c r="AQ236" s="343" t="s">
        <v>676</v>
      </c>
      <c r="AR236" s="336">
        <v>6.6666666666666697E-4</v>
      </c>
      <c r="AS236" s="336">
        <v>6.6666666666666697E-4</v>
      </c>
      <c r="AT236" s="336" t="s">
        <v>1418</v>
      </c>
      <c r="AW236" s="192"/>
      <c r="AX236" s="192"/>
      <c r="AY236" s="178"/>
      <c r="AZ236" s="178"/>
      <c r="BA236" s="178"/>
      <c r="BB236" s="794"/>
      <c r="BC236" s="178"/>
      <c r="BD236" s="178"/>
      <c r="BE236" s="178"/>
      <c r="BF236" s="178"/>
      <c r="BG236" s="794"/>
      <c r="BH236" s="180"/>
      <c r="BI236" s="193"/>
      <c r="BJ236" s="193"/>
      <c r="BK236" s="193"/>
      <c r="BL236" s="180"/>
      <c r="BM236" s="180"/>
      <c r="BN236" s="180"/>
      <c r="BO236" s="180"/>
      <c r="BP236" s="180"/>
      <c r="BQ236" s="180"/>
      <c r="BR236" s="180"/>
      <c r="BS236" s="180"/>
      <c r="BT236" s="181"/>
      <c r="BU236" s="182"/>
      <c r="BV236" s="183"/>
      <c r="BW236" s="179"/>
    </row>
    <row r="237" spans="2:75" customFormat="1" ht="18.75">
      <c r="B237" s="330" t="s">
        <v>1609</v>
      </c>
      <c r="C237" s="331">
        <v>38075290000105</v>
      </c>
      <c r="D237" s="332" t="s">
        <v>13</v>
      </c>
      <c r="E237" s="332" t="s">
        <v>615</v>
      </c>
      <c r="F237" s="332" t="s">
        <v>619</v>
      </c>
      <c r="G237" s="333" t="s">
        <v>34</v>
      </c>
      <c r="H237" s="333" t="s">
        <v>1337</v>
      </c>
      <c r="I237" s="333" t="s">
        <v>34</v>
      </c>
      <c r="J237" s="333" t="s">
        <v>611</v>
      </c>
      <c r="K237" s="334" t="s">
        <v>48</v>
      </c>
      <c r="L237" s="335" t="s">
        <v>1418</v>
      </c>
      <c r="M237" s="335" t="s">
        <v>1418</v>
      </c>
      <c r="N237" s="334">
        <v>564461</v>
      </c>
      <c r="O237" s="334" t="s">
        <v>1321</v>
      </c>
      <c r="P237" s="338">
        <v>44169</v>
      </c>
      <c r="Q237" s="339">
        <v>52.651577699999997</v>
      </c>
      <c r="R237" s="339">
        <v>62.947258090120457</v>
      </c>
      <c r="S237" s="334">
        <v>3</v>
      </c>
      <c r="T237" s="336">
        <v>0.12489783394944998</v>
      </c>
      <c r="U237" s="647">
        <v>1.2215051179930545</v>
      </c>
      <c r="V237" s="336">
        <v>0.1462464796930103</v>
      </c>
      <c r="W237" s="647">
        <v>1.2585600317499437</v>
      </c>
      <c r="X237" s="336"/>
      <c r="Y237" s="647"/>
      <c r="Z237" s="336"/>
      <c r="AA237" s="647"/>
      <c r="AB237" s="336">
        <v>2.7309675552699277E-2</v>
      </c>
      <c r="AC237" s="340">
        <v>1.1001612321600138</v>
      </c>
      <c r="AD237" s="813">
        <v>36977246000165</v>
      </c>
      <c r="AE237" s="337" t="s">
        <v>1767</v>
      </c>
      <c r="AF237" s="787" t="s">
        <v>1771</v>
      </c>
      <c r="AG237" s="341" t="s">
        <v>719</v>
      </c>
      <c r="AH237" s="341" t="s">
        <v>1812</v>
      </c>
      <c r="AI237" s="341">
        <v>0</v>
      </c>
      <c r="AJ237" s="341">
        <v>0</v>
      </c>
      <c r="AK237" s="341">
        <v>0</v>
      </c>
      <c r="AL237" s="336">
        <v>0.02</v>
      </c>
      <c r="AM237" s="336">
        <v>0</v>
      </c>
      <c r="AN237" s="647" t="s">
        <v>64</v>
      </c>
      <c r="AO237" s="334" t="s">
        <v>1321</v>
      </c>
      <c r="AP237" s="337" t="s">
        <v>1757</v>
      </c>
      <c r="AQ237" s="343" t="s">
        <v>2202</v>
      </c>
      <c r="AR237" s="336">
        <v>0</v>
      </c>
      <c r="AS237" s="336">
        <v>0</v>
      </c>
      <c r="AT237" s="336" t="s">
        <v>1418</v>
      </c>
      <c r="AW237" s="192"/>
      <c r="AX237" s="192"/>
      <c r="AY237" s="178"/>
      <c r="AZ237" s="178"/>
      <c r="BA237" s="178"/>
      <c r="BB237" s="794"/>
      <c r="BC237" s="178"/>
      <c r="BD237" s="178"/>
      <c r="BE237" s="178"/>
      <c r="BF237" s="178"/>
      <c r="BG237" s="794"/>
      <c r="BH237" s="180"/>
      <c r="BI237" s="193"/>
      <c r="BJ237" s="193"/>
      <c r="BK237" s="193"/>
      <c r="BL237" s="180"/>
      <c r="BM237" s="180"/>
      <c r="BN237" s="180"/>
      <c r="BO237" s="180"/>
      <c r="BP237" s="180"/>
      <c r="BQ237" s="180"/>
      <c r="BR237" s="180"/>
      <c r="BS237" s="180"/>
      <c r="BT237" s="181"/>
      <c r="BU237" s="182"/>
      <c r="BV237" s="183"/>
      <c r="BW237" s="179"/>
    </row>
    <row r="238" spans="2:75" customFormat="1" ht="18.75">
      <c r="B238" s="330" t="s">
        <v>323</v>
      </c>
      <c r="C238" s="331">
        <v>5448587000110</v>
      </c>
      <c r="D238" s="332" t="s">
        <v>13</v>
      </c>
      <c r="E238" s="332" t="s">
        <v>615</v>
      </c>
      <c r="F238" s="332" t="s">
        <v>619</v>
      </c>
      <c r="G238" s="333" t="s">
        <v>1418</v>
      </c>
      <c r="H238" s="333" t="s">
        <v>1337</v>
      </c>
      <c r="I238" s="333" t="s">
        <v>34</v>
      </c>
      <c r="J238" s="333" t="s">
        <v>608</v>
      </c>
      <c r="K238" s="334" t="s">
        <v>48</v>
      </c>
      <c r="L238" s="335" t="s">
        <v>1418</v>
      </c>
      <c r="M238" s="335" t="s">
        <v>34</v>
      </c>
      <c r="N238" s="334">
        <v>114995</v>
      </c>
      <c r="O238" s="334" t="s">
        <v>1321</v>
      </c>
      <c r="P238" s="338">
        <v>37751</v>
      </c>
      <c r="Q238" s="339">
        <v>1217.6282470000001</v>
      </c>
      <c r="R238" s="339">
        <v>1188.3142684342627</v>
      </c>
      <c r="S238" s="334">
        <v>3</v>
      </c>
      <c r="T238" s="336">
        <v>0.11215055475227143</v>
      </c>
      <c r="U238" s="647">
        <v>1.0968362883787475</v>
      </c>
      <c r="V238" s="336">
        <v>0.1298242646905543</v>
      </c>
      <c r="W238" s="647">
        <v>1.1172346235877721</v>
      </c>
      <c r="X238" s="336">
        <v>0.21214827905528422</v>
      </c>
      <c r="Y238" s="647">
        <v>1.3763870938293987</v>
      </c>
      <c r="Z238" s="336">
        <v>0.22124000248169828</v>
      </c>
      <c r="AA238" s="647">
        <v>1.1593763504161541</v>
      </c>
      <c r="AB238" s="336">
        <v>2.4742417171888874E-2</v>
      </c>
      <c r="AC238" s="340">
        <v>0.55058611326663109</v>
      </c>
      <c r="AD238" s="813">
        <v>0</v>
      </c>
      <c r="AE238" s="337" t="s">
        <v>1761</v>
      </c>
      <c r="AF238" s="787" t="s">
        <v>1736</v>
      </c>
      <c r="AG238" s="341" t="s">
        <v>1437</v>
      </c>
      <c r="AH238" s="341" t="s">
        <v>1742</v>
      </c>
      <c r="AI238" s="341">
        <v>50000</v>
      </c>
      <c r="AJ238" s="341">
        <v>5000</v>
      </c>
      <c r="AK238" s="341">
        <v>25000</v>
      </c>
      <c r="AL238" s="336">
        <v>0.02</v>
      </c>
      <c r="AM238" s="336">
        <v>0.2</v>
      </c>
      <c r="AN238" s="647" t="s">
        <v>64</v>
      </c>
      <c r="AO238" s="334" t="s">
        <v>1324</v>
      </c>
      <c r="AP238" s="337" t="s">
        <v>1757</v>
      </c>
      <c r="AQ238" s="343" t="s">
        <v>664</v>
      </c>
      <c r="AR238" s="336">
        <v>5.3333333333333297E-3</v>
      </c>
      <c r="AS238" s="336">
        <v>5.3333333333333297E-3</v>
      </c>
      <c r="AT238" s="336" t="s">
        <v>1418</v>
      </c>
      <c r="AW238" s="192"/>
      <c r="AX238" s="192"/>
      <c r="AY238" s="178"/>
      <c r="AZ238" s="178"/>
      <c r="BA238" s="178"/>
      <c r="BB238" s="794"/>
      <c r="BC238" s="178"/>
      <c r="BD238" s="178"/>
      <c r="BE238" s="178"/>
      <c r="BF238" s="178"/>
      <c r="BG238" s="794"/>
      <c r="BH238" s="180"/>
      <c r="BI238" s="193"/>
      <c r="BJ238" s="193"/>
      <c r="BK238" s="193"/>
      <c r="BL238" s="180"/>
      <c r="BM238" s="180"/>
      <c r="BN238" s="180"/>
      <c r="BO238" s="180"/>
      <c r="BP238" s="180"/>
      <c r="BQ238" s="180"/>
      <c r="BR238" s="180"/>
      <c r="BS238" s="180"/>
      <c r="BT238" s="181"/>
      <c r="BU238" s="182"/>
      <c r="BV238" s="183"/>
      <c r="BW238" s="179"/>
    </row>
    <row r="239" spans="2:75" customFormat="1" ht="18.75">
      <c r="B239" s="330" t="s">
        <v>1692</v>
      </c>
      <c r="C239" s="331">
        <v>23339998000159</v>
      </c>
      <c r="D239" s="332" t="s">
        <v>13</v>
      </c>
      <c r="E239" s="332" t="s">
        <v>615</v>
      </c>
      <c r="F239" s="332" t="s">
        <v>619</v>
      </c>
      <c r="G239" s="333" t="s">
        <v>34</v>
      </c>
      <c r="H239" s="333" t="s">
        <v>1337</v>
      </c>
      <c r="I239" s="333" t="s">
        <v>1418</v>
      </c>
      <c r="J239" s="333" t="s">
        <v>608</v>
      </c>
      <c r="K239" s="334" t="s">
        <v>48</v>
      </c>
      <c r="L239" s="335" t="s">
        <v>1418</v>
      </c>
      <c r="M239" s="335" t="s">
        <v>1418</v>
      </c>
      <c r="N239" s="334">
        <v>410349</v>
      </c>
      <c r="O239" s="334" t="s">
        <v>1321</v>
      </c>
      <c r="P239" s="338">
        <v>42361</v>
      </c>
      <c r="Q239" s="339">
        <v>22.506357999999999</v>
      </c>
      <c r="R239" s="339">
        <v>22.795972131474112</v>
      </c>
      <c r="S239" s="334">
        <v>3</v>
      </c>
      <c r="T239" s="336">
        <v>0.14110098377287339</v>
      </c>
      <c r="U239" s="647">
        <v>1.3799724813656689</v>
      </c>
      <c r="V239" s="336">
        <v>0.15075675995583593</v>
      </c>
      <c r="W239" s="647">
        <v>1.2973743572824186</v>
      </c>
      <c r="X239" s="336">
        <v>0.16598176757727434</v>
      </c>
      <c r="Y239" s="647">
        <v>1.0768655004965544</v>
      </c>
      <c r="Z239" s="336">
        <v>0.17629977414581099</v>
      </c>
      <c r="AA239" s="647">
        <v>0.9238735600957656</v>
      </c>
      <c r="AB239" s="336">
        <v>3.4933371827579551E-2</v>
      </c>
      <c r="AC239" s="340">
        <v>0.98917810566148623</v>
      </c>
      <c r="AD239" s="813">
        <v>22918586000100</v>
      </c>
      <c r="AE239" s="337" t="s">
        <v>1913</v>
      </c>
      <c r="AF239" s="787" t="s">
        <v>1741</v>
      </c>
      <c r="AG239" s="341" t="s">
        <v>59</v>
      </c>
      <c r="AH239" s="341" t="s">
        <v>1742</v>
      </c>
      <c r="AI239" s="341">
        <v>50000</v>
      </c>
      <c r="AJ239" s="341">
        <v>50000</v>
      </c>
      <c r="AK239" s="341">
        <v>50000</v>
      </c>
      <c r="AL239" s="336">
        <v>0.01</v>
      </c>
      <c r="AM239" s="336">
        <v>0.2</v>
      </c>
      <c r="AN239" s="647" t="s">
        <v>64</v>
      </c>
      <c r="AO239" s="334" t="s">
        <v>1324</v>
      </c>
      <c r="AP239" s="337" t="s">
        <v>1757</v>
      </c>
      <c r="AQ239" s="343" t="s">
        <v>664</v>
      </c>
      <c r="AR239" s="336">
        <v>0</v>
      </c>
      <c r="AS239" s="336">
        <v>0</v>
      </c>
      <c r="AT239" s="336" t="s">
        <v>1418</v>
      </c>
      <c r="AW239" s="192"/>
      <c r="AX239" s="192"/>
      <c r="AY239" s="178"/>
      <c r="AZ239" s="178"/>
      <c r="BA239" s="178"/>
      <c r="BB239" s="794"/>
      <c r="BC239" s="178"/>
      <c r="BD239" s="178"/>
      <c r="BE239" s="178"/>
      <c r="BF239" s="178"/>
      <c r="BG239" s="794"/>
      <c r="BH239" s="180"/>
      <c r="BI239" s="193"/>
      <c r="BJ239" s="193"/>
      <c r="BK239" s="193"/>
      <c r="BL239" s="180"/>
      <c r="BM239" s="180"/>
      <c r="BN239" s="180"/>
      <c r="BO239" s="180"/>
      <c r="BP239" s="180"/>
      <c r="BQ239" s="180"/>
      <c r="BR239" s="180"/>
      <c r="BS239" s="180"/>
      <c r="BT239" s="181"/>
      <c r="BU239" s="182"/>
      <c r="BV239" s="183"/>
      <c r="BW239" s="179"/>
    </row>
    <row r="240" spans="2:75" customFormat="1" ht="18.75">
      <c r="B240" s="330" t="s">
        <v>537</v>
      </c>
      <c r="C240" s="331">
        <v>25108749000188</v>
      </c>
      <c r="D240" s="332" t="s">
        <v>13</v>
      </c>
      <c r="E240" s="332" t="s">
        <v>615</v>
      </c>
      <c r="F240" s="332" t="s">
        <v>619</v>
      </c>
      <c r="G240" s="333" t="s">
        <v>34</v>
      </c>
      <c r="H240" s="333" t="s">
        <v>1338</v>
      </c>
      <c r="I240" s="333" t="s">
        <v>34</v>
      </c>
      <c r="J240" s="333" t="s">
        <v>1418</v>
      </c>
      <c r="K240" s="334" t="s">
        <v>48</v>
      </c>
      <c r="L240" s="335" t="s">
        <v>1418</v>
      </c>
      <c r="M240" s="335" t="s">
        <v>1415</v>
      </c>
      <c r="N240" s="334">
        <v>422754</v>
      </c>
      <c r="O240" s="334" t="s">
        <v>1321</v>
      </c>
      <c r="P240" s="338">
        <v>42539</v>
      </c>
      <c r="Q240" s="339">
        <v>12.884713</v>
      </c>
      <c r="R240" s="339">
        <v>14.541938983805673</v>
      </c>
      <c r="S240" s="334">
        <v>3</v>
      </c>
      <c r="T240" s="336">
        <v>0.18975221961650646</v>
      </c>
      <c r="U240" s="647">
        <v>1.8557832436542863</v>
      </c>
      <c r="V240" s="336">
        <v>0.19352046332803119</v>
      </c>
      <c r="W240" s="647">
        <v>1.6653879189546832</v>
      </c>
      <c r="X240" s="336">
        <v>0.17169957624917465</v>
      </c>
      <c r="Y240" s="647">
        <v>1.1139618092483146</v>
      </c>
      <c r="Z240" s="336">
        <v>0.20313982825647869</v>
      </c>
      <c r="AA240" s="647">
        <v>1.0645249957798353</v>
      </c>
      <c r="AB240" s="336">
        <v>0.1458509094639881</v>
      </c>
      <c r="AC240" s="340">
        <v>0.53012374228670478</v>
      </c>
      <c r="AD240" s="813">
        <v>0</v>
      </c>
      <c r="AE240" s="337" t="s">
        <v>1943</v>
      </c>
      <c r="AF240" s="787" t="s">
        <v>1755</v>
      </c>
      <c r="AG240" s="341" t="s">
        <v>741</v>
      </c>
      <c r="AH240" s="341" t="s">
        <v>1742</v>
      </c>
      <c r="AI240" s="341">
        <v>5000</v>
      </c>
      <c r="AJ240" s="341">
        <v>5000</v>
      </c>
      <c r="AK240" s="341">
        <v>5000</v>
      </c>
      <c r="AL240" s="336">
        <v>7.4999999999999997E-3</v>
      </c>
      <c r="AM240" s="336">
        <v>0</v>
      </c>
      <c r="AN240" s="647" t="s">
        <v>2152</v>
      </c>
      <c r="AO240" s="334" t="s">
        <v>1324</v>
      </c>
      <c r="AP240" s="337" t="s">
        <v>1757</v>
      </c>
      <c r="AQ240" s="343" t="s">
        <v>668</v>
      </c>
      <c r="AR240" s="336">
        <v>0</v>
      </c>
      <c r="AS240" s="336">
        <v>0</v>
      </c>
      <c r="AT240" s="336" t="s">
        <v>1418</v>
      </c>
      <c r="AW240" s="192"/>
      <c r="AX240" s="192"/>
      <c r="AY240" s="178"/>
      <c r="AZ240" s="178"/>
      <c r="BA240" s="178"/>
      <c r="BB240" s="794"/>
      <c r="BC240" s="178"/>
      <c r="BD240" s="178"/>
      <c r="BE240" s="178"/>
      <c r="BF240" s="178"/>
      <c r="BG240" s="794"/>
      <c r="BH240" s="180"/>
      <c r="BI240" s="193"/>
      <c r="BJ240" s="193"/>
      <c r="BK240" s="193"/>
      <c r="BL240" s="212"/>
      <c r="BM240" s="180"/>
      <c r="BN240" s="180"/>
      <c r="BO240" s="180"/>
      <c r="BP240" s="180"/>
      <c r="BQ240" s="180"/>
      <c r="BR240" s="180"/>
      <c r="BS240" s="180"/>
      <c r="BT240" s="181"/>
      <c r="BU240" s="182"/>
      <c r="BV240" s="183"/>
      <c r="BW240" s="179"/>
    </row>
    <row r="241" spans="2:75" customFormat="1" ht="18.75">
      <c r="B241" s="330" t="s">
        <v>1202</v>
      </c>
      <c r="C241" s="331">
        <v>4066545000151</v>
      </c>
      <c r="D241" s="332" t="s">
        <v>13</v>
      </c>
      <c r="E241" s="332" t="s">
        <v>615</v>
      </c>
      <c r="F241" s="332" t="s">
        <v>619</v>
      </c>
      <c r="G241" s="333" t="s">
        <v>34</v>
      </c>
      <c r="H241" s="333" t="s">
        <v>1337</v>
      </c>
      <c r="I241" s="333" t="s">
        <v>34</v>
      </c>
      <c r="J241" s="333" t="s">
        <v>1418</v>
      </c>
      <c r="K241" s="334" t="s">
        <v>48</v>
      </c>
      <c r="L241" s="335" t="s">
        <v>1418</v>
      </c>
      <c r="M241" s="335" t="s">
        <v>1415</v>
      </c>
      <c r="N241" s="334">
        <v>95141</v>
      </c>
      <c r="O241" s="334" t="s">
        <v>1321</v>
      </c>
      <c r="P241" s="338">
        <v>37043</v>
      </c>
      <c r="Q241" s="339">
        <v>0</v>
      </c>
      <c r="R241" s="339">
        <v>0</v>
      </c>
      <c r="S241" s="334">
        <v>3</v>
      </c>
      <c r="T241" s="336"/>
      <c r="U241" s="647"/>
      <c r="V241" s="336"/>
      <c r="W241" s="647"/>
      <c r="X241" s="336"/>
      <c r="Y241" s="647"/>
      <c r="Z241" s="336"/>
      <c r="AA241" s="647"/>
      <c r="AB241" s="336"/>
      <c r="AC241" s="340"/>
      <c r="AD241" s="813">
        <v>0</v>
      </c>
      <c r="AE241" s="337" t="s">
        <v>2638</v>
      </c>
      <c r="AF241" s="787" t="s">
        <v>1771</v>
      </c>
      <c r="AG241" s="341" t="s">
        <v>719</v>
      </c>
      <c r="AH241" s="341" t="s">
        <v>1742</v>
      </c>
      <c r="AI241" s="341">
        <v>1000</v>
      </c>
      <c r="AJ241" s="341">
        <v>1000</v>
      </c>
      <c r="AK241" s="341">
        <v>1000</v>
      </c>
      <c r="AL241" s="336">
        <v>5.0000000000000001E-3</v>
      </c>
      <c r="AM241" s="336">
        <v>0</v>
      </c>
      <c r="AN241" s="647" t="s">
        <v>64</v>
      </c>
      <c r="AO241" s="334" t="s">
        <v>1324</v>
      </c>
      <c r="AP241" s="337" t="s">
        <v>1757</v>
      </c>
      <c r="AQ241" s="343" t="s">
        <v>668</v>
      </c>
      <c r="AR241" s="336">
        <v>1E-3</v>
      </c>
      <c r="AS241" s="336">
        <v>1E-3</v>
      </c>
      <c r="AT241" s="336" t="s">
        <v>1418</v>
      </c>
      <c r="AW241" s="192"/>
      <c r="AX241" s="192"/>
      <c r="AY241" s="178"/>
      <c r="AZ241" s="178"/>
      <c r="BA241" s="178"/>
      <c r="BB241" s="794"/>
      <c r="BC241" s="178"/>
      <c r="BD241" s="178"/>
      <c r="BE241" s="178"/>
      <c r="BF241" s="178"/>
      <c r="BG241" s="794"/>
      <c r="BH241" s="180"/>
      <c r="BI241" s="193"/>
      <c r="BJ241" s="193"/>
      <c r="BK241" s="193"/>
      <c r="BL241" s="180"/>
      <c r="BM241" s="180"/>
      <c r="BN241" s="180"/>
      <c r="BO241" s="180"/>
      <c r="BP241" s="180"/>
      <c r="BQ241" s="180"/>
      <c r="BR241" s="180"/>
      <c r="BS241" s="180"/>
      <c r="BT241" s="181"/>
      <c r="BU241" s="182"/>
      <c r="BV241" s="183"/>
      <c r="BW241" s="179"/>
    </row>
    <row r="242" spans="2:75" customFormat="1" ht="18.75">
      <c r="B242" s="330" t="s">
        <v>409</v>
      </c>
      <c r="C242" s="331">
        <v>31951995000108</v>
      </c>
      <c r="D242" s="332" t="s">
        <v>13</v>
      </c>
      <c r="E242" s="332" t="s">
        <v>615</v>
      </c>
      <c r="F242" s="332" t="s">
        <v>619</v>
      </c>
      <c r="G242" s="333" t="s">
        <v>34</v>
      </c>
      <c r="H242" s="333" t="s">
        <v>1337</v>
      </c>
      <c r="I242" s="333" t="s">
        <v>34</v>
      </c>
      <c r="J242" s="333" t="s">
        <v>1418</v>
      </c>
      <c r="K242" s="334" t="s">
        <v>48</v>
      </c>
      <c r="L242" s="335" t="s">
        <v>1418</v>
      </c>
      <c r="M242" s="335" t="s">
        <v>1415</v>
      </c>
      <c r="N242" s="334">
        <v>481025</v>
      </c>
      <c r="O242" s="334" t="s">
        <v>1321</v>
      </c>
      <c r="P242" s="338">
        <v>43439</v>
      </c>
      <c r="Q242" s="339">
        <v>40.544681840000003</v>
      </c>
      <c r="R242" s="339">
        <v>39.348167573479991</v>
      </c>
      <c r="S242" s="334">
        <v>3</v>
      </c>
      <c r="T242" s="336">
        <v>5.4367471292588121E-2</v>
      </c>
      <c r="U242" s="647">
        <v>0.53171574186879089</v>
      </c>
      <c r="V242" s="336">
        <v>4.7522818686240642E-2</v>
      </c>
      <c r="W242" s="647">
        <v>0.40896929840739554</v>
      </c>
      <c r="X242" s="336">
        <v>0.10519734779642076</v>
      </c>
      <c r="Y242" s="647">
        <v>0.6825050500378762</v>
      </c>
      <c r="Z242" s="336">
        <v>4.2139178628572971E-3</v>
      </c>
      <c r="AA242" s="647">
        <v>2.2082429298458717E-2</v>
      </c>
      <c r="AB242" s="336">
        <v>3.5026688525885918E-2</v>
      </c>
      <c r="AC242" s="340">
        <v>-1.9607510041968705</v>
      </c>
      <c r="AD242" s="813">
        <v>0</v>
      </c>
      <c r="AE242" s="337" t="s">
        <v>1982</v>
      </c>
      <c r="AF242" s="787" t="s">
        <v>1755</v>
      </c>
      <c r="AG242" s="341" t="s">
        <v>1436</v>
      </c>
      <c r="AH242" s="341" t="s">
        <v>1742</v>
      </c>
      <c r="AI242" s="341">
        <v>1000</v>
      </c>
      <c r="AJ242" s="341">
        <v>1000</v>
      </c>
      <c r="AK242" s="341">
        <v>1000</v>
      </c>
      <c r="AL242" s="336">
        <v>0.02</v>
      </c>
      <c r="AM242" s="336">
        <v>0.2</v>
      </c>
      <c r="AN242" s="647" t="s">
        <v>34</v>
      </c>
      <c r="AO242" s="334" t="s">
        <v>1324</v>
      </c>
      <c r="AP242" s="337" t="s">
        <v>1757</v>
      </c>
      <c r="AQ242" s="343" t="s">
        <v>664</v>
      </c>
      <c r="AR242" s="336">
        <v>2.66666666666667E-3</v>
      </c>
      <c r="AS242" s="336">
        <v>2.66666666666667E-3</v>
      </c>
      <c r="AT242" s="336" t="s">
        <v>1418</v>
      </c>
      <c r="AW242" s="192"/>
      <c r="AX242" s="192"/>
      <c r="AY242" s="178"/>
      <c r="AZ242" s="178"/>
      <c r="BA242" s="178"/>
      <c r="BB242" s="794"/>
      <c r="BC242" s="178"/>
      <c r="BD242" s="178"/>
      <c r="BE242" s="178"/>
      <c r="BF242" s="178"/>
      <c r="BG242" s="794"/>
      <c r="BH242" s="180"/>
      <c r="BI242" s="193"/>
      <c r="BJ242" s="193"/>
      <c r="BK242" s="193"/>
      <c r="BL242" s="180"/>
      <c r="BM242" s="180"/>
      <c r="BN242" s="180"/>
      <c r="BO242" s="180"/>
      <c r="BP242" s="180"/>
      <c r="BQ242" s="180"/>
      <c r="BR242" s="180"/>
      <c r="BS242" s="180"/>
      <c r="BT242" s="181"/>
      <c r="BU242" s="182"/>
      <c r="BV242" s="183"/>
      <c r="BW242" s="179"/>
    </row>
    <row r="243" spans="2:75" customFormat="1" ht="18.75">
      <c r="B243" s="330" t="s">
        <v>1230</v>
      </c>
      <c r="C243" s="331">
        <v>31533459000184</v>
      </c>
      <c r="D243" s="332" t="s">
        <v>13</v>
      </c>
      <c r="E243" s="332" t="s">
        <v>615</v>
      </c>
      <c r="F243" s="332" t="s">
        <v>619</v>
      </c>
      <c r="G243" s="333" t="s">
        <v>34</v>
      </c>
      <c r="H243" s="333" t="s">
        <v>1337</v>
      </c>
      <c r="I243" s="333" t="s">
        <v>34</v>
      </c>
      <c r="J243" s="333" t="s">
        <v>1418</v>
      </c>
      <c r="K243" s="334" t="s">
        <v>48</v>
      </c>
      <c r="L243" s="335" t="s">
        <v>1418</v>
      </c>
      <c r="M243" s="335" t="s">
        <v>34</v>
      </c>
      <c r="N243" s="334">
        <v>479764</v>
      </c>
      <c r="O243" s="334" t="s">
        <v>1321</v>
      </c>
      <c r="P243" s="338">
        <v>43412</v>
      </c>
      <c r="Q243" s="339">
        <v>86.331933680000006</v>
      </c>
      <c r="R243" s="339">
        <v>104.63312664312004</v>
      </c>
      <c r="S243" s="334">
        <v>3</v>
      </c>
      <c r="T243" s="336">
        <v>9.4112498757521257E-2</v>
      </c>
      <c r="U243" s="647">
        <v>0.92042347944924829</v>
      </c>
      <c r="V243" s="336">
        <v>0.1087880555781644</v>
      </c>
      <c r="W243" s="647">
        <v>0.93620235488658399</v>
      </c>
      <c r="X243" s="336">
        <v>0.1564299115021015</v>
      </c>
      <c r="Y243" s="647">
        <v>1.0148944513674791</v>
      </c>
      <c r="Z243" s="336">
        <v>0.19983760594190558</v>
      </c>
      <c r="AA243" s="647">
        <v>1.0472201756189818</v>
      </c>
      <c r="AB243" s="336">
        <v>1.3540687186601192E-2</v>
      </c>
      <c r="AC243" s="340">
        <v>-0.54748903853519038</v>
      </c>
      <c r="AD243" s="813">
        <v>0</v>
      </c>
      <c r="AE243" s="337" t="s">
        <v>1784</v>
      </c>
      <c r="AF243" s="787" t="s">
        <v>1755</v>
      </c>
      <c r="AG243" s="341" t="s">
        <v>1436</v>
      </c>
      <c r="AH243" s="341" t="s">
        <v>1742</v>
      </c>
      <c r="AI243" s="341">
        <v>1000</v>
      </c>
      <c r="AJ243" s="341">
        <v>1000</v>
      </c>
      <c r="AK243" s="341">
        <v>1000</v>
      </c>
      <c r="AL243" s="336">
        <v>0.02</v>
      </c>
      <c r="AM243" s="336">
        <v>0.2</v>
      </c>
      <c r="AN243" s="647" t="s">
        <v>64</v>
      </c>
      <c r="AO243" s="334" t="s">
        <v>1324</v>
      </c>
      <c r="AP243" s="337" t="s">
        <v>1757</v>
      </c>
      <c r="AQ243" s="343" t="s">
        <v>668</v>
      </c>
      <c r="AR243" s="336">
        <v>4.0000000000000001E-3</v>
      </c>
      <c r="AS243" s="336">
        <v>4.0000000000000001E-3</v>
      </c>
      <c r="AT243" s="336" t="s">
        <v>1418</v>
      </c>
      <c r="AW243" s="192"/>
      <c r="AX243" s="192"/>
      <c r="AY243" s="178"/>
      <c r="AZ243" s="178"/>
      <c r="BA243" s="178"/>
      <c r="BB243" s="794"/>
      <c r="BC243" s="178"/>
      <c r="BD243" s="178"/>
      <c r="BE243" s="178"/>
      <c r="BF243" s="178"/>
      <c r="BG243" s="794"/>
      <c r="BH243" s="180"/>
      <c r="BI243" s="193"/>
      <c r="BJ243" s="193"/>
      <c r="BK243" s="193"/>
      <c r="BL243" s="180"/>
      <c r="BM243" s="180"/>
      <c r="BN243" s="180"/>
      <c r="BO243" s="180"/>
      <c r="BP243" s="180"/>
      <c r="BQ243" s="180"/>
      <c r="BR243" s="180"/>
      <c r="BS243" s="180"/>
      <c r="BT243" s="181"/>
      <c r="BU243" s="182"/>
      <c r="BV243" s="183"/>
      <c r="BW243" s="179"/>
    </row>
    <row r="244" spans="2:75" customFormat="1" ht="18.75">
      <c r="B244" s="330" t="s">
        <v>1392</v>
      </c>
      <c r="C244" s="331">
        <v>43778868000120</v>
      </c>
      <c r="D244" s="332" t="s">
        <v>11</v>
      </c>
      <c r="E244" s="332" t="s">
        <v>621</v>
      </c>
      <c r="F244" s="332" t="s">
        <v>672</v>
      </c>
      <c r="G244" s="333" t="s">
        <v>866</v>
      </c>
      <c r="H244" s="333" t="s">
        <v>34</v>
      </c>
      <c r="I244" s="333" t="s">
        <v>1418</v>
      </c>
      <c r="J244" s="333" t="s">
        <v>608</v>
      </c>
      <c r="K244" s="334" t="s">
        <v>48</v>
      </c>
      <c r="L244" s="335" t="s">
        <v>1418</v>
      </c>
      <c r="M244" s="335" t="s">
        <v>34</v>
      </c>
      <c r="N244" s="334">
        <v>639011</v>
      </c>
      <c r="O244" s="334" t="s">
        <v>1321</v>
      </c>
      <c r="P244" s="338">
        <v>44543</v>
      </c>
      <c r="Q244" s="339"/>
      <c r="R244" s="339"/>
      <c r="S244" s="334">
        <v>3</v>
      </c>
      <c r="T244" s="336"/>
      <c r="U244" s="647"/>
      <c r="V244" s="336"/>
      <c r="W244" s="647"/>
      <c r="X244" s="336"/>
      <c r="Y244" s="647"/>
      <c r="Z244" s="336"/>
      <c r="AA244" s="647"/>
      <c r="AB244" s="336"/>
      <c r="AC244" s="340"/>
      <c r="AD244" s="813">
        <v>43774619000166</v>
      </c>
      <c r="AE244" s="337" t="s">
        <v>1797</v>
      </c>
      <c r="AF244" s="787" t="s">
        <v>1736</v>
      </c>
      <c r="AG244" s="341" t="s">
        <v>1437</v>
      </c>
      <c r="AH244" s="341" t="s">
        <v>1742</v>
      </c>
      <c r="AI244" s="341">
        <v>20000</v>
      </c>
      <c r="AJ244" s="341">
        <v>5000</v>
      </c>
      <c r="AK244" s="341">
        <v>20000</v>
      </c>
      <c r="AL244" s="336">
        <v>7.4999999999999997E-3</v>
      </c>
      <c r="AM244" s="336">
        <v>0.2</v>
      </c>
      <c r="AN244" s="647" t="s">
        <v>636</v>
      </c>
      <c r="AO244" s="334" t="s">
        <v>1324</v>
      </c>
      <c r="AP244" s="337" t="s">
        <v>1744</v>
      </c>
      <c r="AQ244" s="343" t="s">
        <v>683</v>
      </c>
      <c r="AR244" s="336">
        <v>2.0002499999999999E-3</v>
      </c>
      <c r="AS244" s="336">
        <v>2.0002499999999999E-3</v>
      </c>
      <c r="AT244" s="336" t="s">
        <v>1418</v>
      </c>
      <c r="AW244" s="192"/>
      <c r="AX244" s="192"/>
      <c r="AY244" s="178"/>
      <c r="AZ244" s="178"/>
      <c r="BA244" s="178"/>
      <c r="BB244" s="794"/>
      <c r="BC244" s="178"/>
      <c r="BD244" s="178"/>
      <c r="BE244" s="178"/>
      <c r="BF244" s="178"/>
      <c r="BG244" s="794"/>
      <c r="BH244" s="180"/>
      <c r="BI244" s="193"/>
      <c r="BJ244" s="193"/>
      <c r="BK244" s="193"/>
      <c r="BL244" s="180"/>
      <c r="BM244" s="180"/>
      <c r="BN244" s="180"/>
      <c r="BO244" s="180"/>
      <c r="BP244" s="180"/>
      <c r="BQ244" s="180"/>
      <c r="BR244" s="180"/>
      <c r="BS244" s="180"/>
      <c r="BT244" s="181"/>
      <c r="BU244" s="182"/>
      <c r="BV244" s="183"/>
      <c r="BW244" s="179"/>
    </row>
    <row r="245" spans="2:75" customFormat="1" ht="18.75">
      <c r="B245" s="330" t="s">
        <v>793</v>
      </c>
      <c r="C245" s="331">
        <v>38110723000116</v>
      </c>
      <c r="D245" s="332" t="s">
        <v>14</v>
      </c>
      <c r="E245" s="332" t="s">
        <v>607</v>
      </c>
      <c r="F245" s="332" t="s">
        <v>860</v>
      </c>
      <c r="G245" s="333" t="s">
        <v>866</v>
      </c>
      <c r="H245" s="333" t="s">
        <v>34</v>
      </c>
      <c r="I245" s="333" t="s">
        <v>34</v>
      </c>
      <c r="J245" s="333" t="s">
        <v>690</v>
      </c>
      <c r="K245" s="334" t="s">
        <v>1418</v>
      </c>
      <c r="L245" s="335" t="s">
        <v>1418</v>
      </c>
      <c r="M245" s="335" t="s">
        <v>1415</v>
      </c>
      <c r="N245" s="334">
        <v>553875</v>
      </c>
      <c r="O245" s="334" t="s">
        <v>1321</v>
      </c>
      <c r="P245" s="338">
        <v>44093</v>
      </c>
      <c r="Q245" s="339">
        <v>1.6070523400000001</v>
      </c>
      <c r="R245" s="339">
        <v>1.8049039242622944</v>
      </c>
      <c r="S245" s="334">
        <v>3</v>
      </c>
      <c r="T245" s="336">
        <v>-7.0916489935033522E-2</v>
      </c>
      <c r="U245" s="647">
        <v>-0.69356571420450852</v>
      </c>
      <c r="V245" s="336">
        <v>-8.873994994808776E-2</v>
      </c>
      <c r="W245" s="647">
        <v>-0.76367345360102779</v>
      </c>
      <c r="X245" s="336">
        <v>5.8215971614956619E-2</v>
      </c>
      <c r="Y245" s="647">
        <v>0.37769673335263887</v>
      </c>
      <c r="Z245" s="336"/>
      <c r="AA245" s="647"/>
      <c r="AB245" s="336">
        <v>0.24294669937916605</v>
      </c>
      <c r="AC245" s="340">
        <v>-0.84356520940133839</v>
      </c>
      <c r="AD245" s="813">
        <v>37174238000143</v>
      </c>
      <c r="AE245" s="337" t="s">
        <v>1790</v>
      </c>
      <c r="AF245" s="787" t="s">
        <v>1790</v>
      </c>
      <c r="AG245" s="341" t="s">
        <v>1439</v>
      </c>
      <c r="AH245" s="341" t="s">
        <v>1742</v>
      </c>
      <c r="AI245" s="341">
        <v>200</v>
      </c>
      <c r="AJ245" s="341">
        <v>200</v>
      </c>
      <c r="AK245" s="341">
        <v>200</v>
      </c>
      <c r="AL245" s="336">
        <v>0.01</v>
      </c>
      <c r="AM245" s="336">
        <v>0.2</v>
      </c>
      <c r="AN245" s="647" t="s">
        <v>2147</v>
      </c>
      <c r="AO245" s="334" t="s">
        <v>1324</v>
      </c>
      <c r="AP245" s="337" t="s">
        <v>1739</v>
      </c>
      <c r="AQ245" s="343" t="s">
        <v>694</v>
      </c>
      <c r="AR245" s="336">
        <v>3.333E-3</v>
      </c>
      <c r="AS245" s="336">
        <v>3.333E-3</v>
      </c>
      <c r="AT245" s="336" t="s">
        <v>1418</v>
      </c>
      <c r="AW245" s="192"/>
      <c r="AX245" s="192"/>
      <c r="AY245" s="178"/>
      <c r="AZ245" s="178"/>
      <c r="BA245" s="178"/>
      <c r="BB245" s="794"/>
      <c r="BC245" s="178"/>
      <c r="BD245" s="178"/>
      <c r="BE245" s="178"/>
      <c r="BF245" s="178"/>
      <c r="BG245" s="794"/>
      <c r="BH245" s="180"/>
      <c r="BI245" s="193"/>
      <c r="BJ245" s="193"/>
      <c r="BK245" s="193"/>
      <c r="BL245" s="180"/>
      <c r="BM245" s="180"/>
      <c r="BN245" s="180"/>
      <c r="BO245" s="180"/>
      <c r="BP245" s="180"/>
      <c r="BQ245" s="180"/>
      <c r="BR245" s="180"/>
      <c r="BS245" s="180"/>
      <c r="BT245" s="181"/>
      <c r="BU245" s="182"/>
      <c r="BV245" s="183"/>
      <c r="BW245" s="179"/>
    </row>
    <row r="246" spans="2:75" customFormat="1" ht="18.75">
      <c r="B246" s="330" t="s">
        <v>61</v>
      </c>
      <c r="C246" s="331">
        <v>9599346000122</v>
      </c>
      <c r="D246" s="332" t="s">
        <v>14</v>
      </c>
      <c r="E246" s="332" t="s">
        <v>607</v>
      </c>
      <c r="F246" s="332" t="s">
        <v>1418</v>
      </c>
      <c r="G246" s="333" t="s">
        <v>1418</v>
      </c>
      <c r="H246" s="333" t="s">
        <v>34</v>
      </c>
      <c r="I246" s="333" t="s">
        <v>34</v>
      </c>
      <c r="J246" s="333" t="s">
        <v>608</v>
      </c>
      <c r="K246" s="334" t="s">
        <v>48</v>
      </c>
      <c r="L246" s="335" t="s">
        <v>1418</v>
      </c>
      <c r="M246" s="335" t="s">
        <v>1415</v>
      </c>
      <c r="N246" s="334">
        <v>213705</v>
      </c>
      <c r="O246" s="334" t="s">
        <v>1321</v>
      </c>
      <c r="P246" s="338">
        <v>39631</v>
      </c>
      <c r="Q246" s="339">
        <v>223.975527</v>
      </c>
      <c r="R246" s="339">
        <v>210.40817861200003</v>
      </c>
      <c r="S246" s="334">
        <v>4</v>
      </c>
      <c r="T246" s="336">
        <v>0.14773170480454612</v>
      </c>
      <c r="U246" s="647">
        <v>1.4448211614432636</v>
      </c>
      <c r="V246" s="336">
        <v>0.13537427087459752</v>
      </c>
      <c r="W246" s="647">
        <v>1.1649965661238539</v>
      </c>
      <c r="X246" s="336">
        <v>0.31966487492374562</v>
      </c>
      <c r="Y246" s="647">
        <v>2.073939087108863</v>
      </c>
      <c r="Z246" s="336">
        <v>0.18595488421101214</v>
      </c>
      <c r="AA246" s="647">
        <v>0.97446977300796334</v>
      </c>
      <c r="AB246" s="336">
        <v>0.16771981686717063</v>
      </c>
      <c r="AC246" s="340">
        <v>0.11431468174520733</v>
      </c>
      <c r="AD246" s="813">
        <v>0</v>
      </c>
      <c r="AE246" s="337" t="s">
        <v>1815</v>
      </c>
      <c r="AF246" s="787" t="s">
        <v>1780</v>
      </c>
      <c r="AG246" s="341" t="s">
        <v>719</v>
      </c>
      <c r="AH246" s="341" t="s">
        <v>1742</v>
      </c>
      <c r="AI246" s="341">
        <v>500</v>
      </c>
      <c r="AJ246" s="341">
        <v>100</v>
      </c>
      <c r="AK246" s="341">
        <v>500</v>
      </c>
      <c r="AL246" s="336">
        <v>0.02</v>
      </c>
      <c r="AM246" s="336">
        <v>0.2</v>
      </c>
      <c r="AN246" s="647" t="s">
        <v>666</v>
      </c>
      <c r="AO246" s="334" t="s">
        <v>1324</v>
      </c>
      <c r="AP246" s="337" t="s">
        <v>1739</v>
      </c>
      <c r="AQ246" s="343" t="s">
        <v>667</v>
      </c>
      <c r="AR246" s="336">
        <v>3.3333333333333301E-3</v>
      </c>
      <c r="AS246" s="336">
        <v>3.3333333333333301E-3</v>
      </c>
      <c r="AT246" s="336" t="s">
        <v>1418</v>
      </c>
      <c r="AW246" s="192"/>
      <c r="AX246" s="192"/>
      <c r="AY246" s="178"/>
      <c r="AZ246" s="178"/>
      <c r="BA246" s="178"/>
      <c r="BB246" s="794"/>
      <c r="BC246" s="178"/>
      <c r="BD246" s="178"/>
      <c r="BE246" s="178"/>
      <c r="BF246" s="178"/>
      <c r="BG246" s="794"/>
      <c r="BH246" s="180"/>
      <c r="BI246" s="193"/>
      <c r="BJ246" s="193"/>
      <c r="BK246" s="193"/>
      <c r="BL246" s="180"/>
      <c r="BM246" s="180"/>
      <c r="BN246" s="180"/>
      <c r="BO246" s="180"/>
      <c r="BP246" s="180"/>
      <c r="BQ246" s="180"/>
      <c r="BR246" s="180"/>
      <c r="BS246" s="180"/>
      <c r="BT246" s="181"/>
      <c r="BU246" s="182"/>
      <c r="BV246" s="183"/>
      <c r="BW246" s="179"/>
    </row>
    <row r="247" spans="2:75" customFormat="1" ht="18.75">
      <c r="B247" s="330" t="s">
        <v>797</v>
      </c>
      <c r="C247" s="331">
        <v>43617048000156</v>
      </c>
      <c r="D247" s="332" t="s">
        <v>14</v>
      </c>
      <c r="E247" s="332" t="s">
        <v>607</v>
      </c>
      <c r="F247" s="332" t="s">
        <v>1418</v>
      </c>
      <c r="G247" s="333" t="s">
        <v>1418</v>
      </c>
      <c r="H247" s="333" t="s">
        <v>34</v>
      </c>
      <c r="I247" s="333" t="s">
        <v>34</v>
      </c>
      <c r="J247" s="333" t="s">
        <v>608</v>
      </c>
      <c r="K247" s="334" t="s">
        <v>48</v>
      </c>
      <c r="L247" s="335" t="s">
        <v>1418</v>
      </c>
      <c r="M247" s="335" t="s">
        <v>1415</v>
      </c>
      <c r="N247" s="334">
        <v>621285</v>
      </c>
      <c r="O247" s="334" t="s">
        <v>1321</v>
      </c>
      <c r="P247" s="338">
        <v>44492</v>
      </c>
      <c r="Q247" s="339">
        <v>2.0929945299999999</v>
      </c>
      <c r="R247" s="339">
        <v>2.0743997780000001</v>
      </c>
      <c r="S247" s="334">
        <v>4</v>
      </c>
      <c r="T247" s="336">
        <v>2.9907790190441208E-2</v>
      </c>
      <c r="U247" s="647">
        <v>0.29249921820319358</v>
      </c>
      <c r="V247" s="336">
        <v>2.9907790190441208E-2</v>
      </c>
      <c r="W247" s="647">
        <v>0.25737884050723814</v>
      </c>
      <c r="X247" s="336"/>
      <c r="Y247" s="647"/>
      <c r="Z247" s="336"/>
      <c r="AA247" s="647"/>
      <c r="AB247" s="336">
        <v>0.19559572873385672</v>
      </c>
      <c r="AC247" s="340">
        <v>-0.44118367898533878</v>
      </c>
      <c r="AD247" s="813">
        <v>40054367000102</v>
      </c>
      <c r="AE247" s="337" t="s">
        <v>1790</v>
      </c>
      <c r="AF247" s="787" t="s">
        <v>1790</v>
      </c>
      <c r="AG247" s="341" t="s">
        <v>1439</v>
      </c>
      <c r="AH247" s="341" t="s">
        <v>1742</v>
      </c>
      <c r="AI247" s="341">
        <v>200</v>
      </c>
      <c r="AJ247" s="341">
        <v>200</v>
      </c>
      <c r="AK247" s="341">
        <v>200</v>
      </c>
      <c r="AL247" s="336">
        <v>0</v>
      </c>
      <c r="AM247" s="336">
        <v>0</v>
      </c>
      <c r="AN247" s="647" t="s">
        <v>2147</v>
      </c>
      <c r="AO247" s="334" t="s">
        <v>1324</v>
      </c>
      <c r="AP247" s="337" t="s">
        <v>1739</v>
      </c>
      <c r="AQ247" s="343" t="s">
        <v>659</v>
      </c>
      <c r="AR247" s="336">
        <v>3.3333333333333301E-3</v>
      </c>
      <c r="AS247" s="336">
        <v>3.3333333333333301E-3</v>
      </c>
      <c r="AT247" s="336" t="s">
        <v>1418</v>
      </c>
      <c r="AW247" s="192"/>
      <c r="AX247" s="192"/>
      <c r="AY247" s="178"/>
      <c r="AZ247" s="178"/>
      <c r="BA247" s="178"/>
      <c r="BB247" s="794"/>
      <c r="BC247" s="178"/>
      <c r="BD247" s="178"/>
      <c r="BE247" s="178"/>
      <c r="BF247" s="178"/>
      <c r="BG247" s="794"/>
      <c r="BH247" s="180"/>
      <c r="BI247" s="193"/>
      <c r="BJ247" s="193"/>
      <c r="BK247" s="193"/>
      <c r="BL247" s="180"/>
      <c r="BM247" s="180"/>
      <c r="BN247" s="180"/>
      <c r="BO247" s="180"/>
      <c r="BP247" s="180"/>
      <c r="BQ247" s="180"/>
      <c r="BR247" s="180"/>
      <c r="BS247" s="180"/>
      <c r="BT247" s="181"/>
      <c r="BU247" s="182"/>
      <c r="BV247" s="183"/>
      <c r="BW247" s="179"/>
    </row>
    <row r="248" spans="2:75" customFormat="1" ht="18.75">
      <c r="B248" s="330" t="s">
        <v>478</v>
      </c>
      <c r="C248" s="331">
        <v>74326471000120</v>
      </c>
      <c r="D248" s="332" t="s">
        <v>11</v>
      </c>
      <c r="E248" s="332" t="s">
        <v>661</v>
      </c>
      <c r="F248" s="332" t="s">
        <v>1418</v>
      </c>
      <c r="G248" s="333" t="s">
        <v>1418</v>
      </c>
      <c r="H248" s="333" t="s">
        <v>34</v>
      </c>
      <c r="I248" s="333" t="s">
        <v>34</v>
      </c>
      <c r="J248" s="333" t="s">
        <v>611</v>
      </c>
      <c r="K248" s="334" t="s">
        <v>48</v>
      </c>
      <c r="L248" s="335" t="s">
        <v>1418</v>
      </c>
      <c r="M248" s="335" t="s">
        <v>1415</v>
      </c>
      <c r="N248" s="334">
        <v>14761</v>
      </c>
      <c r="O248" s="334" t="s">
        <v>1321</v>
      </c>
      <c r="P248" s="338">
        <v>34613</v>
      </c>
      <c r="Q248" s="339">
        <v>13.01407</v>
      </c>
      <c r="R248" s="339">
        <v>21.562428572000016</v>
      </c>
      <c r="S248" s="334">
        <v>4</v>
      </c>
      <c r="T248" s="336">
        <v>-0.17880685274331287</v>
      </c>
      <c r="U248" s="647">
        <v>-1.7487371786334245</v>
      </c>
      <c r="V248" s="336">
        <v>-0.16183534571536295</v>
      </c>
      <c r="W248" s="647">
        <v>-1.3927138504074705</v>
      </c>
      <c r="X248" s="336">
        <v>-0.20890320405890761</v>
      </c>
      <c r="Y248" s="647">
        <v>-1.355333520529578</v>
      </c>
      <c r="Z248" s="336">
        <v>0.20235197077294531</v>
      </c>
      <c r="AA248" s="647">
        <v>1.0603963421744254</v>
      </c>
      <c r="AB248" s="336">
        <v>0.14761609501375667</v>
      </c>
      <c r="AC248" s="340">
        <v>-1.8835126283249435</v>
      </c>
      <c r="AD248" s="813">
        <v>0</v>
      </c>
      <c r="AE248" s="337" t="s">
        <v>1745</v>
      </c>
      <c r="AF248" s="787" t="s">
        <v>1746</v>
      </c>
      <c r="AG248" s="341" t="s">
        <v>719</v>
      </c>
      <c r="AH248" s="341" t="s">
        <v>1742</v>
      </c>
      <c r="AI248" s="341">
        <v>100</v>
      </c>
      <c r="AJ248" s="341">
        <v>100</v>
      </c>
      <c r="AK248" s="341">
        <v>100</v>
      </c>
      <c r="AL248" s="336">
        <v>5.0000000000000001E-3</v>
      </c>
      <c r="AM248" s="336">
        <v>0</v>
      </c>
      <c r="AN248" s="647" t="s">
        <v>2147</v>
      </c>
      <c r="AO248" s="334" t="s">
        <v>1324</v>
      </c>
      <c r="AP248" s="337" t="s">
        <v>1744</v>
      </c>
      <c r="AQ248" s="343" t="s">
        <v>660</v>
      </c>
      <c r="AR248" s="336">
        <v>1.33333333333333E-3</v>
      </c>
      <c r="AS248" s="336">
        <v>1.33333333333333E-3</v>
      </c>
      <c r="AT248" s="336" t="s">
        <v>1418</v>
      </c>
      <c r="AW248" s="192"/>
      <c r="AX248" s="192"/>
      <c r="AY248" s="178"/>
      <c r="AZ248" s="178"/>
      <c r="BA248" s="178"/>
      <c r="BB248" s="794"/>
      <c r="BC248" s="178"/>
      <c r="BD248" s="178"/>
      <c r="BE248" s="178"/>
      <c r="BF248" s="178"/>
      <c r="BG248" s="794"/>
      <c r="BH248" s="180"/>
      <c r="BI248" s="193"/>
      <c r="BJ248" s="193"/>
      <c r="BK248" s="193"/>
      <c r="BL248" s="180"/>
      <c r="BM248" s="180"/>
      <c r="BN248" s="180"/>
      <c r="BO248" s="180"/>
      <c r="BP248" s="180"/>
      <c r="BQ248" s="180"/>
      <c r="BR248" s="180"/>
      <c r="BS248" s="180"/>
      <c r="BT248" s="181"/>
      <c r="BU248" s="182"/>
      <c r="BV248" s="183"/>
      <c r="BW248" s="179"/>
    </row>
    <row r="249" spans="2:75" customFormat="1" ht="18.75">
      <c r="B249" s="330" t="s">
        <v>579</v>
      </c>
      <c r="C249" s="331">
        <v>37703644000156</v>
      </c>
      <c r="D249" s="332" t="s">
        <v>14</v>
      </c>
      <c r="E249" s="332" t="s">
        <v>607</v>
      </c>
      <c r="F249" s="332" t="s">
        <v>1418</v>
      </c>
      <c r="G249" s="333" t="s">
        <v>1418</v>
      </c>
      <c r="H249" s="333" t="s">
        <v>34</v>
      </c>
      <c r="I249" s="333" t="s">
        <v>34</v>
      </c>
      <c r="J249" s="333" t="s">
        <v>611</v>
      </c>
      <c r="K249" s="334" t="s">
        <v>49</v>
      </c>
      <c r="L249" s="335" t="s">
        <v>1418</v>
      </c>
      <c r="M249" s="335" t="s">
        <v>1415</v>
      </c>
      <c r="N249" s="334">
        <v>557821</v>
      </c>
      <c r="O249" s="334" t="s">
        <v>1321</v>
      </c>
      <c r="P249" s="338">
        <v>44135</v>
      </c>
      <c r="Q249" s="339">
        <v>25.26598388</v>
      </c>
      <c r="R249" s="339">
        <v>88.321849677039992</v>
      </c>
      <c r="S249" s="334">
        <v>4</v>
      </c>
      <c r="T249" s="336">
        <v>-0.31959239839094844</v>
      </c>
      <c r="U249" s="647">
        <v>-3.1256246642693513</v>
      </c>
      <c r="V249" s="336">
        <v>-0.30753863747797439</v>
      </c>
      <c r="W249" s="647">
        <v>-2.6465993448942675</v>
      </c>
      <c r="X249" s="336">
        <v>-9.9064719972585147E-2</v>
      </c>
      <c r="Y249" s="647">
        <v>-0.64271745512749379</v>
      </c>
      <c r="Z249" s="336"/>
      <c r="AA249" s="647"/>
      <c r="AB249" s="336">
        <v>0.21213675062322204</v>
      </c>
      <c r="AC249" s="340">
        <v>-1.9974854409722025</v>
      </c>
      <c r="AD249" s="813">
        <v>0</v>
      </c>
      <c r="AE249" s="337" t="s">
        <v>1745</v>
      </c>
      <c r="AF249" s="787" t="s">
        <v>1746</v>
      </c>
      <c r="AG249" s="341" t="s">
        <v>719</v>
      </c>
      <c r="AH249" s="341" t="s">
        <v>1737</v>
      </c>
      <c r="AI249" s="341">
        <v>1000</v>
      </c>
      <c r="AJ249" s="341">
        <v>500</v>
      </c>
      <c r="AK249" s="341">
        <v>500</v>
      </c>
      <c r="AL249" s="336">
        <v>5.0000000000000001E-3</v>
      </c>
      <c r="AM249" s="336">
        <v>0</v>
      </c>
      <c r="AN249" s="647" t="s">
        <v>2147</v>
      </c>
      <c r="AO249" s="334" t="s">
        <v>1324</v>
      </c>
      <c r="AP249" s="337" t="s">
        <v>1739</v>
      </c>
      <c r="AQ249" s="343" t="s">
        <v>687</v>
      </c>
      <c r="AR249" s="336">
        <v>0</v>
      </c>
      <c r="AS249" s="336">
        <v>0</v>
      </c>
      <c r="AT249" s="336" t="s">
        <v>1418</v>
      </c>
      <c r="AW249" s="192"/>
      <c r="AX249" s="192"/>
      <c r="AY249" s="178"/>
      <c r="AZ249" s="178"/>
      <c r="BA249" s="178"/>
      <c r="BB249" s="794"/>
      <c r="BC249" s="178"/>
      <c r="BD249" s="178"/>
      <c r="BE249" s="178"/>
      <c r="BF249" s="178"/>
      <c r="BG249" s="794"/>
      <c r="BH249" s="180"/>
      <c r="BI249" s="193"/>
      <c r="BJ249" s="193"/>
      <c r="BK249" s="193"/>
      <c r="BL249" s="180"/>
      <c r="BM249" s="180"/>
      <c r="BN249" s="180"/>
      <c r="BO249" s="180"/>
      <c r="BP249" s="180"/>
      <c r="BQ249" s="180"/>
      <c r="BR249" s="180"/>
      <c r="BS249" s="180"/>
      <c r="BT249" s="181"/>
      <c r="BU249" s="182"/>
      <c r="BV249" s="183"/>
      <c r="BW249" s="179"/>
    </row>
    <row r="250" spans="2:75" customFormat="1" ht="18.75">
      <c r="B250" s="330" t="s">
        <v>135</v>
      </c>
      <c r="C250" s="331">
        <v>38389079000167</v>
      </c>
      <c r="D250" s="332" t="s">
        <v>11</v>
      </c>
      <c r="E250" s="332" t="s">
        <v>661</v>
      </c>
      <c r="F250" s="332" t="s">
        <v>1418</v>
      </c>
      <c r="G250" s="333" t="s">
        <v>1418</v>
      </c>
      <c r="H250" s="333" t="s">
        <v>34</v>
      </c>
      <c r="I250" s="333" t="s">
        <v>34</v>
      </c>
      <c r="J250" s="333" t="s">
        <v>611</v>
      </c>
      <c r="K250" s="334" t="s">
        <v>49</v>
      </c>
      <c r="L250" s="335" t="s">
        <v>1418</v>
      </c>
      <c r="M250" s="335" t="s">
        <v>1415</v>
      </c>
      <c r="N250" s="334">
        <v>557471</v>
      </c>
      <c r="O250" s="334" t="s">
        <v>1321</v>
      </c>
      <c r="P250" s="338">
        <v>44135</v>
      </c>
      <c r="Q250" s="339">
        <v>8.4262384699999995</v>
      </c>
      <c r="R250" s="339">
        <v>37.443922922016156</v>
      </c>
      <c r="S250" s="334">
        <v>4</v>
      </c>
      <c r="T250" s="336">
        <v>-0.18376384827507852</v>
      </c>
      <c r="U250" s="647">
        <v>-1.7972167656723086</v>
      </c>
      <c r="V250" s="336">
        <v>-0.19208210753628863</v>
      </c>
      <c r="W250" s="647">
        <v>-1.6530097946078737</v>
      </c>
      <c r="X250" s="336">
        <v>-0.19236535017541412</v>
      </c>
      <c r="Y250" s="647">
        <v>-1.2480383364901868</v>
      </c>
      <c r="Z250" s="336"/>
      <c r="AA250" s="647"/>
      <c r="AB250" s="336">
        <v>0.16134749688434652</v>
      </c>
      <c r="AC250" s="340">
        <v>-1.9106806543415293</v>
      </c>
      <c r="AD250" s="813">
        <v>0</v>
      </c>
      <c r="AE250" s="337" t="s">
        <v>1745</v>
      </c>
      <c r="AF250" s="787" t="s">
        <v>1746</v>
      </c>
      <c r="AG250" s="341" t="s">
        <v>719</v>
      </c>
      <c r="AH250" s="341" t="s">
        <v>1737</v>
      </c>
      <c r="AI250" s="341">
        <v>1000</v>
      </c>
      <c r="AJ250" s="341">
        <v>500</v>
      </c>
      <c r="AK250" s="341">
        <v>500</v>
      </c>
      <c r="AL250" s="336">
        <v>5.0000000000000001E-3</v>
      </c>
      <c r="AM250" s="336">
        <v>0</v>
      </c>
      <c r="AN250" s="647" t="s">
        <v>2147</v>
      </c>
      <c r="AO250" s="334" t="s">
        <v>1324</v>
      </c>
      <c r="AP250" s="337" t="s">
        <v>1757</v>
      </c>
      <c r="AQ250" s="343" t="s">
        <v>679</v>
      </c>
      <c r="AR250" s="336">
        <v>0</v>
      </c>
      <c r="AS250" s="336">
        <v>0</v>
      </c>
      <c r="AT250" s="336" t="s">
        <v>1418</v>
      </c>
      <c r="AW250" s="192"/>
      <c r="AX250" s="192"/>
      <c r="AY250" s="178"/>
      <c r="AZ250" s="178"/>
      <c r="BA250" s="178"/>
      <c r="BB250" s="794"/>
      <c r="BC250" s="178"/>
      <c r="BD250" s="178"/>
      <c r="BE250" s="178"/>
      <c r="BF250" s="178"/>
      <c r="BG250" s="794"/>
      <c r="BH250" s="180"/>
      <c r="BI250" s="193"/>
      <c r="BJ250" s="193"/>
      <c r="BK250" s="193"/>
      <c r="BL250" s="180"/>
      <c r="BM250" s="180"/>
      <c r="BN250" s="180"/>
      <c r="BO250" s="180"/>
      <c r="BP250" s="180"/>
      <c r="BQ250" s="180"/>
      <c r="BR250" s="180"/>
      <c r="BS250" s="180"/>
      <c r="BT250" s="181"/>
      <c r="BU250" s="182"/>
      <c r="BV250" s="183"/>
      <c r="BW250" s="179"/>
    </row>
    <row r="251" spans="2:75" customFormat="1" ht="18.75">
      <c r="B251" s="330" t="s">
        <v>850</v>
      </c>
      <c r="C251" s="331">
        <v>39800632000175</v>
      </c>
      <c r="D251" s="332" t="s">
        <v>14</v>
      </c>
      <c r="E251" s="332" t="s">
        <v>607</v>
      </c>
      <c r="F251" s="332" t="s">
        <v>1418</v>
      </c>
      <c r="G251" s="333" t="s">
        <v>1418</v>
      </c>
      <c r="H251" s="333" t="s">
        <v>34</v>
      </c>
      <c r="I251" s="333" t="s">
        <v>34</v>
      </c>
      <c r="J251" s="333" t="s">
        <v>611</v>
      </c>
      <c r="K251" s="334" t="s">
        <v>1418</v>
      </c>
      <c r="L251" s="335" t="s">
        <v>1418</v>
      </c>
      <c r="M251" s="335" t="s">
        <v>34</v>
      </c>
      <c r="N251" s="334">
        <v>563242</v>
      </c>
      <c r="O251" s="334" t="s">
        <v>1321</v>
      </c>
      <c r="P251" s="338">
        <v>44167</v>
      </c>
      <c r="Q251" s="339">
        <v>25.78487295</v>
      </c>
      <c r="R251" s="339">
        <v>46.722882033095217</v>
      </c>
      <c r="S251" s="334">
        <v>4</v>
      </c>
      <c r="T251" s="336">
        <v>-0.14893132221674588</v>
      </c>
      <c r="U251" s="647">
        <v>-1.4565534610540691</v>
      </c>
      <c r="V251" s="336">
        <v>-0.14277901012345307</v>
      </c>
      <c r="W251" s="647">
        <v>-1.2287198699852671</v>
      </c>
      <c r="X251" s="336"/>
      <c r="Y251" s="647"/>
      <c r="Z251" s="336"/>
      <c r="AA251" s="647"/>
      <c r="AB251" s="336">
        <v>0.21947374591811922</v>
      </c>
      <c r="AC251" s="340">
        <v>-1.1800064851817647</v>
      </c>
      <c r="AD251" s="813">
        <v>0</v>
      </c>
      <c r="AE251" s="337" t="s">
        <v>1808</v>
      </c>
      <c r="AF251" s="787" t="s">
        <v>1755</v>
      </c>
      <c r="AG251" s="341" t="s">
        <v>1436</v>
      </c>
      <c r="AH251" s="341" t="s">
        <v>1742</v>
      </c>
      <c r="AI251" s="341">
        <v>1</v>
      </c>
      <c r="AJ251" s="341">
        <v>1</v>
      </c>
      <c r="AK251" s="341">
        <v>1</v>
      </c>
      <c r="AL251" s="336">
        <v>0</v>
      </c>
      <c r="AM251" s="336">
        <v>0</v>
      </c>
      <c r="AN251" s="647" t="s">
        <v>34</v>
      </c>
      <c r="AO251" s="334" t="s">
        <v>1324</v>
      </c>
      <c r="AP251" s="337" t="s">
        <v>1739</v>
      </c>
      <c r="AQ251" s="343" t="s">
        <v>659</v>
      </c>
      <c r="AR251" s="336">
        <v>6.6666666666666697E-3</v>
      </c>
      <c r="AS251" s="336">
        <v>6.6666666666666697E-3</v>
      </c>
      <c r="AT251" s="336" t="s">
        <v>1418</v>
      </c>
      <c r="AW251" s="192"/>
      <c r="AX251" s="192"/>
      <c r="AY251" s="178"/>
      <c r="AZ251" s="178"/>
      <c r="BA251" s="178"/>
      <c r="BB251" s="178"/>
      <c r="BC251" s="178"/>
      <c r="BD251" s="178"/>
      <c r="BE251" s="178"/>
      <c r="BF251" s="178"/>
      <c r="BG251" s="794"/>
      <c r="BH251" s="180"/>
      <c r="BI251" s="193"/>
      <c r="BJ251" s="193"/>
      <c r="BK251" s="193"/>
      <c r="BL251" s="212"/>
      <c r="BM251" s="180"/>
      <c r="BN251" s="180"/>
      <c r="BO251" s="180"/>
      <c r="BP251" s="180"/>
      <c r="BQ251" s="180"/>
      <c r="BR251" s="180"/>
      <c r="BS251" s="180"/>
      <c r="BT251" s="180"/>
      <c r="BU251" s="180"/>
      <c r="BV251" s="183"/>
      <c r="BW251" s="178"/>
    </row>
    <row r="252" spans="2:75" customFormat="1" ht="18.75">
      <c r="B252" s="330" t="s">
        <v>602</v>
      </c>
      <c r="C252" s="331">
        <v>43508596000148</v>
      </c>
      <c r="D252" s="332" t="s">
        <v>14</v>
      </c>
      <c r="E252" s="332" t="s">
        <v>607</v>
      </c>
      <c r="F252" s="332" t="s">
        <v>1418</v>
      </c>
      <c r="G252" s="333" t="s">
        <v>866</v>
      </c>
      <c r="H252" s="333" t="s">
        <v>34</v>
      </c>
      <c r="I252" s="333" t="s">
        <v>34</v>
      </c>
      <c r="J252" s="333" t="s">
        <v>611</v>
      </c>
      <c r="K252" s="334" t="s">
        <v>1418</v>
      </c>
      <c r="L252" s="335" t="s">
        <v>1418</v>
      </c>
      <c r="M252" s="335" t="s">
        <v>1415</v>
      </c>
      <c r="N252" s="334">
        <v>617083</v>
      </c>
      <c r="O252" s="334" t="s">
        <v>1321</v>
      </c>
      <c r="P252" s="338">
        <v>44486</v>
      </c>
      <c r="Q252" s="339">
        <v>3.95</v>
      </c>
      <c r="R252" s="339">
        <v>4.2350413223140499</v>
      </c>
      <c r="S252" s="334">
        <v>4</v>
      </c>
      <c r="T252" s="336">
        <v>-0.23958333333333415</v>
      </c>
      <c r="U252" s="647">
        <v>-2.3431332521823323</v>
      </c>
      <c r="V252" s="336">
        <v>-0.29807692307692379</v>
      </c>
      <c r="W252" s="647">
        <v>-2.5651742357087897</v>
      </c>
      <c r="X252" s="336"/>
      <c r="Y252" s="647"/>
      <c r="Z252" s="336"/>
      <c r="AA252" s="647"/>
      <c r="AB252" s="336">
        <v>0.33693194091562401</v>
      </c>
      <c r="AC252" s="340">
        <v>-1.2295609473479145</v>
      </c>
      <c r="AD252" s="813">
        <v>0</v>
      </c>
      <c r="AE252" s="337" t="s">
        <v>1758</v>
      </c>
      <c r="AF252" s="787" t="s">
        <v>1755</v>
      </c>
      <c r="AG252" s="341" t="s">
        <v>1436</v>
      </c>
      <c r="AH252" s="341" t="s">
        <v>1742</v>
      </c>
      <c r="AI252" s="341">
        <v>0</v>
      </c>
      <c r="AJ252" s="341">
        <v>0</v>
      </c>
      <c r="AK252" s="341">
        <v>0</v>
      </c>
      <c r="AL252" s="336">
        <v>0</v>
      </c>
      <c r="AM252" s="336">
        <v>0</v>
      </c>
      <c r="AN252" s="647" t="s">
        <v>2152</v>
      </c>
      <c r="AO252" s="334" t="s">
        <v>1324</v>
      </c>
      <c r="AP252" s="337" t="s">
        <v>1757</v>
      </c>
      <c r="AQ252" s="343" t="s">
        <v>671</v>
      </c>
      <c r="AR252" s="336">
        <v>8.3325000000000001E-4</v>
      </c>
      <c r="AS252" s="336">
        <v>8.3325000000000001E-4</v>
      </c>
      <c r="AT252" s="336" t="s">
        <v>1418</v>
      </c>
      <c r="AW252" s="192"/>
      <c r="AX252" s="192"/>
      <c r="AY252" s="178"/>
      <c r="AZ252" s="178"/>
      <c r="BA252" s="178"/>
      <c r="BB252" s="178"/>
      <c r="BC252" s="178"/>
      <c r="BD252" s="178"/>
      <c r="BE252" s="178"/>
      <c r="BF252" s="178"/>
      <c r="BG252" s="794"/>
      <c r="BH252" s="180"/>
      <c r="BI252" s="193"/>
      <c r="BJ252" s="193"/>
      <c r="BK252" s="193"/>
      <c r="BL252" s="212"/>
      <c r="BM252" s="180"/>
      <c r="BN252" s="180"/>
      <c r="BO252" s="180"/>
      <c r="BP252" s="180"/>
      <c r="BQ252" s="180"/>
      <c r="BR252" s="180"/>
      <c r="BS252" s="180"/>
      <c r="BT252" s="180"/>
      <c r="BU252" s="180"/>
      <c r="BV252" s="183"/>
      <c r="BW252" s="178"/>
    </row>
    <row r="253" spans="2:75" customFormat="1" ht="18.75">
      <c r="B253" s="330" t="s">
        <v>497</v>
      </c>
      <c r="C253" s="331">
        <v>43274439000115</v>
      </c>
      <c r="D253" s="332" t="s">
        <v>14</v>
      </c>
      <c r="E253" s="332" t="s">
        <v>607</v>
      </c>
      <c r="F253" s="332" t="s">
        <v>1418</v>
      </c>
      <c r="G253" s="333" t="s">
        <v>1418</v>
      </c>
      <c r="H253" s="333" t="s">
        <v>34</v>
      </c>
      <c r="I253" s="333" t="s">
        <v>34</v>
      </c>
      <c r="J253" s="333" t="s">
        <v>611</v>
      </c>
      <c r="K253" s="334" t="s">
        <v>1418</v>
      </c>
      <c r="L253" s="335" t="s">
        <v>1418</v>
      </c>
      <c r="M253" s="335" t="s">
        <v>1415</v>
      </c>
      <c r="N253" s="334">
        <v>611301</v>
      </c>
      <c r="O253" s="334" t="s">
        <v>1321</v>
      </c>
      <c r="P253" s="338">
        <v>44444</v>
      </c>
      <c r="Q253" s="339">
        <v>4.83</v>
      </c>
      <c r="R253" s="339">
        <v>7.0845306122448992</v>
      </c>
      <c r="S253" s="334">
        <v>4</v>
      </c>
      <c r="T253" s="336">
        <v>-0.42276422764227728</v>
      </c>
      <c r="U253" s="647">
        <v>-4.1346487079866332</v>
      </c>
      <c r="V253" s="336">
        <v>-0.38793103448275978</v>
      </c>
      <c r="W253" s="647">
        <v>-3.3384358796210076</v>
      </c>
      <c r="X253" s="336"/>
      <c r="Y253" s="647"/>
      <c r="Z253" s="336"/>
      <c r="AA253" s="647"/>
      <c r="AB253" s="336">
        <v>0.42605139072348214</v>
      </c>
      <c r="AC253" s="340">
        <v>-1.1832668050061985</v>
      </c>
      <c r="AD253" s="813">
        <v>0</v>
      </c>
      <c r="AE253" s="337" t="s">
        <v>1758</v>
      </c>
      <c r="AF253" s="787" t="s">
        <v>1755</v>
      </c>
      <c r="AG253" s="341" t="s">
        <v>1436</v>
      </c>
      <c r="AH253" s="341" t="s">
        <v>1812</v>
      </c>
      <c r="AI253" s="341">
        <v>0</v>
      </c>
      <c r="AJ253" s="341">
        <v>0</v>
      </c>
      <c r="AK253" s="341">
        <v>0</v>
      </c>
      <c r="AL253" s="336">
        <v>0</v>
      </c>
      <c r="AM253" s="336">
        <v>0</v>
      </c>
      <c r="AN253" s="647" t="s">
        <v>34</v>
      </c>
      <c r="AO253" s="334" t="s">
        <v>1324</v>
      </c>
      <c r="AP253" s="337" t="s">
        <v>1757</v>
      </c>
      <c r="AQ253" s="343" t="s">
        <v>671</v>
      </c>
      <c r="AR253" s="336">
        <v>8.3325000000000001E-4</v>
      </c>
      <c r="AS253" s="336">
        <v>8.3325000000000001E-4</v>
      </c>
      <c r="AT253" s="336" t="s">
        <v>1418</v>
      </c>
      <c r="AW253" s="192"/>
      <c r="AX253" s="192"/>
      <c r="AY253" s="178"/>
      <c r="AZ253" s="178"/>
      <c r="BA253" s="178"/>
      <c r="BB253" s="794"/>
      <c r="BC253" s="178"/>
      <c r="BD253" s="178"/>
      <c r="BE253" s="178"/>
      <c r="BF253" s="178"/>
      <c r="BG253" s="794"/>
      <c r="BH253" s="180"/>
      <c r="BI253" s="193"/>
      <c r="BJ253" s="193"/>
      <c r="BK253" s="193"/>
      <c r="BL253" s="180"/>
      <c r="BM253" s="180"/>
      <c r="BN253" s="180"/>
      <c r="BO253" s="180"/>
      <c r="BP253" s="180"/>
      <c r="BQ253" s="180"/>
      <c r="BR253" s="180"/>
      <c r="BS253" s="180"/>
      <c r="BT253" s="181"/>
      <c r="BU253" s="182"/>
      <c r="BV253" s="183"/>
      <c r="BW253" s="179"/>
    </row>
    <row r="254" spans="2:75" customFormat="1" ht="18.75">
      <c r="B254" s="330" t="s">
        <v>2676</v>
      </c>
      <c r="C254" s="331">
        <v>27239065000140</v>
      </c>
      <c r="D254" s="332" t="s">
        <v>11</v>
      </c>
      <c r="E254" s="332" t="s">
        <v>1418</v>
      </c>
      <c r="F254" s="332" t="s">
        <v>1418</v>
      </c>
      <c r="G254" s="333" t="s">
        <v>1418</v>
      </c>
      <c r="H254" s="333" t="s">
        <v>1418</v>
      </c>
      <c r="I254" s="333" t="s">
        <v>1418</v>
      </c>
      <c r="J254" s="333" t="s">
        <v>608</v>
      </c>
      <c r="K254" s="334" t="s">
        <v>48</v>
      </c>
      <c r="L254" s="335" t="s">
        <v>1418</v>
      </c>
      <c r="M254" s="335" t="s">
        <v>1418</v>
      </c>
      <c r="N254" s="334">
        <v>441104</v>
      </c>
      <c r="O254" s="334" t="s">
        <v>1321</v>
      </c>
      <c r="P254" s="338">
        <v>42877</v>
      </c>
      <c r="Q254" s="339"/>
      <c r="R254" s="339"/>
      <c r="S254" s="334">
        <v>4</v>
      </c>
      <c r="T254" s="336"/>
      <c r="U254" s="647"/>
      <c r="V254" s="336"/>
      <c r="W254" s="647"/>
      <c r="X254" s="336"/>
      <c r="Y254" s="647"/>
      <c r="Z254" s="336"/>
      <c r="AA254" s="647"/>
      <c r="AB254" s="336"/>
      <c r="AC254" s="340"/>
      <c r="AD254" s="813">
        <v>30338838000150</v>
      </c>
      <c r="AE254" s="337" t="s">
        <v>2677</v>
      </c>
      <c r="AF254" s="787" t="s">
        <v>1736</v>
      </c>
      <c r="AG254" s="341" t="s">
        <v>1437</v>
      </c>
      <c r="AH254" s="341" t="s">
        <v>2144</v>
      </c>
      <c r="AI254" s="341">
        <v>0</v>
      </c>
      <c r="AJ254" s="341">
        <v>0</v>
      </c>
      <c r="AK254" s="341">
        <v>0</v>
      </c>
      <c r="AL254" s="336">
        <v>5.0000000000000001E-3</v>
      </c>
      <c r="AM254" s="336">
        <v>0</v>
      </c>
      <c r="AN254" s="647" t="s">
        <v>64</v>
      </c>
      <c r="AO254" s="334"/>
      <c r="AP254" s="337" t="s">
        <v>1744</v>
      </c>
      <c r="AQ254" s="343" t="s">
        <v>2215</v>
      </c>
      <c r="AR254" s="336">
        <v>0</v>
      </c>
      <c r="AS254" s="336">
        <v>0</v>
      </c>
      <c r="AT254" s="336" t="s">
        <v>1418</v>
      </c>
      <c r="AW254" s="192"/>
      <c r="AX254" s="192"/>
      <c r="AY254" s="178"/>
      <c r="AZ254" s="178"/>
      <c r="BA254" s="178"/>
      <c r="BB254" s="794"/>
      <c r="BC254" s="178"/>
      <c r="BD254" s="178"/>
      <c r="BE254" s="178"/>
      <c r="BF254" s="178"/>
      <c r="BG254" s="794"/>
      <c r="BH254" s="180"/>
      <c r="BI254" s="193"/>
      <c r="BJ254" s="193"/>
      <c r="BK254" s="193"/>
      <c r="BL254" s="180"/>
      <c r="BM254" s="180"/>
      <c r="BN254" s="180"/>
      <c r="BO254" s="180"/>
      <c r="BP254" s="180"/>
      <c r="BQ254" s="180"/>
      <c r="BR254" s="180"/>
      <c r="BS254" s="180"/>
      <c r="BT254" s="181"/>
      <c r="BU254" s="182"/>
      <c r="BV254" s="183"/>
      <c r="BW254" s="179"/>
    </row>
    <row r="255" spans="2:75" customFormat="1" ht="18.75">
      <c r="B255" s="330" t="s">
        <v>965</v>
      </c>
      <c r="C255" s="331">
        <v>38318112000168</v>
      </c>
      <c r="D255" s="332" t="s">
        <v>14</v>
      </c>
      <c r="E255" s="332" t="s">
        <v>607</v>
      </c>
      <c r="F255" s="332" t="s">
        <v>1418</v>
      </c>
      <c r="G255" s="333" t="s">
        <v>1418</v>
      </c>
      <c r="H255" s="333" t="s">
        <v>34</v>
      </c>
      <c r="I255" s="333" t="s">
        <v>34</v>
      </c>
      <c r="J255" s="333" t="s">
        <v>611</v>
      </c>
      <c r="K255" s="334" t="s">
        <v>49</v>
      </c>
      <c r="L255" s="335" t="s">
        <v>1418</v>
      </c>
      <c r="M255" s="335" t="s">
        <v>1415</v>
      </c>
      <c r="N255" s="334">
        <v>555959</v>
      </c>
      <c r="O255" s="334" t="s">
        <v>1321</v>
      </c>
      <c r="P255" s="338">
        <v>44095</v>
      </c>
      <c r="Q255" s="339">
        <v>8.2474615199999999</v>
      </c>
      <c r="R255" s="339">
        <v>13.121035896175288</v>
      </c>
      <c r="S255" s="334">
        <v>4</v>
      </c>
      <c r="T255" s="336">
        <v>-0.30086773529398425</v>
      </c>
      <c r="U255" s="647">
        <v>-2.9424968142307781</v>
      </c>
      <c r="V255" s="336">
        <v>-0.3240659848099755</v>
      </c>
      <c r="W255" s="647">
        <v>-2.788829495162287</v>
      </c>
      <c r="X255" s="336">
        <v>-0.26509157579234011</v>
      </c>
      <c r="Y255" s="647">
        <v>-1.7198754815653858</v>
      </c>
      <c r="Z255" s="336"/>
      <c r="AA255" s="647"/>
      <c r="AB255" s="336">
        <v>0.17559857362500408</v>
      </c>
      <c r="AC255" s="340">
        <v>-2.5072380094455777</v>
      </c>
      <c r="AD255" s="813">
        <v>38418180000107</v>
      </c>
      <c r="AE255" s="337" t="s">
        <v>1808</v>
      </c>
      <c r="AF255" s="787" t="s">
        <v>1755</v>
      </c>
      <c r="AG255" s="341" t="s">
        <v>1436</v>
      </c>
      <c r="AH255" s="341" t="s">
        <v>1737</v>
      </c>
      <c r="AI255" s="341">
        <v>10000</v>
      </c>
      <c r="AJ255" s="341">
        <v>10000</v>
      </c>
      <c r="AK255" s="341">
        <v>10000</v>
      </c>
      <c r="AL255" s="336">
        <v>5.0000000000000001E-3</v>
      </c>
      <c r="AM255" s="336">
        <v>0</v>
      </c>
      <c r="AN255" s="647" t="s">
        <v>34</v>
      </c>
      <c r="AO255" s="334" t="s">
        <v>1324</v>
      </c>
      <c r="AP255" s="337" t="s">
        <v>1739</v>
      </c>
      <c r="AQ255" s="343" t="s">
        <v>687</v>
      </c>
      <c r="AR255" s="336">
        <v>3.3E-3</v>
      </c>
      <c r="AS255" s="336">
        <v>3.3E-3</v>
      </c>
      <c r="AT255" s="336" t="s">
        <v>1418</v>
      </c>
      <c r="AW255" s="192"/>
      <c r="AX255" s="192"/>
      <c r="AY255" s="178"/>
      <c r="AZ255" s="178"/>
      <c r="BA255" s="178"/>
      <c r="BB255" s="794"/>
      <c r="BC255" s="178"/>
      <c r="BD255" s="178"/>
      <c r="BE255" s="178"/>
      <c r="BF255" s="178"/>
      <c r="BG255" s="794"/>
      <c r="BH255" s="180"/>
      <c r="BI255" s="193"/>
      <c r="BJ255" s="193"/>
      <c r="BK255" s="193"/>
      <c r="BL255" s="180"/>
      <c r="BM255" s="180"/>
      <c r="BN255" s="180"/>
      <c r="BO255" s="180"/>
      <c r="BP255" s="180"/>
      <c r="BQ255" s="180"/>
      <c r="BR255" s="180"/>
      <c r="BS255" s="180"/>
      <c r="BT255" s="181"/>
      <c r="BU255" s="182"/>
      <c r="BV255" s="183"/>
      <c r="BW255" s="179"/>
    </row>
    <row r="256" spans="2:75" customFormat="1" ht="18.75">
      <c r="B256" s="330" t="s">
        <v>983</v>
      </c>
      <c r="C256" s="331">
        <v>8140054000164</v>
      </c>
      <c r="D256" s="332" t="s">
        <v>14</v>
      </c>
      <c r="E256" s="332" t="s">
        <v>607</v>
      </c>
      <c r="F256" s="332" t="s">
        <v>1418</v>
      </c>
      <c r="G256" s="333" t="s">
        <v>1418</v>
      </c>
      <c r="H256" s="333" t="s">
        <v>34</v>
      </c>
      <c r="I256" s="333" t="s">
        <v>34</v>
      </c>
      <c r="J256" s="333" t="s">
        <v>608</v>
      </c>
      <c r="K256" s="334" t="s">
        <v>48</v>
      </c>
      <c r="L256" s="335" t="s">
        <v>1418</v>
      </c>
      <c r="M256" s="335" t="s">
        <v>34</v>
      </c>
      <c r="N256" s="334">
        <v>171751</v>
      </c>
      <c r="O256" s="334" t="s">
        <v>1321</v>
      </c>
      <c r="P256" s="338">
        <v>38989</v>
      </c>
      <c r="Q256" s="339">
        <v>94.670522000000005</v>
      </c>
      <c r="R256" s="339">
        <v>99.832106012145758</v>
      </c>
      <c r="S256" s="334">
        <v>4</v>
      </c>
      <c r="T256" s="336">
        <v>2.4048935472422261E-2</v>
      </c>
      <c r="U256" s="647">
        <v>0.2351994172592124</v>
      </c>
      <c r="V256" s="336">
        <v>3.3027275075619089E-2</v>
      </c>
      <c r="W256" s="647">
        <v>0.28422433452784113</v>
      </c>
      <c r="X256" s="336">
        <v>0.10478537998346527</v>
      </c>
      <c r="Y256" s="647">
        <v>0.67983226295070254</v>
      </c>
      <c r="Z256" s="336">
        <v>0.21600840323631809</v>
      </c>
      <c r="AA256" s="647">
        <v>1.1319609084892335</v>
      </c>
      <c r="AB256" s="336">
        <v>0.22617346671270772</v>
      </c>
      <c r="AC256" s="340">
        <v>-0.36774498583025067</v>
      </c>
      <c r="AD256" s="813">
        <v>0</v>
      </c>
      <c r="AE256" s="337" t="s">
        <v>1793</v>
      </c>
      <c r="AF256" s="787" t="s">
        <v>1794</v>
      </c>
      <c r="AG256" s="341" t="s">
        <v>736</v>
      </c>
      <c r="AH256" s="341" t="s">
        <v>1742</v>
      </c>
      <c r="AI256" s="341">
        <v>5000</v>
      </c>
      <c r="AJ256" s="341">
        <v>1000</v>
      </c>
      <c r="AK256" s="341">
        <v>1000</v>
      </c>
      <c r="AL256" s="336">
        <v>0.04</v>
      </c>
      <c r="AM256" s="336">
        <v>0.2</v>
      </c>
      <c r="AN256" s="647" t="s">
        <v>666</v>
      </c>
      <c r="AO256" s="334" t="s">
        <v>1324</v>
      </c>
      <c r="AP256" s="337" t="s">
        <v>1739</v>
      </c>
      <c r="AQ256" s="343" t="s">
        <v>659</v>
      </c>
      <c r="AR256" s="336">
        <v>4.0000000000000001E-3</v>
      </c>
      <c r="AS256" s="336">
        <v>4.0000000000000001E-3</v>
      </c>
      <c r="AT256" s="336" t="s">
        <v>1418</v>
      </c>
      <c r="AW256" s="192"/>
      <c r="AX256" s="192"/>
      <c r="AY256" s="178"/>
      <c r="AZ256" s="178"/>
      <c r="BA256" s="178"/>
      <c r="BB256" s="794"/>
      <c r="BC256" s="178"/>
      <c r="BD256" s="178"/>
      <c r="BE256" s="178"/>
      <c r="BF256" s="178"/>
      <c r="BG256" s="794"/>
      <c r="BH256" s="180"/>
      <c r="BI256" s="193"/>
      <c r="BJ256" s="193"/>
      <c r="BK256" s="193"/>
      <c r="BL256" s="180"/>
      <c r="BM256" s="180"/>
      <c r="BN256" s="180"/>
      <c r="BO256" s="180"/>
      <c r="BP256" s="180"/>
      <c r="BQ256" s="180"/>
      <c r="BR256" s="180"/>
      <c r="BS256" s="180"/>
      <c r="BT256" s="181"/>
      <c r="BU256" s="182"/>
      <c r="BV256" s="183"/>
      <c r="BW256" s="179"/>
    </row>
    <row r="257" spans="2:75" customFormat="1" ht="18.75">
      <c r="B257" s="330" t="s">
        <v>558</v>
      </c>
      <c r="C257" s="331">
        <v>41956196000170</v>
      </c>
      <c r="D257" s="332" t="s">
        <v>14</v>
      </c>
      <c r="E257" s="332" t="s">
        <v>607</v>
      </c>
      <c r="F257" s="332" t="s">
        <v>1418</v>
      </c>
      <c r="G257" s="333" t="s">
        <v>1418</v>
      </c>
      <c r="H257" s="333" t="s">
        <v>34</v>
      </c>
      <c r="I257" s="333" t="s">
        <v>34</v>
      </c>
      <c r="J257" s="333" t="s">
        <v>608</v>
      </c>
      <c r="K257" s="334" t="s">
        <v>48</v>
      </c>
      <c r="L257" s="335" t="s">
        <v>1418</v>
      </c>
      <c r="M257" s="335" t="s">
        <v>1415</v>
      </c>
      <c r="N257" s="334">
        <v>624489</v>
      </c>
      <c r="O257" s="334" t="s">
        <v>1321</v>
      </c>
      <c r="P257" s="338">
        <v>44325</v>
      </c>
      <c r="Q257" s="339">
        <v>105.19</v>
      </c>
      <c r="R257" s="339">
        <v>127.71986666666663</v>
      </c>
      <c r="S257" s="334">
        <v>4</v>
      </c>
      <c r="T257" s="336">
        <v>-0.17948717948717963</v>
      </c>
      <c r="U257" s="647">
        <v>-1.7553907976215419</v>
      </c>
      <c r="V257" s="336">
        <v>-0.14540059347181067</v>
      </c>
      <c r="W257" s="647">
        <v>-1.2512805499351023</v>
      </c>
      <c r="X257" s="336"/>
      <c r="Y257" s="647"/>
      <c r="Z257" s="336"/>
      <c r="AA257" s="647"/>
      <c r="AB257" s="336">
        <v>0.38093822798366006</v>
      </c>
      <c r="AC257" s="340">
        <v>-0.68673083361456244</v>
      </c>
      <c r="AD257" s="813">
        <v>42196278000126</v>
      </c>
      <c r="AE257" s="337" t="s">
        <v>2075</v>
      </c>
      <c r="AF257" s="787" t="s">
        <v>2040</v>
      </c>
      <c r="AG257" s="341" t="s">
        <v>928</v>
      </c>
      <c r="AH257" s="341" t="s">
        <v>1742</v>
      </c>
      <c r="AI257" s="341">
        <v>0</v>
      </c>
      <c r="AJ257" s="341">
        <v>0</v>
      </c>
      <c r="AK257" s="341">
        <v>0</v>
      </c>
      <c r="AL257" s="336">
        <v>0</v>
      </c>
      <c r="AM257" s="336">
        <v>0</v>
      </c>
      <c r="AN257" s="647" t="s">
        <v>666</v>
      </c>
      <c r="AO257" s="334" t="s">
        <v>1324</v>
      </c>
      <c r="AP257" s="337" t="s">
        <v>1739</v>
      </c>
      <c r="AQ257" s="343" t="s">
        <v>659</v>
      </c>
      <c r="AR257" s="336">
        <v>3.15E-3</v>
      </c>
      <c r="AS257" s="336">
        <v>3.15E-3</v>
      </c>
      <c r="AT257" s="336" t="s">
        <v>1418</v>
      </c>
      <c r="AW257" s="192"/>
      <c r="AX257" s="192"/>
      <c r="AY257" s="178"/>
      <c r="AZ257" s="178"/>
      <c r="BA257" s="178"/>
      <c r="BB257" s="178"/>
      <c r="BC257" s="178"/>
      <c r="BD257" s="178"/>
      <c r="BE257" s="178"/>
      <c r="BF257" s="178"/>
      <c r="BG257" s="794"/>
      <c r="BH257" s="180"/>
      <c r="BI257" s="193"/>
      <c r="BJ257" s="193"/>
      <c r="BK257" s="193"/>
      <c r="BL257" s="212"/>
      <c r="BM257" s="180"/>
      <c r="BN257" s="180"/>
      <c r="BO257" s="180"/>
      <c r="BP257" s="180"/>
      <c r="BQ257" s="180"/>
      <c r="BR257" s="180"/>
      <c r="BS257" s="180"/>
      <c r="BT257" s="180"/>
      <c r="BU257" s="180"/>
      <c r="BV257" s="183"/>
      <c r="BW257" s="178"/>
    </row>
    <row r="258" spans="2:75" customFormat="1" ht="18.75">
      <c r="B258" s="330" t="s">
        <v>2707</v>
      </c>
      <c r="C258" s="331">
        <v>37829233000101</v>
      </c>
      <c r="D258" s="332" t="s">
        <v>13</v>
      </c>
      <c r="E258" s="332" t="s">
        <v>1418</v>
      </c>
      <c r="F258" s="332" t="s">
        <v>1418</v>
      </c>
      <c r="G258" s="333" t="s">
        <v>1418</v>
      </c>
      <c r="H258" s="333" t="s">
        <v>1418</v>
      </c>
      <c r="I258" s="333" t="s">
        <v>1418</v>
      </c>
      <c r="J258" s="333" t="s">
        <v>608</v>
      </c>
      <c r="K258" s="334" t="s">
        <v>48</v>
      </c>
      <c r="L258" s="335" t="s">
        <v>1418</v>
      </c>
      <c r="M258" s="335" t="s">
        <v>1418</v>
      </c>
      <c r="N258" s="334">
        <v>587771</v>
      </c>
      <c r="O258" s="334" t="s">
        <v>1321</v>
      </c>
      <c r="P258" s="338">
        <v>44238</v>
      </c>
      <c r="Q258" s="339">
        <v>215.30727421</v>
      </c>
      <c r="R258" s="339">
        <v>99.811986661999981</v>
      </c>
      <c r="S258" s="334">
        <v>4</v>
      </c>
      <c r="T258" s="336">
        <v>0.16530424449800596</v>
      </c>
      <c r="U258" s="647">
        <v>1.6166812049119503</v>
      </c>
      <c r="V258" s="336">
        <v>0.17670450534197268</v>
      </c>
      <c r="W258" s="647">
        <v>1.5206740587560297</v>
      </c>
      <c r="X258" s="336"/>
      <c r="Y258" s="647"/>
      <c r="Z258" s="336"/>
      <c r="AA258" s="647"/>
      <c r="AB258" s="336">
        <v>4.2441924209863938E-2</v>
      </c>
      <c r="AC258" s="340">
        <v>1.4255496912849368</v>
      </c>
      <c r="AD258" s="813">
        <v>37368165000120</v>
      </c>
      <c r="AE258" s="337" t="s">
        <v>1977</v>
      </c>
      <c r="AF258" s="787" t="s">
        <v>1736</v>
      </c>
      <c r="AG258" s="341" t="s">
        <v>1437</v>
      </c>
      <c r="AH258" s="341" t="s">
        <v>1812</v>
      </c>
      <c r="AI258" s="341">
        <v>500</v>
      </c>
      <c r="AJ258" s="341">
        <v>100</v>
      </c>
      <c r="AK258" s="341">
        <v>100</v>
      </c>
      <c r="AL258" s="336">
        <v>2.5000000000000001E-2</v>
      </c>
      <c r="AM258" s="336">
        <v>0.2</v>
      </c>
      <c r="AN258" s="647" t="s">
        <v>34</v>
      </c>
      <c r="AO258" s="334" t="s">
        <v>1321</v>
      </c>
      <c r="AP258" s="337" t="s">
        <v>1757</v>
      </c>
      <c r="AQ258" s="343" t="s">
        <v>2202</v>
      </c>
      <c r="AR258" s="336">
        <v>0</v>
      </c>
      <c r="AS258" s="336">
        <v>0</v>
      </c>
      <c r="AT258" s="336" t="s">
        <v>1418</v>
      </c>
      <c r="AW258" s="192"/>
      <c r="AX258" s="192"/>
      <c r="AY258" s="178"/>
      <c r="AZ258" s="178"/>
      <c r="BA258" s="178"/>
      <c r="BB258" s="794"/>
      <c r="BC258" s="178"/>
      <c r="BD258" s="178"/>
      <c r="BE258" s="178"/>
      <c r="BF258" s="178"/>
      <c r="BG258" s="794"/>
      <c r="BH258" s="180"/>
      <c r="BI258" s="193"/>
      <c r="BJ258" s="193"/>
      <c r="BK258" s="193"/>
      <c r="BL258" s="180"/>
      <c r="BM258" s="180"/>
      <c r="BN258" s="180"/>
      <c r="BO258" s="180"/>
      <c r="BP258" s="180"/>
      <c r="BQ258" s="180"/>
      <c r="BR258" s="180"/>
      <c r="BS258" s="180"/>
      <c r="BT258" s="181"/>
      <c r="BU258" s="182"/>
      <c r="BV258" s="183"/>
      <c r="BW258" s="179"/>
    </row>
    <row r="259" spans="2:75" customFormat="1" ht="18.75">
      <c r="B259" s="330" t="s">
        <v>1060</v>
      </c>
      <c r="C259" s="331">
        <v>38001966000116</v>
      </c>
      <c r="D259" s="332" t="s">
        <v>14</v>
      </c>
      <c r="E259" s="332" t="s">
        <v>607</v>
      </c>
      <c r="F259" s="332" t="s">
        <v>1418</v>
      </c>
      <c r="G259" s="333" t="s">
        <v>1418</v>
      </c>
      <c r="H259" s="333" t="s">
        <v>34</v>
      </c>
      <c r="I259" s="333" t="s">
        <v>34</v>
      </c>
      <c r="J259" s="333" t="s">
        <v>611</v>
      </c>
      <c r="K259" s="334" t="s">
        <v>1418</v>
      </c>
      <c r="L259" s="335" t="s">
        <v>1418</v>
      </c>
      <c r="M259" s="335" t="s">
        <v>1415</v>
      </c>
      <c r="N259" s="334">
        <v>555568</v>
      </c>
      <c r="O259" s="334" t="s">
        <v>1321</v>
      </c>
      <c r="P259" s="338">
        <v>44088</v>
      </c>
      <c r="Q259" s="339">
        <v>54.412191569999997</v>
      </c>
      <c r="R259" s="339">
        <v>76.920372312999987</v>
      </c>
      <c r="S259" s="334">
        <v>4</v>
      </c>
      <c r="T259" s="336">
        <v>-0.49640124825236309</v>
      </c>
      <c r="U259" s="647">
        <v>-4.8548213058988168</v>
      </c>
      <c r="V259" s="336">
        <v>-0.5147934662538215</v>
      </c>
      <c r="W259" s="647">
        <v>-4.4301817219333648</v>
      </c>
      <c r="X259" s="336">
        <v>-0.34998821714122419</v>
      </c>
      <c r="Y259" s="647">
        <v>-2.2706725089200925</v>
      </c>
      <c r="Z259" s="336"/>
      <c r="AA259" s="647"/>
      <c r="AB259" s="336">
        <v>0.30847595947030831</v>
      </c>
      <c r="AC259" s="340">
        <v>-2.0455237442956036</v>
      </c>
      <c r="AD259" s="813">
        <v>38012975000102</v>
      </c>
      <c r="AE259" s="337" t="s">
        <v>1841</v>
      </c>
      <c r="AF259" s="787" t="s">
        <v>1780</v>
      </c>
      <c r="AG259" s="341" t="s">
        <v>719</v>
      </c>
      <c r="AH259" s="341" t="s">
        <v>1737</v>
      </c>
      <c r="AI259" s="341">
        <v>1000</v>
      </c>
      <c r="AJ259" s="341">
        <v>500</v>
      </c>
      <c r="AK259" s="341">
        <v>500</v>
      </c>
      <c r="AL259" s="336">
        <v>6.9999999999999993E-3</v>
      </c>
      <c r="AM259" s="336">
        <v>0</v>
      </c>
      <c r="AN259" s="647" t="s">
        <v>2147</v>
      </c>
      <c r="AO259" s="334" t="s">
        <v>1324</v>
      </c>
      <c r="AP259" s="337" t="s">
        <v>1757</v>
      </c>
      <c r="AQ259" s="343" t="s">
        <v>679</v>
      </c>
      <c r="AR259" s="336">
        <v>1.8666666666666699E-3</v>
      </c>
      <c r="AS259" s="336">
        <v>1.8666666666666699E-3</v>
      </c>
      <c r="AT259" s="336" t="s">
        <v>1418</v>
      </c>
      <c r="AW259" s="192"/>
      <c r="AX259" s="192"/>
      <c r="AY259" s="178"/>
      <c r="AZ259" s="178"/>
      <c r="BA259" s="178"/>
      <c r="BB259" s="794"/>
      <c r="BC259" s="178"/>
      <c r="BD259" s="178"/>
      <c r="BE259" s="178"/>
      <c r="BF259" s="178"/>
      <c r="BG259" s="794"/>
      <c r="BH259" s="180"/>
      <c r="BI259" s="193"/>
      <c r="BJ259" s="193"/>
      <c r="BK259" s="193"/>
      <c r="BL259" s="212"/>
      <c r="BM259" s="180"/>
      <c r="BN259" s="180"/>
      <c r="BO259" s="180"/>
      <c r="BP259" s="180"/>
      <c r="BQ259" s="180"/>
      <c r="BR259" s="180"/>
      <c r="BS259" s="180"/>
      <c r="BT259" s="181"/>
      <c r="BU259" s="182"/>
      <c r="BV259" s="183"/>
      <c r="BW259" s="179"/>
    </row>
    <row r="260" spans="2:75" customFormat="1" ht="18.75">
      <c r="B260" s="330" t="s">
        <v>2669</v>
      </c>
      <c r="C260" s="331">
        <v>17685620000104</v>
      </c>
      <c r="D260" s="332" t="s">
        <v>13</v>
      </c>
      <c r="E260" s="332" t="s">
        <v>1418</v>
      </c>
      <c r="F260" s="332" t="s">
        <v>1418</v>
      </c>
      <c r="G260" s="333" t="s">
        <v>1418</v>
      </c>
      <c r="H260" s="333" t="s">
        <v>1418</v>
      </c>
      <c r="I260" s="333" t="s">
        <v>1418</v>
      </c>
      <c r="J260" s="333" t="s">
        <v>608</v>
      </c>
      <c r="K260" s="334" t="s">
        <v>48</v>
      </c>
      <c r="L260" s="335" t="s">
        <v>1418</v>
      </c>
      <c r="M260" s="335" t="s">
        <v>1418</v>
      </c>
      <c r="N260" s="334">
        <v>347264</v>
      </c>
      <c r="O260" s="334" t="s">
        <v>1321</v>
      </c>
      <c r="P260" s="338">
        <v>41527</v>
      </c>
      <c r="Q260" s="339"/>
      <c r="R260" s="339"/>
      <c r="S260" s="334">
        <v>4</v>
      </c>
      <c r="T260" s="336"/>
      <c r="U260" s="647"/>
      <c r="V260" s="336"/>
      <c r="W260" s="647"/>
      <c r="X260" s="336"/>
      <c r="Y260" s="647"/>
      <c r="Z260" s="336"/>
      <c r="AA260" s="647"/>
      <c r="AB260" s="336"/>
      <c r="AC260" s="340"/>
      <c r="AD260" s="813">
        <v>17906106000151</v>
      </c>
      <c r="AE260" s="337" t="s">
        <v>1836</v>
      </c>
      <c r="AF260" s="787" t="s">
        <v>1736</v>
      </c>
      <c r="AG260" s="341" t="s">
        <v>1437</v>
      </c>
      <c r="AH260" s="341" t="s">
        <v>2144</v>
      </c>
      <c r="AI260" s="341">
        <v>0</v>
      </c>
      <c r="AJ260" s="341">
        <v>0</v>
      </c>
      <c r="AK260" s="341">
        <v>0</v>
      </c>
      <c r="AL260" s="336">
        <v>1.95E-2</v>
      </c>
      <c r="AM260" s="336">
        <v>0</v>
      </c>
      <c r="AN260" s="647" t="s">
        <v>64</v>
      </c>
      <c r="AO260" s="334"/>
      <c r="AP260" s="337" t="s">
        <v>1757</v>
      </c>
      <c r="AQ260" s="343" t="s">
        <v>2202</v>
      </c>
      <c r="AR260" s="336">
        <v>0</v>
      </c>
      <c r="AS260" s="336">
        <v>0</v>
      </c>
      <c r="AT260" s="336" t="s">
        <v>1418</v>
      </c>
      <c r="AW260" s="192"/>
      <c r="AX260" s="192"/>
      <c r="AY260" s="178"/>
      <c r="AZ260" s="178"/>
      <c r="BA260" s="178"/>
      <c r="BB260" s="794"/>
      <c r="BC260" s="178"/>
      <c r="BD260" s="178"/>
      <c r="BE260" s="178"/>
      <c r="BF260" s="178"/>
      <c r="BG260" s="794"/>
      <c r="BH260" s="180"/>
      <c r="BI260" s="193"/>
      <c r="BJ260" s="193"/>
      <c r="BK260" s="193"/>
      <c r="BL260" s="180"/>
      <c r="BM260" s="180"/>
      <c r="BN260" s="180"/>
      <c r="BO260" s="180"/>
      <c r="BP260" s="180"/>
      <c r="BQ260" s="180"/>
      <c r="BR260" s="180"/>
      <c r="BS260" s="180"/>
      <c r="BT260" s="181"/>
      <c r="BU260" s="182"/>
      <c r="BV260" s="183"/>
      <c r="BW260" s="179"/>
    </row>
    <row r="261" spans="2:75" customFormat="1" ht="18.75">
      <c r="B261" s="330" t="s">
        <v>1177</v>
      </c>
      <c r="C261" s="331">
        <v>37308394000150</v>
      </c>
      <c r="D261" s="332" t="s">
        <v>14</v>
      </c>
      <c r="E261" s="332" t="s">
        <v>607</v>
      </c>
      <c r="F261" s="332" t="s">
        <v>1418</v>
      </c>
      <c r="G261" s="333" t="s">
        <v>1418</v>
      </c>
      <c r="H261" s="333" t="s">
        <v>34</v>
      </c>
      <c r="I261" s="333" t="s">
        <v>34</v>
      </c>
      <c r="J261" s="333" t="s">
        <v>611</v>
      </c>
      <c r="K261" s="334" t="s">
        <v>48</v>
      </c>
      <c r="L261" s="335" t="s">
        <v>1418</v>
      </c>
      <c r="M261" s="335" t="s">
        <v>34</v>
      </c>
      <c r="N261" s="334">
        <v>548049</v>
      </c>
      <c r="O261" s="334" t="s">
        <v>1321</v>
      </c>
      <c r="P261" s="338">
        <v>44055</v>
      </c>
      <c r="Q261" s="339">
        <v>304.5107112</v>
      </c>
      <c r="R261" s="339">
        <v>356.2178725597974</v>
      </c>
      <c r="S261" s="334">
        <v>4</v>
      </c>
      <c r="T261" s="336">
        <v>-0.27816946759862271</v>
      </c>
      <c r="U261" s="647">
        <v>-2.7205069743534742</v>
      </c>
      <c r="V261" s="336">
        <v>-0.29340289436232869</v>
      </c>
      <c r="W261" s="647">
        <v>-2.5249507326214733</v>
      </c>
      <c r="X261" s="336">
        <v>-3.8234213118823801E-2</v>
      </c>
      <c r="Y261" s="647">
        <v>-0.24805799846134066</v>
      </c>
      <c r="Z261" s="336"/>
      <c r="AA261" s="647"/>
      <c r="AB261" s="336">
        <v>0.25117787302179262</v>
      </c>
      <c r="AC261" s="340">
        <v>-1.6307341200944607</v>
      </c>
      <c r="AD261" s="813">
        <v>37308317000108</v>
      </c>
      <c r="AE261" s="337" t="s">
        <v>1988</v>
      </c>
      <c r="AF261" s="787" t="s">
        <v>1780</v>
      </c>
      <c r="AG261" s="341" t="s">
        <v>719</v>
      </c>
      <c r="AH261" s="341" t="s">
        <v>1737</v>
      </c>
      <c r="AI261" s="341">
        <v>5000</v>
      </c>
      <c r="AJ261" s="341">
        <v>500</v>
      </c>
      <c r="AK261" s="341">
        <v>500</v>
      </c>
      <c r="AL261" s="336">
        <v>8.5000000000000006E-3</v>
      </c>
      <c r="AM261" s="336">
        <v>0.2</v>
      </c>
      <c r="AN261" s="647" t="s">
        <v>2147</v>
      </c>
      <c r="AO261" s="334" t="s">
        <v>1324</v>
      </c>
      <c r="AP261" s="337" t="s">
        <v>1739</v>
      </c>
      <c r="AQ261" s="343" t="s">
        <v>687</v>
      </c>
      <c r="AR261" s="336">
        <v>4.0233333333333302E-3</v>
      </c>
      <c r="AS261" s="336">
        <v>4.0233333333333302E-3</v>
      </c>
      <c r="AT261" s="336" t="s">
        <v>1418</v>
      </c>
      <c r="AW261" s="192"/>
      <c r="AX261" s="192"/>
      <c r="AY261" s="178"/>
      <c r="AZ261" s="178"/>
      <c r="BA261" s="178"/>
      <c r="BB261" s="794"/>
      <c r="BC261" s="178"/>
      <c r="BD261" s="178"/>
      <c r="BE261" s="178"/>
      <c r="BF261" s="178"/>
      <c r="BG261" s="794"/>
      <c r="BH261" s="180"/>
      <c r="BI261" s="193"/>
      <c r="BJ261" s="193"/>
      <c r="BK261" s="193"/>
      <c r="BL261" s="180"/>
      <c r="BM261" s="180"/>
      <c r="BN261" s="180"/>
      <c r="BO261" s="180"/>
      <c r="BP261" s="180"/>
      <c r="BQ261" s="180"/>
      <c r="BR261" s="180"/>
      <c r="BS261" s="180"/>
      <c r="BT261" s="181"/>
      <c r="BU261" s="182"/>
      <c r="BV261" s="183"/>
      <c r="BW261" s="179"/>
    </row>
    <row r="262" spans="2:75" customFormat="1" ht="18.75">
      <c r="B262" s="330" t="s">
        <v>1698</v>
      </c>
      <c r="C262" s="331">
        <v>37308317000108</v>
      </c>
      <c r="D262" s="332" t="s">
        <v>14</v>
      </c>
      <c r="E262" s="332" t="s">
        <v>607</v>
      </c>
      <c r="F262" s="332" t="s">
        <v>1418</v>
      </c>
      <c r="G262" s="333" t="s">
        <v>1418</v>
      </c>
      <c r="H262" s="333" t="s">
        <v>34</v>
      </c>
      <c r="I262" s="333" t="s">
        <v>34</v>
      </c>
      <c r="J262" s="333" t="s">
        <v>611</v>
      </c>
      <c r="K262" s="334" t="s">
        <v>49</v>
      </c>
      <c r="L262" s="335" t="s">
        <v>1418</v>
      </c>
      <c r="M262" s="335" t="s">
        <v>1418</v>
      </c>
      <c r="N262" s="334">
        <v>549622</v>
      </c>
      <c r="O262" s="334" t="s">
        <v>1321</v>
      </c>
      <c r="P262" s="338">
        <v>44055</v>
      </c>
      <c r="Q262" s="339">
        <v>293.63570634000001</v>
      </c>
      <c r="R262" s="339">
        <v>355.96552511536277</v>
      </c>
      <c r="S262" s="334">
        <v>4</v>
      </c>
      <c r="T262" s="336">
        <v>-0.30394821686388851</v>
      </c>
      <c r="U262" s="647">
        <v>-2.9726240300882147</v>
      </c>
      <c r="V262" s="336">
        <v>-0.31863761193128215</v>
      </c>
      <c r="W262" s="647">
        <v>-2.7421142979356601</v>
      </c>
      <c r="X262" s="336">
        <v>-7.2581775266741699E-2</v>
      </c>
      <c r="Y262" s="647">
        <v>-0.47089997227050706</v>
      </c>
      <c r="Z262" s="336"/>
      <c r="AA262" s="647"/>
      <c r="AB262" s="336">
        <v>0.25306284633164949</v>
      </c>
      <c r="AC262" s="340">
        <v>-1.7183045698793324</v>
      </c>
      <c r="AD262" s="813">
        <v>0</v>
      </c>
      <c r="AE262" s="337" t="s">
        <v>1988</v>
      </c>
      <c r="AF262" s="787" t="s">
        <v>1780</v>
      </c>
      <c r="AG262" s="341" t="s">
        <v>719</v>
      </c>
      <c r="AH262" s="341" t="s">
        <v>1737</v>
      </c>
      <c r="AI262" s="341">
        <v>5000</v>
      </c>
      <c r="AJ262" s="341">
        <v>500</v>
      </c>
      <c r="AK262" s="341">
        <v>500</v>
      </c>
      <c r="AL262" s="336">
        <v>1.5E-3</v>
      </c>
      <c r="AM262" s="336">
        <v>0</v>
      </c>
      <c r="AN262" s="647" t="s">
        <v>2147</v>
      </c>
      <c r="AO262" s="334" t="s">
        <v>1324</v>
      </c>
      <c r="AP262" s="337" t="s">
        <v>1739</v>
      </c>
      <c r="AQ262" s="343" t="s">
        <v>687</v>
      </c>
      <c r="AR262" s="336">
        <v>0</v>
      </c>
      <c r="AS262" s="336">
        <v>0</v>
      </c>
      <c r="AT262" s="336" t="s">
        <v>1418</v>
      </c>
      <c r="AW262" s="192"/>
      <c r="AX262" s="192"/>
      <c r="AY262" s="178"/>
      <c r="AZ262" s="178"/>
      <c r="BA262" s="178"/>
      <c r="BB262" s="794"/>
      <c r="BC262" s="178"/>
      <c r="BD262" s="178"/>
      <c r="BE262" s="178"/>
      <c r="BF262" s="178"/>
      <c r="BG262" s="794"/>
      <c r="BH262" s="180"/>
      <c r="BI262" s="193"/>
      <c r="BJ262" s="193"/>
      <c r="BK262" s="193"/>
      <c r="BL262" s="180"/>
      <c r="BM262" s="180"/>
      <c r="BN262" s="180"/>
      <c r="BO262" s="180"/>
      <c r="BP262" s="180"/>
      <c r="BQ262" s="180"/>
      <c r="BR262" s="180"/>
      <c r="BS262" s="180"/>
      <c r="BT262" s="181"/>
      <c r="BU262" s="182"/>
      <c r="BV262" s="183"/>
      <c r="BW262" s="179"/>
    </row>
    <row r="263" spans="2:75" customFormat="1" ht="18.75">
      <c r="B263" s="330" t="s">
        <v>1112</v>
      </c>
      <c r="C263" s="331">
        <v>9601190000177</v>
      </c>
      <c r="D263" s="332" t="s">
        <v>14</v>
      </c>
      <c r="E263" s="332" t="s">
        <v>15</v>
      </c>
      <c r="F263" s="332" t="s">
        <v>699</v>
      </c>
      <c r="G263" s="333" t="s">
        <v>1418</v>
      </c>
      <c r="H263" s="333" t="s">
        <v>34</v>
      </c>
      <c r="I263" s="333" t="s">
        <v>34</v>
      </c>
      <c r="J263" s="333" t="s">
        <v>611</v>
      </c>
      <c r="K263" s="334" t="s">
        <v>1418</v>
      </c>
      <c r="L263" s="335" t="s">
        <v>1418</v>
      </c>
      <c r="M263" s="335" t="s">
        <v>1415</v>
      </c>
      <c r="N263" s="334">
        <v>318396</v>
      </c>
      <c r="O263" s="334" t="s">
        <v>1321</v>
      </c>
      <c r="P263" s="338">
        <v>39659</v>
      </c>
      <c r="Q263" s="339">
        <v>106.876321</v>
      </c>
      <c r="R263" s="339">
        <v>154.86768937051789</v>
      </c>
      <c r="S263" s="334">
        <v>4</v>
      </c>
      <c r="T263" s="336">
        <v>-0.19875415869089608</v>
      </c>
      <c r="U263" s="647">
        <v>-1.9438225178636288</v>
      </c>
      <c r="V263" s="336">
        <v>-0.18610827332819202</v>
      </c>
      <c r="W263" s="647">
        <v>-1.6016004958241143</v>
      </c>
      <c r="X263" s="336">
        <v>-0.25969702838092001</v>
      </c>
      <c r="Y263" s="647">
        <v>-1.6848764447257114</v>
      </c>
      <c r="Z263" s="336">
        <v>0.22090383143536996</v>
      </c>
      <c r="AA263" s="647">
        <v>1.1576146944930128</v>
      </c>
      <c r="AB263" s="336">
        <v>0.16230073960749675</v>
      </c>
      <c r="AC263" s="340">
        <v>-1.8626514422938012</v>
      </c>
      <c r="AD263" s="813">
        <v>0</v>
      </c>
      <c r="AE263" s="337" t="s">
        <v>1862</v>
      </c>
      <c r="AF263" s="787" t="s">
        <v>1755</v>
      </c>
      <c r="AG263" s="341" t="s">
        <v>1436</v>
      </c>
      <c r="AH263" s="341" t="s">
        <v>1742</v>
      </c>
      <c r="AI263" s="341">
        <v>0</v>
      </c>
      <c r="AJ263" s="341">
        <v>0</v>
      </c>
      <c r="AK263" s="341">
        <v>0</v>
      </c>
      <c r="AL263" s="336">
        <v>6.0000000000000001E-3</v>
      </c>
      <c r="AM263" s="336">
        <v>0</v>
      </c>
      <c r="AN263" s="647" t="s">
        <v>2375</v>
      </c>
      <c r="AO263" s="334" t="s">
        <v>1324</v>
      </c>
      <c r="AP263" s="337" t="s">
        <v>1757</v>
      </c>
      <c r="AQ263" s="343" t="s">
        <v>671</v>
      </c>
      <c r="AR263" s="336">
        <v>1.1999999999999999E-3</v>
      </c>
      <c r="AS263" s="336">
        <v>1.1999999999999999E-3</v>
      </c>
      <c r="AT263" s="336" t="s">
        <v>1418</v>
      </c>
      <c r="AW263" s="192"/>
      <c r="AX263" s="192"/>
      <c r="AY263" s="178"/>
      <c r="AZ263" s="178"/>
      <c r="BA263" s="178"/>
      <c r="BB263" s="178"/>
      <c r="BC263" s="178"/>
      <c r="BD263" s="178"/>
      <c r="BE263" s="178"/>
      <c r="BF263" s="178"/>
      <c r="BG263" s="794"/>
      <c r="BH263" s="180"/>
      <c r="BI263" s="193"/>
      <c r="BJ263" s="193"/>
      <c r="BK263" s="193"/>
      <c r="BL263" s="212"/>
      <c r="BM263" s="180"/>
      <c r="BN263" s="180"/>
      <c r="BO263" s="180"/>
      <c r="BP263" s="180"/>
      <c r="BQ263" s="180"/>
      <c r="BR263" s="180"/>
      <c r="BS263" s="180"/>
      <c r="BT263" s="180"/>
      <c r="BU263" s="180"/>
      <c r="BV263" s="183"/>
      <c r="BW263" s="178"/>
    </row>
    <row r="264" spans="2:75" customFormat="1" ht="18.75">
      <c r="B264" s="330" t="s">
        <v>1297</v>
      </c>
      <c r="C264" s="331">
        <v>38145457000167</v>
      </c>
      <c r="D264" s="332" t="s">
        <v>11</v>
      </c>
      <c r="E264" s="332" t="s">
        <v>621</v>
      </c>
      <c r="F264" s="332" t="s">
        <v>663</v>
      </c>
      <c r="G264" s="333" t="s">
        <v>738</v>
      </c>
      <c r="H264" s="333" t="s">
        <v>34</v>
      </c>
      <c r="I264" s="333" t="s">
        <v>1418</v>
      </c>
      <c r="J264" s="333" t="s">
        <v>608</v>
      </c>
      <c r="K264" s="334" t="s">
        <v>48</v>
      </c>
      <c r="L264" s="335" t="s">
        <v>1418</v>
      </c>
      <c r="M264" s="335" t="s">
        <v>34</v>
      </c>
      <c r="N264" s="334">
        <v>562335</v>
      </c>
      <c r="O264" s="334" t="s">
        <v>1321</v>
      </c>
      <c r="P264" s="338">
        <v>44110</v>
      </c>
      <c r="Q264" s="339">
        <v>1818.4291309</v>
      </c>
      <c r="R264" s="339">
        <v>1714.8145432022898</v>
      </c>
      <c r="S264" s="334">
        <v>4</v>
      </c>
      <c r="T264" s="336">
        <v>0.13791492745450262</v>
      </c>
      <c r="U264" s="647">
        <v>1.3488127408318249</v>
      </c>
      <c r="V264" s="336">
        <v>0.16921286234677613</v>
      </c>
      <c r="W264" s="647">
        <v>1.4562028833425373</v>
      </c>
      <c r="X264" s="336">
        <v>0.20562940000000163</v>
      </c>
      <c r="Y264" s="647">
        <v>1.3340935572620454</v>
      </c>
      <c r="Z264" s="336"/>
      <c r="AA264" s="647"/>
      <c r="AB264" s="336">
        <v>3.5040741457306387E-2</v>
      </c>
      <c r="AC264" s="340">
        <v>1.5128512341641729</v>
      </c>
      <c r="AD264" s="813">
        <v>39586858000115</v>
      </c>
      <c r="AE264" s="337" t="s">
        <v>1928</v>
      </c>
      <c r="AF264" s="787" t="s">
        <v>1778</v>
      </c>
      <c r="AG264" s="341" t="s">
        <v>59</v>
      </c>
      <c r="AH264" s="341" t="s">
        <v>1742</v>
      </c>
      <c r="AI264" s="341">
        <v>1</v>
      </c>
      <c r="AJ264" s="341">
        <v>1</v>
      </c>
      <c r="AK264" s="341">
        <v>1</v>
      </c>
      <c r="AL264" s="336">
        <v>0.01</v>
      </c>
      <c r="AM264" s="336">
        <v>0</v>
      </c>
      <c r="AN264" s="647" t="s">
        <v>2166</v>
      </c>
      <c r="AO264" s="334" t="s">
        <v>1324</v>
      </c>
      <c r="AP264" s="337" t="s">
        <v>1744</v>
      </c>
      <c r="AQ264" s="343" t="s">
        <v>675</v>
      </c>
      <c r="AR264" s="336">
        <v>2.2147466666666699E-3</v>
      </c>
      <c r="AS264" s="336">
        <v>2.2147466666666699E-3</v>
      </c>
      <c r="AT264" s="336" t="s">
        <v>1418</v>
      </c>
      <c r="AW264" s="192"/>
      <c r="AX264" s="192"/>
      <c r="AY264" s="178"/>
      <c r="AZ264" s="178"/>
      <c r="BA264" s="178"/>
      <c r="BB264" s="794"/>
      <c r="BC264" s="178"/>
      <c r="BD264" s="178"/>
      <c r="BE264" s="178"/>
      <c r="BF264" s="178"/>
      <c r="BG264" s="794"/>
      <c r="BH264" s="180"/>
      <c r="BI264" s="193"/>
      <c r="BJ264" s="193"/>
      <c r="BK264" s="193"/>
      <c r="BL264" s="180"/>
      <c r="BM264" s="180"/>
      <c r="BN264" s="180"/>
      <c r="BO264" s="180"/>
      <c r="BP264" s="180"/>
      <c r="BQ264" s="180"/>
      <c r="BR264" s="180"/>
      <c r="BS264" s="180"/>
      <c r="BT264" s="181"/>
      <c r="BU264" s="182"/>
      <c r="BV264" s="183"/>
      <c r="BW264" s="179"/>
    </row>
    <row r="265" spans="2:75" customFormat="1" ht="18.75">
      <c r="B265" s="330" t="s">
        <v>859</v>
      </c>
      <c r="C265" s="331">
        <v>41771697000181</v>
      </c>
      <c r="D265" s="332" t="s">
        <v>14</v>
      </c>
      <c r="E265" s="332" t="s">
        <v>15</v>
      </c>
      <c r="F265" s="332" t="s">
        <v>701</v>
      </c>
      <c r="G265" s="333" t="s">
        <v>1418</v>
      </c>
      <c r="H265" s="333" t="s">
        <v>34</v>
      </c>
      <c r="I265" s="333" t="s">
        <v>34</v>
      </c>
      <c r="J265" s="333" t="s">
        <v>611</v>
      </c>
      <c r="K265" s="334" t="s">
        <v>49</v>
      </c>
      <c r="L265" s="335" t="s">
        <v>1418</v>
      </c>
      <c r="M265" s="335" t="s">
        <v>34</v>
      </c>
      <c r="N265" s="334">
        <v>589421</v>
      </c>
      <c r="O265" s="334" t="s">
        <v>1321</v>
      </c>
      <c r="P265" s="338">
        <v>44331</v>
      </c>
      <c r="Q265" s="339">
        <v>5.3616623499999996</v>
      </c>
      <c r="R265" s="339">
        <v>8.7098543264541846</v>
      </c>
      <c r="S265" s="334">
        <v>4</v>
      </c>
      <c r="T265" s="336">
        <v>-0.5870622441105916</v>
      </c>
      <c r="U265" s="647">
        <v>-5.7414889681097909</v>
      </c>
      <c r="V265" s="336">
        <v>-0.69093334798270312</v>
      </c>
      <c r="W265" s="647">
        <v>-5.9459967733894556</v>
      </c>
      <c r="X265" s="336"/>
      <c r="Y265" s="647"/>
      <c r="Z265" s="336"/>
      <c r="AA265" s="647"/>
      <c r="AB265" s="336">
        <v>0.56630119630472819</v>
      </c>
      <c r="AC265" s="340">
        <v>-1.4252747241866044</v>
      </c>
      <c r="AD265" s="813">
        <v>41673090000169</v>
      </c>
      <c r="AE265" s="337" t="s">
        <v>1758</v>
      </c>
      <c r="AF265" s="787" t="s">
        <v>1755</v>
      </c>
      <c r="AG265" s="341" t="s">
        <v>1436</v>
      </c>
      <c r="AH265" s="341" t="s">
        <v>1737</v>
      </c>
      <c r="AI265" s="341">
        <v>1000</v>
      </c>
      <c r="AJ265" s="341">
        <v>100</v>
      </c>
      <c r="AK265" s="341">
        <v>100</v>
      </c>
      <c r="AL265" s="336">
        <v>5.0000000000000001E-3</v>
      </c>
      <c r="AM265" s="336">
        <v>0</v>
      </c>
      <c r="AN265" s="647" t="s">
        <v>34</v>
      </c>
      <c r="AO265" s="334" t="s">
        <v>1324</v>
      </c>
      <c r="AP265" s="337" t="s">
        <v>1757</v>
      </c>
      <c r="AQ265" s="343" t="s">
        <v>679</v>
      </c>
      <c r="AR265" s="336">
        <v>5.2500000000000003E-3</v>
      </c>
      <c r="AS265" s="336">
        <v>5.2500000000000003E-3</v>
      </c>
      <c r="AT265" s="336" t="s">
        <v>1418</v>
      </c>
      <c r="AW265" s="192"/>
      <c r="AX265" s="192"/>
      <c r="AY265" s="178"/>
      <c r="AZ265" s="178"/>
      <c r="BA265" s="178"/>
      <c r="BB265" s="794"/>
      <c r="BC265" s="178"/>
      <c r="BD265" s="178"/>
      <c r="BE265" s="178"/>
      <c r="BF265" s="178"/>
      <c r="BG265" s="794"/>
      <c r="BH265" s="180"/>
      <c r="BI265" s="193"/>
      <c r="BJ265" s="193"/>
      <c r="BK265" s="193"/>
      <c r="BL265" s="180"/>
      <c r="BM265" s="180"/>
      <c r="BN265" s="180"/>
      <c r="BO265" s="180"/>
      <c r="BP265" s="180"/>
      <c r="BQ265" s="180"/>
      <c r="BR265" s="180"/>
      <c r="BS265" s="180"/>
      <c r="BT265" s="181"/>
      <c r="BU265" s="182"/>
      <c r="BV265" s="183"/>
      <c r="BW265" s="179"/>
    </row>
    <row r="266" spans="2:75" customFormat="1" ht="18.75">
      <c r="B266" s="330" t="s">
        <v>1532</v>
      </c>
      <c r="C266" s="331">
        <v>41673090000169</v>
      </c>
      <c r="D266" s="332" t="s">
        <v>14</v>
      </c>
      <c r="E266" s="332" t="s">
        <v>15</v>
      </c>
      <c r="F266" s="332" t="s">
        <v>701</v>
      </c>
      <c r="G266" s="333" t="s">
        <v>1418</v>
      </c>
      <c r="H266" s="333" t="s">
        <v>34</v>
      </c>
      <c r="I266" s="333" t="s">
        <v>34</v>
      </c>
      <c r="J266" s="333" t="s">
        <v>611</v>
      </c>
      <c r="K266" s="334" t="s">
        <v>49</v>
      </c>
      <c r="L266" s="335" t="s">
        <v>1418</v>
      </c>
      <c r="M266" s="335" t="s">
        <v>1418</v>
      </c>
      <c r="N266" s="334">
        <v>589381</v>
      </c>
      <c r="O266" s="334" t="s">
        <v>1321</v>
      </c>
      <c r="P266" s="338">
        <v>44331</v>
      </c>
      <c r="Q266" s="339">
        <v>6.2996155700000003</v>
      </c>
      <c r="R266" s="339">
        <v>9.7690026203984033</v>
      </c>
      <c r="S266" s="334">
        <v>4</v>
      </c>
      <c r="T266" s="336">
        <v>-0.58715986470226889</v>
      </c>
      <c r="U266" s="647">
        <v>-5.7424437008588276</v>
      </c>
      <c r="V266" s="336">
        <v>-0.69171185327642026</v>
      </c>
      <c r="W266" s="647">
        <v>-5.952696392069063</v>
      </c>
      <c r="X266" s="336"/>
      <c r="Y266" s="647"/>
      <c r="Z266" s="336"/>
      <c r="AA266" s="647"/>
      <c r="AB266" s="336">
        <v>0.57200684783162137</v>
      </c>
      <c r="AC266" s="340">
        <v>-1.4124189067423611</v>
      </c>
      <c r="AD266" s="813">
        <v>0</v>
      </c>
      <c r="AE266" s="337" t="s">
        <v>1758</v>
      </c>
      <c r="AF266" s="787" t="s">
        <v>1755</v>
      </c>
      <c r="AG266" s="341" t="s">
        <v>1436</v>
      </c>
      <c r="AH266" s="341" t="s">
        <v>1737</v>
      </c>
      <c r="AI266" s="341">
        <v>1000</v>
      </c>
      <c r="AJ266" s="341">
        <v>100</v>
      </c>
      <c r="AK266" s="341">
        <v>100</v>
      </c>
      <c r="AL266" s="336">
        <v>0.01</v>
      </c>
      <c r="AM266" s="336">
        <v>0</v>
      </c>
      <c r="AN266" s="647" t="s">
        <v>34</v>
      </c>
      <c r="AO266" s="334" t="s">
        <v>1324</v>
      </c>
      <c r="AP266" s="337" t="s">
        <v>1757</v>
      </c>
      <c r="AQ266" s="343" t="s">
        <v>679</v>
      </c>
      <c r="AR266" s="336">
        <v>0</v>
      </c>
      <c r="AS266" s="336">
        <v>0</v>
      </c>
      <c r="AT266" s="336" t="s">
        <v>1418</v>
      </c>
      <c r="AW266" s="192"/>
      <c r="AX266" s="192"/>
      <c r="AY266" s="178"/>
      <c r="AZ266" s="178"/>
      <c r="BA266" s="178"/>
      <c r="BB266" s="794"/>
      <c r="BC266" s="178"/>
      <c r="BD266" s="178"/>
      <c r="BE266" s="178"/>
      <c r="BF266" s="178"/>
      <c r="BG266" s="794"/>
      <c r="BH266" s="180"/>
      <c r="BI266" s="193"/>
      <c r="BJ266" s="193"/>
      <c r="BK266" s="193"/>
      <c r="BL266" s="180"/>
      <c r="BM266" s="180"/>
      <c r="BN266" s="180"/>
      <c r="BO266" s="180"/>
      <c r="BP266" s="180"/>
      <c r="BQ266" s="180"/>
      <c r="BR266" s="180"/>
      <c r="BS266" s="180"/>
      <c r="BT266" s="181"/>
      <c r="BU266" s="182"/>
      <c r="BV266" s="183"/>
      <c r="BW266" s="179"/>
    </row>
    <row r="267" spans="2:75" customFormat="1" ht="18.75">
      <c r="B267" s="330" t="s">
        <v>463</v>
      </c>
      <c r="C267" s="331">
        <v>22232929000189</v>
      </c>
      <c r="D267" s="332" t="s">
        <v>13</v>
      </c>
      <c r="E267" s="332" t="s">
        <v>616</v>
      </c>
      <c r="F267" s="332" t="s">
        <v>617</v>
      </c>
      <c r="G267" s="333" t="s">
        <v>34</v>
      </c>
      <c r="H267" s="333" t="s">
        <v>1337</v>
      </c>
      <c r="I267" s="333" t="s">
        <v>34</v>
      </c>
      <c r="J267" s="333" t="s">
        <v>608</v>
      </c>
      <c r="K267" s="334" t="s">
        <v>48</v>
      </c>
      <c r="L267" s="335" t="s">
        <v>1418</v>
      </c>
      <c r="M267" s="335" t="s">
        <v>1415</v>
      </c>
      <c r="N267" s="334">
        <v>400531</v>
      </c>
      <c r="O267" s="334" t="s">
        <v>1321</v>
      </c>
      <c r="P267" s="338">
        <v>42193</v>
      </c>
      <c r="Q267" s="339">
        <v>101.81090500000001</v>
      </c>
      <c r="R267" s="339">
        <v>99.956606088000029</v>
      </c>
      <c r="S267" s="334">
        <v>4</v>
      </c>
      <c r="T267" s="336">
        <v>0.11745667131279514</v>
      </c>
      <c r="U267" s="647">
        <v>1.1487302911039721</v>
      </c>
      <c r="V267" s="336">
        <v>0.12138306474400773</v>
      </c>
      <c r="W267" s="647">
        <v>1.0445918024064769</v>
      </c>
      <c r="X267" s="336">
        <v>0.19339884789521866</v>
      </c>
      <c r="Y267" s="647">
        <v>1.2547435189662153</v>
      </c>
      <c r="Z267" s="336">
        <v>0.3400502355277395</v>
      </c>
      <c r="AA267" s="647">
        <v>1.7819842551164211</v>
      </c>
      <c r="AB267" s="336">
        <v>2.2432790795043994E-2</v>
      </c>
      <c r="AC267" s="340">
        <v>0.23098469576464969</v>
      </c>
      <c r="AD267" s="813">
        <v>0</v>
      </c>
      <c r="AE267" s="337" t="s">
        <v>1929</v>
      </c>
      <c r="AF267" s="787" t="s">
        <v>1778</v>
      </c>
      <c r="AG267" s="341" t="s">
        <v>59</v>
      </c>
      <c r="AH267" s="341" t="s">
        <v>1742</v>
      </c>
      <c r="AI267" s="341">
        <v>5000</v>
      </c>
      <c r="AJ267" s="341">
        <v>0</v>
      </c>
      <c r="AK267" s="341">
        <v>1000</v>
      </c>
      <c r="AL267" s="336">
        <v>0</v>
      </c>
      <c r="AM267" s="336">
        <v>0</v>
      </c>
      <c r="AN267" s="647" t="s">
        <v>64</v>
      </c>
      <c r="AO267" s="334" t="s">
        <v>1324</v>
      </c>
      <c r="AP267" s="337" t="s">
        <v>1757</v>
      </c>
      <c r="AQ267" s="343" t="s">
        <v>668</v>
      </c>
      <c r="AR267" s="336">
        <v>3.0000000000000001E-3</v>
      </c>
      <c r="AS267" s="336">
        <v>3.0000000000000001E-3</v>
      </c>
      <c r="AT267" s="336" t="s">
        <v>1418</v>
      </c>
      <c r="AW267" s="192"/>
      <c r="AX267" s="192"/>
      <c r="AY267" s="178"/>
      <c r="AZ267" s="178"/>
      <c r="BA267" s="178"/>
      <c r="BB267" s="794"/>
      <c r="BC267" s="178"/>
      <c r="BD267" s="178"/>
      <c r="BE267" s="178"/>
      <c r="BF267" s="178"/>
      <c r="BG267" s="794"/>
      <c r="BH267" s="180"/>
      <c r="BI267" s="193"/>
      <c r="BJ267" s="193"/>
      <c r="BK267" s="193"/>
      <c r="BL267" s="180"/>
      <c r="BM267" s="180"/>
      <c r="BN267" s="180"/>
      <c r="BO267" s="180"/>
      <c r="BP267" s="180"/>
      <c r="BQ267" s="180"/>
      <c r="BR267" s="180"/>
      <c r="BS267" s="180"/>
      <c r="BT267" s="181"/>
      <c r="BU267" s="182"/>
      <c r="BV267" s="183"/>
      <c r="BW267" s="179"/>
    </row>
    <row r="268" spans="2:75" customFormat="1" ht="18.75">
      <c r="B268" s="330" t="s">
        <v>903</v>
      </c>
      <c r="C268" s="331">
        <v>5488919000190</v>
      </c>
      <c r="D268" s="332" t="s">
        <v>13</v>
      </c>
      <c r="E268" s="332" t="s">
        <v>616</v>
      </c>
      <c r="F268" s="332" t="s">
        <v>617</v>
      </c>
      <c r="G268" s="333" t="s">
        <v>34</v>
      </c>
      <c r="H268" s="333" t="s">
        <v>1337</v>
      </c>
      <c r="I268" s="333" t="s">
        <v>34</v>
      </c>
      <c r="J268" s="333" t="s">
        <v>608</v>
      </c>
      <c r="K268" s="334" t="s">
        <v>48</v>
      </c>
      <c r="L268" s="335" t="s">
        <v>1418</v>
      </c>
      <c r="M268" s="335" t="s">
        <v>34</v>
      </c>
      <c r="N268" s="334">
        <v>113190</v>
      </c>
      <c r="O268" s="334" t="s">
        <v>1321</v>
      </c>
      <c r="P268" s="338">
        <v>37651</v>
      </c>
      <c r="Q268" s="339">
        <v>19.939582999999999</v>
      </c>
      <c r="R268" s="339">
        <v>27.604580275999986</v>
      </c>
      <c r="S268" s="334">
        <v>4</v>
      </c>
      <c r="T268" s="336">
        <v>9.5906677490181336E-2</v>
      </c>
      <c r="U268" s="647">
        <v>0.93797060925316134</v>
      </c>
      <c r="V268" s="336">
        <v>0.10819478613326639</v>
      </c>
      <c r="W268" s="647">
        <v>0.93109682883922573</v>
      </c>
      <c r="X268" s="336">
        <v>0.12685308151740848</v>
      </c>
      <c r="Y268" s="647">
        <v>0.82300429204778291</v>
      </c>
      <c r="Z268" s="336">
        <v>0.18249170267633419</v>
      </c>
      <c r="AA268" s="647">
        <v>0.95632146924976003</v>
      </c>
      <c r="AB268" s="336">
        <v>2.3727040844632306E-2</v>
      </c>
      <c r="AC268" s="340">
        <v>-0.33744820124113334</v>
      </c>
      <c r="AD268" s="813">
        <v>12219403000105</v>
      </c>
      <c r="AE268" s="337" t="s">
        <v>1773</v>
      </c>
      <c r="AF268" s="787" t="s">
        <v>1736</v>
      </c>
      <c r="AG268" s="341" t="s">
        <v>1437</v>
      </c>
      <c r="AH268" s="341" t="s">
        <v>1742</v>
      </c>
      <c r="AI268" s="341">
        <v>1000</v>
      </c>
      <c r="AJ268" s="341">
        <v>1</v>
      </c>
      <c r="AK268" s="341">
        <v>1000</v>
      </c>
      <c r="AL268" s="336">
        <v>0.02</v>
      </c>
      <c r="AM268" s="336">
        <v>0.2</v>
      </c>
      <c r="AN268" s="647" t="s">
        <v>64</v>
      </c>
      <c r="AO268" s="334" t="s">
        <v>1324</v>
      </c>
      <c r="AP268" s="337" t="s">
        <v>1757</v>
      </c>
      <c r="AQ268" s="343" t="s">
        <v>664</v>
      </c>
      <c r="AR268" s="336">
        <v>5.0000000000000001E-3</v>
      </c>
      <c r="AS268" s="336">
        <v>5.0000000000000001E-3</v>
      </c>
      <c r="AT268" s="336" t="s">
        <v>1418</v>
      </c>
      <c r="AW268" s="192"/>
      <c r="AX268" s="192"/>
      <c r="AY268" s="178"/>
      <c r="AZ268" s="178"/>
      <c r="BA268" s="178"/>
      <c r="BB268" s="794"/>
      <c r="BC268" s="178"/>
      <c r="BD268" s="178"/>
      <c r="BE268" s="178"/>
      <c r="BF268" s="178"/>
      <c r="BG268" s="794"/>
      <c r="BH268" s="180"/>
      <c r="BI268" s="193"/>
      <c r="BJ268" s="193"/>
      <c r="BK268" s="193"/>
      <c r="BL268" s="180"/>
      <c r="BM268" s="180"/>
      <c r="BN268" s="180"/>
      <c r="BO268" s="180"/>
      <c r="BP268" s="180"/>
      <c r="BQ268" s="180"/>
      <c r="BR268" s="180"/>
      <c r="BS268" s="180"/>
      <c r="BT268" s="181"/>
      <c r="BU268" s="182"/>
      <c r="BV268" s="183"/>
      <c r="BW268" s="179"/>
    </row>
    <row r="269" spans="2:75" customFormat="1" ht="18.75">
      <c r="B269" s="330" t="s">
        <v>1697</v>
      </c>
      <c r="C269" s="331">
        <v>22654439000170</v>
      </c>
      <c r="D269" s="332" t="s">
        <v>13</v>
      </c>
      <c r="E269" s="332" t="s">
        <v>616</v>
      </c>
      <c r="F269" s="332" t="s">
        <v>617</v>
      </c>
      <c r="G269" s="333" t="s">
        <v>34</v>
      </c>
      <c r="H269" s="333" t="s">
        <v>1337</v>
      </c>
      <c r="I269" s="333" t="s">
        <v>34</v>
      </c>
      <c r="J269" s="333" t="s">
        <v>608</v>
      </c>
      <c r="K269" s="334" t="s">
        <v>48</v>
      </c>
      <c r="L269" s="335" t="s">
        <v>1418</v>
      </c>
      <c r="M269" s="335" t="s">
        <v>1418</v>
      </c>
      <c r="N269" s="334">
        <v>418439</v>
      </c>
      <c r="O269" s="334" t="s">
        <v>1321</v>
      </c>
      <c r="P269" s="338">
        <v>42384</v>
      </c>
      <c r="Q269" s="339">
        <v>18.546890999999999</v>
      </c>
      <c r="R269" s="339">
        <v>26.636040485714279</v>
      </c>
      <c r="S269" s="334">
        <v>4</v>
      </c>
      <c r="T269" s="336">
        <v>0.12021988405087947</v>
      </c>
      <c r="U269" s="647">
        <v>1.1757546068582363</v>
      </c>
      <c r="V269" s="336">
        <v>0.10175650094085298</v>
      </c>
      <c r="W269" s="647">
        <v>0.87569058293718316</v>
      </c>
      <c r="X269" s="336">
        <v>4.8531708662406858E-2</v>
      </c>
      <c r="Y269" s="647">
        <v>0.31486664771397027</v>
      </c>
      <c r="Z269" s="336">
        <v>0.10571098206945018</v>
      </c>
      <c r="AA269" s="647">
        <v>0.55396316767228904</v>
      </c>
      <c r="AB269" s="336">
        <v>5.1485825280977129E-2</v>
      </c>
      <c r="AC269" s="340">
        <v>-0.28056134610600408</v>
      </c>
      <c r="AD269" s="813">
        <v>13608337000128</v>
      </c>
      <c r="AE269" s="337" t="s">
        <v>1824</v>
      </c>
      <c r="AF269" s="787" t="s">
        <v>1825</v>
      </c>
      <c r="AG269" s="341" t="s">
        <v>1440</v>
      </c>
      <c r="AH269" s="341" t="s">
        <v>1742</v>
      </c>
      <c r="AI269" s="341">
        <v>5000</v>
      </c>
      <c r="AJ269" s="341">
        <v>5000</v>
      </c>
      <c r="AK269" s="341">
        <v>0</v>
      </c>
      <c r="AL269" s="336">
        <v>2.5000000000000001E-2</v>
      </c>
      <c r="AM269" s="336">
        <v>0</v>
      </c>
      <c r="AN269" s="647" t="s">
        <v>64</v>
      </c>
      <c r="AO269" s="334" t="s">
        <v>1324</v>
      </c>
      <c r="AP269" s="337" t="s">
        <v>1757</v>
      </c>
      <c r="AQ269" s="343" t="s">
        <v>674</v>
      </c>
      <c r="AR269" s="336">
        <v>0</v>
      </c>
      <c r="AS269" s="336">
        <v>0</v>
      </c>
      <c r="AT269" s="336" t="s">
        <v>1418</v>
      </c>
      <c r="AW269" s="192"/>
      <c r="AX269" s="192"/>
      <c r="AY269" s="178"/>
      <c r="AZ269" s="178"/>
      <c r="BA269" s="178"/>
      <c r="BB269" s="794"/>
      <c r="BC269" s="178"/>
      <c r="BD269" s="178"/>
      <c r="BE269" s="178"/>
      <c r="BF269" s="178"/>
      <c r="BG269" s="794"/>
      <c r="BH269" s="180"/>
      <c r="BI269" s="193"/>
      <c r="BJ269" s="193"/>
      <c r="BK269" s="193"/>
      <c r="BL269" s="180"/>
      <c r="BM269" s="180"/>
      <c r="BN269" s="180"/>
      <c r="BO269" s="180"/>
      <c r="BP269" s="180"/>
      <c r="BQ269" s="180"/>
      <c r="BR269" s="180"/>
      <c r="BS269" s="180"/>
      <c r="BT269" s="181"/>
      <c r="BU269" s="182"/>
      <c r="BV269" s="183"/>
      <c r="BW269" s="179"/>
    </row>
    <row r="270" spans="2:75" customFormat="1" ht="18.75">
      <c r="B270" s="330" t="s">
        <v>1388</v>
      </c>
      <c r="C270" s="331">
        <v>33824969000136</v>
      </c>
      <c r="D270" s="332" t="s">
        <v>13</v>
      </c>
      <c r="E270" s="332" t="s">
        <v>615</v>
      </c>
      <c r="F270" s="332" t="s">
        <v>619</v>
      </c>
      <c r="G270" s="333" t="s">
        <v>34</v>
      </c>
      <c r="H270" s="333" t="s">
        <v>1337</v>
      </c>
      <c r="I270" s="333" t="s">
        <v>34</v>
      </c>
      <c r="J270" s="333" t="s">
        <v>1418</v>
      </c>
      <c r="K270" s="334" t="s">
        <v>48</v>
      </c>
      <c r="L270" s="335" t="s">
        <v>1418</v>
      </c>
      <c r="M270" s="335" t="s">
        <v>1415</v>
      </c>
      <c r="N270" s="334">
        <v>505234</v>
      </c>
      <c r="O270" s="334" t="s">
        <v>1321</v>
      </c>
      <c r="P270" s="338">
        <v>43695</v>
      </c>
      <c r="Q270" s="339">
        <v>1.7526095900000001</v>
      </c>
      <c r="R270" s="339">
        <v>1.6328079285542167</v>
      </c>
      <c r="S270" s="334">
        <v>4</v>
      </c>
      <c r="T270" s="336">
        <v>0.10242019656295698</v>
      </c>
      <c r="U270" s="647">
        <v>1.0016730501358508</v>
      </c>
      <c r="V270" s="336">
        <v>0.10409192829338076</v>
      </c>
      <c r="W270" s="647">
        <v>0.89578867712117283</v>
      </c>
      <c r="X270" s="336">
        <v>0.14595380673996594</v>
      </c>
      <c r="Y270" s="647">
        <v>0.94692701155407111</v>
      </c>
      <c r="Z270" s="336">
        <v>0.15649290694549145</v>
      </c>
      <c r="AA270" s="647">
        <v>0.82007852687258742</v>
      </c>
      <c r="AB270" s="336">
        <v>3.6906434615299182E-2</v>
      </c>
      <c r="AC270" s="340">
        <v>-0.32811365334818399</v>
      </c>
      <c r="AD270" s="813">
        <v>9605786000145</v>
      </c>
      <c r="AE270" s="337" t="s">
        <v>1790</v>
      </c>
      <c r="AF270" s="787" t="s">
        <v>1790</v>
      </c>
      <c r="AG270" s="341" t="s">
        <v>1439</v>
      </c>
      <c r="AH270" s="341" t="s">
        <v>1742</v>
      </c>
      <c r="AI270" s="341">
        <v>200</v>
      </c>
      <c r="AJ270" s="341">
        <v>100</v>
      </c>
      <c r="AK270" s="341">
        <v>200</v>
      </c>
      <c r="AL270" s="336">
        <v>0.01</v>
      </c>
      <c r="AM270" s="336">
        <v>0</v>
      </c>
      <c r="AN270" s="647" t="s">
        <v>64</v>
      </c>
      <c r="AO270" s="334" t="s">
        <v>1324</v>
      </c>
      <c r="AP270" s="337" t="s">
        <v>1757</v>
      </c>
      <c r="AQ270" s="343" t="s">
        <v>668</v>
      </c>
      <c r="AR270" s="336">
        <v>3.3333333333333301E-3</v>
      </c>
      <c r="AS270" s="336">
        <v>3.3333333333333301E-3</v>
      </c>
      <c r="AT270" s="336" t="s">
        <v>1418</v>
      </c>
      <c r="AW270" s="192"/>
      <c r="AX270" s="192"/>
      <c r="AY270" s="178"/>
      <c r="AZ270" s="178"/>
      <c r="BA270" s="178"/>
      <c r="BB270" s="794"/>
      <c r="BC270" s="178"/>
      <c r="BD270" s="178"/>
      <c r="BE270" s="178"/>
      <c r="BF270" s="178"/>
      <c r="BG270" s="794"/>
      <c r="BH270" s="180"/>
      <c r="BI270" s="193"/>
      <c r="BJ270" s="193"/>
      <c r="BK270" s="193"/>
      <c r="BL270" s="180"/>
      <c r="BM270" s="180"/>
      <c r="BN270" s="180"/>
      <c r="BO270" s="180"/>
      <c r="BP270" s="180"/>
      <c r="BQ270" s="180"/>
      <c r="BR270" s="180"/>
      <c r="BS270" s="180"/>
      <c r="BT270" s="181"/>
      <c r="BU270" s="182"/>
      <c r="BV270" s="183"/>
      <c r="BW270" s="179"/>
    </row>
    <row r="271" spans="2:75" customFormat="1" ht="18.75">
      <c r="B271" s="330" t="s">
        <v>938</v>
      </c>
      <c r="C271" s="331">
        <v>19038997000105</v>
      </c>
      <c r="D271" s="332" t="s">
        <v>13</v>
      </c>
      <c r="E271" s="332" t="s">
        <v>615</v>
      </c>
      <c r="F271" s="332" t="s">
        <v>619</v>
      </c>
      <c r="G271" s="333" t="s">
        <v>34</v>
      </c>
      <c r="H271" s="333" t="s">
        <v>1337</v>
      </c>
      <c r="I271" s="333" t="s">
        <v>34</v>
      </c>
      <c r="J271" s="333" t="s">
        <v>1418</v>
      </c>
      <c r="K271" s="334" t="s">
        <v>48</v>
      </c>
      <c r="L271" s="335" t="s">
        <v>1418</v>
      </c>
      <c r="M271" s="335" t="s">
        <v>1415</v>
      </c>
      <c r="N271" s="334">
        <v>360600</v>
      </c>
      <c r="O271" s="334" t="s">
        <v>1321</v>
      </c>
      <c r="P271" s="338">
        <v>41529</v>
      </c>
      <c r="Q271" s="339">
        <v>69.609939999999995</v>
      </c>
      <c r="R271" s="339">
        <v>58.438134303643707</v>
      </c>
      <c r="S271" s="334">
        <v>4</v>
      </c>
      <c r="T271" s="336">
        <v>8.5257256763436207E-2</v>
      </c>
      <c r="U271" s="647">
        <v>0.83381890773810252</v>
      </c>
      <c r="V271" s="336">
        <v>0.1108358268849936</v>
      </c>
      <c r="W271" s="647">
        <v>0.95382495425683578</v>
      </c>
      <c r="X271" s="336">
        <v>0.14596225120582118</v>
      </c>
      <c r="Y271" s="647">
        <v>0.94698179801696014</v>
      </c>
      <c r="Z271" s="336">
        <v>0.15971022754059905</v>
      </c>
      <c r="AA271" s="647">
        <v>0.8369384318076506</v>
      </c>
      <c r="AB271" s="336">
        <v>5.1757947129069899E-2</v>
      </c>
      <c r="AC271" s="340">
        <v>-0.103667297481651</v>
      </c>
      <c r="AD271" s="813">
        <v>0</v>
      </c>
      <c r="AE271" s="337" t="s">
        <v>1816</v>
      </c>
      <c r="AF271" s="787" t="s">
        <v>1780</v>
      </c>
      <c r="AG271" s="341" t="s">
        <v>719</v>
      </c>
      <c r="AH271" s="341" t="s">
        <v>1742</v>
      </c>
      <c r="AI271" s="341">
        <v>1000</v>
      </c>
      <c r="AJ271" s="341">
        <v>500</v>
      </c>
      <c r="AK271" s="341">
        <v>500</v>
      </c>
      <c r="AL271" s="336">
        <v>8.5000000000000006E-3</v>
      </c>
      <c r="AM271" s="336">
        <v>0.2</v>
      </c>
      <c r="AN271" s="647" t="s">
        <v>64</v>
      </c>
      <c r="AO271" s="334" t="s">
        <v>1324</v>
      </c>
      <c r="AP271" s="337" t="s">
        <v>1757</v>
      </c>
      <c r="AQ271" s="343" t="s">
        <v>686</v>
      </c>
      <c r="AR271" s="336">
        <v>2.6503E-3</v>
      </c>
      <c r="AS271" s="336">
        <v>2.6503E-3</v>
      </c>
      <c r="AT271" s="336" t="s">
        <v>1418</v>
      </c>
      <c r="AW271" s="192"/>
      <c r="AX271" s="192"/>
      <c r="AY271" s="178"/>
      <c r="AZ271" s="178"/>
      <c r="BA271" s="178"/>
      <c r="BB271" s="794"/>
      <c r="BC271" s="178"/>
      <c r="BD271" s="178"/>
      <c r="BE271" s="178"/>
      <c r="BF271" s="178"/>
      <c r="BG271" s="794"/>
      <c r="BH271" s="180"/>
      <c r="BI271" s="193"/>
      <c r="BJ271" s="193"/>
      <c r="BK271" s="193"/>
      <c r="BL271" s="180"/>
      <c r="BM271" s="180"/>
      <c r="BN271" s="180"/>
      <c r="BO271" s="180"/>
      <c r="BP271" s="180"/>
      <c r="BQ271" s="180"/>
      <c r="BR271" s="180"/>
      <c r="BS271" s="180"/>
      <c r="BT271" s="181"/>
      <c r="BU271" s="182"/>
      <c r="BV271" s="183"/>
      <c r="BW271" s="179"/>
    </row>
    <row r="272" spans="2:75" customFormat="1" ht="18.75">
      <c r="B272" s="330" t="s">
        <v>1614</v>
      </c>
      <c r="C272" s="331">
        <v>37367841000141</v>
      </c>
      <c r="D272" s="332" t="s">
        <v>13</v>
      </c>
      <c r="E272" s="332" t="s">
        <v>615</v>
      </c>
      <c r="F272" s="332" t="s">
        <v>619</v>
      </c>
      <c r="G272" s="333" t="s">
        <v>34</v>
      </c>
      <c r="H272" s="333" t="s">
        <v>1337</v>
      </c>
      <c r="I272" s="333" t="s">
        <v>34</v>
      </c>
      <c r="J272" s="333" t="s">
        <v>611</v>
      </c>
      <c r="K272" s="334" t="s">
        <v>48</v>
      </c>
      <c r="L272" s="335" t="s">
        <v>1418</v>
      </c>
      <c r="M272" s="335" t="s">
        <v>1418</v>
      </c>
      <c r="N272" s="334">
        <v>562033</v>
      </c>
      <c r="O272" s="334" t="s">
        <v>1321</v>
      </c>
      <c r="P272" s="338">
        <v>44163</v>
      </c>
      <c r="Q272" s="339">
        <v>86.610148409999994</v>
      </c>
      <c r="R272" s="339">
        <v>43.518882282811255</v>
      </c>
      <c r="S272" s="334">
        <v>4</v>
      </c>
      <c r="T272" s="336">
        <v>0.1659952531190847</v>
      </c>
      <c r="U272" s="647">
        <v>1.6234392930271264</v>
      </c>
      <c r="V272" s="336">
        <v>0.17742504329572295</v>
      </c>
      <c r="W272" s="647">
        <v>1.5268748252418456</v>
      </c>
      <c r="X272" s="336"/>
      <c r="Y272" s="647"/>
      <c r="Z272" s="336"/>
      <c r="AA272" s="647"/>
      <c r="AB272" s="336">
        <v>4.3066322123833677E-2</v>
      </c>
      <c r="AC272" s="340">
        <v>1.4216122224836618</v>
      </c>
      <c r="AD272" s="813">
        <v>37368165000120</v>
      </c>
      <c r="AE272" s="337" t="s">
        <v>1977</v>
      </c>
      <c r="AF272" s="787" t="s">
        <v>1736</v>
      </c>
      <c r="AG272" s="341" t="s">
        <v>1437</v>
      </c>
      <c r="AH272" s="341" t="s">
        <v>1812</v>
      </c>
      <c r="AI272" s="341">
        <v>500</v>
      </c>
      <c r="AJ272" s="341">
        <v>100</v>
      </c>
      <c r="AK272" s="341">
        <v>100</v>
      </c>
      <c r="AL272" s="336">
        <v>2.5000000000000001E-2</v>
      </c>
      <c r="AM272" s="336">
        <v>0.2</v>
      </c>
      <c r="AN272" s="647" t="s">
        <v>34</v>
      </c>
      <c r="AO272" s="334" t="s">
        <v>1321</v>
      </c>
      <c r="AP272" s="337" t="s">
        <v>1757</v>
      </c>
      <c r="AQ272" s="343" t="s">
        <v>2202</v>
      </c>
      <c r="AR272" s="336">
        <v>0</v>
      </c>
      <c r="AS272" s="336">
        <v>0</v>
      </c>
      <c r="AT272" s="336" t="s">
        <v>1418</v>
      </c>
      <c r="AW272" s="192"/>
      <c r="AX272" s="192"/>
      <c r="AY272" s="178"/>
      <c r="AZ272" s="178"/>
      <c r="BA272" s="178"/>
      <c r="BB272" s="794"/>
      <c r="BC272" s="178"/>
      <c r="BD272" s="178"/>
      <c r="BE272" s="178"/>
      <c r="BF272" s="178"/>
      <c r="BG272" s="794"/>
      <c r="BH272" s="180"/>
      <c r="BI272" s="193"/>
      <c r="BJ272" s="193"/>
      <c r="BK272" s="193"/>
      <c r="BL272" s="180"/>
      <c r="BM272" s="180"/>
      <c r="BN272" s="180"/>
      <c r="BO272" s="180"/>
      <c r="BP272" s="180"/>
      <c r="BQ272" s="180"/>
      <c r="BR272" s="180"/>
      <c r="BS272" s="180"/>
      <c r="BT272" s="181"/>
      <c r="BU272" s="182"/>
      <c r="BV272" s="183"/>
      <c r="BW272" s="179"/>
    </row>
    <row r="273" spans="2:75" customFormat="1" ht="18.75">
      <c r="B273" s="330" t="s">
        <v>311</v>
      </c>
      <c r="C273" s="331">
        <v>35726270000169</v>
      </c>
      <c r="D273" s="332" t="s">
        <v>13</v>
      </c>
      <c r="E273" s="332" t="s">
        <v>615</v>
      </c>
      <c r="F273" s="332" t="s">
        <v>619</v>
      </c>
      <c r="G273" s="333" t="s">
        <v>34</v>
      </c>
      <c r="H273" s="333" t="s">
        <v>1337</v>
      </c>
      <c r="I273" s="333" t="s">
        <v>34</v>
      </c>
      <c r="J273" s="333" t="s">
        <v>1418</v>
      </c>
      <c r="K273" s="334" t="s">
        <v>48</v>
      </c>
      <c r="L273" s="335" t="s">
        <v>1418</v>
      </c>
      <c r="M273" s="335" t="s">
        <v>34</v>
      </c>
      <c r="N273" s="334">
        <v>528846</v>
      </c>
      <c r="O273" s="334" t="s">
        <v>1321</v>
      </c>
      <c r="P273" s="338">
        <v>43860</v>
      </c>
      <c r="Q273" s="339">
        <v>18.592890910000001</v>
      </c>
      <c r="R273" s="339">
        <v>18.105870270440008</v>
      </c>
      <c r="S273" s="334">
        <v>4</v>
      </c>
      <c r="T273" s="336">
        <v>8.8222195120409186E-2</v>
      </c>
      <c r="U273" s="647">
        <v>0.86281610699331324</v>
      </c>
      <c r="V273" s="336">
        <v>0.10875982259063322</v>
      </c>
      <c r="W273" s="647">
        <v>0.9359593889720661</v>
      </c>
      <c r="X273" s="336">
        <v>0.14077592164584063</v>
      </c>
      <c r="Y273" s="647">
        <v>0.91333364822997598</v>
      </c>
      <c r="Z273" s="336"/>
      <c r="AA273" s="647"/>
      <c r="AB273" s="336">
        <v>1.0254131683500766E-2</v>
      </c>
      <c r="AC273" s="340">
        <v>-0.72571827884783646</v>
      </c>
      <c r="AD273" s="813">
        <v>0</v>
      </c>
      <c r="AE273" s="337" t="s">
        <v>2010</v>
      </c>
      <c r="AF273" s="787" t="s">
        <v>1755</v>
      </c>
      <c r="AG273" s="341" t="s">
        <v>1436</v>
      </c>
      <c r="AH273" s="341" t="s">
        <v>1742</v>
      </c>
      <c r="AI273" s="341">
        <v>30</v>
      </c>
      <c r="AJ273" s="341">
        <v>30</v>
      </c>
      <c r="AK273" s="341">
        <v>30</v>
      </c>
      <c r="AL273" s="336">
        <v>1.4999999999999999E-2</v>
      </c>
      <c r="AM273" s="336">
        <v>0.2</v>
      </c>
      <c r="AN273" s="647" t="s">
        <v>34</v>
      </c>
      <c r="AO273" s="334" t="s">
        <v>1324</v>
      </c>
      <c r="AP273" s="337" t="s">
        <v>1757</v>
      </c>
      <c r="AQ273" s="343" t="s">
        <v>664</v>
      </c>
      <c r="AR273" s="336">
        <v>5.3333333333333297E-3</v>
      </c>
      <c r="AS273" s="336">
        <v>5.3333333333333297E-3</v>
      </c>
      <c r="AT273" s="336" t="s">
        <v>1418</v>
      </c>
      <c r="AW273" s="192"/>
      <c r="AX273" s="192"/>
      <c r="AY273" s="178"/>
      <c r="AZ273" s="178"/>
      <c r="BA273" s="178"/>
      <c r="BB273" s="794"/>
      <c r="BC273" s="178"/>
      <c r="BD273" s="178"/>
      <c r="BE273" s="178"/>
      <c r="BF273" s="178"/>
      <c r="BG273" s="794"/>
      <c r="BH273" s="180"/>
      <c r="BI273" s="193"/>
      <c r="BJ273" s="193"/>
      <c r="BK273" s="193"/>
      <c r="BL273" s="180"/>
      <c r="BM273" s="180"/>
      <c r="BN273" s="180"/>
      <c r="BO273" s="180"/>
      <c r="BP273" s="180"/>
      <c r="BQ273" s="180"/>
      <c r="BR273" s="180"/>
      <c r="BS273" s="180"/>
      <c r="BT273" s="181"/>
      <c r="BU273" s="182"/>
      <c r="BV273" s="183"/>
      <c r="BW273" s="179"/>
    </row>
    <row r="274" spans="2:75" customFormat="1" ht="18.75">
      <c r="B274" s="330" t="s">
        <v>352</v>
      </c>
      <c r="C274" s="331">
        <v>17155131000140</v>
      </c>
      <c r="D274" s="332" t="s">
        <v>13</v>
      </c>
      <c r="E274" s="332" t="s">
        <v>615</v>
      </c>
      <c r="F274" s="332" t="s">
        <v>619</v>
      </c>
      <c r="G274" s="333" t="s">
        <v>34</v>
      </c>
      <c r="H274" s="333" t="s">
        <v>1338</v>
      </c>
      <c r="I274" s="333" t="s">
        <v>34</v>
      </c>
      <c r="J274" s="333" t="s">
        <v>1418</v>
      </c>
      <c r="K274" s="334" t="s">
        <v>48</v>
      </c>
      <c r="L274" s="335" t="s">
        <v>1418</v>
      </c>
      <c r="M274" s="335" t="s">
        <v>34</v>
      </c>
      <c r="N274" s="334">
        <v>386278</v>
      </c>
      <c r="O274" s="334" t="s">
        <v>1321</v>
      </c>
      <c r="P274" s="338">
        <v>41271</v>
      </c>
      <c r="Q274" s="339">
        <v>59.191640999999997</v>
      </c>
      <c r="R274" s="339">
        <v>79.672629526104387</v>
      </c>
      <c r="S274" s="334">
        <v>4</v>
      </c>
      <c r="T274" s="336">
        <v>1.4550660500745716E-2</v>
      </c>
      <c r="U274" s="647">
        <v>0.14230596087866376</v>
      </c>
      <c r="V274" s="336">
        <v>1.7553323962690159E-2</v>
      </c>
      <c r="W274" s="647">
        <v>0.15105944437209065</v>
      </c>
      <c r="X274" s="336">
        <v>4.7844540813528402E-2</v>
      </c>
      <c r="Y274" s="647">
        <v>0.31040840293016814</v>
      </c>
      <c r="Z274" s="336">
        <v>0.13856417421312495</v>
      </c>
      <c r="AA274" s="647">
        <v>0.7261255866733699</v>
      </c>
      <c r="AB274" s="336">
        <v>8.9498815224581557E-2</v>
      </c>
      <c r="AC274" s="340">
        <v>-1.1022281041020732</v>
      </c>
      <c r="AD274" s="813">
        <v>0</v>
      </c>
      <c r="AE274" s="337" t="s">
        <v>1791</v>
      </c>
      <c r="AF274" s="787" t="s">
        <v>1780</v>
      </c>
      <c r="AG274" s="341" t="s">
        <v>719</v>
      </c>
      <c r="AH274" s="341" t="s">
        <v>1742</v>
      </c>
      <c r="AI274" s="341">
        <v>10000</v>
      </c>
      <c r="AJ274" s="341">
        <v>1000</v>
      </c>
      <c r="AK274" s="341">
        <v>10000</v>
      </c>
      <c r="AL274" s="336">
        <v>0.02</v>
      </c>
      <c r="AM274" s="336">
        <v>0</v>
      </c>
      <c r="AN274" s="647" t="s">
        <v>64</v>
      </c>
      <c r="AO274" s="334" t="s">
        <v>1324</v>
      </c>
      <c r="AP274" s="337" t="s">
        <v>1757</v>
      </c>
      <c r="AQ274" s="343" t="s">
        <v>678</v>
      </c>
      <c r="AR274" s="336">
        <v>6.0000000000000001E-3</v>
      </c>
      <c r="AS274" s="336">
        <v>6.0000000000000001E-3</v>
      </c>
      <c r="AT274" s="336" t="s">
        <v>1418</v>
      </c>
      <c r="AW274" s="192"/>
      <c r="AX274" s="192"/>
      <c r="AY274" s="178"/>
      <c r="AZ274" s="178"/>
      <c r="BA274" s="178"/>
      <c r="BB274" s="794"/>
      <c r="BC274" s="178"/>
      <c r="BD274" s="178"/>
      <c r="BE274" s="178"/>
      <c r="BF274" s="178"/>
      <c r="BG274" s="794"/>
      <c r="BH274" s="180"/>
      <c r="BI274" s="193"/>
      <c r="BJ274" s="193"/>
      <c r="BK274" s="193"/>
      <c r="BL274" s="180"/>
      <c r="BM274" s="180"/>
      <c r="BN274" s="180"/>
      <c r="BO274" s="180"/>
      <c r="BP274" s="180"/>
      <c r="BQ274" s="180"/>
      <c r="BR274" s="180"/>
      <c r="BS274" s="180"/>
      <c r="BT274" s="181"/>
      <c r="BU274" s="182"/>
      <c r="BV274" s="183"/>
      <c r="BW274" s="179"/>
    </row>
    <row r="275" spans="2:75" customFormat="1" ht="18.75">
      <c r="B275" s="330" t="s">
        <v>379</v>
      </c>
      <c r="C275" s="331">
        <v>7552643000197</v>
      </c>
      <c r="D275" s="332" t="s">
        <v>13</v>
      </c>
      <c r="E275" s="332" t="s">
        <v>615</v>
      </c>
      <c r="F275" s="332" t="s">
        <v>619</v>
      </c>
      <c r="G275" s="333" t="s">
        <v>34</v>
      </c>
      <c r="H275" s="333" t="s">
        <v>1338</v>
      </c>
      <c r="I275" s="333" t="s">
        <v>34</v>
      </c>
      <c r="J275" s="333" t="s">
        <v>1418</v>
      </c>
      <c r="K275" s="334" t="s">
        <v>48</v>
      </c>
      <c r="L275" s="335" t="s">
        <v>1418</v>
      </c>
      <c r="M275" s="335" t="s">
        <v>34</v>
      </c>
      <c r="N275" s="334">
        <v>160253</v>
      </c>
      <c r="O275" s="334" t="s">
        <v>1321</v>
      </c>
      <c r="P275" s="338">
        <v>38631</v>
      </c>
      <c r="Q275" s="339">
        <v>62.204804000000003</v>
      </c>
      <c r="R275" s="339">
        <v>64.641707680000025</v>
      </c>
      <c r="S275" s="334">
        <v>4</v>
      </c>
      <c r="T275" s="336">
        <v>0.15099710459372684</v>
      </c>
      <c r="U275" s="647">
        <v>1.4767568838545269</v>
      </c>
      <c r="V275" s="336">
        <v>0.23460492838662561</v>
      </c>
      <c r="W275" s="647">
        <v>2.0189503825238173</v>
      </c>
      <c r="X275" s="336">
        <v>0.61969035631742875</v>
      </c>
      <c r="Y275" s="647">
        <v>4.0204606532942098</v>
      </c>
      <c r="Z275" s="336">
        <v>0.51420510016007737</v>
      </c>
      <c r="AA275" s="647">
        <v>2.6946177260067588</v>
      </c>
      <c r="AB275" s="336">
        <v>0.22289107806459621</v>
      </c>
      <c r="AC275" s="340">
        <v>0.53121684379510492</v>
      </c>
      <c r="AD275" s="813">
        <v>44836341000177</v>
      </c>
      <c r="AE275" s="337" t="s">
        <v>1792</v>
      </c>
      <c r="AF275" s="787" t="s">
        <v>1736</v>
      </c>
      <c r="AG275" s="341" t="s">
        <v>1437</v>
      </c>
      <c r="AH275" s="341" t="s">
        <v>1742</v>
      </c>
      <c r="AI275" s="341">
        <v>1000</v>
      </c>
      <c r="AJ275" s="341">
        <v>100</v>
      </c>
      <c r="AK275" s="341">
        <v>100</v>
      </c>
      <c r="AL275" s="336">
        <v>2.5000000000000001E-2</v>
      </c>
      <c r="AM275" s="336">
        <v>0.2</v>
      </c>
      <c r="AN275" s="647" t="s">
        <v>64</v>
      </c>
      <c r="AO275" s="334" t="s">
        <v>1324</v>
      </c>
      <c r="AP275" s="337" t="s">
        <v>1757</v>
      </c>
      <c r="AQ275" s="343" t="s">
        <v>664</v>
      </c>
      <c r="AR275" s="336">
        <v>5.0000000000000001E-3</v>
      </c>
      <c r="AS275" s="336">
        <v>5.0000000000000001E-3</v>
      </c>
      <c r="AT275" s="336" t="s">
        <v>1418</v>
      </c>
      <c r="AW275" s="192"/>
      <c r="AX275" s="192"/>
      <c r="AY275" s="178"/>
      <c r="AZ275" s="178"/>
      <c r="BA275" s="178"/>
      <c r="BB275" s="794"/>
      <c r="BC275" s="178"/>
      <c r="BD275" s="178"/>
      <c r="BE275" s="178"/>
      <c r="BF275" s="178"/>
      <c r="BG275" s="794"/>
      <c r="BH275" s="180"/>
      <c r="BI275" s="193"/>
      <c r="BJ275" s="193"/>
      <c r="BK275" s="193"/>
      <c r="BL275" s="180"/>
      <c r="BM275" s="180"/>
      <c r="BN275" s="180"/>
      <c r="BO275" s="180"/>
      <c r="BP275" s="180"/>
      <c r="BQ275" s="180"/>
      <c r="BR275" s="180"/>
      <c r="BS275" s="180"/>
      <c r="BT275" s="181"/>
      <c r="BU275" s="182"/>
      <c r="BV275" s="183"/>
      <c r="BW275" s="179"/>
    </row>
    <row r="276" spans="2:75" customFormat="1" ht="18.75">
      <c r="B276" s="330" t="s">
        <v>1194</v>
      </c>
      <c r="C276" s="331">
        <v>14180011000105</v>
      </c>
      <c r="D276" s="332" t="s">
        <v>13</v>
      </c>
      <c r="E276" s="332" t="s">
        <v>616</v>
      </c>
      <c r="F276" s="332" t="s">
        <v>619</v>
      </c>
      <c r="G276" s="333" t="s">
        <v>34</v>
      </c>
      <c r="H276" s="333" t="s">
        <v>1337</v>
      </c>
      <c r="I276" s="333" t="s">
        <v>34</v>
      </c>
      <c r="J276" s="333" t="s">
        <v>1418</v>
      </c>
      <c r="K276" s="334" t="s">
        <v>48</v>
      </c>
      <c r="L276" s="335" t="s">
        <v>1418</v>
      </c>
      <c r="M276" s="335" t="s">
        <v>1415</v>
      </c>
      <c r="N276" s="334">
        <v>298875</v>
      </c>
      <c r="O276" s="334" t="s">
        <v>1321</v>
      </c>
      <c r="P276" s="338">
        <v>40968</v>
      </c>
      <c r="Q276" s="339">
        <v>97.091134999999994</v>
      </c>
      <c r="R276" s="339">
        <v>92.349672262948175</v>
      </c>
      <c r="S276" s="334">
        <v>4</v>
      </c>
      <c r="T276" s="336">
        <v>0.10622176396369554</v>
      </c>
      <c r="U276" s="647">
        <v>1.038852510255849</v>
      </c>
      <c r="V276" s="336">
        <v>0.1209473294344463</v>
      </c>
      <c r="W276" s="647">
        <v>1.040841975086275</v>
      </c>
      <c r="X276" s="336">
        <v>0.16592914026936367</v>
      </c>
      <c r="Y276" s="647">
        <v>1.0765240621982388</v>
      </c>
      <c r="Z276" s="336">
        <v>0.26278196481913696</v>
      </c>
      <c r="AA276" s="647">
        <v>1.3770710174910614</v>
      </c>
      <c r="AB276" s="336">
        <v>6.7908172009583561E-3</v>
      </c>
      <c r="AC276" s="340">
        <v>0.69886965102139409</v>
      </c>
      <c r="AD276" s="813">
        <v>14083541000135</v>
      </c>
      <c r="AE276" s="337" t="s">
        <v>1792</v>
      </c>
      <c r="AF276" s="787" t="s">
        <v>1736</v>
      </c>
      <c r="AG276" s="341" t="s">
        <v>1437</v>
      </c>
      <c r="AH276" s="341" t="s">
        <v>1742</v>
      </c>
      <c r="AI276" s="341">
        <v>5000</v>
      </c>
      <c r="AJ276" s="341">
        <v>3000</v>
      </c>
      <c r="AK276" s="341">
        <v>5000</v>
      </c>
      <c r="AL276" s="336">
        <v>0.02</v>
      </c>
      <c r="AM276" s="336">
        <v>0.2</v>
      </c>
      <c r="AN276" s="647" t="s">
        <v>64</v>
      </c>
      <c r="AO276" s="334" t="s">
        <v>1324</v>
      </c>
      <c r="AP276" s="337" t="s">
        <v>1757</v>
      </c>
      <c r="AQ276" s="343" t="s">
        <v>668</v>
      </c>
      <c r="AR276" s="336">
        <v>0</v>
      </c>
      <c r="AS276" s="336">
        <v>0</v>
      </c>
      <c r="AT276" s="336" t="s">
        <v>1418</v>
      </c>
      <c r="AW276" s="192"/>
      <c r="AX276" s="192"/>
      <c r="AY276" s="178"/>
      <c r="AZ276" s="178"/>
      <c r="BA276" s="178"/>
      <c r="BB276" s="794"/>
      <c r="BC276" s="178"/>
      <c r="BD276" s="178"/>
      <c r="BE276" s="178"/>
      <c r="BF276" s="178"/>
      <c r="BG276" s="794"/>
      <c r="BH276" s="180"/>
      <c r="BI276" s="193"/>
      <c r="BJ276" s="193"/>
      <c r="BK276" s="193"/>
      <c r="BL276" s="212"/>
      <c r="BM276" s="180"/>
      <c r="BN276" s="180"/>
      <c r="BO276" s="180"/>
      <c r="BP276" s="180"/>
      <c r="BQ276" s="180"/>
      <c r="BR276" s="180"/>
      <c r="BS276" s="180"/>
      <c r="BT276" s="181"/>
      <c r="BU276" s="182"/>
      <c r="BV276" s="183"/>
      <c r="BW276" s="179"/>
    </row>
    <row r="277" spans="2:75" customFormat="1" ht="18.75">
      <c r="B277" s="330" t="s">
        <v>542</v>
      </c>
      <c r="C277" s="331">
        <v>29562681000163</v>
      </c>
      <c r="D277" s="332" t="s">
        <v>13</v>
      </c>
      <c r="E277" s="332" t="s">
        <v>615</v>
      </c>
      <c r="F277" s="332" t="s">
        <v>619</v>
      </c>
      <c r="G277" s="333" t="s">
        <v>34</v>
      </c>
      <c r="H277" s="333" t="s">
        <v>1338</v>
      </c>
      <c r="I277" s="333" t="s">
        <v>34</v>
      </c>
      <c r="J277" s="333" t="s">
        <v>1418</v>
      </c>
      <c r="K277" s="334" t="s">
        <v>48</v>
      </c>
      <c r="L277" s="335" t="s">
        <v>1418</v>
      </c>
      <c r="M277" s="335" t="s">
        <v>1415</v>
      </c>
      <c r="N277" s="334">
        <v>477461</v>
      </c>
      <c r="O277" s="334" t="s">
        <v>1321</v>
      </c>
      <c r="P277" s="338">
        <v>43237</v>
      </c>
      <c r="Q277" s="339">
        <v>10.688575220000001</v>
      </c>
      <c r="R277" s="339">
        <v>8.1578413118725059</v>
      </c>
      <c r="S277" s="334">
        <v>4</v>
      </c>
      <c r="T277" s="336">
        <v>0.19075372871796903</v>
      </c>
      <c r="U277" s="647">
        <v>1.8655780371624608</v>
      </c>
      <c r="V277" s="336">
        <v>0.21763890149121456</v>
      </c>
      <c r="W277" s="647">
        <v>1.8729450674353374</v>
      </c>
      <c r="X277" s="336">
        <v>0.23434793171019574</v>
      </c>
      <c r="Y277" s="647">
        <v>1.5204152025549627</v>
      </c>
      <c r="Z277" s="336">
        <v>0.22352310032340905</v>
      </c>
      <c r="AA277" s="647">
        <v>1.1713405956415834</v>
      </c>
      <c r="AB277" s="336">
        <v>7.3278958267530211E-2</v>
      </c>
      <c r="AC277" s="340">
        <v>1.3842646034052437</v>
      </c>
      <c r="AD277" s="813">
        <v>0</v>
      </c>
      <c r="AE277" s="337" t="s">
        <v>1856</v>
      </c>
      <c r="AF277" s="787" t="s">
        <v>1755</v>
      </c>
      <c r="AG277" s="341" t="s">
        <v>1436</v>
      </c>
      <c r="AH277" s="341" t="s">
        <v>1742</v>
      </c>
      <c r="AI277" s="341">
        <v>5000</v>
      </c>
      <c r="AJ277" s="341">
        <v>1000</v>
      </c>
      <c r="AK277" s="341">
        <v>5000</v>
      </c>
      <c r="AL277" s="336">
        <v>0.02</v>
      </c>
      <c r="AM277" s="336">
        <v>0.2</v>
      </c>
      <c r="AN277" s="647" t="s">
        <v>34</v>
      </c>
      <c r="AO277" s="334" t="s">
        <v>1324</v>
      </c>
      <c r="AP277" s="337" t="s">
        <v>1757</v>
      </c>
      <c r="AQ277" s="343" t="s">
        <v>668</v>
      </c>
      <c r="AR277" s="336">
        <v>2.666E-3</v>
      </c>
      <c r="AS277" s="336">
        <v>2.666E-3</v>
      </c>
      <c r="AT277" s="336" t="s">
        <v>1418</v>
      </c>
      <c r="AW277" s="192"/>
      <c r="AX277" s="192"/>
      <c r="AY277" s="178"/>
      <c r="AZ277" s="178"/>
      <c r="BA277" s="178"/>
      <c r="BB277" s="794"/>
      <c r="BC277" s="178"/>
      <c r="BD277" s="178"/>
      <c r="BE277" s="178"/>
      <c r="BF277" s="178"/>
      <c r="BG277" s="794"/>
      <c r="BH277" s="180"/>
      <c r="BI277" s="193"/>
      <c r="BJ277" s="193"/>
      <c r="BK277" s="193"/>
      <c r="BL277" s="180"/>
      <c r="BM277" s="180"/>
      <c r="BN277" s="180"/>
      <c r="BO277" s="180"/>
      <c r="BP277" s="180"/>
      <c r="BQ277" s="180"/>
      <c r="BR277" s="180"/>
      <c r="BS277" s="180"/>
      <c r="BT277" s="181"/>
      <c r="BU277" s="182"/>
      <c r="BV277" s="183"/>
      <c r="BW277" s="179"/>
    </row>
    <row r="278" spans="2:75" customFormat="1" ht="18.75">
      <c r="B278" s="330" t="s">
        <v>329</v>
      </c>
      <c r="C278" s="331">
        <v>24140265000153</v>
      </c>
      <c r="D278" s="332" t="s">
        <v>13</v>
      </c>
      <c r="E278" s="332" t="s">
        <v>616</v>
      </c>
      <c r="F278" s="332" t="s">
        <v>610</v>
      </c>
      <c r="G278" s="333" t="s">
        <v>34</v>
      </c>
      <c r="H278" s="333" t="s">
        <v>1337</v>
      </c>
      <c r="I278" s="333" t="s">
        <v>34</v>
      </c>
      <c r="J278" s="333" t="s">
        <v>1418</v>
      </c>
      <c r="K278" s="334" t="s">
        <v>48</v>
      </c>
      <c r="L278" s="335" t="s">
        <v>1418</v>
      </c>
      <c r="M278" s="335" t="s">
        <v>34</v>
      </c>
      <c r="N278" s="334">
        <v>418803</v>
      </c>
      <c r="O278" s="334" t="s">
        <v>1321</v>
      </c>
      <c r="P278" s="338">
        <v>42447</v>
      </c>
      <c r="Q278" s="339">
        <v>135.541325</v>
      </c>
      <c r="R278" s="339">
        <v>183.05791137199995</v>
      </c>
      <c r="S278" s="334">
        <v>4</v>
      </c>
      <c r="T278" s="336">
        <v>6.0990631273157403E-2</v>
      </c>
      <c r="U278" s="647">
        <v>0.59649047460616189</v>
      </c>
      <c r="V278" s="336">
        <v>6.2537212899618222E-2</v>
      </c>
      <c r="W278" s="647">
        <v>0.5381793586943906</v>
      </c>
      <c r="X278" s="336">
        <v>0.12092965424649749</v>
      </c>
      <c r="Y278" s="647">
        <v>0.78457395981400402</v>
      </c>
      <c r="Z278" s="336">
        <v>0.15881929829235308</v>
      </c>
      <c r="AA278" s="647">
        <v>0.83226964547279292</v>
      </c>
      <c r="AB278" s="336">
        <v>4.3314371179035305E-2</v>
      </c>
      <c r="AC278" s="340">
        <v>-1.2389472368334504</v>
      </c>
      <c r="AD278" s="813">
        <v>28078762000120</v>
      </c>
      <c r="AE278" s="337" t="s">
        <v>1940</v>
      </c>
      <c r="AF278" s="787" t="s">
        <v>1755</v>
      </c>
      <c r="AG278" s="341" t="s">
        <v>1436</v>
      </c>
      <c r="AH278" s="341" t="s">
        <v>1742</v>
      </c>
      <c r="AI278" s="341">
        <v>500</v>
      </c>
      <c r="AJ278" s="341">
        <v>100</v>
      </c>
      <c r="AK278" s="341">
        <v>500</v>
      </c>
      <c r="AL278" s="336">
        <v>1.3999999999999999E-2</v>
      </c>
      <c r="AM278" s="336">
        <v>0.2</v>
      </c>
      <c r="AN278" s="647" t="s">
        <v>34</v>
      </c>
      <c r="AO278" s="334" t="s">
        <v>1324</v>
      </c>
      <c r="AP278" s="337" t="s">
        <v>1757</v>
      </c>
      <c r="AQ278" s="343" t="s">
        <v>664</v>
      </c>
      <c r="AR278" s="336">
        <v>4.6666666666666697E-3</v>
      </c>
      <c r="AS278" s="336">
        <v>4.6666666666666697E-3</v>
      </c>
      <c r="AT278" s="336" t="s">
        <v>1418</v>
      </c>
      <c r="AW278" s="192"/>
      <c r="AX278" s="192"/>
      <c r="AY278" s="178"/>
      <c r="AZ278" s="178"/>
      <c r="BA278" s="178"/>
      <c r="BB278" s="794"/>
      <c r="BC278" s="178"/>
      <c r="BD278" s="178"/>
      <c r="BE278" s="178"/>
      <c r="BF278" s="178"/>
      <c r="BG278" s="794"/>
      <c r="BH278" s="180"/>
      <c r="BI278" s="193"/>
      <c r="BJ278" s="193"/>
      <c r="BK278" s="193"/>
      <c r="BL278" s="180"/>
      <c r="BM278" s="180"/>
      <c r="BN278" s="180"/>
      <c r="BO278" s="180"/>
      <c r="BP278" s="180"/>
      <c r="BQ278" s="180"/>
      <c r="BR278" s="180"/>
      <c r="BS278" s="180"/>
      <c r="BT278" s="181"/>
      <c r="BU278" s="182"/>
      <c r="BV278" s="183"/>
      <c r="BW278" s="179"/>
    </row>
    <row r="279" spans="2:75" customFormat="1" ht="18.75">
      <c r="B279" s="330" t="s">
        <v>330</v>
      </c>
      <c r="C279" s="331">
        <v>26344639000188</v>
      </c>
      <c r="D279" s="332" t="s">
        <v>13</v>
      </c>
      <c r="E279" s="332" t="s">
        <v>616</v>
      </c>
      <c r="F279" s="332" t="s">
        <v>610</v>
      </c>
      <c r="G279" s="333" t="s">
        <v>34</v>
      </c>
      <c r="H279" s="333" t="s">
        <v>1337</v>
      </c>
      <c r="I279" s="333" t="s">
        <v>34</v>
      </c>
      <c r="J279" s="333" t="s">
        <v>1418</v>
      </c>
      <c r="K279" s="334" t="s">
        <v>48</v>
      </c>
      <c r="L279" s="335" t="s">
        <v>1418</v>
      </c>
      <c r="M279" s="335" t="s">
        <v>1415</v>
      </c>
      <c r="N279" s="334">
        <v>438448</v>
      </c>
      <c r="O279" s="334" t="s">
        <v>1324</v>
      </c>
      <c r="P279" s="338">
        <v>42834</v>
      </c>
      <c r="Q279" s="339">
        <v>13.283104</v>
      </c>
      <c r="R279" s="339">
        <v>28.289388212851406</v>
      </c>
      <c r="S279" s="334">
        <v>4</v>
      </c>
      <c r="T279" s="336">
        <v>6.9275946697771706E-2</v>
      </c>
      <c r="U279" s="647">
        <v>0.67752114483739478</v>
      </c>
      <c r="V279" s="336">
        <v>7.1330445727132874E-2</v>
      </c>
      <c r="W279" s="647">
        <v>0.61385168537064372</v>
      </c>
      <c r="X279" s="336">
        <v>0.13444069279309723</v>
      </c>
      <c r="Y279" s="647">
        <v>0.87223160739230621</v>
      </c>
      <c r="Z279" s="336">
        <v>0.17903764474254413</v>
      </c>
      <c r="AA279" s="647">
        <v>0.93822097640722013</v>
      </c>
      <c r="AB279" s="336">
        <v>4.361871010501283E-2</v>
      </c>
      <c r="AC279" s="340">
        <v>-1.0287096420756567</v>
      </c>
      <c r="AD279" s="813">
        <v>28078762000120</v>
      </c>
      <c r="AE279" s="337" t="s">
        <v>1940</v>
      </c>
      <c r="AF279" s="787" t="s">
        <v>1755</v>
      </c>
      <c r="AG279" s="341" t="s">
        <v>1436</v>
      </c>
      <c r="AH279" s="341" t="s">
        <v>1742</v>
      </c>
      <c r="AI279" s="341">
        <v>50000</v>
      </c>
      <c r="AJ279" s="341">
        <v>10000</v>
      </c>
      <c r="AK279" s="341">
        <v>50000</v>
      </c>
      <c r="AL279" s="336">
        <v>9.0000000000000011E-3</v>
      </c>
      <c r="AM279" s="336">
        <v>0.2</v>
      </c>
      <c r="AN279" s="647" t="s">
        <v>34</v>
      </c>
      <c r="AO279" s="334" t="s">
        <v>1324</v>
      </c>
      <c r="AP279" s="337" t="s">
        <v>1757</v>
      </c>
      <c r="AQ279" s="343" t="s">
        <v>664</v>
      </c>
      <c r="AR279" s="336">
        <v>0</v>
      </c>
      <c r="AS279" s="336">
        <v>0</v>
      </c>
      <c r="AT279" s="336" t="s">
        <v>1418</v>
      </c>
      <c r="AW279" s="192"/>
      <c r="AX279" s="192"/>
      <c r="AY279" s="178"/>
      <c r="AZ279" s="178"/>
      <c r="BA279" s="178"/>
      <c r="BB279" s="794"/>
      <c r="BC279" s="178"/>
      <c r="BD279" s="178"/>
      <c r="BE279" s="178"/>
      <c r="BF279" s="178"/>
      <c r="BG279" s="794"/>
      <c r="BH279" s="180"/>
      <c r="BI279" s="193"/>
      <c r="BJ279" s="193"/>
      <c r="BK279" s="193"/>
      <c r="BL279" s="180"/>
      <c r="BM279" s="180"/>
      <c r="BN279" s="180"/>
      <c r="BO279" s="180"/>
      <c r="BP279" s="180"/>
      <c r="BQ279" s="180"/>
      <c r="BR279" s="180"/>
      <c r="BS279" s="180"/>
      <c r="BT279" s="181"/>
      <c r="BU279" s="182"/>
      <c r="BV279" s="183"/>
      <c r="BW279" s="179"/>
    </row>
    <row r="280" spans="2:75" customFormat="1" ht="18.75">
      <c r="B280" s="330" t="s">
        <v>722</v>
      </c>
      <c r="C280" s="331">
        <v>36318507000135</v>
      </c>
      <c r="D280" s="332" t="s">
        <v>14</v>
      </c>
      <c r="E280" s="332" t="s">
        <v>607</v>
      </c>
      <c r="F280" s="332" t="s">
        <v>672</v>
      </c>
      <c r="G280" s="333" t="s">
        <v>1418</v>
      </c>
      <c r="H280" s="333" t="s">
        <v>34</v>
      </c>
      <c r="I280" s="333" t="s">
        <v>34</v>
      </c>
      <c r="J280" s="333" t="s">
        <v>612</v>
      </c>
      <c r="K280" s="334" t="s">
        <v>723</v>
      </c>
      <c r="L280" s="335" t="s">
        <v>1418</v>
      </c>
      <c r="M280" s="335" t="s">
        <v>1415</v>
      </c>
      <c r="N280" s="334">
        <v>569062</v>
      </c>
      <c r="O280" s="334" t="s">
        <v>1321</v>
      </c>
      <c r="P280" s="338">
        <v>44202</v>
      </c>
      <c r="Q280" s="339">
        <v>8.4717380500000008</v>
      </c>
      <c r="R280" s="339">
        <v>15.021968302971887</v>
      </c>
      <c r="S280" s="334">
        <v>4</v>
      </c>
      <c r="T280" s="336">
        <v>-0.38395446154410595</v>
      </c>
      <c r="U280" s="647">
        <v>-3.7550878587871477</v>
      </c>
      <c r="V280" s="336">
        <v>-0.36119091716137774</v>
      </c>
      <c r="W280" s="647">
        <v>-3.1083172266753789</v>
      </c>
      <c r="X280" s="336"/>
      <c r="Y280" s="647"/>
      <c r="Z280" s="336"/>
      <c r="AA280" s="647"/>
      <c r="AB280" s="336">
        <v>0.23623050865142184</v>
      </c>
      <c r="AC280" s="340">
        <v>-2.0208750904942305</v>
      </c>
      <c r="AD280" s="813">
        <v>38032334000110</v>
      </c>
      <c r="AE280" s="337" t="s">
        <v>1952</v>
      </c>
      <c r="AF280" s="787" t="s">
        <v>1736</v>
      </c>
      <c r="AG280" s="341" t="s">
        <v>1437</v>
      </c>
      <c r="AH280" s="341" t="s">
        <v>1737</v>
      </c>
      <c r="AI280" s="341">
        <v>0</v>
      </c>
      <c r="AJ280" s="341">
        <v>0</v>
      </c>
      <c r="AK280" s="341">
        <v>0</v>
      </c>
      <c r="AL280" s="336">
        <v>5.5000000000000005E-3</v>
      </c>
      <c r="AM280" s="336">
        <v>0</v>
      </c>
      <c r="AN280" s="647" t="s">
        <v>34</v>
      </c>
      <c r="AO280" s="334" t="s">
        <v>1324</v>
      </c>
      <c r="AP280" s="337" t="s">
        <v>1739</v>
      </c>
      <c r="AQ280" s="343" t="s">
        <v>687</v>
      </c>
      <c r="AR280" s="336">
        <v>3.6666666666666701E-3</v>
      </c>
      <c r="AS280" s="336">
        <v>3.6666666666666701E-3</v>
      </c>
      <c r="AT280" s="336" t="s">
        <v>1418</v>
      </c>
      <c r="AW280" s="192"/>
      <c r="AX280" s="192"/>
      <c r="AY280" s="178"/>
      <c r="AZ280" s="178"/>
      <c r="BA280" s="178"/>
      <c r="BB280" s="794"/>
      <c r="BC280" s="178"/>
      <c r="BD280" s="178"/>
      <c r="BE280" s="178"/>
      <c r="BF280" s="178"/>
      <c r="BG280" s="794"/>
      <c r="BH280" s="180"/>
      <c r="BI280" s="193"/>
      <c r="BJ280" s="193"/>
      <c r="BK280" s="193"/>
      <c r="BL280" s="180"/>
      <c r="BM280" s="180"/>
      <c r="BN280" s="180"/>
      <c r="BO280" s="180"/>
      <c r="BP280" s="180"/>
      <c r="BQ280" s="180"/>
      <c r="BR280" s="180"/>
      <c r="BS280" s="180"/>
      <c r="BT280" s="181"/>
      <c r="BU280" s="182"/>
      <c r="BV280" s="183"/>
      <c r="BW280" s="179"/>
    </row>
    <row r="281" spans="2:75" customFormat="1" ht="18.75">
      <c r="B281" s="330" t="s">
        <v>1171</v>
      </c>
      <c r="C281" s="331">
        <v>19436818000180</v>
      </c>
      <c r="D281" s="332" t="s">
        <v>14</v>
      </c>
      <c r="E281" s="332" t="s">
        <v>607</v>
      </c>
      <c r="F281" s="332" t="s">
        <v>860</v>
      </c>
      <c r="G281" s="333" t="s">
        <v>1418</v>
      </c>
      <c r="H281" s="333" t="s">
        <v>34</v>
      </c>
      <c r="I281" s="333" t="s">
        <v>34</v>
      </c>
      <c r="J281" s="333" t="s">
        <v>611</v>
      </c>
      <c r="K281" s="334" t="s">
        <v>1418</v>
      </c>
      <c r="L281" s="335" t="s">
        <v>1418</v>
      </c>
      <c r="M281" s="335" t="s">
        <v>1415</v>
      </c>
      <c r="N281" s="334">
        <v>359130</v>
      </c>
      <c r="O281" s="334" t="s">
        <v>1321</v>
      </c>
      <c r="P281" s="338">
        <v>41658</v>
      </c>
      <c r="Q281" s="339">
        <v>942.38997199999994</v>
      </c>
      <c r="R281" s="339">
        <v>2225.9832431792834</v>
      </c>
      <c r="S281" s="334">
        <v>4</v>
      </c>
      <c r="T281" s="336">
        <v>-0.35394541023277415</v>
      </c>
      <c r="U281" s="647">
        <v>-3.4615983033338171</v>
      </c>
      <c r="V281" s="336">
        <v>-0.34331238992284252</v>
      </c>
      <c r="W281" s="647">
        <v>-2.954459165570551</v>
      </c>
      <c r="X281" s="336">
        <v>-0.14650904165221701</v>
      </c>
      <c r="Y281" s="647">
        <v>-0.95052929468674141</v>
      </c>
      <c r="Z281" s="336">
        <v>0.32137498981601809</v>
      </c>
      <c r="AA281" s="647">
        <v>1.6841193212278418</v>
      </c>
      <c r="AB281" s="336">
        <v>0.24639330131813747</v>
      </c>
      <c r="AC281" s="340">
        <v>-1.864960698410348</v>
      </c>
      <c r="AD281" s="813">
        <v>0</v>
      </c>
      <c r="AE281" s="337" t="s">
        <v>1900</v>
      </c>
      <c r="AF281" s="787" t="s">
        <v>1825</v>
      </c>
      <c r="AG281" s="341" t="s">
        <v>1440</v>
      </c>
      <c r="AH281" s="341" t="s">
        <v>1742</v>
      </c>
      <c r="AI281" s="341">
        <v>50000</v>
      </c>
      <c r="AJ281" s="341">
        <v>1000</v>
      </c>
      <c r="AK281" s="341">
        <v>1000</v>
      </c>
      <c r="AL281" s="336">
        <v>1.4999999999999999E-2</v>
      </c>
      <c r="AM281" s="336">
        <v>0</v>
      </c>
      <c r="AN281" s="647" t="s">
        <v>2147</v>
      </c>
      <c r="AO281" s="334" t="s">
        <v>1324</v>
      </c>
      <c r="AP281" s="337" t="s">
        <v>1739</v>
      </c>
      <c r="AQ281" s="343" t="s">
        <v>659</v>
      </c>
      <c r="AR281" s="336">
        <v>2E-3</v>
      </c>
      <c r="AS281" s="336">
        <v>2E-3</v>
      </c>
      <c r="AT281" s="336" t="s">
        <v>1418</v>
      </c>
      <c r="AW281" s="192"/>
      <c r="AX281" s="192"/>
      <c r="AY281" s="178"/>
      <c r="AZ281" s="178"/>
      <c r="BA281" s="178"/>
      <c r="BB281" s="794"/>
      <c r="BC281" s="178"/>
      <c r="BD281" s="178"/>
      <c r="BE281" s="178"/>
      <c r="BF281" s="178"/>
      <c r="BG281" s="794"/>
      <c r="BH281" s="180"/>
      <c r="BI281" s="193"/>
      <c r="BJ281" s="193"/>
      <c r="BK281" s="193"/>
      <c r="BL281" s="180"/>
      <c r="BM281" s="180"/>
      <c r="BN281" s="180"/>
      <c r="BO281" s="180"/>
      <c r="BP281" s="180"/>
      <c r="BQ281" s="180"/>
      <c r="BR281" s="180"/>
      <c r="BS281" s="180"/>
      <c r="BT281" s="181"/>
      <c r="BU281" s="182"/>
      <c r="BV281" s="183"/>
      <c r="BW281" s="179"/>
    </row>
    <row r="282" spans="2:75" customFormat="1" ht="18.75">
      <c r="B282" s="330" t="s">
        <v>1172</v>
      </c>
      <c r="C282" s="331">
        <v>19436835000117</v>
      </c>
      <c r="D282" s="332" t="s">
        <v>14</v>
      </c>
      <c r="E282" s="332" t="s">
        <v>607</v>
      </c>
      <c r="F282" s="332" t="s">
        <v>860</v>
      </c>
      <c r="G282" s="333" t="s">
        <v>1418</v>
      </c>
      <c r="H282" s="333" t="s">
        <v>34</v>
      </c>
      <c r="I282" s="333" t="s">
        <v>34</v>
      </c>
      <c r="J282" s="333" t="s">
        <v>611</v>
      </c>
      <c r="K282" s="334" t="s">
        <v>1418</v>
      </c>
      <c r="L282" s="335" t="s">
        <v>1418</v>
      </c>
      <c r="M282" s="335" t="s">
        <v>1415</v>
      </c>
      <c r="N282" s="334">
        <v>359149</v>
      </c>
      <c r="O282" s="334" t="s">
        <v>1321</v>
      </c>
      <c r="P282" s="338">
        <v>41655</v>
      </c>
      <c r="Q282" s="339">
        <v>548.02475900000002</v>
      </c>
      <c r="R282" s="339">
        <v>1373.804097391999</v>
      </c>
      <c r="S282" s="334">
        <v>4</v>
      </c>
      <c r="T282" s="336">
        <v>-0.35917250323284522</v>
      </c>
      <c r="U282" s="647">
        <v>-3.512719452915936</v>
      </c>
      <c r="V282" s="336">
        <v>-0.34967133050222221</v>
      </c>
      <c r="W282" s="647">
        <v>-3.0091825919003994</v>
      </c>
      <c r="X282" s="336">
        <v>-0.16354286011295427</v>
      </c>
      <c r="Y282" s="647">
        <v>-1.0610422245695339</v>
      </c>
      <c r="Z282" s="336">
        <v>0.28173409168182206</v>
      </c>
      <c r="AA282" s="647">
        <v>1.4763869071503082</v>
      </c>
      <c r="AB282" s="336">
        <v>0.24913078971069397</v>
      </c>
      <c r="AC282" s="340">
        <v>-1.8699927232209428</v>
      </c>
      <c r="AD282" s="813">
        <v>19436818000180</v>
      </c>
      <c r="AE282" s="337" t="s">
        <v>1824</v>
      </c>
      <c r="AF282" s="787" t="s">
        <v>1825</v>
      </c>
      <c r="AG282" s="341" t="s">
        <v>1440</v>
      </c>
      <c r="AH282" s="341" t="s">
        <v>1742</v>
      </c>
      <c r="AI282" s="341">
        <v>1000</v>
      </c>
      <c r="AJ282" s="341">
        <v>100</v>
      </c>
      <c r="AK282" s="341">
        <v>100</v>
      </c>
      <c r="AL282" s="336">
        <v>2.5000000000000001E-2</v>
      </c>
      <c r="AM282" s="336">
        <v>0</v>
      </c>
      <c r="AN282" s="647" t="s">
        <v>2147</v>
      </c>
      <c r="AO282" s="334" t="s">
        <v>1324</v>
      </c>
      <c r="AP282" s="337" t="s">
        <v>1739</v>
      </c>
      <c r="AQ282" s="343" t="s">
        <v>659</v>
      </c>
      <c r="AR282" s="336">
        <v>3.0000000000000001E-3</v>
      </c>
      <c r="AS282" s="336">
        <v>3.0000000000000001E-3</v>
      </c>
      <c r="AT282" s="336" t="s">
        <v>1418</v>
      </c>
      <c r="AW282" s="192"/>
      <c r="AX282" s="192"/>
      <c r="AY282" s="178"/>
      <c r="AZ282" s="178"/>
      <c r="BA282" s="178"/>
      <c r="BB282" s="794"/>
      <c r="BC282" s="178"/>
      <c r="BD282" s="178"/>
      <c r="BE282" s="178"/>
      <c r="BF282" s="178"/>
      <c r="BG282" s="794"/>
      <c r="BH282" s="180"/>
      <c r="BI282" s="193"/>
      <c r="BJ282" s="193"/>
      <c r="BK282" s="193"/>
      <c r="BL282" s="180"/>
      <c r="BM282" s="180"/>
      <c r="BN282" s="180"/>
      <c r="BO282" s="180"/>
      <c r="BP282" s="180"/>
      <c r="BQ282" s="180"/>
      <c r="BR282" s="180"/>
      <c r="BS282" s="180"/>
      <c r="BT282" s="181"/>
      <c r="BU282" s="182"/>
      <c r="BV282" s="183"/>
      <c r="BW282" s="179"/>
    </row>
    <row r="283" spans="2:75" customFormat="1" ht="18.75">
      <c r="B283" s="330" t="s">
        <v>727</v>
      </c>
      <c r="C283" s="331">
        <v>7657641000162</v>
      </c>
      <c r="D283" s="332" t="s">
        <v>14</v>
      </c>
      <c r="E283" s="332" t="s">
        <v>614</v>
      </c>
      <c r="F283" s="332" t="s">
        <v>1418</v>
      </c>
      <c r="G283" s="333" t="s">
        <v>1418</v>
      </c>
      <c r="H283" s="333" t="s">
        <v>865</v>
      </c>
      <c r="I283" s="333" t="s">
        <v>34</v>
      </c>
      <c r="J283" s="333" t="s">
        <v>611</v>
      </c>
      <c r="K283" s="334" t="s">
        <v>48</v>
      </c>
      <c r="L283" s="335" t="s">
        <v>1418</v>
      </c>
      <c r="M283" s="335" t="s">
        <v>1415</v>
      </c>
      <c r="N283" s="334">
        <v>286664</v>
      </c>
      <c r="O283" s="334" t="s">
        <v>1321</v>
      </c>
      <c r="P283" s="338">
        <v>40807</v>
      </c>
      <c r="Q283" s="339">
        <v>48.012524999999997</v>
      </c>
      <c r="R283" s="339">
        <v>113.65949389641435</v>
      </c>
      <c r="S283" s="334">
        <v>5</v>
      </c>
      <c r="T283" s="336">
        <v>-0.2621309628314602</v>
      </c>
      <c r="U283" s="647">
        <v>-2.5636498453021077</v>
      </c>
      <c r="V283" s="336">
        <v>-0.25515113949814272</v>
      </c>
      <c r="W283" s="647">
        <v>-2.1957658529757045</v>
      </c>
      <c r="X283" s="336">
        <v>-7.5383921512119478E-2</v>
      </c>
      <c r="Y283" s="647">
        <v>-0.48907988843261474</v>
      </c>
      <c r="Z283" s="336">
        <v>0.25991464957882515</v>
      </c>
      <c r="AA283" s="647">
        <v>1.3620452651790205</v>
      </c>
      <c r="AB283" s="336">
        <v>0.1890521699533505</v>
      </c>
      <c r="AC283" s="340">
        <v>-1.9642862230930127</v>
      </c>
      <c r="AD283" s="813">
        <v>0</v>
      </c>
      <c r="AE283" s="337" t="s">
        <v>1763</v>
      </c>
      <c r="AF283" s="787" t="s">
        <v>1749</v>
      </c>
      <c r="AG283" s="341" t="s">
        <v>728</v>
      </c>
      <c r="AH283" s="341" t="s">
        <v>1812</v>
      </c>
      <c r="AI283" s="341">
        <v>25000</v>
      </c>
      <c r="AJ283" s="341">
        <v>5000</v>
      </c>
      <c r="AK283" s="341">
        <v>0</v>
      </c>
      <c r="AL283" s="336">
        <v>6.9999999999999993E-3</v>
      </c>
      <c r="AM283" s="336">
        <v>0</v>
      </c>
      <c r="AN283" s="647" t="s">
        <v>34</v>
      </c>
      <c r="AO283" s="334" t="s">
        <v>1324</v>
      </c>
      <c r="AP283" s="337" t="s">
        <v>1739</v>
      </c>
      <c r="AQ283" s="343" t="s">
        <v>687</v>
      </c>
      <c r="AR283" s="336">
        <v>1.8666666666666699E-3</v>
      </c>
      <c r="AS283" s="336">
        <v>1.8666666666666699E-3</v>
      </c>
      <c r="AT283" s="336" t="s">
        <v>1418</v>
      </c>
      <c r="AW283" s="192"/>
      <c r="AX283" s="192"/>
      <c r="AY283" s="178"/>
      <c r="AZ283" s="178"/>
      <c r="BA283" s="178"/>
      <c r="BB283" s="794"/>
      <c r="BC283" s="178"/>
      <c r="BD283" s="178"/>
      <c r="BE283" s="178"/>
      <c r="BF283" s="178"/>
      <c r="BG283" s="794"/>
      <c r="BH283" s="180"/>
      <c r="BI283" s="193"/>
      <c r="BJ283" s="193"/>
      <c r="BK283" s="193"/>
      <c r="BL283" s="180"/>
      <c r="BM283" s="180"/>
      <c r="BN283" s="180"/>
      <c r="BO283" s="180"/>
      <c r="BP283" s="180"/>
      <c r="BQ283" s="180"/>
      <c r="BR283" s="180"/>
      <c r="BS283" s="180"/>
      <c r="BT283" s="181"/>
      <c r="BU283" s="182"/>
      <c r="BV283" s="183"/>
      <c r="BW283" s="179"/>
    </row>
    <row r="284" spans="2:75" customFormat="1" ht="18.75">
      <c r="B284" s="330" t="s">
        <v>577</v>
      </c>
      <c r="C284" s="331">
        <v>11147668000182</v>
      </c>
      <c r="D284" s="332" t="s">
        <v>14</v>
      </c>
      <c r="E284" s="332" t="s">
        <v>607</v>
      </c>
      <c r="F284" s="332" t="s">
        <v>1418</v>
      </c>
      <c r="G284" s="333" t="s">
        <v>1418</v>
      </c>
      <c r="H284" s="333" t="s">
        <v>34</v>
      </c>
      <c r="I284" s="333" t="s">
        <v>34</v>
      </c>
      <c r="J284" s="333" t="s">
        <v>611</v>
      </c>
      <c r="K284" s="334" t="s">
        <v>1418</v>
      </c>
      <c r="L284" s="335" t="s">
        <v>1418</v>
      </c>
      <c r="M284" s="335" t="s">
        <v>1415</v>
      </c>
      <c r="N284" s="334">
        <v>253154</v>
      </c>
      <c r="O284" s="334" t="s">
        <v>1321</v>
      </c>
      <c r="P284" s="338">
        <v>40388</v>
      </c>
      <c r="Q284" s="339">
        <v>138.61381</v>
      </c>
      <c r="R284" s="339">
        <v>294.5856215976097</v>
      </c>
      <c r="S284" s="334">
        <v>5</v>
      </c>
      <c r="T284" s="336">
        <v>-0.3839343855108307</v>
      </c>
      <c r="U284" s="647">
        <v>-3.7548915144902191</v>
      </c>
      <c r="V284" s="336">
        <v>-0.39246305368287759</v>
      </c>
      <c r="W284" s="647">
        <v>-3.3774372849222818</v>
      </c>
      <c r="X284" s="336">
        <v>-0.17396506166402592</v>
      </c>
      <c r="Y284" s="647">
        <v>-1.1286599482110515</v>
      </c>
      <c r="Z284" s="336">
        <v>0.57072364683250143</v>
      </c>
      <c r="AA284" s="647">
        <v>2.9907950250344091</v>
      </c>
      <c r="AB284" s="336">
        <v>0.31775069228400293</v>
      </c>
      <c r="AC284" s="340">
        <v>-1.6008288869920069</v>
      </c>
      <c r="AD284" s="813">
        <v>0</v>
      </c>
      <c r="AE284" s="337" t="s">
        <v>1763</v>
      </c>
      <c r="AF284" s="787" t="s">
        <v>1749</v>
      </c>
      <c r="AG284" s="341" t="s">
        <v>728</v>
      </c>
      <c r="AH284" s="341" t="s">
        <v>1812</v>
      </c>
      <c r="AI284" s="341">
        <v>25000</v>
      </c>
      <c r="AJ284" s="341">
        <v>5000</v>
      </c>
      <c r="AK284" s="341">
        <v>0</v>
      </c>
      <c r="AL284" s="336">
        <v>6.9999999999999993E-3</v>
      </c>
      <c r="AM284" s="336">
        <v>0</v>
      </c>
      <c r="AN284" s="647" t="s">
        <v>34</v>
      </c>
      <c r="AO284" s="334" t="s">
        <v>1324</v>
      </c>
      <c r="AP284" s="337" t="s">
        <v>1739</v>
      </c>
      <c r="AQ284" s="343" t="s">
        <v>687</v>
      </c>
      <c r="AR284" s="336">
        <v>3.46666666666667E-3</v>
      </c>
      <c r="AS284" s="336">
        <v>3.46666666666667E-3</v>
      </c>
      <c r="AT284" s="336" t="s">
        <v>1418</v>
      </c>
      <c r="AW284" s="192"/>
      <c r="AX284" s="192"/>
      <c r="AY284" s="178"/>
      <c r="AZ284" s="178"/>
      <c r="BA284" s="178"/>
      <c r="BB284" s="794"/>
      <c r="BC284" s="178"/>
      <c r="BD284" s="178"/>
      <c r="BE284" s="178"/>
      <c r="BF284" s="178"/>
      <c r="BG284" s="794"/>
      <c r="BH284" s="180"/>
      <c r="BI284" s="193"/>
      <c r="BJ284" s="193"/>
      <c r="BK284" s="193"/>
      <c r="BL284" s="180"/>
      <c r="BM284" s="180"/>
      <c r="BN284" s="180"/>
      <c r="BO284" s="180"/>
      <c r="BP284" s="180"/>
      <c r="BQ284" s="180"/>
      <c r="BR284" s="180"/>
      <c r="BS284" s="180"/>
      <c r="BT284" s="181"/>
      <c r="BU284" s="182"/>
      <c r="BV284" s="183"/>
      <c r="BW284" s="179"/>
    </row>
    <row r="285" spans="2:75" customFormat="1" ht="18.75">
      <c r="B285" s="330" t="s">
        <v>779</v>
      </c>
      <c r="C285" s="331">
        <v>20501989000124</v>
      </c>
      <c r="D285" s="332" t="s">
        <v>14</v>
      </c>
      <c r="E285" s="332" t="s">
        <v>614</v>
      </c>
      <c r="F285" s="332" t="s">
        <v>1418</v>
      </c>
      <c r="G285" s="333" t="s">
        <v>1418</v>
      </c>
      <c r="H285" s="333" t="s">
        <v>865</v>
      </c>
      <c r="I285" s="333" t="s">
        <v>34</v>
      </c>
      <c r="J285" s="333" t="s">
        <v>608</v>
      </c>
      <c r="K285" s="334" t="s">
        <v>48</v>
      </c>
      <c r="L285" s="335" t="s">
        <v>1418</v>
      </c>
      <c r="M285" s="335" t="s">
        <v>34</v>
      </c>
      <c r="N285" s="334">
        <v>383651</v>
      </c>
      <c r="O285" s="334" t="s">
        <v>1321</v>
      </c>
      <c r="P285" s="338">
        <v>41922</v>
      </c>
      <c r="Q285" s="339">
        <v>96.142762000000005</v>
      </c>
      <c r="R285" s="339">
        <v>90.480061672064721</v>
      </c>
      <c r="S285" s="334">
        <v>5</v>
      </c>
      <c r="T285" s="336">
        <v>6.2567103743891517E-2</v>
      </c>
      <c r="U285" s="647">
        <v>0.61190842966978809</v>
      </c>
      <c r="V285" s="336">
        <v>5.8118597295902186E-2</v>
      </c>
      <c r="W285" s="647">
        <v>0.50015387591916705</v>
      </c>
      <c r="X285" s="336">
        <v>7.9313595762609213E-2</v>
      </c>
      <c r="Y285" s="647">
        <v>0.51457504184801572</v>
      </c>
      <c r="Z285" s="336">
        <v>1.7183729316623264E-3</v>
      </c>
      <c r="AA285" s="647">
        <v>9.0048857160421533E-3</v>
      </c>
      <c r="AB285" s="336">
        <v>0.16978660746858565</v>
      </c>
      <c r="AC285" s="340">
        <v>-0.34209315420774228</v>
      </c>
      <c r="AD285" s="813">
        <v>20355747000170</v>
      </c>
      <c r="AE285" s="337" t="s">
        <v>1909</v>
      </c>
      <c r="AF285" s="787" t="s">
        <v>1755</v>
      </c>
      <c r="AG285" s="341" t="s">
        <v>1436</v>
      </c>
      <c r="AH285" s="341" t="s">
        <v>1737</v>
      </c>
      <c r="AI285" s="341">
        <v>1000</v>
      </c>
      <c r="AJ285" s="341">
        <v>1000</v>
      </c>
      <c r="AK285" s="341">
        <v>1000</v>
      </c>
      <c r="AL285" s="336">
        <v>1.6E-2</v>
      </c>
      <c r="AM285" s="336">
        <v>0.15</v>
      </c>
      <c r="AN285" s="647" t="s">
        <v>34</v>
      </c>
      <c r="AO285" s="334" t="s">
        <v>1324</v>
      </c>
      <c r="AP285" s="337" t="s">
        <v>1739</v>
      </c>
      <c r="AQ285" s="343" t="s">
        <v>659</v>
      </c>
      <c r="AR285" s="336">
        <v>4.2666666666666703E-3</v>
      </c>
      <c r="AS285" s="336">
        <v>4.2666666666666703E-3</v>
      </c>
      <c r="AT285" s="336" t="s">
        <v>1418</v>
      </c>
      <c r="AW285" s="192"/>
      <c r="AX285" s="192"/>
      <c r="AY285" s="178"/>
      <c r="AZ285" s="178"/>
      <c r="BA285" s="178"/>
      <c r="BB285" s="178"/>
      <c r="BC285" s="178"/>
      <c r="BD285" s="178"/>
      <c r="BE285" s="178"/>
      <c r="BF285" s="178"/>
      <c r="BG285" s="794"/>
      <c r="BH285" s="180"/>
      <c r="BI285" s="193"/>
      <c r="BJ285" s="193"/>
      <c r="BK285" s="193"/>
      <c r="BL285" s="212"/>
      <c r="BM285" s="180"/>
      <c r="BN285" s="180"/>
      <c r="BO285" s="180"/>
      <c r="BP285" s="180"/>
      <c r="BQ285" s="180"/>
      <c r="BR285" s="180"/>
      <c r="BS285" s="180"/>
      <c r="BT285" s="180"/>
      <c r="BU285" s="180"/>
      <c r="BV285" s="183"/>
      <c r="BW285" s="178"/>
    </row>
    <row r="286" spans="2:75" customFormat="1" ht="18.75">
      <c r="B286" s="330" t="s">
        <v>785</v>
      </c>
      <c r="C286" s="331">
        <v>40102910000108</v>
      </c>
      <c r="D286" s="332" t="s">
        <v>14</v>
      </c>
      <c r="E286" s="332" t="s">
        <v>607</v>
      </c>
      <c r="F286" s="332" t="s">
        <v>1418</v>
      </c>
      <c r="G286" s="333" t="s">
        <v>1418</v>
      </c>
      <c r="H286" s="333" t="s">
        <v>34</v>
      </c>
      <c r="I286" s="333" t="s">
        <v>34</v>
      </c>
      <c r="J286" s="333" t="s">
        <v>612</v>
      </c>
      <c r="K286" s="334" t="s">
        <v>49</v>
      </c>
      <c r="L286" s="335" t="s">
        <v>1418</v>
      </c>
      <c r="M286" s="335" t="s">
        <v>34</v>
      </c>
      <c r="N286" s="334">
        <v>578381</v>
      </c>
      <c r="O286" s="334" t="s">
        <v>1321</v>
      </c>
      <c r="P286" s="338">
        <v>44255</v>
      </c>
      <c r="Q286" s="339">
        <v>5.1137912300000004</v>
      </c>
      <c r="R286" s="339">
        <v>14.134035145887088</v>
      </c>
      <c r="S286" s="334">
        <v>5</v>
      </c>
      <c r="T286" s="336">
        <v>-0.483559026211689</v>
      </c>
      <c r="U286" s="647">
        <v>-4.7292239320049223</v>
      </c>
      <c r="V286" s="336">
        <v>-0.49818323529906472</v>
      </c>
      <c r="W286" s="647">
        <v>-4.2872382962750182</v>
      </c>
      <c r="X286" s="336"/>
      <c r="Y286" s="647"/>
      <c r="Z286" s="336"/>
      <c r="AA286" s="647"/>
      <c r="AB286" s="336">
        <v>0.30728421762235653</v>
      </c>
      <c r="AC286" s="340">
        <v>-1.9994019655158088</v>
      </c>
      <c r="AD286" s="813">
        <v>40103126000106</v>
      </c>
      <c r="AE286" s="337" t="s">
        <v>1783</v>
      </c>
      <c r="AF286" s="787" t="s">
        <v>1780</v>
      </c>
      <c r="AG286" s="341" t="s">
        <v>719</v>
      </c>
      <c r="AH286" s="341" t="s">
        <v>1737</v>
      </c>
      <c r="AI286" s="341">
        <v>0</v>
      </c>
      <c r="AJ286" s="341">
        <v>0</v>
      </c>
      <c r="AK286" s="341">
        <v>0</v>
      </c>
      <c r="AL286" s="336">
        <v>0.01</v>
      </c>
      <c r="AM286" s="336">
        <v>0</v>
      </c>
      <c r="AN286" s="647" t="s">
        <v>2147</v>
      </c>
      <c r="AO286" s="334" t="s">
        <v>1324</v>
      </c>
      <c r="AP286" s="337" t="s">
        <v>1739</v>
      </c>
      <c r="AQ286" s="343" t="s">
        <v>687</v>
      </c>
      <c r="AR286" s="336">
        <v>5.3333333333333297E-3</v>
      </c>
      <c r="AS286" s="336">
        <v>5.3333333333333297E-3</v>
      </c>
      <c r="AT286" s="336" t="s">
        <v>1418</v>
      </c>
      <c r="AW286" s="192"/>
      <c r="AX286" s="192"/>
      <c r="AY286" s="178"/>
      <c r="AZ286" s="178"/>
      <c r="BA286" s="178"/>
      <c r="BB286" s="794"/>
      <c r="BC286" s="178"/>
      <c r="BD286" s="178"/>
      <c r="BE286" s="178"/>
      <c r="BF286" s="178"/>
      <c r="BG286" s="794"/>
      <c r="BH286" s="180"/>
      <c r="BI286" s="193"/>
      <c r="BJ286" s="193"/>
      <c r="BK286" s="193"/>
      <c r="BL286" s="180"/>
      <c r="BM286" s="180"/>
      <c r="BN286" s="180"/>
      <c r="BO286" s="180"/>
      <c r="BP286" s="180"/>
      <c r="BQ286" s="180"/>
      <c r="BR286" s="180"/>
      <c r="BS286" s="180"/>
      <c r="BT286" s="181"/>
      <c r="BU286" s="182"/>
      <c r="BV286" s="183"/>
      <c r="BW286" s="179"/>
    </row>
    <row r="287" spans="2:75" customFormat="1" ht="18.75">
      <c r="B287" s="330" t="s">
        <v>796</v>
      </c>
      <c r="C287" s="331">
        <v>41755418000196</v>
      </c>
      <c r="D287" s="332" t="s">
        <v>14</v>
      </c>
      <c r="E287" s="332" t="s">
        <v>607</v>
      </c>
      <c r="F287" s="332" t="s">
        <v>1418</v>
      </c>
      <c r="G287" s="333" t="s">
        <v>1418</v>
      </c>
      <c r="H287" s="333" t="s">
        <v>34</v>
      </c>
      <c r="I287" s="333" t="s">
        <v>34</v>
      </c>
      <c r="J287" s="333" t="s">
        <v>611</v>
      </c>
      <c r="K287" s="334" t="s">
        <v>1418</v>
      </c>
      <c r="L287" s="335" t="s">
        <v>1418</v>
      </c>
      <c r="M287" s="335" t="s">
        <v>1415</v>
      </c>
      <c r="N287" s="334">
        <v>613231</v>
      </c>
      <c r="O287" s="334" t="s">
        <v>1321</v>
      </c>
      <c r="P287" s="338">
        <v>44434</v>
      </c>
      <c r="Q287" s="339">
        <v>1.53</v>
      </c>
      <c r="R287" s="339">
        <v>1.6359210526315779</v>
      </c>
      <c r="S287" s="334">
        <v>5</v>
      </c>
      <c r="T287" s="336">
        <v>-0.37864077669902951</v>
      </c>
      <c r="U287" s="647">
        <v>-3.7031198379783161</v>
      </c>
      <c r="V287" s="336">
        <v>-0.38461538461538503</v>
      </c>
      <c r="W287" s="647">
        <v>-3.3099022396242406</v>
      </c>
      <c r="X287" s="336"/>
      <c r="Y287" s="647"/>
      <c r="Z287" s="336"/>
      <c r="AA287" s="647"/>
      <c r="AB287" s="336">
        <v>0.27172127205989732</v>
      </c>
      <c r="AC287" s="340">
        <v>-1.8431270183809867</v>
      </c>
      <c r="AD287" s="813">
        <v>40904778000140</v>
      </c>
      <c r="AE287" s="337" t="s">
        <v>1790</v>
      </c>
      <c r="AF287" s="787" t="s">
        <v>1790</v>
      </c>
      <c r="AG287" s="341" t="s">
        <v>1439</v>
      </c>
      <c r="AH287" s="341" t="s">
        <v>1812</v>
      </c>
      <c r="AI287" s="341">
        <v>0</v>
      </c>
      <c r="AJ287" s="341">
        <v>0</v>
      </c>
      <c r="AK287" s="341">
        <v>0</v>
      </c>
      <c r="AL287" s="336">
        <v>0</v>
      </c>
      <c r="AM287" s="336">
        <v>0</v>
      </c>
      <c r="AN287" s="647" t="s">
        <v>2147</v>
      </c>
      <c r="AO287" s="334" t="s">
        <v>1324</v>
      </c>
      <c r="AP287" s="337" t="s">
        <v>1739</v>
      </c>
      <c r="AQ287" s="343" t="s">
        <v>687</v>
      </c>
      <c r="AR287" s="336">
        <v>1.66666666666667E-3</v>
      </c>
      <c r="AS287" s="336">
        <v>1.66666666666667E-3</v>
      </c>
      <c r="AT287" s="336" t="s">
        <v>1418</v>
      </c>
      <c r="AW287" s="192"/>
      <c r="AX287" s="192"/>
      <c r="AY287" s="178"/>
      <c r="AZ287" s="178"/>
      <c r="BA287" s="178"/>
      <c r="BB287" s="794"/>
      <c r="BC287" s="178"/>
      <c r="BD287" s="178"/>
      <c r="BE287" s="178"/>
      <c r="BF287" s="178"/>
      <c r="BG287" s="794"/>
      <c r="BH287" s="180"/>
      <c r="BI287" s="193"/>
      <c r="BJ287" s="193"/>
      <c r="BK287" s="193"/>
      <c r="BL287" s="180"/>
      <c r="BM287" s="180"/>
      <c r="BN287" s="180"/>
      <c r="BO287" s="180"/>
      <c r="BP287" s="180"/>
      <c r="BQ287" s="180"/>
      <c r="BR287" s="180"/>
      <c r="BS287" s="180"/>
      <c r="BT287" s="181"/>
      <c r="BU287" s="182"/>
      <c r="BV287" s="183"/>
      <c r="BW287" s="179"/>
    </row>
    <row r="288" spans="2:75" customFormat="1" ht="18.75">
      <c r="B288" s="330" t="s">
        <v>802</v>
      </c>
      <c r="C288" s="331">
        <v>41673246000101</v>
      </c>
      <c r="D288" s="332" t="s">
        <v>14</v>
      </c>
      <c r="E288" s="332" t="s">
        <v>607</v>
      </c>
      <c r="F288" s="332" t="s">
        <v>1418</v>
      </c>
      <c r="G288" s="333" t="s">
        <v>866</v>
      </c>
      <c r="H288" s="333" t="s">
        <v>34</v>
      </c>
      <c r="I288" s="333" t="s">
        <v>34</v>
      </c>
      <c r="J288" s="333" t="s">
        <v>611</v>
      </c>
      <c r="K288" s="334" t="s">
        <v>48</v>
      </c>
      <c r="L288" s="335" t="s">
        <v>1418</v>
      </c>
      <c r="M288" s="335" t="s">
        <v>1415</v>
      </c>
      <c r="N288" s="334">
        <v>600547</v>
      </c>
      <c r="O288" s="334" t="s">
        <v>1321</v>
      </c>
      <c r="P288" s="338">
        <v>44317</v>
      </c>
      <c r="Q288" s="339">
        <v>0.97814999000000002</v>
      </c>
      <c r="R288" s="339">
        <v>1.1701560713944226</v>
      </c>
      <c r="S288" s="334">
        <v>5</v>
      </c>
      <c r="T288" s="336">
        <v>-0.37665344752942986</v>
      </c>
      <c r="U288" s="647">
        <v>-3.6836836902482815</v>
      </c>
      <c r="V288" s="336">
        <v>-0.40444821875233272</v>
      </c>
      <c r="W288" s="647">
        <v>-3.4805785691569864</v>
      </c>
      <c r="X288" s="336"/>
      <c r="Y288" s="647"/>
      <c r="Z288" s="336"/>
      <c r="AA288" s="647"/>
      <c r="AB288" s="336">
        <v>0.3645242078670175</v>
      </c>
      <c r="AC288" s="340">
        <v>-1.4282992484530246</v>
      </c>
      <c r="AD288" s="813">
        <v>0</v>
      </c>
      <c r="AE288" s="337" t="s">
        <v>1808</v>
      </c>
      <c r="AF288" s="787" t="s">
        <v>1755</v>
      </c>
      <c r="AG288" s="341" t="s">
        <v>1436</v>
      </c>
      <c r="AH288" s="341" t="s">
        <v>1737</v>
      </c>
      <c r="AI288" s="341">
        <v>100</v>
      </c>
      <c r="AJ288" s="341">
        <v>100</v>
      </c>
      <c r="AK288" s="341">
        <v>100</v>
      </c>
      <c r="AL288" s="336">
        <v>4.0000000000000002E-4</v>
      </c>
      <c r="AM288" s="336">
        <v>0</v>
      </c>
      <c r="AN288" s="647" t="s">
        <v>34</v>
      </c>
      <c r="AO288" s="334" t="s">
        <v>1324</v>
      </c>
      <c r="AP288" s="337" t="s">
        <v>1739</v>
      </c>
      <c r="AQ288" s="343" t="s">
        <v>687</v>
      </c>
      <c r="AR288" s="336">
        <v>0</v>
      </c>
      <c r="AS288" s="336">
        <v>0</v>
      </c>
      <c r="AT288" s="336" t="s">
        <v>1418</v>
      </c>
      <c r="AW288" s="192"/>
      <c r="AX288" s="192"/>
      <c r="AY288" s="178"/>
      <c r="AZ288" s="178"/>
      <c r="BA288" s="178"/>
      <c r="BB288" s="794"/>
      <c r="BC288" s="178"/>
      <c r="BD288" s="178"/>
      <c r="BE288" s="178"/>
      <c r="BF288" s="178"/>
      <c r="BG288" s="794"/>
      <c r="BH288" s="180"/>
      <c r="BI288" s="193"/>
      <c r="BJ288" s="193"/>
      <c r="BK288" s="193"/>
      <c r="BL288" s="212"/>
      <c r="BM288" s="180"/>
      <c r="BN288" s="180"/>
      <c r="BO288" s="180"/>
      <c r="BP288" s="180"/>
      <c r="BQ288" s="180"/>
      <c r="BR288" s="180"/>
      <c r="BS288" s="180"/>
      <c r="BT288" s="181"/>
      <c r="BU288" s="182"/>
      <c r="BV288" s="183"/>
      <c r="BW288" s="179"/>
    </row>
    <row r="289" spans="2:75" customFormat="1" ht="18.75">
      <c r="B289" s="330" t="s">
        <v>806</v>
      </c>
      <c r="C289" s="331">
        <v>12047839000164</v>
      </c>
      <c r="D289" s="332" t="s">
        <v>14</v>
      </c>
      <c r="E289" s="332" t="s">
        <v>607</v>
      </c>
      <c r="F289" s="332" t="s">
        <v>1418</v>
      </c>
      <c r="G289" s="333" t="s">
        <v>1418</v>
      </c>
      <c r="H289" s="333" t="s">
        <v>34</v>
      </c>
      <c r="I289" s="333" t="s">
        <v>34</v>
      </c>
      <c r="J289" s="333" t="s">
        <v>611</v>
      </c>
      <c r="K289" s="334" t="s">
        <v>1418</v>
      </c>
      <c r="L289" s="335" t="s">
        <v>1418</v>
      </c>
      <c r="M289" s="335" t="s">
        <v>34</v>
      </c>
      <c r="N289" s="334">
        <v>253091</v>
      </c>
      <c r="O289" s="334" t="s">
        <v>1321</v>
      </c>
      <c r="P289" s="338">
        <v>40388</v>
      </c>
      <c r="Q289" s="339">
        <v>2.3402889999999998</v>
      </c>
      <c r="R289" s="339">
        <v>5.6017883800000003</v>
      </c>
      <c r="S289" s="334">
        <v>5</v>
      </c>
      <c r="T289" s="336">
        <v>-0.33655335856689927</v>
      </c>
      <c r="U289" s="647">
        <v>-3.2915034389916213</v>
      </c>
      <c r="V289" s="336">
        <v>-0.35287491254452075</v>
      </c>
      <c r="W289" s="647">
        <v>-3.0367518046796214</v>
      </c>
      <c r="X289" s="336">
        <v>-0.18881445820180243</v>
      </c>
      <c r="Y289" s="647">
        <v>-1.2250006672438201</v>
      </c>
      <c r="Z289" s="336">
        <v>0.12259278231168769</v>
      </c>
      <c r="AA289" s="647">
        <v>0.64242980902897118</v>
      </c>
      <c r="AB289" s="336">
        <v>0.24724921613353582</v>
      </c>
      <c r="AC289" s="340">
        <v>-1.8971803157436167</v>
      </c>
      <c r="AD289" s="813">
        <v>0</v>
      </c>
      <c r="AE289" s="337" t="s">
        <v>1763</v>
      </c>
      <c r="AF289" s="787" t="s">
        <v>1749</v>
      </c>
      <c r="AG289" s="341" t="s">
        <v>728</v>
      </c>
      <c r="AH289" s="341" t="s">
        <v>1812</v>
      </c>
      <c r="AI289" s="341">
        <v>25000</v>
      </c>
      <c r="AJ289" s="341">
        <v>5000</v>
      </c>
      <c r="AK289" s="341">
        <v>0</v>
      </c>
      <c r="AL289" s="336">
        <v>1.3000000000000001E-2</v>
      </c>
      <c r="AM289" s="336">
        <v>0</v>
      </c>
      <c r="AN289" s="647" t="s">
        <v>34</v>
      </c>
      <c r="AO289" s="334" t="s">
        <v>1324</v>
      </c>
      <c r="AP289" s="337" t="s">
        <v>1739</v>
      </c>
      <c r="AQ289" s="343" t="s">
        <v>687</v>
      </c>
      <c r="AR289" s="336">
        <v>4.5500000000000002E-3</v>
      </c>
      <c r="AS289" s="336">
        <v>4.5500000000000002E-3</v>
      </c>
      <c r="AT289" s="336" t="s">
        <v>1418</v>
      </c>
      <c r="AW289" s="192"/>
      <c r="AX289" s="192"/>
      <c r="AY289" s="178"/>
      <c r="AZ289" s="178"/>
      <c r="BA289" s="178"/>
      <c r="BB289" s="794"/>
      <c r="BC289" s="178"/>
      <c r="BD289" s="178"/>
      <c r="BE289" s="178"/>
      <c r="BF289" s="178"/>
      <c r="BG289" s="794"/>
      <c r="BH289" s="180"/>
      <c r="BI289" s="193"/>
      <c r="BJ289" s="193"/>
      <c r="BK289" s="193"/>
      <c r="BL289" s="212"/>
      <c r="BM289" s="180"/>
      <c r="BN289" s="180"/>
      <c r="BO289" s="180"/>
      <c r="BP289" s="180"/>
      <c r="BQ289" s="180"/>
      <c r="BR289" s="180"/>
      <c r="BS289" s="180"/>
      <c r="BT289" s="181"/>
      <c r="BU289" s="182"/>
      <c r="BV289" s="183"/>
      <c r="BW289" s="179"/>
    </row>
    <row r="290" spans="2:75" customFormat="1" ht="18.75">
      <c r="B290" s="330" t="s">
        <v>1541</v>
      </c>
      <c r="C290" s="331">
        <v>30877879000115</v>
      </c>
      <c r="D290" s="332" t="s">
        <v>11</v>
      </c>
      <c r="E290" s="332" t="s">
        <v>661</v>
      </c>
      <c r="F290" s="332" t="s">
        <v>1418</v>
      </c>
      <c r="G290" s="333" t="s">
        <v>738</v>
      </c>
      <c r="H290" s="333" t="s">
        <v>34</v>
      </c>
      <c r="I290" s="333" t="s">
        <v>34</v>
      </c>
      <c r="J290" s="333" t="s">
        <v>611</v>
      </c>
      <c r="K290" s="334" t="s">
        <v>48</v>
      </c>
      <c r="L290" s="335" t="s">
        <v>1418</v>
      </c>
      <c r="M290" s="335" t="s">
        <v>1418</v>
      </c>
      <c r="N290" s="334">
        <v>471682</v>
      </c>
      <c r="O290" s="334" t="s">
        <v>1321</v>
      </c>
      <c r="P290" s="338">
        <v>43316</v>
      </c>
      <c r="Q290" s="339">
        <v>0.91666002999999996</v>
      </c>
      <c r="R290" s="339">
        <v>1.2673664166269831</v>
      </c>
      <c r="S290" s="334">
        <v>5</v>
      </c>
      <c r="T290" s="336">
        <v>-0.11313980293043402</v>
      </c>
      <c r="U290" s="647">
        <v>-1.1065111696347345</v>
      </c>
      <c r="V290" s="336">
        <v>-0.10403229834835359</v>
      </c>
      <c r="W290" s="647">
        <v>-0.89527551697082819</v>
      </c>
      <c r="X290" s="336">
        <v>-7.7093699270478155E-2</v>
      </c>
      <c r="Y290" s="647">
        <v>-0.50017267716698943</v>
      </c>
      <c r="Z290" s="336">
        <v>1.7291442513379662E-2</v>
      </c>
      <c r="AA290" s="647">
        <v>9.0613312645624403E-2</v>
      </c>
      <c r="AB290" s="336">
        <v>8.5939582449042443E-2</v>
      </c>
      <c r="AC290" s="340">
        <v>-2.5626576888013486</v>
      </c>
      <c r="AD290" s="813">
        <v>29599922000149</v>
      </c>
      <c r="AE290" s="337" t="s">
        <v>1758</v>
      </c>
      <c r="AF290" s="787" t="s">
        <v>1755</v>
      </c>
      <c r="AG290" s="341" t="s">
        <v>1436</v>
      </c>
      <c r="AH290" s="341" t="s">
        <v>1737</v>
      </c>
      <c r="AI290" s="341">
        <v>20000</v>
      </c>
      <c r="AJ290" s="341">
        <v>10000</v>
      </c>
      <c r="AK290" s="341">
        <v>10000</v>
      </c>
      <c r="AL290" s="336">
        <v>2E-3</v>
      </c>
      <c r="AM290" s="336">
        <v>0</v>
      </c>
      <c r="AN290" s="647" t="s">
        <v>34</v>
      </c>
      <c r="AO290" s="334" t="s">
        <v>1324</v>
      </c>
      <c r="AP290" s="337" t="s">
        <v>1757</v>
      </c>
      <c r="AQ290" s="343" t="s">
        <v>679</v>
      </c>
      <c r="AR290" s="336">
        <v>0</v>
      </c>
      <c r="AS290" s="336">
        <v>0</v>
      </c>
      <c r="AT290" s="336" t="s">
        <v>1418</v>
      </c>
      <c r="AW290" s="192"/>
      <c r="AX290" s="192"/>
      <c r="AY290" s="178"/>
      <c r="AZ290" s="178"/>
      <c r="BA290" s="178"/>
      <c r="BB290" s="794"/>
      <c r="BC290" s="178"/>
      <c r="BD290" s="178"/>
      <c r="BE290" s="178"/>
      <c r="BF290" s="178"/>
      <c r="BG290" s="794"/>
      <c r="BH290" s="180"/>
      <c r="BI290" s="193"/>
      <c r="BJ290" s="193"/>
      <c r="BK290" s="193"/>
      <c r="BL290" s="212"/>
      <c r="BM290" s="180"/>
      <c r="BN290" s="180"/>
      <c r="BO290" s="180"/>
      <c r="BP290" s="180"/>
      <c r="BQ290" s="180"/>
      <c r="BR290" s="180"/>
      <c r="BS290" s="180"/>
      <c r="BT290" s="181"/>
      <c r="BU290" s="182"/>
      <c r="BV290" s="183"/>
      <c r="BW290" s="179"/>
    </row>
    <row r="291" spans="2:75" customFormat="1" ht="18.75">
      <c r="B291" s="330" t="s">
        <v>1593</v>
      </c>
      <c r="C291" s="331">
        <v>14485349000175</v>
      </c>
      <c r="D291" s="332" t="s">
        <v>14</v>
      </c>
      <c r="E291" s="332" t="s">
        <v>607</v>
      </c>
      <c r="F291" s="332" t="s">
        <v>1418</v>
      </c>
      <c r="G291" s="333" t="s">
        <v>1418</v>
      </c>
      <c r="H291" s="333" t="s">
        <v>34</v>
      </c>
      <c r="I291" s="333" t="s">
        <v>34</v>
      </c>
      <c r="J291" s="333" t="s">
        <v>611</v>
      </c>
      <c r="K291" s="334" t="s">
        <v>48</v>
      </c>
      <c r="L291" s="335" t="s">
        <v>1418</v>
      </c>
      <c r="M291" s="335" t="s">
        <v>1418</v>
      </c>
      <c r="N291" s="334">
        <v>308404</v>
      </c>
      <c r="O291" s="334" t="s">
        <v>1321</v>
      </c>
      <c r="P291" s="338">
        <v>41108</v>
      </c>
      <c r="Q291" s="339">
        <v>45.987836000000001</v>
      </c>
      <c r="R291" s="339">
        <v>168.66866017928299</v>
      </c>
      <c r="S291" s="334">
        <v>5</v>
      </c>
      <c r="T291" s="336">
        <v>-0.27540577299193003</v>
      </c>
      <c r="U291" s="647">
        <v>-2.6934779459076226</v>
      </c>
      <c r="V291" s="336">
        <v>-0.30242754276090467</v>
      </c>
      <c r="W291" s="647">
        <v>-2.6026145628817701</v>
      </c>
      <c r="X291" s="336">
        <v>-0.14483562949963424</v>
      </c>
      <c r="Y291" s="647">
        <v>-0.93967244069891342</v>
      </c>
      <c r="Z291" s="336">
        <v>0.38834744685369382</v>
      </c>
      <c r="AA291" s="647">
        <v>2.0350788310261043</v>
      </c>
      <c r="AB291" s="336">
        <v>0.22168895882030501</v>
      </c>
      <c r="AC291" s="340">
        <v>-1.8883618668952129</v>
      </c>
      <c r="AD291" s="813">
        <v>25682017000105</v>
      </c>
      <c r="AE291" s="337" t="s">
        <v>1760</v>
      </c>
      <c r="AF291" s="787" t="s">
        <v>1741</v>
      </c>
      <c r="AG291" s="341" t="s">
        <v>59</v>
      </c>
      <c r="AH291" s="341" t="s">
        <v>1737</v>
      </c>
      <c r="AI291" s="341">
        <v>25000</v>
      </c>
      <c r="AJ291" s="341">
        <v>5000</v>
      </c>
      <c r="AK291" s="341">
        <v>25000</v>
      </c>
      <c r="AL291" s="336">
        <v>1.4999999999999999E-2</v>
      </c>
      <c r="AM291" s="336">
        <v>0.1</v>
      </c>
      <c r="AN291" s="647" t="s">
        <v>2147</v>
      </c>
      <c r="AO291" s="334" t="s">
        <v>1324</v>
      </c>
      <c r="AP291" s="337" t="s">
        <v>1739</v>
      </c>
      <c r="AQ291" s="343" t="s">
        <v>687</v>
      </c>
      <c r="AR291" s="336">
        <v>0</v>
      </c>
      <c r="AS291" s="336">
        <v>0</v>
      </c>
      <c r="AT291" s="336" t="s">
        <v>1418</v>
      </c>
      <c r="AW291" s="192"/>
      <c r="AX291" s="192"/>
      <c r="AY291" s="178"/>
      <c r="AZ291" s="178"/>
      <c r="BA291" s="178"/>
      <c r="BB291" s="794"/>
      <c r="BC291" s="178"/>
      <c r="BD291" s="178"/>
      <c r="BE291" s="178"/>
      <c r="BF291" s="178"/>
      <c r="BG291" s="794"/>
      <c r="BH291" s="180"/>
      <c r="BI291" s="193"/>
      <c r="BJ291" s="193"/>
      <c r="BK291" s="193"/>
      <c r="BL291" s="212"/>
      <c r="BM291" s="180"/>
      <c r="BN291" s="180"/>
      <c r="BO291" s="180"/>
      <c r="BP291" s="180"/>
      <c r="BQ291" s="180"/>
      <c r="BR291" s="180"/>
      <c r="BS291" s="180"/>
      <c r="BT291" s="181"/>
      <c r="BU291" s="182"/>
      <c r="BV291" s="183"/>
      <c r="BW291" s="179"/>
    </row>
    <row r="292" spans="2:75" customFormat="1" ht="18.75">
      <c r="B292" s="330" t="s">
        <v>920</v>
      </c>
      <c r="C292" s="331">
        <v>7195440000190</v>
      </c>
      <c r="D292" s="332" t="s">
        <v>14</v>
      </c>
      <c r="E292" s="332" t="s">
        <v>607</v>
      </c>
      <c r="F292" s="332" t="s">
        <v>1418</v>
      </c>
      <c r="G292" s="333" t="s">
        <v>1418</v>
      </c>
      <c r="H292" s="333" t="s">
        <v>34</v>
      </c>
      <c r="I292" s="333" t="s">
        <v>34</v>
      </c>
      <c r="J292" s="333" t="s">
        <v>608</v>
      </c>
      <c r="K292" s="334" t="s">
        <v>48</v>
      </c>
      <c r="L292" s="335" t="s">
        <v>1418</v>
      </c>
      <c r="M292" s="335" t="s">
        <v>1415</v>
      </c>
      <c r="N292" s="334">
        <v>287288</v>
      </c>
      <c r="O292" s="334" t="s">
        <v>1321</v>
      </c>
      <c r="P292" s="338">
        <v>40811</v>
      </c>
      <c r="Q292" s="339">
        <v>47.531275000000001</v>
      </c>
      <c r="R292" s="339">
        <v>43.910342666666615</v>
      </c>
      <c r="S292" s="334">
        <v>5</v>
      </c>
      <c r="T292" s="336">
        <v>0.17767902181471595</v>
      </c>
      <c r="U292" s="647">
        <v>1.7377069533048606</v>
      </c>
      <c r="V292" s="336">
        <v>0.17700205211450015</v>
      </c>
      <c r="W292" s="647">
        <v>1.5232346706508619</v>
      </c>
      <c r="X292" s="336">
        <v>0.23353451454165097</v>
      </c>
      <c r="Y292" s="647">
        <v>1.5151378705979472</v>
      </c>
      <c r="Z292" s="336">
        <v>0.22296447006674081</v>
      </c>
      <c r="AA292" s="647">
        <v>1.1684131742849433</v>
      </c>
      <c r="AB292" s="336">
        <v>0.15285076907155845</v>
      </c>
      <c r="AC292" s="340">
        <v>0.39777764349339545</v>
      </c>
      <c r="AD292" s="813">
        <v>0</v>
      </c>
      <c r="AE292" s="337" t="s">
        <v>1859</v>
      </c>
      <c r="AF292" s="787" t="s">
        <v>1860</v>
      </c>
      <c r="AG292" s="341" t="s">
        <v>1438</v>
      </c>
      <c r="AH292" s="341" t="s">
        <v>1742</v>
      </c>
      <c r="AI292" s="341">
        <v>25000</v>
      </c>
      <c r="AJ292" s="341">
        <v>5000</v>
      </c>
      <c r="AK292" s="341">
        <v>5000</v>
      </c>
      <c r="AL292" s="336">
        <v>1.2E-2</v>
      </c>
      <c r="AM292" s="336">
        <v>0.2</v>
      </c>
      <c r="AN292" s="647" t="s">
        <v>666</v>
      </c>
      <c r="AO292" s="334" t="s">
        <v>1324</v>
      </c>
      <c r="AP292" s="337" t="s">
        <v>1739</v>
      </c>
      <c r="AQ292" s="343" t="s">
        <v>659</v>
      </c>
      <c r="AR292" s="336">
        <v>2.3999999999999998E-3</v>
      </c>
      <c r="AS292" s="336">
        <v>2.3999999999999998E-3</v>
      </c>
      <c r="AT292" s="336" t="s">
        <v>1418</v>
      </c>
      <c r="AW292" s="192"/>
      <c r="AX292" s="192"/>
      <c r="AY292" s="178"/>
      <c r="AZ292" s="178"/>
      <c r="BA292" s="178"/>
      <c r="BB292" s="794"/>
      <c r="BC292" s="178"/>
      <c r="BD292" s="178"/>
      <c r="BE292" s="178"/>
      <c r="BF292" s="178"/>
      <c r="BG292" s="794"/>
      <c r="BH292" s="180"/>
      <c r="BI292" s="193"/>
      <c r="BJ292" s="193"/>
      <c r="BK292" s="193"/>
      <c r="BL292" s="212"/>
      <c r="BM292" s="180"/>
      <c r="BN292" s="180"/>
      <c r="BO292" s="180"/>
      <c r="BP292" s="180"/>
      <c r="BQ292" s="180"/>
      <c r="BR292" s="180"/>
      <c r="BS292" s="180"/>
      <c r="BT292" s="181"/>
      <c r="BU292" s="182"/>
      <c r="BV292" s="183"/>
      <c r="BW292" s="179"/>
    </row>
    <row r="293" spans="2:75" customFormat="1" ht="18.75">
      <c r="B293" s="330" t="s">
        <v>934</v>
      </c>
      <c r="C293" s="331">
        <v>43584074000125</v>
      </c>
      <c r="D293" s="332" t="s">
        <v>14</v>
      </c>
      <c r="E293" s="332" t="s">
        <v>607</v>
      </c>
      <c r="F293" s="332" t="s">
        <v>1418</v>
      </c>
      <c r="G293" s="333" t="s">
        <v>1418</v>
      </c>
      <c r="H293" s="333" t="s">
        <v>34</v>
      </c>
      <c r="I293" s="333" t="s">
        <v>34</v>
      </c>
      <c r="J293" s="333" t="s">
        <v>608</v>
      </c>
      <c r="K293" s="334" t="s">
        <v>48</v>
      </c>
      <c r="L293" s="335" t="s">
        <v>1418</v>
      </c>
      <c r="M293" s="335" t="s">
        <v>34</v>
      </c>
      <c r="N293" s="334">
        <v>621692</v>
      </c>
      <c r="O293" s="334" t="s">
        <v>1321</v>
      </c>
      <c r="P293" s="338">
        <v>44508</v>
      </c>
      <c r="Q293" s="339"/>
      <c r="R293" s="339"/>
      <c r="S293" s="334">
        <v>5</v>
      </c>
      <c r="T293" s="336"/>
      <c r="U293" s="647"/>
      <c r="V293" s="336"/>
      <c r="W293" s="647"/>
      <c r="X293" s="336"/>
      <c r="Y293" s="647"/>
      <c r="Z293" s="336"/>
      <c r="AA293" s="647"/>
      <c r="AB293" s="336"/>
      <c r="AC293" s="340"/>
      <c r="AD293" s="813">
        <v>0</v>
      </c>
      <c r="AE293" s="337" t="s">
        <v>2066</v>
      </c>
      <c r="AF293" s="787" t="s">
        <v>1755</v>
      </c>
      <c r="AG293" s="341" t="s">
        <v>1436</v>
      </c>
      <c r="AH293" s="341" t="s">
        <v>1742</v>
      </c>
      <c r="AI293" s="341">
        <v>1000</v>
      </c>
      <c r="AJ293" s="341">
        <v>0</v>
      </c>
      <c r="AK293" s="341">
        <v>0</v>
      </c>
      <c r="AL293" s="336">
        <v>2.5000000000000001E-2</v>
      </c>
      <c r="AM293" s="336">
        <v>0.25</v>
      </c>
      <c r="AN293" s="647" t="s">
        <v>2152</v>
      </c>
      <c r="AO293" s="334" t="s">
        <v>1324</v>
      </c>
      <c r="AP293" s="337" t="s">
        <v>1739</v>
      </c>
      <c r="AQ293" s="343" t="s">
        <v>659</v>
      </c>
      <c r="AR293" s="336">
        <v>5.3333333333333297E-3</v>
      </c>
      <c r="AS293" s="336">
        <v>5.3333333333333297E-3</v>
      </c>
      <c r="AT293" s="336" t="s">
        <v>1418</v>
      </c>
      <c r="AW293" s="192"/>
      <c r="AX293" s="192"/>
      <c r="AY293" s="178"/>
      <c r="AZ293" s="178"/>
      <c r="BA293" s="178"/>
      <c r="BB293" s="794"/>
      <c r="BC293" s="178"/>
      <c r="BD293" s="178"/>
      <c r="BE293" s="178"/>
      <c r="BF293" s="178"/>
      <c r="BG293" s="794"/>
      <c r="BH293" s="180"/>
      <c r="BI293" s="193"/>
      <c r="BJ293" s="193"/>
      <c r="BK293" s="193"/>
      <c r="BL293" s="212"/>
      <c r="BM293" s="180"/>
      <c r="BN293" s="180"/>
      <c r="BO293" s="180"/>
      <c r="BP293" s="180"/>
      <c r="BQ293" s="180"/>
      <c r="BR293" s="180"/>
      <c r="BS293" s="180"/>
      <c r="BT293" s="181"/>
      <c r="BU293" s="182"/>
      <c r="BV293" s="183"/>
      <c r="BW293" s="179"/>
    </row>
    <row r="294" spans="2:75" customFormat="1" ht="18.75">
      <c r="B294" s="330" t="s">
        <v>205</v>
      </c>
      <c r="C294" s="331">
        <v>38318005000130</v>
      </c>
      <c r="D294" s="332" t="s">
        <v>14</v>
      </c>
      <c r="E294" s="332" t="s">
        <v>607</v>
      </c>
      <c r="F294" s="332" t="s">
        <v>1418</v>
      </c>
      <c r="G294" s="333" t="s">
        <v>866</v>
      </c>
      <c r="H294" s="333" t="s">
        <v>34</v>
      </c>
      <c r="I294" s="333" t="s">
        <v>34</v>
      </c>
      <c r="J294" s="333" t="s">
        <v>690</v>
      </c>
      <c r="K294" s="334" t="s">
        <v>1418</v>
      </c>
      <c r="L294" s="335" t="s">
        <v>1418</v>
      </c>
      <c r="M294" s="335" t="s">
        <v>34</v>
      </c>
      <c r="N294" s="334">
        <v>553719</v>
      </c>
      <c r="O294" s="334" t="s">
        <v>1321</v>
      </c>
      <c r="P294" s="338">
        <v>44092</v>
      </c>
      <c r="Q294" s="339">
        <v>2.5289336200000001</v>
      </c>
      <c r="R294" s="339">
        <v>4.4204474151190514</v>
      </c>
      <c r="S294" s="334">
        <v>5</v>
      </c>
      <c r="T294" s="336">
        <v>-0.37906001395859212</v>
      </c>
      <c r="U294" s="647">
        <v>-3.7072199928170013</v>
      </c>
      <c r="V294" s="336">
        <v>-0.42436211685820313</v>
      </c>
      <c r="W294" s="647">
        <v>-3.6519525146016867</v>
      </c>
      <c r="X294" s="336">
        <v>-0.25655408697810822</v>
      </c>
      <c r="Y294" s="647">
        <v>-1.664485499285306</v>
      </c>
      <c r="Z294" s="336"/>
      <c r="AA294" s="647"/>
      <c r="AB294" s="336">
        <v>0.36641185144890942</v>
      </c>
      <c r="AC294" s="340">
        <v>-1.475289481242773</v>
      </c>
      <c r="AD294" s="813">
        <v>38120824000178</v>
      </c>
      <c r="AE294" s="337" t="s">
        <v>1764</v>
      </c>
      <c r="AF294" s="787" t="s">
        <v>1755</v>
      </c>
      <c r="AG294" s="341" t="s">
        <v>1436</v>
      </c>
      <c r="AH294" s="341" t="s">
        <v>1737</v>
      </c>
      <c r="AI294" s="341">
        <v>1000</v>
      </c>
      <c r="AJ294" s="341">
        <v>500</v>
      </c>
      <c r="AK294" s="341">
        <v>1000</v>
      </c>
      <c r="AL294" s="336">
        <v>1.3000000000000001E-2</v>
      </c>
      <c r="AM294" s="336">
        <v>0</v>
      </c>
      <c r="AN294" s="647" t="s">
        <v>34</v>
      </c>
      <c r="AO294" s="334" t="s">
        <v>1324</v>
      </c>
      <c r="AP294" s="337" t="s">
        <v>1739</v>
      </c>
      <c r="AQ294" s="343" t="s">
        <v>687</v>
      </c>
      <c r="AR294" s="336">
        <v>7.9993333333333305E-3</v>
      </c>
      <c r="AS294" s="336">
        <v>7.9993333333333305E-3</v>
      </c>
      <c r="AT294" s="336" t="s">
        <v>1418</v>
      </c>
      <c r="AW294" s="192"/>
      <c r="AX294" s="192"/>
      <c r="AY294" s="178"/>
      <c r="AZ294" s="178"/>
      <c r="BA294" s="178"/>
      <c r="BB294" s="794"/>
      <c r="BC294" s="178"/>
      <c r="BD294" s="178"/>
      <c r="BE294" s="178"/>
      <c r="BF294" s="178"/>
      <c r="BG294" s="794"/>
      <c r="BH294" s="180"/>
      <c r="BI294" s="193"/>
      <c r="BJ294" s="193"/>
      <c r="BK294" s="193"/>
      <c r="BL294" s="212"/>
      <c r="BM294" s="180"/>
      <c r="BN294" s="180"/>
      <c r="BO294" s="180"/>
      <c r="BP294" s="180"/>
      <c r="BQ294" s="180"/>
      <c r="BR294" s="180"/>
      <c r="BS294" s="180"/>
      <c r="BT294" s="181"/>
      <c r="BU294" s="182"/>
      <c r="BV294" s="183"/>
      <c r="BW294" s="179"/>
    </row>
    <row r="295" spans="2:75" customFormat="1" ht="18.75">
      <c r="B295" s="330" t="s">
        <v>47</v>
      </c>
      <c r="C295" s="331">
        <v>41686811000175</v>
      </c>
      <c r="D295" s="332" t="s">
        <v>14</v>
      </c>
      <c r="E295" s="332" t="s">
        <v>607</v>
      </c>
      <c r="F295" s="332" t="s">
        <v>1418</v>
      </c>
      <c r="G295" s="333" t="s">
        <v>1418</v>
      </c>
      <c r="H295" s="333" t="s">
        <v>34</v>
      </c>
      <c r="I295" s="333" t="s">
        <v>34</v>
      </c>
      <c r="J295" s="333" t="s">
        <v>611</v>
      </c>
      <c r="K295" s="334" t="s">
        <v>49</v>
      </c>
      <c r="L295" s="335" t="s">
        <v>1418</v>
      </c>
      <c r="M295" s="335" t="s">
        <v>34</v>
      </c>
      <c r="N295" s="334">
        <v>75686811</v>
      </c>
      <c r="O295" s="334" t="s">
        <v>1321</v>
      </c>
      <c r="P295" s="338">
        <v>44327</v>
      </c>
      <c r="Q295" s="339">
        <v>23.762761099999999</v>
      </c>
      <c r="R295" s="339">
        <v>23.352243711818176</v>
      </c>
      <c r="S295" s="334">
        <v>5</v>
      </c>
      <c r="T295" s="336">
        <v>-4.4453411283074784E-2</v>
      </c>
      <c r="U295" s="647">
        <v>-0.43475589349694377</v>
      </c>
      <c r="V295" s="336">
        <v>-4.4453411283074784E-2</v>
      </c>
      <c r="W295" s="647">
        <v>-0.38255475846844506</v>
      </c>
      <c r="X295" s="336"/>
      <c r="Y295" s="647"/>
      <c r="Z295" s="336"/>
      <c r="AA295" s="647"/>
      <c r="AB295" s="336">
        <v>0.38623523970732004</v>
      </c>
      <c r="AC295" s="340">
        <v>-0.4159507682206256</v>
      </c>
      <c r="AD295" s="813">
        <v>41544075000110</v>
      </c>
      <c r="AE295" s="337" t="s">
        <v>1808</v>
      </c>
      <c r="AF295" s="787" t="s">
        <v>1755</v>
      </c>
      <c r="AG295" s="341" t="s">
        <v>1436</v>
      </c>
      <c r="AH295" s="341" t="s">
        <v>1737</v>
      </c>
      <c r="AI295" s="341">
        <v>1000</v>
      </c>
      <c r="AJ295" s="341">
        <v>1000</v>
      </c>
      <c r="AK295" s="341">
        <v>1000</v>
      </c>
      <c r="AL295" s="336">
        <v>0.01</v>
      </c>
      <c r="AM295" s="336">
        <v>0</v>
      </c>
      <c r="AN295" s="647" t="s">
        <v>34</v>
      </c>
      <c r="AO295" s="334" t="s">
        <v>1324</v>
      </c>
      <c r="AP295" s="337" t="s">
        <v>1739</v>
      </c>
      <c r="AQ295" s="343" t="s">
        <v>702</v>
      </c>
      <c r="AR295" s="336">
        <v>6.7000000000000002E-3</v>
      </c>
      <c r="AS295" s="336">
        <v>6.7000000000000002E-3</v>
      </c>
      <c r="AT295" s="336" t="s">
        <v>1418</v>
      </c>
      <c r="AW295" s="192"/>
      <c r="AX295" s="192"/>
      <c r="AY295" s="178"/>
      <c r="AZ295" s="178"/>
      <c r="BA295" s="178"/>
      <c r="BB295" s="794"/>
      <c r="BC295" s="178"/>
      <c r="BD295" s="178"/>
      <c r="BE295" s="178"/>
      <c r="BF295" s="178"/>
      <c r="BG295" s="794"/>
      <c r="BH295" s="180"/>
      <c r="BI295" s="193"/>
      <c r="BJ295" s="193"/>
      <c r="BK295" s="193"/>
      <c r="BL295" s="212"/>
      <c r="BM295" s="180"/>
      <c r="BN295" s="180"/>
      <c r="BO295" s="180"/>
      <c r="BP295" s="180"/>
      <c r="BQ295" s="180"/>
      <c r="BR295" s="180"/>
      <c r="BS295" s="180"/>
      <c r="BT295" s="181"/>
      <c r="BU295" s="182"/>
      <c r="BV295" s="183"/>
      <c r="BW295" s="179"/>
    </row>
    <row r="296" spans="2:75" customFormat="1" ht="18.75">
      <c r="B296" s="330" t="s">
        <v>944</v>
      </c>
      <c r="C296" s="331">
        <v>41373588000106</v>
      </c>
      <c r="D296" s="332" t="s">
        <v>14</v>
      </c>
      <c r="E296" s="332" t="s">
        <v>607</v>
      </c>
      <c r="F296" s="332" t="s">
        <v>1418</v>
      </c>
      <c r="G296" s="333" t="s">
        <v>1418</v>
      </c>
      <c r="H296" s="333" t="s">
        <v>34</v>
      </c>
      <c r="I296" s="333" t="s">
        <v>34</v>
      </c>
      <c r="J296" s="333" t="s">
        <v>611</v>
      </c>
      <c r="K296" s="334" t="s">
        <v>48</v>
      </c>
      <c r="L296" s="335" t="s">
        <v>1418</v>
      </c>
      <c r="M296" s="335" t="s">
        <v>34</v>
      </c>
      <c r="N296" s="334">
        <v>586897</v>
      </c>
      <c r="O296" s="334" t="s">
        <v>1321</v>
      </c>
      <c r="P296" s="338">
        <v>44316</v>
      </c>
      <c r="Q296" s="339">
        <v>16.293199380000001</v>
      </c>
      <c r="R296" s="339">
        <v>31.647351928999992</v>
      </c>
      <c r="S296" s="334">
        <v>5</v>
      </c>
      <c r="T296" s="336">
        <v>-0.22803479020029072</v>
      </c>
      <c r="U296" s="647">
        <v>-2.2301881025644015</v>
      </c>
      <c r="V296" s="336">
        <v>-0.20104485388545756</v>
      </c>
      <c r="W296" s="647">
        <v>-1.730140911565049</v>
      </c>
      <c r="X296" s="336"/>
      <c r="Y296" s="647"/>
      <c r="Z296" s="336"/>
      <c r="AA296" s="647"/>
      <c r="AB296" s="336">
        <v>0.22083910973526283</v>
      </c>
      <c r="AC296" s="340">
        <v>-1.4365493849926674</v>
      </c>
      <c r="AD296" s="813">
        <v>41544075000110</v>
      </c>
      <c r="AE296" s="337" t="s">
        <v>1808</v>
      </c>
      <c r="AF296" s="787" t="s">
        <v>1755</v>
      </c>
      <c r="AG296" s="341" t="s">
        <v>1436</v>
      </c>
      <c r="AH296" s="341" t="s">
        <v>1737</v>
      </c>
      <c r="AI296" s="341">
        <v>1000</v>
      </c>
      <c r="AJ296" s="341">
        <v>1000</v>
      </c>
      <c r="AK296" s="341">
        <v>1000</v>
      </c>
      <c r="AL296" s="336">
        <v>0.01</v>
      </c>
      <c r="AM296" s="336">
        <v>0</v>
      </c>
      <c r="AN296" s="647" t="s">
        <v>34</v>
      </c>
      <c r="AO296" s="334" t="s">
        <v>1324</v>
      </c>
      <c r="AP296" s="337" t="s">
        <v>1739</v>
      </c>
      <c r="AQ296" s="343" t="s">
        <v>687</v>
      </c>
      <c r="AR296" s="336">
        <v>6.7000000000000002E-3</v>
      </c>
      <c r="AS296" s="336">
        <v>6.7000000000000002E-3</v>
      </c>
      <c r="AT296" s="336" t="s">
        <v>1418</v>
      </c>
      <c r="AW296" s="192"/>
      <c r="AX296" s="192"/>
      <c r="AY296" s="178"/>
      <c r="AZ296" s="178"/>
      <c r="BA296" s="178"/>
      <c r="BB296" s="794"/>
      <c r="BC296" s="178"/>
      <c r="BD296" s="178"/>
      <c r="BE296" s="178"/>
      <c r="BF296" s="178"/>
      <c r="BG296" s="794"/>
      <c r="BH296" s="180"/>
      <c r="BI296" s="193"/>
      <c r="BJ296" s="193"/>
      <c r="BK296" s="193"/>
      <c r="BL296" s="212"/>
      <c r="BM296" s="180"/>
      <c r="BN296" s="180"/>
      <c r="BO296" s="180"/>
      <c r="BP296" s="180"/>
      <c r="BQ296" s="180"/>
      <c r="BR296" s="180"/>
      <c r="BS296" s="180"/>
      <c r="BT296" s="181"/>
      <c r="BU296" s="182"/>
      <c r="BV296" s="183"/>
      <c r="BW296" s="179"/>
    </row>
    <row r="297" spans="2:75" customFormat="1" ht="18.75">
      <c r="B297" s="330" t="s">
        <v>1598</v>
      </c>
      <c r="C297" s="331">
        <v>34714223000132</v>
      </c>
      <c r="D297" s="332" t="s">
        <v>13</v>
      </c>
      <c r="E297" s="332" t="s">
        <v>1418</v>
      </c>
      <c r="F297" s="332" t="s">
        <v>1418</v>
      </c>
      <c r="G297" s="333" t="s">
        <v>1418</v>
      </c>
      <c r="H297" s="333" t="s">
        <v>34</v>
      </c>
      <c r="I297" s="333" t="s">
        <v>1418</v>
      </c>
      <c r="J297" s="333" t="s">
        <v>1418</v>
      </c>
      <c r="K297" s="334" t="s">
        <v>48</v>
      </c>
      <c r="L297" s="335" t="s">
        <v>1418</v>
      </c>
      <c r="M297" s="335" t="s">
        <v>1418</v>
      </c>
      <c r="N297" s="334">
        <v>524859</v>
      </c>
      <c r="O297" s="334" t="s">
        <v>1321</v>
      </c>
      <c r="P297" s="338">
        <v>43739</v>
      </c>
      <c r="Q297" s="339">
        <v>155.40116265</v>
      </c>
      <c r="R297" s="339">
        <v>4443194.151112562</v>
      </c>
      <c r="S297" s="334">
        <v>5</v>
      </c>
      <c r="T297" s="336">
        <v>0.10161893317462978</v>
      </c>
      <c r="U297" s="647">
        <v>0.99383666659938175</v>
      </c>
      <c r="V297" s="336">
        <v>0.26956736283059346</v>
      </c>
      <c r="W297" s="647">
        <v>2.3198282067027094</v>
      </c>
      <c r="X297" s="336">
        <v>0.52338767608308623</v>
      </c>
      <c r="Y297" s="647">
        <v>3.3956629091598485</v>
      </c>
      <c r="Z297" s="336">
        <v>0.93322709999999676</v>
      </c>
      <c r="AA297" s="647">
        <v>4.8904421314899915</v>
      </c>
      <c r="AB297" s="336">
        <v>0.26994253166261134</v>
      </c>
      <c r="AC297" s="340">
        <v>0.56814288766920196</v>
      </c>
      <c r="AD297" s="813">
        <v>0</v>
      </c>
      <c r="AE297" s="337" t="s">
        <v>2013</v>
      </c>
      <c r="AF297" s="787" t="s">
        <v>1755</v>
      </c>
      <c r="AG297" s="341" t="s">
        <v>1436</v>
      </c>
      <c r="AH297" s="341" t="s">
        <v>1812</v>
      </c>
      <c r="AI297" s="341">
        <v>10000</v>
      </c>
      <c r="AJ297" s="341">
        <v>0</v>
      </c>
      <c r="AK297" s="341">
        <v>0</v>
      </c>
      <c r="AL297" s="336">
        <v>5.7999999999999996E-3</v>
      </c>
      <c r="AM297" s="336">
        <v>0</v>
      </c>
      <c r="AN297" s="647" t="s">
        <v>34</v>
      </c>
      <c r="AO297" s="334" t="s">
        <v>1324</v>
      </c>
      <c r="AP297" s="337" t="s">
        <v>1757</v>
      </c>
      <c r="AQ297" s="343" t="s">
        <v>1867</v>
      </c>
      <c r="AR297" s="336">
        <v>0</v>
      </c>
      <c r="AS297" s="336">
        <v>0</v>
      </c>
      <c r="AT297" s="336" t="s">
        <v>1418</v>
      </c>
      <c r="AW297" s="192"/>
      <c r="AX297" s="192"/>
      <c r="AY297" s="178"/>
      <c r="AZ297" s="178"/>
      <c r="BA297" s="178"/>
      <c r="BB297" s="794"/>
      <c r="BC297" s="178"/>
      <c r="BD297" s="178"/>
      <c r="BE297" s="178"/>
      <c r="BF297" s="178"/>
      <c r="BG297" s="794"/>
      <c r="BH297" s="180"/>
      <c r="BI297" s="193"/>
      <c r="BJ297" s="193"/>
      <c r="BK297" s="193"/>
      <c r="BL297" s="180"/>
      <c r="BM297" s="180"/>
      <c r="BN297" s="180"/>
      <c r="BO297" s="180"/>
      <c r="BP297" s="180"/>
      <c r="BQ297" s="180"/>
      <c r="BR297" s="180"/>
      <c r="BS297" s="180"/>
      <c r="BT297" s="181"/>
      <c r="BU297" s="182"/>
      <c r="BV297" s="183"/>
      <c r="BW297" s="179"/>
    </row>
    <row r="298" spans="2:75" customFormat="1" ht="18.75">
      <c r="B298" s="330" t="s">
        <v>989</v>
      </c>
      <c r="C298" s="331">
        <v>24874367000100</v>
      </c>
      <c r="D298" s="332" t="s">
        <v>14</v>
      </c>
      <c r="E298" s="332" t="s">
        <v>607</v>
      </c>
      <c r="F298" s="332" t="s">
        <v>1418</v>
      </c>
      <c r="G298" s="333" t="s">
        <v>1418</v>
      </c>
      <c r="H298" s="333" t="s">
        <v>34</v>
      </c>
      <c r="I298" s="333" t="s">
        <v>34</v>
      </c>
      <c r="J298" s="333" t="s">
        <v>608</v>
      </c>
      <c r="K298" s="334" t="s">
        <v>48</v>
      </c>
      <c r="L298" s="335" t="s">
        <v>1418</v>
      </c>
      <c r="M298" s="335" t="s">
        <v>34</v>
      </c>
      <c r="N298" s="334">
        <v>430595</v>
      </c>
      <c r="O298" s="334" t="s">
        <v>1321</v>
      </c>
      <c r="P298" s="338">
        <v>42510</v>
      </c>
      <c r="Q298" s="339">
        <v>49.206412999999998</v>
      </c>
      <c r="R298" s="339">
        <v>92.67188785943766</v>
      </c>
      <c r="S298" s="334">
        <v>5</v>
      </c>
      <c r="T298" s="336">
        <v>-0.43312353680339422</v>
      </c>
      <c r="U298" s="647">
        <v>-4.2359631083972777</v>
      </c>
      <c r="V298" s="336">
        <v>-0.51986510320677115</v>
      </c>
      <c r="W298" s="647">
        <v>-4.4738269404570996</v>
      </c>
      <c r="X298" s="336">
        <v>-0.54831564522482434</v>
      </c>
      <c r="Y298" s="647">
        <v>-3.5573919373417118</v>
      </c>
      <c r="Z298" s="336">
        <v>-0.17452387947886705</v>
      </c>
      <c r="AA298" s="647">
        <v>-0.91456724001535739</v>
      </c>
      <c r="AB298" s="336">
        <v>0.51970215924434504</v>
      </c>
      <c r="AC298" s="340">
        <v>-1.2239058954819124</v>
      </c>
      <c r="AD298" s="813">
        <v>0</v>
      </c>
      <c r="AE298" s="337" t="s">
        <v>1954</v>
      </c>
      <c r="AF298" s="787" t="s">
        <v>1955</v>
      </c>
      <c r="AG298" s="341" t="s">
        <v>1438</v>
      </c>
      <c r="AH298" s="341" t="s">
        <v>1742</v>
      </c>
      <c r="AI298" s="341">
        <v>10000</v>
      </c>
      <c r="AJ298" s="341">
        <v>0</v>
      </c>
      <c r="AK298" s="341">
        <v>5000</v>
      </c>
      <c r="AL298" s="336">
        <v>2.5000000000000001E-2</v>
      </c>
      <c r="AM298" s="336">
        <v>0.2</v>
      </c>
      <c r="AN298" s="647" t="s">
        <v>666</v>
      </c>
      <c r="AO298" s="334" t="s">
        <v>1324</v>
      </c>
      <c r="AP298" s="337" t="s">
        <v>1739</v>
      </c>
      <c r="AQ298" s="343" t="s">
        <v>670</v>
      </c>
      <c r="AR298" s="336">
        <v>6.7200000000000003E-3</v>
      </c>
      <c r="AS298" s="336">
        <v>6.7200000000000003E-3</v>
      </c>
      <c r="AT298" s="336" t="s">
        <v>1418</v>
      </c>
      <c r="AW298" s="192"/>
      <c r="AX298" s="192"/>
      <c r="AY298" s="178"/>
      <c r="AZ298" s="178"/>
      <c r="BA298" s="178"/>
      <c r="BB298" s="794"/>
      <c r="BC298" s="178"/>
      <c r="BD298" s="178"/>
      <c r="BE298" s="178"/>
      <c r="BF298" s="178"/>
      <c r="BG298" s="794"/>
      <c r="BH298" s="180"/>
      <c r="BI298" s="193"/>
      <c r="BJ298" s="193"/>
      <c r="BK298" s="193"/>
      <c r="BL298" s="180"/>
      <c r="BM298" s="180"/>
      <c r="BN298" s="180"/>
      <c r="BO298" s="180"/>
      <c r="BP298" s="180"/>
      <c r="BQ298" s="180"/>
      <c r="BR298" s="180"/>
      <c r="BS298" s="180"/>
      <c r="BT298" s="181"/>
      <c r="BU298" s="182"/>
      <c r="BV298" s="183"/>
      <c r="BW298" s="179"/>
    </row>
    <row r="299" spans="2:75" customFormat="1" ht="18.75">
      <c r="B299" s="330" t="s">
        <v>996</v>
      </c>
      <c r="C299" s="331">
        <v>41484468000186</v>
      </c>
      <c r="D299" s="332" t="s">
        <v>14</v>
      </c>
      <c r="E299" s="332" t="s">
        <v>607</v>
      </c>
      <c r="F299" s="332" t="s">
        <v>1418</v>
      </c>
      <c r="G299" s="333" t="s">
        <v>1418</v>
      </c>
      <c r="H299" s="333" t="s">
        <v>34</v>
      </c>
      <c r="I299" s="333" t="s">
        <v>34</v>
      </c>
      <c r="J299" s="333" t="s">
        <v>696</v>
      </c>
      <c r="K299" s="334" t="s">
        <v>1418</v>
      </c>
      <c r="L299" s="335" t="s">
        <v>1418</v>
      </c>
      <c r="M299" s="335" t="s">
        <v>1415</v>
      </c>
      <c r="N299" s="334">
        <v>594326</v>
      </c>
      <c r="O299" s="334" t="s">
        <v>1321</v>
      </c>
      <c r="P299" s="338">
        <v>44314</v>
      </c>
      <c r="Q299" s="339">
        <v>0.99713366000000003</v>
      </c>
      <c r="R299" s="339">
        <v>1.9625086372289156</v>
      </c>
      <c r="S299" s="334">
        <v>5</v>
      </c>
      <c r="T299" s="336">
        <v>-0.33980556026150643</v>
      </c>
      <c r="U299" s="647">
        <v>-3.3233100835833613</v>
      </c>
      <c r="V299" s="336">
        <v>-0.35493791782430151</v>
      </c>
      <c r="W299" s="647">
        <v>-3.0545055037489695</v>
      </c>
      <c r="X299" s="336"/>
      <c r="Y299" s="647"/>
      <c r="Z299" s="336"/>
      <c r="AA299" s="647"/>
      <c r="AB299" s="336">
        <v>0.20798688650030514</v>
      </c>
      <c r="AC299" s="340">
        <v>-2.26523584798541</v>
      </c>
      <c r="AD299" s="813">
        <v>35412313000131</v>
      </c>
      <c r="AE299" s="337" t="s">
        <v>1826</v>
      </c>
      <c r="AF299" s="787" t="s">
        <v>1778</v>
      </c>
      <c r="AG299" s="341" t="s">
        <v>59</v>
      </c>
      <c r="AH299" s="341" t="s">
        <v>1737</v>
      </c>
      <c r="AI299" s="341">
        <v>100</v>
      </c>
      <c r="AJ299" s="341">
        <v>0</v>
      </c>
      <c r="AK299" s="341">
        <v>0</v>
      </c>
      <c r="AL299" s="336">
        <v>0</v>
      </c>
      <c r="AM299" s="336">
        <v>0</v>
      </c>
      <c r="AN299" s="647" t="s">
        <v>2147</v>
      </c>
      <c r="AO299" s="334" t="s">
        <v>1324</v>
      </c>
      <c r="AP299" s="337" t="s">
        <v>1739</v>
      </c>
      <c r="AQ299" s="343" t="s">
        <v>687</v>
      </c>
      <c r="AR299" s="336">
        <v>1.8666666666666699E-3</v>
      </c>
      <c r="AS299" s="336">
        <v>1.8666666666666699E-3</v>
      </c>
      <c r="AT299" s="336" t="s">
        <v>1418</v>
      </c>
      <c r="AW299" s="192"/>
      <c r="AX299" s="192"/>
      <c r="AY299" s="178"/>
      <c r="AZ299" s="178"/>
      <c r="BA299" s="178"/>
      <c r="BB299" s="794"/>
      <c r="BC299" s="178"/>
      <c r="BD299" s="178"/>
      <c r="BE299" s="178"/>
      <c r="BF299" s="178"/>
      <c r="BG299" s="794"/>
      <c r="BH299" s="180"/>
      <c r="BI299" s="193"/>
      <c r="BJ299" s="193"/>
      <c r="BK299" s="193"/>
      <c r="BL299" s="180"/>
      <c r="BM299" s="180"/>
      <c r="BN299" s="180"/>
      <c r="BO299" s="180"/>
      <c r="BP299" s="180"/>
      <c r="BQ299" s="180"/>
      <c r="BR299" s="180"/>
      <c r="BS299" s="180"/>
      <c r="BT299" s="181"/>
      <c r="BU299" s="182"/>
      <c r="BV299" s="183"/>
      <c r="BW299" s="179"/>
    </row>
    <row r="300" spans="2:75" customFormat="1" ht="18.75">
      <c r="B300" s="330" t="s">
        <v>997</v>
      </c>
      <c r="C300" s="331">
        <v>41559595000105</v>
      </c>
      <c r="D300" s="332" t="s">
        <v>14</v>
      </c>
      <c r="E300" s="332" t="s">
        <v>607</v>
      </c>
      <c r="F300" s="332" t="s">
        <v>1418</v>
      </c>
      <c r="G300" s="333" t="s">
        <v>1418</v>
      </c>
      <c r="H300" s="333" t="s">
        <v>34</v>
      </c>
      <c r="I300" s="333" t="s">
        <v>34</v>
      </c>
      <c r="J300" s="333" t="s">
        <v>613</v>
      </c>
      <c r="K300" s="334" t="s">
        <v>1418</v>
      </c>
      <c r="L300" s="335" t="s">
        <v>1418</v>
      </c>
      <c r="M300" s="335" t="s">
        <v>1415</v>
      </c>
      <c r="N300" s="334">
        <v>595543</v>
      </c>
      <c r="O300" s="334" t="s">
        <v>1321</v>
      </c>
      <c r="P300" s="338">
        <v>44316</v>
      </c>
      <c r="Q300" s="339">
        <v>0.81173278999999998</v>
      </c>
      <c r="R300" s="339">
        <v>2.6606818541767043</v>
      </c>
      <c r="S300" s="334">
        <v>5</v>
      </c>
      <c r="T300" s="336">
        <v>-0.32830248111117022</v>
      </c>
      <c r="U300" s="647">
        <v>-3.2108095732822637</v>
      </c>
      <c r="V300" s="336">
        <v>-0.34868692527611478</v>
      </c>
      <c r="W300" s="647">
        <v>-3.0007110507376633</v>
      </c>
      <c r="X300" s="336"/>
      <c r="Y300" s="647"/>
      <c r="Z300" s="336"/>
      <c r="AA300" s="647"/>
      <c r="AB300" s="336">
        <v>0.27735106102040158</v>
      </c>
      <c r="AC300" s="340">
        <v>-1.6761729951665145</v>
      </c>
      <c r="AD300" s="813">
        <v>35416040000101</v>
      </c>
      <c r="AE300" s="337" t="s">
        <v>1826</v>
      </c>
      <c r="AF300" s="787" t="s">
        <v>1778</v>
      </c>
      <c r="AG300" s="341" t="s">
        <v>59</v>
      </c>
      <c r="AH300" s="341" t="s">
        <v>1737</v>
      </c>
      <c r="AI300" s="341">
        <v>100</v>
      </c>
      <c r="AJ300" s="341">
        <v>0</v>
      </c>
      <c r="AK300" s="341">
        <v>0</v>
      </c>
      <c r="AL300" s="336">
        <v>0</v>
      </c>
      <c r="AM300" s="336">
        <v>0</v>
      </c>
      <c r="AN300" s="647" t="s">
        <v>666</v>
      </c>
      <c r="AO300" s="334" t="s">
        <v>1324</v>
      </c>
      <c r="AP300" s="337" t="s">
        <v>1739</v>
      </c>
      <c r="AQ300" s="343" t="s">
        <v>687</v>
      </c>
      <c r="AR300" s="336">
        <v>1.8666666666666699E-3</v>
      </c>
      <c r="AS300" s="336">
        <v>1.8666666666666699E-3</v>
      </c>
      <c r="AT300" s="336" t="s">
        <v>1418</v>
      </c>
      <c r="AW300" s="192"/>
      <c r="AX300" s="192"/>
      <c r="AY300" s="178"/>
      <c r="AZ300" s="178"/>
      <c r="BA300" s="178"/>
      <c r="BB300" s="794"/>
      <c r="BC300" s="178"/>
      <c r="BD300" s="178"/>
      <c r="BE300" s="178"/>
      <c r="BF300" s="178"/>
      <c r="BG300" s="794"/>
      <c r="BH300" s="180"/>
      <c r="BI300" s="193"/>
      <c r="BJ300" s="193"/>
      <c r="BK300" s="193"/>
      <c r="BL300" s="180"/>
      <c r="BM300" s="180"/>
      <c r="BN300" s="180"/>
      <c r="BO300" s="180"/>
      <c r="BP300" s="180"/>
      <c r="BQ300" s="180"/>
      <c r="BR300" s="180"/>
      <c r="BS300" s="180"/>
      <c r="BT300" s="181"/>
      <c r="BU300" s="182"/>
      <c r="BV300" s="183"/>
      <c r="BW300" s="179"/>
    </row>
    <row r="301" spans="2:75" customFormat="1" ht="18.75">
      <c r="B301" s="330" t="s">
        <v>241</v>
      </c>
      <c r="C301" s="331">
        <v>38318178000158</v>
      </c>
      <c r="D301" s="332" t="s">
        <v>14</v>
      </c>
      <c r="E301" s="332" t="s">
        <v>607</v>
      </c>
      <c r="F301" s="332" t="s">
        <v>1418</v>
      </c>
      <c r="G301" s="333" t="s">
        <v>866</v>
      </c>
      <c r="H301" s="333" t="s">
        <v>34</v>
      </c>
      <c r="I301" s="333" t="s">
        <v>34</v>
      </c>
      <c r="J301" s="333" t="s">
        <v>611</v>
      </c>
      <c r="K301" s="334" t="s">
        <v>1418</v>
      </c>
      <c r="L301" s="335" t="s">
        <v>1418</v>
      </c>
      <c r="M301" s="335" t="s">
        <v>34</v>
      </c>
      <c r="N301" s="334">
        <v>582883</v>
      </c>
      <c r="O301" s="334" t="s">
        <v>1321</v>
      </c>
      <c r="P301" s="338">
        <v>44295</v>
      </c>
      <c r="Q301" s="339">
        <v>1.0554738100000001</v>
      </c>
      <c r="R301" s="339">
        <v>1.1697827426984129</v>
      </c>
      <c r="S301" s="334">
        <v>5</v>
      </c>
      <c r="T301" s="336">
        <v>-0.4414213456753745</v>
      </c>
      <c r="U301" s="647">
        <v>-4.3171159649740725</v>
      </c>
      <c r="V301" s="336">
        <v>-0.447013627849566</v>
      </c>
      <c r="W301" s="647">
        <v>-3.8468856607007678</v>
      </c>
      <c r="X301" s="336"/>
      <c r="Y301" s="647"/>
      <c r="Z301" s="336"/>
      <c r="AA301" s="647"/>
      <c r="AB301" s="336">
        <v>0.28811393862672696</v>
      </c>
      <c r="AC301" s="340">
        <v>-1.9548344794463952</v>
      </c>
      <c r="AD301" s="813">
        <v>38427986000153</v>
      </c>
      <c r="AE301" s="337" t="s">
        <v>1758</v>
      </c>
      <c r="AF301" s="787" t="s">
        <v>1755</v>
      </c>
      <c r="AG301" s="341" t="s">
        <v>1436</v>
      </c>
      <c r="AH301" s="341" t="s">
        <v>1737</v>
      </c>
      <c r="AI301" s="341">
        <v>5000</v>
      </c>
      <c r="AJ301" s="341">
        <v>5000</v>
      </c>
      <c r="AK301" s="341">
        <v>5000</v>
      </c>
      <c r="AL301" s="336">
        <v>0.01</v>
      </c>
      <c r="AM301" s="336">
        <v>0</v>
      </c>
      <c r="AN301" s="647" t="s">
        <v>34</v>
      </c>
      <c r="AO301" s="334" t="s">
        <v>1324</v>
      </c>
      <c r="AP301" s="337" t="s">
        <v>1739</v>
      </c>
      <c r="AQ301" s="343" t="s">
        <v>687</v>
      </c>
      <c r="AR301" s="336">
        <v>6.6670000000000002E-3</v>
      </c>
      <c r="AS301" s="336">
        <v>6.6670000000000002E-3</v>
      </c>
      <c r="AT301" s="336" t="s">
        <v>1418</v>
      </c>
      <c r="AW301" s="192"/>
      <c r="AX301" s="192"/>
      <c r="AY301" s="178"/>
      <c r="AZ301" s="178"/>
      <c r="BA301" s="178"/>
      <c r="BB301" s="794"/>
      <c r="BC301" s="178"/>
      <c r="BD301" s="178"/>
      <c r="BE301" s="178"/>
      <c r="BF301" s="178"/>
      <c r="BG301" s="794"/>
      <c r="BH301" s="180"/>
      <c r="BI301" s="193"/>
      <c r="BJ301" s="193"/>
      <c r="BK301" s="193"/>
      <c r="BL301" s="180"/>
      <c r="BM301" s="180"/>
      <c r="BN301" s="180"/>
      <c r="BO301" s="180"/>
      <c r="BP301" s="180"/>
      <c r="BQ301" s="180"/>
      <c r="BR301" s="180"/>
      <c r="BS301" s="180"/>
      <c r="BT301" s="181"/>
      <c r="BU301" s="182"/>
      <c r="BV301" s="183"/>
      <c r="BW301" s="179"/>
    </row>
    <row r="302" spans="2:75" customFormat="1" ht="18.75">
      <c r="B302" s="330" t="s">
        <v>1020</v>
      </c>
      <c r="C302" s="331">
        <v>29587389000103</v>
      </c>
      <c r="D302" s="332" t="s">
        <v>11</v>
      </c>
      <c r="E302" s="332" t="s">
        <v>661</v>
      </c>
      <c r="F302" s="332" t="s">
        <v>1418</v>
      </c>
      <c r="G302" s="333" t="s">
        <v>1418</v>
      </c>
      <c r="H302" s="333" t="s">
        <v>34</v>
      </c>
      <c r="I302" s="333" t="s">
        <v>34</v>
      </c>
      <c r="J302" s="333" t="s">
        <v>611</v>
      </c>
      <c r="K302" s="334" t="s">
        <v>48</v>
      </c>
      <c r="L302" s="335" t="s">
        <v>1418</v>
      </c>
      <c r="M302" s="335" t="s">
        <v>34</v>
      </c>
      <c r="N302" s="334">
        <v>465429</v>
      </c>
      <c r="O302" s="334" t="s">
        <v>1321</v>
      </c>
      <c r="P302" s="338">
        <v>43236</v>
      </c>
      <c r="Q302" s="339">
        <v>14.55467316</v>
      </c>
      <c r="R302" s="339">
        <v>23.901490367760001</v>
      </c>
      <c r="S302" s="334">
        <v>5</v>
      </c>
      <c r="T302" s="336">
        <v>-3.2979930439978378E-2</v>
      </c>
      <c r="U302" s="647">
        <v>-0.3225448556601323</v>
      </c>
      <c r="V302" s="336">
        <v>-2.17292693225275E-2</v>
      </c>
      <c r="W302" s="647">
        <v>-0.1869965687096832</v>
      </c>
      <c r="X302" s="336">
        <v>3.4507006165738652E-2</v>
      </c>
      <c r="Y302" s="647">
        <v>0.22387642334273819</v>
      </c>
      <c r="Z302" s="336">
        <v>7.0014092044505372E-2</v>
      </c>
      <c r="AA302" s="647">
        <v>0.36689875972576075</v>
      </c>
      <c r="AB302" s="336">
        <v>4.4038259434009311E-2</v>
      </c>
      <c r="AC302" s="340">
        <v>-3.1320652651196879</v>
      </c>
      <c r="AD302" s="813">
        <v>29574911000104</v>
      </c>
      <c r="AE302" s="337" t="s">
        <v>1901</v>
      </c>
      <c r="AF302" s="787" t="s">
        <v>1736</v>
      </c>
      <c r="AG302" s="341" t="s">
        <v>1437</v>
      </c>
      <c r="AH302" s="341" t="s">
        <v>1737</v>
      </c>
      <c r="AI302" s="341">
        <v>10000</v>
      </c>
      <c r="AJ302" s="341">
        <v>1000</v>
      </c>
      <c r="AK302" s="341">
        <v>1000</v>
      </c>
      <c r="AL302" s="336">
        <v>9.0000000000000011E-3</v>
      </c>
      <c r="AM302" s="336">
        <v>0</v>
      </c>
      <c r="AN302" s="647" t="s">
        <v>34</v>
      </c>
      <c r="AO302" s="334" t="s">
        <v>1324</v>
      </c>
      <c r="AP302" s="337" t="s">
        <v>1757</v>
      </c>
      <c r="AQ302" s="343" t="s">
        <v>679</v>
      </c>
      <c r="AR302" s="336">
        <v>4.7999999999999996E-3</v>
      </c>
      <c r="AS302" s="336">
        <v>4.7999999999999996E-3</v>
      </c>
      <c r="AT302" s="336" t="s">
        <v>1418</v>
      </c>
      <c r="AW302" s="192"/>
      <c r="AX302" s="192"/>
      <c r="AY302" s="178"/>
      <c r="AZ302" s="178"/>
      <c r="BA302" s="178"/>
      <c r="BB302" s="794"/>
      <c r="BC302" s="178"/>
      <c r="BD302" s="178"/>
      <c r="BE302" s="178"/>
      <c r="BF302" s="178"/>
      <c r="BG302" s="794"/>
      <c r="BH302" s="180"/>
      <c r="BI302" s="193"/>
      <c r="BJ302" s="193"/>
      <c r="BK302" s="193"/>
      <c r="BL302" s="180"/>
      <c r="BM302" s="180"/>
      <c r="BN302" s="180"/>
      <c r="BO302" s="180"/>
      <c r="BP302" s="180"/>
      <c r="BQ302" s="180"/>
      <c r="BR302" s="180"/>
      <c r="BS302" s="180"/>
      <c r="BT302" s="181"/>
      <c r="BU302" s="182"/>
      <c r="BV302" s="183"/>
      <c r="BW302" s="179"/>
    </row>
    <row r="303" spans="2:75" customFormat="1" ht="18.75">
      <c r="B303" s="330" t="s">
        <v>1021</v>
      </c>
      <c r="C303" s="331">
        <v>26112046000196</v>
      </c>
      <c r="D303" s="332" t="s">
        <v>11</v>
      </c>
      <c r="E303" s="332" t="s">
        <v>661</v>
      </c>
      <c r="F303" s="332" t="s">
        <v>1418</v>
      </c>
      <c r="G303" s="333" t="s">
        <v>1418</v>
      </c>
      <c r="H303" s="333" t="s">
        <v>34</v>
      </c>
      <c r="I303" s="333" t="s">
        <v>34</v>
      </c>
      <c r="J303" s="333" t="s">
        <v>611</v>
      </c>
      <c r="K303" s="334" t="s">
        <v>1418</v>
      </c>
      <c r="L303" s="335" t="s">
        <v>1418</v>
      </c>
      <c r="M303" s="335" t="s">
        <v>34</v>
      </c>
      <c r="N303" s="334">
        <v>454281</v>
      </c>
      <c r="O303" s="334" t="s">
        <v>1321</v>
      </c>
      <c r="P303" s="338">
        <v>43050</v>
      </c>
      <c r="Q303" s="339">
        <v>62.448575030000001</v>
      </c>
      <c r="R303" s="339">
        <v>133.51701373175291</v>
      </c>
      <c r="S303" s="334">
        <v>5</v>
      </c>
      <c r="T303" s="336">
        <v>-8.4123963262807355E-2</v>
      </c>
      <c r="U303" s="647">
        <v>-0.82273525826691407</v>
      </c>
      <c r="V303" s="336">
        <v>-6.6640986929574542E-2</v>
      </c>
      <c r="W303" s="647">
        <v>-0.57349539491131751</v>
      </c>
      <c r="X303" s="336">
        <v>9.3773707381563653E-2</v>
      </c>
      <c r="Y303" s="647">
        <v>0.60839013710257084</v>
      </c>
      <c r="Z303" s="336">
        <v>6.537313234080866E-2</v>
      </c>
      <c r="AA303" s="647">
        <v>0.3425784792007891</v>
      </c>
      <c r="AB303" s="336">
        <v>8.7430881385328202E-2</v>
      </c>
      <c r="AC303" s="340">
        <v>-2.091279619049109</v>
      </c>
      <c r="AD303" s="813">
        <v>26112022000137</v>
      </c>
      <c r="AE303" s="337" t="s">
        <v>1901</v>
      </c>
      <c r="AF303" s="787" t="s">
        <v>1736</v>
      </c>
      <c r="AG303" s="341" t="s">
        <v>1437</v>
      </c>
      <c r="AH303" s="341" t="s">
        <v>1737</v>
      </c>
      <c r="AI303" s="341">
        <v>10000</v>
      </c>
      <c r="AJ303" s="341">
        <v>1000</v>
      </c>
      <c r="AK303" s="341">
        <v>1000</v>
      </c>
      <c r="AL303" s="336">
        <v>1.0500000000000001E-2</v>
      </c>
      <c r="AM303" s="336">
        <v>0</v>
      </c>
      <c r="AN303" s="647" t="s">
        <v>34</v>
      </c>
      <c r="AO303" s="334" t="s">
        <v>1324</v>
      </c>
      <c r="AP303" s="337" t="s">
        <v>1757</v>
      </c>
      <c r="AQ303" s="343" t="s">
        <v>679</v>
      </c>
      <c r="AR303" s="336">
        <v>4.7999999999999996E-3</v>
      </c>
      <c r="AS303" s="336">
        <v>4.7999999999999996E-3</v>
      </c>
      <c r="AT303" s="336" t="s">
        <v>1418</v>
      </c>
      <c r="AW303" s="192"/>
      <c r="AX303" s="192"/>
      <c r="AY303" s="178"/>
      <c r="AZ303" s="178"/>
      <c r="BA303" s="178"/>
      <c r="BB303" s="794"/>
      <c r="BC303" s="178"/>
      <c r="BD303" s="178"/>
      <c r="BE303" s="178"/>
      <c r="BF303" s="178"/>
      <c r="BG303" s="794"/>
      <c r="BH303" s="180"/>
      <c r="BI303" s="193"/>
      <c r="BJ303" s="193"/>
      <c r="BK303" s="193"/>
      <c r="BL303" s="180"/>
      <c r="BM303" s="180"/>
      <c r="BN303" s="180"/>
      <c r="BO303" s="180"/>
      <c r="BP303" s="180"/>
      <c r="BQ303" s="180"/>
      <c r="BR303" s="180"/>
      <c r="BS303" s="180"/>
      <c r="BT303" s="181"/>
      <c r="BU303" s="182"/>
      <c r="BV303" s="183"/>
      <c r="BW303" s="179"/>
    </row>
    <row r="304" spans="2:75" customFormat="1" ht="18.75">
      <c r="B304" s="330" t="s">
        <v>1023</v>
      </c>
      <c r="C304" s="331">
        <v>17340392000130</v>
      </c>
      <c r="D304" s="332" t="s">
        <v>14</v>
      </c>
      <c r="E304" s="332" t="s">
        <v>607</v>
      </c>
      <c r="F304" s="332" t="s">
        <v>1418</v>
      </c>
      <c r="G304" s="333" t="s">
        <v>1418</v>
      </c>
      <c r="H304" s="333" t="s">
        <v>34</v>
      </c>
      <c r="I304" s="333" t="s">
        <v>34</v>
      </c>
      <c r="J304" s="333" t="s">
        <v>611</v>
      </c>
      <c r="K304" s="334" t="s">
        <v>1418</v>
      </c>
      <c r="L304" s="335" t="s">
        <v>1418</v>
      </c>
      <c r="M304" s="335" t="s">
        <v>1415</v>
      </c>
      <c r="N304" s="334">
        <v>363103</v>
      </c>
      <c r="O304" s="334" t="s">
        <v>1321</v>
      </c>
      <c r="P304" s="338">
        <v>41712</v>
      </c>
      <c r="Q304" s="339">
        <v>119.12382100000001</v>
      </c>
      <c r="R304" s="339">
        <v>231.34640180161932</v>
      </c>
      <c r="S304" s="334">
        <v>5</v>
      </c>
      <c r="T304" s="336">
        <v>-0.26293271106933624</v>
      </c>
      <c r="U304" s="647">
        <v>-2.5714909706838647</v>
      </c>
      <c r="V304" s="336">
        <v>-0.26115948067711114</v>
      </c>
      <c r="W304" s="647">
        <v>-2.2474721099799093</v>
      </c>
      <c r="X304" s="336">
        <v>-4.0803027074394205E-3</v>
      </c>
      <c r="Y304" s="647">
        <v>-2.6472408875743293E-2</v>
      </c>
      <c r="Z304" s="336">
        <v>0.52385441551170553</v>
      </c>
      <c r="AA304" s="647">
        <v>2.7451835725575457</v>
      </c>
      <c r="AB304" s="336">
        <v>0.22827038875435848</v>
      </c>
      <c r="AC304" s="340">
        <v>-1.6531312542261067</v>
      </c>
      <c r="AD304" s="813">
        <v>0</v>
      </c>
      <c r="AE304" s="337" t="s">
        <v>1901</v>
      </c>
      <c r="AF304" s="787" t="s">
        <v>1736</v>
      </c>
      <c r="AG304" s="341" t="s">
        <v>728</v>
      </c>
      <c r="AH304" s="341" t="s">
        <v>1812</v>
      </c>
      <c r="AI304" s="341">
        <v>10000</v>
      </c>
      <c r="AJ304" s="341">
        <v>1000</v>
      </c>
      <c r="AK304" s="341">
        <v>1000</v>
      </c>
      <c r="AL304" s="336">
        <v>3.0000000000000001E-3</v>
      </c>
      <c r="AM304" s="336">
        <v>0</v>
      </c>
      <c r="AN304" s="647" t="s">
        <v>2147</v>
      </c>
      <c r="AO304" s="334" t="s">
        <v>1324</v>
      </c>
      <c r="AP304" s="337" t="s">
        <v>1739</v>
      </c>
      <c r="AQ304" s="343" t="s">
        <v>687</v>
      </c>
      <c r="AR304" s="336">
        <v>0</v>
      </c>
      <c r="AS304" s="336">
        <v>0</v>
      </c>
      <c r="AT304" s="336" t="s">
        <v>1418</v>
      </c>
      <c r="AW304" s="192"/>
      <c r="AX304" s="192"/>
      <c r="AY304" s="178"/>
      <c r="AZ304" s="178"/>
      <c r="BA304" s="178"/>
      <c r="BB304" s="794"/>
      <c r="BC304" s="178"/>
      <c r="BD304" s="178"/>
      <c r="BE304" s="178"/>
      <c r="BF304" s="178"/>
      <c r="BG304" s="794"/>
      <c r="BH304" s="180"/>
      <c r="BI304" s="193"/>
      <c r="BJ304" s="193"/>
      <c r="BK304" s="193"/>
      <c r="BL304" s="180"/>
      <c r="BM304" s="180"/>
      <c r="BN304" s="180"/>
      <c r="BO304" s="180"/>
      <c r="BP304" s="180"/>
      <c r="BQ304" s="180"/>
      <c r="BR304" s="180"/>
      <c r="BS304" s="180"/>
      <c r="BT304" s="181"/>
      <c r="BU304" s="182"/>
      <c r="BV304" s="183"/>
      <c r="BW304" s="179"/>
    </row>
    <row r="305" spans="2:75" customFormat="1" ht="18.75">
      <c r="B305" s="330" t="s">
        <v>1035</v>
      </c>
      <c r="C305" s="331">
        <v>27749572000124</v>
      </c>
      <c r="D305" s="332" t="s">
        <v>14</v>
      </c>
      <c r="E305" s="332" t="s">
        <v>607</v>
      </c>
      <c r="F305" s="332" t="s">
        <v>1418</v>
      </c>
      <c r="G305" s="333" t="s">
        <v>1418</v>
      </c>
      <c r="H305" s="333" t="s">
        <v>34</v>
      </c>
      <c r="I305" s="333" t="s">
        <v>34</v>
      </c>
      <c r="J305" s="333" t="s">
        <v>608</v>
      </c>
      <c r="K305" s="334" t="s">
        <v>48</v>
      </c>
      <c r="L305" s="335" t="s">
        <v>1418</v>
      </c>
      <c r="M305" s="335" t="s">
        <v>34</v>
      </c>
      <c r="N305" s="334">
        <v>493511</v>
      </c>
      <c r="O305" s="334" t="s">
        <v>1321</v>
      </c>
      <c r="P305" s="338">
        <v>43582</v>
      </c>
      <c r="Q305" s="339">
        <v>47.311139930000003</v>
      </c>
      <c r="R305" s="339">
        <v>42.739567610119011</v>
      </c>
      <c r="S305" s="334">
        <v>5</v>
      </c>
      <c r="T305" s="336">
        <v>4.3084257859053565E-2</v>
      </c>
      <c r="U305" s="647">
        <v>0.42136552585104436</v>
      </c>
      <c r="V305" s="336">
        <v>-1.4633792225198228E-3</v>
      </c>
      <c r="W305" s="647">
        <v>-1.2593469631698634E-2</v>
      </c>
      <c r="X305" s="336">
        <v>0.13045090290439632</v>
      </c>
      <c r="Y305" s="647">
        <v>0.84634643248373231</v>
      </c>
      <c r="Z305" s="336">
        <v>0.13962678698208153</v>
      </c>
      <c r="AA305" s="647">
        <v>0.73169405575743807</v>
      </c>
      <c r="AB305" s="336">
        <v>0.2792215682878304</v>
      </c>
      <c r="AC305" s="340">
        <v>-0.42140302173322686</v>
      </c>
      <c r="AD305" s="813">
        <v>0</v>
      </c>
      <c r="AE305" s="337" t="s">
        <v>1854</v>
      </c>
      <c r="AF305" s="787" t="s">
        <v>1755</v>
      </c>
      <c r="AG305" s="341" t="s">
        <v>1436</v>
      </c>
      <c r="AH305" s="341" t="s">
        <v>1742</v>
      </c>
      <c r="AI305" s="341">
        <v>1000</v>
      </c>
      <c r="AJ305" s="341">
        <v>1000</v>
      </c>
      <c r="AK305" s="341">
        <v>1000</v>
      </c>
      <c r="AL305" s="336">
        <v>0.02</v>
      </c>
      <c r="AM305" s="336">
        <v>0.2</v>
      </c>
      <c r="AN305" s="647" t="s">
        <v>2152</v>
      </c>
      <c r="AO305" s="334" t="s">
        <v>1324</v>
      </c>
      <c r="AP305" s="337" t="s">
        <v>1739</v>
      </c>
      <c r="AQ305" s="343" t="s">
        <v>659</v>
      </c>
      <c r="AR305" s="336">
        <v>4.0000000000000001E-3</v>
      </c>
      <c r="AS305" s="336">
        <v>4.0000000000000001E-3</v>
      </c>
      <c r="AT305" s="336" t="s">
        <v>1418</v>
      </c>
      <c r="AW305" s="192"/>
      <c r="AX305" s="192"/>
      <c r="AY305" s="178"/>
      <c r="AZ305" s="178"/>
      <c r="BA305" s="178"/>
      <c r="BB305" s="794"/>
      <c r="BC305" s="178"/>
      <c r="BD305" s="178"/>
      <c r="BE305" s="178"/>
      <c r="BF305" s="178"/>
      <c r="BG305" s="794"/>
      <c r="BH305" s="180"/>
      <c r="BI305" s="193"/>
      <c r="BJ305" s="193"/>
      <c r="BK305" s="193"/>
      <c r="BL305" s="180"/>
      <c r="BM305" s="180"/>
      <c r="BN305" s="180"/>
      <c r="BO305" s="180"/>
      <c r="BP305" s="180"/>
      <c r="BQ305" s="180"/>
      <c r="BR305" s="180"/>
      <c r="BS305" s="180"/>
      <c r="BT305" s="181"/>
      <c r="BU305" s="182"/>
      <c r="BV305" s="183"/>
      <c r="BW305" s="179"/>
    </row>
    <row r="306" spans="2:75" customFormat="1" ht="18.75">
      <c r="B306" s="330" t="s">
        <v>1041</v>
      </c>
      <c r="C306" s="331">
        <v>26370141000190</v>
      </c>
      <c r="D306" s="332" t="s">
        <v>11</v>
      </c>
      <c r="E306" s="332" t="s">
        <v>661</v>
      </c>
      <c r="F306" s="332" t="s">
        <v>1418</v>
      </c>
      <c r="G306" s="333" t="s">
        <v>1418</v>
      </c>
      <c r="H306" s="333" t="s">
        <v>34</v>
      </c>
      <c r="I306" s="333" t="s">
        <v>34</v>
      </c>
      <c r="J306" s="333" t="s">
        <v>611</v>
      </c>
      <c r="K306" s="334" t="s">
        <v>48</v>
      </c>
      <c r="L306" s="335" t="s">
        <v>1418</v>
      </c>
      <c r="M306" s="335" t="s">
        <v>34</v>
      </c>
      <c r="N306" s="334">
        <v>446467</v>
      </c>
      <c r="O306" s="334" t="s">
        <v>1321</v>
      </c>
      <c r="P306" s="338">
        <v>42960</v>
      </c>
      <c r="Q306" s="339">
        <v>10.92810736</v>
      </c>
      <c r="R306" s="339">
        <v>11.728378447440006</v>
      </c>
      <c r="S306" s="334">
        <v>5</v>
      </c>
      <c r="T306" s="336">
        <v>-0.1141830918740272</v>
      </c>
      <c r="U306" s="647">
        <v>-1.1167145714380069</v>
      </c>
      <c r="V306" s="336">
        <v>-0.10965437950811951</v>
      </c>
      <c r="W306" s="647">
        <v>-0.94365771842818014</v>
      </c>
      <c r="X306" s="336">
        <v>-3.3070188650054844E-2</v>
      </c>
      <c r="Y306" s="647">
        <v>-0.2145545608530601</v>
      </c>
      <c r="Z306" s="336">
        <v>-9.0442658217660621E-2</v>
      </c>
      <c r="AA306" s="647">
        <v>-0.4739517168239098</v>
      </c>
      <c r="AB306" s="336">
        <v>5.8048552935386591E-2</v>
      </c>
      <c r="AC306" s="340">
        <v>-3.8908086674715281</v>
      </c>
      <c r="AD306" s="813">
        <v>0</v>
      </c>
      <c r="AE306" s="337" t="s">
        <v>1748</v>
      </c>
      <c r="AF306" s="787" t="s">
        <v>1749</v>
      </c>
      <c r="AG306" s="341" t="s">
        <v>728</v>
      </c>
      <c r="AH306" s="341" t="s">
        <v>1737</v>
      </c>
      <c r="AI306" s="341">
        <v>25000</v>
      </c>
      <c r="AJ306" s="341">
        <v>1000</v>
      </c>
      <c r="AK306" s="341">
        <v>1000</v>
      </c>
      <c r="AL306" s="336">
        <v>0.01</v>
      </c>
      <c r="AM306" s="336">
        <v>0</v>
      </c>
      <c r="AN306" s="647" t="s">
        <v>34</v>
      </c>
      <c r="AO306" s="334" t="s">
        <v>1324</v>
      </c>
      <c r="AP306" s="337" t="s">
        <v>1757</v>
      </c>
      <c r="AQ306" s="343" t="s">
        <v>679</v>
      </c>
      <c r="AR306" s="336">
        <v>5.3333333333333297E-3</v>
      </c>
      <c r="AS306" s="336">
        <v>5.3333333333333297E-3</v>
      </c>
      <c r="AT306" s="336" t="s">
        <v>1418</v>
      </c>
      <c r="AW306" s="192"/>
      <c r="AX306" s="192"/>
      <c r="AY306" s="178"/>
      <c r="AZ306" s="178"/>
      <c r="BA306" s="178"/>
      <c r="BB306" s="794"/>
      <c r="BC306" s="178"/>
      <c r="BD306" s="178"/>
      <c r="BE306" s="178"/>
      <c r="BF306" s="178"/>
      <c r="BG306" s="794"/>
      <c r="BH306" s="180"/>
      <c r="BI306" s="193"/>
      <c r="BJ306" s="193"/>
      <c r="BK306" s="193"/>
      <c r="BL306" s="180"/>
      <c r="BM306" s="180"/>
      <c r="BN306" s="180"/>
      <c r="BO306" s="180"/>
      <c r="BP306" s="180"/>
      <c r="BQ306" s="180"/>
      <c r="BR306" s="180"/>
      <c r="BS306" s="180"/>
      <c r="BT306" s="181"/>
      <c r="BU306" s="182"/>
      <c r="BV306" s="183"/>
      <c r="BW306" s="179"/>
    </row>
    <row r="307" spans="2:75" customFormat="1" ht="18.75">
      <c r="B307" s="330" t="s">
        <v>1042</v>
      </c>
      <c r="C307" s="331">
        <v>28320600000156</v>
      </c>
      <c r="D307" s="332" t="s">
        <v>14</v>
      </c>
      <c r="E307" s="332" t="s">
        <v>607</v>
      </c>
      <c r="F307" s="332" t="s">
        <v>1418</v>
      </c>
      <c r="G307" s="333" t="s">
        <v>866</v>
      </c>
      <c r="H307" s="333" t="s">
        <v>34</v>
      </c>
      <c r="I307" s="333" t="s">
        <v>34</v>
      </c>
      <c r="J307" s="333" t="s">
        <v>690</v>
      </c>
      <c r="K307" s="334" t="s">
        <v>1418</v>
      </c>
      <c r="L307" s="335" t="s">
        <v>1418</v>
      </c>
      <c r="M307" s="335" t="s">
        <v>34</v>
      </c>
      <c r="N307" s="334">
        <v>453935</v>
      </c>
      <c r="O307" s="334" t="s">
        <v>1321</v>
      </c>
      <c r="P307" s="338">
        <v>43065</v>
      </c>
      <c r="Q307" s="339">
        <v>130.49240807000001</v>
      </c>
      <c r="R307" s="339">
        <v>252.25682447148012</v>
      </c>
      <c r="S307" s="334">
        <v>5</v>
      </c>
      <c r="T307" s="336">
        <v>-0.31420723639263959</v>
      </c>
      <c r="U307" s="647">
        <v>-3.0729575944399552</v>
      </c>
      <c r="V307" s="336">
        <v>-0.31519649756905999</v>
      </c>
      <c r="W307" s="647">
        <v>-2.7125009423864221</v>
      </c>
      <c r="X307" s="336">
        <v>-0.10647897683410013</v>
      </c>
      <c r="Y307" s="647">
        <v>-0.69082007231566323</v>
      </c>
      <c r="Z307" s="336">
        <v>0.14027760059964822</v>
      </c>
      <c r="AA307" s="647">
        <v>0.73510455073245062</v>
      </c>
      <c r="AB307" s="336">
        <v>0.29926465038801248</v>
      </c>
      <c r="AC307" s="340">
        <v>-1.4415265230851428</v>
      </c>
      <c r="AD307" s="813">
        <v>0</v>
      </c>
      <c r="AE307" s="337" t="s">
        <v>1748</v>
      </c>
      <c r="AF307" s="787" t="s">
        <v>1749</v>
      </c>
      <c r="AG307" s="341" t="s">
        <v>728</v>
      </c>
      <c r="AH307" s="341" t="s">
        <v>1737</v>
      </c>
      <c r="AI307" s="341">
        <v>25000</v>
      </c>
      <c r="AJ307" s="341">
        <v>1000</v>
      </c>
      <c r="AK307" s="341">
        <v>1000</v>
      </c>
      <c r="AL307" s="336">
        <v>0.01</v>
      </c>
      <c r="AM307" s="336">
        <v>0</v>
      </c>
      <c r="AN307" s="647" t="s">
        <v>2147</v>
      </c>
      <c r="AO307" s="334" t="s">
        <v>1324</v>
      </c>
      <c r="AP307" s="337" t="s">
        <v>1739</v>
      </c>
      <c r="AQ307" s="343" t="s">
        <v>687</v>
      </c>
      <c r="AR307" s="336">
        <v>5.3333333333333297E-3</v>
      </c>
      <c r="AS307" s="336">
        <v>5.3333333333333297E-3</v>
      </c>
      <c r="AT307" s="336" t="s">
        <v>1418</v>
      </c>
      <c r="AW307" s="192"/>
      <c r="AX307" s="192"/>
      <c r="AY307" s="178"/>
      <c r="AZ307" s="178"/>
      <c r="BA307" s="178"/>
      <c r="BB307" s="794"/>
      <c r="BC307" s="178"/>
      <c r="BD307" s="178"/>
      <c r="BE307" s="178"/>
      <c r="BF307" s="178"/>
      <c r="BG307" s="794"/>
      <c r="BH307" s="180"/>
      <c r="BI307" s="193"/>
      <c r="BJ307" s="193"/>
      <c r="BK307" s="193"/>
      <c r="BL307" s="180"/>
      <c r="BM307" s="180"/>
      <c r="BN307" s="180"/>
      <c r="BO307" s="180"/>
      <c r="BP307" s="180"/>
      <c r="BQ307" s="180"/>
      <c r="BR307" s="180"/>
      <c r="BS307" s="180"/>
      <c r="BT307" s="181"/>
      <c r="BU307" s="182"/>
      <c r="BV307" s="183"/>
      <c r="BW307" s="179"/>
    </row>
    <row r="308" spans="2:75" customFormat="1" ht="18.75">
      <c r="B308" s="330" t="s">
        <v>1043</v>
      </c>
      <c r="C308" s="331">
        <v>26369994000101</v>
      </c>
      <c r="D308" s="332" t="s">
        <v>14</v>
      </c>
      <c r="E308" s="332" t="s">
        <v>607</v>
      </c>
      <c r="F308" s="332" t="s">
        <v>1418</v>
      </c>
      <c r="G308" s="333" t="s">
        <v>1418</v>
      </c>
      <c r="H308" s="333" t="s">
        <v>34</v>
      </c>
      <c r="I308" s="333" t="s">
        <v>34</v>
      </c>
      <c r="J308" s="333" t="s">
        <v>611</v>
      </c>
      <c r="K308" s="334" t="s">
        <v>1418</v>
      </c>
      <c r="L308" s="335" t="s">
        <v>1418</v>
      </c>
      <c r="M308" s="335" t="s">
        <v>34</v>
      </c>
      <c r="N308" s="334">
        <v>453722</v>
      </c>
      <c r="O308" s="334" t="s">
        <v>1321</v>
      </c>
      <c r="P308" s="338">
        <v>43065</v>
      </c>
      <c r="Q308" s="339">
        <v>11.069811229999999</v>
      </c>
      <c r="R308" s="339">
        <v>15.996832818039998</v>
      </c>
      <c r="S308" s="334">
        <v>5</v>
      </c>
      <c r="T308" s="336">
        <v>-0.29959144297025975</v>
      </c>
      <c r="U308" s="647">
        <v>-2.9300146313442785</v>
      </c>
      <c r="V308" s="336">
        <v>-0.28897755854365126</v>
      </c>
      <c r="W308" s="647">
        <v>-2.4868674173844161</v>
      </c>
      <c r="X308" s="336">
        <v>-0.1541712842413423</v>
      </c>
      <c r="Y308" s="647">
        <v>-1.0002408071082669</v>
      </c>
      <c r="Z308" s="336">
        <v>-0.18903057897777298</v>
      </c>
      <c r="AA308" s="647">
        <v>-0.99058750819907659</v>
      </c>
      <c r="AB308" s="336">
        <v>0.27655026020932832</v>
      </c>
      <c r="AC308" s="340">
        <v>-1.4651188236959996</v>
      </c>
      <c r="AD308" s="813">
        <v>0</v>
      </c>
      <c r="AE308" s="337" t="s">
        <v>1748</v>
      </c>
      <c r="AF308" s="787" t="s">
        <v>1749</v>
      </c>
      <c r="AG308" s="341" t="s">
        <v>728</v>
      </c>
      <c r="AH308" s="341" t="s">
        <v>1737</v>
      </c>
      <c r="AI308" s="341">
        <v>25000</v>
      </c>
      <c r="AJ308" s="341">
        <v>1000</v>
      </c>
      <c r="AK308" s="341">
        <v>1000</v>
      </c>
      <c r="AL308" s="336">
        <v>0.01</v>
      </c>
      <c r="AM308" s="336">
        <v>0</v>
      </c>
      <c r="AN308" s="647" t="s">
        <v>34</v>
      </c>
      <c r="AO308" s="334" t="s">
        <v>1324</v>
      </c>
      <c r="AP308" s="337" t="s">
        <v>1739</v>
      </c>
      <c r="AQ308" s="343" t="s">
        <v>687</v>
      </c>
      <c r="AR308" s="336">
        <v>5.3333333333333297E-3</v>
      </c>
      <c r="AS308" s="336">
        <v>5.3333333333333297E-3</v>
      </c>
      <c r="AT308" s="336" t="s">
        <v>1418</v>
      </c>
      <c r="AW308" s="192"/>
      <c r="AX308" s="192"/>
      <c r="AY308" s="178"/>
      <c r="AZ308" s="178"/>
      <c r="BA308" s="178"/>
      <c r="BB308" s="794"/>
      <c r="BC308" s="178"/>
      <c r="BD308" s="178"/>
      <c r="BE308" s="178"/>
      <c r="BF308" s="178"/>
      <c r="BG308" s="794"/>
      <c r="BH308" s="180"/>
      <c r="BI308" s="193"/>
      <c r="BJ308" s="193"/>
      <c r="BK308" s="193"/>
      <c r="BL308" s="180"/>
      <c r="BM308" s="180"/>
      <c r="BN308" s="180"/>
      <c r="BO308" s="180"/>
      <c r="BP308" s="180"/>
      <c r="BQ308" s="180"/>
      <c r="BR308" s="180"/>
      <c r="BS308" s="180"/>
      <c r="BT308" s="181"/>
      <c r="BU308" s="182"/>
      <c r="BV308" s="183"/>
      <c r="BW308" s="179"/>
    </row>
    <row r="309" spans="2:75" customFormat="1" ht="18.75">
      <c r="B309" s="330" t="s">
        <v>1044</v>
      </c>
      <c r="C309" s="331">
        <v>35578945000170</v>
      </c>
      <c r="D309" s="332" t="s">
        <v>14</v>
      </c>
      <c r="E309" s="332" t="s">
        <v>607</v>
      </c>
      <c r="F309" s="332" t="s">
        <v>1418</v>
      </c>
      <c r="G309" s="333" t="s">
        <v>1418</v>
      </c>
      <c r="H309" s="333" t="s">
        <v>34</v>
      </c>
      <c r="I309" s="333" t="s">
        <v>34</v>
      </c>
      <c r="J309" s="333" t="s">
        <v>611</v>
      </c>
      <c r="K309" s="334" t="s">
        <v>1418</v>
      </c>
      <c r="L309" s="335" t="s">
        <v>1418</v>
      </c>
      <c r="M309" s="335" t="s">
        <v>34</v>
      </c>
      <c r="N309" s="334">
        <v>536636</v>
      </c>
      <c r="O309" s="334" t="s">
        <v>1321</v>
      </c>
      <c r="P309" s="338">
        <v>43966</v>
      </c>
      <c r="Q309" s="339">
        <v>27.360548000000001</v>
      </c>
      <c r="R309" s="339">
        <v>113.61527799595997</v>
      </c>
      <c r="S309" s="334">
        <v>5</v>
      </c>
      <c r="T309" s="336">
        <v>-0.45555921338912242</v>
      </c>
      <c r="U309" s="647">
        <v>-4.4553847981777075</v>
      </c>
      <c r="V309" s="336">
        <v>-0.47819326584219668</v>
      </c>
      <c r="W309" s="647">
        <v>-4.1152097001192187</v>
      </c>
      <c r="X309" s="336">
        <v>-0.35016072376161056</v>
      </c>
      <c r="Y309" s="647">
        <v>-2.2717917067139997</v>
      </c>
      <c r="Z309" s="336"/>
      <c r="AA309" s="647"/>
      <c r="AB309" s="336">
        <v>0.29135518671621585</v>
      </c>
      <c r="AC309" s="340">
        <v>-2.0401033732349791</v>
      </c>
      <c r="AD309" s="813">
        <v>0</v>
      </c>
      <c r="AE309" s="337" t="s">
        <v>1748</v>
      </c>
      <c r="AF309" s="787" t="s">
        <v>1749</v>
      </c>
      <c r="AG309" s="341" t="s">
        <v>728</v>
      </c>
      <c r="AH309" s="341" t="s">
        <v>1737</v>
      </c>
      <c r="AI309" s="341">
        <v>5000</v>
      </c>
      <c r="AJ309" s="341">
        <v>0</v>
      </c>
      <c r="AK309" s="341">
        <v>0</v>
      </c>
      <c r="AL309" s="336">
        <v>0.01</v>
      </c>
      <c r="AM309" s="336">
        <v>0</v>
      </c>
      <c r="AN309" s="647" t="s">
        <v>34</v>
      </c>
      <c r="AO309" s="334" t="s">
        <v>1324</v>
      </c>
      <c r="AP309" s="337" t="s">
        <v>1739</v>
      </c>
      <c r="AQ309" s="343" t="s">
        <v>687</v>
      </c>
      <c r="AR309" s="336">
        <v>5.3333333333333297E-3</v>
      </c>
      <c r="AS309" s="336">
        <v>5.3333333333333297E-3</v>
      </c>
      <c r="AT309" s="336" t="s">
        <v>1418</v>
      </c>
      <c r="AW309" s="192"/>
      <c r="AX309" s="192"/>
      <c r="AY309" s="178"/>
      <c r="AZ309" s="178"/>
      <c r="BA309" s="178"/>
      <c r="BB309" s="794"/>
      <c r="BC309" s="178"/>
      <c r="BD309" s="178"/>
      <c r="BE309" s="178"/>
      <c r="BF309" s="178"/>
      <c r="BG309" s="794"/>
      <c r="BH309" s="180"/>
      <c r="BI309" s="193"/>
      <c r="BJ309" s="193"/>
      <c r="BK309" s="193"/>
      <c r="BL309" s="180"/>
      <c r="BM309" s="180"/>
      <c r="BN309" s="180"/>
      <c r="BO309" s="180"/>
      <c r="BP309" s="180"/>
      <c r="BQ309" s="180"/>
      <c r="BR309" s="180"/>
      <c r="BS309" s="180"/>
      <c r="BT309" s="181"/>
      <c r="BU309" s="182"/>
      <c r="BV309" s="183"/>
      <c r="BW309" s="179"/>
    </row>
    <row r="310" spans="2:75" customFormat="1" ht="18.75">
      <c r="B310" s="330" t="s">
        <v>1045</v>
      </c>
      <c r="C310" s="331">
        <v>26370126000141</v>
      </c>
      <c r="D310" s="332" t="s">
        <v>14</v>
      </c>
      <c r="E310" s="332" t="s">
        <v>607</v>
      </c>
      <c r="F310" s="332" t="s">
        <v>1418</v>
      </c>
      <c r="G310" s="333" t="s">
        <v>1418</v>
      </c>
      <c r="H310" s="333" t="s">
        <v>34</v>
      </c>
      <c r="I310" s="333" t="s">
        <v>34</v>
      </c>
      <c r="J310" s="333" t="s">
        <v>611</v>
      </c>
      <c r="K310" s="334" t="s">
        <v>1418</v>
      </c>
      <c r="L310" s="335" t="s">
        <v>1418</v>
      </c>
      <c r="M310" s="335" t="s">
        <v>34</v>
      </c>
      <c r="N310" s="334">
        <v>446742</v>
      </c>
      <c r="O310" s="334" t="s">
        <v>1321</v>
      </c>
      <c r="P310" s="338">
        <v>42960</v>
      </c>
      <c r="Q310" s="339">
        <v>44.944205869999998</v>
      </c>
      <c r="R310" s="339">
        <v>38.059201896959983</v>
      </c>
      <c r="S310" s="334">
        <v>5</v>
      </c>
      <c r="T310" s="336">
        <v>0.14401373668171402</v>
      </c>
      <c r="U310" s="647">
        <v>1.4084593051406753</v>
      </c>
      <c r="V310" s="336">
        <v>0.19541487181400119</v>
      </c>
      <c r="W310" s="647">
        <v>1.6816907168699189</v>
      </c>
      <c r="X310" s="336">
        <v>0.46646637728137952</v>
      </c>
      <c r="Y310" s="647">
        <v>3.0263658241985341</v>
      </c>
      <c r="Z310" s="336">
        <v>0.39545312819158651</v>
      </c>
      <c r="AA310" s="647">
        <v>2.0723151300874716</v>
      </c>
      <c r="AB310" s="336">
        <v>0.14264342015360265</v>
      </c>
      <c r="AC310" s="340">
        <v>0.55532486771306633</v>
      </c>
      <c r="AD310" s="813">
        <v>0</v>
      </c>
      <c r="AE310" s="337" t="s">
        <v>1748</v>
      </c>
      <c r="AF310" s="787" t="s">
        <v>1749</v>
      </c>
      <c r="AG310" s="341" t="s">
        <v>728</v>
      </c>
      <c r="AH310" s="341" t="s">
        <v>1737</v>
      </c>
      <c r="AI310" s="341">
        <v>25000</v>
      </c>
      <c r="AJ310" s="341">
        <v>1000</v>
      </c>
      <c r="AK310" s="341">
        <v>1000</v>
      </c>
      <c r="AL310" s="336">
        <v>0.01</v>
      </c>
      <c r="AM310" s="336">
        <v>0</v>
      </c>
      <c r="AN310" s="647" t="s">
        <v>34</v>
      </c>
      <c r="AO310" s="334" t="s">
        <v>1324</v>
      </c>
      <c r="AP310" s="337" t="s">
        <v>1739</v>
      </c>
      <c r="AQ310" s="343" t="s">
        <v>687</v>
      </c>
      <c r="AR310" s="336">
        <v>5.3333333333333297E-3</v>
      </c>
      <c r="AS310" s="336">
        <v>5.3333333333333297E-3</v>
      </c>
      <c r="AT310" s="336" t="s">
        <v>1418</v>
      </c>
      <c r="AW310" s="192"/>
      <c r="AX310" s="192"/>
      <c r="AY310" s="178"/>
      <c r="AZ310" s="178"/>
      <c r="BA310" s="178"/>
      <c r="BB310" s="794"/>
      <c r="BC310" s="178"/>
      <c r="BD310" s="178"/>
      <c r="BE310" s="178"/>
      <c r="BF310" s="178"/>
      <c r="BG310" s="794"/>
      <c r="BH310" s="180"/>
      <c r="BI310" s="193"/>
      <c r="BJ310" s="193"/>
      <c r="BK310" s="193"/>
      <c r="BL310" s="212"/>
      <c r="BM310" s="180"/>
      <c r="BN310" s="180"/>
      <c r="BO310" s="180"/>
      <c r="BP310" s="180"/>
      <c r="BQ310" s="180"/>
      <c r="BR310" s="180"/>
      <c r="BS310" s="180"/>
      <c r="BT310" s="181"/>
      <c r="BU310" s="182"/>
      <c r="BV310" s="183"/>
      <c r="BW310" s="179"/>
    </row>
    <row r="311" spans="2:75" customFormat="1" ht="18.75">
      <c r="B311" s="330" t="s">
        <v>1046</v>
      </c>
      <c r="C311" s="331">
        <v>28320626000102</v>
      </c>
      <c r="D311" s="332" t="s">
        <v>14</v>
      </c>
      <c r="E311" s="332" t="s">
        <v>607</v>
      </c>
      <c r="F311" s="332" t="s">
        <v>1418</v>
      </c>
      <c r="G311" s="333" t="s">
        <v>866</v>
      </c>
      <c r="H311" s="333" t="s">
        <v>34</v>
      </c>
      <c r="I311" s="333" t="s">
        <v>34</v>
      </c>
      <c r="J311" s="333" t="s">
        <v>690</v>
      </c>
      <c r="K311" s="334" t="s">
        <v>1418</v>
      </c>
      <c r="L311" s="335" t="s">
        <v>1418</v>
      </c>
      <c r="M311" s="335" t="s">
        <v>34</v>
      </c>
      <c r="N311" s="334">
        <v>453951</v>
      </c>
      <c r="O311" s="334" t="s">
        <v>1321</v>
      </c>
      <c r="P311" s="338">
        <v>43065</v>
      </c>
      <c r="Q311" s="339">
        <v>47.616817529999999</v>
      </c>
      <c r="R311" s="339">
        <v>73.039853824880055</v>
      </c>
      <c r="S311" s="334">
        <v>5</v>
      </c>
      <c r="T311" s="336">
        <v>-0.14758331004487268</v>
      </c>
      <c r="U311" s="647">
        <v>-1.4433698555823644</v>
      </c>
      <c r="V311" s="336">
        <v>-0.16629342023834648</v>
      </c>
      <c r="W311" s="647">
        <v>-1.4310789066123613</v>
      </c>
      <c r="X311" s="336">
        <v>0.40015427505545276</v>
      </c>
      <c r="Y311" s="647">
        <v>2.5961425762188659</v>
      </c>
      <c r="Z311" s="336">
        <v>0.34501025538633501</v>
      </c>
      <c r="AA311" s="647">
        <v>1.8079765244038246</v>
      </c>
      <c r="AB311" s="336">
        <v>0.27343108811926597</v>
      </c>
      <c r="AC311" s="340">
        <v>-1.0331482625786483</v>
      </c>
      <c r="AD311" s="813">
        <v>0</v>
      </c>
      <c r="AE311" s="337" t="s">
        <v>1748</v>
      </c>
      <c r="AF311" s="787" t="s">
        <v>1749</v>
      </c>
      <c r="AG311" s="341" t="s">
        <v>728</v>
      </c>
      <c r="AH311" s="341" t="s">
        <v>1737</v>
      </c>
      <c r="AI311" s="341">
        <v>25000</v>
      </c>
      <c r="AJ311" s="341">
        <v>1000</v>
      </c>
      <c r="AK311" s="341">
        <v>1000</v>
      </c>
      <c r="AL311" s="336">
        <v>0.01</v>
      </c>
      <c r="AM311" s="336">
        <v>0</v>
      </c>
      <c r="AN311" s="647" t="s">
        <v>34</v>
      </c>
      <c r="AO311" s="334" t="s">
        <v>1324</v>
      </c>
      <c r="AP311" s="337" t="s">
        <v>1739</v>
      </c>
      <c r="AQ311" s="343" t="s">
        <v>687</v>
      </c>
      <c r="AR311" s="336">
        <v>5.3333333333333297E-3</v>
      </c>
      <c r="AS311" s="336">
        <v>5.3333333333333297E-3</v>
      </c>
      <c r="AT311" s="336" t="s">
        <v>1418</v>
      </c>
      <c r="AW311" s="192"/>
      <c r="AX311" s="192"/>
      <c r="AY311" s="178"/>
      <c r="AZ311" s="178"/>
      <c r="BA311" s="178"/>
      <c r="BB311" s="178"/>
      <c r="BC311" s="178"/>
      <c r="BD311" s="178"/>
      <c r="BE311" s="178"/>
      <c r="BF311" s="178"/>
      <c r="BG311" s="794"/>
      <c r="BH311" s="180"/>
      <c r="BI311" s="193"/>
      <c r="BJ311" s="193"/>
      <c r="BK311" s="193"/>
      <c r="BL311" s="212"/>
      <c r="BM311" s="180"/>
      <c r="BN311" s="180"/>
      <c r="BO311" s="180"/>
      <c r="BP311" s="180"/>
      <c r="BQ311" s="180"/>
      <c r="BR311" s="180"/>
      <c r="BS311" s="180"/>
      <c r="BT311" s="180"/>
      <c r="BU311" s="180"/>
      <c r="BV311" s="183"/>
      <c r="BW311" s="178"/>
    </row>
    <row r="312" spans="2:75" customFormat="1" ht="18.75">
      <c r="B312" s="330" t="s">
        <v>1083</v>
      </c>
      <c r="C312" s="331">
        <v>11175798000129</v>
      </c>
      <c r="D312" s="332" t="s">
        <v>14</v>
      </c>
      <c r="E312" s="332" t="s">
        <v>607</v>
      </c>
      <c r="F312" s="332" t="s">
        <v>1418</v>
      </c>
      <c r="G312" s="333" t="s">
        <v>1418</v>
      </c>
      <c r="H312" s="333" t="s">
        <v>34</v>
      </c>
      <c r="I312" s="333" t="s">
        <v>34</v>
      </c>
      <c r="J312" s="333" t="s">
        <v>611</v>
      </c>
      <c r="K312" s="334" t="s">
        <v>1418</v>
      </c>
      <c r="L312" s="335" t="s">
        <v>1418</v>
      </c>
      <c r="M312" s="335" t="s">
        <v>34</v>
      </c>
      <c r="N312" s="334">
        <v>248401</v>
      </c>
      <c r="O312" s="334" t="s">
        <v>1321</v>
      </c>
      <c r="P312" s="338">
        <v>40310</v>
      </c>
      <c r="Q312" s="339">
        <v>33.663938000000002</v>
      </c>
      <c r="R312" s="339">
        <v>58.617280153225749</v>
      </c>
      <c r="S312" s="334">
        <v>5</v>
      </c>
      <c r="T312" s="336">
        <v>-0.27089458865135962</v>
      </c>
      <c r="U312" s="647">
        <v>-2.6493584076741006</v>
      </c>
      <c r="V312" s="336">
        <v>-0.28260785464158289</v>
      </c>
      <c r="W312" s="647">
        <v>-2.4320513646352975</v>
      </c>
      <c r="X312" s="336">
        <v>-0.11801460400055785</v>
      </c>
      <c r="Y312" s="647">
        <v>-0.76566153896269018</v>
      </c>
      <c r="Z312" s="336">
        <v>0.22547591051747484</v>
      </c>
      <c r="AA312" s="647">
        <v>1.1815740160468231</v>
      </c>
      <c r="AB312" s="336">
        <v>0.22645200767617182</v>
      </c>
      <c r="AC312" s="340">
        <v>-1.761120566433422</v>
      </c>
      <c r="AD312" s="813">
        <v>0</v>
      </c>
      <c r="AE312" s="337" t="s">
        <v>1799</v>
      </c>
      <c r="AF312" s="787" t="s">
        <v>1736</v>
      </c>
      <c r="AG312" s="341" t="s">
        <v>1437</v>
      </c>
      <c r="AH312" s="341" t="s">
        <v>1737</v>
      </c>
      <c r="AI312" s="341">
        <v>5000</v>
      </c>
      <c r="AJ312" s="341">
        <v>5000</v>
      </c>
      <c r="AK312" s="341">
        <v>5000</v>
      </c>
      <c r="AL312" s="336">
        <v>0</v>
      </c>
      <c r="AM312" s="336">
        <v>0.2</v>
      </c>
      <c r="AN312" s="647" t="s">
        <v>2152</v>
      </c>
      <c r="AO312" s="334" t="s">
        <v>1324</v>
      </c>
      <c r="AP312" s="337" t="s">
        <v>1739</v>
      </c>
      <c r="AQ312" s="343" t="s">
        <v>687</v>
      </c>
      <c r="AR312" s="336">
        <v>5.3333333333333297E-3</v>
      </c>
      <c r="AS312" s="336">
        <v>5.3333333333333297E-3</v>
      </c>
      <c r="AT312" s="336" t="s">
        <v>1418</v>
      </c>
      <c r="AW312" s="192"/>
      <c r="AX312" s="192"/>
      <c r="AY312" s="178"/>
      <c r="AZ312" s="178"/>
      <c r="BA312" s="178"/>
      <c r="BB312" s="178"/>
      <c r="BC312" s="178"/>
      <c r="BD312" s="178"/>
      <c r="BE312" s="178"/>
      <c r="BF312" s="178"/>
      <c r="BG312" s="794"/>
      <c r="BH312" s="180"/>
      <c r="BI312" s="193"/>
      <c r="BJ312" s="193"/>
      <c r="BK312" s="193"/>
      <c r="BL312" s="212"/>
      <c r="BM312" s="180"/>
      <c r="BN312" s="180"/>
      <c r="BO312" s="180"/>
      <c r="BP312" s="180"/>
      <c r="BQ312" s="180"/>
      <c r="BR312" s="180"/>
      <c r="BS312" s="180"/>
      <c r="BT312" s="180"/>
      <c r="BU312" s="180"/>
      <c r="BV312" s="183"/>
      <c r="BW312" s="178"/>
    </row>
    <row r="313" spans="2:75" customFormat="1" ht="18.75">
      <c r="B313" s="330" t="s">
        <v>1107</v>
      </c>
      <c r="C313" s="331">
        <v>31392506000117</v>
      </c>
      <c r="D313" s="332" t="s">
        <v>14</v>
      </c>
      <c r="E313" s="332" t="s">
        <v>607</v>
      </c>
      <c r="F313" s="332" t="s">
        <v>1418</v>
      </c>
      <c r="G313" s="333" t="s">
        <v>1418</v>
      </c>
      <c r="H313" s="333" t="s">
        <v>34</v>
      </c>
      <c r="I313" s="333" t="s">
        <v>34</v>
      </c>
      <c r="J313" s="333" t="s">
        <v>611</v>
      </c>
      <c r="K313" s="334" t="s">
        <v>48</v>
      </c>
      <c r="L313" s="335" t="s">
        <v>1418</v>
      </c>
      <c r="M313" s="335" t="s">
        <v>34</v>
      </c>
      <c r="N313" s="334">
        <v>480861</v>
      </c>
      <c r="O313" s="334" t="s">
        <v>1321</v>
      </c>
      <c r="P313" s="338">
        <v>43376</v>
      </c>
      <c r="Q313" s="339">
        <v>137.63085348000001</v>
      </c>
      <c r="R313" s="339">
        <v>192.66134413776012</v>
      </c>
      <c r="S313" s="334">
        <v>5</v>
      </c>
      <c r="T313" s="336">
        <v>-0.29685156822959635</v>
      </c>
      <c r="U313" s="647">
        <v>-2.9032185620086421</v>
      </c>
      <c r="V313" s="336">
        <v>-0.31975424300477029</v>
      </c>
      <c r="W313" s="647">
        <v>-2.7517237411321882</v>
      </c>
      <c r="X313" s="336">
        <v>-0.15041200974648106</v>
      </c>
      <c r="Y313" s="647">
        <v>-0.97585118245549884</v>
      </c>
      <c r="Z313" s="336">
        <v>6.9480981034776068E-2</v>
      </c>
      <c r="AA313" s="647">
        <v>0.36410506830516082</v>
      </c>
      <c r="AB313" s="336">
        <v>0.28250084705236134</v>
      </c>
      <c r="AC313" s="340">
        <v>-1.5432013069717581</v>
      </c>
      <c r="AD313" s="813">
        <v>0</v>
      </c>
      <c r="AE313" s="337" t="s">
        <v>1938</v>
      </c>
      <c r="AF313" s="787" t="s">
        <v>1736</v>
      </c>
      <c r="AG313" s="341" t="s">
        <v>1437</v>
      </c>
      <c r="AH313" s="341" t="s">
        <v>1737</v>
      </c>
      <c r="AI313" s="341">
        <v>50000</v>
      </c>
      <c r="AJ313" s="341">
        <v>5000</v>
      </c>
      <c r="AK313" s="341">
        <v>25000</v>
      </c>
      <c r="AL313" s="336">
        <v>1.4999999999999999E-2</v>
      </c>
      <c r="AM313" s="336">
        <v>0.2</v>
      </c>
      <c r="AN313" s="647" t="s">
        <v>2152</v>
      </c>
      <c r="AO313" s="334" t="s">
        <v>1324</v>
      </c>
      <c r="AP313" s="337" t="s">
        <v>1739</v>
      </c>
      <c r="AQ313" s="343" t="s">
        <v>687</v>
      </c>
      <c r="AR313" s="336">
        <v>4.0000000000000001E-3</v>
      </c>
      <c r="AS313" s="336">
        <v>4.0000000000000001E-3</v>
      </c>
      <c r="AT313" s="336" t="s">
        <v>1418</v>
      </c>
      <c r="AW313" s="192"/>
      <c r="AX313" s="192"/>
      <c r="AY313" s="178"/>
      <c r="AZ313" s="178"/>
      <c r="BA313" s="178"/>
      <c r="BB313" s="178"/>
      <c r="BC313" s="178"/>
      <c r="BD313" s="178"/>
      <c r="BE313" s="178"/>
      <c r="BF313" s="178"/>
      <c r="BG313" s="794"/>
      <c r="BH313" s="180"/>
      <c r="BI313" s="193"/>
      <c r="BJ313" s="193"/>
      <c r="BK313" s="193"/>
      <c r="BL313" s="212"/>
      <c r="BM313" s="180"/>
      <c r="BN313" s="180"/>
      <c r="BO313" s="180"/>
      <c r="BP313" s="180"/>
      <c r="BQ313" s="180"/>
      <c r="BR313" s="180"/>
      <c r="BS313" s="180"/>
      <c r="BT313" s="180"/>
      <c r="BU313" s="180"/>
      <c r="BV313" s="183"/>
      <c r="BW313" s="178"/>
    </row>
    <row r="314" spans="2:75" customFormat="1" ht="18.75">
      <c r="B314" s="330" t="s">
        <v>1108</v>
      </c>
      <c r="C314" s="331">
        <v>23915589000153</v>
      </c>
      <c r="D314" s="332" t="s">
        <v>14</v>
      </c>
      <c r="E314" s="332" t="s">
        <v>614</v>
      </c>
      <c r="F314" s="332" t="s">
        <v>1418</v>
      </c>
      <c r="G314" s="333" t="s">
        <v>1418</v>
      </c>
      <c r="H314" s="333" t="s">
        <v>1338</v>
      </c>
      <c r="I314" s="333" t="s">
        <v>34</v>
      </c>
      <c r="J314" s="333" t="s">
        <v>611</v>
      </c>
      <c r="K314" s="334" t="s">
        <v>49</v>
      </c>
      <c r="L314" s="335" t="s">
        <v>1418</v>
      </c>
      <c r="M314" s="335" t="s">
        <v>34</v>
      </c>
      <c r="N314" s="334">
        <v>416691</v>
      </c>
      <c r="O314" s="334" t="s">
        <v>1321</v>
      </c>
      <c r="P314" s="338">
        <v>42445</v>
      </c>
      <c r="Q314" s="339">
        <v>65.791839999999993</v>
      </c>
      <c r="R314" s="339">
        <v>99.615416730923656</v>
      </c>
      <c r="S314" s="334">
        <v>5</v>
      </c>
      <c r="T314" s="336">
        <v>-0.38080707111707546</v>
      </c>
      <c r="U314" s="647">
        <v>-3.7243062720024152</v>
      </c>
      <c r="V314" s="336">
        <v>-0.41355743684177404</v>
      </c>
      <c r="W314" s="647">
        <v>-3.5589701846812019</v>
      </c>
      <c r="X314" s="336">
        <v>-0.29477674249110997</v>
      </c>
      <c r="Y314" s="647">
        <v>-1.9124685136856876</v>
      </c>
      <c r="Z314" s="336">
        <v>0.30482778564144586</v>
      </c>
      <c r="AA314" s="647">
        <v>1.5974060823455856</v>
      </c>
      <c r="AB314" s="336">
        <v>0.28058414716045305</v>
      </c>
      <c r="AC314" s="340">
        <v>-1.8880570252812323</v>
      </c>
      <c r="AD314" s="813">
        <v>23729562000176</v>
      </c>
      <c r="AE314" s="337" t="s">
        <v>1938</v>
      </c>
      <c r="AF314" s="787" t="s">
        <v>1736</v>
      </c>
      <c r="AG314" s="341" t="s">
        <v>1437</v>
      </c>
      <c r="AH314" s="341" t="s">
        <v>1812</v>
      </c>
      <c r="AI314" s="341">
        <v>50000</v>
      </c>
      <c r="AJ314" s="341">
        <v>5000</v>
      </c>
      <c r="AK314" s="341">
        <v>25000</v>
      </c>
      <c r="AL314" s="336">
        <v>1.4999999999999999E-2</v>
      </c>
      <c r="AM314" s="336">
        <v>0.2</v>
      </c>
      <c r="AN314" s="647" t="s">
        <v>2147</v>
      </c>
      <c r="AO314" s="334" t="s">
        <v>1324</v>
      </c>
      <c r="AP314" s="337" t="s">
        <v>1739</v>
      </c>
      <c r="AQ314" s="343" t="s">
        <v>687</v>
      </c>
      <c r="AR314" s="336">
        <v>4.0000000000000001E-3</v>
      </c>
      <c r="AS314" s="336">
        <v>4.0000000000000001E-3</v>
      </c>
      <c r="AT314" s="336" t="s">
        <v>1418</v>
      </c>
      <c r="AW314" s="192"/>
      <c r="AX314" s="192"/>
      <c r="AY314" s="178"/>
      <c r="AZ314" s="178"/>
      <c r="BA314" s="178"/>
      <c r="BB314" s="178"/>
      <c r="BC314" s="178"/>
      <c r="BD314" s="178"/>
      <c r="BE314" s="178"/>
      <c r="BF314" s="178"/>
      <c r="BG314" s="794"/>
      <c r="BH314" s="180"/>
      <c r="BI314" s="193"/>
      <c r="BJ314" s="193"/>
      <c r="BK314" s="193"/>
      <c r="BL314" s="212"/>
      <c r="BM314" s="180"/>
      <c r="BN314" s="180"/>
      <c r="BO314" s="180"/>
      <c r="BP314" s="180"/>
      <c r="BQ314" s="180"/>
      <c r="BR314" s="180"/>
      <c r="BS314" s="180"/>
      <c r="BT314" s="180"/>
      <c r="BU314" s="180"/>
      <c r="BV314" s="183"/>
      <c r="BW314" s="178"/>
    </row>
    <row r="315" spans="2:75" customFormat="1" ht="18.75">
      <c r="B315" s="330" t="s">
        <v>588</v>
      </c>
      <c r="C315" s="331">
        <v>37322097000169</v>
      </c>
      <c r="D315" s="332" t="s">
        <v>14</v>
      </c>
      <c r="E315" s="332" t="s">
        <v>607</v>
      </c>
      <c r="F315" s="332" t="s">
        <v>1418</v>
      </c>
      <c r="G315" s="333" t="s">
        <v>1418</v>
      </c>
      <c r="H315" s="333" t="s">
        <v>34</v>
      </c>
      <c r="I315" s="333" t="s">
        <v>34</v>
      </c>
      <c r="J315" s="333" t="s">
        <v>611</v>
      </c>
      <c r="K315" s="334" t="s">
        <v>1418</v>
      </c>
      <c r="L315" s="335" t="s">
        <v>1418</v>
      </c>
      <c r="M315" s="335" t="s">
        <v>1415</v>
      </c>
      <c r="N315" s="334">
        <v>545333</v>
      </c>
      <c r="O315" s="334" t="s">
        <v>1321</v>
      </c>
      <c r="P315" s="338">
        <v>44044</v>
      </c>
      <c r="Q315" s="339">
        <v>26.433073480000001</v>
      </c>
      <c r="R315" s="339">
        <v>26.224332826680151</v>
      </c>
      <c r="S315" s="334">
        <v>5</v>
      </c>
      <c r="T315" s="336">
        <v>-0.27924901808384672</v>
      </c>
      <c r="U315" s="647">
        <v>-2.7310650152828848</v>
      </c>
      <c r="V315" s="336">
        <v>-0.29636517912417881</v>
      </c>
      <c r="W315" s="647">
        <v>-2.5504434023373697</v>
      </c>
      <c r="X315" s="336">
        <v>-8.072158331861734E-2</v>
      </c>
      <c r="Y315" s="647">
        <v>-0.52370985976401208</v>
      </c>
      <c r="Z315" s="336"/>
      <c r="AA315" s="647"/>
      <c r="AB315" s="336">
        <v>0.25057065231794873</v>
      </c>
      <c r="AC315" s="340">
        <v>-1.6465081153547707</v>
      </c>
      <c r="AD315" s="813">
        <v>0</v>
      </c>
      <c r="AE315" s="337" t="s">
        <v>1796</v>
      </c>
      <c r="AF315" s="787" t="s">
        <v>1780</v>
      </c>
      <c r="AG315" s="341" t="s">
        <v>719</v>
      </c>
      <c r="AH315" s="341" t="s">
        <v>1742</v>
      </c>
      <c r="AI315" s="341">
        <v>100</v>
      </c>
      <c r="AJ315" s="341">
        <v>100</v>
      </c>
      <c r="AK315" s="341">
        <v>100</v>
      </c>
      <c r="AL315" s="336">
        <v>1.95E-2</v>
      </c>
      <c r="AM315" s="336">
        <v>0</v>
      </c>
      <c r="AN315" s="647" t="s">
        <v>2147</v>
      </c>
      <c r="AO315" s="334" t="s">
        <v>1324</v>
      </c>
      <c r="AP315" s="337" t="s">
        <v>1739</v>
      </c>
      <c r="AQ315" s="343" t="s">
        <v>659</v>
      </c>
      <c r="AR315" s="336">
        <v>0</v>
      </c>
      <c r="AS315" s="336">
        <v>0</v>
      </c>
      <c r="AT315" s="336" t="s">
        <v>1418</v>
      </c>
      <c r="AW315" s="192"/>
      <c r="AX315" s="192"/>
      <c r="AY315" s="178"/>
      <c r="AZ315" s="178"/>
      <c r="BA315" s="178"/>
      <c r="BB315" s="178"/>
      <c r="BC315" s="178"/>
      <c r="BD315" s="178"/>
      <c r="BE315" s="178"/>
      <c r="BF315" s="178"/>
      <c r="BG315" s="794"/>
      <c r="BH315" s="180"/>
      <c r="BI315" s="193"/>
      <c r="BJ315" s="193"/>
      <c r="BK315" s="193"/>
      <c r="BL315" s="212"/>
      <c r="BM315" s="180"/>
      <c r="BN315" s="180"/>
      <c r="BO315" s="180"/>
      <c r="BP315" s="180"/>
      <c r="BQ315" s="180"/>
      <c r="BR315" s="180"/>
      <c r="BS315" s="180"/>
      <c r="BT315" s="180"/>
      <c r="BU315" s="180"/>
      <c r="BV315" s="183"/>
      <c r="BW315" s="178"/>
    </row>
    <row r="316" spans="2:75" customFormat="1" ht="18.75">
      <c r="B316" s="330" t="s">
        <v>1140</v>
      </c>
      <c r="C316" s="331">
        <v>17302010000184</v>
      </c>
      <c r="D316" s="332" t="s">
        <v>11</v>
      </c>
      <c r="E316" s="332" t="s">
        <v>661</v>
      </c>
      <c r="F316" s="332" t="s">
        <v>1418</v>
      </c>
      <c r="G316" s="333" t="s">
        <v>1418</v>
      </c>
      <c r="H316" s="333" t="s">
        <v>34</v>
      </c>
      <c r="I316" s="333" t="s">
        <v>34</v>
      </c>
      <c r="J316" s="333" t="s">
        <v>611</v>
      </c>
      <c r="K316" s="334" t="s">
        <v>48</v>
      </c>
      <c r="L316" s="335" t="s">
        <v>1418</v>
      </c>
      <c r="M316" s="335" t="s">
        <v>34</v>
      </c>
      <c r="N316" s="334">
        <v>331597</v>
      </c>
      <c r="O316" s="334" t="s">
        <v>1321</v>
      </c>
      <c r="P316" s="338">
        <v>41350</v>
      </c>
      <c r="Q316" s="339">
        <v>14.454871000000001</v>
      </c>
      <c r="R316" s="339">
        <v>76555.705635034668</v>
      </c>
      <c r="S316" s="334">
        <v>5</v>
      </c>
      <c r="T316" s="336">
        <v>-6.0553287535410116E-2</v>
      </c>
      <c r="U316" s="647">
        <v>-0.59221323778717316</v>
      </c>
      <c r="V316" s="336">
        <v>-4.6452185981488814E-2</v>
      </c>
      <c r="W316" s="647">
        <v>-0.39975570548048567</v>
      </c>
      <c r="X316" s="336">
        <v>3.985203120050862E-2</v>
      </c>
      <c r="Y316" s="647">
        <v>0.25855416622527783</v>
      </c>
      <c r="Z316" s="336">
        <v>5.976923116739008E-2</v>
      </c>
      <c r="AA316" s="647">
        <v>0.31321204267189645</v>
      </c>
      <c r="AB316" s="336">
        <v>5.8896924549363745E-2</v>
      </c>
      <c r="AC316" s="340">
        <v>-2.7616657510227909</v>
      </c>
      <c r="AD316" s="813">
        <v>0</v>
      </c>
      <c r="AE316" s="337" t="s">
        <v>1773</v>
      </c>
      <c r="AF316" s="787" t="s">
        <v>1794</v>
      </c>
      <c r="AG316" s="341" t="s">
        <v>736</v>
      </c>
      <c r="AH316" s="341" t="s">
        <v>1737</v>
      </c>
      <c r="AI316" s="341">
        <v>25000</v>
      </c>
      <c r="AJ316" s="341">
        <v>5000</v>
      </c>
      <c r="AK316" s="341">
        <v>25000</v>
      </c>
      <c r="AL316" s="336">
        <v>8.6999999999999994E-3</v>
      </c>
      <c r="AM316" s="336">
        <v>0</v>
      </c>
      <c r="AN316" s="647" t="s">
        <v>64</v>
      </c>
      <c r="AO316" s="334" t="s">
        <v>1324</v>
      </c>
      <c r="AP316" s="337" t="s">
        <v>1757</v>
      </c>
      <c r="AQ316" s="343" t="s">
        <v>679</v>
      </c>
      <c r="AR316" s="336">
        <v>4.176E-3</v>
      </c>
      <c r="AS316" s="336">
        <v>4.176E-3</v>
      </c>
      <c r="AT316" s="336" t="s">
        <v>1418</v>
      </c>
      <c r="AW316" s="192"/>
      <c r="AX316" s="192"/>
      <c r="AY316" s="178"/>
      <c r="AZ316" s="178"/>
      <c r="BA316" s="178"/>
      <c r="BB316" s="178"/>
      <c r="BC316" s="178"/>
      <c r="BD316" s="178"/>
      <c r="BE316" s="178"/>
      <c r="BF316" s="178"/>
      <c r="BG316" s="794"/>
      <c r="BH316" s="180"/>
      <c r="BI316" s="193"/>
      <c r="BJ316" s="193"/>
      <c r="BK316" s="193"/>
      <c r="BL316" s="212"/>
      <c r="BM316" s="180"/>
      <c r="BN316" s="180"/>
      <c r="BO316" s="180"/>
      <c r="BP316" s="180"/>
      <c r="BQ316" s="180"/>
      <c r="BR316" s="180"/>
      <c r="BS316" s="180"/>
      <c r="BT316" s="180"/>
      <c r="BU316" s="180"/>
      <c r="BV316" s="183"/>
      <c r="BW316" s="178"/>
    </row>
    <row r="317" spans="2:75" customFormat="1" ht="18.75">
      <c r="B317" s="330" t="s">
        <v>1693</v>
      </c>
      <c r="C317" s="331">
        <v>41544075000110</v>
      </c>
      <c r="D317" s="332" t="s">
        <v>14</v>
      </c>
      <c r="E317" s="332" t="s">
        <v>607</v>
      </c>
      <c r="F317" s="332" t="s">
        <v>1418</v>
      </c>
      <c r="G317" s="333" t="s">
        <v>1418</v>
      </c>
      <c r="H317" s="333" t="s">
        <v>34</v>
      </c>
      <c r="I317" s="333" t="s">
        <v>34</v>
      </c>
      <c r="J317" s="333" t="s">
        <v>611</v>
      </c>
      <c r="K317" s="334" t="s">
        <v>48</v>
      </c>
      <c r="L317" s="335" t="s">
        <v>1418</v>
      </c>
      <c r="M317" s="335" t="s">
        <v>1418</v>
      </c>
      <c r="N317" s="334">
        <v>591521</v>
      </c>
      <c r="O317" s="334" t="s">
        <v>1321</v>
      </c>
      <c r="P317" s="338">
        <v>44316</v>
      </c>
      <c r="Q317" s="339">
        <v>48.312015789999997</v>
      </c>
      <c r="R317" s="339">
        <v>71.309730116533899</v>
      </c>
      <c r="S317" s="334">
        <v>5</v>
      </c>
      <c r="T317" s="336">
        <v>-0.35900182241831591</v>
      </c>
      <c r="U317" s="647">
        <v>-3.5110501886709278</v>
      </c>
      <c r="V317" s="336">
        <v>-0.34816583438357973</v>
      </c>
      <c r="W317" s="647">
        <v>-2.9962266749658144</v>
      </c>
      <c r="X317" s="336"/>
      <c r="Y317" s="647"/>
      <c r="Z317" s="336"/>
      <c r="AA317" s="647"/>
      <c r="AB317" s="336">
        <v>0.27189555281294187</v>
      </c>
      <c r="AC317" s="340">
        <v>-1.7078884261491272</v>
      </c>
      <c r="AD317" s="813">
        <v>0</v>
      </c>
      <c r="AE317" s="337" t="s">
        <v>1808</v>
      </c>
      <c r="AF317" s="787" t="s">
        <v>1755</v>
      </c>
      <c r="AG317" s="341" t="s">
        <v>1436</v>
      </c>
      <c r="AH317" s="341" t="s">
        <v>1737</v>
      </c>
      <c r="AI317" s="341">
        <v>1000</v>
      </c>
      <c r="AJ317" s="341">
        <v>1000</v>
      </c>
      <c r="AK317" s="341">
        <v>1000</v>
      </c>
      <c r="AL317" s="336">
        <v>1E-3</v>
      </c>
      <c r="AM317" s="336">
        <v>0</v>
      </c>
      <c r="AN317" s="647" t="s">
        <v>34</v>
      </c>
      <c r="AO317" s="334" t="s">
        <v>1324</v>
      </c>
      <c r="AP317" s="337" t="s">
        <v>1739</v>
      </c>
      <c r="AQ317" s="343" t="s">
        <v>687</v>
      </c>
      <c r="AR317" s="336">
        <v>0</v>
      </c>
      <c r="AS317" s="336">
        <v>0</v>
      </c>
      <c r="AT317" s="336" t="s">
        <v>1418</v>
      </c>
      <c r="AW317" s="192"/>
      <c r="AX317" s="192"/>
      <c r="AY317" s="178"/>
      <c r="AZ317" s="178"/>
      <c r="BA317" s="178"/>
      <c r="BB317" s="178"/>
      <c r="BC317" s="178"/>
      <c r="BD317" s="178"/>
      <c r="BE317" s="178"/>
      <c r="BF317" s="178"/>
      <c r="BG317" s="794"/>
      <c r="BH317" s="180"/>
      <c r="BI317" s="193"/>
      <c r="BJ317" s="193"/>
      <c r="BK317" s="193"/>
      <c r="BL317" s="212"/>
      <c r="BM317" s="180"/>
      <c r="BN317" s="180"/>
      <c r="BO317" s="180"/>
      <c r="BP317" s="180"/>
      <c r="BQ317" s="180"/>
      <c r="BR317" s="180"/>
      <c r="BS317" s="180"/>
      <c r="BT317" s="180"/>
      <c r="BU317" s="180"/>
      <c r="BV317" s="183"/>
      <c r="BW317" s="178"/>
    </row>
    <row r="318" spans="2:75" customFormat="1" ht="18.75">
      <c r="B318" s="330" t="s">
        <v>1151</v>
      </c>
      <c r="C318" s="331">
        <v>29178368000126</v>
      </c>
      <c r="D318" s="332" t="s">
        <v>11</v>
      </c>
      <c r="E318" s="332" t="s">
        <v>661</v>
      </c>
      <c r="F318" s="332" t="s">
        <v>1418</v>
      </c>
      <c r="G318" s="333" t="s">
        <v>1418</v>
      </c>
      <c r="H318" s="333" t="s">
        <v>34</v>
      </c>
      <c r="I318" s="333" t="s">
        <v>34</v>
      </c>
      <c r="J318" s="333" t="s">
        <v>611</v>
      </c>
      <c r="K318" s="334" t="s">
        <v>48</v>
      </c>
      <c r="L318" s="335" t="s">
        <v>1418</v>
      </c>
      <c r="M318" s="335" t="s">
        <v>34</v>
      </c>
      <c r="N318" s="334">
        <v>466743</v>
      </c>
      <c r="O318" s="334" t="s">
        <v>1321</v>
      </c>
      <c r="P318" s="338">
        <v>43252</v>
      </c>
      <c r="Q318" s="339">
        <v>21.584250319999999</v>
      </c>
      <c r="R318" s="339">
        <v>37.621523248809524</v>
      </c>
      <c r="S318" s="334">
        <v>5</v>
      </c>
      <c r="T318" s="336">
        <v>-0.11999219308287679</v>
      </c>
      <c r="U318" s="647">
        <v>-1.1735277813486071</v>
      </c>
      <c r="V318" s="336">
        <v>-0.11148499204343243</v>
      </c>
      <c r="W318" s="647">
        <v>-0.95941150460752278</v>
      </c>
      <c r="X318" s="336">
        <v>-8.8771939327844218E-2</v>
      </c>
      <c r="Y318" s="647">
        <v>-0.57593939545090933</v>
      </c>
      <c r="Z318" s="336">
        <v>-6.7688124422627949E-3</v>
      </c>
      <c r="AA318" s="647">
        <v>-3.5470986159527249E-2</v>
      </c>
      <c r="AB318" s="336">
        <v>8.6418027987857152E-2</v>
      </c>
      <c r="AC318" s="340">
        <v>-2.6347098022473712</v>
      </c>
      <c r="AD318" s="813">
        <v>29599922000149</v>
      </c>
      <c r="AE318" s="337" t="s">
        <v>1758</v>
      </c>
      <c r="AF318" s="787" t="s">
        <v>1755</v>
      </c>
      <c r="AG318" s="341" t="s">
        <v>1436</v>
      </c>
      <c r="AH318" s="341" t="s">
        <v>1737</v>
      </c>
      <c r="AI318" s="341">
        <v>5000</v>
      </c>
      <c r="AJ318" s="341">
        <v>5000</v>
      </c>
      <c r="AK318" s="341">
        <v>5000</v>
      </c>
      <c r="AL318" s="336">
        <v>9.0000000000000011E-3</v>
      </c>
      <c r="AM318" s="336">
        <v>0</v>
      </c>
      <c r="AN318" s="647" t="s">
        <v>34</v>
      </c>
      <c r="AO318" s="334" t="s">
        <v>1324</v>
      </c>
      <c r="AP318" s="337" t="s">
        <v>1757</v>
      </c>
      <c r="AQ318" s="343" t="s">
        <v>679</v>
      </c>
      <c r="AR318" s="336">
        <v>5.3328000000000004E-3</v>
      </c>
      <c r="AS318" s="336">
        <v>5.3328000000000004E-3</v>
      </c>
      <c r="AT318" s="336" t="s">
        <v>1418</v>
      </c>
      <c r="AW318" s="192"/>
      <c r="AX318" s="192"/>
      <c r="AY318" s="178"/>
      <c r="AZ318" s="178"/>
      <c r="BA318" s="178"/>
      <c r="BB318" s="178"/>
      <c r="BC318" s="178"/>
      <c r="BD318" s="178"/>
      <c r="BE318" s="178"/>
      <c r="BF318" s="178"/>
      <c r="BG318" s="794"/>
      <c r="BH318" s="180"/>
      <c r="BI318" s="193"/>
      <c r="BJ318" s="193"/>
      <c r="BK318" s="193"/>
      <c r="BL318" s="212"/>
      <c r="BM318" s="180"/>
      <c r="BN318" s="180"/>
      <c r="BO318" s="180"/>
      <c r="BP318" s="180"/>
      <c r="BQ318" s="180"/>
      <c r="BR318" s="180"/>
      <c r="BS318" s="180"/>
      <c r="BT318" s="180"/>
      <c r="BU318" s="180"/>
      <c r="BV318" s="183"/>
      <c r="BW318" s="178"/>
    </row>
    <row r="319" spans="2:75" customFormat="1" ht="18.75">
      <c r="B319" s="330" t="s">
        <v>365</v>
      </c>
      <c r="C319" s="331">
        <v>38251735000160</v>
      </c>
      <c r="D319" s="332" t="s">
        <v>11</v>
      </c>
      <c r="E319" s="332" t="s">
        <v>620</v>
      </c>
      <c r="F319" s="332" t="s">
        <v>1418</v>
      </c>
      <c r="G319" s="333" t="s">
        <v>738</v>
      </c>
      <c r="H319" s="333" t="s">
        <v>34</v>
      </c>
      <c r="I319" s="333" t="s">
        <v>34</v>
      </c>
      <c r="J319" s="333" t="s">
        <v>1418</v>
      </c>
      <c r="K319" s="334" t="s">
        <v>48</v>
      </c>
      <c r="L319" s="335" t="s">
        <v>1418</v>
      </c>
      <c r="M319" s="335" t="s">
        <v>34</v>
      </c>
      <c r="N319" s="334">
        <v>572314</v>
      </c>
      <c r="O319" s="334" t="s">
        <v>1321</v>
      </c>
      <c r="P319" s="338">
        <v>44224</v>
      </c>
      <c r="Q319" s="339">
        <v>0</v>
      </c>
      <c r="R319" s="339">
        <v>0</v>
      </c>
      <c r="S319" s="334">
        <v>5</v>
      </c>
      <c r="T319" s="336"/>
      <c r="U319" s="647"/>
      <c r="V319" s="336"/>
      <c r="W319" s="647"/>
      <c r="X319" s="336"/>
      <c r="Y319" s="647"/>
      <c r="Z319" s="336"/>
      <c r="AA319" s="647"/>
      <c r="AB319" s="336"/>
      <c r="AC319" s="340"/>
      <c r="AD319" s="813">
        <v>0</v>
      </c>
      <c r="AE319" s="337" t="s">
        <v>2657</v>
      </c>
      <c r="AF319" s="787" t="s">
        <v>1755</v>
      </c>
      <c r="AG319" s="341" t="s">
        <v>1436</v>
      </c>
      <c r="AH319" s="341" t="s">
        <v>1742</v>
      </c>
      <c r="AI319" s="341">
        <v>100</v>
      </c>
      <c r="AJ319" s="341">
        <v>100</v>
      </c>
      <c r="AK319" s="341">
        <v>100</v>
      </c>
      <c r="AL319" s="336">
        <v>0.02</v>
      </c>
      <c r="AM319" s="336">
        <v>0.2</v>
      </c>
      <c r="AN319" s="647" t="s">
        <v>34</v>
      </c>
      <c r="AO319" s="334" t="s">
        <v>1324</v>
      </c>
      <c r="AP319" s="337" t="s">
        <v>1757</v>
      </c>
      <c r="AQ319" s="343" t="s">
        <v>668</v>
      </c>
      <c r="AR319" s="336">
        <v>3.6666666666666701E-3</v>
      </c>
      <c r="AS319" s="336">
        <v>3.6666666666666701E-3</v>
      </c>
      <c r="AT319" s="336" t="s">
        <v>1418</v>
      </c>
      <c r="AW319" s="192"/>
      <c r="AX319" s="192"/>
      <c r="AY319" s="178"/>
      <c r="AZ319" s="178"/>
      <c r="BA319" s="178"/>
      <c r="BB319" s="794"/>
      <c r="BC319" s="178"/>
      <c r="BD319" s="178"/>
      <c r="BE319" s="178"/>
      <c r="BF319" s="178"/>
      <c r="BG319" s="794"/>
      <c r="BH319" s="180"/>
      <c r="BI319" s="193"/>
      <c r="BJ319" s="193"/>
      <c r="BK319" s="193"/>
      <c r="BL319" s="180"/>
      <c r="BM319" s="180"/>
      <c r="BN319" s="180"/>
      <c r="BO319" s="180"/>
      <c r="BP319" s="180"/>
      <c r="BQ319" s="180"/>
      <c r="BR319" s="180"/>
      <c r="BS319" s="180"/>
      <c r="BT319" s="181"/>
      <c r="BU319" s="182"/>
      <c r="BV319" s="183"/>
      <c r="BW319" s="179"/>
    </row>
    <row r="320" spans="2:75" customFormat="1" ht="18.75">
      <c r="B320" s="330" t="s">
        <v>376</v>
      </c>
      <c r="C320" s="331">
        <v>11734024000190</v>
      </c>
      <c r="D320" s="332" t="s">
        <v>14</v>
      </c>
      <c r="E320" s="332" t="s">
        <v>607</v>
      </c>
      <c r="F320" s="332" t="s">
        <v>1418</v>
      </c>
      <c r="G320" s="333" t="s">
        <v>1418</v>
      </c>
      <c r="H320" s="333" t="s">
        <v>34</v>
      </c>
      <c r="I320" s="333" t="s">
        <v>34</v>
      </c>
      <c r="J320" s="333" t="s">
        <v>608</v>
      </c>
      <c r="K320" s="334" t="s">
        <v>48</v>
      </c>
      <c r="L320" s="335" t="s">
        <v>1418</v>
      </c>
      <c r="M320" s="335" t="s">
        <v>34</v>
      </c>
      <c r="N320" s="334">
        <v>251666</v>
      </c>
      <c r="O320" s="334" t="s">
        <v>1321</v>
      </c>
      <c r="P320" s="338">
        <v>40365</v>
      </c>
      <c r="Q320" s="339">
        <v>0</v>
      </c>
      <c r="R320" s="339">
        <v>0</v>
      </c>
      <c r="S320" s="334">
        <v>5</v>
      </c>
      <c r="T320" s="336"/>
      <c r="U320" s="647"/>
      <c r="V320" s="336"/>
      <c r="W320" s="647"/>
      <c r="X320" s="336"/>
      <c r="Y320" s="647"/>
      <c r="Z320" s="336"/>
      <c r="AA320" s="647"/>
      <c r="AB320" s="336"/>
      <c r="AC320" s="340"/>
      <c r="AD320" s="813">
        <v>13003672000100</v>
      </c>
      <c r="AE320" s="337" t="s">
        <v>1866</v>
      </c>
      <c r="AF320" s="787" t="s">
        <v>1755</v>
      </c>
      <c r="AG320" s="341" t="s">
        <v>1436</v>
      </c>
      <c r="AH320" s="341" t="s">
        <v>1742</v>
      </c>
      <c r="AI320" s="341">
        <v>10000</v>
      </c>
      <c r="AJ320" s="341">
        <v>1000</v>
      </c>
      <c r="AK320" s="341">
        <v>1000</v>
      </c>
      <c r="AL320" s="336">
        <v>2.2000000000000002E-2</v>
      </c>
      <c r="AM320" s="336">
        <v>0.2</v>
      </c>
      <c r="AN320" s="647" t="s">
        <v>34</v>
      </c>
      <c r="AO320" s="334" t="s">
        <v>1324</v>
      </c>
      <c r="AP320" s="337" t="s">
        <v>1739</v>
      </c>
      <c r="AQ320" s="343" t="s">
        <v>659</v>
      </c>
      <c r="AR320" s="336">
        <v>5.8666666666666702E-3</v>
      </c>
      <c r="AS320" s="336">
        <v>5.8666666666666702E-3</v>
      </c>
      <c r="AT320" s="336" t="s">
        <v>1418</v>
      </c>
      <c r="AW320" s="192"/>
      <c r="AX320" s="192"/>
      <c r="AY320" s="178"/>
      <c r="AZ320" s="178"/>
      <c r="BA320" s="178"/>
      <c r="BB320" s="794"/>
      <c r="BC320" s="178"/>
      <c r="BD320" s="178"/>
      <c r="BE320" s="178"/>
      <c r="BF320" s="178"/>
      <c r="BG320" s="794"/>
      <c r="BH320" s="180"/>
      <c r="BI320" s="193"/>
      <c r="BJ320" s="193"/>
      <c r="BK320" s="193"/>
      <c r="BL320" s="180"/>
      <c r="BM320" s="180"/>
      <c r="BN320" s="180"/>
      <c r="BO320" s="180"/>
      <c r="BP320" s="180"/>
      <c r="BQ320" s="180"/>
      <c r="BR320" s="180"/>
      <c r="BS320" s="180"/>
      <c r="BT320" s="181"/>
      <c r="BU320" s="182"/>
      <c r="BV320" s="183"/>
      <c r="BW320" s="179"/>
    </row>
    <row r="321" spans="2:75" customFormat="1" ht="18.75">
      <c r="B321" s="330" t="s">
        <v>2680</v>
      </c>
      <c r="C321" s="331">
        <v>28692566000140</v>
      </c>
      <c r="D321" s="332" t="s">
        <v>13</v>
      </c>
      <c r="E321" s="332" t="s">
        <v>1418</v>
      </c>
      <c r="F321" s="332" t="s">
        <v>1418</v>
      </c>
      <c r="G321" s="333" t="s">
        <v>1418</v>
      </c>
      <c r="H321" s="333" t="s">
        <v>1418</v>
      </c>
      <c r="I321" s="333" t="s">
        <v>1418</v>
      </c>
      <c r="J321" s="333" t="s">
        <v>608</v>
      </c>
      <c r="K321" s="334" t="s">
        <v>48</v>
      </c>
      <c r="L321" s="335" t="s">
        <v>1418</v>
      </c>
      <c r="M321" s="335" t="s">
        <v>1418</v>
      </c>
      <c r="N321" s="334">
        <v>462241</v>
      </c>
      <c r="O321" s="334" t="s">
        <v>1321</v>
      </c>
      <c r="P321" s="338">
        <v>43201</v>
      </c>
      <c r="Q321" s="339"/>
      <c r="R321" s="339"/>
      <c r="S321" s="334">
        <v>5</v>
      </c>
      <c r="T321" s="336"/>
      <c r="U321" s="647"/>
      <c r="V321" s="336"/>
      <c r="W321" s="647"/>
      <c r="X321" s="336"/>
      <c r="Y321" s="647"/>
      <c r="Z321" s="336"/>
      <c r="AA321" s="647"/>
      <c r="AB321" s="336"/>
      <c r="AC321" s="340"/>
      <c r="AD321" s="813">
        <v>26491368000193</v>
      </c>
      <c r="AE321" s="337" t="s">
        <v>1845</v>
      </c>
      <c r="AF321" s="787" t="s">
        <v>1778</v>
      </c>
      <c r="AG321" s="341" t="s">
        <v>59</v>
      </c>
      <c r="AH321" s="341" t="s">
        <v>2144</v>
      </c>
      <c r="AI321" s="341">
        <v>0</v>
      </c>
      <c r="AJ321" s="341">
        <v>0</v>
      </c>
      <c r="AK321" s="341">
        <v>0</v>
      </c>
      <c r="AL321" s="336">
        <v>0.02</v>
      </c>
      <c r="AM321" s="336">
        <v>0</v>
      </c>
      <c r="AN321" s="647" t="s">
        <v>64</v>
      </c>
      <c r="AO321" s="334"/>
      <c r="AP321" s="337" t="s">
        <v>1757</v>
      </c>
      <c r="AQ321" s="343" t="s">
        <v>2202</v>
      </c>
      <c r="AR321" s="336">
        <v>0</v>
      </c>
      <c r="AS321" s="336">
        <v>0</v>
      </c>
      <c r="AT321" s="336" t="s">
        <v>1418</v>
      </c>
      <c r="AW321" s="192"/>
      <c r="AX321" s="192"/>
      <c r="AY321" s="178"/>
      <c r="AZ321" s="178"/>
      <c r="BA321" s="178"/>
      <c r="BB321" s="794"/>
      <c r="BC321" s="178"/>
      <c r="BD321" s="178"/>
      <c r="BE321" s="178"/>
      <c r="BF321" s="178"/>
      <c r="BG321" s="794"/>
      <c r="BH321" s="180"/>
      <c r="BI321" s="193"/>
      <c r="BJ321" s="193"/>
      <c r="BK321" s="193"/>
      <c r="BL321" s="180"/>
      <c r="BM321" s="180"/>
      <c r="BN321" s="180"/>
      <c r="BO321" s="180"/>
      <c r="BP321" s="180"/>
      <c r="BQ321" s="180"/>
      <c r="BR321" s="180"/>
      <c r="BS321" s="180"/>
      <c r="BT321" s="181"/>
      <c r="BU321" s="182"/>
      <c r="BV321" s="183"/>
      <c r="BW321" s="179"/>
    </row>
    <row r="322" spans="2:75" customFormat="1" ht="18.75">
      <c r="B322" s="330" t="s">
        <v>2714</v>
      </c>
      <c r="C322" s="331">
        <v>43164533000111</v>
      </c>
      <c r="D322" s="332" t="s">
        <v>13</v>
      </c>
      <c r="E322" s="332" t="s">
        <v>1418</v>
      </c>
      <c r="F322" s="332" t="s">
        <v>1418</v>
      </c>
      <c r="G322" s="333" t="s">
        <v>1418</v>
      </c>
      <c r="H322" s="333" t="s">
        <v>1418</v>
      </c>
      <c r="I322" s="333" t="s">
        <v>1418</v>
      </c>
      <c r="J322" s="333" t="s">
        <v>608</v>
      </c>
      <c r="K322" s="334" t="s">
        <v>48</v>
      </c>
      <c r="L322" s="335" t="s">
        <v>1418</v>
      </c>
      <c r="M322" s="335" t="s">
        <v>1418</v>
      </c>
      <c r="N322" s="334">
        <v>638498</v>
      </c>
      <c r="O322" s="334" t="s">
        <v>1321</v>
      </c>
      <c r="P322" s="338">
        <v>44602</v>
      </c>
      <c r="Q322" s="339"/>
      <c r="R322" s="339"/>
      <c r="S322" s="334">
        <v>5</v>
      </c>
      <c r="T322" s="336"/>
      <c r="U322" s="647"/>
      <c r="V322" s="336"/>
      <c r="W322" s="647"/>
      <c r="X322" s="336"/>
      <c r="Y322" s="647"/>
      <c r="Z322" s="336"/>
      <c r="AA322" s="647"/>
      <c r="AB322" s="336"/>
      <c r="AC322" s="340"/>
      <c r="AD322" s="813">
        <v>41409879000107</v>
      </c>
      <c r="AE322" s="337" t="s">
        <v>1808</v>
      </c>
      <c r="AF322" s="787" t="s">
        <v>1755</v>
      </c>
      <c r="AG322" s="341" t="s">
        <v>1436</v>
      </c>
      <c r="AH322" s="341" t="s">
        <v>2144</v>
      </c>
      <c r="AI322" s="341">
        <v>10000</v>
      </c>
      <c r="AJ322" s="341">
        <v>0</v>
      </c>
      <c r="AK322" s="341">
        <v>0</v>
      </c>
      <c r="AL322" s="336">
        <v>7.4999999999999997E-3</v>
      </c>
      <c r="AM322" s="336">
        <v>0</v>
      </c>
      <c r="AN322" s="647" t="s">
        <v>2152</v>
      </c>
      <c r="AO322" s="334"/>
      <c r="AP322" s="337" t="s">
        <v>1757</v>
      </c>
      <c r="AQ322" s="343" t="s">
        <v>2202</v>
      </c>
      <c r="AR322" s="336">
        <v>0</v>
      </c>
      <c r="AS322" s="336">
        <v>0</v>
      </c>
      <c r="AT322" s="336" t="s">
        <v>1418</v>
      </c>
      <c r="AW322" s="192"/>
      <c r="AX322" s="192"/>
      <c r="AY322" s="178"/>
      <c r="AZ322" s="178"/>
      <c r="BA322" s="178"/>
      <c r="BB322" s="794"/>
      <c r="BC322" s="178"/>
      <c r="BD322" s="178"/>
      <c r="BE322" s="178"/>
      <c r="BF322" s="178"/>
      <c r="BG322" s="794"/>
      <c r="BH322" s="180"/>
      <c r="BI322" s="193"/>
      <c r="BJ322" s="193"/>
      <c r="BK322" s="193"/>
      <c r="BL322" s="180"/>
      <c r="BM322" s="180"/>
      <c r="BN322" s="180"/>
      <c r="BO322" s="180"/>
      <c r="BP322" s="180"/>
      <c r="BQ322" s="180"/>
      <c r="BR322" s="180"/>
      <c r="BS322" s="180"/>
      <c r="BT322" s="181"/>
      <c r="BU322" s="182"/>
      <c r="BV322" s="183"/>
      <c r="BW322" s="179"/>
    </row>
    <row r="323" spans="2:75" customFormat="1" ht="18.75">
      <c r="B323" s="330" t="s">
        <v>1278</v>
      </c>
      <c r="C323" s="331">
        <v>29982932000169</v>
      </c>
      <c r="D323" s="332" t="s">
        <v>14</v>
      </c>
      <c r="E323" s="332" t="s">
        <v>607</v>
      </c>
      <c r="F323" s="332" t="s">
        <v>1418</v>
      </c>
      <c r="G323" s="333" t="s">
        <v>1418</v>
      </c>
      <c r="H323" s="333" t="s">
        <v>34</v>
      </c>
      <c r="I323" s="333" t="s">
        <v>34</v>
      </c>
      <c r="J323" s="333" t="s">
        <v>611</v>
      </c>
      <c r="K323" s="334" t="s">
        <v>1418</v>
      </c>
      <c r="L323" s="335" t="s">
        <v>1418</v>
      </c>
      <c r="M323" s="335" t="s">
        <v>1415</v>
      </c>
      <c r="N323" s="334">
        <v>504467</v>
      </c>
      <c r="O323" s="334" t="s">
        <v>1321</v>
      </c>
      <c r="P323" s="338">
        <v>43687</v>
      </c>
      <c r="Q323" s="339">
        <v>13.176385639999999</v>
      </c>
      <c r="R323" s="339">
        <v>88.209701592200034</v>
      </c>
      <c r="S323" s="334">
        <v>5</v>
      </c>
      <c r="T323" s="336">
        <v>-0.31029870726351938</v>
      </c>
      <c r="U323" s="647">
        <v>-3.0347320449322064</v>
      </c>
      <c r="V323" s="336">
        <v>-0.3163655027764295</v>
      </c>
      <c r="W323" s="647">
        <v>-2.7225611040668345</v>
      </c>
      <c r="X323" s="336">
        <v>-0.1061376034674042</v>
      </c>
      <c r="Y323" s="647">
        <v>-0.68860529170000273</v>
      </c>
      <c r="Z323" s="336">
        <v>0.39040599996353831</v>
      </c>
      <c r="AA323" s="647">
        <v>2.0458663819430174</v>
      </c>
      <c r="AB323" s="336">
        <v>0.21261641367705758</v>
      </c>
      <c r="AC323" s="340">
        <v>-2.0344945561000598</v>
      </c>
      <c r="AD323" s="813">
        <v>0</v>
      </c>
      <c r="AE323" s="337" t="s">
        <v>1748</v>
      </c>
      <c r="AF323" s="787" t="s">
        <v>1748</v>
      </c>
      <c r="AG323" s="341" t="s">
        <v>59</v>
      </c>
      <c r="AH323" s="341" t="s">
        <v>1812</v>
      </c>
      <c r="AI323" s="341">
        <v>0</v>
      </c>
      <c r="AJ323" s="341">
        <v>0</v>
      </c>
      <c r="AK323" s="341">
        <v>0</v>
      </c>
      <c r="AL323" s="336">
        <v>6.9999999999999993E-3</v>
      </c>
      <c r="AM323" s="336">
        <v>0</v>
      </c>
      <c r="AN323" s="647" t="s">
        <v>2147</v>
      </c>
      <c r="AO323" s="334" t="s">
        <v>1324</v>
      </c>
      <c r="AP323" s="337" t="s">
        <v>1739</v>
      </c>
      <c r="AQ323" s="343" t="s">
        <v>687</v>
      </c>
      <c r="AR323" s="336">
        <v>1.8666666666666699E-3</v>
      </c>
      <c r="AS323" s="336">
        <v>1.8666666666666699E-3</v>
      </c>
      <c r="AT323" s="336" t="s">
        <v>1418</v>
      </c>
      <c r="AW323" s="192"/>
      <c r="AX323" s="192"/>
      <c r="AY323" s="178"/>
      <c r="AZ323" s="178"/>
      <c r="BA323" s="178"/>
      <c r="BB323" s="794"/>
      <c r="BC323" s="178"/>
      <c r="BD323" s="178"/>
      <c r="BE323" s="178"/>
      <c r="BF323" s="178"/>
      <c r="BG323" s="794"/>
      <c r="BH323" s="180"/>
      <c r="BI323" s="193"/>
      <c r="BJ323" s="193"/>
      <c r="BK323" s="193"/>
      <c r="BL323" s="212"/>
      <c r="BM323" s="180"/>
      <c r="BN323" s="180"/>
      <c r="BO323" s="180"/>
      <c r="BP323" s="180"/>
      <c r="BQ323" s="180"/>
      <c r="BR323" s="180"/>
      <c r="BS323" s="180"/>
      <c r="BT323" s="181"/>
      <c r="BU323" s="182"/>
      <c r="BV323" s="183"/>
      <c r="BW323" s="179"/>
    </row>
    <row r="324" spans="2:75" customFormat="1" ht="18.75">
      <c r="B324" s="330" t="s">
        <v>858</v>
      </c>
      <c r="C324" s="331">
        <v>34979818000110</v>
      </c>
      <c r="D324" s="332" t="s">
        <v>14</v>
      </c>
      <c r="E324" s="332" t="s">
        <v>15</v>
      </c>
      <c r="F324" s="332" t="s">
        <v>699</v>
      </c>
      <c r="G324" s="333" t="s">
        <v>1418</v>
      </c>
      <c r="H324" s="333" t="s">
        <v>34</v>
      </c>
      <c r="I324" s="333" t="s">
        <v>34</v>
      </c>
      <c r="J324" s="333" t="s">
        <v>611</v>
      </c>
      <c r="K324" s="334" t="s">
        <v>49</v>
      </c>
      <c r="L324" s="335" t="s">
        <v>1418</v>
      </c>
      <c r="M324" s="335" t="s">
        <v>1415</v>
      </c>
      <c r="N324" s="334">
        <v>534341</v>
      </c>
      <c r="O324" s="334" t="s">
        <v>1321</v>
      </c>
      <c r="P324" s="338">
        <v>43792</v>
      </c>
      <c r="Q324" s="339">
        <v>71.716176570000002</v>
      </c>
      <c r="R324" s="339">
        <v>98.907896221587393</v>
      </c>
      <c r="S324" s="334">
        <v>5</v>
      </c>
      <c r="T324" s="336">
        <v>-0.18588008075794094</v>
      </c>
      <c r="U324" s="647">
        <v>-1.8179135922459848</v>
      </c>
      <c r="V324" s="336">
        <v>-0.17799736644085762</v>
      </c>
      <c r="W324" s="647">
        <v>-1.5318000927575077</v>
      </c>
      <c r="X324" s="336">
        <v>-0.23948159633147348</v>
      </c>
      <c r="Y324" s="647">
        <v>-1.5537216699005401</v>
      </c>
      <c r="Z324" s="336"/>
      <c r="AA324" s="647"/>
      <c r="AB324" s="336">
        <v>0.18901942474615704</v>
      </c>
      <c r="AC324" s="340">
        <v>-1.556447440378222</v>
      </c>
      <c r="AD324" s="813">
        <v>0</v>
      </c>
      <c r="AE324" s="337" t="s">
        <v>1758</v>
      </c>
      <c r="AF324" s="787" t="s">
        <v>1755</v>
      </c>
      <c r="AG324" s="341" t="s">
        <v>1436</v>
      </c>
      <c r="AH324" s="341" t="s">
        <v>1742</v>
      </c>
      <c r="AI324" s="341">
        <v>500</v>
      </c>
      <c r="AJ324" s="341">
        <v>500</v>
      </c>
      <c r="AK324" s="341">
        <v>500</v>
      </c>
      <c r="AL324" s="336">
        <v>1E-3</v>
      </c>
      <c r="AM324" s="336">
        <v>0</v>
      </c>
      <c r="AN324" s="647" t="s">
        <v>34</v>
      </c>
      <c r="AO324" s="334" t="s">
        <v>1324</v>
      </c>
      <c r="AP324" s="337" t="s">
        <v>1757</v>
      </c>
      <c r="AQ324" s="343" t="s">
        <v>671</v>
      </c>
      <c r="AR324" s="336">
        <v>3.5E-4</v>
      </c>
      <c r="AS324" s="336">
        <v>3.5E-4</v>
      </c>
      <c r="AT324" s="336" t="s">
        <v>1418</v>
      </c>
      <c r="AW324" s="192"/>
      <c r="AX324" s="192"/>
      <c r="AY324" s="178"/>
      <c r="AZ324" s="178"/>
      <c r="BA324" s="178"/>
      <c r="BB324" s="794"/>
      <c r="BC324" s="178"/>
      <c r="BD324" s="178"/>
      <c r="BE324" s="178"/>
      <c r="BF324" s="178"/>
      <c r="BG324" s="794"/>
      <c r="BH324" s="180"/>
      <c r="BI324" s="193"/>
      <c r="BJ324" s="193"/>
      <c r="BK324" s="193"/>
      <c r="BL324" s="180"/>
      <c r="BM324" s="180"/>
      <c r="BN324" s="180"/>
      <c r="BO324" s="180"/>
      <c r="BP324" s="180"/>
      <c r="BQ324" s="180"/>
      <c r="BR324" s="180"/>
      <c r="BS324" s="180"/>
      <c r="BT324" s="181"/>
      <c r="BU324" s="182"/>
      <c r="BV324" s="183"/>
      <c r="BW324" s="179"/>
    </row>
    <row r="325" spans="2:75" customFormat="1" ht="18.75">
      <c r="B325" s="330" t="s">
        <v>1534</v>
      </c>
      <c r="C325" s="331">
        <v>36727910000118</v>
      </c>
      <c r="D325" s="332" t="s">
        <v>14</v>
      </c>
      <c r="E325" s="332" t="s">
        <v>15</v>
      </c>
      <c r="F325" s="332" t="s">
        <v>699</v>
      </c>
      <c r="G325" s="333" t="s">
        <v>1418</v>
      </c>
      <c r="H325" s="333" t="s">
        <v>34</v>
      </c>
      <c r="I325" s="333" t="s">
        <v>34</v>
      </c>
      <c r="J325" s="333" t="s">
        <v>611</v>
      </c>
      <c r="K325" s="334" t="s">
        <v>49</v>
      </c>
      <c r="L325" s="335" t="s">
        <v>1418</v>
      </c>
      <c r="M325" s="335" t="s">
        <v>1418</v>
      </c>
      <c r="N325" s="334">
        <v>534803</v>
      </c>
      <c r="O325" s="334" t="s">
        <v>1321</v>
      </c>
      <c r="P325" s="338">
        <v>43943</v>
      </c>
      <c r="Q325" s="339">
        <v>9.7810351900000008</v>
      </c>
      <c r="R325" s="339">
        <v>13.409170745912693</v>
      </c>
      <c r="S325" s="334">
        <v>5</v>
      </c>
      <c r="T325" s="336">
        <v>-0.18773551508178166</v>
      </c>
      <c r="U325" s="647">
        <v>-1.8360598038415257</v>
      </c>
      <c r="V325" s="336">
        <v>-0.18017847930973618</v>
      </c>
      <c r="W325" s="647">
        <v>-1.550570195718401</v>
      </c>
      <c r="X325" s="336">
        <v>-0.24341104576202222</v>
      </c>
      <c r="Y325" s="647">
        <v>-1.5792153647169527</v>
      </c>
      <c r="Z325" s="336"/>
      <c r="AA325" s="647"/>
      <c r="AB325" s="336">
        <v>0.18865163849685637</v>
      </c>
      <c r="AC325" s="340">
        <v>-1.5710434060276526</v>
      </c>
      <c r="AD325" s="813">
        <v>34979818000110</v>
      </c>
      <c r="AE325" s="337" t="s">
        <v>1758</v>
      </c>
      <c r="AF325" s="787" t="s">
        <v>1755</v>
      </c>
      <c r="AG325" s="341" t="s">
        <v>1436</v>
      </c>
      <c r="AH325" s="341" t="s">
        <v>1742</v>
      </c>
      <c r="AI325" s="341">
        <v>500</v>
      </c>
      <c r="AJ325" s="341">
        <v>500</v>
      </c>
      <c r="AK325" s="341">
        <v>500</v>
      </c>
      <c r="AL325" s="336">
        <v>2E-3</v>
      </c>
      <c r="AM325" s="336">
        <v>0</v>
      </c>
      <c r="AN325" s="647" t="s">
        <v>34</v>
      </c>
      <c r="AO325" s="334" t="s">
        <v>1324</v>
      </c>
      <c r="AP325" s="337" t="s">
        <v>1757</v>
      </c>
      <c r="AQ325" s="343" t="s">
        <v>671</v>
      </c>
      <c r="AR325" s="336">
        <v>0</v>
      </c>
      <c r="AS325" s="336">
        <v>0</v>
      </c>
      <c r="AT325" s="336" t="s">
        <v>1418</v>
      </c>
      <c r="AW325" s="192"/>
      <c r="AX325" s="192"/>
      <c r="AY325" s="178"/>
      <c r="AZ325" s="178"/>
      <c r="BA325" s="178"/>
      <c r="BB325" s="794"/>
      <c r="BC325" s="178"/>
      <c r="BD325" s="178"/>
      <c r="BE325" s="178"/>
      <c r="BF325" s="178"/>
      <c r="BG325" s="794"/>
      <c r="BH325" s="180"/>
      <c r="BI325" s="193"/>
      <c r="BJ325" s="193"/>
      <c r="BK325" s="193"/>
      <c r="BL325" s="180"/>
      <c r="BM325" s="180"/>
      <c r="BN325" s="180"/>
      <c r="BO325" s="180"/>
      <c r="BP325" s="180"/>
      <c r="BQ325" s="180"/>
      <c r="BR325" s="180"/>
      <c r="BS325" s="180"/>
      <c r="BT325" s="181"/>
      <c r="BU325" s="182"/>
      <c r="BV325" s="183"/>
      <c r="BW325" s="179"/>
    </row>
    <row r="326" spans="2:75" customFormat="1" ht="18.75">
      <c r="B326" s="330" t="s">
        <v>1139</v>
      </c>
      <c r="C326" s="331">
        <v>38120941000131</v>
      </c>
      <c r="D326" s="332" t="s">
        <v>14</v>
      </c>
      <c r="E326" s="332" t="s">
        <v>15</v>
      </c>
      <c r="F326" s="332" t="s">
        <v>699</v>
      </c>
      <c r="G326" s="333" t="s">
        <v>1418</v>
      </c>
      <c r="H326" s="333" t="s">
        <v>34</v>
      </c>
      <c r="I326" s="333" t="s">
        <v>34</v>
      </c>
      <c r="J326" s="333" t="s">
        <v>611</v>
      </c>
      <c r="K326" s="334" t="s">
        <v>1418</v>
      </c>
      <c r="L326" s="335" t="s">
        <v>1418</v>
      </c>
      <c r="M326" s="335" t="s">
        <v>1415</v>
      </c>
      <c r="N326" s="334">
        <v>550752</v>
      </c>
      <c r="O326" s="334" t="s">
        <v>1321</v>
      </c>
      <c r="P326" s="338">
        <v>44076</v>
      </c>
      <c r="Q326" s="339">
        <v>4.7565780599999998</v>
      </c>
      <c r="R326" s="339">
        <v>6.2471133563492041</v>
      </c>
      <c r="S326" s="334">
        <v>5</v>
      </c>
      <c r="T326" s="336">
        <v>-5.0614888323366247E-2</v>
      </c>
      <c r="U326" s="647">
        <v>-0.49501535117624057</v>
      </c>
      <c r="V326" s="336">
        <v>-6.8018255129463689E-2</v>
      </c>
      <c r="W326" s="647">
        <v>-0.58534781496969601</v>
      </c>
      <c r="X326" s="336">
        <v>-5.6865111757466336E-2</v>
      </c>
      <c r="Y326" s="647">
        <v>-0.36893255161285993</v>
      </c>
      <c r="Z326" s="336"/>
      <c r="AA326" s="647"/>
      <c r="AB326" s="336">
        <v>0.29927679550270275</v>
      </c>
      <c r="AC326" s="340">
        <v>-0.61554952233128435</v>
      </c>
      <c r="AD326" s="813">
        <v>0</v>
      </c>
      <c r="AE326" s="337" t="s">
        <v>1758</v>
      </c>
      <c r="AF326" s="787" t="s">
        <v>1755</v>
      </c>
      <c r="AG326" s="341" t="s">
        <v>1436</v>
      </c>
      <c r="AH326" s="341" t="s">
        <v>1742</v>
      </c>
      <c r="AI326" s="341">
        <v>500</v>
      </c>
      <c r="AJ326" s="341">
        <v>500</v>
      </c>
      <c r="AK326" s="341">
        <v>500</v>
      </c>
      <c r="AL326" s="336">
        <v>1E-3</v>
      </c>
      <c r="AM326" s="336">
        <v>0</v>
      </c>
      <c r="AN326" s="647" t="s">
        <v>64</v>
      </c>
      <c r="AO326" s="334" t="s">
        <v>1324</v>
      </c>
      <c r="AP326" s="337" t="s">
        <v>1757</v>
      </c>
      <c r="AQ326" s="343" t="s">
        <v>671</v>
      </c>
      <c r="AR326" s="336">
        <v>3.5E-4</v>
      </c>
      <c r="AS326" s="336">
        <v>3.5E-4</v>
      </c>
      <c r="AT326" s="336" t="s">
        <v>1418</v>
      </c>
      <c r="AW326" s="192"/>
      <c r="AX326" s="192"/>
      <c r="AY326" s="178"/>
      <c r="AZ326" s="178"/>
      <c r="BA326" s="178"/>
      <c r="BB326" s="794"/>
      <c r="BC326" s="178"/>
      <c r="BD326" s="178"/>
      <c r="BE326" s="178"/>
      <c r="BF326" s="178"/>
      <c r="BG326" s="794"/>
      <c r="BH326" s="180"/>
      <c r="BI326" s="193"/>
      <c r="BJ326" s="193"/>
      <c r="BK326" s="193"/>
      <c r="BL326" s="180"/>
      <c r="BM326" s="180"/>
      <c r="BN326" s="180"/>
      <c r="BO326" s="180"/>
      <c r="BP326" s="180"/>
      <c r="BQ326" s="180"/>
      <c r="BR326" s="180"/>
      <c r="BS326" s="180"/>
      <c r="BT326" s="181"/>
      <c r="BU326" s="182"/>
      <c r="BV326" s="183"/>
      <c r="BW326" s="179"/>
    </row>
    <row r="327" spans="2:75" customFormat="1" ht="18.75">
      <c r="B327" s="330" t="s">
        <v>114</v>
      </c>
      <c r="C327" s="331">
        <v>19782311000188</v>
      </c>
      <c r="D327" s="332" t="s">
        <v>11</v>
      </c>
      <c r="E327" s="332" t="s">
        <v>620</v>
      </c>
      <c r="F327" s="332" t="s">
        <v>663</v>
      </c>
      <c r="G327" s="333" t="s">
        <v>738</v>
      </c>
      <c r="H327" s="333" t="s">
        <v>34</v>
      </c>
      <c r="I327" s="333" t="s">
        <v>1418</v>
      </c>
      <c r="J327" s="333" t="s">
        <v>608</v>
      </c>
      <c r="K327" s="334" t="s">
        <v>48</v>
      </c>
      <c r="L327" s="335" t="s">
        <v>1418</v>
      </c>
      <c r="M327" s="335" t="s">
        <v>34</v>
      </c>
      <c r="N327" s="334">
        <v>369888</v>
      </c>
      <c r="O327" s="334" t="s">
        <v>1321</v>
      </c>
      <c r="P327" s="338">
        <v>41759</v>
      </c>
      <c r="Q327" s="339">
        <v>905.37573599999996</v>
      </c>
      <c r="R327" s="339">
        <v>583.93407298406339</v>
      </c>
      <c r="S327" s="334">
        <v>5</v>
      </c>
      <c r="T327" s="336">
        <v>0.10924676468482208</v>
      </c>
      <c r="U327" s="647">
        <v>1.0684371215012629</v>
      </c>
      <c r="V327" s="336">
        <v>0.12385315846744049</v>
      </c>
      <c r="W327" s="647">
        <v>1.0658488011493836</v>
      </c>
      <c r="X327" s="336">
        <v>0.19594147514759874</v>
      </c>
      <c r="Y327" s="647">
        <v>1.2712397137511979</v>
      </c>
      <c r="Z327" s="336">
        <v>0.19163182723264494</v>
      </c>
      <c r="AA327" s="647">
        <v>1.0042189748164634</v>
      </c>
      <c r="AB327" s="336">
        <v>2.1168651592672161E-3</v>
      </c>
      <c r="AC327" s="340">
        <v>3.6146492594865101</v>
      </c>
      <c r="AD327" s="813">
        <v>0</v>
      </c>
      <c r="AE327" s="337" t="s">
        <v>1783</v>
      </c>
      <c r="AF327" s="787" t="s">
        <v>1736</v>
      </c>
      <c r="AG327" s="341" t="s">
        <v>1437</v>
      </c>
      <c r="AH327" s="341" t="s">
        <v>1742</v>
      </c>
      <c r="AI327" s="341">
        <v>5000</v>
      </c>
      <c r="AJ327" s="341">
        <v>2500</v>
      </c>
      <c r="AK327" s="341">
        <v>5000</v>
      </c>
      <c r="AL327" s="336">
        <v>0.01</v>
      </c>
      <c r="AM327" s="336">
        <v>0</v>
      </c>
      <c r="AN327" s="647" t="s">
        <v>2152</v>
      </c>
      <c r="AO327" s="334" t="s">
        <v>1324</v>
      </c>
      <c r="AP327" s="337" t="s">
        <v>1744</v>
      </c>
      <c r="AQ327" s="343" t="s">
        <v>669</v>
      </c>
      <c r="AR327" s="336">
        <v>3.0000000000000001E-3</v>
      </c>
      <c r="AS327" s="336">
        <v>3.0000000000000001E-3</v>
      </c>
      <c r="AT327" s="336" t="s">
        <v>1418</v>
      </c>
      <c r="AW327" s="192"/>
      <c r="AX327" s="192"/>
      <c r="AY327" s="178"/>
      <c r="AZ327" s="178"/>
      <c r="BA327" s="178"/>
      <c r="BB327" s="794"/>
      <c r="BC327" s="178"/>
      <c r="BD327" s="178"/>
      <c r="BE327" s="178"/>
      <c r="BF327" s="178"/>
      <c r="BG327" s="794"/>
      <c r="BH327" s="180"/>
      <c r="BI327" s="193"/>
      <c r="BJ327" s="193"/>
      <c r="BK327" s="193"/>
      <c r="BL327" s="180"/>
      <c r="BM327" s="180"/>
      <c r="BN327" s="180"/>
      <c r="BO327" s="180"/>
      <c r="BP327" s="180"/>
      <c r="BQ327" s="180"/>
      <c r="BR327" s="180"/>
      <c r="BS327" s="180"/>
      <c r="BT327" s="181"/>
      <c r="BU327" s="182"/>
      <c r="BV327" s="183"/>
      <c r="BW327" s="179"/>
    </row>
    <row r="328" spans="2:75" customFormat="1" ht="18.75">
      <c r="B328" s="330" t="s">
        <v>800</v>
      </c>
      <c r="C328" s="331">
        <v>33361798000156</v>
      </c>
      <c r="D328" s="332" t="s">
        <v>11</v>
      </c>
      <c r="E328" s="332" t="s">
        <v>661</v>
      </c>
      <c r="F328" s="332" t="s">
        <v>663</v>
      </c>
      <c r="G328" s="333" t="s">
        <v>1418</v>
      </c>
      <c r="H328" s="333" t="s">
        <v>34</v>
      </c>
      <c r="I328" s="333" t="s">
        <v>1418</v>
      </c>
      <c r="J328" s="333" t="s">
        <v>611</v>
      </c>
      <c r="K328" s="334" t="s">
        <v>48</v>
      </c>
      <c r="L328" s="335" t="s">
        <v>1418</v>
      </c>
      <c r="M328" s="335" t="s">
        <v>34</v>
      </c>
      <c r="N328" s="334">
        <v>501859</v>
      </c>
      <c r="O328" s="334" t="s">
        <v>1321</v>
      </c>
      <c r="P328" s="338">
        <v>43552</v>
      </c>
      <c r="Q328" s="339">
        <v>26.624002180000002</v>
      </c>
      <c r="R328" s="339">
        <v>40.151011575799984</v>
      </c>
      <c r="S328" s="334">
        <v>5</v>
      </c>
      <c r="T328" s="336">
        <v>-2.8926231954751191E-2</v>
      </c>
      <c r="U328" s="647">
        <v>-0.28289954484945989</v>
      </c>
      <c r="V328" s="336">
        <v>-1.8948960992636765E-2</v>
      </c>
      <c r="W328" s="647">
        <v>-0.16306994191300991</v>
      </c>
      <c r="X328" s="336">
        <v>2.6359953702751016E-2</v>
      </c>
      <c r="Y328" s="647">
        <v>0.17101953516649684</v>
      </c>
      <c r="Z328" s="336">
        <v>3.3922385007613132E-2</v>
      </c>
      <c r="AA328" s="647">
        <v>0.17776537012465271</v>
      </c>
      <c r="AB328" s="336">
        <v>3.0887479879391541E-2</v>
      </c>
      <c r="AC328" s="340">
        <v>-4.3755720734559835</v>
      </c>
      <c r="AD328" s="813">
        <v>33361923000128</v>
      </c>
      <c r="AE328" s="337" t="s">
        <v>1994</v>
      </c>
      <c r="AF328" s="787" t="s">
        <v>1749</v>
      </c>
      <c r="AG328" s="341" t="s">
        <v>728</v>
      </c>
      <c r="AH328" s="341" t="s">
        <v>1737</v>
      </c>
      <c r="AI328" s="341">
        <v>10000</v>
      </c>
      <c r="AJ328" s="341">
        <v>5000</v>
      </c>
      <c r="AK328" s="341">
        <v>5000</v>
      </c>
      <c r="AL328" s="336">
        <v>8.0000000000000002E-3</v>
      </c>
      <c r="AM328" s="336">
        <v>0</v>
      </c>
      <c r="AN328" s="647" t="s">
        <v>34</v>
      </c>
      <c r="AO328" s="334" t="s">
        <v>1324</v>
      </c>
      <c r="AP328" s="337" t="s">
        <v>1757</v>
      </c>
      <c r="AQ328" s="343" t="s">
        <v>679</v>
      </c>
      <c r="AR328" s="336">
        <v>4.6666666666666697E-3</v>
      </c>
      <c r="AS328" s="336">
        <v>4.6666666666666697E-3</v>
      </c>
      <c r="AT328" s="336" t="s">
        <v>1418</v>
      </c>
      <c r="AW328" s="192"/>
      <c r="AX328" s="192"/>
      <c r="AY328" s="178"/>
      <c r="AZ328" s="178"/>
      <c r="BA328" s="178"/>
      <c r="BB328" s="794"/>
      <c r="BC328" s="178"/>
      <c r="BD328" s="178"/>
      <c r="BE328" s="178"/>
      <c r="BF328" s="178"/>
      <c r="BG328" s="794"/>
      <c r="BH328" s="180"/>
      <c r="BI328" s="193"/>
      <c r="BJ328" s="193"/>
      <c r="BK328" s="193"/>
      <c r="BL328" s="180"/>
      <c r="BM328" s="180"/>
      <c r="BN328" s="180"/>
      <c r="BO328" s="180"/>
      <c r="BP328" s="180"/>
      <c r="BQ328" s="180"/>
      <c r="BR328" s="180"/>
      <c r="BS328" s="180"/>
      <c r="BT328" s="181"/>
      <c r="BU328" s="182"/>
      <c r="BV328" s="183"/>
      <c r="BW328" s="179"/>
    </row>
    <row r="329" spans="2:75" customFormat="1" ht="18.75">
      <c r="B329" s="330" t="s">
        <v>869</v>
      </c>
      <c r="C329" s="331">
        <v>32295478000182</v>
      </c>
      <c r="D329" s="332" t="s">
        <v>11</v>
      </c>
      <c r="E329" s="332" t="s">
        <v>620</v>
      </c>
      <c r="F329" s="332" t="s">
        <v>663</v>
      </c>
      <c r="G329" s="333" t="s">
        <v>738</v>
      </c>
      <c r="H329" s="333" t="s">
        <v>34</v>
      </c>
      <c r="I329" s="333" t="s">
        <v>1418</v>
      </c>
      <c r="J329" s="333" t="s">
        <v>608</v>
      </c>
      <c r="K329" s="334" t="s">
        <v>48</v>
      </c>
      <c r="L329" s="335" t="s">
        <v>1418</v>
      </c>
      <c r="M329" s="335" t="s">
        <v>34</v>
      </c>
      <c r="N329" s="334">
        <v>491225</v>
      </c>
      <c r="O329" s="334" t="s">
        <v>1321</v>
      </c>
      <c r="P329" s="338">
        <v>43555</v>
      </c>
      <c r="Q329" s="339">
        <v>71.389601830000004</v>
      </c>
      <c r="R329" s="339">
        <v>47.56902588266933</v>
      </c>
      <c r="S329" s="334">
        <v>5</v>
      </c>
      <c r="T329" s="336">
        <v>0.10989366040510173</v>
      </c>
      <c r="U329" s="647">
        <v>1.074763783927204</v>
      </c>
      <c r="V329" s="336">
        <v>0.12467462935740592</v>
      </c>
      <c r="W329" s="647">
        <v>1.0729181708294386</v>
      </c>
      <c r="X329" s="336">
        <v>0.17320453394855351</v>
      </c>
      <c r="Y329" s="647">
        <v>1.1237257553119282</v>
      </c>
      <c r="Z329" s="336">
        <v>0.18368427179135738</v>
      </c>
      <c r="AA329" s="647">
        <v>0.9625709558375618</v>
      </c>
      <c r="AB329" s="336">
        <v>1.8744433807798559E-3</v>
      </c>
      <c r="AC329" s="340">
        <v>4.5203797869948019</v>
      </c>
      <c r="AD329" s="813">
        <v>0</v>
      </c>
      <c r="AE329" s="337" t="s">
        <v>1758</v>
      </c>
      <c r="AF329" s="787" t="s">
        <v>1755</v>
      </c>
      <c r="AG329" s="341" t="s">
        <v>1436</v>
      </c>
      <c r="AH329" s="341" t="s">
        <v>1742</v>
      </c>
      <c r="AI329" s="341">
        <v>1000</v>
      </c>
      <c r="AJ329" s="341">
        <v>1000</v>
      </c>
      <c r="AK329" s="341">
        <v>1000</v>
      </c>
      <c r="AL329" s="336">
        <v>4.0000000000000001E-3</v>
      </c>
      <c r="AM329" s="336">
        <v>0</v>
      </c>
      <c r="AN329" s="647" t="s">
        <v>34</v>
      </c>
      <c r="AO329" s="334" t="s">
        <v>1324</v>
      </c>
      <c r="AP329" s="337" t="s">
        <v>1744</v>
      </c>
      <c r="AQ329" s="343" t="s">
        <v>669</v>
      </c>
      <c r="AR329" s="336">
        <v>1.75E-3</v>
      </c>
      <c r="AS329" s="336">
        <v>1.75E-3</v>
      </c>
      <c r="AT329" s="336" t="s">
        <v>1418</v>
      </c>
      <c r="AW329" s="192"/>
      <c r="AX329" s="192"/>
      <c r="AY329" s="178"/>
      <c r="AZ329" s="178"/>
      <c r="BA329" s="178"/>
      <c r="BB329" s="794"/>
      <c r="BC329" s="178"/>
      <c r="BD329" s="178"/>
      <c r="BE329" s="178"/>
      <c r="BF329" s="178"/>
      <c r="BG329" s="794"/>
      <c r="BH329" s="180"/>
      <c r="BI329" s="193"/>
      <c r="BJ329" s="193"/>
      <c r="BK329" s="193"/>
      <c r="BL329" s="180"/>
      <c r="BM329" s="180"/>
      <c r="BN329" s="180"/>
      <c r="BO329" s="180"/>
      <c r="BP329" s="180"/>
      <c r="BQ329" s="180"/>
      <c r="BR329" s="180"/>
      <c r="BS329" s="180"/>
      <c r="BT329" s="181"/>
      <c r="BU329" s="182"/>
      <c r="BV329" s="183"/>
      <c r="BW329" s="179"/>
    </row>
    <row r="330" spans="2:75" customFormat="1" ht="18.75">
      <c r="B330" s="330" t="s">
        <v>158</v>
      </c>
      <c r="C330" s="331">
        <v>12796232000187</v>
      </c>
      <c r="D330" s="332" t="s">
        <v>11</v>
      </c>
      <c r="E330" s="332" t="s">
        <v>620</v>
      </c>
      <c r="F330" s="332" t="s">
        <v>663</v>
      </c>
      <c r="G330" s="333" t="s">
        <v>738</v>
      </c>
      <c r="H330" s="333" t="s">
        <v>34</v>
      </c>
      <c r="I330" s="333" t="s">
        <v>1304</v>
      </c>
      <c r="J330" s="333" t="s">
        <v>608</v>
      </c>
      <c r="K330" s="334" t="s">
        <v>48</v>
      </c>
      <c r="L330" s="335" t="s">
        <v>1418</v>
      </c>
      <c r="M330" s="335" t="s">
        <v>1415</v>
      </c>
      <c r="N330" s="334">
        <v>412171</v>
      </c>
      <c r="O330" s="334" t="s">
        <v>1321</v>
      </c>
      <c r="P330" s="338">
        <v>40455</v>
      </c>
      <c r="Q330" s="339">
        <v>1655.7185810000001</v>
      </c>
      <c r="R330" s="339">
        <v>953.96171469721082</v>
      </c>
      <c r="S330" s="334">
        <v>5</v>
      </c>
      <c r="T330" s="336">
        <v>0.11870530923187395</v>
      </c>
      <c r="U330" s="647">
        <v>1.1609420129605117</v>
      </c>
      <c r="V330" s="336">
        <v>0.13953701624522763</v>
      </c>
      <c r="W330" s="647">
        <v>1.2008200947094625</v>
      </c>
      <c r="X330" s="336">
        <v>0.23075579210457819</v>
      </c>
      <c r="Y330" s="647">
        <v>1.4971099246878865</v>
      </c>
      <c r="Z330" s="336">
        <v>0.19963300076729906</v>
      </c>
      <c r="AA330" s="647">
        <v>1.0461479716868236</v>
      </c>
      <c r="AB330" s="336">
        <v>7.0329139487101686E-3</v>
      </c>
      <c r="AC330" s="340">
        <v>3.3180532320383218</v>
      </c>
      <c r="AD330" s="813">
        <v>0</v>
      </c>
      <c r="AE330" s="337" t="s">
        <v>1857</v>
      </c>
      <c r="AF330" s="787" t="s">
        <v>1857</v>
      </c>
      <c r="AG330" s="341" t="s">
        <v>719</v>
      </c>
      <c r="AH330" s="341" t="s">
        <v>1742</v>
      </c>
      <c r="AI330" s="341">
        <v>1000</v>
      </c>
      <c r="AJ330" s="341">
        <v>1000</v>
      </c>
      <c r="AK330" s="341">
        <v>1000</v>
      </c>
      <c r="AL330" s="336">
        <v>6.0000000000000001E-3</v>
      </c>
      <c r="AM330" s="336">
        <v>0</v>
      </c>
      <c r="AN330" s="647" t="s">
        <v>64</v>
      </c>
      <c r="AO330" s="334" t="s">
        <v>1324</v>
      </c>
      <c r="AP330" s="337" t="s">
        <v>1744</v>
      </c>
      <c r="AQ330" s="343" t="s">
        <v>662</v>
      </c>
      <c r="AR330" s="336">
        <v>1.5E-3</v>
      </c>
      <c r="AS330" s="336">
        <v>1.5E-3</v>
      </c>
      <c r="AT330" s="336" t="s">
        <v>1418</v>
      </c>
      <c r="AW330" s="192"/>
      <c r="AX330" s="192"/>
      <c r="AY330" s="178"/>
      <c r="AZ330" s="178"/>
      <c r="BA330" s="178"/>
      <c r="BB330" s="794"/>
      <c r="BC330" s="178"/>
      <c r="BD330" s="178"/>
      <c r="BE330" s="178"/>
      <c r="BF330" s="178"/>
      <c r="BG330" s="794"/>
      <c r="BH330" s="180"/>
      <c r="BI330" s="193"/>
      <c r="BJ330" s="193"/>
      <c r="BK330" s="193"/>
      <c r="BL330" s="180"/>
      <c r="BM330" s="180"/>
      <c r="BN330" s="180"/>
      <c r="BO330" s="180"/>
      <c r="BP330" s="180"/>
      <c r="BQ330" s="180"/>
      <c r="BR330" s="180"/>
      <c r="BS330" s="180"/>
      <c r="BT330" s="181"/>
      <c r="BU330" s="182"/>
      <c r="BV330" s="183"/>
      <c r="BW330" s="179"/>
    </row>
    <row r="331" spans="2:75" customFormat="1" ht="18.75">
      <c r="B331" s="330" t="s">
        <v>184</v>
      </c>
      <c r="C331" s="331">
        <v>10783480000168</v>
      </c>
      <c r="D331" s="332" t="s">
        <v>11</v>
      </c>
      <c r="E331" s="332" t="s">
        <v>620</v>
      </c>
      <c r="F331" s="332" t="s">
        <v>663</v>
      </c>
      <c r="G331" s="333" t="s">
        <v>738</v>
      </c>
      <c r="H331" s="333" t="s">
        <v>34</v>
      </c>
      <c r="I331" s="333" t="s">
        <v>1418</v>
      </c>
      <c r="J331" s="333" t="s">
        <v>608</v>
      </c>
      <c r="K331" s="334" t="s">
        <v>48</v>
      </c>
      <c r="L331" s="335" t="s">
        <v>1418</v>
      </c>
      <c r="M331" s="335" t="s">
        <v>1415</v>
      </c>
      <c r="N331" s="334">
        <v>259624</v>
      </c>
      <c r="O331" s="334" t="s">
        <v>1321</v>
      </c>
      <c r="P331" s="338">
        <v>39918</v>
      </c>
      <c r="Q331" s="339">
        <v>1675.8874719999999</v>
      </c>
      <c r="R331" s="339">
        <v>1225.7151421792828</v>
      </c>
      <c r="S331" s="334">
        <v>5</v>
      </c>
      <c r="T331" s="336">
        <v>0.11302467750389034</v>
      </c>
      <c r="U331" s="647">
        <v>1.1053852389977694</v>
      </c>
      <c r="V331" s="336">
        <v>0.12887182276487597</v>
      </c>
      <c r="W331" s="647">
        <v>1.1090381504641937</v>
      </c>
      <c r="X331" s="336">
        <v>0.19742774731728385</v>
      </c>
      <c r="Y331" s="647">
        <v>1.2808824308233422</v>
      </c>
      <c r="Z331" s="336">
        <v>0.21454686854211102</v>
      </c>
      <c r="AA331" s="647">
        <v>1.1243019465439743</v>
      </c>
      <c r="AB331" s="336">
        <v>1.5825993579535536E-3</v>
      </c>
      <c r="AC331" s="340">
        <v>8.0060625035242552</v>
      </c>
      <c r="AD331" s="813">
        <v>0</v>
      </c>
      <c r="AE331" s="337" t="s">
        <v>1751</v>
      </c>
      <c r="AF331" s="787" t="s">
        <v>1752</v>
      </c>
      <c r="AG331" s="341" t="s">
        <v>741</v>
      </c>
      <c r="AH331" s="341" t="s">
        <v>1742</v>
      </c>
      <c r="AI331" s="341">
        <v>100</v>
      </c>
      <c r="AJ331" s="341">
        <v>100</v>
      </c>
      <c r="AK331" s="341">
        <v>100</v>
      </c>
      <c r="AL331" s="336">
        <v>4.0000000000000001E-3</v>
      </c>
      <c r="AM331" s="336">
        <v>0</v>
      </c>
      <c r="AN331" s="647" t="s">
        <v>64</v>
      </c>
      <c r="AO331" s="334" t="s">
        <v>1324</v>
      </c>
      <c r="AP331" s="337" t="s">
        <v>1744</v>
      </c>
      <c r="AQ331" s="343" t="s">
        <v>662</v>
      </c>
      <c r="AR331" s="336">
        <v>6.9999999999999999E-4</v>
      </c>
      <c r="AS331" s="336">
        <v>6.9999999999999999E-4</v>
      </c>
      <c r="AT331" s="336" t="s">
        <v>1418</v>
      </c>
      <c r="AW331" s="192"/>
      <c r="AX331" s="192"/>
      <c r="AY331" s="178"/>
      <c r="AZ331" s="178"/>
      <c r="BA331" s="178"/>
      <c r="BB331" s="794"/>
      <c r="BC331" s="178"/>
      <c r="BD331" s="178"/>
      <c r="BE331" s="178"/>
      <c r="BF331" s="178"/>
      <c r="BG331" s="794"/>
      <c r="BH331" s="180"/>
      <c r="BI331" s="193"/>
      <c r="BJ331" s="193"/>
      <c r="BK331" s="193"/>
      <c r="BL331" s="180"/>
      <c r="BM331" s="180"/>
      <c r="BN331" s="180"/>
      <c r="BO331" s="180"/>
      <c r="BP331" s="180"/>
      <c r="BQ331" s="180"/>
      <c r="BR331" s="180"/>
      <c r="BS331" s="180"/>
      <c r="BT331" s="181"/>
      <c r="BU331" s="182"/>
      <c r="BV331" s="183"/>
      <c r="BW331" s="179"/>
    </row>
    <row r="332" spans="2:75" customFormat="1" ht="18.75">
      <c r="B332" s="330" t="s">
        <v>1382</v>
      </c>
      <c r="C332" s="331">
        <v>23600995000127</v>
      </c>
      <c r="D332" s="332" t="s">
        <v>11</v>
      </c>
      <c r="E332" s="332" t="s">
        <v>620</v>
      </c>
      <c r="F332" s="332" t="s">
        <v>663</v>
      </c>
      <c r="G332" s="333" t="s">
        <v>738</v>
      </c>
      <c r="H332" s="333" t="s">
        <v>34</v>
      </c>
      <c r="I332" s="333" t="s">
        <v>1418</v>
      </c>
      <c r="J332" s="333" t="s">
        <v>608</v>
      </c>
      <c r="K332" s="334" t="s">
        <v>48</v>
      </c>
      <c r="L332" s="335" t="s">
        <v>1418</v>
      </c>
      <c r="M332" s="335" t="s">
        <v>34</v>
      </c>
      <c r="N332" s="334">
        <v>415359</v>
      </c>
      <c r="O332" s="334" t="s">
        <v>1321</v>
      </c>
      <c r="P332" s="338">
        <v>42458</v>
      </c>
      <c r="Q332" s="339">
        <v>60.179001999999997</v>
      </c>
      <c r="R332" s="339">
        <v>59.155681499999993</v>
      </c>
      <c r="S332" s="334">
        <v>5</v>
      </c>
      <c r="T332" s="336">
        <v>0.10881259635157758</v>
      </c>
      <c r="U332" s="647">
        <v>1.0641909402476848</v>
      </c>
      <c r="V332" s="336">
        <v>0.12123810704498617</v>
      </c>
      <c r="W332" s="647">
        <v>1.043344333293607</v>
      </c>
      <c r="X332" s="336">
        <v>0.17833391757764394</v>
      </c>
      <c r="Y332" s="647">
        <v>1.1570044482045541</v>
      </c>
      <c r="Z332" s="336">
        <v>0.19560106485927942</v>
      </c>
      <c r="AA332" s="647">
        <v>1.0250191925975252</v>
      </c>
      <c r="AB332" s="336">
        <v>4.4206941369587588E-3</v>
      </c>
      <c r="AC332" s="340">
        <v>1.1393399999821554</v>
      </c>
      <c r="AD332" s="813">
        <v>0</v>
      </c>
      <c r="AE332" s="337" t="s">
        <v>1874</v>
      </c>
      <c r="AF332" s="787" t="s">
        <v>1755</v>
      </c>
      <c r="AG332" s="341" t="s">
        <v>1436</v>
      </c>
      <c r="AH332" s="341" t="s">
        <v>1742</v>
      </c>
      <c r="AI332" s="341">
        <v>100</v>
      </c>
      <c r="AJ332" s="341">
        <v>100</v>
      </c>
      <c r="AK332" s="341">
        <v>100</v>
      </c>
      <c r="AL332" s="336">
        <v>8.0000000000000002E-3</v>
      </c>
      <c r="AM332" s="336">
        <v>0.2</v>
      </c>
      <c r="AN332" s="647" t="s">
        <v>34</v>
      </c>
      <c r="AO332" s="334" t="s">
        <v>1324</v>
      </c>
      <c r="AP332" s="337" t="s">
        <v>1744</v>
      </c>
      <c r="AQ332" s="343" t="s">
        <v>675</v>
      </c>
      <c r="AR332" s="336">
        <v>2.6664000000000002E-3</v>
      </c>
      <c r="AS332" s="336">
        <v>2.6664000000000002E-3</v>
      </c>
      <c r="AT332" s="336" t="s">
        <v>1418</v>
      </c>
      <c r="AW332" s="192"/>
      <c r="AX332" s="192"/>
      <c r="AY332" s="178"/>
      <c r="AZ332" s="178"/>
      <c r="BA332" s="178"/>
      <c r="BB332" s="794"/>
      <c r="BC332" s="178"/>
      <c r="BD332" s="178"/>
      <c r="BE332" s="178"/>
      <c r="BF332" s="178"/>
      <c r="BG332" s="794"/>
      <c r="BH332" s="180"/>
      <c r="BI332" s="193"/>
      <c r="BJ332" s="193"/>
      <c r="BK332" s="193"/>
      <c r="BL332" s="180"/>
      <c r="BM332" s="180"/>
      <c r="BN332" s="180"/>
      <c r="BO332" s="180"/>
      <c r="BP332" s="180"/>
      <c r="BQ332" s="180"/>
      <c r="BR332" s="180"/>
      <c r="BS332" s="180"/>
      <c r="BT332" s="181"/>
      <c r="BU332" s="182"/>
      <c r="BV332" s="183"/>
      <c r="BW332" s="179"/>
    </row>
    <row r="333" spans="2:75" customFormat="1" ht="18.75">
      <c r="B333" s="330" t="s">
        <v>1301</v>
      </c>
      <c r="C333" s="331">
        <v>42102422000118</v>
      </c>
      <c r="D333" s="332" t="s">
        <v>11</v>
      </c>
      <c r="E333" s="332" t="s">
        <v>620</v>
      </c>
      <c r="F333" s="332" t="s">
        <v>663</v>
      </c>
      <c r="G333" s="333" t="s">
        <v>738</v>
      </c>
      <c r="H333" s="333" t="s">
        <v>34</v>
      </c>
      <c r="I333" s="333" t="s">
        <v>1304</v>
      </c>
      <c r="J333" s="333" t="s">
        <v>608</v>
      </c>
      <c r="K333" s="334" t="s">
        <v>48</v>
      </c>
      <c r="L333" s="335" t="s">
        <v>1418</v>
      </c>
      <c r="M333" s="335" t="s">
        <v>1415</v>
      </c>
      <c r="N333" s="334">
        <v>615315</v>
      </c>
      <c r="O333" s="334" t="s">
        <v>1321</v>
      </c>
      <c r="P333" s="338">
        <v>44323</v>
      </c>
      <c r="Q333" s="339">
        <v>74.20906497</v>
      </c>
      <c r="R333" s="339">
        <v>61.822922013565609</v>
      </c>
      <c r="S333" s="334">
        <v>5</v>
      </c>
      <c r="T333" s="336">
        <v>0.10729847354188848</v>
      </c>
      <c r="U333" s="647">
        <v>1.0493827670166438</v>
      </c>
      <c r="V333" s="336">
        <v>0.1219623175883735</v>
      </c>
      <c r="W333" s="647">
        <v>1.0495767051523519</v>
      </c>
      <c r="X333" s="336"/>
      <c r="Y333" s="647"/>
      <c r="Z333" s="336"/>
      <c r="AA333" s="647"/>
      <c r="AB333" s="336">
        <v>2.2627594822325799E-3</v>
      </c>
      <c r="AC333" s="340">
        <v>2.545955169582141</v>
      </c>
      <c r="AD333" s="813">
        <v>0</v>
      </c>
      <c r="AE333" s="337" t="s">
        <v>1958</v>
      </c>
      <c r="AF333" s="787" t="s">
        <v>2040</v>
      </c>
      <c r="AG333" s="341" t="s">
        <v>928</v>
      </c>
      <c r="AH333" s="341" t="s">
        <v>1812</v>
      </c>
      <c r="AI333" s="341">
        <v>0</v>
      </c>
      <c r="AJ333" s="341">
        <v>0</v>
      </c>
      <c r="AK333" s="341">
        <v>0</v>
      </c>
      <c r="AL333" s="336">
        <v>0</v>
      </c>
      <c r="AM333" s="336">
        <v>0</v>
      </c>
      <c r="AN333" s="647" t="s">
        <v>64</v>
      </c>
      <c r="AO333" s="334" t="s">
        <v>1324</v>
      </c>
      <c r="AP333" s="337" t="s">
        <v>1744</v>
      </c>
      <c r="AQ333" s="343" t="s">
        <v>677</v>
      </c>
      <c r="AR333" s="336">
        <v>0</v>
      </c>
      <c r="AS333" s="336">
        <v>0</v>
      </c>
      <c r="AT333" s="336" t="s">
        <v>1418</v>
      </c>
      <c r="AW333" s="192"/>
      <c r="AX333" s="192"/>
      <c r="AY333" s="178"/>
      <c r="AZ333" s="178"/>
      <c r="BA333" s="178"/>
      <c r="BB333" s="794"/>
      <c r="BC333" s="178"/>
      <c r="BD333" s="178"/>
      <c r="BE333" s="178"/>
      <c r="BF333" s="178"/>
      <c r="BG333" s="794"/>
      <c r="BH333" s="180"/>
      <c r="BI333" s="193"/>
      <c r="BJ333" s="193"/>
      <c r="BK333" s="193"/>
      <c r="BL333" s="212"/>
      <c r="BM333" s="180"/>
      <c r="BN333" s="180"/>
      <c r="BO333" s="180"/>
      <c r="BP333" s="180"/>
      <c r="BQ333" s="180"/>
      <c r="BR333" s="180"/>
      <c r="BS333" s="180"/>
      <c r="BT333" s="181"/>
      <c r="BU333" s="182"/>
      <c r="BV333" s="183"/>
      <c r="BW333" s="179"/>
    </row>
    <row r="334" spans="2:75" customFormat="1" ht="18.75">
      <c r="B334" s="330" t="s">
        <v>1150</v>
      </c>
      <c r="C334" s="331">
        <v>27717045000138</v>
      </c>
      <c r="D334" s="332" t="s">
        <v>11</v>
      </c>
      <c r="E334" s="332" t="s">
        <v>620</v>
      </c>
      <c r="F334" s="332" t="s">
        <v>692</v>
      </c>
      <c r="G334" s="333" t="s">
        <v>738</v>
      </c>
      <c r="H334" s="333" t="s">
        <v>34</v>
      </c>
      <c r="I334" s="333" t="s">
        <v>1418</v>
      </c>
      <c r="J334" s="333" t="s">
        <v>608</v>
      </c>
      <c r="K334" s="334" t="s">
        <v>48</v>
      </c>
      <c r="L334" s="335" t="s">
        <v>1418</v>
      </c>
      <c r="M334" s="335" t="s">
        <v>1415</v>
      </c>
      <c r="N334" s="334">
        <v>447137</v>
      </c>
      <c r="O334" s="334" t="s">
        <v>1321</v>
      </c>
      <c r="P334" s="338">
        <v>42894</v>
      </c>
      <c r="Q334" s="339">
        <v>61.617637000000002</v>
      </c>
      <c r="R334" s="339">
        <v>51.707996803999997</v>
      </c>
      <c r="S334" s="334">
        <v>5</v>
      </c>
      <c r="T334" s="336">
        <v>9.6892354540647485E-2</v>
      </c>
      <c r="U334" s="647">
        <v>0.94761056475727357</v>
      </c>
      <c r="V334" s="336">
        <v>0.1094740762811568</v>
      </c>
      <c r="W334" s="647">
        <v>0.94210607468586816</v>
      </c>
      <c r="X334" s="336">
        <v>0.18061073523006654</v>
      </c>
      <c r="Y334" s="647">
        <v>1.1717761090719079</v>
      </c>
      <c r="Z334" s="336">
        <v>0.16967095559899659</v>
      </c>
      <c r="AA334" s="647">
        <v>0.88913619177101</v>
      </c>
      <c r="AB334" s="336">
        <v>1.1320147504063139E-2</v>
      </c>
      <c r="AC334" s="340">
        <v>-0.59428175326258015</v>
      </c>
      <c r="AD334" s="813">
        <v>26751126000191</v>
      </c>
      <c r="AE334" s="337" t="s">
        <v>1936</v>
      </c>
      <c r="AF334" s="787" t="s">
        <v>1736</v>
      </c>
      <c r="AG334" s="341" t="s">
        <v>1437</v>
      </c>
      <c r="AH334" s="341" t="s">
        <v>1742</v>
      </c>
      <c r="AI334" s="341">
        <v>100</v>
      </c>
      <c r="AJ334" s="341">
        <v>100</v>
      </c>
      <c r="AK334" s="341">
        <v>100</v>
      </c>
      <c r="AL334" s="336">
        <v>3.0000000000000001E-3</v>
      </c>
      <c r="AM334" s="336">
        <v>0</v>
      </c>
      <c r="AN334" s="647" t="s">
        <v>64</v>
      </c>
      <c r="AO334" s="334" t="s">
        <v>1324</v>
      </c>
      <c r="AP334" s="337" t="s">
        <v>1744</v>
      </c>
      <c r="AQ334" s="343" t="s">
        <v>675</v>
      </c>
      <c r="AR334" s="336">
        <v>4.0000000000000002E-4</v>
      </c>
      <c r="AS334" s="336">
        <v>4.0000000000000002E-4</v>
      </c>
      <c r="AT334" s="336" t="s">
        <v>1418</v>
      </c>
      <c r="AW334" s="192"/>
      <c r="AX334" s="192"/>
      <c r="AY334" s="178"/>
      <c r="AZ334" s="178"/>
      <c r="BA334" s="178"/>
      <c r="BB334" s="794"/>
      <c r="BC334" s="178"/>
      <c r="BD334" s="178"/>
      <c r="BE334" s="178"/>
      <c r="BF334" s="178"/>
      <c r="BG334" s="794"/>
      <c r="BH334" s="180"/>
      <c r="BI334" s="193"/>
      <c r="BJ334" s="193"/>
      <c r="BK334" s="193"/>
      <c r="BL334" s="180"/>
      <c r="BM334" s="180"/>
      <c r="BN334" s="180"/>
      <c r="BO334" s="180"/>
      <c r="BP334" s="180"/>
      <c r="BQ334" s="180"/>
      <c r="BR334" s="180"/>
      <c r="BS334" s="180"/>
      <c r="BT334" s="181"/>
      <c r="BU334" s="182"/>
      <c r="BV334" s="183"/>
      <c r="BW334" s="179"/>
    </row>
    <row r="335" spans="2:75" customFormat="1" ht="18.75">
      <c r="B335" s="330" t="s">
        <v>798</v>
      </c>
      <c r="C335" s="331">
        <v>39293607000142</v>
      </c>
      <c r="D335" s="332" t="s">
        <v>13</v>
      </c>
      <c r="E335" s="332" t="s">
        <v>616</v>
      </c>
      <c r="F335" s="332" t="s">
        <v>617</v>
      </c>
      <c r="G335" s="333" t="s">
        <v>34</v>
      </c>
      <c r="H335" s="333" t="s">
        <v>1338</v>
      </c>
      <c r="I335" s="333" t="s">
        <v>34</v>
      </c>
      <c r="J335" s="333" t="s">
        <v>608</v>
      </c>
      <c r="K335" s="334" t="s">
        <v>48</v>
      </c>
      <c r="L335" s="335" t="s">
        <v>1418</v>
      </c>
      <c r="M335" s="335" t="s">
        <v>1415</v>
      </c>
      <c r="N335" s="334">
        <v>570461</v>
      </c>
      <c r="O335" s="334" t="s">
        <v>1321</v>
      </c>
      <c r="P335" s="338">
        <v>44193</v>
      </c>
      <c r="Q335" s="339">
        <v>0</v>
      </c>
      <c r="R335" s="339">
        <v>0</v>
      </c>
      <c r="S335" s="334">
        <v>5</v>
      </c>
      <c r="T335" s="336"/>
      <c r="U335" s="647"/>
      <c r="V335" s="336"/>
      <c r="W335" s="647"/>
      <c r="X335" s="336"/>
      <c r="Y335" s="647"/>
      <c r="Z335" s="336"/>
      <c r="AA335" s="647"/>
      <c r="AB335" s="336"/>
      <c r="AC335" s="340"/>
      <c r="AD335" s="813">
        <v>37243087000138</v>
      </c>
      <c r="AE335" s="337" t="s">
        <v>1790</v>
      </c>
      <c r="AF335" s="787" t="s">
        <v>1790</v>
      </c>
      <c r="AG335" s="341" t="s">
        <v>1439</v>
      </c>
      <c r="AH335" s="341" t="s">
        <v>1737</v>
      </c>
      <c r="AI335" s="341">
        <v>1000</v>
      </c>
      <c r="AJ335" s="341">
        <v>0</v>
      </c>
      <c r="AK335" s="341">
        <v>0</v>
      </c>
      <c r="AL335" s="336">
        <v>6.0000000000000001E-3</v>
      </c>
      <c r="AM335" s="336">
        <v>0</v>
      </c>
      <c r="AN335" s="647" t="s">
        <v>64</v>
      </c>
      <c r="AO335" s="334" t="s">
        <v>1324</v>
      </c>
      <c r="AP335" s="337" t="s">
        <v>1757</v>
      </c>
      <c r="AQ335" s="343" t="s">
        <v>679</v>
      </c>
      <c r="AR335" s="336">
        <v>1.9997999999999999E-3</v>
      </c>
      <c r="AS335" s="336">
        <v>1.9997999999999999E-3</v>
      </c>
      <c r="AT335" s="336" t="s">
        <v>1418</v>
      </c>
      <c r="AW335" s="192"/>
      <c r="AX335" s="192"/>
      <c r="AY335" s="178"/>
      <c r="AZ335" s="178"/>
      <c r="BA335" s="178"/>
      <c r="BB335" s="794"/>
      <c r="BC335" s="178"/>
      <c r="BD335" s="178"/>
      <c r="BE335" s="178"/>
      <c r="BF335" s="178"/>
      <c r="BG335" s="794"/>
      <c r="BH335" s="180"/>
      <c r="BI335" s="193"/>
      <c r="BJ335" s="193"/>
      <c r="BK335" s="193"/>
      <c r="BL335" s="180"/>
      <c r="BM335" s="180"/>
      <c r="BN335" s="180"/>
      <c r="BO335" s="180"/>
      <c r="BP335" s="180"/>
      <c r="BQ335" s="180"/>
      <c r="BR335" s="180"/>
      <c r="BS335" s="180"/>
      <c r="BT335" s="181"/>
      <c r="BU335" s="182"/>
      <c r="BV335" s="183"/>
      <c r="BW335" s="179"/>
    </row>
    <row r="336" spans="2:75" customFormat="1" ht="18.75">
      <c r="B336" s="330" t="s">
        <v>92</v>
      </c>
      <c r="C336" s="331">
        <v>6041290000106</v>
      </c>
      <c r="D336" s="332" t="s">
        <v>13</v>
      </c>
      <c r="E336" s="332" t="s">
        <v>615</v>
      </c>
      <c r="F336" s="332" t="s">
        <v>619</v>
      </c>
      <c r="G336" s="333" t="s">
        <v>34</v>
      </c>
      <c r="H336" s="333" t="s">
        <v>1338</v>
      </c>
      <c r="I336" s="333" t="s">
        <v>34</v>
      </c>
      <c r="J336" s="333" t="s">
        <v>611</v>
      </c>
      <c r="K336" s="334" t="s">
        <v>48</v>
      </c>
      <c r="L336" s="335" t="s">
        <v>1418</v>
      </c>
      <c r="M336" s="335" t="s">
        <v>34</v>
      </c>
      <c r="N336" s="334">
        <v>129925</v>
      </c>
      <c r="O336" s="334" t="s">
        <v>1321</v>
      </c>
      <c r="P336" s="338">
        <v>37980</v>
      </c>
      <c r="Q336" s="339">
        <v>262.67695099999997</v>
      </c>
      <c r="R336" s="339">
        <v>450.77926919600014</v>
      </c>
      <c r="S336" s="334">
        <v>5</v>
      </c>
      <c r="T336" s="336">
        <v>6.051301617269278E-2</v>
      </c>
      <c r="U336" s="647">
        <v>0.59181938247269517</v>
      </c>
      <c r="V336" s="336">
        <v>0.10173194640814387</v>
      </c>
      <c r="W336" s="647">
        <v>0.87547927286988547</v>
      </c>
      <c r="X336" s="336">
        <v>0.17528540662785197</v>
      </c>
      <c r="Y336" s="647">
        <v>1.1372261537711694</v>
      </c>
      <c r="Z336" s="336">
        <v>0.33282211463472544</v>
      </c>
      <c r="AA336" s="647">
        <v>1.7441063292110341</v>
      </c>
      <c r="AB336" s="336">
        <v>0.11269928239059879</v>
      </c>
      <c r="AC336" s="340">
        <v>-0.12839023170324651</v>
      </c>
      <c r="AD336" s="813">
        <v>22118342000143</v>
      </c>
      <c r="AE336" s="337" t="s">
        <v>1765</v>
      </c>
      <c r="AF336" s="787" t="s">
        <v>1736</v>
      </c>
      <c r="AG336" s="341" t="s">
        <v>1437</v>
      </c>
      <c r="AH336" s="341" t="s">
        <v>1742</v>
      </c>
      <c r="AI336" s="341">
        <v>1000</v>
      </c>
      <c r="AJ336" s="341">
        <v>1000</v>
      </c>
      <c r="AK336" s="341">
        <v>1000</v>
      </c>
      <c r="AL336" s="336">
        <v>0.02</v>
      </c>
      <c r="AM336" s="336">
        <v>0.2</v>
      </c>
      <c r="AN336" s="647" t="s">
        <v>64</v>
      </c>
      <c r="AO336" s="334" t="s">
        <v>1324</v>
      </c>
      <c r="AP336" s="337" t="s">
        <v>1757</v>
      </c>
      <c r="AQ336" s="343" t="s">
        <v>668</v>
      </c>
      <c r="AR336" s="336">
        <v>5.0000000000000001E-3</v>
      </c>
      <c r="AS336" s="336">
        <v>5.0000000000000001E-3</v>
      </c>
      <c r="AT336" s="336" t="s">
        <v>1418</v>
      </c>
      <c r="AW336" s="192"/>
      <c r="AX336" s="192"/>
      <c r="AY336" s="178"/>
      <c r="AZ336" s="178"/>
      <c r="BA336" s="178"/>
      <c r="BB336" s="794"/>
      <c r="BC336" s="178"/>
      <c r="BD336" s="178"/>
      <c r="BE336" s="178"/>
      <c r="BF336" s="178"/>
      <c r="BG336" s="794"/>
      <c r="BH336" s="180"/>
      <c r="BI336" s="193"/>
      <c r="BJ336" s="193"/>
      <c r="BK336" s="193"/>
      <c r="BL336" s="180"/>
      <c r="BM336" s="180"/>
      <c r="BN336" s="180"/>
      <c r="BO336" s="180"/>
      <c r="BP336" s="180"/>
      <c r="BQ336" s="180"/>
      <c r="BR336" s="180"/>
      <c r="BS336" s="180"/>
      <c r="BT336" s="181"/>
      <c r="BU336" s="182"/>
      <c r="BV336" s="183"/>
      <c r="BW336" s="179"/>
    </row>
    <row r="337" spans="2:75" customFormat="1" ht="18.75">
      <c r="B337" s="330" t="s">
        <v>496</v>
      </c>
      <c r="C337" s="331">
        <v>33361831000148</v>
      </c>
      <c r="D337" s="332" t="s">
        <v>13</v>
      </c>
      <c r="E337" s="332" t="s">
        <v>615</v>
      </c>
      <c r="F337" s="332" t="s">
        <v>619</v>
      </c>
      <c r="G337" s="333" t="s">
        <v>34</v>
      </c>
      <c r="H337" s="333" t="s">
        <v>1338</v>
      </c>
      <c r="I337" s="333" t="s">
        <v>34</v>
      </c>
      <c r="J337" s="333" t="s">
        <v>1418</v>
      </c>
      <c r="K337" s="334" t="s">
        <v>48</v>
      </c>
      <c r="L337" s="335" t="s">
        <v>1418</v>
      </c>
      <c r="M337" s="335" t="s">
        <v>34</v>
      </c>
      <c r="N337" s="334">
        <v>501794</v>
      </c>
      <c r="O337" s="334" t="s">
        <v>1321</v>
      </c>
      <c r="P337" s="338">
        <v>39902</v>
      </c>
      <c r="Q337" s="339">
        <v>42.13222279</v>
      </c>
      <c r="R337" s="339">
        <v>90.142958442599976</v>
      </c>
      <c r="S337" s="334">
        <v>5</v>
      </c>
      <c r="T337" s="336">
        <v>-0.15394550675245322</v>
      </c>
      <c r="U337" s="647">
        <v>-1.5055923585213149</v>
      </c>
      <c r="V337" s="336">
        <v>-0.13897521017195669</v>
      </c>
      <c r="W337" s="647">
        <v>-1.195985334441062</v>
      </c>
      <c r="X337" s="336">
        <v>3.3524149743759279E-2</v>
      </c>
      <c r="Y337" s="647">
        <v>0.21749979422123952</v>
      </c>
      <c r="Z337" s="336">
        <v>1.182377917214672E-2</v>
      </c>
      <c r="AA337" s="647">
        <v>6.1960810843256026E-2</v>
      </c>
      <c r="AB337" s="336">
        <v>0.12737052014905242</v>
      </c>
      <c r="AC337" s="340">
        <v>-2.0034199692393857</v>
      </c>
      <c r="AD337" s="813">
        <v>32222759000105</v>
      </c>
      <c r="AE337" s="337" t="s">
        <v>1994</v>
      </c>
      <c r="AF337" s="787" t="s">
        <v>1749</v>
      </c>
      <c r="AG337" s="341" t="s">
        <v>728</v>
      </c>
      <c r="AH337" s="341" t="s">
        <v>1737</v>
      </c>
      <c r="AI337" s="341">
        <v>10000</v>
      </c>
      <c r="AJ337" s="341">
        <v>5000</v>
      </c>
      <c r="AK337" s="341">
        <v>5000</v>
      </c>
      <c r="AL337" s="336">
        <v>9.0000000000000011E-3</v>
      </c>
      <c r="AM337" s="336">
        <v>0</v>
      </c>
      <c r="AN337" s="647" t="s">
        <v>34</v>
      </c>
      <c r="AO337" s="334" t="s">
        <v>1324</v>
      </c>
      <c r="AP337" s="337" t="s">
        <v>1757</v>
      </c>
      <c r="AQ337" s="343" t="s">
        <v>679</v>
      </c>
      <c r="AR337" s="336">
        <v>5.3334000000000003E-3</v>
      </c>
      <c r="AS337" s="336">
        <v>5.3334000000000003E-3</v>
      </c>
      <c r="AT337" s="336" t="s">
        <v>1418</v>
      </c>
      <c r="AW337" s="192"/>
      <c r="AX337" s="192"/>
      <c r="AY337" s="178"/>
      <c r="AZ337" s="178"/>
      <c r="BA337" s="178"/>
      <c r="BB337" s="794"/>
      <c r="BC337" s="178"/>
      <c r="BD337" s="178"/>
      <c r="BE337" s="178"/>
      <c r="BF337" s="178"/>
      <c r="BG337" s="794"/>
      <c r="BH337" s="180"/>
      <c r="BI337" s="193"/>
      <c r="BJ337" s="193"/>
      <c r="BK337" s="193"/>
      <c r="BL337" s="180"/>
      <c r="BM337" s="180"/>
      <c r="BN337" s="180"/>
      <c r="BO337" s="180"/>
      <c r="BP337" s="180"/>
      <c r="BQ337" s="180"/>
      <c r="BR337" s="180"/>
      <c r="BS337" s="180"/>
      <c r="BT337" s="181"/>
      <c r="BU337" s="182"/>
      <c r="BV337" s="183"/>
      <c r="BW337" s="179"/>
    </row>
    <row r="338" spans="2:75" customFormat="1" ht="18.75">
      <c r="B338" s="330" t="s">
        <v>807</v>
      </c>
      <c r="C338" s="331">
        <v>26845868000186</v>
      </c>
      <c r="D338" s="332" t="s">
        <v>13</v>
      </c>
      <c r="E338" s="332" t="s">
        <v>615</v>
      </c>
      <c r="F338" s="332" t="s">
        <v>619</v>
      </c>
      <c r="G338" s="333" t="s">
        <v>34</v>
      </c>
      <c r="H338" s="333" t="s">
        <v>1338</v>
      </c>
      <c r="I338" s="333" t="s">
        <v>34</v>
      </c>
      <c r="J338" s="333" t="s">
        <v>1418</v>
      </c>
      <c r="K338" s="334" t="s">
        <v>48</v>
      </c>
      <c r="L338" s="335" t="s">
        <v>1418</v>
      </c>
      <c r="M338" s="335" t="s">
        <v>34</v>
      </c>
      <c r="N338" s="334">
        <v>459453</v>
      </c>
      <c r="O338" s="334" t="s">
        <v>1321</v>
      </c>
      <c r="P338" s="338">
        <v>43155</v>
      </c>
      <c r="Q338" s="339">
        <v>29.972328210000001</v>
      </c>
      <c r="R338" s="339">
        <v>85.019405677719959</v>
      </c>
      <c r="S338" s="334">
        <v>5</v>
      </c>
      <c r="T338" s="336">
        <v>-0.12736509312682065</v>
      </c>
      <c r="U338" s="647">
        <v>-1.245634997729747</v>
      </c>
      <c r="V338" s="336">
        <v>-0.12514080198829858</v>
      </c>
      <c r="W338" s="647">
        <v>-1.0769299340005509</v>
      </c>
      <c r="X338" s="336">
        <v>-4.2281384859754745E-4</v>
      </c>
      <c r="Y338" s="647">
        <v>-2.7431545845834956E-3</v>
      </c>
      <c r="Z338" s="336">
        <v>-1.936512130058865E-2</v>
      </c>
      <c r="AA338" s="647">
        <v>-0.10148012749502594</v>
      </c>
      <c r="AB338" s="336">
        <v>8.7372981244261821E-2</v>
      </c>
      <c r="AC338" s="340">
        <v>-2.7622067135452251</v>
      </c>
      <c r="AD338" s="813">
        <v>0</v>
      </c>
      <c r="AE338" s="337" t="s">
        <v>1763</v>
      </c>
      <c r="AF338" s="787" t="s">
        <v>1749</v>
      </c>
      <c r="AG338" s="341" t="s">
        <v>728</v>
      </c>
      <c r="AH338" s="341" t="s">
        <v>1737</v>
      </c>
      <c r="AI338" s="341">
        <v>25000</v>
      </c>
      <c r="AJ338" s="341">
        <v>5000</v>
      </c>
      <c r="AK338" s="341">
        <v>5000</v>
      </c>
      <c r="AL338" s="336">
        <v>2.0000000000000001E-4</v>
      </c>
      <c r="AM338" s="336">
        <v>0</v>
      </c>
      <c r="AN338" s="647" t="s">
        <v>34</v>
      </c>
      <c r="AO338" s="334" t="s">
        <v>1324</v>
      </c>
      <c r="AP338" s="337" t="s">
        <v>1757</v>
      </c>
      <c r="AQ338" s="343" t="s">
        <v>679</v>
      </c>
      <c r="AR338" s="336">
        <v>4.0400000000000002E-3</v>
      </c>
      <c r="AS338" s="336">
        <v>4.0400000000000002E-3</v>
      </c>
      <c r="AT338" s="336" t="s">
        <v>1418</v>
      </c>
      <c r="AW338" s="192"/>
      <c r="AX338" s="192"/>
      <c r="AY338" s="178"/>
      <c r="AZ338" s="178"/>
      <c r="BA338" s="178"/>
      <c r="BB338" s="794"/>
      <c r="BC338" s="178"/>
      <c r="BD338" s="178"/>
      <c r="BE338" s="178"/>
      <c r="BF338" s="178"/>
      <c r="BG338" s="794"/>
      <c r="BH338" s="180"/>
      <c r="BI338" s="193"/>
      <c r="BJ338" s="193"/>
      <c r="BK338" s="193"/>
      <c r="BL338" s="180"/>
      <c r="BM338" s="180"/>
      <c r="BN338" s="180"/>
      <c r="BO338" s="180"/>
      <c r="BP338" s="180"/>
      <c r="BQ338" s="180"/>
      <c r="BR338" s="180"/>
      <c r="BS338" s="180"/>
      <c r="BT338" s="181"/>
      <c r="BU338" s="182"/>
      <c r="BV338" s="183"/>
      <c r="BW338" s="179"/>
    </row>
    <row r="339" spans="2:75" customFormat="1" ht="18.75">
      <c r="B339" s="330" t="s">
        <v>873</v>
      </c>
      <c r="C339" s="331">
        <v>29177909000100</v>
      </c>
      <c r="D339" s="332" t="s">
        <v>13</v>
      </c>
      <c r="E339" s="332" t="s">
        <v>615</v>
      </c>
      <c r="F339" s="332" t="s">
        <v>619</v>
      </c>
      <c r="G339" s="333" t="s">
        <v>34</v>
      </c>
      <c r="H339" s="333" t="s">
        <v>1338</v>
      </c>
      <c r="I339" s="333" t="s">
        <v>34</v>
      </c>
      <c r="J339" s="333" t="s">
        <v>611</v>
      </c>
      <c r="K339" s="334" t="s">
        <v>48</v>
      </c>
      <c r="L339" s="335" t="s">
        <v>1418</v>
      </c>
      <c r="M339" s="335" t="s">
        <v>34</v>
      </c>
      <c r="N339" s="334">
        <v>483516</v>
      </c>
      <c r="O339" s="334" t="s">
        <v>1321</v>
      </c>
      <c r="P339" s="338">
        <v>43463</v>
      </c>
      <c r="Q339" s="339">
        <v>53.921362109999997</v>
      </c>
      <c r="R339" s="339">
        <v>168.16546770234126</v>
      </c>
      <c r="S339" s="334">
        <v>5</v>
      </c>
      <c r="T339" s="336">
        <v>-0.10015014138519118</v>
      </c>
      <c r="U339" s="647">
        <v>-0.97947183230776735</v>
      </c>
      <c r="V339" s="336">
        <v>-9.6226952583962744E-2</v>
      </c>
      <c r="W339" s="647">
        <v>-0.82810469526167119</v>
      </c>
      <c r="X339" s="336">
        <v>-3.5237114501817435E-2</v>
      </c>
      <c r="Y339" s="647">
        <v>-0.22861325974485777</v>
      </c>
      <c r="Z339" s="336">
        <v>5.8117887704331572E-2</v>
      </c>
      <c r="AA339" s="647">
        <v>0.30455841522654908</v>
      </c>
      <c r="AB339" s="336">
        <v>0.10155051732992508</v>
      </c>
      <c r="AC339" s="340">
        <v>-2.0918493726710583</v>
      </c>
      <c r="AD339" s="813">
        <v>31964457000140</v>
      </c>
      <c r="AE339" s="337" t="s">
        <v>1758</v>
      </c>
      <c r="AF339" s="787" t="s">
        <v>1755</v>
      </c>
      <c r="AG339" s="341" t="s">
        <v>1436</v>
      </c>
      <c r="AH339" s="341" t="s">
        <v>1737</v>
      </c>
      <c r="AI339" s="341">
        <v>5000</v>
      </c>
      <c r="AJ339" s="341">
        <v>5000</v>
      </c>
      <c r="AK339" s="341">
        <v>5000</v>
      </c>
      <c r="AL339" s="336">
        <v>0.01</v>
      </c>
      <c r="AM339" s="336">
        <v>0</v>
      </c>
      <c r="AN339" s="647" t="s">
        <v>34</v>
      </c>
      <c r="AO339" s="334" t="s">
        <v>1324</v>
      </c>
      <c r="AP339" s="337" t="s">
        <v>1757</v>
      </c>
      <c r="AQ339" s="343" t="s">
        <v>679</v>
      </c>
      <c r="AR339" s="336">
        <v>8.0000000000000002E-3</v>
      </c>
      <c r="AS339" s="336">
        <v>8.0000000000000002E-3</v>
      </c>
      <c r="AT339" s="336" t="s">
        <v>1418</v>
      </c>
      <c r="AW339" s="192"/>
      <c r="AX339" s="192"/>
      <c r="AY339" s="178"/>
      <c r="AZ339" s="178"/>
      <c r="BA339" s="178"/>
      <c r="BB339" s="794"/>
      <c r="BC339" s="178"/>
      <c r="BD339" s="178"/>
      <c r="BE339" s="178"/>
      <c r="BF339" s="178"/>
      <c r="BG339" s="794"/>
      <c r="BH339" s="180"/>
      <c r="BI339" s="193"/>
      <c r="BJ339" s="193"/>
      <c r="BK339" s="193"/>
      <c r="BL339" s="180"/>
      <c r="BM339" s="180"/>
      <c r="BN339" s="180"/>
      <c r="BO339" s="180"/>
      <c r="BP339" s="180"/>
      <c r="BQ339" s="180"/>
      <c r="BR339" s="180"/>
      <c r="BS339" s="180"/>
      <c r="BT339" s="181"/>
      <c r="BU339" s="182"/>
      <c r="BV339" s="183"/>
      <c r="BW339" s="179"/>
    </row>
    <row r="340" spans="2:75" customFormat="1" ht="18.75">
      <c r="B340" s="330" t="s">
        <v>188</v>
      </c>
      <c r="C340" s="331">
        <v>27011904000179</v>
      </c>
      <c r="D340" s="332" t="s">
        <v>13</v>
      </c>
      <c r="E340" s="332" t="s">
        <v>615</v>
      </c>
      <c r="F340" s="332" t="s">
        <v>619</v>
      </c>
      <c r="G340" s="333" t="s">
        <v>34</v>
      </c>
      <c r="H340" s="333" t="s">
        <v>1337</v>
      </c>
      <c r="I340" s="333" t="s">
        <v>34</v>
      </c>
      <c r="J340" s="333" t="s">
        <v>1418</v>
      </c>
      <c r="K340" s="334" t="s">
        <v>48</v>
      </c>
      <c r="L340" s="335" t="s">
        <v>1418</v>
      </c>
      <c r="M340" s="335" t="s">
        <v>1415</v>
      </c>
      <c r="N340" s="334">
        <v>443328</v>
      </c>
      <c r="O340" s="334" t="s">
        <v>1321</v>
      </c>
      <c r="P340" s="338">
        <v>42743</v>
      </c>
      <c r="Q340" s="339">
        <v>57.947965000000003</v>
      </c>
      <c r="R340" s="339">
        <v>63.686145044176676</v>
      </c>
      <c r="S340" s="334">
        <v>5</v>
      </c>
      <c r="T340" s="336">
        <v>9.4931117283068023E-2</v>
      </c>
      <c r="U340" s="647">
        <v>0.9284295968255033</v>
      </c>
      <c r="V340" s="336">
        <v>0.10446196173580358</v>
      </c>
      <c r="W340" s="647">
        <v>0.89897309087268173</v>
      </c>
      <c r="X340" s="336">
        <v>0.18837817178632243</v>
      </c>
      <c r="Y340" s="647">
        <v>1.2221701046102045</v>
      </c>
      <c r="Z340" s="336">
        <v>0.47962684562681868</v>
      </c>
      <c r="AA340" s="647">
        <v>2.5134153661494061</v>
      </c>
      <c r="AB340" s="336">
        <v>3.3998813719482268E-2</v>
      </c>
      <c r="AC340" s="340">
        <v>-0.3452906253764918</v>
      </c>
      <c r="AD340" s="813">
        <v>0</v>
      </c>
      <c r="AE340" s="337" t="s">
        <v>1859</v>
      </c>
      <c r="AF340" s="787" t="s">
        <v>1860</v>
      </c>
      <c r="AG340" s="341" t="s">
        <v>1438</v>
      </c>
      <c r="AH340" s="341" t="s">
        <v>1737</v>
      </c>
      <c r="AI340" s="341">
        <v>50000</v>
      </c>
      <c r="AJ340" s="341">
        <v>1000</v>
      </c>
      <c r="AK340" s="341">
        <v>50000</v>
      </c>
      <c r="AL340" s="336">
        <v>0</v>
      </c>
      <c r="AM340" s="336">
        <v>0</v>
      </c>
      <c r="AN340" s="647" t="s">
        <v>2147</v>
      </c>
      <c r="AO340" s="334" t="s">
        <v>1324</v>
      </c>
      <c r="AP340" s="337" t="s">
        <v>1757</v>
      </c>
      <c r="AQ340" s="343" t="s">
        <v>668</v>
      </c>
      <c r="AR340" s="336">
        <v>3.0000000000000001E-3</v>
      </c>
      <c r="AS340" s="336">
        <v>3.0000000000000001E-3</v>
      </c>
      <c r="AT340" s="336" t="s">
        <v>1418</v>
      </c>
      <c r="AW340" s="192"/>
      <c r="AX340" s="192"/>
      <c r="AY340" s="178"/>
      <c r="AZ340" s="178"/>
      <c r="BA340" s="178"/>
      <c r="BB340" s="794"/>
      <c r="BC340" s="178"/>
      <c r="BD340" s="178"/>
      <c r="BE340" s="178"/>
      <c r="BF340" s="178"/>
      <c r="BG340" s="794"/>
      <c r="BH340" s="180"/>
      <c r="BI340" s="193"/>
      <c r="BJ340" s="193"/>
      <c r="BK340" s="193"/>
      <c r="BL340" s="180"/>
      <c r="BM340" s="180"/>
      <c r="BN340" s="180"/>
      <c r="BO340" s="180"/>
      <c r="BP340" s="180"/>
      <c r="BQ340" s="180"/>
      <c r="BR340" s="180"/>
      <c r="BS340" s="180"/>
      <c r="BT340" s="181"/>
      <c r="BU340" s="182"/>
      <c r="BV340" s="183"/>
      <c r="BW340" s="179"/>
    </row>
    <row r="341" spans="2:75" customFormat="1" ht="18.75">
      <c r="B341" s="330" t="s">
        <v>189</v>
      </c>
      <c r="C341" s="331">
        <v>12813445000170</v>
      </c>
      <c r="D341" s="332" t="s">
        <v>13</v>
      </c>
      <c r="E341" s="332" t="s">
        <v>615</v>
      </c>
      <c r="F341" s="332" t="s">
        <v>619</v>
      </c>
      <c r="G341" s="333" t="s">
        <v>34</v>
      </c>
      <c r="H341" s="333" t="s">
        <v>1337</v>
      </c>
      <c r="I341" s="333" t="s">
        <v>34</v>
      </c>
      <c r="J341" s="333" t="s">
        <v>1418</v>
      </c>
      <c r="K341" s="334" t="s">
        <v>48</v>
      </c>
      <c r="L341" s="335" t="s">
        <v>1418</v>
      </c>
      <c r="M341" s="335" t="s">
        <v>1415</v>
      </c>
      <c r="N341" s="334">
        <v>263168</v>
      </c>
      <c r="O341" s="334" t="s">
        <v>1321</v>
      </c>
      <c r="P341" s="338">
        <v>40519</v>
      </c>
      <c r="Q341" s="339">
        <v>0</v>
      </c>
      <c r="R341" s="339">
        <v>0</v>
      </c>
      <c r="S341" s="334">
        <v>5</v>
      </c>
      <c r="T341" s="336"/>
      <c r="U341" s="647"/>
      <c r="V341" s="336"/>
      <c r="W341" s="647"/>
      <c r="X341" s="336"/>
      <c r="Y341" s="647"/>
      <c r="Z341" s="336"/>
      <c r="AA341" s="647"/>
      <c r="AB341" s="336"/>
      <c r="AC341" s="340"/>
      <c r="AD341" s="813">
        <v>0</v>
      </c>
      <c r="AE341" s="337" t="s">
        <v>1859</v>
      </c>
      <c r="AF341" s="787" t="s">
        <v>1860</v>
      </c>
      <c r="AG341" s="341" t="s">
        <v>1438</v>
      </c>
      <c r="AH341" s="341" t="s">
        <v>1742</v>
      </c>
      <c r="AI341" s="341">
        <v>20000</v>
      </c>
      <c r="AJ341" s="341">
        <v>5000</v>
      </c>
      <c r="AK341" s="341">
        <v>20000</v>
      </c>
      <c r="AL341" s="336">
        <v>6.0000000000000001E-3</v>
      </c>
      <c r="AM341" s="336">
        <v>0.2</v>
      </c>
      <c r="AN341" s="647" t="s">
        <v>2152</v>
      </c>
      <c r="AO341" s="334" t="s">
        <v>1324</v>
      </c>
      <c r="AP341" s="337" t="s">
        <v>1757</v>
      </c>
      <c r="AQ341" s="343" t="s">
        <v>668</v>
      </c>
      <c r="AR341" s="336">
        <v>2.3999999999999998E-3</v>
      </c>
      <c r="AS341" s="336">
        <v>2.3999999999999998E-3</v>
      </c>
      <c r="AT341" s="336" t="s">
        <v>1418</v>
      </c>
      <c r="AW341" s="192"/>
      <c r="AX341" s="192"/>
      <c r="AY341" s="178"/>
      <c r="AZ341" s="178"/>
      <c r="BA341" s="178"/>
      <c r="BB341" s="794"/>
      <c r="BC341" s="178"/>
      <c r="BD341" s="178"/>
      <c r="BE341" s="178"/>
      <c r="BF341" s="178"/>
      <c r="BG341" s="794"/>
      <c r="BH341" s="180"/>
      <c r="BI341" s="193"/>
      <c r="BJ341" s="193"/>
      <c r="BK341" s="193"/>
      <c r="BL341" s="180"/>
      <c r="BM341" s="180"/>
      <c r="BN341" s="180"/>
      <c r="BO341" s="180"/>
      <c r="BP341" s="180"/>
      <c r="BQ341" s="180"/>
      <c r="BR341" s="180"/>
      <c r="BS341" s="180"/>
      <c r="BT341" s="181"/>
      <c r="BU341" s="182"/>
      <c r="BV341" s="183"/>
      <c r="BW341" s="179"/>
    </row>
    <row r="342" spans="2:75" customFormat="1" ht="18.75">
      <c r="B342" s="330" t="s">
        <v>941</v>
      </c>
      <c r="C342" s="331">
        <v>30294047000176</v>
      </c>
      <c r="D342" s="332" t="s">
        <v>13</v>
      </c>
      <c r="E342" s="332" t="s">
        <v>615</v>
      </c>
      <c r="F342" s="332" t="s">
        <v>619</v>
      </c>
      <c r="G342" s="333" t="s">
        <v>34</v>
      </c>
      <c r="H342" s="333" t="s">
        <v>1337</v>
      </c>
      <c r="I342" s="333" t="s">
        <v>34</v>
      </c>
      <c r="J342" s="333" t="s">
        <v>1418</v>
      </c>
      <c r="K342" s="334" t="s">
        <v>48</v>
      </c>
      <c r="L342" s="335" t="s">
        <v>1418</v>
      </c>
      <c r="M342" s="335" t="s">
        <v>34</v>
      </c>
      <c r="N342" s="334">
        <v>470627</v>
      </c>
      <c r="O342" s="334" t="s">
        <v>1321</v>
      </c>
      <c r="P342" s="338">
        <v>43280</v>
      </c>
      <c r="Q342" s="339">
        <v>12.7686256</v>
      </c>
      <c r="R342" s="339">
        <v>14.137780640839992</v>
      </c>
      <c r="S342" s="334">
        <v>5</v>
      </c>
      <c r="T342" s="336">
        <v>-3.2595530734682243E-2</v>
      </c>
      <c r="U342" s="647">
        <v>-0.31878541330211441</v>
      </c>
      <c r="V342" s="336">
        <v>-3.1039202801488974E-2</v>
      </c>
      <c r="W342" s="647">
        <v>-0.26711548985887806</v>
      </c>
      <c r="X342" s="336">
        <v>5.3602561163104356E-2</v>
      </c>
      <c r="Y342" s="647">
        <v>0.34776559918203176</v>
      </c>
      <c r="Z342" s="336">
        <v>8.4366329257912875E-2</v>
      </c>
      <c r="AA342" s="647">
        <v>0.44210959056167071</v>
      </c>
      <c r="AB342" s="336">
        <v>4.6590488041401271E-2</v>
      </c>
      <c r="AC342" s="340">
        <v>-3.1603153857866944</v>
      </c>
      <c r="AD342" s="813">
        <v>30294098000106</v>
      </c>
      <c r="AE342" s="337" t="s">
        <v>1764</v>
      </c>
      <c r="AF342" s="787" t="s">
        <v>1736</v>
      </c>
      <c r="AG342" s="341" t="s">
        <v>1437</v>
      </c>
      <c r="AH342" s="341" t="s">
        <v>1737</v>
      </c>
      <c r="AI342" s="341">
        <v>5000</v>
      </c>
      <c r="AJ342" s="341">
        <v>0</v>
      </c>
      <c r="AK342" s="341">
        <v>100</v>
      </c>
      <c r="AL342" s="336">
        <v>9.300000000000001E-3</v>
      </c>
      <c r="AM342" s="336">
        <v>0</v>
      </c>
      <c r="AN342" s="647" t="s">
        <v>34</v>
      </c>
      <c r="AO342" s="334" t="s">
        <v>1324</v>
      </c>
      <c r="AP342" s="337" t="s">
        <v>1757</v>
      </c>
      <c r="AQ342" s="343" t="s">
        <v>679</v>
      </c>
      <c r="AR342" s="336">
        <v>4.6499999999999996E-3</v>
      </c>
      <c r="AS342" s="336">
        <v>4.6499999999999996E-3</v>
      </c>
      <c r="AT342" s="336" t="s">
        <v>1418</v>
      </c>
      <c r="AW342" s="192"/>
      <c r="AX342" s="192"/>
      <c r="AY342" s="178"/>
      <c r="AZ342" s="178"/>
      <c r="BA342" s="178"/>
      <c r="BB342" s="794"/>
      <c r="BC342" s="178"/>
      <c r="BD342" s="178"/>
      <c r="BE342" s="178"/>
      <c r="BF342" s="178"/>
      <c r="BG342" s="794"/>
      <c r="BH342" s="180"/>
      <c r="BI342" s="193"/>
      <c r="BJ342" s="193"/>
      <c r="BK342" s="193"/>
      <c r="BL342" s="180"/>
      <c r="BM342" s="180"/>
      <c r="BN342" s="180"/>
      <c r="BO342" s="180"/>
      <c r="BP342" s="180"/>
      <c r="BQ342" s="180"/>
      <c r="BR342" s="180"/>
      <c r="BS342" s="180"/>
      <c r="BT342" s="181"/>
      <c r="BU342" s="182"/>
      <c r="BV342" s="183"/>
      <c r="BW342" s="179"/>
    </row>
    <row r="343" spans="2:75" customFormat="1" ht="18.75">
      <c r="B343" s="330" t="s">
        <v>957</v>
      </c>
      <c r="C343" s="331">
        <v>10447046000107</v>
      </c>
      <c r="D343" s="332" t="s">
        <v>13</v>
      </c>
      <c r="E343" s="332" t="s">
        <v>615</v>
      </c>
      <c r="F343" s="332" t="s">
        <v>619</v>
      </c>
      <c r="G343" s="333" t="s">
        <v>34</v>
      </c>
      <c r="H343" s="333" t="s">
        <v>1337</v>
      </c>
      <c r="I343" s="333" t="s">
        <v>34</v>
      </c>
      <c r="J343" s="333" t="s">
        <v>608</v>
      </c>
      <c r="K343" s="334" t="s">
        <v>48</v>
      </c>
      <c r="L343" s="335" t="s">
        <v>1418</v>
      </c>
      <c r="M343" s="335" t="s">
        <v>34</v>
      </c>
      <c r="N343" s="334">
        <v>226025</v>
      </c>
      <c r="O343" s="334" t="s">
        <v>1321</v>
      </c>
      <c r="P343" s="338">
        <v>39740</v>
      </c>
      <c r="Q343" s="339">
        <v>68.501722999999998</v>
      </c>
      <c r="R343" s="339">
        <v>79.535167964143412</v>
      </c>
      <c r="S343" s="334">
        <v>5</v>
      </c>
      <c r="T343" s="336">
        <v>7.7400651693805278E-2</v>
      </c>
      <c r="U343" s="647">
        <v>0.75698103954506002</v>
      </c>
      <c r="V343" s="336">
        <v>7.3660458958752395E-2</v>
      </c>
      <c r="W343" s="647">
        <v>0.63390318700624171</v>
      </c>
      <c r="X343" s="336">
        <v>8.2812268978904591E-2</v>
      </c>
      <c r="Y343" s="647">
        <v>0.53727392341273805</v>
      </c>
      <c r="Z343" s="336">
        <v>0.17748690980676063</v>
      </c>
      <c r="AA343" s="647">
        <v>0.93009457345050239</v>
      </c>
      <c r="AB343" s="336">
        <v>3.8794802355074272E-2</v>
      </c>
      <c r="AC343" s="340">
        <v>-1.0965637623037354</v>
      </c>
      <c r="AD343" s="813">
        <v>0</v>
      </c>
      <c r="AE343" s="337" t="s">
        <v>1829</v>
      </c>
      <c r="AF343" s="787" t="s">
        <v>1755</v>
      </c>
      <c r="AG343" s="341" t="s">
        <v>1436</v>
      </c>
      <c r="AH343" s="341" t="s">
        <v>1742</v>
      </c>
      <c r="AI343" s="341">
        <v>1000</v>
      </c>
      <c r="AJ343" s="341">
        <v>300</v>
      </c>
      <c r="AK343" s="341">
        <v>0</v>
      </c>
      <c r="AL343" s="336">
        <v>1.4999999999999999E-2</v>
      </c>
      <c r="AM343" s="336">
        <v>0.2</v>
      </c>
      <c r="AN343" s="647" t="s">
        <v>34</v>
      </c>
      <c r="AO343" s="334" t="s">
        <v>1324</v>
      </c>
      <c r="AP343" s="337" t="s">
        <v>1757</v>
      </c>
      <c r="AQ343" s="343" t="s">
        <v>668</v>
      </c>
      <c r="AR343" s="336">
        <v>4.0000000000000001E-3</v>
      </c>
      <c r="AS343" s="336">
        <v>4.0000000000000001E-3</v>
      </c>
      <c r="AT343" s="336" t="s">
        <v>1418</v>
      </c>
      <c r="AW343" s="192"/>
      <c r="AX343" s="192"/>
      <c r="AY343" s="178"/>
      <c r="AZ343" s="178"/>
      <c r="BA343" s="178"/>
      <c r="BB343" s="794"/>
      <c r="BC343" s="178"/>
      <c r="BD343" s="178"/>
      <c r="BE343" s="178"/>
      <c r="BF343" s="178"/>
      <c r="BG343" s="794"/>
      <c r="BH343" s="180"/>
      <c r="BI343" s="193"/>
      <c r="BJ343" s="193"/>
      <c r="BK343" s="193"/>
      <c r="BL343" s="180"/>
      <c r="BM343" s="180"/>
      <c r="BN343" s="180"/>
      <c r="BO343" s="180"/>
      <c r="BP343" s="180"/>
      <c r="BQ343" s="180"/>
      <c r="BR343" s="180"/>
      <c r="BS343" s="180"/>
      <c r="BT343" s="181"/>
      <c r="BU343" s="182"/>
      <c r="BV343" s="183"/>
      <c r="BW343" s="179"/>
    </row>
    <row r="344" spans="2:75" customFormat="1" ht="18.75">
      <c r="B344" s="330" t="s">
        <v>968</v>
      </c>
      <c r="C344" s="331">
        <v>42084858000121</v>
      </c>
      <c r="D344" s="332" t="s">
        <v>13</v>
      </c>
      <c r="E344" s="332" t="s">
        <v>616</v>
      </c>
      <c r="F344" s="332" t="s">
        <v>619</v>
      </c>
      <c r="G344" s="333" t="s">
        <v>34</v>
      </c>
      <c r="H344" s="333" t="s">
        <v>865</v>
      </c>
      <c r="I344" s="333" t="s">
        <v>34</v>
      </c>
      <c r="J344" s="333" t="s">
        <v>1418</v>
      </c>
      <c r="K344" s="334" t="s">
        <v>1418</v>
      </c>
      <c r="L344" s="335" t="s">
        <v>1418</v>
      </c>
      <c r="M344" s="335" t="s">
        <v>34</v>
      </c>
      <c r="N344" s="334">
        <v>602701</v>
      </c>
      <c r="O344" s="334" t="s">
        <v>1321</v>
      </c>
      <c r="P344" s="338">
        <v>44395</v>
      </c>
      <c r="Q344" s="339">
        <v>3.5894746799999999</v>
      </c>
      <c r="R344" s="339">
        <v>3.7160970505521487</v>
      </c>
      <c r="S344" s="334">
        <v>5</v>
      </c>
      <c r="T344" s="336">
        <v>-5.9670620054088075E-2</v>
      </c>
      <c r="U344" s="647">
        <v>-0.58358071941734069</v>
      </c>
      <c r="V344" s="336">
        <v>-5.9670620054088075E-2</v>
      </c>
      <c r="W344" s="647">
        <v>-0.5135101892876619</v>
      </c>
      <c r="X344" s="336"/>
      <c r="Y344" s="647"/>
      <c r="Z344" s="336"/>
      <c r="AA344" s="647"/>
      <c r="AB344" s="336">
        <v>5.7318728725411112E-2</v>
      </c>
      <c r="AC344" s="340">
        <v>-3.068317413033991</v>
      </c>
      <c r="AD344" s="813">
        <v>42084903000148</v>
      </c>
      <c r="AE344" s="337" t="s">
        <v>2068</v>
      </c>
      <c r="AF344" s="787" t="s">
        <v>1780</v>
      </c>
      <c r="AG344" s="341" t="s">
        <v>719</v>
      </c>
      <c r="AH344" s="341" t="s">
        <v>1812</v>
      </c>
      <c r="AI344" s="341">
        <v>10000</v>
      </c>
      <c r="AJ344" s="341">
        <v>5000</v>
      </c>
      <c r="AK344" s="341">
        <v>5000</v>
      </c>
      <c r="AL344" s="336">
        <v>0</v>
      </c>
      <c r="AM344" s="336">
        <v>0</v>
      </c>
      <c r="AN344" s="647" t="s">
        <v>64</v>
      </c>
      <c r="AO344" s="334" t="s">
        <v>1324</v>
      </c>
      <c r="AP344" s="337" t="s">
        <v>1757</v>
      </c>
      <c r="AQ344" s="343" t="s">
        <v>668</v>
      </c>
      <c r="AR344" s="336">
        <v>4.9872900000000001E-3</v>
      </c>
      <c r="AS344" s="336">
        <v>4.9872900000000001E-3</v>
      </c>
      <c r="AT344" s="336" t="s">
        <v>1418</v>
      </c>
      <c r="AW344" s="192"/>
      <c r="AX344" s="192"/>
      <c r="AY344" s="178"/>
      <c r="AZ344" s="178"/>
      <c r="BA344" s="178"/>
      <c r="BB344" s="794"/>
      <c r="BC344" s="178"/>
      <c r="BD344" s="178"/>
      <c r="BE344" s="178"/>
      <c r="BF344" s="178"/>
      <c r="BG344" s="794"/>
      <c r="BH344" s="180"/>
      <c r="BI344" s="193"/>
      <c r="BJ344" s="193"/>
      <c r="BK344" s="193"/>
      <c r="BL344" s="180"/>
      <c r="BM344" s="180"/>
      <c r="BN344" s="180"/>
      <c r="BO344" s="180"/>
      <c r="BP344" s="180"/>
      <c r="BQ344" s="180"/>
      <c r="BR344" s="180"/>
      <c r="BS344" s="180"/>
      <c r="BT344" s="181"/>
      <c r="BU344" s="182"/>
      <c r="BV344" s="183"/>
      <c r="BW344" s="179"/>
    </row>
    <row r="345" spans="2:75" customFormat="1" ht="18.75">
      <c r="B345" s="330" t="s">
        <v>1019</v>
      </c>
      <c r="C345" s="331">
        <v>24454718000116</v>
      </c>
      <c r="D345" s="332" t="s">
        <v>13</v>
      </c>
      <c r="E345" s="332" t="s">
        <v>615</v>
      </c>
      <c r="F345" s="332" t="s">
        <v>619</v>
      </c>
      <c r="G345" s="333" t="s">
        <v>34</v>
      </c>
      <c r="H345" s="333" t="s">
        <v>1338</v>
      </c>
      <c r="I345" s="333" t="s">
        <v>34</v>
      </c>
      <c r="J345" s="333" t="s">
        <v>611</v>
      </c>
      <c r="K345" s="334" t="s">
        <v>49</v>
      </c>
      <c r="L345" s="335" t="s">
        <v>1418</v>
      </c>
      <c r="M345" s="335" t="s">
        <v>34</v>
      </c>
      <c r="N345" s="334">
        <v>419761</v>
      </c>
      <c r="O345" s="334" t="s">
        <v>1321</v>
      </c>
      <c r="P345" s="338">
        <v>42509</v>
      </c>
      <c r="Q345" s="339">
        <v>276.53504400000003</v>
      </c>
      <c r="R345" s="339">
        <v>407.72233380400036</v>
      </c>
      <c r="S345" s="334">
        <v>5</v>
      </c>
      <c r="T345" s="336">
        <v>-0.1750040509012688</v>
      </c>
      <c r="U345" s="647">
        <v>-1.7115456456349398</v>
      </c>
      <c r="V345" s="336">
        <v>-0.19493166917733518</v>
      </c>
      <c r="W345" s="647">
        <v>-1.6775323977977565</v>
      </c>
      <c r="X345" s="336">
        <v>-0.11166144787479604</v>
      </c>
      <c r="Y345" s="647">
        <v>-0.72444318859227297</v>
      </c>
      <c r="Z345" s="336">
        <v>0.35313558146428048</v>
      </c>
      <c r="AA345" s="647">
        <v>1.8505561247858526</v>
      </c>
      <c r="AB345" s="336">
        <v>0.17960109525163623</v>
      </c>
      <c r="AC345" s="340">
        <v>-1.732356376382193</v>
      </c>
      <c r="AD345" s="813">
        <v>0</v>
      </c>
      <c r="AE345" s="337" t="s">
        <v>1901</v>
      </c>
      <c r="AF345" s="787" t="s">
        <v>1736</v>
      </c>
      <c r="AG345" s="341" t="s">
        <v>1437</v>
      </c>
      <c r="AH345" s="341" t="s">
        <v>1737</v>
      </c>
      <c r="AI345" s="341">
        <v>5000</v>
      </c>
      <c r="AJ345" s="341">
        <v>1000</v>
      </c>
      <c r="AK345" s="341">
        <v>1000</v>
      </c>
      <c r="AL345" s="336">
        <v>1.3999999999999999E-2</v>
      </c>
      <c r="AM345" s="336">
        <v>0</v>
      </c>
      <c r="AN345" s="647" t="s">
        <v>2147</v>
      </c>
      <c r="AO345" s="334" t="s">
        <v>1324</v>
      </c>
      <c r="AP345" s="337" t="s">
        <v>1757</v>
      </c>
      <c r="AQ345" s="343" t="s">
        <v>679</v>
      </c>
      <c r="AR345" s="336">
        <v>7.4666666666666701E-3</v>
      </c>
      <c r="AS345" s="336">
        <v>7.4666666666666701E-3</v>
      </c>
      <c r="AT345" s="336" t="s">
        <v>1418</v>
      </c>
      <c r="AW345" s="192"/>
      <c r="AX345" s="192"/>
      <c r="AY345" s="178"/>
      <c r="AZ345" s="178"/>
      <c r="BA345" s="178"/>
      <c r="BB345" s="794"/>
      <c r="BC345" s="178"/>
      <c r="BD345" s="178"/>
      <c r="BE345" s="178"/>
      <c r="BF345" s="178"/>
      <c r="BG345" s="794"/>
      <c r="BH345" s="180"/>
      <c r="BI345" s="193"/>
      <c r="BJ345" s="193"/>
      <c r="BK345" s="193"/>
      <c r="BL345" s="212"/>
      <c r="BM345" s="180"/>
      <c r="BN345" s="180"/>
      <c r="BO345" s="180"/>
      <c r="BP345" s="180"/>
      <c r="BQ345" s="180"/>
      <c r="BR345" s="180"/>
      <c r="BS345" s="180"/>
      <c r="BT345" s="181"/>
      <c r="BU345" s="182"/>
      <c r="BV345" s="183"/>
      <c r="BW345" s="179"/>
    </row>
    <row r="346" spans="2:75" customFormat="1" ht="18.75">
      <c r="B346" s="330" t="s">
        <v>1022</v>
      </c>
      <c r="C346" s="331">
        <v>19821469000110</v>
      </c>
      <c r="D346" s="332" t="s">
        <v>13</v>
      </c>
      <c r="E346" s="332" t="s">
        <v>615</v>
      </c>
      <c r="F346" s="332" t="s">
        <v>619</v>
      </c>
      <c r="G346" s="333" t="s">
        <v>34</v>
      </c>
      <c r="H346" s="333" t="s">
        <v>865</v>
      </c>
      <c r="I346" s="333" t="s">
        <v>34</v>
      </c>
      <c r="J346" s="333" t="s">
        <v>611</v>
      </c>
      <c r="K346" s="334" t="s">
        <v>48</v>
      </c>
      <c r="L346" s="335" t="s">
        <v>1418</v>
      </c>
      <c r="M346" s="335" t="s">
        <v>34</v>
      </c>
      <c r="N346" s="334">
        <v>405396</v>
      </c>
      <c r="O346" s="334" t="s">
        <v>1321</v>
      </c>
      <c r="P346" s="338">
        <v>42280</v>
      </c>
      <c r="Q346" s="339">
        <v>116.84698</v>
      </c>
      <c r="R346" s="339">
        <v>256.42695991999994</v>
      </c>
      <c r="S346" s="334">
        <v>5</v>
      </c>
      <c r="T346" s="336">
        <v>-2.7333115922831386E-2</v>
      </c>
      <c r="U346" s="647">
        <v>-0.2673188151841685</v>
      </c>
      <c r="V346" s="336">
        <v>-3.2857999086015721E-2</v>
      </c>
      <c r="W346" s="647">
        <v>-0.28276758838737387</v>
      </c>
      <c r="X346" s="336">
        <v>9.4110299646235296E-2</v>
      </c>
      <c r="Y346" s="647">
        <v>0.61057389862559563</v>
      </c>
      <c r="Z346" s="336">
        <v>0.1952364701124798</v>
      </c>
      <c r="AA346" s="647">
        <v>1.0231085863681639</v>
      </c>
      <c r="AB346" s="336">
        <v>6.7478392748903257E-2</v>
      </c>
      <c r="AC346" s="340">
        <v>-2.2089950041897062</v>
      </c>
      <c r="AD346" s="813">
        <v>26094770000134</v>
      </c>
      <c r="AE346" s="337" t="s">
        <v>1901</v>
      </c>
      <c r="AF346" s="787" t="s">
        <v>1736</v>
      </c>
      <c r="AG346" s="341" t="s">
        <v>1437</v>
      </c>
      <c r="AH346" s="341" t="s">
        <v>1737</v>
      </c>
      <c r="AI346" s="341">
        <v>10000</v>
      </c>
      <c r="AJ346" s="341">
        <v>1000</v>
      </c>
      <c r="AK346" s="341">
        <v>1000</v>
      </c>
      <c r="AL346" s="336">
        <v>1.3999999999999999E-2</v>
      </c>
      <c r="AM346" s="336">
        <v>0</v>
      </c>
      <c r="AN346" s="647" t="s">
        <v>34</v>
      </c>
      <c r="AO346" s="334" t="s">
        <v>1324</v>
      </c>
      <c r="AP346" s="337" t="s">
        <v>1757</v>
      </c>
      <c r="AQ346" s="343" t="s">
        <v>679</v>
      </c>
      <c r="AR346" s="336">
        <v>6.6666666666666697E-3</v>
      </c>
      <c r="AS346" s="336">
        <v>6.6666666666666697E-3</v>
      </c>
      <c r="AT346" s="336" t="s">
        <v>1418</v>
      </c>
      <c r="AW346" s="192"/>
      <c r="AX346" s="192"/>
      <c r="AY346" s="178"/>
      <c r="AZ346" s="178"/>
      <c r="BA346" s="178"/>
      <c r="BB346" s="794"/>
      <c r="BC346" s="178"/>
      <c r="BD346" s="178"/>
      <c r="BE346" s="178"/>
      <c r="BF346" s="178"/>
      <c r="BG346" s="794"/>
      <c r="BH346" s="180"/>
      <c r="BI346" s="193"/>
      <c r="BJ346" s="193"/>
      <c r="BK346" s="193"/>
      <c r="BL346" s="212"/>
      <c r="BM346" s="180"/>
      <c r="BN346" s="180"/>
      <c r="BO346" s="180"/>
      <c r="BP346" s="180"/>
      <c r="BQ346" s="180"/>
      <c r="BR346" s="180"/>
      <c r="BS346" s="180"/>
      <c r="BT346" s="181"/>
      <c r="BU346" s="182"/>
      <c r="BV346" s="183"/>
      <c r="BW346" s="179"/>
    </row>
    <row r="347" spans="2:75" customFormat="1" ht="18.75">
      <c r="B347" s="330" t="s">
        <v>1036</v>
      </c>
      <c r="C347" s="331">
        <v>13503226000157</v>
      </c>
      <c r="D347" s="332" t="s">
        <v>13</v>
      </c>
      <c r="E347" s="332" t="s">
        <v>615</v>
      </c>
      <c r="F347" s="332" t="s">
        <v>619</v>
      </c>
      <c r="G347" s="333" t="s">
        <v>34</v>
      </c>
      <c r="H347" s="333" t="s">
        <v>1337</v>
      </c>
      <c r="I347" s="333" t="s">
        <v>34</v>
      </c>
      <c r="J347" s="333" t="s">
        <v>1418</v>
      </c>
      <c r="K347" s="334" t="s">
        <v>48</v>
      </c>
      <c r="L347" s="335" t="s">
        <v>1418</v>
      </c>
      <c r="M347" s="335" t="s">
        <v>34</v>
      </c>
      <c r="N347" s="334">
        <v>273589</v>
      </c>
      <c r="O347" s="334" t="s">
        <v>1321</v>
      </c>
      <c r="P347" s="338">
        <v>40669</v>
      </c>
      <c r="Q347" s="339">
        <v>48.682910999999997</v>
      </c>
      <c r="R347" s="339">
        <v>38.499380642857176</v>
      </c>
      <c r="S347" s="334">
        <v>5</v>
      </c>
      <c r="T347" s="336">
        <v>0.10977427694846309</v>
      </c>
      <c r="U347" s="647">
        <v>1.0735962096092471</v>
      </c>
      <c r="V347" s="336">
        <v>0.10967591478600403</v>
      </c>
      <c r="W347" s="647">
        <v>0.94384304555588239</v>
      </c>
      <c r="X347" s="336">
        <v>0.14825496698383578</v>
      </c>
      <c r="Y347" s="647">
        <v>0.96185660360449921</v>
      </c>
      <c r="Z347" s="336">
        <v>0.14190098582762123</v>
      </c>
      <c r="AA347" s="647">
        <v>0.7436116670758548</v>
      </c>
      <c r="AB347" s="336">
        <v>2.0473016692795082E-2</v>
      </c>
      <c r="AC347" s="340">
        <v>-0.31873752163524149</v>
      </c>
      <c r="AD347" s="813">
        <v>0</v>
      </c>
      <c r="AE347" s="337" t="s">
        <v>1854</v>
      </c>
      <c r="AF347" s="787" t="s">
        <v>1755</v>
      </c>
      <c r="AG347" s="341" t="s">
        <v>1436</v>
      </c>
      <c r="AH347" s="341" t="s">
        <v>1742</v>
      </c>
      <c r="AI347" s="341">
        <v>5000</v>
      </c>
      <c r="AJ347" s="341">
        <v>1000</v>
      </c>
      <c r="AK347" s="341">
        <v>1000</v>
      </c>
      <c r="AL347" s="336">
        <v>0</v>
      </c>
      <c r="AM347" s="336">
        <v>0.2</v>
      </c>
      <c r="AN347" s="647" t="s">
        <v>2152</v>
      </c>
      <c r="AO347" s="334" t="s">
        <v>1324</v>
      </c>
      <c r="AP347" s="337" t="s">
        <v>1757</v>
      </c>
      <c r="AQ347" s="343" t="s">
        <v>668</v>
      </c>
      <c r="AR347" s="336">
        <v>4.0000000000000001E-3</v>
      </c>
      <c r="AS347" s="336">
        <v>4.0000000000000001E-3</v>
      </c>
      <c r="AT347" s="336" t="s">
        <v>1418</v>
      </c>
      <c r="AW347" s="192"/>
      <c r="AX347" s="192"/>
      <c r="AY347" s="178"/>
      <c r="AZ347" s="178"/>
      <c r="BA347" s="178"/>
      <c r="BB347" s="794"/>
      <c r="BC347" s="178"/>
      <c r="BD347" s="178"/>
      <c r="BE347" s="178"/>
      <c r="BF347" s="178"/>
      <c r="BG347" s="794"/>
      <c r="BH347" s="180"/>
      <c r="BI347" s="193"/>
      <c r="BJ347" s="193"/>
      <c r="BK347" s="193"/>
      <c r="BL347" s="212"/>
      <c r="BM347" s="180"/>
      <c r="BN347" s="180"/>
      <c r="BO347" s="180"/>
      <c r="BP347" s="180"/>
      <c r="BQ347" s="180"/>
      <c r="BR347" s="180"/>
      <c r="BS347" s="180"/>
      <c r="BT347" s="181"/>
      <c r="BU347" s="182"/>
      <c r="BV347" s="183"/>
      <c r="BW347" s="179"/>
    </row>
    <row r="348" spans="2:75" customFormat="1" ht="18.75">
      <c r="B348" s="330" t="s">
        <v>1641</v>
      </c>
      <c r="C348" s="331">
        <v>35591389000171</v>
      </c>
      <c r="D348" s="332" t="s">
        <v>13</v>
      </c>
      <c r="E348" s="332" t="s">
        <v>615</v>
      </c>
      <c r="F348" s="332" t="s">
        <v>619</v>
      </c>
      <c r="G348" s="333" t="s">
        <v>1418</v>
      </c>
      <c r="H348" s="333" t="s">
        <v>865</v>
      </c>
      <c r="I348" s="333" t="s">
        <v>1418</v>
      </c>
      <c r="J348" s="333" t="s">
        <v>611</v>
      </c>
      <c r="K348" s="334" t="s">
        <v>48</v>
      </c>
      <c r="L348" s="335" t="s">
        <v>1418</v>
      </c>
      <c r="M348" s="335" t="s">
        <v>1418</v>
      </c>
      <c r="N348" s="334">
        <v>518433</v>
      </c>
      <c r="O348" s="334" t="s">
        <v>1321</v>
      </c>
      <c r="P348" s="338">
        <v>43828</v>
      </c>
      <c r="Q348" s="339">
        <v>97.286168959999998</v>
      </c>
      <c r="R348" s="339">
        <v>328.03527711362557</v>
      </c>
      <c r="S348" s="334">
        <v>5</v>
      </c>
      <c r="T348" s="336">
        <v>-2.6523684679801929E-2</v>
      </c>
      <c r="U348" s="647">
        <v>-0.25940254974737859</v>
      </c>
      <c r="V348" s="336">
        <v>-3.1986694065789245E-2</v>
      </c>
      <c r="W348" s="647">
        <v>-0.27526935884898091</v>
      </c>
      <c r="X348" s="336">
        <v>9.5013382171074801E-2</v>
      </c>
      <c r="Y348" s="647">
        <v>0.61643296633704314</v>
      </c>
      <c r="Z348" s="336"/>
      <c r="AA348" s="647"/>
      <c r="AB348" s="336">
        <v>6.6741017594680346E-2</v>
      </c>
      <c r="AC348" s="340">
        <v>-2.2203456404096418</v>
      </c>
      <c r="AD348" s="813">
        <v>26094770000134</v>
      </c>
      <c r="AE348" s="337" t="s">
        <v>1824</v>
      </c>
      <c r="AF348" s="787" t="s">
        <v>1825</v>
      </c>
      <c r="AG348" s="341" t="s">
        <v>1440</v>
      </c>
      <c r="AH348" s="341" t="s">
        <v>1737</v>
      </c>
      <c r="AI348" s="341">
        <v>10000</v>
      </c>
      <c r="AJ348" s="341">
        <v>1000</v>
      </c>
      <c r="AK348" s="341">
        <v>1000</v>
      </c>
      <c r="AL348" s="336">
        <v>1.2500000000000001E-2</v>
      </c>
      <c r="AM348" s="336">
        <v>0</v>
      </c>
      <c r="AN348" s="647" t="s">
        <v>64</v>
      </c>
      <c r="AO348" s="334" t="s">
        <v>1324</v>
      </c>
      <c r="AP348" s="337" t="s">
        <v>1757</v>
      </c>
      <c r="AQ348" s="343" t="s">
        <v>679</v>
      </c>
      <c r="AR348" s="336">
        <v>0</v>
      </c>
      <c r="AS348" s="336">
        <v>0</v>
      </c>
      <c r="AT348" s="336" t="s">
        <v>1418</v>
      </c>
      <c r="AW348" s="192"/>
      <c r="AX348" s="192"/>
      <c r="AY348" s="178"/>
      <c r="AZ348" s="178"/>
      <c r="BA348" s="178"/>
      <c r="BB348" s="794"/>
      <c r="BC348" s="178"/>
      <c r="BD348" s="178"/>
      <c r="BE348" s="178"/>
      <c r="BF348" s="178"/>
      <c r="BG348" s="794"/>
      <c r="BH348" s="180"/>
      <c r="BI348" s="193"/>
      <c r="BJ348" s="193"/>
      <c r="BK348" s="193"/>
      <c r="BL348" s="212"/>
      <c r="BM348" s="180"/>
      <c r="BN348" s="180"/>
      <c r="BO348" s="180"/>
      <c r="BP348" s="180"/>
      <c r="BQ348" s="180"/>
      <c r="BR348" s="180"/>
      <c r="BS348" s="180"/>
      <c r="BT348" s="181"/>
      <c r="BU348" s="182"/>
      <c r="BV348" s="183"/>
      <c r="BW348" s="179"/>
    </row>
    <row r="349" spans="2:75" customFormat="1" ht="18.75">
      <c r="B349" s="330" t="s">
        <v>1687</v>
      </c>
      <c r="C349" s="331">
        <v>28651543000198</v>
      </c>
      <c r="D349" s="332" t="s">
        <v>13</v>
      </c>
      <c r="E349" s="332" t="s">
        <v>615</v>
      </c>
      <c r="F349" s="332" t="s">
        <v>619</v>
      </c>
      <c r="G349" s="333" t="s">
        <v>34</v>
      </c>
      <c r="H349" s="333" t="s">
        <v>1338</v>
      </c>
      <c r="I349" s="333" t="s">
        <v>34</v>
      </c>
      <c r="J349" s="333" t="s">
        <v>1418</v>
      </c>
      <c r="K349" s="334" t="s">
        <v>48</v>
      </c>
      <c r="L349" s="335" t="s">
        <v>1418</v>
      </c>
      <c r="M349" s="335" t="s">
        <v>1418</v>
      </c>
      <c r="N349" s="334">
        <v>459070</v>
      </c>
      <c r="O349" s="334" t="s">
        <v>1321</v>
      </c>
      <c r="P349" s="338">
        <v>43156</v>
      </c>
      <c r="Q349" s="339">
        <v>7.0320021600000002</v>
      </c>
      <c r="R349" s="339">
        <v>17.159087522599997</v>
      </c>
      <c r="S349" s="334">
        <v>5</v>
      </c>
      <c r="T349" s="336">
        <v>-0.20943966164618066</v>
      </c>
      <c r="U349" s="647">
        <v>-2.0483271048166158</v>
      </c>
      <c r="V349" s="336">
        <v>-0.19888362696125073</v>
      </c>
      <c r="W349" s="647">
        <v>-1.7115419419894511</v>
      </c>
      <c r="X349" s="336">
        <v>-0.16141879032668882</v>
      </c>
      <c r="Y349" s="647">
        <v>-1.0472615695803558</v>
      </c>
      <c r="Z349" s="336">
        <v>-0.13543662552913271</v>
      </c>
      <c r="AA349" s="647">
        <v>-0.70973611850160145</v>
      </c>
      <c r="AB349" s="336">
        <v>0.13186270566818686</v>
      </c>
      <c r="AC349" s="340">
        <v>-2.3894933654795349</v>
      </c>
      <c r="AD349" s="813">
        <v>22282992000120</v>
      </c>
      <c r="AE349" s="337" t="s">
        <v>1824</v>
      </c>
      <c r="AF349" s="787" t="s">
        <v>1825</v>
      </c>
      <c r="AG349" s="341" t="s">
        <v>1440</v>
      </c>
      <c r="AH349" s="341" t="s">
        <v>1737</v>
      </c>
      <c r="AI349" s="341">
        <v>1000</v>
      </c>
      <c r="AJ349" s="341">
        <v>1000</v>
      </c>
      <c r="AK349" s="341">
        <v>1000</v>
      </c>
      <c r="AL349" s="336">
        <v>9.4999999999999998E-3</v>
      </c>
      <c r="AM349" s="336">
        <v>0</v>
      </c>
      <c r="AN349" s="647" t="s">
        <v>64</v>
      </c>
      <c r="AO349" s="334" t="s">
        <v>1324</v>
      </c>
      <c r="AP349" s="337" t="s">
        <v>1757</v>
      </c>
      <c r="AQ349" s="343" t="s">
        <v>679</v>
      </c>
      <c r="AR349" s="336">
        <v>0</v>
      </c>
      <c r="AS349" s="336">
        <v>0</v>
      </c>
      <c r="AT349" s="336" t="s">
        <v>1418</v>
      </c>
      <c r="AW349" s="192"/>
      <c r="AX349" s="192"/>
      <c r="AY349" s="178"/>
      <c r="AZ349" s="178"/>
      <c r="BA349" s="178"/>
      <c r="BB349" s="794"/>
      <c r="BC349" s="178"/>
      <c r="BD349" s="178"/>
      <c r="BE349" s="178"/>
      <c r="BF349" s="178"/>
      <c r="BG349" s="794"/>
      <c r="BH349" s="180"/>
      <c r="BI349" s="193"/>
      <c r="BJ349" s="193"/>
      <c r="BK349" s="193"/>
      <c r="BL349" s="212"/>
      <c r="BM349" s="180"/>
      <c r="BN349" s="180"/>
      <c r="BO349" s="180"/>
      <c r="BP349" s="180"/>
      <c r="BQ349" s="180"/>
      <c r="BR349" s="180"/>
      <c r="BS349" s="180"/>
      <c r="BT349" s="181"/>
      <c r="BU349" s="182"/>
      <c r="BV349" s="183"/>
      <c r="BW349" s="179"/>
    </row>
    <row r="350" spans="2:75" customFormat="1" ht="18.75">
      <c r="B350" s="330" t="s">
        <v>1097</v>
      </c>
      <c r="C350" s="331">
        <v>14806166000104</v>
      </c>
      <c r="D350" s="332" t="s">
        <v>13</v>
      </c>
      <c r="E350" s="332" t="s">
        <v>615</v>
      </c>
      <c r="F350" s="332" t="s">
        <v>619</v>
      </c>
      <c r="G350" s="333" t="s">
        <v>34</v>
      </c>
      <c r="H350" s="333" t="s">
        <v>865</v>
      </c>
      <c r="I350" s="333" t="s">
        <v>34</v>
      </c>
      <c r="J350" s="333" t="s">
        <v>1418</v>
      </c>
      <c r="K350" s="334" t="s">
        <v>48</v>
      </c>
      <c r="L350" s="335" t="s">
        <v>1418</v>
      </c>
      <c r="M350" s="335" t="s">
        <v>34</v>
      </c>
      <c r="N350" s="334">
        <v>331341</v>
      </c>
      <c r="O350" s="334" t="s">
        <v>1321</v>
      </c>
      <c r="P350" s="338">
        <v>40996</v>
      </c>
      <c r="Q350" s="339">
        <v>31.448201999999998</v>
      </c>
      <c r="R350" s="339">
        <v>26.300041758064513</v>
      </c>
      <c r="S350" s="334">
        <v>5</v>
      </c>
      <c r="T350" s="336">
        <v>0.279719418200856</v>
      </c>
      <c r="U350" s="647">
        <v>2.7356655446296458</v>
      </c>
      <c r="V350" s="336">
        <v>0.28546600478350137</v>
      </c>
      <c r="W350" s="647">
        <v>2.4566478782806853</v>
      </c>
      <c r="X350" s="336">
        <v>0.27249254632089936</v>
      </c>
      <c r="Y350" s="647">
        <v>1.7678918989630783</v>
      </c>
      <c r="Z350" s="336">
        <v>0.29709576066078314</v>
      </c>
      <c r="AA350" s="647">
        <v>1.5568875196857932</v>
      </c>
      <c r="AB350" s="336">
        <v>6.5318865968697196E-2</v>
      </c>
      <c r="AC350" s="340">
        <v>2.5913580844706594</v>
      </c>
      <c r="AD350" s="813">
        <v>14146709000104</v>
      </c>
      <c r="AE350" s="337" t="s">
        <v>1777</v>
      </c>
      <c r="AF350" s="787" t="s">
        <v>1778</v>
      </c>
      <c r="AG350" s="341" t="s">
        <v>59</v>
      </c>
      <c r="AH350" s="341" t="s">
        <v>1742</v>
      </c>
      <c r="AI350" s="341">
        <v>5000</v>
      </c>
      <c r="AJ350" s="341">
        <v>1000</v>
      </c>
      <c r="AK350" s="341">
        <v>1000</v>
      </c>
      <c r="AL350" s="336">
        <v>1.8600000000000002E-2</v>
      </c>
      <c r="AM350" s="336">
        <v>0.2</v>
      </c>
      <c r="AN350" s="647" t="s">
        <v>64</v>
      </c>
      <c r="AO350" s="334" t="s">
        <v>1324</v>
      </c>
      <c r="AP350" s="337" t="s">
        <v>1757</v>
      </c>
      <c r="AQ350" s="343" t="s">
        <v>664</v>
      </c>
      <c r="AR350" s="336">
        <v>6.6674166666666696E-3</v>
      </c>
      <c r="AS350" s="336">
        <v>6.6674166666666696E-3</v>
      </c>
      <c r="AT350" s="336" t="s">
        <v>1418</v>
      </c>
      <c r="AW350" s="192"/>
      <c r="AX350" s="192"/>
      <c r="AY350" s="178"/>
      <c r="AZ350" s="178"/>
      <c r="BA350" s="178"/>
      <c r="BB350" s="794"/>
      <c r="BC350" s="178"/>
      <c r="BD350" s="178"/>
      <c r="BE350" s="178"/>
      <c r="BF350" s="178"/>
      <c r="BG350" s="794"/>
      <c r="BH350" s="180"/>
      <c r="BI350" s="193"/>
      <c r="BJ350" s="193"/>
      <c r="BK350" s="193"/>
      <c r="BL350" s="212"/>
      <c r="BM350" s="180"/>
      <c r="BN350" s="180"/>
      <c r="BO350" s="180"/>
      <c r="BP350" s="180"/>
      <c r="BQ350" s="180"/>
      <c r="BR350" s="180"/>
      <c r="BS350" s="180"/>
      <c r="BT350" s="181"/>
      <c r="BU350" s="182"/>
      <c r="BV350" s="183"/>
      <c r="BW350" s="179"/>
    </row>
    <row r="351" spans="2:75" customFormat="1" ht="18.75">
      <c r="B351" s="330" t="s">
        <v>1191</v>
      </c>
      <c r="C351" s="331">
        <v>10462072000104</v>
      </c>
      <c r="D351" s="332" t="s">
        <v>13</v>
      </c>
      <c r="E351" s="332" t="s">
        <v>615</v>
      </c>
      <c r="F351" s="332" t="s">
        <v>619</v>
      </c>
      <c r="G351" s="333" t="s">
        <v>34</v>
      </c>
      <c r="H351" s="333" t="s">
        <v>1337</v>
      </c>
      <c r="I351" s="333" t="s">
        <v>34</v>
      </c>
      <c r="J351" s="333" t="s">
        <v>1418</v>
      </c>
      <c r="K351" s="334" t="s">
        <v>48</v>
      </c>
      <c r="L351" s="335" t="s">
        <v>1418</v>
      </c>
      <c r="M351" s="335" t="s">
        <v>1415</v>
      </c>
      <c r="N351" s="334">
        <v>247995</v>
      </c>
      <c r="O351" s="334" t="s">
        <v>1321</v>
      </c>
      <c r="P351" s="338">
        <v>40201</v>
      </c>
      <c r="Q351" s="339">
        <v>35.783969999999997</v>
      </c>
      <c r="R351" s="339">
        <v>27.685089597609547</v>
      </c>
      <c r="S351" s="334">
        <v>5</v>
      </c>
      <c r="T351" s="336">
        <v>0.11789220731598427</v>
      </c>
      <c r="U351" s="647">
        <v>1.1529898482167165</v>
      </c>
      <c r="V351" s="336">
        <v>0.14703999751688146</v>
      </c>
      <c r="W351" s="647">
        <v>1.2653888444482173</v>
      </c>
      <c r="X351" s="336">
        <v>0.19494378987441041</v>
      </c>
      <c r="Y351" s="647">
        <v>1.2647668772057634</v>
      </c>
      <c r="Z351" s="336">
        <v>0.20024755171355313</v>
      </c>
      <c r="AA351" s="647">
        <v>1.0493684373585856</v>
      </c>
      <c r="AB351" s="336">
        <v>3.3562023378641503E-2</v>
      </c>
      <c r="AC351" s="340">
        <v>0.91885294822374508</v>
      </c>
      <c r="AD351" s="813">
        <v>0</v>
      </c>
      <c r="AE351" s="337" t="s">
        <v>1838</v>
      </c>
      <c r="AF351" s="787" t="s">
        <v>1780</v>
      </c>
      <c r="AG351" s="341" t="s">
        <v>719</v>
      </c>
      <c r="AH351" s="341" t="s">
        <v>1742</v>
      </c>
      <c r="AI351" s="341">
        <v>1000</v>
      </c>
      <c r="AJ351" s="341">
        <v>1000</v>
      </c>
      <c r="AK351" s="341">
        <v>1000</v>
      </c>
      <c r="AL351" s="336">
        <v>8.0000000000000002E-3</v>
      </c>
      <c r="AM351" s="336">
        <v>0.2</v>
      </c>
      <c r="AN351" s="647" t="s">
        <v>64</v>
      </c>
      <c r="AO351" s="334" t="s">
        <v>1324</v>
      </c>
      <c r="AP351" s="337" t="s">
        <v>1757</v>
      </c>
      <c r="AQ351" s="343" t="s">
        <v>686</v>
      </c>
      <c r="AR351" s="336">
        <v>2E-3</v>
      </c>
      <c r="AS351" s="336">
        <v>2E-3</v>
      </c>
      <c r="AT351" s="336" t="s">
        <v>1418</v>
      </c>
      <c r="AW351" s="192"/>
      <c r="AX351" s="192"/>
      <c r="AY351" s="178"/>
      <c r="AZ351" s="178"/>
      <c r="BA351" s="178"/>
      <c r="BB351" s="794"/>
      <c r="BC351" s="178"/>
      <c r="BD351" s="178"/>
      <c r="BE351" s="178"/>
      <c r="BF351" s="178"/>
      <c r="BG351" s="794"/>
      <c r="BH351" s="180"/>
      <c r="BI351" s="193"/>
      <c r="BJ351" s="193"/>
      <c r="BK351" s="193"/>
      <c r="BL351" s="212"/>
      <c r="BM351" s="180"/>
      <c r="BN351" s="180"/>
      <c r="BO351" s="180"/>
      <c r="BP351" s="180"/>
      <c r="BQ351" s="180"/>
      <c r="BR351" s="180"/>
      <c r="BS351" s="180"/>
      <c r="BT351" s="181"/>
      <c r="BU351" s="182"/>
      <c r="BV351" s="183"/>
      <c r="BW351" s="179"/>
    </row>
    <row r="352" spans="2:75" customFormat="1" ht="18.75">
      <c r="B352" s="330" t="s">
        <v>1219</v>
      </c>
      <c r="C352" s="331">
        <v>27528774000146</v>
      </c>
      <c r="D352" s="332" t="s">
        <v>13</v>
      </c>
      <c r="E352" s="332" t="s">
        <v>616</v>
      </c>
      <c r="F352" s="332" t="s">
        <v>619</v>
      </c>
      <c r="G352" s="333" t="s">
        <v>34</v>
      </c>
      <c r="H352" s="333" t="s">
        <v>1338</v>
      </c>
      <c r="I352" s="333" t="s">
        <v>34</v>
      </c>
      <c r="J352" s="333" t="s">
        <v>611</v>
      </c>
      <c r="K352" s="334" t="s">
        <v>48</v>
      </c>
      <c r="L352" s="335" t="s">
        <v>1418</v>
      </c>
      <c r="M352" s="335" t="s">
        <v>34</v>
      </c>
      <c r="N352" s="334">
        <v>444790</v>
      </c>
      <c r="O352" s="334" t="s">
        <v>1321</v>
      </c>
      <c r="P352" s="338">
        <v>42900</v>
      </c>
      <c r="Q352" s="339">
        <v>0.65901900000000002</v>
      </c>
      <c r="R352" s="339">
        <v>1.3845626399999997</v>
      </c>
      <c r="S352" s="334">
        <v>5</v>
      </c>
      <c r="T352" s="336">
        <v>-0.19213742417068957</v>
      </c>
      <c r="U352" s="647">
        <v>-1.8791106263499238</v>
      </c>
      <c r="V352" s="336">
        <v>-0.18730261532606451</v>
      </c>
      <c r="W352" s="647">
        <v>-1.6118786994835665</v>
      </c>
      <c r="X352" s="336">
        <v>-0.22117605656333073</v>
      </c>
      <c r="Y352" s="647">
        <v>-1.4349579976489886</v>
      </c>
      <c r="Z352" s="336">
        <v>-0.26572760040418053</v>
      </c>
      <c r="AA352" s="647">
        <v>-1.3925071962830333</v>
      </c>
      <c r="AB352" s="336">
        <v>9.9182049986436205E-2</v>
      </c>
      <c r="AC352" s="340">
        <v>-3.0600703328337451</v>
      </c>
      <c r="AD352" s="813">
        <v>18851134000181</v>
      </c>
      <c r="AE352" s="337" t="s">
        <v>1764</v>
      </c>
      <c r="AF352" s="787" t="s">
        <v>1736</v>
      </c>
      <c r="AG352" s="341" t="s">
        <v>1437</v>
      </c>
      <c r="AH352" s="341" t="s">
        <v>1737</v>
      </c>
      <c r="AI352" s="341">
        <v>5000</v>
      </c>
      <c r="AJ352" s="341">
        <v>0</v>
      </c>
      <c r="AK352" s="341">
        <v>0</v>
      </c>
      <c r="AL352" s="336">
        <v>9.300000000000001E-3</v>
      </c>
      <c r="AM352" s="336">
        <v>0</v>
      </c>
      <c r="AN352" s="647" t="s">
        <v>34</v>
      </c>
      <c r="AO352" s="334" t="s">
        <v>1324</v>
      </c>
      <c r="AP352" s="337" t="s">
        <v>1757</v>
      </c>
      <c r="AQ352" s="343" t="s">
        <v>679</v>
      </c>
      <c r="AR352" s="336">
        <v>4.6499999999999996E-3</v>
      </c>
      <c r="AS352" s="336">
        <v>4.6499999999999996E-3</v>
      </c>
      <c r="AT352" s="336" t="s">
        <v>1418</v>
      </c>
      <c r="AW352" s="192"/>
      <c r="AX352" s="192"/>
      <c r="AY352" s="178"/>
      <c r="AZ352" s="178"/>
      <c r="BA352" s="178"/>
      <c r="BB352" s="794"/>
      <c r="BC352" s="178"/>
      <c r="BD352" s="178"/>
      <c r="BE352" s="178"/>
      <c r="BF352" s="178"/>
      <c r="BG352" s="794"/>
      <c r="BH352" s="180"/>
      <c r="BI352" s="193"/>
      <c r="BJ352" s="193"/>
      <c r="BK352" s="193"/>
      <c r="BL352" s="212"/>
      <c r="BM352" s="180"/>
      <c r="BN352" s="180"/>
      <c r="BO352" s="180"/>
      <c r="BP352" s="180"/>
      <c r="BQ352" s="180"/>
      <c r="BR352" s="180"/>
      <c r="BS352" s="180"/>
      <c r="BT352" s="181"/>
      <c r="BU352" s="182"/>
      <c r="BV352" s="183"/>
      <c r="BW352" s="179"/>
    </row>
    <row r="353" spans="2:75" customFormat="1" ht="18.75">
      <c r="B353" s="330" t="s">
        <v>1280</v>
      </c>
      <c r="C353" s="331">
        <v>22773406000140</v>
      </c>
      <c r="D353" s="332" t="s">
        <v>13</v>
      </c>
      <c r="E353" s="332" t="s">
        <v>615</v>
      </c>
      <c r="F353" s="332" t="s">
        <v>619</v>
      </c>
      <c r="G353" s="333" t="s">
        <v>34</v>
      </c>
      <c r="H353" s="333" t="s">
        <v>1338</v>
      </c>
      <c r="I353" s="333" t="s">
        <v>34</v>
      </c>
      <c r="J353" s="333" t="s">
        <v>1418</v>
      </c>
      <c r="K353" s="334" t="s">
        <v>48</v>
      </c>
      <c r="L353" s="335" t="s">
        <v>1418</v>
      </c>
      <c r="M353" s="335" t="s">
        <v>34</v>
      </c>
      <c r="N353" s="334">
        <v>410373</v>
      </c>
      <c r="O353" s="334" t="s">
        <v>1321</v>
      </c>
      <c r="P353" s="338">
        <v>42334</v>
      </c>
      <c r="Q353" s="339">
        <v>25.214022</v>
      </c>
      <c r="R353" s="339">
        <v>65.347726068000028</v>
      </c>
      <c r="S353" s="334">
        <v>5</v>
      </c>
      <c r="T353" s="336">
        <v>-0.21274546710259479</v>
      </c>
      <c r="U353" s="647">
        <v>-2.0806579960451503</v>
      </c>
      <c r="V353" s="336">
        <v>-0.20331301253854084</v>
      </c>
      <c r="W353" s="647">
        <v>-1.7496601084197738</v>
      </c>
      <c r="X353" s="336">
        <v>-0.1656216116117657</v>
      </c>
      <c r="Y353" s="647">
        <v>-1.0745288611191377</v>
      </c>
      <c r="Z353" s="336">
        <v>-0.13918043000631819</v>
      </c>
      <c r="AA353" s="647">
        <v>-0.72935498634983342</v>
      </c>
      <c r="AB353" s="336">
        <v>0.13239639729258718</v>
      </c>
      <c r="AC353" s="340">
        <v>-2.4133167703914009</v>
      </c>
      <c r="AD353" s="813">
        <v>22282992000120</v>
      </c>
      <c r="AE353" s="337" t="s">
        <v>1748</v>
      </c>
      <c r="AF353" s="787" t="s">
        <v>1749</v>
      </c>
      <c r="AG353" s="341" t="s">
        <v>728</v>
      </c>
      <c r="AH353" s="341" t="s">
        <v>1737</v>
      </c>
      <c r="AI353" s="341">
        <v>1000</v>
      </c>
      <c r="AJ353" s="341">
        <v>100</v>
      </c>
      <c r="AK353" s="341">
        <v>500</v>
      </c>
      <c r="AL353" s="336">
        <v>0.01</v>
      </c>
      <c r="AM353" s="336">
        <v>0</v>
      </c>
      <c r="AN353" s="647" t="s">
        <v>2152</v>
      </c>
      <c r="AO353" s="334" t="s">
        <v>1324</v>
      </c>
      <c r="AP353" s="337" t="s">
        <v>1757</v>
      </c>
      <c r="AQ353" s="343" t="s">
        <v>679</v>
      </c>
      <c r="AR353" s="336">
        <v>5.4999999999999997E-3</v>
      </c>
      <c r="AS353" s="336">
        <v>5.4999999999999997E-3</v>
      </c>
      <c r="AT353" s="336" t="s">
        <v>1418</v>
      </c>
      <c r="AW353" s="192"/>
      <c r="AX353" s="192"/>
      <c r="AY353" s="178"/>
      <c r="AZ353" s="178"/>
      <c r="BA353" s="178"/>
      <c r="BB353" s="794"/>
      <c r="BC353" s="178"/>
      <c r="BD353" s="178"/>
      <c r="BE353" s="178"/>
      <c r="BF353" s="178"/>
      <c r="BG353" s="794"/>
      <c r="BH353" s="180"/>
      <c r="BI353" s="193"/>
      <c r="BJ353" s="193"/>
      <c r="BK353" s="193"/>
      <c r="BL353" s="212"/>
      <c r="BM353" s="180"/>
      <c r="BN353" s="180"/>
      <c r="BO353" s="180"/>
      <c r="BP353" s="180"/>
      <c r="BQ353" s="180"/>
      <c r="BR353" s="180"/>
      <c r="BS353" s="180"/>
      <c r="BT353" s="181"/>
      <c r="BU353" s="182"/>
      <c r="BV353" s="183"/>
      <c r="BW353" s="179"/>
    </row>
    <row r="354" spans="2:75" customFormat="1" ht="18.75">
      <c r="B354" s="330" t="s">
        <v>1283</v>
      </c>
      <c r="C354" s="331">
        <v>23872712000104</v>
      </c>
      <c r="D354" s="332" t="s">
        <v>13</v>
      </c>
      <c r="E354" s="332" t="s">
        <v>615</v>
      </c>
      <c r="F354" s="332" t="s">
        <v>619</v>
      </c>
      <c r="G354" s="333" t="s">
        <v>34</v>
      </c>
      <c r="H354" s="333" t="s">
        <v>1338</v>
      </c>
      <c r="I354" s="333" t="s">
        <v>34</v>
      </c>
      <c r="J354" s="333" t="s">
        <v>1418</v>
      </c>
      <c r="K354" s="334" t="s">
        <v>49</v>
      </c>
      <c r="L354" s="335" t="s">
        <v>1418</v>
      </c>
      <c r="M354" s="335" t="s">
        <v>34</v>
      </c>
      <c r="N354" s="334">
        <v>421693</v>
      </c>
      <c r="O354" s="334" t="s">
        <v>1324</v>
      </c>
      <c r="P354" s="338">
        <v>42589</v>
      </c>
      <c r="Q354" s="339">
        <v>62.366768</v>
      </c>
      <c r="R354" s="339">
        <v>133.16214883100406</v>
      </c>
      <c r="S354" s="334">
        <v>5</v>
      </c>
      <c r="T354" s="336">
        <v>-0.32365144620567909</v>
      </c>
      <c r="U354" s="647">
        <v>-3.1653222917068193</v>
      </c>
      <c r="V354" s="336">
        <v>-0.32621974073984106</v>
      </c>
      <c r="W354" s="647">
        <v>-2.8073641712595383</v>
      </c>
      <c r="X354" s="336">
        <v>-0.3088716002519043</v>
      </c>
      <c r="Y354" s="647">
        <v>-2.0039138951788034</v>
      </c>
      <c r="Z354" s="336">
        <v>5.4942616742466033E-3</v>
      </c>
      <c r="AA354" s="647">
        <v>2.8791886533477674E-2</v>
      </c>
      <c r="AB354" s="336">
        <v>0.18434084010764226</v>
      </c>
      <c r="AC354" s="340">
        <v>-2.4000171305965639</v>
      </c>
      <c r="AD354" s="813">
        <v>0</v>
      </c>
      <c r="AE354" s="337" t="s">
        <v>1748</v>
      </c>
      <c r="AF354" s="787" t="s">
        <v>1749</v>
      </c>
      <c r="AG354" s="341" t="s">
        <v>728</v>
      </c>
      <c r="AH354" s="341" t="s">
        <v>1737</v>
      </c>
      <c r="AI354" s="341">
        <v>1000</v>
      </c>
      <c r="AJ354" s="341">
        <v>100</v>
      </c>
      <c r="AK354" s="341">
        <v>500</v>
      </c>
      <c r="AL354" s="336">
        <v>0.01</v>
      </c>
      <c r="AM354" s="336">
        <v>0</v>
      </c>
      <c r="AN354" s="647" t="s">
        <v>2152</v>
      </c>
      <c r="AO354" s="334" t="s">
        <v>1324</v>
      </c>
      <c r="AP354" s="337" t="s">
        <v>1757</v>
      </c>
      <c r="AQ354" s="343" t="s">
        <v>679</v>
      </c>
      <c r="AR354" s="336">
        <v>5.3333333333333297E-3</v>
      </c>
      <c r="AS354" s="336">
        <v>5.3333333333333297E-3</v>
      </c>
      <c r="AT354" s="336" t="s">
        <v>1418</v>
      </c>
      <c r="AW354" s="192"/>
      <c r="AX354" s="192"/>
      <c r="AY354" s="178"/>
      <c r="AZ354" s="178"/>
      <c r="BA354" s="178"/>
      <c r="BB354" s="794"/>
      <c r="BC354" s="178"/>
      <c r="BD354" s="178"/>
      <c r="BE354" s="178"/>
      <c r="BF354" s="178"/>
      <c r="BG354" s="794"/>
      <c r="BH354" s="180"/>
      <c r="BI354" s="193"/>
      <c r="BJ354" s="193"/>
      <c r="BK354" s="193"/>
      <c r="BL354" s="212"/>
      <c r="BM354" s="180"/>
      <c r="BN354" s="180"/>
      <c r="BO354" s="180"/>
      <c r="BP354" s="180"/>
      <c r="BQ354" s="180"/>
      <c r="BR354" s="180"/>
      <c r="BS354" s="180"/>
      <c r="BT354" s="181"/>
      <c r="BU354" s="182"/>
      <c r="BV354" s="183"/>
      <c r="BW354" s="179"/>
    </row>
    <row r="355" spans="2:75" customFormat="1" ht="18.75">
      <c r="B355" s="330" t="s">
        <v>1525</v>
      </c>
      <c r="C355" s="331">
        <v>37681227000150</v>
      </c>
      <c r="D355" s="332" t="s">
        <v>14</v>
      </c>
      <c r="E355" s="332" t="s">
        <v>15</v>
      </c>
      <c r="F355" s="332" t="s">
        <v>1326</v>
      </c>
      <c r="G355" s="333" t="s">
        <v>866</v>
      </c>
      <c r="H355" s="333" t="s">
        <v>34</v>
      </c>
      <c r="I355" s="333" t="s">
        <v>34</v>
      </c>
      <c r="J355" s="333" t="s">
        <v>608</v>
      </c>
      <c r="K355" s="334" t="s">
        <v>48</v>
      </c>
      <c r="L355" s="335" t="s">
        <v>1418</v>
      </c>
      <c r="M355" s="335" t="s">
        <v>1418</v>
      </c>
      <c r="N355" s="334">
        <v>555401</v>
      </c>
      <c r="O355" s="334" t="s">
        <v>1321</v>
      </c>
      <c r="P355" s="338">
        <v>44084</v>
      </c>
      <c r="Q355" s="339">
        <v>141.48110363999999</v>
      </c>
      <c r="R355" s="339">
        <v>127.17814468761904</v>
      </c>
      <c r="S355" s="334">
        <v>5</v>
      </c>
      <c r="T355" s="336">
        <v>0.62026586117719451</v>
      </c>
      <c r="U355" s="647">
        <v>6.0662214866829487</v>
      </c>
      <c r="V355" s="336">
        <v>0.61998539055806101</v>
      </c>
      <c r="W355" s="647">
        <v>5.3354366851303272</v>
      </c>
      <c r="X355" s="336">
        <v>0.76001770966711235</v>
      </c>
      <c r="Y355" s="647">
        <v>4.9308840558399831</v>
      </c>
      <c r="Z355" s="336"/>
      <c r="AA355" s="647"/>
      <c r="AB355" s="336">
        <v>0.64859950593656868</v>
      </c>
      <c r="AC355" s="340">
        <v>0.77672578002282244</v>
      </c>
      <c r="AD355" s="813">
        <v>35640811000131</v>
      </c>
      <c r="AE355" s="337" t="s">
        <v>1808</v>
      </c>
      <c r="AF355" s="787" t="s">
        <v>1755</v>
      </c>
      <c r="AG355" s="341" t="s">
        <v>1436</v>
      </c>
      <c r="AH355" s="341" t="s">
        <v>1737</v>
      </c>
      <c r="AI355" s="341">
        <v>50000</v>
      </c>
      <c r="AJ355" s="341">
        <v>0</v>
      </c>
      <c r="AK355" s="341">
        <v>0</v>
      </c>
      <c r="AL355" s="336">
        <v>7.4999999999999997E-3</v>
      </c>
      <c r="AM355" s="336">
        <v>0</v>
      </c>
      <c r="AN355" s="647" t="s">
        <v>34</v>
      </c>
      <c r="AO355" s="334" t="s">
        <v>1324</v>
      </c>
      <c r="AP355" s="337" t="s">
        <v>1757</v>
      </c>
      <c r="AQ355" s="343" t="s">
        <v>1738</v>
      </c>
      <c r="AR355" s="336">
        <v>0</v>
      </c>
      <c r="AS355" s="336">
        <v>0</v>
      </c>
      <c r="AT355" s="336" t="s">
        <v>1418</v>
      </c>
      <c r="AW355" s="192"/>
      <c r="AX355" s="192"/>
      <c r="AY355" s="178"/>
      <c r="AZ355" s="178"/>
      <c r="BA355" s="178"/>
      <c r="BB355" s="794"/>
      <c r="BC355" s="178"/>
      <c r="BD355" s="178"/>
      <c r="BE355" s="178"/>
      <c r="BF355" s="178"/>
      <c r="BG355" s="794"/>
      <c r="BH355" s="180"/>
      <c r="BI355" s="193"/>
      <c r="BJ355" s="193"/>
      <c r="BK355" s="193"/>
      <c r="BL355" s="212"/>
      <c r="BM355" s="180"/>
      <c r="BN355" s="180"/>
      <c r="BO355" s="180"/>
      <c r="BP355" s="180"/>
      <c r="BQ355" s="180"/>
      <c r="BR355" s="180"/>
      <c r="BS355" s="180"/>
      <c r="BT355" s="181"/>
      <c r="BU355" s="182"/>
      <c r="BV355" s="183"/>
      <c r="BW355" s="179"/>
    </row>
    <row r="356" spans="2:75" customFormat="1" ht="18.75">
      <c r="B356" s="330" t="s">
        <v>1526</v>
      </c>
      <c r="C356" s="331">
        <v>37927641000104</v>
      </c>
      <c r="D356" s="332" t="s">
        <v>14</v>
      </c>
      <c r="E356" s="332" t="s">
        <v>15</v>
      </c>
      <c r="F356" s="332" t="s">
        <v>1326</v>
      </c>
      <c r="G356" s="333" t="s">
        <v>866</v>
      </c>
      <c r="H356" s="333" t="s">
        <v>34</v>
      </c>
      <c r="I356" s="333" t="s">
        <v>34</v>
      </c>
      <c r="J356" s="333" t="s">
        <v>608</v>
      </c>
      <c r="K356" s="334" t="s">
        <v>48</v>
      </c>
      <c r="L356" s="335" t="s">
        <v>1418</v>
      </c>
      <c r="M356" s="335" t="s">
        <v>1418</v>
      </c>
      <c r="N356" s="334">
        <v>551252</v>
      </c>
      <c r="O356" s="334" t="s">
        <v>1321</v>
      </c>
      <c r="P356" s="338">
        <v>44084</v>
      </c>
      <c r="Q356" s="339">
        <v>238.41844239</v>
      </c>
      <c r="R356" s="339">
        <v>214.09023866484131</v>
      </c>
      <c r="S356" s="334">
        <v>5</v>
      </c>
      <c r="T356" s="336">
        <v>0.62190734965152816</v>
      </c>
      <c r="U356" s="647">
        <v>6.0822753005011831</v>
      </c>
      <c r="V356" s="336">
        <v>0.62229938870256118</v>
      </c>
      <c r="W356" s="647">
        <v>5.3553503649968421</v>
      </c>
      <c r="X356" s="336">
        <v>0.76667416346041151</v>
      </c>
      <c r="Y356" s="647">
        <v>4.9740701572430552</v>
      </c>
      <c r="Z356" s="336"/>
      <c r="AA356" s="647"/>
      <c r="AB356" s="336">
        <v>0.646376027795868</v>
      </c>
      <c r="AC356" s="340">
        <v>0.78297760676751071</v>
      </c>
      <c r="AD356" s="813">
        <v>35640811000131</v>
      </c>
      <c r="AE356" s="337" t="s">
        <v>1808</v>
      </c>
      <c r="AF356" s="787" t="s">
        <v>1755</v>
      </c>
      <c r="AG356" s="341" t="s">
        <v>1436</v>
      </c>
      <c r="AH356" s="341" t="s">
        <v>1812</v>
      </c>
      <c r="AI356" s="341">
        <v>250000</v>
      </c>
      <c r="AJ356" s="341">
        <v>0</v>
      </c>
      <c r="AK356" s="341">
        <v>0</v>
      </c>
      <c r="AL356" s="336">
        <v>5.0000000000000001E-3</v>
      </c>
      <c r="AM356" s="336">
        <v>0</v>
      </c>
      <c r="AN356" s="647" t="s">
        <v>34</v>
      </c>
      <c r="AO356" s="334" t="s">
        <v>1324</v>
      </c>
      <c r="AP356" s="337" t="s">
        <v>1757</v>
      </c>
      <c r="AQ356" s="343" t="s">
        <v>1738</v>
      </c>
      <c r="AR356" s="336">
        <v>0</v>
      </c>
      <c r="AS356" s="336">
        <v>0</v>
      </c>
      <c r="AT356" s="336" t="s">
        <v>1418</v>
      </c>
      <c r="AW356" s="192"/>
      <c r="AX356" s="192"/>
      <c r="AY356" s="178"/>
      <c r="AZ356" s="178"/>
      <c r="BA356" s="178"/>
      <c r="BB356" s="794"/>
      <c r="BC356" s="178"/>
      <c r="BD356" s="178"/>
      <c r="BE356" s="178"/>
      <c r="BF356" s="178"/>
      <c r="BG356" s="794"/>
      <c r="BH356" s="180"/>
      <c r="BI356" s="193"/>
      <c r="BJ356" s="193"/>
      <c r="BK356" s="193"/>
      <c r="BL356" s="212"/>
      <c r="BM356" s="180"/>
      <c r="BN356" s="180"/>
      <c r="BO356" s="180"/>
      <c r="BP356" s="180"/>
      <c r="BQ356" s="180"/>
      <c r="BR356" s="180"/>
      <c r="BS356" s="180"/>
      <c r="BT356" s="181"/>
      <c r="BU356" s="182"/>
      <c r="BV356" s="183"/>
      <c r="BW356" s="179"/>
    </row>
    <row r="357" spans="2:75" customFormat="1" ht="18.75">
      <c r="B357" s="330" t="s">
        <v>795</v>
      </c>
      <c r="C357" s="331">
        <v>39293641000117</v>
      </c>
      <c r="D357" s="332" t="s">
        <v>14</v>
      </c>
      <c r="E357" s="332" t="s">
        <v>607</v>
      </c>
      <c r="F357" s="332" t="s">
        <v>860</v>
      </c>
      <c r="G357" s="333" t="s">
        <v>1418</v>
      </c>
      <c r="H357" s="333" t="s">
        <v>34</v>
      </c>
      <c r="I357" s="333" t="s">
        <v>34</v>
      </c>
      <c r="J357" s="333" t="s">
        <v>611</v>
      </c>
      <c r="K357" s="334" t="s">
        <v>1418</v>
      </c>
      <c r="L357" s="335" t="s">
        <v>1418</v>
      </c>
      <c r="M357" s="335" t="s">
        <v>1415</v>
      </c>
      <c r="N357" s="334">
        <v>570451</v>
      </c>
      <c r="O357" s="334" t="s">
        <v>1321</v>
      </c>
      <c r="P357" s="338">
        <v>44193</v>
      </c>
      <c r="Q357" s="339">
        <v>0</v>
      </c>
      <c r="R357" s="339">
        <v>0</v>
      </c>
      <c r="S357" s="334">
        <v>5</v>
      </c>
      <c r="T357" s="336"/>
      <c r="U357" s="647"/>
      <c r="V357" s="336"/>
      <c r="W357" s="647"/>
      <c r="X357" s="336"/>
      <c r="Y357" s="647"/>
      <c r="Z357" s="336"/>
      <c r="AA357" s="647"/>
      <c r="AB357" s="336"/>
      <c r="AC357" s="340"/>
      <c r="AD357" s="813">
        <v>40910469000182</v>
      </c>
      <c r="AE357" s="337" t="s">
        <v>1790</v>
      </c>
      <c r="AF357" s="787" t="s">
        <v>1790</v>
      </c>
      <c r="AG357" s="341" t="s">
        <v>1439</v>
      </c>
      <c r="AH357" s="341" t="s">
        <v>1737</v>
      </c>
      <c r="AI357" s="341">
        <v>1000</v>
      </c>
      <c r="AJ357" s="341">
        <v>0</v>
      </c>
      <c r="AK357" s="341">
        <v>0</v>
      </c>
      <c r="AL357" s="336">
        <v>5.0000000000000001E-3</v>
      </c>
      <c r="AM357" s="336">
        <v>0</v>
      </c>
      <c r="AN357" s="647" t="s">
        <v>2147</v>
      </c>
      <c r="AO357" s="334" t="s">
        <v>1324</v>
      </c>
      <c r="AP357" s="337" t="s">
        <v>1739</v>
      </c>
      <c r="AQ357" s="343" t="s">
        <v>687</v>
      </c>
      <c r="AR357" s="336">
        <v>1.6665E-3</v>
      </c>
      <c r="AS357" s="336">
        <v>1.6665E-3</v>
      </c>
      <c r="AT357" s="336" t="s">
        <v>1418</v>
      </c>
      <c r="AW357" s="192"/>
      <c r="AX357" s="192"/>
      <c r="AY357" s="178"/>
      <c r="AZ357" s="178"/>
      <c r="BA357" s="178"/>
      <c r="BB357" s="794"/>
      <c r="BC357" s="178"/>
      <c r="BD357" s="178"/>
      <c r="BE357" s="178"/>
      <c r="BF357" s="178"/>
      <c r="BG357" s="794"/>
      <c r="BH357" s="180"/>
      <c r="BI357" s="193"/>
      <c r="BJ357" s="193"/>
      <c r="BK357" s="193"/>
      <c r="BL357" s="212"/>
      <c r="BM357" s="180"/>
      <c r="BN357" s="180"/>
      <c r="BO357" s="180"/>
      <c r="BP357" s="180"/>
      <c r="BQ357" s="180"/>
      <c r="BR357" s="180"/>
      <c r="BS357" s="180"/>
      <c r="BT357" s="181"/>
      <c r="BU357" s="182"/>
      <c r="BV357" s="183"/>
      <c r="BW357" s="179"/>
    </row>
    <row r="358" spans="2:75" customFormat="1" ht="18.75">
      <c r="B358" s="330" t="s">
        <v>1126</v>
      </c>
      <c r="C358" s="331">
        <v>33158068000152</v>
      </c>
      <c r="D358" s="332" t="s">
        <v>14</v>
      </c>
      <c r="E358" s="332" t="s">
        <v>607</v>
      </c>
      <c r="F358" s="332" t="s">
        <v>860</v>
      </c>
      <c r="G358" s="333" t="s">
        <v>1418</v>
      </c>
      <c r="H358" s="333" t="s">
        <v>34</v>
      </c>
      <c r="I358" s="333" t="s">
        <v>34</v>
      </c>
      <c r="J358" s="333" t="s">
        <v>611</v>
      </c>
      <c r="K358" s="334" t="s">
        <v>1418</v>
      </c>
      <c r="L358" s="335" t="s">
        <v>1418</v>
      </c>
      <c r="M358" s="335" t="s">
        <v>34</v>
      </c>
      <c r="N358" s="334">
        <v>502243</v>
      </c>
      <c r="O358" s="334" t="s">
        <v>1321</v>
      </c>
      <c r="P358" s="338">
        <v>43670</v>
      </c>
      <c r="Q358" s="339">
        <v>17.561028279999999</v>
      </c>
      <c r="R358" s="339">
        <v>35.465568104722273</v>
      </c>
      <c r="S358" s="334">
        <v>5</v>
      </c>
      <c r="T358" s="336">
        <v>-0.21179956844238268</v>
      </c>
      <c r="U358" s="647">
        <v>-2.071407074567845</v>
      </c>
      <c r="V358" s="336">
        <v>-0.213301193059514</v>
      </c>
      <c r="W358" s="647">
        <v>-1.8356158512177385</v>
      </c>
      <c r="X358" s="336">
        <v>-1.5283981507726474E-2</v>
      </c>
      <c r="Y358" s="647">
        <v>-9.9160242935932161E-2</v>
      </c>
      <c r="Z358" s="336">
        <v>0.11249033070707193</v>
      </c>
      <c r="AA358" s="647">
        <v>0.58948936724523837</v>
      </c>
      <c r="AB358" s="336">
        <v>0.25041950180243411</v>
      </c>
      <c r="AC358" s="340">
        <v>-1.3158025795711956</v>
      </c>
      <c r="AD358" s="813">
        <v>33600794000183</v>
      </c>
      <c r="AE358" s="337" t="s">
        <v>1758</v>
      </c>
      <c r="AF358" s="787" t="s">
        <v>1755</v>
      </c>
      <c r="AG358" s="341" t="s">
        <v>1436</v>
      </c>
      <c r="AH358" s="341" t="s">
        <v>1737</v>
      </c>
      <c r="AI358" s="341">
        <v>5000</v>
      </c>
      <c r="AJ358" s="341">
        <v>5000</v>
      </c>
      <c r="AK358" s="341">
        <v>5000</v>
      </c>
      <c r="AL358" s="336">
        <v>0.01</v>
      </c>
      <c r="AM358" s="336">
        <v>0</v>
      </c>
      <c r="AN358" s="647" t="s">
        <v>34</v>
      </c>
      <c r="AO358" s="334" t="s">
        <v>1324</v>
      </c>
      <c r="AP358" s="337" t="s">
        <v>1757</v>
      </c>
      <c r="AQ358" s="343" t="s">
        <v>679</v>
      </c>
      <c r="AR358" s="336">
        <v>8.0000000000000002E-3</v>
      </c>
      <c r="AS358" s="336">
        <v>8.0000000000000002E-3</v>
      </c>
      <c r="AT358" s="336" t="s">
        <v>1418</v>
      </c>
      <c r="AW358" s="192"/>
      <c r="AX358" s="192"/>
      <c r="AY358" s="178"/>
      <c r="AZ358" s="178"/>
      <c r="BA358" s="178"/>
      <c r="BB358" s="794"/>
      <c r="BC358" s="178"/>
      <c r="BD358" s="178"/>
      <c r="BE358" s="178"/>
      <c r="BF358" s="178"/>
      <c r="BG358" s="794"/>
      <c r="BH358" s="180"/>
      <c r="BI358" s="193"/>
      <c r="BJ358" s="193"/>
      <c r="BK358" s="193"/>
      <c r="BL358" s="212"/>
      <c r="BM358" s="180"/>
      <c r="BN358" s="180"/>
      <c r="BO358" s="180"/>
      <c r="BP358" s="180"/>
      <c r="BQ358" s="180"/>
      <c r="BR358" s="180"/>
      <c r="BS358" s="180"/>
      <c r="BT358" s="181"/>
      <c r="BU358" s="182"/>
      <c r="BV358" s="183"/>
      <c r="BW358" s="179"/>
    </row>
    <row r="359" spans="2:75" customFormat="1" ht="18.75">
      <c r="B359" s="330" t="s">
        <v>731</v>
      </c>
      <c r="C359" s="331">
        <v>44209755000176</v>
      </c>
      <c r="D359" s="332" t="s">
        <v>14</v>
      </c>
      <c r="E359" s="332" t="s">
        <v>607</v>
      </c>
      <c r="F359" s="332" t="s">
        <v>1418</v>
      </c>
      <c r="G359" s="333" t="s">
        <v>1418</v>
      </c>
      <c r="H359" s="333" t="s">
        <v>34</v>
      </c>
      <c r="I359" s="333" t="s">
        <v>34</v>
      </c>
      <c r="J359" s="333" t="s">
        <v>611</v>
      </c>
      <c r="K359" s="334" t="s">
        <v>49</v>
      </c>
      <c r="L359" s="335" t="s">
        <v>1418</v>
      </c>
      <c r="M359" s="335" t="s">
        <v>1415</v>
      </c>
      <c r="N359" s="334">
        <v>634697</v>
      </c>
      <c r="O359" s="334" t="s">
        <v>1321</v>
      </c>
      <c r="P359" s="338">
        <v>44578</v>
      </c>
      <c r="Q359" s="339"/>
      <c r="R359" s="339"/>
      <c r="S359" s="334">
        <v>6</v>
      </c>
      <c r="T359" s="336"/>
      <c r="U359" s="647"/>
      <c r="V359" s="336"/>
      <c r="W359" s="647"/>
      <c r="X359" s="336"/>
      <c r="Y359" s="647"/>
      <c r="Z359" s="336"/>
      <c r="AA359" s="647"/>
      <c r="AB359" s="336"/>
      <c r="AC359" s="340"/>
      <c r="AD359" s="813">
        <v>43984876000122</v>
      </c>
      <c r="AE359" s="337" t="s">
        <v>1808</v>
      </c>
      <c r="AF359" s="787" t="s">
        <v>1755</v>
      </c>
      <c r="AG359" s="341" t="s">
        <v>1436</v>
      </c>
      <c r="AH359" s="341" t="s">
        <v>1737</v>
      </c>
      <c r="AI359" s="341">
        <v>0</v>
      </c>
      <c r="AJ359" s="341">
        <v>0</v>
      </c>
      <c r="AK359" s="341">
        <v>0</v>
      </c>
      <c r="AL359" s="336">
        <v>4.0000000000000001E-3</v>
      </c>
      <c r="AM359" s="336">
        <v>0</v>
      </c>
      <c r="AN359" s="647" t="s">
        <v>2152</v>
      </c>
      <c r="AO359" s="334" t="s">
        <v>1324</v>
      </c>
      <c r="AP359" s="337" t="s">
        <v>1739</v>
      </c>
      <c r="AQ359" s="343" t="s">
        <v>687</v>
      </c>
      <c r="AR359" s="336">
        <v>2.66666666666667E-3</v>
      </c>
      <c r="AS359" s="336">
        <v>2.66666666666667E-3</v>
      </c>
      <c r="AT359" s="336" t="s">
        <v>1418</v>
      </c>
      <c r="AW359" s="192"/>
      <c r="AX359" s="192"/>
      <c r="AY359" s="178"/>
      <c r="AZ359" s="178"/>
      <c r="BA359" s="178"/>
      <c r="BB359" s="794"/>
      <c r="BC359" s="178"/>
      <c r="BD359" s="178"/>
      <c r="BE359" s="178"/>
      <c r="BF359" s="178"/>
      <c r="BG359" s="794"/>
      <c r="BH359" s="180"/>
      <c r="BI359" s="193"/>
      <c r="BJ359" s="193"/>
      <c r="BK359" s="193"/>
      <c r="BL359" s="212"/>
      <c r="BM359" s="180"/>
      <c r="BN359" s="180"/>
      <c r="BO359" s="180"/>
      <c r="BP359" s="180"/>
      <c r="BQ359" s="180"/>
      <c r="BR359" s="180"/>
      <c r="BS359" s="180"/>
      <c r="BT359" s="181"/>
      <c r="BU359" s="182"/>
      <c r="BV359" s="183"/>
      <c r="BW359" s="179"/>
    </row>
    <row r="360" spans="2:75" customFormat="1" ht="18.75">
      <c r="B360" s="330" t="s">
        <v>153</v>
      </c>
      <c r="C360" s="331">
        <v>41287933000199</v>
      </c>
      <c r="D360" s="332" t="s">
        <v>14</v>
      </c>
      <c r="E360" s="332" t="s">
        <v>607</v>
      </c>
      <c r="F360" s="332" t="s">
        <v>1418</v>
      </c>
      <c r="G360" s="333" t="s">
        <v>1418</v>
      </c>
      <c r="H360" s="333" t="s">
        <v>34</v>
      </c>
      <c r="I360" s="333" t="s">
        <v>34</v>
      </c>
      <c r="J360" s="333" t="s">
        <v>611</v>
      </c>
      <c r="K360" s="334" t="s">
        <v>48</v>
      </c>
      <c r="L360" s="335" t="s">
        <v>1418</v>
      </c>
      <c r="M360" s="335" t="s">
        <v>1415</v>
      </c>
      <c r="N360" s="334">
        <v>585378</v>
      </c>
      <c r="O360" s="334" t="s">
        <v>1321</v>
      </c>
      <c r="P360" s="338">
        <v>44302</v>
      </c>
      <c r="Q360" s="339">
        <v>81.244895119999995</v>
      </c>
      <c r="R360" s="339">
        <v>116.51867773208008</v>
      </c>
      <c r="S360" s="334">
        <v>6</v>
      </c>
      <c r="T360" s="336">
        <v>-0.19634680103512714</v>
      </c>
      <c r="U360" s="647">
        <v>-1.9202784770714429</v>
      </c>
      <c r="V360" s="336">
        <v>-0.18673669288080241</v>
      </c>
      <c r="W360" s="647">
        <v>-1.6070085147640971</v>
      </c>
      <c r="X360" s="336"/>
      <c r="Y360" s="647"/>
      <c r="Z360" s="336"/>
      <c r="AA360" s="647"/>
      <c r="AB360" s="336">
        <v>0.17893303280996337</v>
      </c>
      <c r="AC360" s="340">
        <v>-1.6930251586894058</v>
      </c>
      <c r="AD360" s="813">
        <v>0</v>
      </c>
      <c r="AE360" s="337" t="s">
        <v>1808</v>
      </c>
      <c r="AF360" s="787" t="s">
        <v>1755</v>
      </c>
      <c r="AG360" s="341" t="s">
        <v>1436</v>
      </c>
      <c r="AH360" s="341" t="s">
        <v>1737</v>
      </c>
      <c r="AI360" s="341">
        <v>5000</v>
      </c>
      <c r="AJ360" s="341">
        <v>1000</v>
      </c>
      <c r="AK360" s="341">
        <v>5000</v>
      </c>
      <c r="AL360" s="336">
        <v>5.0000000000000001E-3</v>
      </c>
      <c r="AM360" s="336">
        <v>0.2</v>
      </c>
      <c r="AN360" s="647" t="s">
        <v>34</v>
      </c>
      <c r="AO360" s="334" t="s">
        <v>1324</v>
      </c>
      <c r="AP360" s="337" t="s">
        <v>1739</v>
      </c>
      <c r="AQ360" s="343" t="s">
        <v>687</v>
      </c>
      <c r="AR360" s="336">
        <v>3.3333333333333301E-3</v>
      </c>
      <c r="AS360" s="336">
        <v>3.3333333333333301E-3</v>
      </c>
      <c r="AT360" s="336" t="s">
        <v>1418</v>
      </c>
      <c r="AW360" s="192"/>
      <c r="AX360" s="192"/>
      <c r="AY360" s="178"/>
      <c r="AZ360" s="178"/>
      <c r="BA360" s="178"/>
      <c r="BB360" s="794"/>
      <c r="BC360" s="178"/>
      <c r="BD360" s="178"/>
      <c r="BE360" s="178"/>
      <c r="BF360" s="178"/>
      <c r="BG360" s="794"/>
      <c r="BH360" s="180"/>
      <c r="BI360" s="193"/>
      <c r="BJ360" s="193"/>
      <c r="BK360" s="193"/>
      <c r="BL360" s="212"/>
      <c r="BM360" s="180"/>
      <c r="BN360" s="180"/>
      <c r="BO360" s="180"/>
      <c r="BP360" s="180"/>
      <c r="BQ360" s="180"/>
      <c r="BR360" s="180"/>
      <c r="BS360" s="180"/>
      <c r="BT360" s="181"/>
      <c r="BU360" s="182"/>
      <c r="BV360" s="183"/>
      <c r="BW360" s="179"/>
    </row>
    <row r="361" spans="2:75" customFormat="1" ht="18.75">
      <c r="B361" s="330" t="s">
        <v>2712</v>
      </c>
      <c r="C361" s="331">
        <v>34270943000156</v>
      </c>
      <c r="D361" s="332" t="s">
        <v>11</v>
      </c>
      <c r="E361" s="332" t="s">
        <v>1418</v>
      </c>
      <c r="F361" s="332" t="s">
        <v>1418</v>
      </c>
      <c r="G361" s="333" t="s">
        <v>1418</v>
      </c>
      <c r="H361" s="333" t="s">
        <v>1418</v>
      </c>
      <c r="I361" s="333" t="s">
        <v>1418</v>
      </c>
      <c r="J361" s="333" t="s">
        <v>608</v>
      </c>
      <c r="K361" s="334" t="s">
        <v>48</v>
      </c>
      <c r="L361" s="335" t="s">
        <v>1418</v>
      </c>
      <c r="M361" s="335" t="s">
        <v>1418</v>
      </c>
      <c r="N361" s="334">
        <v>636614</v>
      </c>
      <c r="O361" s="334" t="s">
        <v>1321</v>
      </c>
      <c r="P361" s="338">
        <v>44586</v>
      </c>
      <c r="Q361" s="339"/>
      <c r="R361" s="339"/>
      <c r="S361" s="334">
        <v>6</v>
      </c>
      <c r="T361" s="336"/>
      <c r="U361" s="647"/>
      <c r="V361" s="336"/>
      <c r="W361" s="647"/>
      <c r="X361" s="336"/>
      <c r="Y361" s="647"/>
      <c r="Z361" s="336"/>
      <c r="AA361" s="647"/>
      <c r="AB361" s="336"/>
      <c r="AC361" s="340"/>
      <c r="AD361" s="813">
        <v>0</v>
      </c>
      <c r="AE361" s="337" t="s">
        <v>2677</v>
      </c>
      <c r="AF361" s="787" t="s">
        <v>1755</v>
      </c>
      <c r="AG361" s="341" t="s">
        <v>1436</v>
      </c>
      <c r="AH361" s="341" t="s">
        <v>2144</v>
      </c>
      <c r="AI361" s="341">
        <v>0</v>
      </c>
      <c r="AJ361" s="341">
        <v>0</v>
      </c>
      <c r="AK361" s="341">
        <v>0</v>
      </c>
      <c r="AL361" s="336">
        <v>1.2500000000000001E-2</v>
      </c>
      <c r="AM361" s="336">
        <v>0</v>
      </c>
      <c r="AN361" s="647" t="s">
        <v>2152</v>
      </c>
      <c r="AO361" s="334"/>
      <c r="AP361" s="337" t="s">
        <v>1744</v>
      </c>
      <c r="AQ361" s="343" t="s">
        <v>2215</v>
      </c>
      <c r="AR361" s="336">
        <v>0</v>
      </c>
      <c r="AS361" s="336">
        <v>0</v>
      </c>
      <c r="AT361" s="336" t="s">
        <v>1418</v>
      </c>
      <c r="AW361" s="192"/>
      <c r="AX361" s="192"/>
      <c r="AY361" s="178"/>
      <c r="AZ361" s="178"/>
      <c r="BA361" s="178"/>
      <c r="BB361" s="794"/>
      <c r="BC361" s="178"/>
      <c r="BD361" s="178"/>
      <c r="BE361" s="178"/>
      <c r="BF361" s="178"/>
      <c r="BG361" s="794"/>
      <c r="BH361" s="180"/>
      <c r="BI361" s="193"/>
      <c r="BJ361" s="193"/>
      <c r="BK361" s="193"/>
      <c r="BL361" s="212"/>
      <c r="BM361" s="180"/>
      <c r="BN361" s="180"/>
      <c r="BO361" s="180"/>
      <c r="BP361" s="180"/>
      <c r="BQ361" s="180"/>
      <c r="BR361" s="180"/>
      <c r="BS361" s="180"/>
      <c r="BT361" s="181"/>
      <c r="BU361" s="182"/>
      <c r="BV361" s="183"/>
      <c r="BW361" s="179"/>
    </row>
    <row r="362" spans="2:75" customFormat="1" ht="18.75">
      <c r="B362" s="330" t="s">
        <v>580</v>
      </c>
      <c r="C362" s="331">
        <v>40938560000106</v>
      </c>
      <c r="D362" s="332" t="s">
        <v>14</v>
      </c>
      <c r="E362" s="332" t="s">
        <v>607</v>
      </c>
      <c r="F362" s="332" t="s">
        <v>1418</v>
      </c>
      <c r="G362" s="333" t="s">
        <v>1418</v>
      </c>
      <c r="H362" s="333" t="s">
        <v>34</v>
      </c>
      <c r="I362" s="333" t="s">
        <v>34</v>
      </c>
      <c r="J362" s="333" t="s">
        <v>611</v>
      </c>
      <c r="K362" s="334" t="s">
        <v>1418</v>
      </c>
      <c r="L362" s="335" t="s">
        <v>1418</v>
      </c>
      <c r="M362" s="335" t="s">
        <v>1415</v>
      </c>
      <c r="N362" s="334">
        <v>583472</v>
      </c>
      <c r="O362" s="334" t="s">
        <v>1321</v>
      </c>
      <c r="P362" s="338">
        <v>44289</v>
      </c>
      <c r="Q362" s="339">
        <v>32.434418340000001</v>
      </c>
      <c r="R362" s="339">
        <v>158.51009356220013</v>
      </c>
      <c r="S362" s="334">
        <v>6</v>
      </c>
      <c r="T362" s="336">
        <v>-0.16902223183941267</v>
      </c>
      <c r="U362" s="647">
        <v>-1.6530432491728604</v>
      </c>
      <c r="V362" s="336">
        <v>-0.16395553688468723</v>
      </c>
      <c r="W362" s="647">
        <v>-1.410959676706893</v>
      </c>
      <c r="X362" s="336"/>
      <c r="Y362" s="647"/>
      <c r="Z362" s="336"/>
      <c r="AA362" s="647"/>
      <c r="AB362" s="336">
        <v>0.23161199718186767</v>
      </c>
      <c r="AC362" s="340">
        <v>-1.2095961076306563</v>
      </c>
      <c r="AD362" s="813">
        <v>0</v>
      </c>
      <c r="AE362" s="337" t="s">
        <v>2048</v>
      </c>
      <c r="AF362" s="787" t="s">
        <v>1755</v>
      </c>
      <c r="AG362" s="341" t="s">
        <v>1436</v>
      </c>
      <c r="AH362" s="341" t="s">
        <v>1737</v>
      </c>
      <c r="AI362" s="341">
        <v>0</v>
      </c>
      <c r="AJ362" s="341">
        <v>0</v>
      </c>
      <c r="AK362" s="341">
        <v>0</v>
      </c>
      <c r="AL362" s="336">
        <v>2E-3</v>
      </c>
      <c r="AM362" s="336">
        <v>0</v>
      </c>
      <c r="AN362" s="647" t="s">
        <v>34</v>
      </c>
      <c r="AO362" s="334" t="s">
        <v>1324</v>
      </c>
      <c r="AP362" s="337" t="s">
        <v>1739</v>
      </c>
      <c r="AQ362" s="343" t="s">
        <v>687</v>
      </c>
      <c r="AR362" s="336">
        <v>0</v>
      </c>
      <c r="AS362" s="336">
        <v>0</v>
      </c>
      <c r="AT362" s="336" t="s">
        <v>1418</v>
      </c>
      <c r="AW362" s="192"/>
      <c r="AX362" s="192"/>
      <c r="AY362" s="178"/>
      <c r="AZ362" s="178"/>
      <c r="BA362" s="178"/>
      <c r="BB362" s="794"/>
      <c r="BC362" s="178"/>
      <c r="BD362" s="178"/>
      <c r="BE362" s="178"/>
      <c r="BF362" s="178"/>
      <c r="BG362" s="794"/>
      <c r="BH362" s="180"/>
      <c r="BI362" s="193"/>
      <c r="BJ362" s="193"/>
      <c r="BK362" s="193"/>
      <c r="BL362" s="212"/>
      <c r="BM362" s="180"/>
      <c r="BN362" s="180"/>
      <c r="BO362" s="180"/>
      <c r="BP362" s="180"/>
      <c r="BQ362" s="180"/>
      <c r="BR362" s="180"/>
      <c r="BS362" s="180"/>
      <c r="BT362" s="181"/>
      <c r="BU362" s="182"/>
      <c r="BV362" s="183"/>
      <c r="BW362" s="179"/>
    </row>
    <row r="363" spans="2:75" customFormat="1" ht="18.75">
      <c r="B363" s="330" t="s">
        <v>178</v>
      </c>
      <c r="C363" s="331">
        <v>41088640000182</v>
      </c>
      <c r="D363" s="332" t="s">
        <v>14</v>
      </c>
      <c r="E363" s="332" t="s">
        <v>607</v>
      </c>
      <c r="F363" s="332" t="s">
        <v>1418</v>
      </c>
      <c r="G363" s="333" t="s">
        <v>1418</v>
      </c>
      <c r="H363" s="333" t="s">
        <v>34</v>
      </c>
      <c r="I363" s="333" t="s">
        <v>34</v>
      </c>
      <c r="J363" s="333" t="s">
        <v>611</v>
      </c>
      <c r="K363" s="334" t="s">
        <v>48</v>
      </c>
      <c r="L363" s="335" t="s">
        <v>1418</v>
      </c>
      <c r="M363" s="335" t="s">
        <v>34</v>
      </c>
      <c r="N363" s="334">
        <v>583502</v>
      </c>
      <c r="O363" s="334" t="s">
        <v>1324</v>
      </c>
      <c r="P363" s="338">
        <v>44297</v>
      </c>
      <c r="Q363" s="339">
        <v>5.0755683200000004</v>
      </c>
      <c r="R363" s="339">
        <v>7.4666560263745039</v>
      </c>
      <c r="S363" s="334">
        <v>6</v>
      </c>
      <c r="T363" s="336">
        <v>-0.20721564294767914</v>
      </c>
      <c r="U363" s="647">
        <v>-2.0265761253414123</v>
      </c>
      <c r="V363" s="336">
        <v>-0.2033459586481946</v>
      </c>
      <c r="W363" s="647">
        <v>-1.7499436342653116</v>
      </c>
      <c r="X363" s="336"/>
      <c r="Y363" s="647"/>
      <c r="Z363" s="336"/>
      <c r="AA363" s="647"/>
      <c r="AB363" s="336">
        <v>0.23158920342934436</v>
      </c>
      <c r="AC363" s="340">
        <v>-1.3798026302756721</v>
      </c>
      <c r="AD363" s="813">
        <v>40938560000106</v>
      </c>
      <c r="AE363" s="337" t="s">
        <v>2048</v>
      </c>
      <c r="AF363" s="787" t="s">
        <v>1755</v>
      </c>
      <c r="AG363" s="341" t="s">
        <v>1436</v>
      </c>
      <c r="AH363" s="341" t="s">
        <v>1737</v>
      </c>
      <c r="AI363" s="341">
        <v>1000</v>
      </c>
      <c r="AJ363" s="341">
        <v>1000</v>
      </c>
      <c r="AK363" s="341">
        <v>1000</v>
      </c>
      <c r="AL363" s="336">
        <v>8.0000000000000002E-3</v>
      </c>
      <c r="AM363" s="336">
        <v>0</v>
      </c>
      <c r="AN363" s="647" t="s">
        <v>34</v>
      </c>
      <c r="AO363" s="334" t="s">
        <v>1324</v>
      </c>
      <c r="AP363" s="337" t="s">
        <v>1739</v>
      </c>
      <c r="AQ363" s="343" t="s">
        <v>687</v>
      </c>
      <c r="AR363" s="336">
        <v>5.3333333333333297E-3</v>
      </c>
      <c r="AS363" s="336">
        <v>5.3333333333333297E-3</v>
      </c>
      <c r="AT363" s="336" t="s">
        <v>1418</v>
      </c>
      <c r="AW363" s="192"/>
      <c r="AX363" s="192"/>
      <c r="AY363" s="178"/>
      <c r="AZ363" s="178"/>
      <c r="BA363" s="178"/>
      <c r="BB363" s="794"/>
      <c r="BC363" s="178"/>
      <c r="BD363" s="178"/>
      <c r="BE363" s="178"/>
      <c r="BF363" s="178"/>
      <c r="BG363" s="794"/>
      <c r="BH363" s="180"/>
      <c r="BI363" s="193"/>
      <c r="BJ363" s="193"/>
      <c r="BK363" s="193"/>
      <c r="BL363" s="212"/>
      <c r="BM363" s="180"/>
      <c r="BN363" s="180"/>
      <c r="BO363" s="180"/>
      <c r="BP363" s="180"/>
      <c r="BQ363" s="180"/>
      <c r="BR363" s="180"/>
      <c r="BS363" s="180"/>
      <c r="BT363" s="181"/>
      <c r="BU363" s="182"/>
      <c r="BV363" s="183"/>
      <c r="BW363" s="179"/>
    </row>
    <row r="364" spans="2:75" customFormat="1" ht="18.75">
      <c r="B364" s="330" t="s">
        <v>907</v>
      </c>
      <c r="C364" s="331">
        <v>37712284000159</v>
      </c>
      <c r="D364" s="332" t="s">
        <v>14</v>
      </c>
      <c r="E364" s="332" t="s">
        <v>607</v>
      </c>
      <c r="F364" s="332" t="s">
        <v>1418</v>
      </c>
      <c r="G364" s="333" t="s">
        <v>1418</v>
      </c>
      <c r="H364" s="333" t="s">
        <v>34</v>
      </c>
      <c r="I364" s="333" t="s">
        <v>34</v>
      </c>
      <c r="J364" s="333" t="s">
        <v>611</v>
      </c>
      <c r="K364" s="334" t="s">
        <v>1418</v>
      </c>
      <c r="L364" s="335" t="s">
        <v>1418</v>
      </c>
      <c r="M364" s="335" t="s">
        <v>34</v>
      </c>
      <c r="N364" s="334">
        <v>566179</v>
      </c>
      <c r="O364" s="334" t="s">
        <v>1321</v>
      </c>
      <c r="P364" s="338">
        <v>44188</v>
      </c>
      <c r="Q364" s="339">
        <v>6.3936696399999997</v>
      </c>
      <c r="R364" s="339">
        <v>11.478536162679994</v>
      </c>
      <c r="S364" s="334">
        <v>6</v>
      </c>
      <c r="T364" s="336">
        <v>-0.27779115097462592</v>
      </c>
      <c r="U364" s="647">
        <v>-2.7168070247400888</v>
      </c>
      <c r="V364" s="336">
        <v>-0.2788885389573782</v>
      </c>
      <c r="W364" s="647">
        <v>-2.4000438792214491</v>
      </c>
      <c r="X364" s="336"/>
      <c r="Y364" s="647"/>
      <c r="Z364" s="336"/>
      <c r="AA364" s="647"/>
      <c r="AB364" s="336">
        <v>0.23571959504818471</v>
      </c>
      <c r="AC364" s="340">
        <v>-1.6761015233531102</v>
      </c>
      <c r="AD364" s="813">
        <v>37927395000182</v>
      </c>
      <c r="AE364" s="337" t="s">
        <v>2048</v>
      </c>
      <c r="AF364" s="787" t="s">
        <v>1755</v>
      </c>
      <c r="AG364" s="341" t="s">
        <v>1436</v>
      </c>
      <c r="AH364" s="341" t="s">
        <v>1737</v>
      </c>
      <c r="AI364" s="341">
        <v>1000</v>
      </c>
      <c r="AJ364" s="341">
        <v>1000</v>
      </c>
      <c r="AK364" s="341">
        <v>1000</v>
      </c>
      <c r="AL364" s="336">
        <v>8.0000000000000002E-3</v>
      </c>
      <c r="AM364" s="336">
        <v>0</v>
      </c>
      <c r="AN364" s="647" t="s">
        <v>34</v>
      </c>
      <c r="AO364" s="334" t="s">
        <v>1324</v>
      </c>
      <c r="AP364" s="337" t="s">
        <v>1739</v>
      </c>
      <c r="AQ364" s="343" t="s">
        <v>687</v>
      </c>
      <c r="AR364" s="336">
        <v>5.3333333333333297E-3</v>
      </c>
      <c r="AS364" s="336">
        <v>5.3333333333333297E-3</v>
      </c>
      <c r="AT364" s="336" t="s">
        <v>1418</v>
      </c>
      <c r="AW364" s="192"/>
      <c r="AX364" s="192"/>
      <c r="AY364" s="178"/>
      <c r="AZ364" s="178"/>
      <c r="BA364" s="178"/>
      <c r="BB364" s="794"/>
      <c r="BC364" s="178"/>
      <c r="BD364" s="178"/>
      <c r="BE364" s="178"/>
      <c r="BF364" s="178"/>
      <c r="BG364" s="794"/>
      <c r="BH364" s="180"/>
      <c r="BI364" s="193"/>
      <c r="BJ364" s="193"/>
      <c r="BK364" s="193"/>
      <c r="BL364" s="212"/>
      <c r="BM364" s="180"/>
      <c r="BN364" s="180"/>
      <c r="BO364" s="180"/>
      <c r="BP364" s="180"/>
      <c r="BQ364" s="180"/>
      <c r="BR364" s="180"/>
      <c r="BS364" s="180"/>
      <c r="BT364" s="181"/>
      <c r="BU364" s="182"/>
      <c r="BV364" s="183"/>
      <c r="BW364" s="179"/>
    </row>
    <row r="365" spans="2:75" customFormat="1" ht="18.75">
      <c r="B365" s="330" t="s">
        <v>921</v>
      </c>
      <c r="C365" s="331">
        <v>44614202000107</v>
      </c>
      <c r="D365" s="332" t="s">
        <v>11</v>
      </c>
      <c r="E365" s="332" t="s">
        <v>661</v>
      </c>
      <c r="F365" s="332" t="s">
        <v>1418</v>
      </c>
      <c r="G365" s="333" t="s">
        <v>1418</v>
      </c>
      <c r="H365" s="333" t="s">
        <v>34</v>
      </c>
      <c r="I365" s="333" t="s">
        <v>34</v>
      </c>
      <c r="J365" s="333" t="s">
        <v>611</v>
      </c>
      <c r="K365" s="334" t="s">
        <v>48</v>
      </c>
      <c r="L365" s="335" t="s">
        <v>1418</v>
      </c>
      <c r="M365" s="335" t="s">
        <v>1415</v>
      </c>
      <c r="N365" s="334">
        <v>644668</v>
      </c>
      <c r="O365" s="334" t="s">
        <v>1321</v>
      </c>
      <c r="P365" s="338">
        <v>44650</v>
      </c>
      <c r="Q365" s="339"/>
      <c r="R365" s="339"/>
      <c r="S365" s="334">
        <v>6</v>
      </c>
      <c r="T365" s="336"/>
      <c r="U365" s="647"/>
      <c r="V365" s="336"/>
      <c r="W365" s="647"/>
      <c r="X365" s="336"/>
      <c r="Y365" s="647"/>
      <c r="Z365" s="336"/>
      <c r="AA365" s="647"/>
      <c r="AB365" s="336"/>
      <c r="AC365" s="340"/>
      <c r="AD365" s="813">
        <v>44585973000105</v>
      </c>
      <c r="AE365" s="337" t="s">
        <v>1758</v>
      </c>
      <c r="AF365" s="787" t="s">
        <v>1755</v>
      </c>
      <c r="AG365" s="341" t="s">
        <v>1436</v>
      </c>
      <c r="AH365" s="341" t="s">
        <v>2144</v>
      </c>
      <c r="AI365" s="341">
        <v>5000</v>
      </c>
      <c r="AJ365" s="341">
        <v>5000</v>
      </c>
      <c r="AK365" s="341">
        <v>5000</v>
      </c>
      <c r="AL365" s="336">
        <v>0.01</v>
      </c>
      <c r="AM365" s="336">
        <v>0</v>
      </c>
      <c r="AN365" s="647" t="s">
        <v>2152</v>
      </c>
      <c r="AO365" s="334" t="s">
        <v>1321</v>
      </c>
      <c r="AP365" s="337" t="s">
        <v>1757</v>
      </c>
      <c r="AQ365" s="343" t="s">
        <v>679</v>
      </c>
      <c r="AR365" s="336">
        <v>0</v>
      </c>
      <c r="AS365" s="336">
        <v>0</v>
      </c>
      <c r="AT365" s="336" t="s">
        <v>1418</v>
      </c>
      <c r="AW365" s="192"/>
      <c r="AX365" s="192"/>
      <c r="AY365" s="178"/>
      <c r="AZ365" s="178"/>
      <c r="BA365" s="178"/>
      <c r="BB365" s="794"/>
      <c r="BC365" s="178"/>
      <c r="BD365" s="178"/>
      <c r="BE365" s="178"/>
      <c r="BF365" s="178"/>
      <c r="BG365" s="794"/>
      <c r="BH365" s="180"/>
      <c r="BI365" s="193"/>
      <c r="BJ365" s="193"/>
      <c r="BK365" s="193"/>
      <c r="BL365" s="212"/>
      <c r="BM365" s="180"/>
      <c r="BN365" s="180"/>
      <c r="BO365" s="180"/>
      <c r="BP365" s="180"/>
      <c r="BQ365" s="180"/>
      <c r="BR365" s="180"/>
      <c r="BS365" s="180"/>
      <c r="BT365" s="181"/>
      <c r="BU365" s="182"/>
      <c r="BV365" s="183"/>
      <c r="BW365" s="179"/>
    </row>
    <row r="366" spans="2:75" customFormat="1" ht="18.75">
      <c r="B366" s="330" t="s">
        <v>208</v>
      </c>
      <c r="C366" s="331">
        <v>36668282000147</v>
      </c>
      <c r="D366" s="332" t="s">
        <v>14</v>
      </c>
      <c r="E366" s="332" t="s">
        <v>614</v>
      </c>
      <c r="F366" s="332" t="s">
        <v>1418</v>
      </c>
      <c r="G366" s="333" t="s">
        <v>1418</v>
      </c>
      <c r="H366" s="333" t="s">
        <v>1338</v>
      </c>
      <c r="I366" s="333" t="s">
        <v>34</v>
      </c>
      <c r="J366" s="333" t="s">
        <v>608</v>
      </c>
      <c r="K366" s="334" t="s">
        <v>48</v>
      </c>
      <c r="L366" s="335" t="s">
        <v>1418</v>
      </c>
      <c r="M366" s="335" t="s">
        <v>34</v>
      </c>
      <c r="N366" s="334">
        <v>539538</v>
      </c>
      <c r="O366" s="334" t="s">
        <v>1321</v>
      </c>
      <c r="P366" s="338">
        <v>43901</v>
      </c>
      <c r="Q366" s="339">
        <v>25.69909685</v>
      </c>
      <c r="R366" s="339">
        <v>25.094013034136559</v>
      </c>
      <c r="S366" s="334">
        <v>6</v>
      </c>
      <c r="T366" s="336">
        <v>-5.2932562168023223E-3</v>
      </c>
      <c r="U366" s="647">
        <v>-5.176822812066921E-2</v>
      </c>
      <c r="V366" s="336">
        <v>-8.632738672253415E-2</v>
      </c>
      <c r="W366" s="647">
        <v>-0.74291154769994083</v>
      </c>
      <c r="X366" s="336">
        <v>-2.8475952934759685E-2</v>
      </c>
      <c r="Y366" s="647">
        <v>-0.18474782957670366</v>
      </c>
      <c r="Z366" s="336"/>
      <c r="AA366" s="647"/>
      <c r="AB366" s="336">
        <v>0.33249159658036742</v>
      </c>
      <c r="AC366" s="340">
        <v>-0.60912462808858636</v>
      </c>
      <c r="AD366" s="813">
        <v>0</v>
      </c>
      <c r="AE366" s="337" t="s">
        <v>2029</v>
      </c>
      <c r="AF366" s="787" t="s">
        <v>1752</v>
      </c>
      <c r="AG366" s="341" t="s">
        <v>741</v>
      </c>
      <c r="AH366" s="341" t="s">
        <v>1742</v>
      </c>
      <c r="AI366" s="341">
        <v>1000</v>
      </c>
      <c r="AJ366" s="341">
        <v>100</v>
      </c>
      <c r="AK366" s="341">
        <v>1000</v>
      </c>
      <c r="AL366" s="336">
        <v>2.5000000000000001E-2</v>
      </c>
      <c r="AM366" s="336">
        <v>0.2</v>
      </c>
      <c r="AN366" s="647" t="s">
        <v>64</v>
      </c>
      <c r="AO366" s="334" t="s">
        <v>1324</v>
      </c>
      <c r="AP366" s="337" t="s">
        <v>1757</v>
      </c>
      <c r="AQ366" s="343" t="s">
        <v>668</v>
      </c>
      <c r="AR366" s="336">
        <v>8.3333333333333297E-3</v>
      </c>
      <c r="AS366" s="336">
        <v>8.3333333333333297E-3</v>
      </c>
      <c r="AT366" s="336" t="s">
        <v>1418</v>
      </c>
      <c r="AW366" s="192"/>
      <c r="AX366" s="192"/>
      <c r="AY366" s="178"/>
      <c r="AZ366" s="178"/>
      <c r="BA366" s="178"/>
      <c r="BB366" s="178"/>
      <c r="BC366" s="178"/>
      <c r="BD366" s="178"/>
      <c r="BE366" s="178"/>
      <c r="BF366" s="178"/>
      <c r="BG366" s="794"/>
      <c r="BH366" s="180"/>
      <c r="BI366" s="193"/>
      <c r="BJ366" s="193"/>
      <c r="BK366" s="193"/>
      <c r="BL366" s="212"/>
      <c r="BM366" s="180"/>
      <c r="BN366" s="180"/>
      <c r="BO366" s="180"/>
      <c r="BP366" s="180"/>
      <c r="BQ366" s="180"/>
      <c r="BR366" s="180"/>
      <c r="BS366" s="180"/>
      <c r="BT366" s="180"/>
      <c r="BU366" s="180"/>
      <c r="BV366" s="183"/>
      <c r="BW366" s="178"/>
    </row>
    <row r="367" spans="2:75" customFormat="1" ht="18.75">
      <c r="B367" s="330" t="s">
        <v>581</v>
      </c>
      <c r="C367" s="331">
        <v>36947848000170</v>
      </c>
      <c r="D367" s="332" t="s">
        <v>14</v>
      </c>
      <c r="E367" s="332" t="s">
        <v>607</v>
      </c>
      <c r="F367" s="332" t="s">
        <v>1418</v>
      </c>
      <c r="G367" s="333" t="s">
        <v>1418</v>
      </c>
      <c r="H367" s="333" t="s">
        <v>34</v>
      </c>
      <c r="I367" s="333" t="s">
        <v>34</v>
      </c>
      <c r="J367" s="333" t="s">
        <v>611</v>
      </c>
      <c r="K367" s="334" t="s">
        <v>1418</v>
      </c>
      <c r="L367" s="335" t="s">
        <v>1418</v>
      </c>
      <c r="M367" s="335" t="s">
        <v>1415</v>
      </c>
      <c r="N367" s="334">
        <v>552291</v>
      </c>
      <c r="O367" s="334" t="s">
        <v>1321</v>
      </c>
      <c r="P367" s="338">
        <v>44022</v>
      </c>
      <c r="Q367" s="339">
        <v>1.6924886400000001</v>
      </c>
      <c r="R367" s="339">
        <v>1.9733225060080648</v>
      </c>
      <c r="S367" s="334">
        <v>6</v>
      </c>
      <c r="T367" s="336">
        <v>-0.31967699981396502</v>
      </c>
      <c r="U367" s="647">
        <v>-3.1264520691004556</v>
      </c>
      <c r="V367" s="336">
        <v>-0.3168230080236818</v>
      </c>
      <c r="W367" s="647">
        <v>-2.7264982779373872</v>
      </c>
      <c r="X367" s="336">
        <v>-0.21915252599792712</v>
      </c>
      <c r="Y367" s="647">
        <v>-1.4218296264616594</v>
      </c>
      <c r="Z367" s="336"/>
      <c r="AA367" s="647"/>
      <c r="AB367" s="336">
        <v>0.2104265060663352</v>
      </c>
      <c r="AC367" s="340">
        <v>-2.0578417116056515</v>
      </c>
      <c r="AD367" s="813">
        <v>36262399000126</v>
      </c>
      <c r="AE367" s="337" t="s">
        <v>1775</v>
      </c>
      <c r="AF367" s="787" t="s">
        <v>1778</v>
      </c>
      <c r="AG367" s="341" t="s">
        <v>59</v>
      </c>
      <c r="AH367" s="341" t="s">
        <v>1737</v>
      </c>
      <c r="AI367" s="341">
        <v>10000</v>
      </c>
      <c r="AJ367" s="341">
        <v>5000</v>
      </c>
      <c r="AK367" s="341">
        <v>10000</v>
      </c>
      <c r="AL367" s="336">
        <v>1.1000000000000001E-2</v>
      </c>
      <c r="AM367" s="336">
        <v>0</v>
      </c>
      <c r="AN367" s="647" t="s">
        <v>64</v>
      </c>
      <c r="AO367" s="334" t="s">
        <v>1324</v>
      </c>
      <c r="AP367" s="337" t="s">
        <v>1757</v>
      </c>
      <c r="AQ367" s="343" t="s">
        <v>679</v>
      </c>
      <c r="AR367" s="336">
        <v>2.9333333333333299E-3</v>
      </c>
      <c r="AS367" s="336">
        <v>2.9333333333333299E-3</v>
      </c>
      <c r="AT367" s="336" t="s">
        <v>1418</v>
      </c>
      <c r="AW367" s="192"/>
      <c r="AX367" s="192"/>
      <c r="AY367" s="178"/>
      <c r="AZ367" s="178"/>
      <c r="BA367" s="178"/>
      <c r="BB367" s="178"/>
      <c r="BC367" s="178"/>
      <c r="BD367" s="178"/>
      <c r="BE367" s="178"/>
      <c r="BF367" s="178"/>
      <c r="BG367" s="794"/>
      <c r="BH367" s="180"/>
      <c r="BI367" s="193"/>
      <c r="BJ367" s="193"/>
      <c r="BK367" s="193"/>
      <c r="BL367" s="212"/>
      <c r="BM367" s="180"/>
      <c r="BN367" s="180"/>
      <c r="BO367" s="180"/>
      <c r="BP367" s="180"/>
      <c r="BQ367" s="180"/>
      <c r="BR367" s="180"/>
      <c r="BS367" s="180"/>
      <c r="BT367" s="180"/>
      <c r="BU367" s="180"/>
      <c r="BV367" s="183"/>
      <c r="BW367" s="178"/>
    </row>
    <row r="368" spans="2:75" customFormat="1" ht="18.75">
      <c r="B368" s="330" t="s">
        <v>1005</v>
      </c>
      <c r="C368" s="331">
        <v>41483966000104</v>
      </c>
      <c r="D368" s="332" t="s">
        <v>14</v>
      </c>
      <c r="E368" s="332" t="s">
        <v>607</v>
      </c>
      <c r="F368" s="332" t="s">
        <v>1418</v>
      </c>
      <c r="G368" s="333" t="s">
        <v>866</v>
      </c>
      <c r="H368" s="333" t="s">
        <v>34</v>
      </c>
      <c r="I368" s="333" t="s">
        <v>34</v>
      </c>
      <c r="J368" s="333" t="s">
        <v>690</v>
      </c>
      <c r="K368" s="334" t="s">
        <v>1418</v>
      </c>
      <c r="L368" s="335" t="s">
        <v>1418</v>
      </c>
      <c r="M368" s="335" t="s">
        <v>1415</v>
      </c>
      <c r="N368" s="334">
        <v>604801</v>
      </c>
      <c r="O368" s="334" t="s">
        <v>1321</v>
      </c>
      <c r="P368" s="338">
        <v>44315</v>
      </c>
      <c r="Q368" s="339">
        <v>9.2397803500000002</v>
      </c>
      <c r="R368" s="339">
        <v>18.420182366558691</v>
      </c>
      <c r="S368" s="334">
        <v>6</v>
      </c>
      <c r="T368" s="336">
        <v>-0.31261745558524956</v>
      </c>
      <c r="U368" s="647">
        <v>-3.057409483385443</v>
      </c>
      <c r="V368" s="336">
        <v>-0.34088274288948117</v>
      </c>
      <c r="W368" s="647">
        <v>-2.9335502407617815</v>
      </c>
      <c r="X368" s="336"/>
      <c r="Y368" s="647"/>
      <c r="Z368" s="336"/>
      <c r="AA368" s="647"/>
      <c r="AB368" s="336">
        <v>0.35643601932656738</v>
      </c>
      <c r="AC368" s="340">
        <v>-1.2823736982029368</v>
      </c>
      <c r="AD368" s="813">
        <v>29152373000160</v>
      </c>
      <c r="AE368" s="337" t="s">
        <v>1826</v>
      </c>
      <c r="AF368" s="787" t="s">
        <v>1778</v>
      </c>
      <c r="AG368" s="341" t="s">
        <v>59</v>
      </c>
      <c r="AH368" s="341" t="s">
        <v>1737</v>
      </c>
      <c r="AI368" s="341">
        <v>100</v>
      </c>
      <c r="AJ368" s="341">
        <v>0</v>
      </c>
      <c r="AK368" s="341">
        <v>0</v>
      </c>
      <c r="AL368" s="336">
        <v>0</v>
      </c>
      <c r="AM368" s="336">
        <v>0</v>
      </c>
      <c r="AN368" s="647" t="s">
        <v>666</v>
      </c>
      <c r="AO368" s="334" t="s">
        <v>1324</v>
      </c>
      <c r="AP368" s="337" t="s">
        <v>1739</v>
      </c>
      <c r="AQ368" s="343" t="s">
        <v>687</v>
      </c>
      <c r="AR368" s="336">
        <v>0</v>
      </c>
      <c r="AS368" s="336">
        <v>0</v>
      </c>
      <c r="AT368" s="336" t="s">
        <v>1418</v>
      </c>
      <c r="AW368" s="192"/>
      <c r="AX368" s="192"/>
      <c r="AY368" s="178"/>
      <c r="AZ368" s="178"/>
      <c r="BA368" s="178"/>
      <c r="BB368" s="178"/>
      <c r="BC368" s="178"/>
      <c r="BD368" s="178"/>
      <c r="BE368" s="178"/>
      <c r="BF368" s="178"/>
      <c r="BG368" s="794"/>
      <c r="BH368" s="180"/>
      <c r="BI368" s="193"/>
      <c r="BJ368" s="193"/>
      <c r="BK368" s="193"/>
      <c r="BL368" s="212"/>
      <c r="BM368" s="180"/>
      <c r="BN368" s="180"/>
      <c r="BO368" s="180"/>
      <c r="BP368" s="180"/>
      <c r="BQ368" s="180"/>
      <c r="BR368" s="180"/>
      <c r="BS368" s="180"/>
      <c r="BT368" s="180"/>
      <c r="BU368" s="180"/>
      <c r="BV368" s="183"/>
      <c r="BW368" s="178"/>
    </row>
    <row r="369" spans="2:75" customFormat="1" ht="18.75">
      <c r="B369" s="330" t="s">
        <v>277</v>
      </c>
      <c r="C369" s="331">
        <v>38173750000138</v>
      </c>
      <c r="D369" s="332" t="s">
        <v>14</v>
      </c>
      <c r="E369" s="332" t="s">
        <v>607</v>
      </c>
      <c r="F369" s="332" t="s">
        <v>1418</v>
      </c>
      <c r="G369" s="333" t="s">
        <v>1418</v>
      </c>
      <c r="H369" s="333" t="s">
        <v>34</v>
      </c>
      <c r="I369" s="333" t="s">
        <v>34</v>
      </c>
      <c r="J369" s="333" t="s">
        <v>608</v>
      </c>
      <c r="K369" s="334" t="s">
        <v>48</v>
      </c>
      <c r="L369" s="335" t="s">
        <v>1418</v>
      </c>
      <c r="M369" s="335" t="s">
        <v>1415</v>
      </c>
      <c r="N369" s="334">
        <v>553786</v>
      </c>
      <c r="O369" s="334" t="s">
        <v>1324</v>
      </c>
      <c r="P369" s="338">
        <v>44097</v>
      </c>
      <c r="Q369" s="339">
        <v>12.64111698</v>
      </c>
      <c r="R369" s="339">
        <v>11.603519347976192</v>
      </c>
      <c r="S369" s="334">
        <v>6</v>
      </c>
      <c r="T369" s="336">
        <v>0.10490218464131673</v>
      </c>
      <c r="U369" s="647">
        <v>1.0259469790315372</v>
      </c>
      <c r="V369" s="336">
        <v>0.12656053640958009</v>
      </c>
      <c r="W369" s="647">
        <v>1.0891478075662961</v>
      </c>
      <c r="X369" s="336">
        <v>-0.15878229509023256</v>
      </c>
      <c r="Y369" s="647">
        <v>-1.0301563730048255</v>
      </c>
      <c r="Z369" s="336"/>
      <c r="AA369" s="647"/>
      <c r="AB369" s="336">
        <v>0.16083325653146099</v>
      </c>
      <c r="AC369" s="340">
        <v>6.4408961466817433E-2</v>
      </c>
      <c r="AD369" s="813">
        <v>0</v>
      </c>
      <c r="AE369" s="337" t="s">
        <v>1880</v>
      </c>
      <c r="AF369" s="787" t="s">
        <v>1755</v>
      </c>
      <c r="AG369" s="341" t="s">
        <v>1436</v>
      </c>
      <c r="AH369" s="341" t="s">
        <v>1737</v>
      </c>
      <c r="AI369" s="341">
        <v>0</v>
      </c>
      <c r="AJ369" s="341">
        <v>0</v>
      </c>
      <c r="AK369" s="341">
        <v>0</v>
      </c>
      <c r="AL369" s="336">
        <v>0.01</v>
      </c>
      <c r="AM369" s="336">
        <v>0.2</v>
      </c>
      <c r="AN369" s="647" t="s">
        <v>34</v>
      </c>
      <c r="AO369" s="334" t="s">
        <v>1324</v>
      </c>
      <c r="AP369" s="337" t="s">
        <v>1739</v>
      </c>
      <c r="AQ369" s="343" t="s">
        <v>659</v>
      </c>
      <c r="AR369" s="336">
        <v>2E-3</v>
      </c>
      <c r="AS369" s="336">
        <v>2E-3</v>
      </c>
      <c r="AT369" s="336" t="s">
        <v>1418</v>
      </c>
      <c r="AW369" s="192"/>
      <c r="AX369" s="192"/>
      <c r="AY369" s="178"/>
      <c r="AZ369" s="178"/>
      <c r="BA369" s="178"/>
      <c r="BB369" s="178"/>
      <c r="BC369" s="178"/>
      <c r="BD369" s="178"/>
      <c r="BE369" s="178"/>
      <c r="BF369" s="178"/>
      <c r="BG369" s="794"/>
      <c r="BH369" s="180"/>
      <c r="BI369" s="193"/>
      <c r="BJ369" s="193"/>
      <c r="BK369" s="193"/>
      <c r="BL369" s="212"/>
      <c r="BM369" s="180"/>
      <c r="BN369" s="180"/>
      <c r="BO369" s="180"/>
      <c r="BP369" s="180"/>
      <c r="BQ369" s="180"/>
      <c r="BR369" s="180"/>
      <c r="BS369" s="180"/>
      <c r="BT369" s="180"/>
      <c r="BU369" s="180"/>
      <c r="BV369" s="183"/>
      <c r="BW369" s="178"/>
    </row>
    <row r="370" spans="2:75" customFormat="1" ht="18.75">
      <c r="B370" s="330" t="s">
        <v>1666</v>
      </c>
      <c r="C370" s="331">
        <v>26135690000180</v>
      </c>
      <c r="D370" s="332" t="s">
        <v>11</v>
      </c>
      <c r="E370" s="332" t="s">
        <v>661</v>
      </c>
      <c r="F370" s="332" t="s">
        <v>1418</v>
      </c>
      <c r="G370" s="333" t="s">
        <v>1418</v>
      </c>
      <c r="H370" s="333" t="s">
        <v>34</v>
      </c>
      <c r="I370" s="333" t="s">
        <v>34</v>
      </c>
      <c r="J370" s="333" t="s">
        <v>611</v>
      </c>
      <c r="K370" s="334" t="s">
        <v>49</v>
      </c>
      <c r="L370" s="335" t="s">
        <v>1418</v>
      </c>
      <c r="M370" s="335" t="s">
        <v>1418</v>
      </c>
      <c r="N370" s="334">
        <v>434930</v>
      </c>
      <c r="O370" s="334" t="s">
        <v>1321</v>
      </c>
      <c r="P370" s="338">
        <v>42783</v>
      </c>
      <c r="Q370" s="339">
        <v>54.548819000000002</v>
      </c>
      <c r="R370" s="339">
        <v>104.64432299591829</v>
      </c>
      <c r="S370" s="334">
        <v>6</v>
      </c>
      <c r="T370" s="336">
        <v>-4.3423598513891881E-2</v>
      </c>
      <c r="U370" s="647">
        <v>-0.42468428914357575</v>
      </c>
      <c r="V370" s="336">
        <v>-3.3964347273124362E-2</v>
      </c>
      <c r="W370" s="647">
        <v>-0.29228853967739316</v>
      </c>
      <c r="X370" s="336">
        <v>4.3037797162974512E-2</v>
      </c>
      <c r="Y370" s="647">
        <v>0.27922295116298823</v>
      </c>
      <c r="Z370" s="336">
        <v>8.7179931962012347E-2</v>
      </c>
      <c r="AA370" s="647">
        <v>0.45685387006812983</v>
      </c>
      <c r="AB370" s="336">
        <v>5.9360368014006876E-2</v>
      </c>
      <c r="AC370" s="340">
        <v>-2.5297312952095106</v>
      </c>
      <c r="AD370" s="813">
        <v>23720107000100</v>
      </c>
      <c r="AE370" s="337" t="s">
        <v>1824</v>
      </c>
      <c r="AF370" s="787" t="s">
        <v>1825</v>
      </c>
      <c r="AG370" s="341" t="s">
        <v>1440</v>
      </c>
      <c r="AH370" s="341" t="s">
        <v>1737</v>
      </c>
      <c r="AI370" s="341">
        <v>5000</v>
      </c>
      <c r="AJ370" s="341">
        <v>1000</v>
      </c>
      <c r="AK370" s="341">
        <v>1000</v>
      </c>
      <c r="AL370" s="336">
        <v>9.300000000000001E-3</v>
      </c>
      <c r="AM370" s="336">
        <v>0</v>
      </c>
      <c r="AN370" s="647" t="s">
        <v>64</v>
      </c>
      <c r="AO370" s="334" t="s">
        <v>1324</v>
      </c>
      <c r="AP370" s="337" t="s">
        <v>1757</v>
      </c>
      <c r="AQ370" s="343" t="s">
        <v>679</v>
      </c>
      <c r="AR370" s="336">
        <v>0</v>
      </c>
      <c r="AS370" s="336">
        <v>0</v>
      </c>
      <c r="AT370" s="336" t="s">
        <v>1418</v>
      </c>
      <c r="AW370" s="192"/>
      <c r="AX370" s="192"/>
      <c r="AY370" s="178"/>
      <c r="AZ370" s="178"/>
      <c r="BA370" s="178"/>
      <c r="BB370" s="178"/>
      <c r="BC370" s="178"/>
      <c r="BD370" s="178"/>
      <c r="BE370" s="178"/>
      <c r="BF370" s="178"/>
      <c r="BG370" s="794"/>
      <c r="BH370" s="180"/>
      <c r="BI370" s="193"/>
      <c r="BJ370" s="193"/>
      <c r="BK370" s="193"/>
      <c r="BL370" s="212"/>
      <c r="BM370" s="180"/>
      <c r="BN370" s="180"/>
      <c r="BO370" s="180"/>
      <c r="BP370" s="180"/>
      <c r="BQ370" s="180"/>
      <c r="BR370" s="180"/>
      <c r="BS370" s="180"/>
      <c r="BT370" s="180"/>
      <c r="BU370" s="180"/>
      <c r="BV370" s="183"/>
      <c r="BW370" s="178"/>
    </row>
    <row r="371" spans="2:75" customFormat="1" ht="18.75">
      <c r="B371" s="330" t="s">
        <v>1105</v>
      </c>
      <c r="C371" s="331">
        <v>24597757000172</v>
      </c>
      <c r="D371" s="332" t="s">
        <v>14</v>
      </c>
      <c r="E371" s="332" t="s">
        <v>607</v>
      </c>
      <c r="F371" s="332" t="s">
        <v>1418</v>
      </c>
      <c r="G371" s="333" t="s">
        <v>1418</v>
      </c>
      <c r="H371" s="333" t="s">
        <v>34</v>
      </c>
      <c r="I371" s="333" t="s">
        <v>34</v>
      </c>
      <c r="J371" s="333" t="s">
        <v>611</v>
      </c>
      <c r="K371" s="334" t="s">
        <v>1418</v>
      </c>
      <c r="L371" s="335" t="s">
        <v>1418</v>
      </c>
      <c r="M371" s="335" t="s">
        <v>34</v>
      </c>
      <c r="N371" s="334">
        <v>480193</v>
      </c>
      <c r="O371" s="334" t="s">
        <v>1321</v>
      </c>
      <c r="P371" s="338">
        <v>42462</v>
      </c>
      <c r="Q371" s="339">
        <v>12.118650000000001</v>
      </c>
      <c r="R371" s="339">
        <v>17.441739545454539</v>
      </c>
      <c r="S371" s="334">
        <v>6</v>
      </c>
      <c r="T371" s="336">
        <v>-0.20878694399524256</v>
      </c>
      <c r="U371" s="647">
        <v>-2.0419435037083051</v>
      </c>
      <c r="V371" s="336">
        <v>-0.21102081916889037</v>
      </c>
      <c r="W371" s="647">
        <v>-1.8159915331335736</v>
      </c>
      <c r="X371" s="336">
        <v>-6.8267945151499143E-2</v>
      </c>
      <c r="Y371" s="647">
        <v>-0.44291247163164887</v>
      </c>
      <c r="Z371" s="336">
        <v>0.25833792436055569</v>
      </c>
      <c r="AA371" s="647">
        <v>1.3537826638923587</v>
      </c>
      <c r="AB371" s="336">
        <v>0.16799300989691288</v>
      </c>
      <c r="AC371" s="340">
        <v>-1.9478325482515568</v>
      </c>
      <c r="AD371" s="813">
        <v>0</v>
      </c>
      <c r="AE371" s="337" t="s">
        <v>1981</v>
      </c>
      <c r="AF371" s="787" t="s">
        <v>1755</v>
      </c>
      <c r="AG371" s="341" t="s">
        <v>1436</v>
      </c>
      <c r="AH371" s="341" t="s">
        <v>1737</v>
      </c>
      <c r="AI371" s="341">
        <v>5000</v>
      </c>
      <c r="AJ371" s="341">
        <v>200</v>
      </c>
      <c r="AK371" s="341">
        <v>200</v>
      </c>
      <c r="AL371" s="336">
        <v>0</v>
      </c>
      <c r="AM371" s="336">
        <v>0</v>
      </c>
      <c r="AN371" s="647" t="s">
        <v>2152</v>
      </c>
      <c r="AO371" s="334" t="s">
        <v>1324</v>
      </c>
      <c r="AP371" s="337" t="s">
        <v>1757</v>
      </c>
      <c r="AQ371" s="343" t="s">
        <v>679</v>
      </c>
      <c r="AR371" s="336">
        <v>5.8333333333333301E-3</v>
      </c>
      <c r="AS371" s="336">
        <v>5.8333333333333301E-3</v>
      </c>
      <c r="AT371" s="336" t="s">
        <v>1418</v>
      </c>
      <c r="AW371" s="192"/>
      <c r="AX371" s="192"/>
      <c r="AY371" s="178"/>
      <c r="AZ371" s="178"/>
      <c r="BA371" s="178"/>
      <c r="BB371" s="178"/>
      <c r="BC371" s="178"/>
      <c r="BD371" s="178"/>
      <c r="BE371" s="178"/>
      <c r="BF371" s="178"/>
      <c r="BG371" s="794"/>
      <c r="BH371" s="180"/>
      <c r="BI371" s="193"/>
      <c r="BJ371" s="193"/>
      <c r="BK371" s="193"/>
      <c r="BL371" s="212"/>
      <c r="BM371" s="180"/>
      <c r="BN371" s="180"/>
      <c r="BO371" s="180"/>
      <c r="BP371" s="180"/>
      <c r="BQ371" s="180"/>
      <c r="BR371" s="180"/>
      <c r="BS371" s="180"/>
      <c r="BT371" s="180"/>
      <c r="BU371" s="180"/>
      <c r="BV371" s="183"/>
      <c r="BW371" s="178"/>
    </row>
    <row r="372" spans="2:75" customFormat="1" ht="18.75">
      <c r="B372" s="330" t="s">
        <v>1106</v>
      </c>
      <c r="C372" s="331">
        <v>27181765000121</v>
      </c>
      <c r="D372" s="332" t="s">
        <v>14</v>
      </c>
      <c r="E372" s="332" t="s">
        <v>607</v>
      </c>
      <c r="F372" s="332" t="s">
        <v>1418</v>
      </c>
      <c r="G372" s="333" t="s">
        <v>1418</v>
      </c>
      <c r="H372" s="333" t="s">
        <v>34</v>
      </c>
      <c r="I372" s="333" t="s">
        <v>34</v>
      </c>
      <c r="J372" s="333" t="s">
        <v>611</v>
      </c>
      <c r="K372" s="334" t="s">
        <v>1418</v>
      </c>
      <c r="L372" s="335" t="s">
        <v>1418</v>
      </c>
      <c r="M372" s="335" t="s">
        <v>34</v>
      </c>
      <c r="N372" s="334">
        <v>480681</v>
      </c>
      <c r="O372" s="334" t="s">
        <v>1321</v>
      </c>
      <c r="P372" s="338">
        <v>42783</v>
      </c>
      <c r="Q372" s="339">
        <v>14.494110060000001</v>
      </c>
      <c r="R372" s="339">
        <v>30.478816053080003</v>
      </c>
      <c r="S372" s="334">
        <v>6</v>
      </c>
      <c r="T372" s="336">
        <v>-0.44586141915855615</v>
      </c>
      <c r="U372" s="647">
        <v>-4.3605400365729983</v>
      </c>
      <c r="V372" s="336">
        <v>-0.48150976066994644</v>
      </c>
      <c r="W372" s="647">
        <v>-4.1437506116302041</v>
      </c>
      <c r="X372" s="336">
        <v>-0.30278391664062021</v>
      </c>
      <c r="Y372" s="647">
        <v>-1.9644178917645845</v>
      </c>
      <c r="Z372" s="336">
        <v>0.18708024329354522</v>
      </c>
      <c r="AA372" s="647">
        <v>0.98036705510604516</v>
      </c>
      <c r="AB372" s="336">
        <v>0.29986804661835237</v>
      </c>
      <c r="AC372" s="340">
        <v>-1.9932473659580243</v>
      </c>
      <c r="AD372" s="813">
        <v>0</v>
      </c>
      <c r="AE372" s="337" t="s">
        <v>1981</v>
      </c>
      <c r="AF372" s="787" t="s">
        <v>1755</v>
      </c>
      <c r="AG372" s="341" t="s">
        <v>1436</v>
      </c>
      <c r="AH372" s="341" t="s">
        <v>1737</v>
      </c>
      <c r="AI372" s="341">
        <v>5000</v>
      </c>
      <c r="AJ372" s="341">
        <v>200</v>
      </c>
      <c r="AK372" s="341">
        <v>200</v>
      </c>
      <c r="AL372" s="336">
        <v>0</v>
      </c>
      <c r="AM372" s="336">
        <v>0</v>
      </c>
      <c r="AN372" s="647" t="s">
        <v>2152</v>
      </c>
      <c r="AO372" s="334" t="s">
        <v>1324</v>
      </c>
      <c r="AP372" s="337" t="s">
        <v>1739</v>
      </c>
      <c r="AQ372" s="343" t="s">
        <v>687</v>
      </c>
      <c r="AR372" s="336">
        <v>5.8333333333333301E-3</v>
      </c>
      <c r="AS372" s="336">
        <v>5.8333333333333301E-3</v>
      </c>
      <c r="AT372" s="336" t="s">
        <v>1418</v>
      </c>
      <c r="AW372" s="192"/>
      <c r="AX372" s="192"/>
      <c r="AY372" s="178"/>
      <c r="AZ372" s="178"/>
      <c r="BA372" s="178"/>
      <c r="BB372" s="178"/>
      <c r="BC372" s="178"/>
      <c r="BD372" s="178"/>
      <c r="BE372" s="178"/>
      <c r="BF372" s="178"/>
      <c r="BG372" s="794"/>
      <c r="BH372" s="180"/>
      <c r="BI372" s="193"/>
      <c r="BJ372" s="193"/>
      <c r="BK372" s="193"/>
      <c r="BL372" s="212"/>
      <c r="BM372" s="180"/>
      <c r="BN372" s="180"/>
      <c r="BO372" s="180"/>
      <c r="BP372" s="180"/>
      <c r="BQ372" s="180"/>
      <c r="BR372" s="180"/>
      <c r="BS372" s="180"/>
      <c r="BT372" s="180"/>
      <c r="BU372" s="180"/>
      <c r="BV372" s="183"/>
      <c r="BW372" s="178"/>
    </row>
    <row r="373" spans="2:75" customFormat="1" ht="18.75">
      <c r="B373" s="330" t="s">
        <v>338</v>
      </c>
      <c r="C373" s="331">
        <v>39991941000170</v>
      </c>
      <c r="D373" s="332" t="s">
        <v>14</v>
      </c>
      <c r="E373" s="332" t="s">
        <v>607</v>
      </c>
      <c r="F373" s="332" t="s">
        <v>1418</v>
      </c>
      <c r="G373" s="333" t="s">
        <v>1418</v>
      </c>
      <c r="H373" s="333" t="s">
        <v>34</v>
      </c>
      <c r="I373" s="333" t="s">
        <v>34</v>
      </c>
      <c r="J373" s="333" t="s">
        <v>611</v>
      </c>
      <c r="K373" s="334" t="s">
        <v>49</v>
      </c>
      <c r="L373" s="335" t="s">
        <v>1418</v>
      </c>
      <c r="M373" s="335" t="s">
        <v>34</v>
      </c>
      <c r="N373" s="334">
        <v>585424</v>
      </c>
      <c r="O373" s="334" t="s">
        <v>1321</v>
      </c>
      <c r="P373" s="338">
        <v>44303</v>
      </c>
      <c r="Q373" s="339">
        <v>7.5955071600000004</v>
      </c>
      <c r="R373" s="339">
        <v>14.267259494440006</v>
      </c>
      <c r="S373" s="334">
        <v>6</v>
      </c>
      <c r="T373" s="336">
        <v>-0.33509092191213696</v>
      </c>
      <c r="U373" s="647">
        <v>-3.2772007581360363</v>
      </c>
      <c r="V373" s="336">
        <v>-0.35091926466583201</v>
      </c>
      <c r="W373" s="647">
        <v>-3.0199219961162922</v>
      </c>
      <c r="X373" s="336"/>
      <c r="Y373" s="647"/>
      <c r="Z373" s="336"/>
      <c r="AA373" s="647"/>
      <c r="AB373" s="336">
        <v>0.25249663696295988</v>
      </c>
      <c r="AC373" s="340">
        <v>-1.8500076027603447</v>
      </c>
      <c r="AD373" s="813">
        <v>39973671000174</v>
      </c>
      <c r="AE373" s="337" t="s">
        <v>1758</v>
      </c>
      <c r="AF373" s="787" t="s">
        <v>1755</v>
      </c>
      <c r="AG373" s="341" t="s">
        <v>1436</v>
      </c>
      <c r="AH373" s="341" t="s">
        <v>1737</v>
      </c>
      <c r="AI373" s="341">
        <v>5000</v>
      </c>
      <c r="AJ373" s="341">
        <v>5000</v>
      </c>
      <c r="AK373" s="341">
        <v>5000</v>
      </c>
      <c r="AL373" s="336">
        <v>0.01</v>
      </c>
      <c r="AM373" s="336">
        <v>0</v>
      </c>
      <c r="AN373" s="647" t="s">
        <v>34</v>
      </c>
      <c r="AO373" s="334" t="s">
        <v>1324</v>
      </c>
      <c r="AP373" s="337" t="s">
        <v>1757</v>
      </c>
      <c r="AQ373" s="343" t="s">
        <v>679</v>
      </c>
      <c r="AR373" s="336">
        <v>6.6670000000000002E-3</v>
      </c>
      <c r="AS373" s="336">
        <v>6.6670000000000002E-3</v>
      </c>
      <c r="AT373" s="336" t="s">
        <v>1418</v>
      </c>
      <c r="AW373" s="192"/>
      <c r="AX373" s="192"/>
      <c r="AY373" s="178"/>
      <c r="AZ373" s="178"/>
      <c r="BA373" s="178"/>
      <c r="BB373" s="178"/>
      <c r="BC373" s="178"/>
      <c r="BD373" s="178"/>
      <c r="BE373" s="178"/>
      <c r="BF373" s="178"/>
      <c r="BG373" s="794"/>
      <c r="BH373" s="180"/>
      <c r="BI373" s="193"/>
      <c r="BJ373" s="193"/>
      <c r="BK373" s="193"/>
      <c r="BL373" s="212"/>
      <c r="BM373" s="180"/>
      <c r="BN373" s="180"/>
      <c r="BO373" s="180"/>
      <c r="BP373" s="180"/>
      <c r="BQ373" s="180"/>
      <c r="BR373" s="180"/>
      <c r="BS373" s="180"/>
      <c r="BT373" s="180"/>
      <c r="BU373" s="180"/>
      <c r="BV373" s="183"/>
      <c r="BW373" s="178"/>
    </row>
    <row r="374" spans="2:75" customFormat="1" ht="18.75">
      <c r="B374" s="330" t="s">
        <v>1127</v>
      </c>
      <c r="C374" s="331">
        <v>29066331000106</v>
      </c>
      <c r="D374" s="332" t="s">
        <v>11</v>
      </c>
      <c r="E374" s="332" t="s">
        <v>661</v>
      </c>
      <c r="F374" s="332" t="s">
        <v>1418</v>
      </c>
      <c r="G374" s="333" t="s">
        <v>738</v>
      </c>
      <c r="H374" s="333" t="s">
        <v>34</v>
      </c>
      <c r="I374" s="333" t="s">
        <v>34</v>
      </c>
      <c r="J374" s="333" t="s">
        <v>611</v>
      </c>
      <c r="K374" s="334" t="s">
        <v>48</v>
      </c>
      <c r="L374" s="335" t="s">
        <v>1418</v>
      </c>
      <c r="M374" s="335" t="s">
        <v>34</v>
      </c>
      <c r="N374" s="334">
        <v>456330</v>
      </c>
      <c r="O374" s="334" t="s">
        <v>1321</v>
      </c>
      <c r="P374" s="338">
        <v>43099</v>
      </c>
      <c r="Q374" s="339">
        <v>43.294260520000002</v>
      </c>
      <c r="R374" s="339">
        <v>87.588700988519946</v>
      </c>
      <c r="S374" s="334">
        <v>6</v>
      </c>
      <c r="T374" s="336">
        <v>-9.9573351582484704E-2</v>
      </c>
      <c r="U374" s="647">
        <v>-0.97383080817041268</v>
      </c>
      <c r="V374" s="336">
        <v>-9.1670562521375953E-2</v>
      </c>
      <c r="W374" s="647">
        <v>-0.78889356051250137</v>
      </c>
      <c r="X374" s="336">
        <v>2.0311668740153666E-2</v>
      </c>
      <c r="Y374" s="647">
        <v>0.13177914443887731</v>
      </c>
      <c r="Z374" s="336">
        <v>4.6377149831635878E-2</v>
      </c>
      <c r="AA374" s="647">
        <v>0.24303277034609996</v>
      </c>
      <c r="AB374" s="336">
        <v>7.0693907007269213E-2</v>
      </c>
      <c r="AC374" s="340">
        <v>-2.9404513728045001</v>
      </c>
      <c r="AD374" s="813">
        <v>29066638000107</v>
      </c>
      <c r="AE374" s="337" t="s">
        <v>1934</v>
      </c>
      <c r="AF374" s="787" t="s">
        <v>1736</v>
      </c>
      <c r="AG374" s="341" t="s">
        <v>1437</v>
      </c>
      <c r="AH374" s="341" t="s">
        <v>1812</v>
      </c>
      <c r="AI374" s="341">
        <v>25000</v>
      </c>
      <c r="AJ374" s="341">
        <v>0</v>
      </c>
      <c r="AK374" s="341">
        <v>10000</v>
      </c>
      <c r="AL374" s="336">
        <v>9.300000000000001E-3</v>
      </c>
      <c r="AM374" s="336">
        <v>0</v>
      </c>
      <c r="AN374" s="647" t="s">
        <v>34</v>
      </c>
      <c r="AO374" s="334" t="s">
        <v>1324</v>
      </c>
      <c r="AP374" s="337" t="s">
        <v>1757</v>
      </c>
      <c r="AQ374" s="343" t="s">
        <v>679</v>
      </c>
      <c r="AR374" s="336">
        <v>5.0697399999999997E-3</v>
      </c>
      <c r="AS374" s="336">
        <v>5.0697399999999997E-3</v>
      </c>
      <c r="AT374" s="336" t="s">
        <v>1418</v>
      </c>
      <c r="AW374" s="192"/>
      <c r="AX374" s="192"/>
      <c r="AY374" s="178"/>
      <c r="AZ374" s="178"/>
      <c r="BA374" s="178"/>
      <c r="BB374" s="178"/>
      <c r="BC374" s="178"/>
      <c r="BD374" s="178"/>
      <c r="BE374" s="178"/>
      <c r="BF374" s="178"/>
      <c r="BG374" s="794"/>
      <c r="BH374" s="180"/>
      <c r="BI374" s="193"/>
      <c r="BJ374" s="193"/>
      <c r="BK374" s="193"/>
      <c r="BL374" s="212"/>
      <c r="BM374" s="180"/>
      <c r="BN374" s="180"/>
      <c r="BO374" s="180"/>
      <c r="BP374" s="180"/>
      <c r="BQ374" s="180"/>
      <c r="BR374" s="180"/>
      <c r="BS374" s="180"/>
      <c r="BT374" s="180"/>
      <c r="BU374" s="180"/>
      <c r="BV374" s="183"/>
      <c r="BW374" s="178"/>
    </row>
    <row r="375" spans="2:75" customFormat="1" ht="18.75">
      <c r="B375" s="330" t="s">
        <v>1131</v>
      </c>
      <c r="C375" s="331">
        <v>27739565000141</v>
      </c>
      <c r="D375" s="332" t="s">
        <v>11</v>
      </c>
      <c r="E375" s="332" t="s">
        <v>661</v>
      </c>
      <c r="F375" s="332" t="s">
        <v>1418</v>
      </c>
      <c r="G375" s="333" t="s">
        <v>1418</v>
      </c>
      <c r="H375" s="333" t="s">
        <v>34</v>
      </c>
      <c r="I375" s="333" t="s">
        <v>34</v>
      </c>
      <c r="J375" s="333" t="s">
        <v>611</v>
      </c>
      <c r="K375" s="334" t="s">
        <v>48</v>
      </c>
      <c r="L375" s="335" t="s">
        <v>1418</v>
      </c>
      <c r="M375" s="335" t="s">
        <v>34</v>
      </c>
      <c r="N375" s="334">
        <v>444278</v>
      </c>
      <c r="O375" s="334" t="s">
        <v>1321</v>
      </c>
      <c r="P375" s="338">
        <v>42921</v>
      </c>
      <c r="Q375" s="339">
        <v>0</v>
      </c>
      <c r="R375" s="339">
        <v>0</v>
      </c>
      <c r="S375" s="334">
        <v>6</v>
      </c>
      <c r="T375" s="336"/>
      <c r="U375" s="647"/>
      <c r="V375" s="336"/>
      <c r="W375" s="647"/>
      <c r="X375" s="336"/>
      <c r="Y375" s="647"/>
      <c r="Z375" s="336"/>
      <c r="AA375" s="647"/>
      <c r="AB375" s="336"/>
      <c r="AC375" s="340"/>
      <c r="AD375" s="813">
        <v>23729512000199</v>
      </c>
      <c r="AE375" s="337" t="s">
        <v>1808</v>
      </c>
      <c r="AF375" s="787" t="s">
        <v>1755</v>
      </c>
      <c r="AG375" s="341" t="s">
        <v>1436</v>
      </c>
      <c r="AH375" s="341" t="s">
        <v>1737</v>
      </c>
      <c r="AI375" s="341">
        <v>5000</v>
      </c>
      <c r="AJ375" s="341">
        <v>1000</v>
      </c>
      <c r="AK375" s="341">
        <v>1000</v>
      </c>
      <c r="AL375" s="336">
        <v>0</v>
      </c>
      <c r="AM375" s="336">
        <v>0</v>
      </c>
      <c r="AN375" s="647" t="s">
        <v>34</v>
      </c>
      <c r="AO375" s="334" t="s">
        <v>1324</v>
      </c>
      <c r="AP375" s="337" t="s">
        <v>1757</v>
      </c>
      <c r="AQ375" s="343" t="s">
        <v>679</v>
      </c>
      <c r="AR375" s="336">
        <v>4.3499200000000002E-3</v>
      </c>
      <c r="AS375" s="336">
        <v>4.3499200000000002E-3</v>
      </c>
      <c r="AT375" s="336" t="s">
        <v>1418</v>
      </c>
      <c r="AW375" s="192"/>
      <c r="AX375" s="192"/>
      <c r="AY375" s="178"/>
      <c r="AZ375" s="178"/>
      <c r="BA375" s="178"/>
      <c r="BB375" s="178"/>
      <c r="BC375" s="178"/>
      <c r="BD375" s="178"/>
      <c r="BE375" s="178"/>
      <c r="BF375" s="178"/>
      <c r="BG375" s="794"/>
      <c r="BH375" s="180"/>
      <c r="BI375" s="193"/>
      <c r="BJ375" s="193"/>
      <c r="BK375" s="193"/>
      <c r="BL375" s="212"/>
      <c r="BM375" s="180"/>
      <c r="BN375" s="180"/>
      <c r="BO375" s="180"/>
      <c r="BP375" s="180"/>
      <c r="BQ375" s="180"/>
      <c r="BR375" s="180"/>
      <c r="BS375" s="180"/>
      <c r="BT375" s="180"/>
      <c r="BU375" s="180"/>
      <c r="BV375" s="183"/>
      <c r="BW375" s="178"/>
    </row>
    <row r="376" spans="2:75" customFormat="1" ht="18.75">
      <c r="B376" s="330" t="s">
        <v>2687</v>
      </c>
      <c r="C376" s="331">
        <v>31392530000156</v>
      </c>
      <c r="D376" s="332" t="s">
        <v>11</v>
      </c>
      <c r="E376" s="332" t="s">
        <v>1418</v>
      </c>
      <c r="F376" s="332" t="s">
        <v>1418</v>
      </c>
      <c r="G376" s="333" t="s">
        <v>1418</v>
      </c>
      <c r="H376" s="333" t="s">
        <v>1418</v>
      </c>
      <c r="I376" s="333" t="s">
        <v>1418</v>
      </c>
      <c r="J376" s="333" t="s">
        <v>608</v>
      </c>
      <c r="K376" s="334" t="s">
        <v>48</v>
      </c>
      <c r="L376" s="335" t="s">
        <v>1418</v>
      </c>
      <c r="M376" s="335" t="s">
        <v>1418</v>
      </c>
      <c r="N376" s="334">
        <v>488747</v>
      </c>
      <c r="O376" s="334" t="s">
        <v>1321</v>
      </c>
      <c r="P376" s="338">
        <v>43525</v>
      </c>
      <c r="Q376" s="339"/>
      <c r="R376" s="339"/>
      <c r="S376" s="334">
        <v>6</v>
      </c>
      <c r="T376" s="336"/>
      <c r="U376" s="647"/>
      <c r="V376" s="336"/>
      <c r="W376" s="647"/>
      <c r="X376" s="336"/>
      <c r="Y376" s="647"/>
      <c r="Z376" s="336"/>
      <c r="AA376" s="647"/>
      <c r="AB376" s="336"/>
      <c r="AC376" s="340"/>
      <c r="AD376" s="813">
        <v>31962100000122</v>
      </c>
      <c r="AE376" s="337" t="s">
        <v>1792</v>
      </c>
      <c r="AF376" s="787" t="s">
        <v>1736</v>
      </c>
      <c r="AG376" s="341" t="s">
        <v>1437</v>
      </c>
      <c r="AH376" s="341" t="s">
        <v>2144</v>
      </c>
      <c r="AI376" s="341">
        <v>0</v>
      </c>
      <c r="AJ376" s="341">
        <v>0</v>
      </c>
      <c r="AK376" s="341">
        <v>0</v>
      </c>
      <c r="AL376" s="336">
        <v>8.0000000000000002E-3</v>
      </c>
      <c r="AM376" s="336">
        <v>0</v>
      </c>
      <c r="AN376" s="647" t="s">
        <v>64</v>
      </c>
      <c r="AO376" s="334"/>
      <c r="AP376" s="337" t="s">
        <v>1744</v>
      </c>
      <c r="AQ376" s="343" t="s">
        <v>2688</v>
      </c>
      <c r="AR376" s="336">
        <v>0</v>
      </c>
      <c r="AS376" s="336">
        <v>0</v>
      </c>
      <c r="AT376" s="336" t="s">
        <v>1418</v>
      </c>
      <c r="AW376" s="192"/>
      <c r="AX376" s="192"/>
      <c r="AY376" s="178"/>
      <c r="AZ376" s="178"/>
      <c r="BA376" s="178"/>
      <c r="BB376" s="178"/>
      <c r="BC376" s="178"/>
      <c r="BD376" s="178"/>
      <c r="BE376" s="178"/>
      <c r="BF376" s="178"/>
      <c r="BG376" s="794"/>
      <c r="BH376" s="180"/>
      <c r="BI376" s="193"/>
      <c r="BJ376" s="193"/>
      <c r="BK376" s="193"/>
      <c r="BL376" s="212"/>
      <c r="BM376" s="180"/>
      <c r="BN376" s="180"/>
      <c r="BO376" s="180"/>
      <c r="BP376" s="180"/>
      <c r="BQ376" s="180"/>
      <c r="BR376" s="180"/>
      <c r="BS376" s="180"/>
      <c r="BT376" s="180"/>
      <c r="BU376" s="180"/>
      <c r="BV376" s="183"/>
      <c r="BW376" s="178"/>
    </row>
    <row r="377" spans="2:75" customFormat="1" ht="18.75">
      <c r="B377" s="330" t="s">
        <v>1711</v>
      </c>
      <c r="C377" s="331">
        <v>20852221000103</v>
      </c>
      <c r="D377" s="332" t="s">
        <v>14</v>
      </c>
      <c r="E377" s="332" t="s">
        <v>607</v>
      </c>
      <c r="F377" s="332" t="s">
        <v>1418</v>
      </c>
      <c r="G377" s="333" t="s">
        <v>1418</v>
      </c>
      <c r="H377" s="333" t="s">
        <v>34</v>
      </c>
      <c r="I377" s="333" t="s">
        <v>34</v>
      </c>
      <c r="J377" s="333" t="s">
        <v>611</v>
      </c>
      <c r="K377" s="334" t="s">
        <v>48</v>
      </c>
      <c r="L377" s="335" t="s">
        <v>1418</v>
      </c>
      <c r="M377" s="335" t="s">
        <v>1418</v>
      </c>
      <c r="N377" s="334">
        <v>384021</v>
      </c>
      <c r="O377" s="334" t="s">
        <v>1321</v>
      </c>
      <c r="P377" s="338">
        <v>41893</v>
      </c>
      <c r="Q377" s="339">
        <v>0</v>
      </c>
      <c r="R377" s="339">
        <v>12.628966097382197</v>
      </c>
      <c r="S377" s="334">
        <v>6</v>
      </c>
      <c r="T377" s="336">
        <v>-4.079222728644849E-2</v>
      </c>
      <c r="U377" s="647">
        <v>-0.39894938790451451</v>
      </c>
      <c r="V377" s="336">
        <v>5.6003143558361002E-2</v>
      </c>
      <c r="W377" s="647">
        <v>0.48194881875352352</v>
      </c>
      <c r="X377" s="336">
        <v>0.3978318894424262</v>
      </c>
      <c r="Y377" s="647">
        <v>2.5810752770689547</v>
      </c>
      <c r="Z377" s="336">
        <v>0.8927178066946384</v>
      </c>
      <c r="AA377" s="647">
        <v>4.6781590176612022</v>
      </c>
      <c r="AB377" s="336">
        <v>0.20850088429273816</v>
      </c>
      <c r="AC377" s="340">
        <v>-0.28871959000510622</v>
      </c>
      <c r="AD377" s="813">
        <v>0</v>
      </c>
      <c r="AE377" s="337" t="s">
        <v>1916</v>
      </c>
      <c r="AF377" s="787" t="s">
        <v>1755</v>
      </c>
      <c r="AG377" s="341" t="s">
        <v>1436</v>
      </c>
      <c r="AH377" s="341" t="s">
        <v>1812</v>
      </c>
      <c r="AI377" s="341">
        <v>200000</v>
      </c>
      <c r="AJ377" s="341">
        <v>50000</v>
      </c>
      <c r="AK377" s="341">
        <v>200000</v>
      </c>
      <c r="AL377" s="336">
        <v>8.0000000000000004E-4</v>
      </c>
      <c r="AM377" s="336">
        <v>0.1</v>
      </c>
      <c r="AN377" s="647" t="s">
        <v>34</v>
      </c>
      <c r="AO377" s="334" t="s">
        <v>1324</v>
      </c>
      <c r="AP377" s="337" t="s">
        <v>1757</v>
      </c>
      <c r="AQ377" s="343" t="s">
        <v>687</v>
      </c>
      <c r="AR377" s="336">
        <v>1.3333333333333299E-4</v>
      </c>
      <c r="AS377" s="336">
        <v>1.3333333333333299E-4</v>
      </c>
      <c r="AT377" s="336" t="s">
        <v>1418</v>
      </c>
      <c r="AW377" s="192"/>
      <c r="AX377" s="192"/>
      <c r="AY377" s="178"/>
      <c r="AZ377" s="178"/>
      <c r="BA377" s="178"/>
      <c r="BB377" s="178"/>
      <c r="BC377" s="178"/>
      <c r="BD377" s="178"/>
      <c r="BE377" s="178"/>
      <c r="BF377" s="178"/>
      <c r="BG377" s="794"/>
      <c r="BH377" s="180"/>
      <c r="BI377" s="193"/>
      <c r="BJ377" s="193"/>
      <c r="BK377" s="193"/>
      <c r="BL377" s="212"/>
      <c r="BM377" s="180"/>
      <c r="BN377" s="180"/>
      <c r="BO377" s="180"/>
      <c r="BP377" s="180"/>
      <c r="BQ377" s="180"/>
      <c r="BR377" s="180"/>
      <c r="BS377" s="180"/>
      <c r="BT377" s="180"/>
      <c r="BU377" s="180"/>
      <c r="BV377" s="183"/>
      <c r="BW377" s="178"/>
    </row>
    <row r="378" spans="2:75" customFormat="1" ht="18.75">
      <c r="B378" s="330" t="s">
        <v>1313</v>
      </c>
      <c r="C378" s="331">
        <v>41326212000140</v>
      </c>
      <c r="D378" s="332" t="s">
        <v>14</v>
      </c>
      <c r="E378" s="332" t="s">
        <v>607</v>
      </c>
      <c r="F378" s="332" t="s">
        <v>1418</v>
      </c>
      <c r="G378" s="333" t="s">
        <v>1418</v>
      </c>
      <c r="H378" s="333" t="s">
        <v>34</v>
      </c>
      <c r="I378" s="333" t="s">
        <v>34</v>
      </c>
      <c r="J378" s="333" t="s">
        <v>611</v>
      </c>
      <c r="K378" s="334" t="s">
        <v>48</v>
      </c>
      <c r="L378" s="335" t="s">
        <v>1418</v>
      </c>
      <c r="M378" s="335" t="s">
        <v>34</v>
      </c>
      <c r="N378" s="334">
        <v>594210</v>
      </c>
      <c r="O378" s="334" t="s">
        <v>1324</v>
      </c>
      <c r="P378" s="338">
        <v>44329</v>
      </c>
      <c r="Q378" s="339">
        <v>0</v>
      </c>
      <c r="R378" s="339">
        <v>0</v>
      </c>
      <c r="S378" s="334">
        <v>6</v>
      </c>
      <c r="T378" s="336"/>
      <c r="U378" s="647"/>
      <c r="V378" s="336"/>
      <c r="W378" s="647"/>
      <c r="X378" s="336"/>
      <c r="Y378" s="647"/>
      <c r="Z378" s="336"/>
      <c r="AA378" s="647"/>
      <c r="AB378" s="336"/>
      <c r="AC378" s="340"/>
      <c r="AD378" s="813">
        <v>41326197000130</v>
      </c>
      <c r="AE378" s="337" t="s">
        <v>2071</v>
      </c>
      <c r="AF378" s="787" t="s">
        <v>1778</v>
      </c>
      <c r="AG378" s="341" t="s">
        <v>59</v>
      </c>
      <c r="AH378" s="341" t="s">
        <v>1737</v>
      </c>
      <c r="AI378" s="341">
        <v>5000</v>
      </c>
      <c r="AJ378" s="341">
        <v>0</v>
      </c>
      <c r="AK378" s="341">
        <v>0</v>
      </c>
      <c r="AL378" s="336">
        <v>1.95E-2</v>
      </c>
      <c r="AM378" s="336">
        <v>0.2</v>
      </c>
      <c r="AN378" s="647" t="s">
        <v>2147</v>
      </c>
      <c r="AO378" s="334" t="s">
        <v>1324</v>
      </c>
      <c r="AP378" s="337" t="s">
        <v>1739</v>
      </c>
      <c r="AQ378" s="343" t="s">
        <v>687</v>
      </c>
      <c r="AR378" s="336">
        <v>5.1999999999999998E-3</v>
      </c>
      <c r="AS378" s="336">
        <v>5.1999999999999998E-3</v>
      </c>
      <c r="AT378" s="336" t="s">
        <v>1418</v>
      </c>
      <c r="AW378" s="192"/>
      <c r="AX378" s="192"/>
      <c r="AY378" s="178"/>
      <c r="AZ378" s="178"/>
      <c r="BA378" s="178"/>
      <c r="BB378" s="178"/>
      <c r="BC378" s="178"/>
      <c r="BD378" s="178"/>
      <c r="BE378" s="178"/>
      <c r="BF378" s="178"/>
      <c r="BG378" s="794"/>
      <c r="BH378" s="180"/>
      <c r="BI378" s="193"/>
      <c r="BJ378" s="193"/>
      <c r="BK378" s="193"/>
      <c r="BL378" s="212"/>
      <c r="BM378" s="180"/>
      <c r="BN378" s="180"/>
      <c r="BO378" s="180"/>
      <c r="BP378" s="180"/>
      <c r="BQ378" s="180"/>
      <c r="BR378" s="180"/>
      <c r="BS378" s="180"/>
      <c r="BT378" s="180"/>
      <c r="BU378" s="180"/>
      <c r="BV378" s="183"/>
      <c r="BW378" s="178"/>
    </row>
    <row r="379" spans="2:75" customFormat="1" ht="18.75">
      <c r="B379" s="330" t="s">
        <v>1314</v>
      </c>
      <c r="C379" s="331">
        <v>41409952000140</v>
      </c>
      <c r="D379" s="332" t="s">
        <v>14</v>
      </c>
      <c r="E379" s="332" t="s">
        <v>607</v>
      </c>
      <c r="F379" s="332" t="s">
        <v>1418</v>
      </c>
      <c r="G379" s="333" t="s">
        <v>1418</v>
      </c>
      <c r="H379" s="333" t="s">
        <v>34</v>
      </c>
      <c r="I379" s="333" t="s">
        <v>34</v>
      </c>
      <c r="J379" s="333" t="s">
        <v>611</v>
      </c>
      <c r="K379" s="334" t="s">
        <v>49</v>
      </c>
      <c r="L379" s="335" t="s">
        <v>1418</v>
      </c>
      <c r="M379" s="335" t="s">
        <v>34</v>
      </c>
      <c r="N379" s="334">
        <v>594350</v>
      </c>
      <c r="O379" s="334" t="s">
        <v>1321</v>
      </c>
      <c r="P379" s="338">
        <v>44329</v>
      </c>
      <c r="Q379" s="339">
        <v>0</v>
      </c>
      <c r="R379" s="339">
        <v>0</v>
      </c>
      <c r="S379" s="334">
        <v>6</v>
      </c>
      <c r="T379" s="336"/>
      <c r="U379" s="647"/>
      <c r="V379" s="336"/>
      <c r="W379" s="647"/>
      <c r="X379" s="336"/>
      <c r="Y379" s="647"/>
      <c r="Z379" s="336"/>
      <c r="AA379" s="647"/>
      <c r="AB379" s="336"/>
      <c r="AC379" s="340"/>
      <c r="AD379" s="813">
        <v>41326197000130</v>
      </c>
      <c r="AE379" s="337" t="s">
        <v>2071</v>
      </c>
      <c r="AF379" s="787" t="s">
        <v>1778</v>
      </c>
      <c r="AG379" s="341" t="s">
        <v>59</v>
      </c>
      <c r="AH379" s="341" t="s">
        <v>1737</v>
      </c>
      <c r="AI379" s="341">
        <v>5000</v>
      </c>
      <c r="AJ379" s="341">
        <v>0</v>
      </c>
      <c r="AK379" s="341">
        <v>0</v>
      </c>
      <c r="AL379" s="336">
        <v>1.95E-2</v>
      </c>
      <c r="AM379" s="336">
        <v>0.2</v>
      </c>
      <c r="AN379" s="647" t="s">
        <v>2147</v>
      </c>
      <c r="AO379" s="334" t="s">
        <v>1324</v>
      </c>
      <c r="AP379" s="337" t="s">
        <v>1739</v>
      </c>
      <c r="AQ379" s="343" t="s">
        <v>687</v>
      </c>
      <c r="AR379" s="336">
        <v>5.1999999999999998E-3</v>
      </c>
      <c r="AS379" s="336">
        <v>5.1999999999999998E-3</v>
      </c>
      <c r="AT379" s="336" t="s">
        <v>1418</v>
      </c>
      <c r="AW379" s="192"/>
      <c r="AX379" s="192"/>
      <c r="AY379" s="178"/>
      <c r="AZ379" s="178"/>
      <c r="BA379" s="178"/>
      <c r="BB379" s="178"/>
      <c r="BC379" s="178"/>
      <c r="BD379" s="178"/>
      <c r="BE379" s="178"/>
      <c r="BF379" s="178"/>
      <c r="BG379" s="794"/>
      <c r="BH379" s="180"/>
      <c r="BI379" s="193"/>
      <c r="BJ379" s="193"/>
      <c r="BK379" s="193"/>
      <c r="BL379" s="212"/>
      <c r="BM379" s="180"/>
      <c r="BN379" s="180"/>
      <c r="BO379" s="180"/>
      <c r="BP379" s="180"/>
      <c r="BQ379" s="180"/>
      <c r="BR379" s="180"/>
      <c r="BS379" s="180"/>
      <c r="BT379" s="180"/>
      <c r="BU379" s="180"/>
      <c r="BV379" s="183"/>
      <c r="BW379" s="178"/>
    </row>
    <row r="380" spans="2:75" customFormat="1" ht="18.75">
      <c r="B380" s="330" t="s">
        <v>758</v>
      </c>
      <c r="C380" s="331">
        <v>43164374000155</v>
      </c>
      <c r="D380" s="332" t="s">
        <v>13</v>
      </c>
      <c r="E380" s="332" t="s">
        <v>616</v>
      </c>
      <c r="F380" s="332" t="s">
        <v>618</v>
      </c>
      <c r="G380" s="333" t="s">
        <v>34</v>
      </c>
      <c r="H380" s="333" t="s">
        <v>1338</v>
      </c>
      <c r="I380" s="333" t="s">
        <v>34</v>
      </c>
      <c r="J380" s="333" t="s">
        <v>611</v>
      </c>
      <c r="K380" s="334" t="s">
        <v>1418</v>
      </c>
      <c r="L380" s="335" t="s">
        <v>1418</v>
      </c>
      <c r="M380" s="335" t="s">
        <v>1415</v>
      </c>
      <c r="N380" s="334">
        <v>610933</v>
      </c>
      <c r="O380" s="334" t="s">
        <v>1321</v>
      </c>
      <c r="P380" s="338">
        <v>44436</v>
      </c>
      <c r="Q380" s="339">
        <v>3.1</v>
      </c>
      <c r="R380" s="339">
        <v>2.753510204081635</v>
      </c>
      <c r="S380" s="334">
        <v>6</v>
      </c>
      <c r="T380" s="336">
        <v>2.9126213592233441E-2</v>
      </c>
      <c r="U380" s="647">
        <v>0.2848553721521821</v>
      </c>
      <c r="V380" s="336">
        <v>1.9230769230769607E-2</v>
      </c>
      <c r="W380" s="647">
        <v>0.16549511198121508</v>
      </c>
      <c r="X380" s="336"/>
      <c r="Y380" s="647"/>
      <c r="Z380" s="336"/>
      <c r="AA380" s="647"/>
      <c r="AB380" s="336">
        <v>0.16184224073237294</v>
      </c>
      <c r="AC380" s="340">
        <v>-0.59916782984144645</v>
      </c>
      <c r="AD380" s="813">
        <v>43279666000133</v>
      </c>
      <c r="AE380" s="337" t="s">
        <v>1758</v>
      </c>
      <c r="AF380" s="787" t="s">
        <v>1755</v>
      </c>
      <c r="AG380" s="341" t="s">
        <v>1436</v>
      </c>
      <c r="AH380" s="341" t="s">
        <v>1812</v>
      </c>
      <c r="AI380" s="341">
        <v>5000</v>
      </c>
      <c r="AJ380" s="341">
        <v>5000</v>
      </c>
      <c r="AK380" s="341">
        <v>5000</v>
      </c>
      <c r="AL380" s="336">
        <v>0</v>
      </c>
      <c r="AM380" s="336">
        <v>0</v>
      </c>
      <c r="AN380" s="647" t="s">
        <v>34</v>
      </c>
      <c r="AO380" s="334" t="s">
        <v>1324</v>
      </c>
      <c r="AP380" s="337" t="s">
        <v>1757</v>
      </c>
      <c r="AQ380" s="343" t="s">
        <v>679</v>
      </c>
      <c r="AR380" s="336">
        <v>0</v>
      </c>
      <c r="AS380" s="336">
        <v>0</v>
      </c>
      <c r="AT380" s="336" t="s">
        <v>1418</v>
      </c>
      <c r="AW380" s="192"/>
      <c r="AX380" s="192"/>
      <c r="AY380" s="178"/>
      <c r="AZ380" s="178"/>
      <c r="BA380" s="178"/>
      <c r="BB380" s="178"/>
      <c r="BC380" s="178"/>
      <c r="BD380" s="178"/>
      <c r="BE380" s="178"/>
      <c r="BF380" s="178"/>
      <c r="BG380" s="794"/>
      <c r="BH380" s="180"/>
      <c r="BI380" s="193"/>
      <c r="BJ380" s="193"/>
      <c r="BK380" s="193"/>
      <c r="BL380" s="212"/>
      <c r="BM380" s="180"/>
      <c r="BN380" s="180"/>
      <c r="BO380" s="180"/>
      <c r="BP380" s="180"/>
      <c r="BQ380" s="180"/>
      <c r="BR380" s="180"/>
      <c r="BS380" s="180"/>
      <c r="BT380" s="180"/>
      <c r="BU380" s="180"/>
      <c r="BV380" s="183"/>
      <c r="BW380" s="178"/>
    </row>
    <row r="381" spans="2:75" customFormat="1" ht="18.75">
      <c r="B381" s="330" t="s">
        <v>1269</v>
      </c>
      <c r="C381" s="331">
        <v>40936530000160</v>
      </c>
      <c r="D381" s="332" t="s">
        <v>14</v>
      </c>
      <c r="E381" s="332" t="s">
        <v>15</v>
      </c>
      <c r="F381" s="332" t="s">
        <v>699</v>
      </c>
      <c r="G381" s="333" t="s">
        <v>1418</v>
      </c>
      <c r="H381" s="333" t="s">
        <v>34</v>
      </c>
      <c r="I381" s="333" t="s">
        <v>34</v>
      </c>
      <c r="J381" s="333" t="s">
        <v>611</v>
      </c>
      <c r="K381" s="334" t="s">
        <v>49</v>
      </c>
      <c r="L381" s="335" t="s">
        <v>1418</v>
      </c>
      <c r="M381" s="335" t="s">
        <v>1415</v>
      </c>
      <c r="N381" s="334">
        <v>579319</v>
      </c>
      <c r="O381" s="334" t="s">
        <v>1321</v>
      </c>
      <c r="P381" s="338">
        <v>44273</v>
      </c>
      <c r="Q381" s="339">
        <v>0</v>
      </c>
      <c r="R381" s="339">
        <v>0</v>
      </c>
      <c r="S381" s="334">
        <v>6</v>
      </c>
      <c r="T381" s="336"/>
      <c r="U381" s="647"/>
      <c r="V381" s="336"/>
      <c r="W381" s="647"/>
      <c r="X381" s="336"/>
      <c r="Y381" s="647"/>
      <c r="Z381" s="336"/>
      <c r="AA381" s="647"/>
      <c r="AB381" s="336"/>
      <c r="AC381" s="340"/>
      <c r="AD381" s="813">
        <v>0</v>
      </c>
      <c r="AE381" s="337" t="s">
        <v>2009</v>
      </c>
      <c r="AF381" s="787" t="s">
        <v>1755</v>
      </c>
      <c r="AG381" s="341" t="s">
        <v>1436</v>
      </c>
      <c r="AH381" s="341" t="s">
        <v>1742</v>
      </c>
      <c r="AI381" s="341">
        <v>0</v>
      </c>
      <c r="AJ381" s="341">
        <v>0</v>
      </c>
      <c r="AK381" s="341">
        <v>0</v>
      </c>
      <c r="AL381" s="336">
        <v>9.0000000000000011E-3</v>
      </c>
      <c r="AM381" s="336">
        <v>0</v>
      </c>
      <c r="AN381" s="647" t="s">
        <v>34</v>
      </c>
      <c r="AO381" s="334" t="s">
        <v>1324</v>
      </c>
      <c r="AP381" s="337" t="s">
        <v>1757</v>
      </c>
      <c r="AQ381" s="343" t="s">
        <v>668</v>
      </c>
      <c r="AR381" s="336">
        <v>2.9997000000000001E-3</v>
      </c>
      <c r="AS381" s="336">
        <v>2.9997000000000001E-3</v>
      </c>
      <c r="AT381" s="336" t="s">
        <v>1418</v>
      </c>
      <c r="AW381" s="192"/>
      <c r="AX381" s="192"/>
      <c r="AY381" s="178"/>
      <c r="AZ381" s="178"/>
      <c r="BA381" s="178"/>
      <c r="BB381" s="178"/>
      <c r="BC381" s="178"/>
      <c r="BD381" s="178"/>
      <c r="BE381" s="178"/>
      <c r="BF381" s="178"/>
      <c r="BG381" s="794"/>
      <c r="BH381" s="180"/>
      <c r="BI381" s="193"/>
      <c r="BJ381" s="193"/>
      <c r="BK381" s="193"/>
      <c r="BL381" s="212"/>
      <c r="BM381" s="180"/>
      <c r="BN381" s="180"/>
      <c r="BO381" s="180"/>
      <c r="BP381" s="180"/>
      <c r="BQ381" s="180"/>
      <c r="BR381" s="180"/>
      <c r="BS381" s="180"/>
      <c r="BT381" s="180"/>
      <c r="BU381" s="180"/>
      <c r="BV381" s="183"/>
      <c r="BW381" s="178"/>
    </row>
    <row r="382" spans="2:75" customFormat="1" ht="18.75">
      <c r="B382" s="330" t="s">
        <v>1505</v>
      </c>
      <c r="C382" s="331">
        <v>26387057000189</v>
      </c>
      <c r="D382" s="332" t="s">
        <v>11</v>
      </c>
      <c r="E382" s="332" t="s">
        <v>620</v>
      </c>
      <c r="F382" s="332" t="s">
        <v>663</v>
      </c>
      <c r="G382" s="333" t="s">
        <v>738</v>
      </c>
      <c r="H382" s="333" t="s">
        <v>34</v>
      </c>
      <c r="I382" s="333" t="s">
        <v>1418</v>
      </c>
      <c r="J382" s="333" t="s">
        <v>608</v>
      </c>
      <c r="K382" s="334" t="s">
        <v>48</v>
      </c>
      <c r="L382" s="335" t="s">
        <v>1418</v>
      </c>
      <c r="M382" s="335" t="s">
        <v>1418</v>
      </c>
      <c r="N382" s="334">
        <v>428515</v>
      </c>
      <c r="O382" s="334" t="s">
        <v>1321</v>
      </c>
      <c r="P382" s="338">
        <v>42693</v>
      </c>
      <c r="Q382" s="339">
        <v>2.010408</v>
      </c>
      <c r="R382" s="339">
        <v>2.0900513809523793</v>
      </c>
      <c r="S382" s="334">
        <v>6</v>
      </c>
      <c r="T382" s="336">
        <v>3.5338403682830366E-2</v>
      </c>
      <c r="U382" s="647">
        <v>0.34561080521022108</v>
      </c>
      <c r="V382" s="336">
        <v>4.7203120150473898E-2</v>
      </c>
      <c r="W382" s="647">
        <v>0.40621805406859429</v>
      </c>
      <c r="X382" s="336">
        <v>8.9157745473157801E-2</v>
      </c>
      <c r="Y382" s="647">
        <v>0.57844244945396028</v>
      </c>
      <c r="Z382" s="336">
        <v>0.1131390749114416</v>
      </c>
      <c r="AA382" s="647">
        <v>0.59288901775861225</v>
      </c>
      <c r="AB382" s="336">
        <v>5.9771098301314891E-3</v>
      </c>
      <c r="AC382" s="340">
        <v>-11.543758638791934</v>
      </c>
      <c r="AD382" s="813">
        <v>19782311000188</v>
      </c>
      <c r="AE382" s="337" t="s">
        <v>1783</v>
      </c>
      <c r="AF382" s="787" t="s">
        <v>1736</v>
      </c>
      <c r="AG382" s="341" t="s">
        <v>1437</v>
      </c>
      <c r="AH382" s="341" t="s">
        <v>1742</v>
      </c>
      <c r="AI382" s="341">
        <v>1000</v>
      </c>
      <c r="AJ382" s="341">
        <v>500</v>
      </c>
      <c r="AK382" s="341">
        <v>500</v>
      </c>
      <c r="AL382" s="336">
        <v>0.01</v>
      </c>
      <c r="AM382" s="336">
        <v>0</v>
      </c>
      <c r="AN382" s="647" t="s">
        <v>34</v>
      </c>
      <c r="AO382" s="334" t="s">
        <v>1324</v>
      </c>
      <c r="AP382" s="337" t="s">
        <v>1744</v>
      </c>
      <c r="AQ382" s="343" t="s">
        <v>669</v>
      </c>
      <c r="AR382" s="336">
        <v>1.6000000000000001E-3</v>
      </c>
      <c r="AS382" s="336">
        <v>1.6000000000000001E-3</v>
      </c>
      <c r="AT382" s="336" t="s">
        <v>1418</v>
      </c>
      <c r="AW382" s="192"/>
      <c r="AX382" s="192"/>
      <c r="AY382" s="178"/>
      <c r="AZ382" s="178"/>
      <c r="BA382" s="178"/>
      <c r="BB382" s="178"/>
      <c r="BC382" s="178"/>
      <c r="BD382" s="178"/>
      <c r="BE382" s="178"/>
      <c r="BF382" s="178"/>
      <c r="BG382" s="794"/>
      <c r="BH382" s="180"/>
      <c r="BI382" s="193"/>
      <c r="BJ382" s="193"/>
      <c r="BK382" s="193"/>
      <c r="BL382" s="212"/>
      <c r="BM382" s="180"/>
      <c r="BN382" s="180"/>
      <c r="BO382" s="180"/>
      <c r="BP382" s="180"/>
      <c r="BQ382" s="180"/>
      <c r="BR382" s="180"/>
      <c r="BS382" s="180"/>
      <c r="BT382" s="180"/>
      <c r="BU382" s="180"/>
      <c r="BV382" s="183"/>
      <c r="BW382" s="178"/>
    </row>
    <row r="383" spans="2:75" customFormat="1" ht="18.75">
      <c r="B383" s="330" t="s">
        <v>799</v>
      </c>
      <c r="C383" s="331">
        <v>33824820000157</v>
      </c>
      <c r="D383" s="332" t="s">
        <v>11</v>
      </c>
      <c r="E383" s="332" t="s">
        <v>661</v>
      </c>
      <c r="F383" s="332" t="s">
        <v>663</v>
      </c>
      <c r="G383" s="333" t="s">
        <v>1418</v>
      </c>
      <c r="H383" s="333" t="s">
        <v>34</v>
      </c>
      <c r="I383" s="333" t="s">
        <v>1418</v>
      </c>
      <c r="J383" s="333" t="s">
        <v>611</v>
      </c>
      <c r="K383" s="334" t="s">
        <v>48</v>
      </c>
      <c r="L383" s="335" t="s">
        <v>1418</v>
      </c>
      <c r="M383" s="335" t="s">
        <v>1415</v>
      </c>
      <c r="N383" s="334">
        <v>505323</v>
      </c>
      <c r="O383" s="334" t="s">
        <v>1321</v>
      </c>
      <c r="P383" s="338">
        <v>43693</v>
      </c>
      <c r="Q383" s="339">
        <v>2.6650236199999999</v>
      </c>
      <c r="R383" s="339">
        <v>4.3297348592400029</v>
      </c>
      <c r="S383" s="334">
        <v>6</v>
      </c>
      <c r="T383" s="336">
        <v>3.3022795841316732E-2</v>
      </c>
      <c r="U383" s="647">
        <v>0.32296408076167266</v>
      </c>
      <c r="V383" s="336">
        <v>4.2944340514696533E-2</v>
      </c>
      <c r="W383" s="647">
        <v>0.36956807900682775</v>
      </c>
      <c r="X383" s="336">
        <v>0.10221530841960313</v>
      </c>
      <c r="Y383" s="647">
        <v>0.66315801347542891</v>
      </c>
      <c r="Z383" s="336">
        <v>0.16826092319368757</v>
      </c>
      <c r="AA383" s="647">
        <v>0.88174712014879775</v>
      </c>
      <c r="AB383" s="336">
        <v>2.303965049933742E-2</v>
      </c>
      <c r="AC383" s="340">
        <v>-3.1796095550352499</v>
      </c>
      <c r="AD383" s="813">
        <v>32841087000116</v>
      </c>
      <c r="AE383" s="337" t="s">
        <v>1790</v>
      </c>
      <c r="AF383" s="787" t="s">
        <v>1790</v>
      </c>
      <c r="AG383" s="341" t="s">
        <v>1439</v>
      </c>
      <c r="AH383" s="341" t="s">
        <v>1737</v>
      </c>
      <c r="AI383" s="341">
        <v>25000</v>
      </c>
      <c r="AJ383" s="341">
        <v>0</v>
      </c>
      <c r="AK383" s="341">
        <v>0</v>
      </c>
      <c r="AL383" s="336">
        <v>6.9999999999999993E-3</v>
      </c>
      <c r="AM383" s="336">
        <v>0.2</v>
      </c>
      <c r="AN383" s="647" t="s">
        <v>64</v>
      </c>
      <c r="AO383" s="334" t="s">
        <v>1324</v>
      </c>
      <c r="AP383" s="337" t="s">
        <v>1744</v>
      </c>
      <c r="AQ383" s="343" t="s">
        <v>2158</v>
      </c>
      <c r="AR383" s="336">
        <v>1.6665E-3</v>
      </c>
      <c r="AS383" s="336">
        <v>1.6665E-3</v>
      </c>
      <c r="AT383" s="336" t="s">
        <v>1418</v>
      </c>
      <c r="AW383" s="192"/>
      <c r="AX383" s="192"/>
      <c r="AY383" s="178"/>
      <c r="AZ383" s="178"/>
      <c r="BA383" s="178"/>
      <c r="BB383" s="178"/>
      <c r="BC383" s="178"/>
      <c r="BD383" s="178"/>
      <c r="BE383" s="178"/>
      <c r="BF383" s="178"/>
      <c r="BG383" s="794"/>
      <c r="BH383" s="180"/>
      <c r="BI383" s="193"/>
      <c r="BJ383" s="193"/>
      <c r="BK383" s="193"/>
      <c r="BL383" s="212"/>
      <c r="BM383" s="180"/>
      <c r="BN383" s="180"/>
      <c r="BO383" s="180"/>
      <c r="BP383" s="180"/>
      <c r="BQ383" s="180"/>
      <c r="BR383" s="180"/>
      <c r="BS383" s="180"/>
      <c r="BT383" s="180"/>
      <c r="BU383" s="180"/>
      <c r="BV383" s="183"/>
      <c r="BW383" s="178"/>
    </row>
    <row r="384" spans="2:75" customFormat="1" ht="18.75">
      <c r="B384" s="330" t="s">
        <v>1109</v>
      </c>
      <c r="C384" s="331">
        <v>30606457000105</v>
      </c>
      <c r="D384" s="332" t="s">
        <v>11</v>
      </c>
      <c r="E384" s="332" t="s">
        <v>620</v>
      </c>
      <c r="F384" s="332" t="s">
        <v>663</v>
      </c>
      <c r="G384" s="333" t="s">
        <v>738</v>
      </c>
      <c r="H384" s="333" t="s">
        <v>34</v>
      </c>
      <c r="I384" s="333" t="s">
        <v>1418</v>
      </c>
      <c r="J384" s="333" t="s">
        <v>608</v>
      </c>
      <c r="K384" s="334" t="s">
        <v>48</v>
      </c>
      <c r="L384" s="335" t="s">
        <v>1418</v>
      </c>
      <c r="M384" s="335" t="s">
        <v>1415</v>
      </c>
      <c r="N384" s="334">
        <v>488704</v>
      </c>
      <c r="O384" s="334" t="s">
        <v>1321</v>
      </c>
      <c r="P384" s="338">
        <v>43524</v>
      </c>
      <c r="Q384" s="339">
        <v>0</v>
      </c>
      <c r="R384" s="339">
        <v>0</v>
      </c>
      <c r="S384" s="334">
        <v>6</v>
      </c>
      <c r="T384" s="336"/>
      <c r="U384" s="647"/>
      <c r="V384" s="336"/>
      <c r="W384" s="647"/>
      <c r="X384" s="336"/>
      <c r="Y384" s="647"/>
      <c r="Z384" s="336"/>
      <c r="AA384" s="647"/>
      <c r="AB384" s="336"/>
      <c r="AC384" s="340"/>
      <c r="AD384" s="813">
        <v>0</v>
      </c>
      <c r="AE384" s="337" t="s">
        <v>1862</v>
      </c>
      <c r="AF384" s="787" t="s">
        <v>1755</v>
      </c>
      <c r="AG384" s="341" t="s">
        <v>1436</v>
      </c>
      <c r="AH384" s="341" t="s">
        <v>1742</v>
      </c>
      <c r="AI384" s="341">
        <v>0</v>
      </c>
      <c r="AJ384" s="341">
        <v>0</v>
      </c>
      <c r="AK384" s="341">
        <v>0</v>
      </c>
      <c r="AL384" s="336">
        <v>5.0000000000000001E-3</v>
      </c>
      <c r="AM384" s="336">
        <v>0.2</v>
      </c>
      <c r="AN384" s="647" t="s">
        <v>64</v>
      </c>
      <c r="AO384" s="334" t="s">
        <v>1324</v>
      </c>
      <c r="AP384" s="337" t="s">
        <v>1757</v>
      </c>
      <c r="AQ384" s="343" t="s">
        <v>668</v>
      </c>
      <c r="AR384" s="336">
        <v>1E-3</v>
      </c>
      <c r="AS384" s="336">
        <v>1E-3</v>
      </c>
      <c r="AT384" s="336" t="s">
        <v>1418</v>
      </c>
      <c r="AW384" s="192"/>
      <c r="AX384" s="192"/>
      <c r="AY384" s="178"/>
      <c r="AZ384" s="178"/>
      <c r="BA384" s="178"/>
      <c r="BB384" s="178"/>
      <c r="BC384" s="178"/>
      <c r="BD384" s="178"/>
      <c r="BE384" s="178"/>
      <c r="BF384" s="178"/>
      <c r="BG384" s="794"/>
      <c r="BH384" s="180"/>
      <c r="BI384" s="193"/>
      <c r="BJ384" s="193"/>
      <c r="BK384" s="193"/>
      <c r="BL384" s="212"/>
      <c r="BM384" s="180"/>
      <c r="BN384" s="180"/>
      <c r="BO384" s="180"/>
      <c r="BP384" s="180"/>
      <c r="BQ384" s="180"/>
      <c r="BR384" s="180"/>
      <c r="BS384" s="180"/>
      <c r="BT384" s="180"/>
      <c r="BU384" s="180"/>
      <c r="BV384" s="183"/>
      <c r="BW384" s="178"/>
    </row>
    <row r="385" spans="2:75" customFormat="1" ht="18.75">
      <c r="B385" s="330" t="s">
        <v>970</v>
      </c>
      <c r="C385" s="331">
        <v>33736873000116</v>
      </c>
      <c r="D385" s="332" t="s">
        <v>14</v>
      </c>
      <c r="E385" s="332" t="s">
        <v>15</v>
      </c>
      <c r="F385" s="332" t="s">
        <v>701</v>
      </c>
      <c r="G385" s="333" t="s">
        <v>1418</v>
      </c>
      <c r="H385" s="333" t="s">
        <v>34</v>
      </c>
      <c r="I385" s="333" t="s">
        <v>34</v>
      </c>
      <c r="J385" s="333" t="s">
        <v>611</v>
      </c>
      <c r="K385" s="334" t="s">
        <v>49</v>
      </c>
      <c r="L385" s="335" t="s">
        <v>1418</v>
      </c>
      <c r="M385" s="335" t="s">
        <v>34</v>
      </c>
      <c r="N385" s="334">
        <v>501506</v>
      </c>
      <c r="O385" s="334" t="s">
        <v>1321</v>
      </c>
      <c r="P385" s="338">
        <v>43647</v>
      </c>
      <c r="Q385" s="339">
        <v>0</v>
      </c>
      <c r="R385" s="339">
        <v>0</v>
      </c>
      <c r="S385" s="334">
        <v>6</v>
      </c>
      <c r="T385" s="336"/>
      <c r="U385" s="647"/>
      <c r="V385" s="336"/>
      <c r="W385" s="647"/>
      <c r="X385" s="336"/>
      <c r="Y385" s="647"/>
      <c r="Z385" s="336"/>
      <c r="AA385" s="647"/>
      <c r="AB385" s="336"/>
      <c r="AC385" s="340"/>
      <c r="AD385" s="813">
        <v>33736782000180</v>
      </c>
      <c r="AE385" s="337" t="s">
        <v>2650</v>
      </c>
      <c r="AF385" s="787" t="s">
        <v>1755</v>
      </c>
      <c r="AG385" s="341" t="s">
        <v>1436</v>
      </c>
      <c r="AH385" s="341" t="s">
        <v>1742</v>
      </c>
      <c r="AI385" s="341">
        <v>500</v>
      </c>
      <c r="AJ385" s="341">
        <v>100</v>
      </c>
      <c r="AK385" s="341">
        <v>100</v>
      </c>
      <c r="AL385" s="336">
        <v>0.01</v>
      </c>
      <c r="AM385" s="336">
        <v>0</v>
      </c>
      <c r="AN385" s="647" t="s">
        <v>64</v>
      </c>
      <c r="AO385" s="334" t="s">
        <v>1324</v>
      </c>
      <c r="AP385" s="337" t="s">
        <v>1757</v>
      </c>
      <c r="AQ385" s="343" t="s">
        <v>671</v>
      </c>
      <c r="AR385" s="336">
        <v>4.5333333333333302E-3</v>
      </c>
      <c r="AS385" s="336">
        <v>4.5333333333333302E-3</v>
      </c>
      <c r="AT385" s="336" t="s">
        <v>1418</v>
      </c>
      <c r="AW385" s="192"/>
      <c r="AX385" s="192"/>
      <c r="AY385" s="178"/>
      <c r="AZ385" s="178"/>
      <c r="BA385" s="178"/>
      <c r="BB385" s="178"/>
      <c r="BC385" s="178"/>
      <c r="BD385" s="178"/>
      <c r="BE385" s="178"/>
      <c r="BF385" s="178"/>
      <c r="BG385" s="794"/>
      <c r="BH385" s="180"/>
      <c r="BI385" s="193"/>
      <c r="BJ385" s="193"/>
      <c r="BK385" s="193"/>
      <c r="BL385" s="212"/>
      <c r="BM385" s="180"/>
      <c r="BN385" s="180"/>
      <c r="BO385" s="180"/>
      <c r="BP385" s="180"/>
      <c r="BQ385" s="180"/>
      <c r="BR385" s="180"/>
      <c r="BS385" s="180"/>
      <c r="BT385" s="180"/>
      <c r="BU385" s="180"/>
      <c r="BV385" s="183"/>
      <c r="BW385" s="178"/>
    </row>
    <row r="386" spans="2:75" customFormat="1" ht="18.75">
      <c r="B386" s="330" t="s">
        <v>971</v>
      </c>
      <c r="C386" s="331">
        <v>35088108000162</v>
      </c>
      <c r="D386" s="332" t="s">
        <v>14</v>
      </c>
      <c r="E386" s="332" t="s">
        <v>15</v>
      </c>
      <c r="F386" s="332" t="s">
        <v>701</v>
      </c>
      <c r="G386" s="333" t="s">
        <v>1418</v>
      </c>
      <c r="H386" s="333" t="s">
        <v>34</v>
      </c>
      <c r="I386" s="333" t="s">
        <v>34</v>
      </c>
      <c r="J386" s="333" t="s">
        <v>611</v>
      </c>
      <c r="K386" s="334" t="s">
        <v>49</v>
      </c>
      <c r="L386" s="335" t="s">
        <v>1418</v>
      </c>
      <c r="M386" s="335" t="s">
        <v>34</v>
      </c>
      <c r="N386" s="334">
        <v>518514</v>
      </c>
      <c r="O386" s="334" t="s">
        <v>1321</v>
      </c>
      <c r="P386" s="338">
        <v>43811</v>
      </c>
      <c r="Q386" s="339">
        <v>0</v>
      </c>
      <c r="R386" s="339">
        <v>0</v>
      </c>
      <c r="S386" s="334">
        <v>6</v>
      </c>
      <c r="T386" s="336"/>
      <c r="U386" s="647"/>
      <c r="V386" s="336"/>
      <c r="W386" s="647"/>
      <c r="X386" s="336"/>
      <c r="Y386" s="647"/>
      <c r="Z386" s="336"/>
      <c r="AA386" s="647"/>
      <c r="AB386" s="336"/>
      <c r="AC386" s="340"/>
      <c r="AD386" s="813">
        <v>35001472000143</v>
      </c>
      <c r="AE386" s="337" t="s">
        <v>2650</v>
      </c>
      <c r="AF386" s="787" t="s">
        <v>1755</v>
      </c>
      <c r="AG386" s="341" t="s">
        <v>1436</v>
      </c>
      <c r="AH386" s="341" t="s">
        <v>1742</v>
      </c>
      <c r="AI386" s="341">
        <v>500</v>
      </c>
      <c r="AJ386" s="341">
        <v>100</v>
      </c>
      <c r="AK386" s="341">
        <v>100</v>
      </c>
      <c r="AL386" s="336">
        <v>0.01</v>
      </c>
      <c r="AM386" s="336">
        <v>0</v>
      </c>
      <c r="AN386" s="647" t="s">
        <v>64</v>
      </c>
      <c r="AO386" s="334" t="s">
        <v>1324</v>
      </c>
      <c r="AP386" s="337" t="s">
        <v>1757</v>
      </c>
      <c r="AQ386" s="343" t="s">
        <v>671</v>
      </c>
      <c r="AR386" s="336">
        <v>5.0000000000000001E-3</v>
      </c>
      <c r="AS386" s="336">
        <v>5.0000000000000001E-3</v>
      </c>
      <c r="AT386" s="336" t="s">
        <v>1418</v>
      </c>
      <c r="AW386" s="192"/>
      <c r="AX386" s="192"/>
      <c r="AY386" s="178"/>
      <c r="AZ386" s="178"/>
      <c r="BA386" s="178"/>
      <c r="BB386" s="178"/>
      <c r="BC386" s="178"/>
      <c r="BD386" s="178"/>
      <c r="BE386" s="178"/>
      <c r="BF386" s="178"/>
      <c r="BG386" s="794"/>
      <c r="BH386" s="180"/>
      <c r="BI386" s="193"/>
      <c r="BJ386" s="193"/>
      <c r="BK386" s="193"/>
      <c r="BL386" s="212"/>
      <c r="BM386" s="180"/>
      <c r="BN386" s="180"/>
      <c r="BO386" s="180"/>
      <c r="BP386" s="180"/>
      <c r="BQ386" s="180"/>
      <c r="BR386" s="180"/>
      <c r="BS386" s="180"/>
      <c r="BT386" s="180"/>
      <c r="BU386" s="180"/>
      <c r="BV386" s="183"/>
      <c r="BW386" s="178"/>
    </row>
    <row r="387" spans="2:75" customFormat="1" ht="18.75">
      <c r="B387" s="330" t="s">
        <v>972</v>
      </c>
      <c r="C387" s="331">
        <v>36986672000165</v>
      </c>
      <c r="D387" s="332" t="s">
        <v>14</v>
      </c>
      <c r="E387" s="332" t="s">
        <v>15</v>
      </c>
      <c r="F387" s="332" t="s">
        <v>701</v>
      </c>
      <c r="G387" s="333" t="s">
        <v>1418</v>
      </c>
      <c r="H387" s="333" t="s">
        <v>34</v>
      </c>
      <c r="I387" s="333" t="s">
        <v>34</v>
      </c>
      <c r="J387" s="333" t="s">
        <v>611</v>
      </c>
      <c r="K387" s="334" t="s">
        <v>49</v>
      </c>
      <c r="L387" s="335" t="s">
        <v>1418</v>
      </c>
      <c r="M387" s="335" t="s">
        <v>1415</v>
      </c>
      <c r="N387" s="334">
        <v>555071</v>
      </c>
      <c r="O387" s="334" t="s">
        <v>1321</v>
      </c>
      <c r="P387" s="338">
        <v>44105</v>
      </c>
      <c r="Q387" s="339">
        <v>0</v>
      </c>
      <c r="R387" s="339">
        <v>0</v>
      </c>
      <c r="S387" s="334">
        <v>6</v>
      </c>
      <c r="T387" s="336"/>
      <c r="U387" s="647"/>
      <c r="V387" s="336"/>
      <c r="W387" s="647"/>
      <c r="X387" s="336"/>
      <c r="Y387" s="647"/>
      <c r="Z387" s="336"/>
      <c r="AA387" s="647"/>
      <c r="AB387" s="336"/>
      <c r="AC387" s="340"/>
      <c r="AD387" s="813">
        <v>38167819000110</v>
      </c>
      <c r="AE387" s="337" t="s">
        <v>2650</v>
      </c>
      <c r="AF387" s="787" t="s">
        <v>1755</v>
      </c>
      <c r="AG387" s="341" t="s">
        <v>1436</v>
      </c>
      <c r="AH387" s="341" t="s">
        <v>1742</v>
      </c>
      <c r="AI387" s="341">
        <v>500</v>
      </c>
      <c r="AJ387" s="341">
        <v>100</v>
      </c>
      <c r="AK387" s="341">
        <v>100</v>
      </c>
      <c r="AL387" s="336">
        <v>6.9999999999999993E-3</v>
      </c>
      <c r="AM387" s="336">
        <v>0</v>
      </c>
      <c r="AN387" s="647" t="s">
        <v>2147</v>
      </c>
      <c r="AO387" s="334" t="s">
        <v>1324</v>
      </c>
      <c r="AP387" s="337" t="s">
        <v>1757</v>
      </c>
      <c r="AQ387" s="343" t="s">
        <v>671</v>
      </c>
      <c r="AR387" s="336">
        <v>3.5000000000000001E-3</v>
      </c>
      <c r="AS387" s="336">
        <v>3.5000000000000001E-3</v>
      </c>
      <c r="AT387" s="336" t="s">
        <v>1418</v>
      </c>
      <c r="AW387" s="192"/>
      <c r="AX387" s="192"/>
      <c r="AY387" s="178"/>
      <c r="AZ387" s="178"/>
      <c r="BA387" s="178"/>
      <c r="BB387" s="178"/>
      <c r="BC387" s="178"/>
      <c r="BD387" s="178"/>
      <c r="BE387" s="178"/>
      <c r="BF387" s="178"/>
      <c r="BG387" s="794"/>
      <c r="BH387" s="180"/>
      <c r="BI387" s="193"/>
      <c r="BJ387" s="193"/>
      <c r="BK387" s="193"/>
      <c r="BL387" s="212"/>
      <c r="BM387" s="180"/>
      <c r="BN387" s="180"/>
      <c r="BO387" s="180"/>
      <c r="BP387" s="180"/>
      <c r="BQ387" s="180"/>
      <c r="BR387" s="180"/>
      <c r="BS387" s="180"/>
      <c r="BT387" s="180"/>
      <c r="BU387" s="180"/>
      <c r="BV387" s="183"/>
      <c r="BW387" s="178"/>
    </row>
    <row r="388" spans="2:75" customFormat="1" ht="18.75">
      <c r="B388" s="330" t="s">
        <v>222</v>
      </c>
      <c r="C388" s="331">
        <v>39957930000173</v>
      </c>
      <c r="D388" s="332" t="s">
        <v>14</v>
      </c>
      <c r="E388" s="332" t="s">
        <v>15</v>
      </c>
      <c r="F388" s="332" t="s">
        <v>701</v>
      </c>
      <c r="G388" s="333" t="s">
        <v>1418</v>
      </c>
      <c r="H388" s="333" t="s">
        <v>34</v>
      </c>
      <c r="I388" s="333" t="s">
        <v>34</v>
      </c>
      <c r="J388" s="333" t="s">
        <v>611</v>
      </c>
      <c r="K388" s="334" t="s">
        <v>49</v>
      </c>
      <c r="L388" s="335" t="s">
        <v>1418</v>
      </c>
      <c r="M388" s="335" t="s">
        <v>1415</v>
      </c>
      <c r="N388" s="334">
        <v>568929</v>
      </c>
      <c r="O388" s="334" t="s">
        <v>1321</v>
      </c>
      <c r="P388" s="338">
        <v>44195</v>
      </c>
      <c r="Q388" s="339">
        <v>0</v>
      </c>
      <c r="R388" s="339">
        <v>0</v>
      </c>
      <c r="S388" s="334">
        <v>6</v>
      </c>
      <c r="T388" s="336"/>
      <c r="U388" s="647"/>
      <c r="V388" s="336"/>
      <c r="W388" s="647"/>
      <c r="X388" s="336"/>
      <c r="Y388" s="647"/>
      <c r="Z388" s="336"/>
      <c r="AA388" s="647"/>
      <c r="AB388" s="336"/>
      <c r="AC388" s="340"/>
      <c r="AD388" s="813">
        <v>0</v>
      </c>
      <c r="AE388" s="337" t="s">
        <v>2650</v>
      </c>
      <c r="AF388" s="787" t="s">
        <v>1755</v>
      </c>
      <c r="AG388" s="341" t="s">
        <v>1436</v>
      </c>
      <c r="AH388" s="341" t="s">
        <v>1742</v>
      </c>
      <c r="AI388" s="341">
        <v>0</v>
      </c>
      <c r="AJ388" s="341">
        <v>0</v>
      </c>
      <c r="AK388" s="341">
        <v>0</v>
      </c>
      <c r="AL388" s="336">
        <v>1.3500000000000002E-2</v>
      </c>
      <c r="AM388" s="336">
        <v>0.2</v>
      </c>
      <c r="AN388" s="647" t="s">
        <v>34</v>
      </c>
      <c r="AO388" s="334" t="s">
        <v>1324</v>
      </c>
      <c r="AP388" s="337" t="s">
        <v>1757</v>
      </c>
      <c r="AQ388" s="343" t="s">
        <v>671</v>
      </c>
      <c r="AR388" s="336">
        <v>1.8E-3</v>
      </c>
      <c r="AS388" s="336">
        <v>1.8E-3</v>
      </c>
      <c r="AT388" s="336" t="s">
        <v>1418</v>
      </c>
      <c r="AW388" s="192"/>
      <c r="AX388" s="192"/>
      <c r="AY388" s="178"/>
      <c r="AZ388" s="178"/>
      <c r="BA388" s="178"/>
      <c r="BB388" s="178"/>
      <c r="BC388" s="178"/>
      <c r="BD388" s="178"/>
      <c r="BE388" s="178"/>
      <c r="BF388" s="178"/>
      <c r="BG388" s="794"/>
      <c r="BH388" s="180"/>
      <c r="BI388" s="193"/>
      <c r="BJ388" s="193"/>
      <c r="BK388" s="193"/>
      <c r="BL388" s="212"/>
      <c r="BM388" s="180"/>
      <c r="BN388" s="180"/>
      <c r="BO388" s="180"/>
      <c r="BP388" s="180"/>
      <c r="BQ388" s="180"/>
      <c r="BR388" s="180"/>
      <c r="BS388" s="180"/>
      <c r="BT388" s="180"/>
      <c r="BU388" s="180"/>
      <c r="BV388" s="183"/>
      <c r="BW388" s="178"/>
    </row>
    <row r="389" spans="2:75" customFormat="1" ht="18.75">
      <c r="B389" s="330" t="s">
        <v>106</v>
      </c>
      <c r="C389" s="331">
        <v>9141893000160</v>
      </c>
      <c r="D389" s="332" t="s">
        <v>13</v>
      </c>
      <c r="E389" s="332" t="s">
        <v>616</v>
      </c>
      <c r="F389" s="332" t="s">
        <v>617</v>
      </c>
      <c r="G389" s="333" t="s">
        <v>34</v>
      </c>
      <c r="H389" s="333" t="s">
        <v>1337</v>
      </c>
      <c r="I389" s="333" t="s">
        <v>34</v>
      </c>
      <c r="J389" s="333" t="s">
        <v>608</v>
      </c>
      <c r="K389" s="334" t="s">
        <v>48</v>
      </c>
      <c r="L389" s="335" t="s">
        <v>1418</v>
      </c>
      <c r="M389" s="335" t="s">
        <v>34</v>
      </c>
      <c r="N389" s="334">
        <v>198978</v>
      </c>
      <c r="O389" s="334" t="s">
        <v>1321</v>
      </c>
      <c r="P389" s="338">
        <v>39418</v>
      </c>
      <c r="Q389" s="339">
        <v>28.509974</v>
      </c>
      <c r="R389" s="339">
        <v>38.103343068000015</v>
      </c>
      <c r="S389" s="334">
        <v>6</v>
      </c>
      <c r="T389" s="336">
        <v>8.3931450383218476E-2</v>
      </c>
      <c r="U389" s="647">
        <v>0.82085247567364217</v>
      </c>
      <c r="V389" s="336">
        <v>9.515768593533358E-2</v>
      </c>
      <c r="W389" s="647">
        <v>0.81890285826653297</v>
      </c>
      <c r="X389" s="336">
        <v>0.11909079189412797</v>
      </c>
      <c r="Y389" s="647">
        <v>0.77264368905997816</v>
      </c>
      <c r="Z389" s="336">
        <v>0.11313136294869564</v>
      </c>
      <c r="AA389" s="647">
        <v>0.59284860432920228</v>
      </c>
      <c r="AB389" s="336">
        <v>2.4275420769441489E-2</v>
      </c>
      <c r="AC389" s="340">
        <v>-0.86687467342355107</v>
      </c>
      <c r="AD389" s="813">
        <v>13812152000130</v>
      </c>
      <c r="AE389" s="337" t="s">
        <v>1783</v>
      </c>
      <c r="AF389" s="787" t="s">
        <v>1736</v>
      </c>
      <c r="AG389" s="341" t="s">
        <v>1437</v>
      </c>
      <c r="AH389" s="341" t="s">
        <v>1742</v>
      </c>
      <c r="AI389" s="341">
        <v>1000</v>
      </c>
      <c r="AJ389" s="341">
        <v>500</v>
      </c>
      <c r="AK389" s="341">
        <v>500</v>
      </c>
      <c r="AL389" s="336">
        <v>0.02</v>
      </c>
      <c r="AM389" s="336">
        <v>0.2</v>
      </c>
      <c r="AN389" s="647" t="s">
        <v>64</v>
      </c>
      <c r="AO389" s="334" t="s">
        <v>1324</v>
      </c>
      <c r="AP389" s="337" t="s">
        <v>1757</v>
      </c>
      <c r="AQ389" s="343" t="s">
        <v>668</v>
      </c>
      <c r="AR389" s="336">
        <v>4.0000000000000001E-3</v>
      </c>
      <c r="AS389" s="336">
        <v>4.0000000000000001E-3</v>
      </c>
      <c r="AT389" s="336" t="s">
        <v>1418</v>
      </c>
      <c r="AW389" s="192"/>
      <c r="AX389" s="192"/>
      <c r="AY389" s="178"/>
      <c r="AZ389" s="178"/>
      <c r="BA389" s="178"/>
      <c r="BB389" s="178"/>
      <c r="BC389" s="178"/>
      <c r="BD389" s="178"/>
      <c r="BE389" s="178"/>
      <c r="BF389" s="178"/>
      <c r="BG389" s="794"/>
      <c r="BH389" s="180"/>
      <c r="BI389" s="193"/>
      <c r="BJ389" s="193"/>
      <c r="BK389" s="193"/>
      <c r="BL389" s="212"/>
      <c r="BM389" s="180"/>
      <c r="BN389" s="180"/>
      <c r="BO389" s="180"/>
      <c r="BP389" s="180"/>
      <c r="BQ389" s="180"/>
      <c r="BR389" s="180"/>
      <c r="BS389" s="180"/>
      <c r="BT389" s="180"/>
      <c r="BU389" s="180"/>
      <c r="BV389" s="183"/>
      <c r="BW389" s="178"/>
    </row>
    <row r="390" spans="2:75" customFormat="1" ht="18.75">
      <c r="B390" s="330" t="s">
        <v>399</v>
      </c>
      <c r="C390" s="331">
        <v>40575693000165</v>
      </c>
      <c r="D390" s="332" t="s">
        <v>13</v>
      </c>
      <c r="E390" s="332" t="s">
        <v>616</v>
      </c>
      <c r="F390" s="332" t="s">
        <v>617</v>
      </c>
      <c r="G390" s="333" t="s">
        <v>34</v>
      </c>
      <c r="H390" s="333" t="s">
        <v>1338</v>
      </c>
      <c r="I390" s="333" t="s">
        <v>34</v>
      </c>
      <c r="J390" s="333" t="s">
        <v>608</v>
      </c>
      <c r="K390" s="334" t="s">
        <v>48</v>
      </c>
      <c r="L390" s="335" t="s">
        <v>1418</v>
      </c>
      <c r="M390" s="335" t="s">
        <v>34</v>
      </c>
      <c r="N390" s="334">
        <v>573019</v>
      </c>
      <c r="O390" s="334" t="s">
        <v>1321</v>
      </c>
      <c r="P390" s="338">
        <v>44232</v>
      </c>
      <c r="Q390" s="339">
        <v>0</v>
      </c>
      <c r="R390" s="339">
        <v>0</v>
      </c>
      <c r="S390" s="334">
        <v>6</v>
      </c>
      <c r="T390" s="336"/>
      <c r="U390" s="647"/>
      <c r="V390" s="336"/>
      <c r="W390" s="647"/>
      <c r="X390" s="336"/>
      <c r="Y390" s="647"/>
      <c r="Z390" s="336"/>
      <c r="AA390" s="647"/>
      <c r="AB390" s="336"/>
      <c r="AC390" s="340"/>
      <c r="AD390" s="813">
        <v>0</v>
      </c>
      <c r="AE390" s="337" t="s">
        <v>1911</v>
      </c>
      <c r="AF390" s="787" t="s">
        <v>1755</v>
      </c>
      <c r="AG390" s="341" t="s">
        <v>1436</v>
      </c>
      <c r="AH390" s="341" t="s">
        <v>1742</v>
      </c>
      <c r="AI390" s="341">
        <v>5000</v>
      </c>
      <c r="AJ390" s="341">
        <v>1000</v>
      </c>
      <c r="AK390" s="341">
        <v>5000</v>
      </c>
      <c r="AL390" s="336">
        <v>0.02</v>
      </c>
      <c r="AM390" s="336">
        <v>0.2</v>
      </c>
      <c r="AN390" s="647" t="s">
        <v>64</v>
      </c>
      <c r="AO390" s="334" t="s">
        <v>1324</v>
      </c>
      <c r="AP390" s="337" t="s">
        <v>1757</v>
      </c>
      <c r="AQ390" s="343" t="s">
        <v>674</v>
      </c>
      <c r="AR390" s="336">
        <v>6.6666666666666697E-3</v>
      </c>
      <c r="AS390" s="336">
        <v>6.6666666666666697E-3</v>
      </c>
      <c r="AT390" s="336" t="s">
        <v>1418</v>
      </c>
      <c r="AW390" s="192"/>
      <c r="AX390" s="192"/>
      <c r="AY390" s="178"/>
      <c r="AZ390" s="178"/>
      <c r="BA390" s="178"/>
      <c r="BB390" s="178"/>
      <c r="BC390" s="178"/>
      <c r="BD390" s="178"/>
      <c r="BE390" s="178"/>
      <c r="BF390" s="178"/>
      <c r="BG390" s="794"/>
      <c r="BH390" s="180"/>
      <c r="BI390" s="193"/>
      <c r="BJ390" s="193"/>
      <c r="BK390" s="193"/>
      <c r="BL390" s="212"/>
      <c r="BM390" s="180"/>
      <c r="BN390" s="180"/>
      <c r="BO390" s="180"/>
      <c r="BP390" s="180"/>
      <c r="BQ390" s="180"/>
      <c r="BR390" s="180"/>
      <c r="BS390" s="180"/>
      <c r="BT390" s="180"/>
      <c r="BU390" s="180"/>
      <c r="BV390" s="183"/>
      <c r="BW390" s="178"/>
    </row>
    <row r="391" spans="2:75" customFormat="1" ht="18.75">
      <c r="B391" s="330" t="s">
        <v>69</v>
      </c>
      <c r="C391" s="331">
        <v>11741292000130</v>
      </c>
      <c r="D391" s="332" t="s">
        <v>13</v>
      </c>
      <c r="E391" s="332" t="s">
        <v>615</v>
      </c>
      <c r="F391" s="332" t="s">
        <v>619</v>
      </c>
      <c r="G391" s="333" t="s">
        <v>34</v>
      </c>
      <c r="H391" s="333" t="s">
        <v>865</v>
      </c>
      <c r="I391" s="333" t="s">
        <v>34</v>
      </c>
      <c r="J391" s="333" t="s">
        <v>1418</v>
      </c>
      <c r="K391" s="334" t="s">
        <v>48</v>
      </c>
      <c r="L391" s="335" t="s">
        <v>1418</v>
      </c>
      <c r="M391" s="335" t="s">
        <v>1415</v>
      </c>
      <c r="N391" s="334">
        <v>388041</v>
      </c>
      <c r="O391" s="334" t="s">
        <v>1321</v>
      </c>
      <c r="P391" s="338">
        <v>40438</v>
      </c>
      <c r="Q391" s="339">
        <v>13.930828</v>
      </c>
      <c r="R391" s="339">
        <v>21.813226760956194</v>
      </c>
      <c r="S391" s="334">
        <v>6</v>
      </c>
      <c r="T391" s="336">
        <v>6.8891262821910049E-2</v>
      </c>
      <c r="U391" s="647">
        <v>0.67375892328145814</v>
      </c>
      <c r="V391" s="336">
        <v>0.10676690065475514</v>
      </c>
      <c r="W391" s="647">
        <v>0.91880880934677234</v>
      </c>
      <c r="X391" s="336">
        <v>0.13831937038807141</v>
      </c>
      <c r="Y391" s="647">
        <v>0.89739590194430929</v>
      </c>
      <c r="Z391" s="336">
        <v>8.3637816440839341E-2</v>
      </c>
      <c r="AA391" s="647">
        <v>0.43829192412876611</v>
      </c>
      <c r="AB391" s="336">
        <v>5.2863595586186106E-2</v>
      </c>
      <c r="AC391" s="340">
        <v>-0.17846937249899586</v>
      </c>
      <c r="AD391" s="813">
        <v>0</v>
      </c>
      <c r="AE391" s="337" t="s">
        <v>1920</v>
      </c>
      <c r="AF391" s="787" t="s">
        <v>1755</v>
      </c>
      <c r="AG391" s="341" t="s">
        <v>1436</v>
      </c>
      <c r="AH391" s="341" t="s">
        <v>1742</v>
      </c>
      <c r="AI391" s="341">
        <v>1000</v>
      </c>
      <c r="AJ391" s="341">
        <v>1000</v>
      </c>
      <c r="AK391" s="341">
        <v>1000</v>
      </c>
      <c r="AL391" s="336">
        <v>1.4000000000000002E-3</v>
      </c>
      <c r="AM391" s="336">
        <v>0</v>
      </c>
      <c r="AN391" s="647" t="s">
        <v>34</v>
      </c>
      <c r="AO391" s="334" t="s">
        <v>1324</v>
      </c>
      <c r="AP391" s="337" t="s">
        <v>1757</v>
      </c>
      <c r="AQ391" s="343" t="s">
        <v>668</v>
      </c>
      <c r="AR391" s="336">
        <v>0</v>
      </c>
      <c r="AS391" s="336">
        <v>0</v>
      </c>
      <c r="AT391" s="336" t="s">
        <v>1418</v>
      </c>
      <c r="AW391" s="192"/>
      <c r="AX391" s="192"/>
      <c r="AY391" s="178"/>
      <c r="AZ391" s="178"/>
      <c r="BA391" s="178"/>
      <c r="BB391" s="178"/>
      <c r="BC391" s="178"/>
      <c r="BD391" s="178"/>
      <c r="BE391" s="178"/>
      <c r="BF391" s="178"/>
      <c r="BG391" s="794"/>
      <c r="BH391" s="180"/>
      <c r="BI391" s="193"/>
      <c r="BJ391" s="193"/>
      <c r="BK391" s="193"/>
      <c r="BL391" s="212"/>
      <c r="BM391" s="180"/>
      <c r="BN391" s="180"/>
      <c r="BO391" s="180"/>
      <c r="BP391" s="180"/>
      <c r="BQ391" s="180"/>
      <c r="BR391" s="180"/>
      <c r="BS391" s="180"/>
      <c r="BT391" s="180"/>
      <c r="BU391" s="180"/>
      <c r="BV391" s="183"/>
      <c r="BW391" s="178"/>
    </row>
    <row r="392" spans="2:75" customFormat="1" ht="18.75">
      <c r="B392" s="330" t="s">
        <v>122</v>
      </c>
      <c r="C392" s="331">
        <v>39800501000198</v>
      </c>
      <c r="D392" s="332" t="s">
        <v>13</v>
      </c>
      <c r="E392" s="332" t="s">
        <v>615</v>
      </c>
      <c r="F392" s="332" t="s">
        <v>619</v>
      </c>
      <c r="G392" s="333" t="s">
        <v>34</v>
      </c>
      <c r="H392" s="333" t="s">
        <v>1338</v>
      </c>
      <c r="I392" s="333" t="s">
        <v>34</v>
      </c>
      <c r="J392" s="333" t="s">
        <v>1418</v>
      </c>
      <c r="K392" s="334" t="s">
        <v>48</v>
      </c>
      <c r="L392" s="335" t="s">
        <v>1418</v>
      </c>
      <c r="M392" s="335" t="s">
        <v>1415</v>
      </c>
      <c r="N392" s="334">
        <v>566039</v>
      </c>
      <c r="O392" s="334" t="s">
        <v>1321</v>
      </c>
      <c r="P392" s="338">
        <v>44163</v>
      </c>
      <c r="Q392" s="339">
        <v>1.91993082</v>
      </c>
      <c r="R392" s="339">
        <v>1.3568055488844617</v>
      </c>
      <c r="S392" s="334">
        <v>6</v>
      </c>
      <c r="T392" s="336">
        <v>1.07991582341461</v>
      </c>
      <c r="U392" s="647">
        <v>10.561613949498271</v>
      </c>
      <c r="V392" s="336">
        <v>0.53741333165054161</v>
      </c>
      <c r="W392" s="647">
        <v>4.6248425340885317</v>
      </c>
      <c r="X392" s="336"/>
      <c r="Y392" s="647"/>
      <c r="Z392" s="336"/>
      <c r="AA392" s="647"/>
      <c r="AB392" s="336">
        <v>0.24594380177453762</v>
      </c>
      <c r="AC392" s="340">
        <v>1.7126347369778965</v>
      </c>
      <c r="AD392" s="813">
        <v>0</v>
      </c>
      <c r="AE392" s="337" t="s">
        <v>2046</v>
      </c>
      <c r="AF392" s="787" t="s">
        <v>1755</v>
      </c>
      <c r="AG392" s="341" t="s">
        <v>1436</v>
      </c>
      <c r="AH392" s="341" t="s">
        <v>1742</v>
      </c>
      <c r="AI392" s="341">
        <v>100</v>
      </c>
      <c r="AJ392" s="341">
        <v>100</v>
      </c>
      <c r="AK392" s="341">
        <v>100</v>
      </c>
      <c r="AL392" s="336">
        <v>2E-3</v>
      </c>
      <c r="AM392" s="336">
        <v>0.4</v>
      </c>
      <c r="AN392" s="647" t="s">
        <v>34</v>
      </c>
      <c r="AO392" s="334" t="s">
        <v>1324</v>
      </c>
      <c r="AP392" s="337" t="s">
        <v>1757</v>
      </c>
      <c r="AQ392" s="343" t="s">
        <v>668</v>
      </c>
      <c r="AR392" s="336">
        <v>2.6659999999999998E-4</v>
      </c>
      <c r="AS392" s="336">
        <v>2.6659999999999998E-4</v>
      </c>
      <c r="AT392" s="336" t="s">
        <v>1418</v>
      </c>
      <c r="AW392" s="192"/>
      <c r="AX392" s="192"/>
      <c r="AY392" s="178"/>
      <c r="AZ392" s="178"/>
      <c r="BA392" s="178"/>
      <c r="BB392" s="794"/>
      <c r="BC392" s="178"/>
      <c r="BD392" s="178"/>
      <c r="BE392" s="178"/>
      <c r="BF392" s="178"/>
      <c r="BG392" s="794"/>
      <c r="BH392" s="180"/>
      <c r="BI392" s="193"/>
      <c r="BJ392" s="193"/>
      <c r="BK392" s="193"/>
      <c r="BL392" s="180"/>
      <c r="BM392" s="180"/>
      <c r="BN392" s="180"/>
      <c r="BO392" s="180"/>
      <c r="BP392" s="180"/>
      <c r="BQ392" s="180"/>
      <c r="BR392" s="180"/>
      <c r="BS392" s="180"/>
      <c r="BT392" s="181"/>
      <c r="BU392" s="182"/>
      <c r="BV392" s="183"/>
      <c r="BW392" s="179"/>
    </row>
    <row r="393" spans="2:75" customFormat="1" ht="18.75">
      <c r="B393" s="330" t="s">
        <v>822</v>
      </c>
      <c r="C393" s="331">
        <v>37310314000109</v>
      </c>
      <c r="D393" s="332" t="s">
        <v>13</v>
      </c>
      <c r="E393" s="332" t="s">
        <v>615</v>
      </c>
      <c r="F393" s="332" t="s">
        <v>619</v>
      </c>
      <c r="G393" s="333" t="s">
        <v>34</v>
      </c>
      <c r="H393" s="333" t="s">
        <v>1337</v>
      </c>
      <c r="I393" s="333" t="s">
        <v>34</v>
      </c>
      <c r="J393" s="333" t="s">
        <v>1418</v>
      </c>
      <c r="K393" s="334" t="s">
        <v>48</v>
      </c>
      <c r="L393" s="335" t="s">
        <v>1418</v>
      </c>
      <c r="M393" s="335" t="s">
        <v>1415</v>
      </c>
      <c r="N393" s="334">
        <v>541680</v>
      </c>
      <c r="O393" s="334" t="s">
        <v>1321</v>
      </c>
      <c r="P393" s="338">
        <v>44014</v>
      </c>
      <c r="Q393" s="339">
        <v>83.312260050000006</v>
      </c>
      <c r="R393" s="339">
        <v>94.202305279399951</v>
      </c>
      <c r="S393" s="334">
        <v>6</v>
      </c>
      <c r="T393" s="336">
        <v>5.712085983457027E-2</v>
      </c>
      <c r="U393" s="647">
        <v>0.55864397664679233</v>
      </c>
      <c r="V393" s="336">
        <v>7.5694559773177073E-2</v>
      </c>
      <c r="W393" s="647">
        <v>0.65140814159358462</v>
      </c>
      <c r="X393" s="336">
        <v>7.1014488267629572E-2</v>
      </c>
      <c r="Y393" s="647">
        <v>0.4607316428006159</v>
      </c>
      <c r="Z393" s="336"/>
      <c r="AA393" s="647"/>
      <c r="AB393" s="336">
        <v>3.3674199678229669E-2</v>
      </c>
      <c r="AC393" s="340">
        <v>-1.2029053103249558</v>
      </c>
      <c r="AD393" s="813">
        <v>29011240000173</v>
      </c>
      <c r="AE393" s="337" t="s">
        <v>1745</v>
      </c>
      <c r="AF393" s="787" t="s">
        <v>1746</v>
      </c>
      <c r="AG393" s="341" t="s">
        <v>719</v>
      </c>
      <c r="AH393" s="341" t="s">
        <v>1742</v>
      </c>
      <c r="AI393" s="341">
        <v>100</v>
      </c>
      <c r="AJ393" s="341">
        <v>100</v>
      </c>
      <c r="AK393" s="341">
        <v>100</v>
      </c>
      <c r="AL393" s="336">
        <v>0.01</v>
      </c>
      <c r="AM393" s="336">
        <v>0.3</v>
      </c>
      <c r="AN393" s="647" t="s">
        <v>64</v>
      </c>
      <c r="AO393" s="334" t="s">
        <v>1324</v>
      </c>
      <c r="AP393" s="337" t="s">
        <v>1757</v>
      </c>
      <c r="AQ393" s="343" t="s">
        <v>668</v>
      </c>
      <c r="AR393" s="336">
        <v>0</v>
      </c>
      <c r="AS393" s="336">
        <v>0</v>
      </c>
      <c r="AT393" s="336" t="s">
        <v>1418</v>
      </c>
      <c r="AW393" s="192"/>
      <c r="AX393" s="192"/>
      <c r="AY393" s="178"/>
      <c r="AZ393" s="178"/>
      <c r="BA393" s="178"/>
      <c r="BB393" s="794"/>
      <c r="BC393" s="178"/>
      <c r="BD393" s="178"/>
      <c r="BE393" s="178"/>
      <c r="BF393" s="178"/>
      <c r="BG393" s="794"/>
      <c r="BH393" s="180"/>
      <c r="BI393" s="193"/>
      <c r="BJ393" s="193"/>
      <c r="BK393" s="193"/>
      <c r="BL393" s="180"/>
      <c r="BM393" s="180"/>
      <c r="BN393" s="180"/>
      <c r="BO393" s="180"/>
      <c r="BP393" s="180"/>
      <c r="BQ393" s="180"/>
      <c r="BR393" s="180"/>
      <c r="BS393" s="180"/>
      <c r="BT393" s="181"/>
      <c r="BU393" s="182"/>
      <c r="BV393" s="183"/>
      <c r="BW393" s="179"/>
    </row>
    <row r="394" spans="2:75" customFormat="1" ht="18.75">
      <c r="B394" s="330" t="s">
        <v>1032</v>
      </c>
      <c r="C394" s="331">
        <v>21624757000126</v>
      </c>
      <c r="D394" s="332" t="s">
        <v>13</v>
      </c>
      <c r="E394" s="332" t="s">
        <v>615</v>
      </c>
      <c r="F394" s="332" t="s">
        <v>619</v>
      </c>
      <c r="G394" s="333" t="s">
        <v>34</v>
      </c>
      <c r="H394" s="333" t="s">
        <v>1337</v>
      </c>
      <c r="I394" s="333" t="s">
        <v>34</v>
      </c>
      <c r="J394" s="333" t="s">
        <v>611</v>
      </c>
      <c r="K394" s="334" t="s">
        <v>48</v>
      </c>
      <c r="L394" s="335" t="s">
        <v>1418</v>
      </c>
      <c r="M394" s="335" t="s">
        <v>34</v>
      </c>
      <c r="N394" s="334">
        <v>397679</v>
      </c>
      <c r="O394" s="334" t="s">
        <v>1321</v>
      </c>
      <c r="P394" s="338">
        <v>42088</v>
      </c>
      <c r="Q394" s="339">
        <v>3288.268165</v>
      </c>
      <c r="R394" s="339">
        <v>3424.3453851927729</v>
      </c>
      <c r="S394" s="334">
        <v>6</v>
      </c>
      <c r="T394" s="336">
        <v>0.1335312429155564</v>
      </c>
      <c r="U394" s="647">
        <v>1.3059401550497765</v>
      </c>
      <c r="V394" s="336">
        <v>0.14514565088426257</v>
      </c>
      <c r="W394" s="647">
        <v>1.2490865788271994</v>
      </c>
      <c r="X394" s="336">
        <v>0.21271679026610024</v>
      </c>
      <c r="Y394" s="647">
        <v>1.3800755116508818</v>
      </c>
      <c r="Z394" s="336">
        <v>0.2209349253434354</v>
      </c>
      <c r="AA394" s="647">
        <v>1.1577776376373299</v>
      </c>
      <c r="AB394" s="336">
        <v>2.0912392777217393E-2</v>
      </c>
      <c r="AC394" s="340">
        <v>1.3840700968821145</v>
      </c>
      <c r="AD394" s="813">
        <v>0</v>
      </c>
      <c r="AE394" s="337" t="s">
        <v>1928</v>
      </c>
      <c r="AF394" s="787" t="s">
        <v>1778</v>
      </c>
      <c r="AG394" s="341" t="s">
        <v>59</v>
      </c>
      <c r="AH394" s="341" t="s">
        <v>1742</v>
      </c>
      <c r="AI394" s="341">
        <v>1</v>
      </c>
      <c r="AJ394" s="341">
        <v>1</v>
      </c>
      <c r="AK394" s="341">
        <v>1</v>
      </c>
      <c r="AL394" s="336">
        <v>2.0499999999999997E-2</v>
      </c>
      <c r="AM394" s="336">
        <v>0.2</v>
      </c>
      <c r="AN394" s="647" t="s">
        <v>64</v>
      </c>
      <c r="AO394" s="334" t="s">
        <v>1324</v>
      </c>
      <c r="AP394" s="337" t="s">
        <v>1757</v>
      </c>
      <c r="AQ394" s="343" t="s">
        <v>664</v>
      </c>
      <c r="AR394" s="336">
        <v>4.6666666666666697E-3</v>
      </c>
      <c r="AS394" s="336">
        <v>4.6666666666666697E-3</v>
      </c>
      <c r="AT394" s="336" t="s">
        <v>1418</v>
      </c>
      <c r="AW394" s="192"/>
      <c r="AX394" s="192"/>
      <c r="AY394" s="178"/>
      <c r="AZ394" s="178"/>
      <c r="BA394" s="178"/>
      <c r="BB394" s="794"/>
      <c r="BC394" s="178"/>
      <c r="BD394" s="178"/>
      <c r="BE394" s="178"/>
      <c r="BF394" s="178"/>
      <c r="BG394" s="794"/>
      <c r="BH394" s="180"/>
      <c r="BI394" s="193"/>
      <c r="BJ394" s="193"/>
      <c r="BK394" s="193"/>
      <c r="BL394" s="180"/>
      <c r="BM394" s="180"/>
      <c r="BN394" s="180"/>
      <c r="BO394" s="180"/>
      <c r="BP394" s="180"/>
      <c r="BQ394" s="180"/>
      <c r="BR394" s="180"/>
      <c r="BS394" s="180"/>
      <c r="BT394" s="181"/>
      <c r="BU394" s="182"/>
      <c r="BV394" s="183"/>
      <c r="BW394" s="179"/>
    </row>
    <row r="395" spans="2:75" customFormat="1" ht="18.75">
      <c r="B395" s="330" t="s">
        <v>530</v>
      </c>
      <c r="C395" s="331">
        <v>41594603000146</v>
      </c>
      <c r="D395" s="332" t="s">
        <v>13</v>
      </c>
      <c r="E395" s="332" t="s">
        <v>616</v>
      </c>
      <c r="F395" s="332" t="s">
        <v>619</v>
      </c>
      <c r="G395" s="333" t="s">
        <v>34</v>
      </c>
      <c r="H395" s="333" t="s">
        <v>1338</v>
      </c>
      <c r="I395" s="333" t="s">
        <v>34</v>
      </c>
      <c r="J395" s="333" t="s">
        <v>611</v>
      </c>
      <c r="K395" s="334" t="s">
        <v>48</v>
      </c>
      <c r="L395" s="335" t="s">
        <v>1418</v>
      </c>
      <c r="M395" s="335" t="s">
        <v>1415</v>
      </c>
      <c r="N395" s="334">
        <v>600520</v>
      </c>
      <c r="O395" s="334" t="s">
        <v>1321</v>
      </c>
      <c r="P395" s="338">
        <v>44353</v>
      </c>
      <c r="Q395" s="339">
        <v>5.93608519</v>
      </c>
      <c r="R395" s="339">
        <v>12.185345277346944</v>
      </c>
      <c r="S395" s="334">
        <v>6</v>
      </c>
      <c r="T395" s="336">
        <v>-0.15582699520870635</v>
      </c>
      <c r="U395" s="647">
        <v>-1.5239933804292545</v>
      </c>
      <c r="V395" s="336">
        <v>-0.15582699520870635</v>
      </c>
      <c r="W395" s="647">
        <v>-1.3410075131315522</v>
      </c>
      <c r="X395" s="336"/>
      <c r="Y395" s="647"/>
      <c r="Z395" s="336"/>
      <c r="AA395" s="647"/>
      <c r="AB395" s="336">
        <v>0.1656257137992321</v>
      </c>
      <c r="AC395" s="340">
        <v>-1.6424287168689022</v>
      </c>
      <c r="AD395" s="813">
        <v>41594622000172</v>
      </c>
      <c r="AE395" s="337" t="s">
        <v>1952</v>
      </c>
      <c r="AF395" s="787" t="s">
        <v>1736</v>
      </c>
      <c r="AG395" s="341" t="s">
        <v>1437</v>
      </c>
      <c r="AH395" s="341" t="s">
        <v>1737</v>
      </c>
      <c r="AI395" s="341">
        <v>500</v>
      </c>
      <c r="AJ395" s="341">
        <v>0</v>
      </c>
      <c r="AK395" s="341">
        <v>500</v>
      </c>
      <c r="AL395" s="336">
        <v>5.0000000000000001E-3</v>
      </c>
      <c r="AM395" s="336">
        <v>0</v>
      </c>
      <c r="AN395" s="647" t="s">
        <v>34</v>
      </c>
      <c r="AO395" s="334" t="s">
        <v>1324</v>
      </c>
      <c r="AP395" s="337" t="s">
        <v>1757</v>
      </c>
      <c r="AQ395" s="343" t="s">
        <v>679</v>
      </c>
      <c r="AR395" s="336">
        <v>3.3335000000000001E-3</v>
      </c>
      <c r="AS395" s="336">
        <v>3.3335000000000001E-3</v>
      </c>
      <c r="AT395" s="336" t="s">
        <v>1418</v>
      </c>
      <c r="AW395" s="192"/>
      <c r="AX395" s="192"/>
      <c r="AY395" s="178"/>
      <c r="AZ395" s="178"/>
      <c r="BA395" s="178"/>
      <c r="BB395" s="794"/>
      <c r="BC395" s="178"/>
      <c r="BD395" s="178"/>
      <c r="BE395" s="178"/>
      <c r="BF395" s="178"/>
      <c r="BG395" s="794"/>
      <c r="BH395" s="180"/>
      <c r="BI395" s="193"/>
      <c r="BJ395" s="193"/>
      <c r="BK395" s="193"/>
      <c r="BL395" s="180"/>
      <c r="BM395" s="180"/>
      <c r="BN395" s="180"/>
      <c r="BO395" s="180"/>
      <c r="BP395" s="180"/>
      <c r="BQ395" s="180"/>
      <c r="BR395" s="180"/>
      <c r="BS395" s="180"/>
      <c r="BT395" s="181"/>
      <c r="BU395" s="182"/>
      <c r="BV395" s="183"/>
      <c r="BW395" s="179"/>
    </row>
    <row r="396" spans="2:75" customFormat="1" ht="18.75">
      <c r="B396" s="330" t="s">
        <v>531</v>
      </c>
      <c r="C396" s="331">
        <v>41594555000196</v>
      </c>
      <c r="D396" s="332" t="s">
        <v>13</v>
      </c>
      <c r="E396" s="332" t="s">
        <v>615</v>
      </c>
      <c r="F396" s="332" t="s">
        <v>619</v>
      </c>
      <c r="G396" s="333" t="s">
        <v>34</v>
      </c>
      <c r="H396" s="333" t="s">
        <v>1338</v>
      </c>
      <c r="I396" s="333" t="s">
        <v>34</v>
      </c>
      <c r="J396" s="333" t="s">
        <v>1418</v>
      </c>
      <c r="K396" s="334" t="s">
        <v>49</v>
      </c>
      <c r="L396" s="335" t="s">
        <v>1418</v>
      </c>
      <c r="M396" s="335" t="s">
        <v>1415</v>
      </c>
      <c r="N396" s="334">
        <v>600482</v>
      </c>
      <c r="O396" s="334" t="s">
        <v>1321</v>
      </c>
      <c r="P396" s="338">
        <v>44356</v>
      </c>
      <c r="Q396" s="339">
        <v>4.1556331499999999</v>
      </c>
      <c r="R396" s="339">
        <v>7.4400807131292561</v>
      </c>
      <c r="S396" s="334">
        <v>6</v>
      </c>
      <c r="T396" s="336">
        <v>-0.21943627087761286</v>
      </c>
      <c r="U396" s="647">
        <v>-2.1460942874221458</v>
      </c>
      <c r="V396" s="336">
        <v>-0.21943627087761286</v>
      </c>
      <c r="W396" s="647">
        <v>-1.8884127715247641</v>
      </c>
      <c r="X396" s="336"/>
      <c r="Y396" s="647"/>
      <c r="Z396" s="336"/>
      <c r="AA396" s="647"/>
      <c r="AB396" s="336">
        <v>0.24399187049529708</v>
      </c>
      <c r="AC396" s="340">
        <v>-1.3756101938287517</v>
      </c>
      <c r="AD396" s="813">
        <v>41594569000100</v>
      </c>
      <c r="AE396" s="337" t="s">
        <v>1952</v>
      </c>
      <c r="AF396" s="787" t="s">
        <v>1736</v>
      </c>
      <c r="AG396" s="341" t="s">
        <v>1437</v>
      </c>
      <c r="AH396" s="341" t="s">
        <v>1737</v>
      </c>
      <c r="AI396" s="341">
        <v>500</v>
      </c>
      <c r="AJ396" s="341">
        <v>0</v>
      </c>
      <c r="AK396" s="341">
        <v>500</v>
      </c>
      <c r="AL396" s="336">
        <v>5.0000000000000001E-3</v>
      </c>
      <c r="AM396" s="336">
        <v>0</v>
      </c>
      <c r="AN396" s="647" t="s">
        <v>34</v>
      </c>
      <c r="AO396" s="334" t="s">
        <v>1324</v>
      </c>
      <c r="AP396" s="337" t="s">
        <v>1757</v>
      </c>
      <c r="AQ396" s="343" t="s">
        <v>679</v>
      </c>
      <c r="AR396" s="336">
        <v>3.3335000000000001E-3</v>
      </c>
      <c r="AS396" s="336">
        <v>3.3335000000000001E-3</v>
      </c>
      <c r="AT396" s="336" t="s">
        <v>1418</v>
      </c>
      <c r="AW396" s="192"/>
      <c r="AX396" s="192"/>
      <c r="AY396" s="178"/>
      <c r="AZ396" s="178"/>
      <c r="BA396" s="178"/>
      <c r="BB396" s="794"/>
      <c r="BC396" s="178"/>
      <c r="BD396" s="178"/>
      <c r="BE396" s="178"/>
      <c r="BF396" s="178"/>
      <c r="BG396" s="794"/>
      <c r="BH396" s="180"/>
      <c r="BI396" s="193"/>
      <c r="BJ396" s="193"/>
      <c r="BK396" s="193"/>
      <c r="BL396" s="180"/>
      <c r="BM396" s="180"/>
      <c r="BN396" s="180"/>
      <c r="BO396" s="180"/>
      <c r="BP396" s="180"/>
      <c r="BQ396" s="180"/>
      <c r="BR396" s="180"/>
      <c r="BS396" s="180"/>
      <c r="BT396" s="181"/>
      <c r="BU396" s="182"/>
      <c r="BV396" s="183"/>
      <c r="BW396" s="179"/>
    </row>
    <row r="397" spans="2:75" customFormat="1" ht="18.75">
      <c r="B397" s="330" t="s">
        <v>342</v>
      </c>
      <c r="C397" s="331">
        <v>400490000113</v>
      </c>
      <c r="D397" s="332" t="s">
        <v>13</v>
      </c>
      <c r="E397" s="332" t="s">
        <v>615</v>
      </c>
      <c r="F397" s="332" t="s">
        <v>619</v>
      </c>
      <c r="G397" s="333" t="s">
        <v>34</v>
      </c>
      <c r="H397" s="333" t="s">
        <v>1337</v>
      </c>
      <c r="I397" s="333" t="s">
        <v>34</v>
      </c>
      <c r="J397" s="333" t="s">
        <v>1418</v>
      </c>
      <c r="K397" s="334" t="s">
        <v>48</v>
      </c>
      <c r="L397" s="335" t="s">
        <v>1418</v>
      </c>
      <c r="M397" s="335" t="s">
        <v>34</v>
      </c>
      <c r="N397" s="334">
        <v>242918</v>
      </c>
      <c r="O397" s="334" t="s">
        <v>1321</v>
      </c>
      <c r="P397" s="338">
        <v>34731</v>
      </c>
      <c r="Q397" s="339">
        <v>0</v>
      </c>
      <c r="R397" s="339">
        <v>0</v>
      </c>
      <c r="S397" s="334">
        <v>6</v>
      </c>
      <c r="T397" s="336"/>
      <c r="U397" s="647"/>
      <c r="V397" s="336"/>
      <c r="W397" s="647"/>
      <c r="X397" s="336"/>
      <c r="Y397" s="647"/>
      <c r="Z397" s="336"/>
      <c r="AA397" s="647"/>
      <c r="AB397" s="336"/>
      <c r="AC397" s="340"/>
      <c r="AD397" s="813">
        <v>0</v>
      </c>
      <c r="AE397" s="337" t="s">
        <v>1782</v>
      </c>
      <c r="AF397" s="787" t="s">
        <v>1778</v>
      </c>
      <c r="AG397" s="341" t="s">
        <v>59</v>
      </c>
      <c r="AH397" s="341" t="s">
        <v>1742</v>
      </c>
      <c r="AI397" s="341">
        <v>10000</v>
      </c>
      <c r="AJ397" s="341">
        <v>100</v>
      </c>
      <c r="AK397" s="341">
        <v>10000</v>
      </c>
      <c r="AL397" s="336">
        <v>1.4999999999999999E-2</v>
      </c>
      <c r="AM397" s="336">
        <v>0.2</v>
      </c>
      <c r="AN397" s="647" t="s">
        <v>64</v>
      </c>
      <c r="AO397" s="334" t="s">
        <v>1324</v>
      </c>
      <c r="AP397" s="337" t="s">
        <v>1757</v>
      </c>
      <c r="AQ397" s="343" t="s">
        <v>664</v>
      </c>
      <c r="AR397" s="336">
        <v>4.4999999999999997E-3</v>
      </c>
      <c r="AS397" s="336">
        <v>4.4999999999999997E-3</v>
      </c>
      <c r="AT397" s="336" t="s">
        <v>1418</v>
      </c>
      <c r="AW397" s="192"/>
      <c r="AX397" s="192"/>
      <c r="AY397" s="178"/>
      <c r="AZ397" s="178"/>
      <c r="BA397" s="178"/>
      <c r="BB397" s="794"/>
      <c r="BC397" s="178"/>
      <c r="BD397" s="178"/>
      <c r="BE397" s="178"/>
      <c r="BF397" s="178"/>
      <c r="BG397" s="794"/>
      <c r="BH397" s="180"/>
      <c r="BI397" s="193"/>
      <c r="BJ397" s="193"/>
      <c r="BK397" s="193"/>
      <c r="BL397" s="180"/>
      <c r="BM397" s="180"/>
      <c r="BN397" s="180"/>
      <c r="BO397" s="180"/>
      <c r="BP397" s="180"/>
      <c r="BQ397" s="180"/>
      <c r="BR397" s="180"/>
      <c r="BS397" s="180"/>
      <c r="BT397" s="181"/>
      <c r="BU397" s="182"/>
      <c r="BV397" s="183"/>
      <c r="BW397" s="179"/>
    </row>
    <row r="398" spans="2:75" customFormat="1" ht="18.75">
      <c r="B398" s="330" t="s">
        <v>1231</v>
      </c>
      <c r="C398" s="331">
        <v>37504085000155</v>
      </c>
      <c r="D398" s="332" t="s">
        <v>13</v>
      </c>
      <c r="E398" s="332" t="s">
        <v>616</v>
      </c>
      <c r="F398" s="332" t="s">
        <v>619</v>
      </c>
      <c r="G398" s="333" t="s">
        <v>34</v>
      </c>
      <c r="H398" s="333" t="s">
        <v>1338</v>
      </c>
      <c r="I398" s="333" t="s">
        <v>34</v>
      </c>
      <c r="J398" s="333" t="s">
        <v>611</v>
      </c>
      <c r="K398" s="334" t="s">
        <v>49</v>
      </c>
      <c r="L398" s="335" t="s">
        <v>1418</v>
      </c>
      <c r="M398" s="335" t="s">
        <v>34</v>
      </c>
      <c r="N398" s="334">
        <v>555878</v>
      </c>
      <c r="O398" s="334" t="s">
        <v>1321</v>
      </c>
      <c r="P398" s="338">
        <v>44048</v>
      </c>
      <c r="Q398" s="339">
        <v>1.1303051799999999</v>
      </c>
      <c r="R398" s="339">
        <v>1.1706362325600002</v>
      </c>
      <c r="S398" s="334">
        <v>6</v>
      </c>
      <c r="T398" s="336">
        <v>-0.40181898972610519</v>
      </c>
      <c r="U398" s="647">
        <v>-3.9298035597309697</v>
      </c>
      <c r="V398" s="336">
        <v>-0.40780775598989893</v>
      </c>
      <c r="W398" s="647">
        <v>-3.5094898927064619</v>
      </c>
      <c r="X398" s="336">
        <v>-0.36028800000000161</v>
      </c>
      <c r="Y398" s="647">
        <v>-2.3374959979401106</v>
      </c>
      <c r="Z398" s="336"/>
      <c r="AA398" s="647"/>
      <c r="AB398" s="336">
        <v>0.28447128722258191</v>
      </c>
      <c r="AC398" s="340">
        <v>-1.8420459741054824</v>
      </c>
      <c r="AD398" s="813">
        <v>37843206000193</v>
      </c>
      <c r="AE398" s="337" t="s">
        <v>1758</v>
      </c>
      <c r="AF398" s="787" t="s">
        <v>1755</v>
      </c>
      <c r="AG398" s="341" t="s">
        <v>1436</v>
      </c>
      <c r="AH398" s="341" t="s">
        <v>1737</v>
      </c>
      <c r="AI398" s="341">
        <v>5000</v>
      </c>
      <c r="AJ398" s="341">
        <v>5000</v>
      </c>
      <c r="AK398" s="341">
        <v>5000</v>
      </c>
      <c r="AL398" s="336">
        <v>0.01</v>
      </c>
      <c r="AM398" s="336">
        <v>0</v>
      </c>
      <c r="AN398" s="647" t="s">
        <v>34</v>
      </c>
      <c r="AO398" s="334" t="s">
        <v>1324</v>
      </c>
      <c r="AP398" s="337" t="s">
        <v>1757</v>
      </c>
      <c r="AQ398" s="343" t="s">
        <v>679</v>
      </c>
      <c r="AR398" s="336">
        <v>6.6666666666666697E-3</v>
      </c>
      <c r="AS398" s="336">
        <v>6.6666666666666697E-3</v>
      </c>
      <c r="AT398" s="336" t="s">
        <v>1418</v>
      </c>
      <c r="AW398" s="192"/>
      <c r="AX398" s="192"/>
      <c r="AY398" s="178"/>
      <c r="AZ398" s="178"/>
      <c r="BA398" s="178"/>
      <c r="BB398" s="794"/>
      <c r="BC398" s="178"/>
      <c r="BD398" s="178"/>
      <c r="BE398" s="178"/>
      <c r="BF398" s="178"/>
      <c r="BG398" s="794"/>
      <c r="BH398" s="180"/>
      <c r="BI398" s="193"/>
      <c r="BJ398" s="193"/>
      <c r="BK398" s="193"/>
      <c r="BL398" s="180"/>
      <c r="BM398" s="180"/>
      <c r="BN398" s="180"/>
      <c r="BO398" s="180"/>
      <c r="BP398" s="180"/>
      <c r="BQ398" s="180"/>
      <c r="BR398" s="180"/>
      <c r="BS398" s="180"/>
      <c r="BT398" s="181"/>
      <c r="BU398" s="182"/>
      <c r="BV398" s="183"/>
      <c r="BW398" s="179"/>
    </row>
    <row r="399" spans="2:75" customFormat="1" ht="18.75">
      <c r="B399" s="330" t="s">
        <v>1312</v>
      </c>
      <c r="C399" s="331">
        <v>42014125000110</v>
      </c>
      <c r="D399" s="332" t="s">
        <v>13</v>
      </c>
      <c r="E399" s="332" t="s">
        <v>616</v>
      </c>
      <c r="F399" s="332" t="s">
        <v>619</v>
      </c>
      <c r="G399" s="333" t="s">
        <v>34</v>
      </c>
      <c r="H399" s="333" t="s">
        <v>1338</v>
      </c>
      <c r="I399" s="333" t="s">
        <v>34</v>
      </c>
      <c r="J399" s="333" t="s">
        <v>612</v>
      </c>
      <c r="K399" s="334" t="s">
        <v>48</v>
      </c>
      <c r="L399" s="335" t="s">
        <v>1418</v>
      </c>
      <c r="M399" s="335" t="s">
        <v>34</v>
      </c>
      <c r="N399" s="334">
        <v>616699</v>
      </c>
      <c r="O399" s="334" t="s">
        <v>1321</v>
      </c>
      <c r="P399" s="338">
        <v>44461</v>
      </c>
      <c r="Q399" s="339"/>
      <c r="R399" s="339"/>
      <c r="S399" s="334">
        <v>6</v>
      </c>
      <c r="T399" s="336"/>
      <c r="U399" s="647"/>
      <c r="V399" s="336"/>
      <c r="W399" s="647"/>
      <c r="X399" s="336"/>
      <c r="Y399" s="647"/>
      <c r="Z399" s="336"/>
      <c r="AA399" s="647"/>
      <c r="AB399" s="336"/>
      <c r="AC399" s="340"/>
      <c r="AD399" s="813">
        <v>42046741000153</v>
      </c>
      <c r="AE399" s="337" t="s">
        <v>2071</v>
      </c>
      <c r="AF399" s="787" t="s">
        <v>1778</v>
      </c>
      <c r="AG399" s="341" t="s">
        <v>59</v>
      </c>
      <c r="AH399" s="341" t="s">
        <v>1737</v>
      </c>
      <c r="AI399" s="341">
        <v>5000</v>
      </c>
      <c r="AJ399" s="341">
        <v>5000</v>
      </c>
      <c r="AK399" s="341">
        <v>5000</v>
      </c>
      <c r="AL399" s="336">
        <v>1.9299999999999998E-2</v>
      </c>
      <c r="AM399" s="336">
        <v>0.2</v>
      </c>
      <c r="AN399" s="647" t="s">
        <v>64</v>
      </c>
      <c r="AO399" s="334" t="s">
        <v>1324</v>
      </c>
      <c r="AP399" s="337" t="s">
        <v>1757</v>
      </c>
      <c r="AQ399" s="343" t="s">
        <v>664</v>
      </c>
      <c r="AR399" s="336">
        <v>5.14666666666667E-3</v>
      </c>
      <c r="AS399" s="336">
        <v>5.14666666666667E-3</v>
      </c>
      <c r="AT399" s="336" t="s">
        <v>1418</v>
      </c>
      <c r="AW399" s="192"/>
      <c r="AX399" s="192"/>
      <c r="AY399" s="178"/>
      <c r="AZ399" s="178"/>
      <c r="BA399" s="178"/>
      <c r="BB399" s="794"/>
      <c r="BC399" s="178"/>
      <c r="BD399" s="178"/>
      <c r="BE399" s="178"/>
      <c r="BF399" s="178"/>
      <c r="BG399" s="794"/>
      <c r="BH399" s="180"/>
      <c r="BI399" s="193"/>
      <c r="BJ399" s="193"/>
      <c r="BK399" s="193"/>
      <c r="BL399" s="180"/>
      <c r="BM399" s="180"/>
      <c r="BN399" s="180"/>
      <c r="BO399" s="180"/>
      <c r="BP399" s="180"/>
      <c r="BQ399" s="180"/>
      <c r="BR399" s="180"/>
      <c r="BS399" s="180"/>
      <c r="BT399" s="181"/>
      <c r="BU399" s="182"/>
      <c r="BV399" s="183"/>
      <c r="BW399" s="179"/>
    </row>
    <row r="400" spans="2:75" customFormat="1" ht="18.75">
      <c r="B400" s="330" t="s">
        <v>1315</v>
      </c>
      <c r="C400" s="331">
        <v>41978534000174</v>
      </c>
      <c r="D400" s="332" t="s">
        <v>11</v>
      </c>
      <c r="E400" s="332" t="s">
        <v>620</v>
      </c>
      <c r="F400" s="332" t="s">
        <v>619</v>
      </c>
      <c r="G400" s="333" t="s">
        <v>738</v>
      </c>
      <c r="H400" s="333" t="s">
        <v>34</v>
      </c>
      <c r="I400" s="333" t="s">
        <v>1418</v>
      </c>
      <c r="J400" s="333" t="s">
        <v>608</v>
      </c>
      <c r="K400" s="334" t="s">
        <v>48</v>
      </c>
      <c r="L400" s="335" t="s">
        <v>1418</v>
      </c>
      <c r="M400" s="335" t="s">
        <v>34</v>
      </c>
      <c r="N400" s="334">
        <v>610879</v>
      </c>
      <c r="O400" s="334" t="s">
        <v>1321</v>
      </c>
      <c r="P400" s="338">
        <v>44425</v>
      </c>
      <c r="Q400" s="339">
        <v>656.15022999999997</v>
      </c>
      <c r="R400" s="339">
        <v>282.67259802419341</v>
      </c>
      <c r="S400" s="334">
        <v>6</v>
      </c>
      <c r="T400" s="336">
        <v>0.11013447671019261</v>
      </c>
      <c r="U400" s="647">
        <v>1.0771189756856434</v>
      </c>
      <c r="V400" s="336">
        <v>0.12525557827362421</v>
      </c>
      <c r="W400" s="647">
        <v>1.0779176695385739</v>
      </c>
      <c r="X400" s="336"/>
      <c r="Y400" s="647"/>
      <c r="Z400" s="336"/>
      <c r="AA400" s="647"/>
      <c r="AB400" s="336">
        <v>2.923027892824195E-2</v>
      </c>
      <c r="AC400" s="340">
        <v>0.30975225754051039</v>
      </c>
      <c r="AD400" s="813">
        <v>41955522000124</v>
      </c>
      <c r="AE400" s="337" t="s">
        <v>2071</v>
      </c>
      <c r="AF400" s="787" t="s">
        <v>1778</v>
      </c>
      <c r="AG400" s="341" t="s">
        <v>59</v>
      </c>
      <c r="AH400" s="341" t="s">
        <v>1737</v>
      </c>
      <c r="AI400" s="341">
        <v>50000</v>
      </c>
      <c r="AJ400" s="341">
        <v>5000</v>
      </c>
      <c r="AK400" s="341">
        <v>50000</v>
      </c>
      <c r="AL400" s="336">
        <v>0</v>
      </c>
      <c r="AM400" s="336">
        <v>0</v>
      </c>
      <c r="AN400" s="647" t="s">
        <v>64</v>
      </c>
      <c r="AO400" s="334" t="s">
        <v>1324</v>
      </c>
      <c r="AP400" s="337" t="s">
        <v>1757</v>
      </c>
      <c r="AQ400" s="343" t="s">
        <v>688</v>
      </c>
      <c r="AR400" s="336">
        <v>2.48E-3</v>
      </c>
      <c r="AS400" s="336">
        <v>2.48E-3</v>
      </c>
      <c r="AT400" s="336" t="s">
        <v>1418</v>
      </c>
      <c r="AW400" s="192"/>
      <c r="AX400" s="192"/>
      <c r="AY400" s="178"/>
      <c r="AZ400" s="178"/>
      <c r="BA400" s="178"/>
      <c r="BB400" s="794"/>
      <c r="BC400" s="178"/>
      <c r="BD400" s="178"/>
      <c r="BE400" s="178"/>
      <c r="BF400" s="178"/>
      <c r="BG400" s="794"/>
      <c r="BH400" s="180"/>
      <c r="BI400" s="193"/>
      <c r="BJ400" s="193"/>
      <c r="BK400" s="193"/>
      <c r="BL400" s="180"/>
      <c r="BM400" s="180"/>
      <c r="BN400" s="180"/>
      <c r="BO400" s="180"/>
      <c r="BP400" s="180"/>
      <c r="BQ400" s="180"/>
      <c r="BR400" s="180"/>
      <c r="BS400" s="180"/>
      <c r="BT400" s="181"/>
      <c r="BU400" s="182"/>
      <c r="BV400" s="183"/>
      <c r="BW400" s="179"/>
    </row>
    <row r="401" spans="2:75" customFormat="1" ht="18.75">
      <c r="B401" s="330" t="s">
        <v>546</v>
      </c>
      <c r="C401" s="331">
        <v>41762791000174</v>
      </c>
      <c r="D401" s="332" t="s">
        <v>13</v>
      </c>
      <c r="E401" s="332" t="s">
        <v>615</v>
      </c>
      <c r="F401" s="332" t="s">
        <v>619</v>
      </c>
      <c r="G401" s="333" t="s">
        <v>34</v>
      </c>
      <c r="H401" s="333" t="s">
        <v>1337</v>
      </c>
      <c r="I401" s="333" t="s">
        <v>34</v>
      </c>
      <c r="J401" s="333" t="s">
        <v>1418</v>
      </c>
      <c r="K401" s="334" t="s">
        <v>48</v>
      </c>
      <c r="L401" s="335" t="s">
        <v>1418</v>
      </c>
      <c r="M401" s="335" t="s">
        <v>34</v>
      </c>
      <c r="N401" s="334">
        <v>600563</v>
      </c>
      <c r="O401" s="334" t="s">
        <v>1321</v>
      </c>
      <c r="P401" s="338">
        <v>44332</v>
      </c>
      <c r="Q401" s="339">
        <v>7.7413939999999997</v>
      </c>
      <c r="R401" s="339">
        <v>12.859490517530123</v>
      </c>
      <c r="S401" s="334">
        <v>6</v>
      </c>
      <c r="T401" s="336">
        <v>7.1722912340852041E-2</v>
      </c>
      <c r="U401" s="647">
        <v>0.70145255310973942</v>
      </c>
      <c r="V401" s="336">
        <v>7.1722912340852041E-2</v>
      </c>
      <c r="W401" s="647">
        <v>0.61722915329233341</v>
      </c>
      <c r="X401" s="336"/>
      <c r="Y401" s="647"/>
      <c r="Z401" s="336"/>
      <c r="AA401" s="647"/>
      <c r="AB401" s="336">
        <v>3.7892052016027432E-2</v>
      </c>
      <c r="AC401" s="340">
        <v>-1.1738219146167399</v>
      </c>
      <c r="AD401" s="813">
        <v>0</v>
      </c>
      <c r="AE401" s="337" t="s">
        <v>2066</v>
      </c>
      <c r="AF401" s="787" t="s">
        <v>1755</v>
      </c>
      <c r="AG401" s="341" t="s">
        <v>1436</v>
      </c>
      <c r="AH401" s="341" t="s">
        <v>1742</v>
      </c>
      <c r="AI401" s="341">
        <v>1000</v>
      </c>
      <c r="AJ401" s="341">
        <v>0</v>
      </c>
      <c r="AK401" s="341">
        <v>0</v>
      </c>
      <c r="AL401" s="336">
        <v>1.2500000000000001E-2</v>
      </c>
      <c r="AM401" s="336">
        <v>0</v>
      </c>
      <c r="AN401" s="647" t="s">
        <v>34</v>
      </c>
      <c r="AO401" s="334" t="s">
        <v>1324</v>
      </c>
      <c r="AP401" s="337" t="s">
        <v>1757</v>
      </c>
      <c r="AQ401" s="343" t="s">
        <v>668</v>
      </c>
      <c r="AR401" s="336">
        <v>3.7499999999999999E-3</v>
      </c>
      <c r="AS401" s="336">
        <v>3.7499999999999999E-3</v>
      </c>
      <c r="AT401" s="336" t="s">
        <v>1418</v>
      </c>
      <c r="AW401" s="192"/>
      <c r="AX401" s="192"/>
      <c r="AY401" s="178"/>
      <c r="AZ401" s="178"/>
      <c r="BA401" s="178"/>
      <c r="BB401" s="794"/>
      <c r="BC401" s="178"/>
      <c r="BD401" s="178"/>
      <c r="BE401" s="178"/>
      <c r="BF401" s="178"/>
      <c r="BG401" s="794"/>
      <c r="BH401" s="180"/>
      <c r="BI401" s="193"/>
      <c r="BJ401" s="193"/>
      <c r="BK401" s="193"/>
      <c r="BL401" s="212"/>
      <c r="BM401" s="180"/>
      <c r="BN401" s="180"/>
      <c r="BO401" s="180"/>
      <c r="BP401" s="180"/>
      <c r="BQ401" s="180"/>
      <c r="BR401" s="180"/>
      <c r="BS401" s="180"/>
      <c r="BT401" s="181"/>
      <c r="BU401" s="182"/>
      <c r="BV401" s="183"/>
      <c r="BW401" s="179"/>
    </row>
    <row r="402" spans="2:75" customFormat="1" ht="18.75">
      <c r="B402" s="330" t="s">
        <v>724</v>
      </c>
      <c r="C402" s="331">
        <v>25306476000186</v>
      </c>
      <c r="D402" s="332" t="s">
        <v>14</v>
      </c>
      <c r="E402" s="332" t="s">
        <v>15</v>
      </c>
      <c r="F402" s="332" t="s">
        <v>610</v>
      </c>
      <c r="G402" s="333" t="s">
        <v>1418</v>
      </c>
      <c r="H402" s="333" t="s">
        <v>34</v>
      </c>
      <c r="I402" s="333" t="s">
        <v>34</v>
      </c>
      <c r="J402" s="333" t="s">
        <v>611</v>
      </c>
      <c r="K402" s="334" t="s">
        <v>48</v>
      </c>
      <c r="L402" s="335" t="s">
        <v>1418</v>
      </c>
      <c r="M402" s="335" t="s">
        <v>1415</v>
      </c>
      <c r="N402" s="334">
        <v>428582</v>
      </c>
      <c r="O402" s="334" t="s">
        <v>1321</v>
      </c>
      <c r="P402" s="338">
        <v>42652</v>
      </c>
      <c r="Q402" s="339">
        <v>10.721166999999999</v>
      </c>
      <c r="R402" s="339">
        <v>20.95368820883532</v>
      </c>
      <c r="S402" s="334">
        <v>6</v>
      </c>
      <c r="T402" s="336">
        <v>-0.18671353093898946</v>
      </c>
      <c r="U402" s="647">
        <v>-1.8260647637239069</v>
      </c>
      <c r="V402" s="336">
        <v>-0.16782281897884677</v>
      </c>
      <c r="W402" s="647">
        <v>-1.4442405234351583</v>
      </c>
      <c r="X402" s="336">
        <v>-1.9188433344500266E-2</v>
      </c>
      <c r="Y402" s="647">
        <v>-0.12449175700969708</v>
      </c>
      <c r="Z402" s="336">
        <v>0.30458181737801082</v>
      </c>
      <c r="AA402" s="647">
        <v>1.5961171211071987</v>
      </c>
      <c r="AB402" s="336">
        <v>0.17552413484413273</v>
      </c>
      <c r="AC402" s="340">
        <v>-1.6181492796880939</v>
      </c>
      <c r="AD402" s="813">
        <v>23966345000108</v>
      </c>
      <c r="AE402" s="337" t="s">
        <v>1952</v>
      </c>
      <c r="AF402" s="787" t="s">
        <v>1736</v>
      </c>
      <c r="AG402" s="341" t="s">
        <v>1437</v>
      </c>
      <c r="AH402" s="341" t="s">
        <v>1737</v>
      </c>
      <c r="AI402" s="341">
        <v>5000</v>
      </c>
      <c r="AJ402" s="341">
        <v>1000</v>
      </c>
      <c r="AK402" s="341">
        <v>1000</v>
      </c>
      <c r="AL402" s="336">
        <v>5.5000000000000005E-3</v>
      </c>
      <c r="AM402" s="336">
        <v>0</v>
      </c>
      <c r="AN402" s="647" t="s">
        <v>34</v>
      </c>
      <c r="AO402" s="334" t="s">
        <v>1324</v>
      </c>
      <c r="AP402" s="337" t="s">
        <v>1739</v>
      </c>
      <c r="AQ402" s="343" t="s">
        <v>687</v>
      </c>
      <c r="AR402" s="336">
        <v>3.6666666666666701E-3</v>
      </c>
      <c r="AS402" s="336">
        <v>3.6666666666666701E-3</v>
      </c>
      <c r="AT402" s="336" t="s">
        <v>1418</v>
      </c>
      <c r="AW402" s="192"/>
      <c r="AX402" s="192"/>
      <c r="AY402" s="178"/>
      <c r="AZ402" s="178"/>
      <c r="BA402" s="178"/>
      <c r="BB402" s="794"/>
      <c r="BC402" s="178"/>
      <c r="BD402" s="178"/>
      <c r="BE402" s="178"/>
      <c r="BF402" s="178"/>
      <c r="BG402" s="794"/>
      <c r="BH402" s="180"/>
      <c r="BI402" s="193"/>
      <c r="BJ402" s="193"/>
      <c r="BK402" s="193"/>
      <c r="BL402" s="180"/>
      <c r="BM402" s="180"/>
      <c r="BN402" s="180"/>
      <c r="BO402" s="180"/>
      <c r="BP402" s="180"/>
      <c r="BQ402" s="180"/>
      <c r="BR402" s="180"/>
      <c r="BS402" s="180"/>
      <c r="BT402" s="181"/>
      <c r="BU402" s="182"/>
      <c r="BV402" s="183"/>
      <c r="BW402" s="179"/>
    </row>
    <row r="403" spans="2:75" customFormat="1" ht="18.75">
      <c r="B403" s="330" t="s">
        <v>1064</v>
      </c>
      <c r="C403" s="331">
        <v>32319558000120</v>
      </c>
      <c r="D403" s="332" t="s">
        <v>13</v>
      </c>
      <c r="E403" s="332" t="s">
        <v>616</v>
      </c>
      <c r="F403" s="332" t="s">
        <v>610</v>
      </c>
      <c r="G403" s="333" t="s">
        <v>34</v>
      </c>
      <c r="H403" s="333" t="s">
        <v>1338</v>
      </c>
      <c r="I403" s="333" t="s">
        <v>34</v>
      </c>
      <c r="J403" s="333" t="s">
        <v>1418</v>
      </c>
      <c r="K403" s="334" t="s">
        <v>48</v>
      </c>
      <c r="L403" s="335" t="s">
        <v>1418</v>
      </c>
      <c r="M403" s="335" t="s">
        <v>34</v>
      </c>
      <c r="N403" s="334">
        <v>523917</v>
      </c>
      <c r="O403" s="334" t="s">
        <v>1321</v>
      </c>
      <c r="P403" s="338">
        <v>43863</v>
      </c>
      <c r="Q403" s="339">
        <v>27.502424690000002</v>
      </c>
      <c r="R403" s="339">
        <v>45.452349787389544</v>
      </c>
      <c r="S403" s="334">
        <v>6</v>
      </c>
      <c r="T403" s="336">
        <v>-0.11111700844824446</v>
      </c>
      <c r="U403" s="647">
        <v>-1.086728169926007</v>
      </c>
      <c r="V403" s="336">
        <v>-0.11262043652245224</v>
      </c>
      <c r="W403" s="647">
        <v>-0.96918285119012204</v>
      </c>
      <c r="X403" s="336">
        <v>6.1173732919772794E-2</v>
      </c>
      <c r="Y403" s="647">
        <v>0.39688625732476646</v>
      </c>
      <c r="Z403" s="336"/>
      <c r="AA403" s="647"/>
      <c r="AB403" s="336">
        <v>9.6465118209859979E-2</v>
      </c>
      <c r="AC403" s="340">
        <v>-2.3720685171578024</v>
      </c>
      <c r="AD403" s="813">
        <v>34461768000184</v>
      </c>
      <c r="AE403" s="337" t="s">
        <v>1952</v>
      </c>
      <c r="AF403" s="787" t="s">
        <v>1736</v>
      </c>
      <c r="AG403" s="341" t="s">
        <v>1437</v>
      </c>
      <c r="AH403" s="341" t="s">
        <v>1737</v>
      </c>
      <c r="AI403" s="341">
        <v>500</v>
      </c>
      <c r="AJ403" s="341">
        <v>500</v>
      </c>
      <c r="AK403" s="341">
        <v>500</v>
      </c>
      <c r="AL403" s="336">
        <v>0.01</v>
      </c>
      <c r="AM403" s="336">
        <v>0</v>
      </c>
      <c r="AN403" s="647" t="s">
        <v>34</v>
      </c>
      <c r="AO403" s="334" t="s">
        <v>1324</v>
      </c>
      <c r="AP403" s="337" t="s">
        <v>1757</v>
      </c>
      <c r="AQ403" s="343" t="s">
        <v>679</v>
      </c>
      <c r="AR403" s="336">
        <v>6.6666666666666697E-3</v>
      </c>
      <c r="AS403" s="336">
        <v>6.6666666666666697E-3</v>
      </c>
      <c r="AT403" s="336" t="s">
        <v>1418</v>
      </c>
      <c r="AW403" s="192"/>
      <c r="AX403" s="192"/>
      <c r="AY403" s="178"/>
      <c r="AZ403" s="178"/>
      <c r="BA403" s="178"/>
      <c r="BB403" s="794"/>
      <c r="BC403" s="178"/>
      <c r="BD403" s="178"/>
      <c r="BE403" s="178"/>
      <c r="BF403" s="178"/>
      <c r="BG403" s="794"/>
      <c r="BH403" s="180"/>
      <c r="BI403" s="193"/>
      <c r="BJ403" s="193"/>
      <c r="BK403" s="193"/>
      <c r="BL403" s="180"/>
      <c r="BM403" s="180"/>
      <c r="BN403" s="180"/>
      <c r="BO403" s="180"/>
      <c r="BP403" s="180"/>
      <c r="BQ403" s="180"/>
      <c r="BR403" s="180"/>
      <c r="BS403" s="180"/>
      <c r="BT403" s="181"/>
      <c r="BU403" s="182"/>
      <c r="BV403" s="183"/>
      <c r="BW403" s="179"/>
    </row>
    <row r="404" spans="2:75" customFormat="1" ht="18.75">
      <c r="B404" s="330" t="s">
        <v>1065</v>
      </c>
      <c r="C404" s="331">
        <v>38281316000171</v>
      </c>
      <c r="D404" s="332" t="s">
        <v>13</v>
      </c>
      <c r="E404" s="332" t="s">
        <v>616</v>
      </c>
      <c r="F404" s="332" t="s">
        <v>610</v>
      </c>
      <c r="G404" s="333" t="s">
        <v>34</v>
      </c>
      <c r="H404" s="333" t="s">
        <v>1338</v>
      </c>
      <c r="I404" s="333" t="s">
        <v>34</v>
      </c>
      <c r="J404" s="333" t="s">
        <v>1418</v>
      </c>
      <c r="K404" s="334" t="s">
        <v>49</v>
      </c>
      <c r="L404" s="335" t="s">
        <v>1418</v>
      </c>
      <c r="M404" s="335" t="s">
        <v>34</v>
      </c>
      <c r="N404" s="334">
        <v>555096</v>
      </c>
      <c r="O404" s="334" t="s">
        <v>1321</v>
      </c>
      <c r="P404" s="338">
        <v>44121</v>
      </c>
      <c r="Q404" s="339">
        <v>11.85219285</v>
      </c>
      <c r="R404" s="339">
        <v>20.374594511365473</v>
      </c>
      <c r="S404" s="334">
        <v>6</v>
      </c>
      <c r="T404" s="336">
        <v>-0.24278568422981139</v>
      </c>
      <c r="U404" s="647">
        <v>-2.3744523542513063</v>
      </c>
      <c r="V404" s="336">
        <v>-0.25313062053019975</v>
      </c>
      <c r="W404" s="647">
        <v>-2.1783777803069908</v>
      </c>
      <c r="X404" s="336">
        <v>-0.13073664513005356</v>
      </c>
      <c r="Y404" s="647">
        <v>-0.84820028636983547</v>
      </c>
      <c r="Z404" s="336"/>
      <c r="AA404" s="647"/>
      <c r="AB404" s="336">
        <v>0.16233795667545259</v>
      </c>
      <c r="AC404" s="340">
        <v>-2.2750813271330865</v>
      </c>
      <c r="AD404" s="813">
        <v>36352767000127</v>
      </c>
      <c r="AE404" s="337" t="s">
        <v>1952</v>
      </c>
      <c r="AF404" s="787" t="s">
        <v>1736</v>
      </c>
      <c r="AG404" s="341" t="s">
        <v>1437</v>
      </c>
      <c r="AH404" s="341" t="s">
        <v>1737</v>
      </c>
      <c r="AI404" s="341">
        <v>1000</v>
      </c>
      <c r="AJ404" s="341">
        <v>0</v>
      </c>
      <c r="AK404" s="341">
        <v>500</v>
      </c>
      <c r="AL404" s="336">
        <v>0.01</v>
      </c>
      <c r="AM404" s="336">
        <v>0</v>
      </c>
      <c r="AN404" s="647" t="s">
        <v>34</v>
      </c>
      <c r="AO404" s="334" t="s">
        <v>1324</v>
      </c>
      <c r="AP404" s="337" t="s">
        <v>1757</v>
      </c>
      <c r="AQ404" s="343" t="s">
        <v>679</v>
      </c>
      <c r="AR404" s="336">
        <v>6.6666666666666697E-3</v>
      </c>
      <c r="AS404" s="336">
        <v>6.6666666666666697E-3</v>
      </c>
      <c r="AT404" s="336" t="s">
        <v>1418</v>
      </c>
      <c r="AW404" s="192"/>
      <c r="AX404" s="192"/>
      <c r="AY404" s="178"/>
      <c r="AZ404" s="178"/>
      <c r="BA404" s="178"/>
      <c r="BB404" s="794"/>
      <c r="BC404" s="178"/>
      <c r="BD404" s="178"/>
      <c r="BE404" s="178"/>
      <c r="BF404" s="178"/>
      <c r="BG404" s="794"/>
      <c r="BH404" s="180"/>
      <c r="BI404" s="193"/>
      <c r="BJ404" s="193"/>
      <c r="BK404" s="193"/>
      <c r="BL404" s="180"/>
      <c r="BM404" s="180"/>
      <c r="BN404" s="180"/>
      <c r="BO404" s="180"/>
      <c r="BP404" s="180"/>
      <c r="BQ404" s="180"/>
      <c r="BR404" s="180"/>
      <c r="BS404" s="180"/>
      <c r="BT404" s="181"/>
      <c r="BU404" s="182"/>
      <c r="BV404" s="183"/>
      <c r="BW404" s="179"/>
    </row>
    <row r="405" spans="2:75" customFormat="1" ht="18.75">
      <c r="B405" s="330" t="s">
        <v>301</v>
      </c>
      <c r="C405" s="331">
        <v>9586692000176</v>
      </c>
      <c r="D405" s="332" t="s">
        <v>13</v>
      </c>
      <c r="E405" s="332" t="s">
        <v>616</v>
      </c>
      <c r="F405" s="332" t="s">
        <v>610</v>
      </c>
      <c r="G405" s="333" t="s">
        <v>34</v>
      </c>
      <c r="H405" s="333" t="s">
        <v>1338</v>
      </c>
      <c r="I405" s="333" t="s">
        <v>34</v>
      </c>
      <c r="J405" s="333" t="s">
        <v>1418</v>
      </c>
      <c r="K405" s="334" t="s">
        <v>48</v>
      </c>
      <c r="L405" s="335" t="s">
        <v>1418</v>
      </c>
      <c r="M405" s="335" t="s">
        <v>34</v>
      </c>
      <c r="N405" s="334">
        <v>211451</v>
      </c>
      <c r="O405" s="334" t="s">
        <v>1321</v>
      </c>
      <c r="P405" s="338">
        <v>39612</v>
      </c>
      <c r="Q405" s="339">
        <v>7.8538920000000001</v>
      </c>
      <c r="R405" s="339">
        <v>10.250002388</v>
      </c>
      <c r="S405" s="334">
        <v>6</v>
      </c>
      <c r="T405" s="336">
        <v>0.15771642120973994</v>
      </c>
      <c r="U405" s="647">
        <v>1.5424720317985472</v>
      </c>
      <c r="V405" s="336">
        <v>9.0010675623628966E-2</v>
      </c>
      <c r="W405" s="647">
        <v>0.77460899577552456</v>
      </c>
      <c r="X405" s="336">
        <v>8.1015728313062141E-2</v>
      </c>
      <c r="Y405" s="647">
        <v>0.52561822958851034</v>
      </c>
      <c r="Z405" s="336">
        <v>1.3864495961246392E-2</v>
      </c>
      <c r="AA405" s="647">
        <v>7.2654893091673417E-2</v>
      </c>
      <c r="AB405" s="336">
        <v>7.3673784421973143E-2</v>
      </c>
      <c r="AC405" s="340">
        <v>-0.35549629992432047</v>
      </c>
      <c r="AD405" s="813">
        <v>9573796000146</v>
      </c>
      <c r="AE405" s="337" t="s">
        <v>1810</v>
      </c>
      <c r="AF405" s="787" t="s">
        <v>1755</v>
      </c>
      <c r="AG405" s="341" t="s">
        <v>1436</v>
      </c>
      <c r="AH405" s="341" t="s">
        <v>1742</v>
      </c>
      <c r="AI405" s="341">
        <v>1000</v>
      </c>
      <c r="AJ405" s="341">
        <v>500</v>
      </c>
      <c r="AK405" s="341">
        <v>1000</v>
      </c>
      <c r="AL405" s="336">
        <v>0.02</v>
      </c>
      <c r="AM405" s="336">
        <v>0.25</v>
      </c>
      <c r="AN405" s="647" t="s">
        <v>64</v>
      </c>
      <c r="AO405" s="334" t="s">
        <v>1324</v>
      </c>
      <c r="AP405" s="337" t="s">
        <v>1757</v>
      </c>
      <c r="AQ405" s="343" t="s">
        <v>668</v>
      </c>
      <c r="AR405" s="336">
        <v>5.3333333333333297E-3</v>
      </c>
      <c r="AS405" s="336">
        <v>5.3333333333333297E-3</v>
      </c>
      <c r="AT405" s="336" t="s">
        <v>1418</v>
      </c>
      <c r="AW405" s="192"/>
      <c r="AX405" s="192"/>
      <c r="AY405" s="178"/>
      <c r="AZ405" s="178"/>
      <c r="BA405" s="178"/>
      <c r="BB405" s="794"/>
      <c r="BC405" s="178"/>
      <c r="BD405" s="178"/>
      <c r="BE405" s="178"/>
      <c r="BF405" s="178"/>
      <c r="BG405" s="794"/>
      <c r="BH405" s="180"/>
      <c r="BI405" s="193"/>
      <c r="BJ405" s="193"/>
      <c r="BK405" s="193"/>
      <c r="BL405" s="180"/>
      <c r="BM405" s="180"/>
      <c r="BN405" s="180"/>
      <c r="BO405" s="180"/>
      <c r="BP405" s="180"/>
      <c r="BQ405" s="180"/>
      <c r="BR405" s="180"/>
      <c r="BS405" s="180"/>
      <c r="BT405" s="181"/>
      <c r="BU405" s="182"/>
      <c r="BV405" s="183"/>
      <c r="BW405" s="179"/>
    </row>
    <row r="406" spans="2:75" customFormat="1" ht="18.75">
      <c r="B406" s="330" t="s">
        <v>170</v>
      </c>
      <c r="C406" s="331">
        <v>13176277000111</v>
      </c>
      <c r="D406" s="332" t="s">
        <v>11</v>
      </c>
      <c r="E406" s="332" t="s">
        <v>621</v>
      </c>
      <c r="F406" s="332" t="s">
        <v>672</v>
      </c>
      <c r="G406" s="333" t="s">
        <v>738</v>
      </c>
      <c r="H406" s="333" t="s">
        <v>34</v>
      </c>
      <c r="I406" s="333" t="s">
        <v>1418</v>
      </c>
      <c r="J406" s="333" t="s">
        <v>608</v>
      </c>
      <c r="K406" s="334" t="s">
        <v>48</v>
      </c>
      <c r="L406" s="335" t="s">
        <v>1418</v>
      </c>
      <c r="M406" s="335" t="s">
        <v>34</v>
      </c>
      <c r="N406" s="334">
        <v>288561</v>
      </c>
      <c r="O406" s="334" t="s">
        <v>1321</v>
      </c>
      <c r="P406" s="338">
        <v>40823</v>
      </c>
      <c r="Q406" s="339">
        <v>38.805325000000003</v>
      </c>
      <c r="R406" s="339">
        <v>50.867697539999973</v>
      </c>
      <c r="S406" s="334">
        <v>6</v>
      </c>
      <c r="T406" s="336">
        <v>9.1378296250532509E-2</v>
      </c>
      <c r="U406" s="647">
        <v>0.893682884754324</v>
      </c>
      <c r="V406" s="336">
        <v>0.12322627317893087</v>
      </c>
      <c r="W406" s="647">
        <v>1.0604539856962774</v>
      </c>
      <c r="X406" s="336">
        <v>0.16225326312985211</v>
      </c>
      <c r="Y406" s="647">
        <v>1.0526755074239256</v>
      </c>
      <c r="Z406" s="336">
        <v>0.24141786876796689</v>
      </c>
      <c r="AA406" s="647">
        <v>1.265115550885086</v>
      </c>
      <c r="AB406" s="336">
        <v>2.8401854570229399E-2</v>
      </c>
      <c r="AC406" s="340">
        <v>0.2473373622309788</v>
      </c>
      <c r="AD406" s="813">
        <v>0</v>
      </c>
      <c r="AE406" s="337" t="s">
        <v>1773</v>
      </c>
      <c r="AF406" s="787" t="s">
        <v>1755</v>
      </c>
      <c r="AG406" s="341" t="s">
        <v>1436</v>
      </c>
      <c r="AH406" s="341" t="s">
        <v>1742</v>
      </c>
      <c r="AI406" s="341">
        <v>1000</v>
      </c>
      <c r="AJ406" s="341">
        <v>1</v>
      </c>
      <c r="AK406" s="341">
        <v>1000</v>
      </c>
      <c r="AL406" s="336">
        <v>0.01</v>
      </c>
      <c r="AM406" s="336">
        <v>0.2</v>
      </c>
      <c r="AN406" s="647" t="s">
        <v>636</v>
      </c>
      <c r="AO406" s="334" t="s">
        <v>1324</v>
      </c>
      <c r="AP406" s="337" t="s">
        <v>1757</v>
      </c>
      <c r="AQ406" s="343" t="s">
        <v>664</v>
      </c>
      <c r="AR406" s="336">
        <v>3.3333333333333301E-3</v>
      </c>
      <c r="AS406" s="336">
        <v>3.3333333333333301E-3</v>
      </c>
      <c r="AT406" s="336" t="s">
        <v>1418</v>
      </c>
      <c r="AW406" s="192"/>
      <c r="AX406" s="192"/>
      <c r="AY406" s="178"/>
      <c r="AZ406" s="178"/>
      <c r="BA406" s="178"/>
      <c r="BB406" s="794"/>
      <c r="BC406" s="178"/>
      <c r="BD406" s="178"/>
      <c r="BE406" s="178"/>
      <c r="BF406" s="178"/>
      <c r="BG406" s="794"/>
      <c r="BH406" s="180"/>
      <c r="BI406" s="193"/>
      <c r="BJ406" s="193"/>
      <c r="BK406" s="193"/>
      <c r="BL406" s="180"/>
      <c r="BM406" s="180"/>
      <c r="BN406" s="180"/>
      <c r="BO406" s="180"/>
      <c r="BP406" s="180"/>
      <c r="BQ406" s="180"/>
      <c r="BR406" s="180"/>
      <c r="BS406" s="180"/>
      <c r="BT406" s="181"/>
      <c r="BU406" s="182"/>
      <c r="BV406" s="183"/>
      <c r="BW406" s="179"/>
    </row>
    <row r="407" spans="2:75" customFormat="1" ht="18.75">
      <c r="B407" s="330" t="s">
        <v>1384</v>
      </c>
      <c r="C407" s="331">
        <v>7400556000114</v>
      </c>
      <c r="D407" s="332" t="s">
        <v>11</v>
      </c>
      <c r="E407" s="332" t="s">
        <v>621</v>
      </c>
      <c r="F407" s="332" t="s">
        <v>672</v>
      </c>
      <c r="G407" s="333" t="s">
        <v>866</v>
      </c>
      <c r="H407" s="333" t="s">
        <v>34</v>
      </c>
      <c r="I407" s="333" t="s">
        <v>1418</v>
      </c>
      <c r="J407" s="333" t="s">
        <v>608</v>
      </c>
      <c r="K407" s="334" t="s">
        <v>48</v>
      </c>
      <c r="L407" s="335" t="s">
        <v>1418</v>
      </c>
      <c r="M407" s="335" t="s">
        <v>34</v>
      </c>
      <c r="N407" s="334">
        <v>148342</v>
      </c>
      <c r="O407" s="334" t="s">
        <v>1321</v>
      </c>
      <c r="P407" s="338">
        <v>38536</v>
      </c>
      <c r="Q407" s="339">
        <v>92.302198000000004</v>
      </c>
      <c r="R407" s="339">
        <v>130.60564383064516</v>
      </c>
      <c r="S407" s="334">
        <v>6</v>
      </c>
      <c r="T407" s="336">
        <v>5.1311467760553064E-2</v>
      </c>
      <c r="U407" s="647">
        <v>0.50182792206483418</v>
      </c>
      <c r="V407" s="336">
        <v>7.1063985208516645E-2</v>
      </c>
      <c r="W407" s="647">
        <v>0.61155859387556155</v>
      </c>
      <c r="X407" s="336">
        <v>6.6955335755396028E-2</v>
      </c>
      <c r="Y407" s="647">
        <v>0.43439645330672655</v>
      </c>
      <c r="Z407" s="336">
        <v>-4.6357565012963287E-3</v>
      </c>
      <c r="AA407" s="647">
        <v>-2.4293013892618724E-2</v>
      </c>
      <c r="AB407" s="336">
        <v>7.6654857602151086E-2</v>
      </c>
      <c r="AC407" s="340">
        <v>-0.58884002384839296</v>
      </c>
      <c r="AD407" s="813">
        <v>10756541000106</v>
      </c>
      <c r="AE407" s="337" t="s">
        <v>1786</v>
      </c>
      <c r="AF407" s="787" t="s">
        <v>1780</v>
      </c>
      <c r="AG407" s="341" t="s">
        <v>719</v>
      </c>
      <c r="AH407" s="341" t="s">
        <v>1742</v>
      </c>
      <c r="AI407" s="341">
        <v>500</v>
      </c>
      <c r="AJ407" s="341">
        <v>500</v>
      </c>
      <c r="AK407" s="341">
        <v>500</v>
      </c>
      <c r="AL407" s="336">
        <v>7.6E-3</v>
      </c>
      <c r="AM407" s="336">
        <v>0</v>
      </c>
      <c r="AN407" s="647" t="s">
        <v>635</v>
      </c>
      <c r="AO407" s="334" t="s">
        <v>1324</v>
      </c>
      <c r="AP407" s="337" t="s">
        <v>1744</v>
      </c>
      <c r="AQ407" s="343" t="s">
        <v>1374</v>
      </c>
      <c r="AR407" s="336">
        <v>1.25E-3</v>
      </c>
      <c r="AS407" s="336">
        <v>1.25E-3</v>
      </c>
      <c r="AT407" s="336" t="s">
        <v>1418</v>
      </c>
      <c r="AW407" s="192"/>
      <c r="AX407" s="192"/>
      <c r="AY407" s="178"/>
      <c r="AZ407" s="178"/>
      <c r="BA407" s="178"/>
      <c r="BB407" s="794"/>
      <c r="BC407" s="178"/>
      <c r="BD407" s="178"/>
      <c r="BE407" s="178"/>
      <c r="BF407" s="178"/>
      <c r="BG407" s="794"/>
      <c r="BH407" s="180"/>
      <c r="BI407" s="193"/>
      <c r="BJ407" s="193"/>
      <c r="BK407" s="193"/>
      <c r="BL407" s="180"/>
      <c r="BM407" s="180"/>
      <c r="BN407" s="180"/>
      <c r="BO407" s="180"/>
      <c r="BP407" s="180"/>
      <c r="BQ407" s="180"/>
      <c r="BR407" s="180"/>
      <c r="BS407" s="180"/>
      <c r="BT407" s="181"/>
      <c r="BU407" s="182"/>
      <c r="BV407" s="183"/>
      <c r="BW407" s="179"/>
    </row>
    <row r="408" spans="2:75" customFormat="1" ht="18.75">
      <c r="B408" s="330" t="s">
        <v>1104</v>
      </c>
      <c r="C408" s="331">
        <v>27181717000133</v>
      </c>
      <c r="D408" s="332" t="s">
        <v>14</v>
      </c>
      <c r="E408" s="332" t="s">
        <v>607</v>
      </c>
      <c r="F408" s="332" t="s">
        <v>860</v>
      </c>
      <c r="G408" s="333" t="s">
        <v>1418</v>
      </c>
      <c r="H408" s="333" t="s">
        <v>34</v>
      </c>
      <c r="I408" s="333" t="s">
        <v>34</v>
      </c>
      <c r="J408" s="333" t="s">
        <v>611</v>
      </c>
      <c r="K408" s="334" t="s">
        <v>1418</v>
      </c>
      <c r="L408" s="335" t="s">
        <v>1418</v>
      </c>
      <c r="M408" s="335" t="s">
        <v>34</v>
      </c>
      <c r="N408" s="334">
        <v>480673</v>
      </c>
      <c r="O408" s="334" t="s">
        <v>1321</v>
      </c>
      <c r="P408" s="338">
        <v>42783</v>
      </c>
      <c r="Q408" s="339">
        <v>16.630477500000001</v>
      </c>
      <c r="R408" s="339">
        <v>26.547999783492088</v>
      </c>
      <c r="S408" s="334">
        <v>6</v>
      </c>
      <c r="T408" s="336">
        <v>-0.1930064428675291</v>
      </c>
      <c r="U408" s="647">
        <v>-1.8876096591374001</v>
      </c>
      <c r="V408" s="336">
        <v>-0.18767631174353128</v>
      </c>
      <c r="W408" s="647">
        <v>-1.6150946358672598</v>
      </c>
      <c r="X408" s="336">
        <v>-2.980173706380751E-2</v>
      </c>
      <c r="Y408" s="647">
        <v>-0.19334932364750756</v>
      </c>
      <c r="Z408" s="336">
        <v>0.47559836664354127</v>
      </c>
      <c r="AA408" s="647">
        <v>2.4923047025760465</v>
      </c>
      <c r="AB408" s="336">
        <v>0.20015834494526813</v>
      </c>
      <c r="AC408" s="340">
        <v>-1.5181867396719679</v>
      </c>
      <c r="AD408" s="813">
        <v>0</v>
      </c>
      <c r="AE408" s="337" t="s">
        <v>1981</v>
      </c>
      <c r="AF408" s="787" t="s">
        <v>1755</v>
      </c>
      <c r="AG408" s="341" t="s">
        <v>1436</v>
      </c>
      <c r="AH408" s="341" t="s">
        <v>1737</v>
      </c>
      <c r="AI408" s="341">
        <v>5000</v>
      </c>
      <c r="AJ408" s="341">
        <v>200</v>
      </c>
      <c r="AK408" s="341">
        <v>200</v>
      </c>
      <c r="AL408" s="336">
        <v>0</v>
      </c>
      <c r="AM408" s="336">
        <v>0</v>
      </c>
      <c r="AN408" s="647" t="s">
        <v>2152</v>
      </c>
      <c r="AO408" s="334" t="s">
        <v>1324</v>
      </c>
      <c r="AP408" s="337" t="s">
        <v>1739</v>
      </c>
      <c r="AQ408" s="343" t="s">
        <v>687</v>
      </c>
      <c r="AR408" s="336">
        <v>5.8333333333333301E-3</v>
      </c>
      <c r="AS408" s="336">
        <v>5.8333333333333301E-3</v>
      </c>
      <c r="AT408" s="336" t="s">
        <v>1418</v>
      </c>
      <c r="AW408" s="192"/>
      <c r="AX408" s="192"/>
      <c r="AY408" s="178"/>
      <c r="AZ408" s="178"/>
      <c r="BA408" s="178"/>
      <c r="BB408" s="794"/>
      <c r="BC408" s="178"/>
      <c r="BD408" s="178"/>
      <c r="BE408" s="178"/>
      <c r="BF408" s="178"/>
      <c r="BG408" s="794"/>
      <c r="BH408" s="180"/>
      <c r="BI408" s="193"/>
      <c r="BJ408" s="193"/>
      <c r="BK408" s="193"/>
      <c r="BL408" s="180"/>
      <c r="BM408" s="180"/>
      <c r="BN408" s="180"/>
      <c r="BO408" s="180"/>
      <c r="BP408" s="180"/>
      <c r="BQ408" s="180"/>
      <c r="BR408" s="180"/>
      <c r="BS408" s="180"/>
      <c r="BT408" s="181"/>
      <c r="BU408" s="182"/>
      <c r="BV408" s="183"/>
      <c r="BW408" s="179"/>
    </row>
    <row r="409" spans="2:75" customFormat="1" ht="18.75">
      <c r="B409" s="330" t="s">
        <v>498</v>
      </c>
      <c r="C409" s="331">
        <v>42190534000178</v>
      </c>
      <c r="D409" s="332" t="s">
        <v>14</v>
      </c>
      <c r="E409" s="332" t="s">
        <v>607</v>
      </c>
      <c r="F409" s="332" t="s">
        <v>860</v>
      </c>
      <c r="G409" s="333" t="s">
        <v>1418</v>
      </c>
      <c r="H409" s="333" t="s">
        <v>34</v>
      </c>
      <c r="I409" s="333" t="s">
        <v>34</v>
      </c>
      <c r="J409" s="333" t="s">
        <v>611</v>
      </c>
      <c r="K409" s="334" t="s">
        <v>48</v>
      </c>
      <c r="L409" s="335" t="s">
        <v>1418</v>
      </c>
      <c r="M409" s="335" t="s">
        <v>1415</v>
      </c>
      <c r="N409" s="334">
        <v>599476</v>
      </c>
      <c r="O409" s="334" t="s">
        <v>1321</v>
      </c>
      <c r="P409" s="338">
        <v>44377</v>
      </c>
      <c r="Q409" s="339">
        <v>0</v>
      </c>
      <c r="R409" s="339">
        <v>0</v>
      </c>
      <c r="S409" s="334">
        <v>6</v>
      </c>
      <c r="T409" s="336"/>
      <c r="U409" s="647"/>
      <c r="V409" s="336"/>
      <c r="W409" s="647"/>
      <c r="X409" s="336"/>
      <c r="Y409" s="647"/>
      <c r="Z409" s="336"/>
      <c r="AA409" s="647"/>
      <c r="AB409" s="336"/>
      <c r="AC409" s="340"/>
      <c r="AD409" s="813">
        <v>0</v>
      </c>
      <c r="AE409" s="337" t="s">
        <v>2009</v>
      </c>
      <c r="AF409" s="787" t="s">
        <v>1755</v>
      </c>
      <c r="AG409" s="341" t="s">
        <v>1436</v>
      </c>
      <c r="AH409" s="341" t="s">
        <v>1742</v>
      </c>
      <c r="AI409" s="341">
        <v>0</v>
      </c>
      <c r="AJ409" s="341">
        <v>0</v>
      </c>
      <c r="AK409" s="341">
        <v>0</v>
      </c>
      <c r="AL409" s="336">
        <v>9.0000000000000011E-3</v>
      </c>
      <c r="AM409" s="336">
        <v>0.1</v>
      </c>
      <c r="AN409" s="647" t="s">
        <v>34</v>
      </c>
      <c r="AO409" s="334" t="s">
        <v>1324</v>
      </c>
      <c r="AP409" s="337" t="s">
        <v>1757</v>
      </c>
      <c r="AQ409" s="343" t="s">
        <v>668</v>
      </c>
      <c r="AR409" s="336">
        <v>2.9997000000000001E-3</v>
      </c>
      <c r="AS409" s="336">
        <v>2.9997000000000001E-3</v>
      </c>
      <c r="AT409" s="336" t="s">
        <v>1418</v>
      </c>
      <c r="AW409" s="192"/>
      <c r="AX409" s="192"/>
      <c r="AY409" s="178"/>
      <c r="AZ409" s="178"/>
      <c r="BA409" s="178"/>
      <c r="BB409" s="794"/>
      <c r="BC409" s="178"/>
      <c r="BD409" s="178"/>
      <c r="BE409" s="178"/>
      <c r="BF409" s="178"/>
      <c r="BG409" s="794"/>
      <c r="BH409" s="180"/>
      <c r="BI409" s="193"/>
      <c r="BJ409" s="193"/>
      <c r="BK409" s="193"/>
      <c r="BL409" s="180"/>
      <c r="BM409" s="180"/>
      <c r="BN409" s="180"/>
      <c r="BO409" s="180"/>
      <c r="BP409" s="180"/>
      <c r="BQ409" s="180"/>
      <c r="BR409" s="180"/>
      <c r="BS409" s="180"/>
      <c r="BT409" s="181"/>
      <c r="BU409" s="182"/>
      <c r="BV409" s="183"/>
      <c r="BW409" s="179"/>
    </row>
    <row r="410" spans="2:75" customFormat="1" ht="18.75">
      <c r="B410" s="330" t="s">
        <v>2696</v>
      </c>
      <c r="C410" s="331">
        <v>33165244000183</v>
      </c>
      <c r="D410" s="332" t="s">
        <v>13</v>
      </c>
      <c r="E410" s="332" t="s">
        <v>1418</v>
      </c>
      <c r="F410" s="332" t="s">
        <v>1418</v>
      </c>
      <c r="G410" s="333" t="s">
        <v>1418</v>
      </c>
      <c r="H410" s="333" t="s">
        <v>1418</v>
      </c>
      <c r="I410" s="333" t="s">
        <v>1418</v>
      </c>
      <c r="J410" s="333" t="s">
        <v>608</v>
      </c>
      <c r="K410" s="334" t="s">
        <v>48</v>
      </c>
      <c r="L410" s="335" t="s">
        <v>1418</v>
      </c>
      <c r="M410" s="335" t="s">
        <v>1418</v>
      </c>
      <c r="N410" s="334">
        <v>542717</v>
      </c>
      <c r="O410" s="334" t="s">
        <v>1321</v>
      </c>
      <c r="P410" s="338">
        <v>43766</v>
      </c>
      <c r="Q410" s="339"/>
      <c r="R410" s="339"/>
      <c r="S410" s="334">
        <v>7</v>
      </c>
      <c r="T410" s="336"/>
      <c r="U410" s="647"/>
      <c r="V410" s="336"/>
      <c r="W410" s="647"/>
      <c r="X410" s="336"/>
      <c r="Y410" s="647"/>
      <c r="Z410" s="336"/>
      <c r="AA410" s="647"/>
      <c r="AB410" s="336"/>
      <c r="AC410" s="340"/>
      <c r="AD410" s="813">
        <v>32770526000147</v>
      </c>
      <c r="AE410" s="337" t="s">
        <v>1765</v>
      </c>
      <c r="AF410" s="787" t="s">
        <v>1755</v>
      </c>
      <c r="AG410" s="341" t="s">
        <v>1436</v>
      </c>
      <c r="AH410" s="341" t="s">
        <v>2144</v>
      </c>
      <c r="AI410" s="341">
        <v>0</v>
      </c>
      <c r="AJ410" s="341">
        <v>0</v>
      </c>
      <c r="AK410" s="341">
        <v>0</v>
      </c>
      <c r="AL410" s="336">
        <v>1.0999999999999999E-2</v>
      </c>
      <c r="AM410" s="336">
        <v>0</v>
      </c>
      <c r="AN410" s="647" t="s">
        <v>2672</v>
      </c>
      <c r="AO410" s="334"/>
      <c r="AP410" s="337" t="s">
        <v>1757</v>
      </c>
      <c r="AQ410" s="343" t="s">
        <v>2202</v>
      </c>
      <c r="AR410" s="336">
        <v>3.5200000000000001E-3</v>
      </c>
      <c r="AS410" s="336">
        <v>3.5200000000000001E-3</v>
      </c>
      <c r="AT410" s="336" t="s">
        <v>1418</v>
      </c>
      <c r="AW410" s="192"/>
      <c r="AX410" s="192"/>
      <c r="AY410" s="178"/>
      <c r="AZ410" s="178"/>
      <c r="BA410" s="178"/>
      <c r="BB410" s="794"/>
      <c r="BC410" s="178"/>
      <c r="BD410" s="178"/>
      <c r="BE410" s="178"/>
      <c r="BF410" s="178"/>
      <c r="BG410" s="794"/>
      <c r="BH410" s="180"/>
      <c r="BI410" s="193"/>
      <c r="BJ410" s="193"/>
      <c r="BK410" s="193"/>
      <c r="BL410" s="180"/>
      <c r="BM410" s="180"/>
      <c r="BN410" s="180"/>
      <c r="BO410" s="180"/>
      <c r="BP410" s="180"/>
      <c r="BQ410" s="180"/>
      <c r="BR410" s="180"/>
      <c r="BS410" s="180"/>
      <c r="BT410" s="181"/>
      <c r="BU410" s="182"/>
      <c r="BV410" s="183"/>
      <c r="BW410" s="179"/>
    </row>
    <row r="411" spans="2:75" customFormat="1" ht="18.75">
      <c r="B411" s="330" t="s">
        <v>466</v>
      </c>
      <c r="C411" s="331">
        <v>43214822000188</v>
      </c>
      <c r="D411" s="332" t="s">
        <v>14</v>
      </c>
      <c r="E411" s="332" t="s">
        <v>607</v>
      </c>
      <c r="F411" s="332" t="s">
        <v>1418</v>
      </c>
      <c r="G411" s="333" t="s">
        <v>1418</v>
      </c>
      <c r="H411" s="333" t="s">
        <v>34</v>
      </c>
      <c r="I411" s="333" t="s">
        <v>34</v>
      </c>
      <c r="J411" s="333" t="s">
        <v>608</v>
      </c>
      <c r="K411" s="334" t="s">
        <v>48</v>
      </c>
      <c r="L411" s="335" t="s">
        <v>1418</v>
      </c>
      <c r="M411" s="335" t="s">
        <v>1415</v>
      </c>
      <c r="N411" s="334">
        <v>616338</v>
      </c>
      <c r="O411" s="334" t="s">
        <v>1321</v>
      </c>
      <c r="P411" s="338">
        <v>44454</v>
      </c>
      <c r="Q411" s="339">
        <v>43.27</v>
      </c>
      <c r="R411" s="339">
        <v>40.874256198347105</v>
      </c>
      <c r="S411" s="334">
        <v>7</v>
      </c>
      <c r="T411" s="336">
        <v>6.6613381477509392E-16</v>
      </c>
      <c r="U411" s="647">
        <v>6.5148116527412194E-15</v>
      </c>
      <c r="V411" s="336">
        <v>-1.0526315789472496E-2</v>
      </c>
      <c r="W411" s="647">
        <v>-9.0586798137074154E-2</v>
      </c>
      <c r="X411" s="336"/>
      <c r="Y411" s="647"/>
      <c r="Z411" s="336"/>
      <c r="AA411" s="647"/>
      <c r="AB411" s="336">
        <v>0.21442687949915124</v>
      </c>
      <c r="AC411" s="340">
        <v>-0.59100682466927645</v>
      </c>
      <c r="AD411" s="813">
        <v>43214858000161</v>
      </c>
      <c r="AE411" s="337" t="s">
        <v>1909</v>
      </c>
      <c r="AF411" s="787" t="s">
        <v>1755</v>
      </c>
      <c r="AG411" s="341" t="s">
        <v>1436</v>
      </c>
      <c r="AH411" s="341" t="s">
        <v>1737</v>
      </c>
      <c r="AI411" s="341">
        <v>1000</v>
      </c>
      <c r="AJ411" s="341">
        <v>0</v>
      </c>
      <c r="AK411" s="341">
        <v>0</v>
      </c>
      <c r="AL411" s="336">
        <v>0</v>
      </c>
      <c r="AM411" s="336">
        <v>0</v>
      </c>
      <c r="AN411" s="647" t="s">
        <v>2152</v>
      </c>
      <c r="AO411" s="334" t="s">
        <v>1324</v>
      </c>
      <c r="AP411" s="337" t="s">
        <v>1739</v>
      </c>
      <c r="AQ411" s="343" t="s">
        <v>659</v>
      </c>
      <c r="AR411" s="336">
        <v>0</v>
      </c>
      <c r="AS411" s="336">
        <v>0</v>
      </c>
      <c r="AT411" s="336" t="s">
        <v>1418</v>
      </c>
      <c r="AW411" s="192"/>
      <c r="AX411" s="192"/>
      <c r="AY411" s="178"/>
      <c r="AZ411" s="178"/>
      <c r="BA411" s="178"/>
      <c r="BB411" s="794"/>
      <c r="BC411" s="178"/>
      <c r="BD411" s="178"/>
      <c r="BE411" s="178"/>
      <c r="BF411" s="178"/>
      <c r="BG411" s="794"/>
      <c r="BH411" s="180"/>
      <c r="BI411" s="193"/>
      <c r="BJ411" s="193"/>
      <c r="BK411" s="193"/>
      <c r="BL411" s="180"/>
      <c r="BM411" s="180"/>
      <c r="BN411" s="180"/>
      <c r="BO411" s="180"/>
      <c r="BP411" s="180"/>
      <c r="BQ411" s="180"/>
      <c r="BR411" s="180"/>
      <c r="BS411" s="180"/>
      <c r="BT411" s="181"/>
      <c r="BU411" s="182"/>
      <c r="BV411" s="183"/>
      <c r="BW411" s="179"/>
    </row>
    <row r="412" spans="2:75" customFormat="1" ht="18.75">
      <c r="B412" s="330" t="s">
        <v>129</v>
      </c>
      <c r="C412" s="331">
        <v>11108013000103</v>
      </c>
      <c r="D412" s="332" t="s">
        <v>14</v>
      </c>
      <c r="E412" s="332" t="s">
        <v>607</v>
      </c>
      <c r="F412" s="332" t="s">
        <v>1418</v>
      </c>
      <c r="G412" s="333" t="s">
        <v>1418</v>
      </c>
      <c r="H412" s="333" t="s">
        <v>34</v>
      </c>
      <c r="I412" s="333" t="s">
        <v>34</v>
      </c>
      <c r="J412" s="333" t="s">
        <v>608</v>
      </c>
      <c r="K412" s="334" t="s">
        <v>48</v>
      </c>
      <c r="L412" s="335" t="s">
        <v>1418</v>
      </c>
      <c r="M412" s="335" t="s">
        <v>34</v>
      </c>
      <c r="N412" s="334">
        <v>237191</v>
      </c>
      <c r="O412" s="334" t="s">
        <v>1321</v>
      </c>
      <c r="P412" s="338">
        <v>40117</v>
      </c>
      <c r="Q412" s="339">
        <v>343.805746</v>
      </c>
      <c r="R412" s="339">
        <v>381.24567719123502</v>
      </c>
      <c r="S412" s="334">
        <v>7</v>
      </c>
      <c r="T412" s="336">
        <v>3.9291516859876641E-2</v>
      </c>
      <c r="U412" s="647">
        <v>0.38427238824233478</v>
      </c>
      <c r="V412" s="336">
        <v>2.0500992098899218E-2</v>
      </c>
      <c r="W412" s="647">
        <v>0.1764263271229298</v>
      </c>
      <c r="X412" s="336">
        <v>6.1794782667736747E-2</v>
      </c>
      <c r="Y412" s="647">
        <v>0.4009155375128034</v>
      </c>
      <c r="Z412" s="336">
        <v>1.5506786750568047E-2</v>
      </c>
      <c r="AA412" s="647">
        <v>8.1261081304871044E-2</v>
      </c>
      <c r="AB412" s="336">
        <v>0.25607160850971472</v>
      </c>
      <c r="AC412" s="340">
        <v>-0.37372531006119958</v>
      </c>
      <c r="AD412" s="813">
        <v>0</v>
      </c>
      <c r="AE412" s="337" t="s">
        <v>1763</v>
      </c>
      <c r="AF412" s="787" t="s">
        <v>1749</v>
      </c>
      <c r="AG412" s="341" t="s">
        <v>728</v>
      </c>
      <c r="AH412" s="341" t="s">
        <v>1742</v>
      </c>
      <c r="AI412" s="341">
        <v>5000</v>
      </c>
      <c r="AJ412" s="341">
        <v>1000</v>
      </c>
      <c r="AK412" s="341">
        <v>1000</v>
      </c>
      <c r="AL412" s="336">
        <v>0.02</v>
      </c>
      <c r="AM412" s="336">
        <v>0.2</v>
      </c>
      <c r="AN412" s="647" t="s">
        <v>2147</v>
      </c>
      <c r="AO412" s="334" t="s">
        <v>1324</v>
      </c>
      <c r="AP412" s="337" t="s">
        <v>1739</v>
      </c>
      <c r="AQ412" s="343" t="s">
        <v>681</v>
      </c>
      <c r="AR412" s="336">
        <v>6.6E-3</v>
      </c>
      <c r="AS412" s="336">
        <v>6.6E-3</v>
      </c>
      <c r="AT412" s="336" t="s">
        <v>1418</v>
      </c>
      <c r="AW412" s="192"/>
      <c r="AX412" s="192"/>
      <c r="AY412" s="178"/>
      <c r="AZ412" s="178"/>
      <c r="BA412" s="178"/>
      <c r="BB412" s="794"/>
      <c r="BC412" s="178"/>
      <c r="BD412" s="178"/>
      <c r="BE412" s="178"/>
      <c r="BF412" s="178"/>
      <c r="BG412" s="794"/>
      <c r="BH412" s="180"/>
      <c r="BI412" s="193"/>
      <c r="BJ412" s="193"/>
      <c r="BK412" s="193"/>
      <c r="BL412" s="180"/>
      <c r="BM412" s="180"/>
      <c r="BN412" s="180"/>
      <c r="BO412" s="180"/>
      <c r="BP412" s="180"/>
      <c r="BQ412" s="180"/>
      <c r="BR412" s="180"/>
      <c r="BS412" s="180"/>
      <c r="BT412" s="181"/>
      <c r="BU412" s="182"/>
      <c r="BV412" s="183"/>
      <c r="BW412" s="179"/>
    </row>
    <row r="413" spans="2:75" customFormat="1" ht="18.75">
      <c r="B413" s="330" t="s">
        <v>833</v>
      </c>
      <c r="C413" s="331">
        <v>45294999000167</v>
      </c>
      <c r="D413" s="332" t="s">
        <v>11</v>
      </c>
      <c r="E413" s="332" t="s">
        <v>661</v>
      </c>
      <c r="F413" s="332" t="s">
        <v>1418</v>
      </c>
      <c r="G413" s="333" t="s">
        <v>1418</v>
      </c>
      <c r="H413" s="333" t="s">
        <v>34</v>
      </c>
      <c r="I413" s="333" t="s">
        <v>34</v>
      </c>
      <c r="J413" s="333" t="s">
        <v>696</v>
      </c>
      <c r="K413" s="334" t="s">
        <v>48</v>
      </c>
      <c r="L413" s="335" t="s">
        <v>1418</v>
      </c>
      <c r="M413" s="335" t="s">
        <v>1415</v>
      </c>
      <c r="N413" s="334">
        <v>648604</v>
      </c>
      <c r="O413" s="334" t="s">
        <v>1321</v>
      </c>
      <c r="P413" s="338">
        <v>44678</v>
      </c>
      <c r="Q413" s="339"/>
      <c r="R413" s="339"/>
      <c r="S413" s="334">
        <v>7</v>
      </c>
      <c r="T413" s="336"/>
      <c r="U413" s="647"/>
      <c r="V413" s="336"/>
      <c r="W413" s="647"/>
      <c r="X413" s="336"/>
      <c r="Y413" s="647"/>
      <c r="Z413" s="336"/>
      <c r="AA413" s="647"/>
      <c r="AB413" s="336"/>
      <c r="AC413" s="340"/>
      <c r="AD413" s="813">
        <v>0</v>
      </c>
      <c r="AE413" s="337" t="s">
        <v>1758</v>
      </c>
      <c r="AF413" s="787" t="s">
        <v>1755</v>
      </c>
      <c r="AG413" s="341" t="s">
        <v>1436</v>
      </c>
      <c r="AH413" s="341" t="s">
        <v>1737</v>
      </c>
      <c r="AI413" s="341">
        <v>0</v>
      </c>
      <c r="AJ413" s="341">
        <v>0</v>
      </c>
      <c r="AK413" s="341">
        <v>0</v>
      </c>
      <c r="AL413" s="336">
        <v>8.0000000000000002E-3</v>
      </c>
      <c r="AM413" s="336">
        <v>0.2</v>
      </c>
      <c r="AN413" s="647" t="s">
        <v>2152</v>
      </c>
      <c r="AO413" s="334" t="s">
        <v>1324</v>
      </c>
      <c r="AP413" s="337" t="s">
        <v>1757</v>
      </c>
      <c r="AQ413" s="343" t="s">
        <v>679</v>
      </c>
      <c r="AR413" s="336">
        <v>0</v>
      </c>
      <c r="AS413" s="336">
        <v>0</v>
      </c>
      <c r="AT413" s="336" t="s">
        <v>1418</v>
      </c>
      <c r="AW413" s="192"/>
      <c r="AX413" s="192"/>
      <c r="AY413" s="178"/>
      <c r="AZ413" s="178"/>
      <c r="BA413" s="178"/>
      <c r="BB413" s="794"/>
      <c r="BC413" s="178"/>
      <c r="BD413" s="178"/>
      <c r="BE413" s="178"/>
      <c r="BF413" s="178"/>
      <c r="BG413" s="794"/>
      <c r="BH413" s="180"/>
      <c r="BI413" s="193"/>
      <c r="BJ413" s="193"/>
      <c r="BK413" s="193"/>
      <c r="BL413" s="212"/>
      <c r="BM413" s="180"/>
      <c r="BN413" s="180"/>
      <c r="BO413" s="180"/>
      <c r="BP413" s="180"/>
      <c r="BQ413" s="180"/>
      <c r="BR413" s="180"/>
      <c r="BS413" s="180"/>
      <c r="BT413" s="181"/>
      <c r="BU413" s="182"/>
      <c r="BV413" s="183"/>
      <c r="BW413" s="179"/>
    </row>
    <row r="414" spans="2:75" customFormat="1" ht="18.75">
      <c r="B414" s="330" t="s">
        <v>855</v>
      </c>
      <c r="C414" s="331">
        <v>44980432000181</v>
      </c>
      <c r="D414" s="332" t="s">
        <v>14</v>
      </c>
      <c r="E414" s="332" t="s">
        <v>607</v>
      </c>
      <c r="F414" s="332" t="s">
        <v>1418</v>
      </c>
      <c r="G414" s="333" t="s">
        <v>1418</v>
      </c>
      <c r="H414" s="333" t="s">
        <v>34</v>
      </c>
      <c r="I414" s="333" t="s">
        <v>34</v>
      </c>
      <c r="J414" s="333" t="s">
        <v>611</v>
      </c>
      <c r="K414" s="334" t="s">
        <v>1418</v>
      </c>
      <c r="L414" s="335" t="s">
        <v>1418</v>
      </c>
      <c r="M414" s="335" t="s">
        <v>1415</v>
      </c>
      <c r="N414" s="334">
        <v>644781</v>
      </c>
      <c r="O414" s="334" t="s">
        <v>1321</v>
      </c>
      <c r="P414" s="338">
        <v>44612</v>
      </c>
      <c r="Q414" s="339">
        <v>19.74372503</v>
      </c>
      <c r="R414" s="339">
        <v>19.421165369381445</v>
      </c>
      <c r="S414" s="334">
        <v>7</v>
      </c>
      <c r="T414" s="336"/>
      <c r="U414" s="647"/>
      <c r="V414" s="336"/>
      <c r="W414" s="647"/>
      <c r="X414" s="336"/>
      <c r="Y414" s="647"/>
      <c r="Z414" s="336"/>
      <c r="AA414" s="647"/>
      <c r="AB414" s="336">
        <v>0.18268471256806751</v>
      </c>
      <c r="AC414" s="340"/>
      <c r="AD414" s="813">
        <v>0</v>
      </c>
      <c r="AE414" s="337" t="s">
        <v>1927</v>
      </c>
      <c r="AF414" s="787" t="s">
        <v>1755</v>
      </c>
      <c r="AG414" s="341" t="s">
        <v>1436</v>
      </c>
      <c r="AH414" s="341" t="s">
        <v>1737</v>
      </c>
      <c r="AI414" s="341">
        <v>1000</v>
      </c>
      <c r="AJ414" s="341">
        <v>500</v>
      </c>
      <c r="AK414" s="341">
        <v>500</v>
      </c>
      <c r="AL414" s="336">
        <v>0</v>
      </c>
      <c r="AM414" s="336">
        <v>0</v>
      </c>
      <c r="AN414" s="647" t="s">
        <v>2152</v>
      </c>
      <c r="AO414" s="334" t="s">
        <v>1324</v>
      </c>
      <c r="AP414" s="337" t="s">
        <v>1739</v>
      </c>
      <c r="AQ414" s="343" t="s">
        <v>687</v>
      </c>
      <c r="AR414" s="336">
        <v>0</v>
      </c>
      <c r="AS414" s="336">
        <v>0</v>
      </c>
      <c r="AT414" s="336" t="s">
        <v>1418</v>
      </c>
      <c r="AW414" s="192"/>
      <c r="AX414" s="192"/>
      <c r="AY414" s="178"/>
      <c r="AZ414" s="178"/>
      <c r="BA414" s="178"/>
      <c r="BB414" s="794"/>
      <c r="BC414" s="178"/>
      <c r="BD414" s="178"/>
      <c r="BE414" s="178"/>
      <c r="BF414" s="178"/>
      <c r="BG414" s="794"/>
      <c r="BH414" s="180"/>
      <c r="BI414" s="193"/>
      <c r="BJ414" s="193"/>
      <c r="BK414" s="193"/>
      <c r="BL414" s="180"/>
      <c r="BM414" s="180"/>
      <c r="BN414" s="180"/>
      <c r="BO414" s="180"/>
      <c r="BP414" s="180"/>
      <c r="BQ414" s="180"/>
      <c r="BR414" s="180"/>
      <c r="BS414" s="180"/>
      <c r="BT414" s="181"/>
      <c r="BU414" s="182"/>
      <c r="BV414" s="183"/>
      <c r="BW414" s="179"/>
    </row>
    <row r="415" spans="2:75" customFormat="1" ht="18.75">
      <c r="B415" s="330" t="s">
        <v>2711</v>
      </c>
      <c r="C415" s="331">
        <v>43103846000160</v>
      </c>
      <c r="D415" s="332" t="s">
        <v>11</v>
      </c>
      <c r="E415" s="332" t="s">
        <v>1418</v>
      </c>
      <c r="F415" s="332" t="s">
        <v>1418</v>
      </c>
      <c r="G415" s="333" t="s">
        <v>1418</v>
      </c>
      <c r="H415" s="333" t="s">
        <v>1418</v>
      </c>
      <c r="I415" s="333" t="s">
        <v>1418</v>
      </c>
      <c r="J415" s="333" t="s">
        <v>608</v>
      </c>
      <c r="K415" s="334" t="s">
        <v>48</v>
      </c>
      <c r="L415" s="335" t="s">
        <v>1418</v>
      </c>
      <c r="M415" s="335" t="s">
        <v>1418</v>
      </c>
      <c r="N415" s="334">
        <v>634824</v>
      </c>
      <c r="O415" s="334" t="s">
        <v>1321</v>
      </c>
      <c r="P415" s="338">
        <v>44580</v>
      </c>
      <c r="Q415" s="339">
        <v>26.35</v>
      </c>
      <c r="R415" s="339">
        <v>19.300781249999993</v>
      </c>
      <c r="S415" s="334">
        <v>7</v>
      </c>
      <c r="T415" s="336"/>
      <c r="U415" s="647"/>
      <c r="V415" s="336"/>
      <c r="W415" s="647"/>
      <c r="X415" s="336"/>
      <c r="Y415" s="647"/>
      <c r="Z415" s="336"/>
      <c r="AA415" s="647"/>
      <c r="AB415" s="336">
        <v>7.7154328403357356E-2</v>
      </c>
      <c r="AC415" s="340"/>
      <c r="AD415" s="813">
        <v>0</v>
      </c>
      <c r="AE415" s="337" t="s">
        <v>1758</v>
      </c>
      <c r="AF415" s="787" t="s">
        <v>1755</v>
      </c>
      <c r="AG415" s="341" t="s">
        <v>1436</v>
      </c>
      <c r="AH415" s="341" t="s">
        <v>1812</v>
      </c>
      <c r="AI415" s="341">
        <v>1000</v>
      </c>
      <c r="AJ415" s="341">
        <v>0</v>
      </c>
      <c r="AK415" s="341">
        <v>0</v>
      </c>
      <c r="AL415" s="336">
        <v>0</v>
      </c>
      <c r="AM415" s="336">
        <v>0</v>
      </c>
      <c r="AN415" s="647" t="s">
        <v>2152</v>
      </c>
      <c r="AO415" s="334" t="s">
        <v>1321</v>
      </c>
      <c r="AP415" s="337" t="s">
        <v>1744</v>
      </c>
      <c r="AQ415" s="343" t="s">
        <v>2215</v>
      </c>
      <c r="AR415" s="336">
        <v>0</v>
      </c>
      <c r="AS415" s="336">
        <v>0</v>
      </c>
      <c r="AT415" s="336" t="s">
        <v>1418</v>
      </c>
      <c r="AW415" s="192"/>
      <c r="AX415" s="192"/>
      <c r="AY415" s="178"/>
      <c r="AZ415" s="178"/>
      <c r="BA415" s="178"/>
      <c r="BB415" s="794"/>
      <c r="BC415" s="178"/>
      <c r="BD415" s="178"/>
      <c r="BE415" s="178"/>
      <c r="BF415" s="178"/>
      <c r="BG415" s="794"/>
      <c r="BH415" s="180"/>
      <c r="BI415" s="193"/>
      <c r="BJ415" s="193"/>
      <c r="BK415" s="193"/>
      <c r="BL415" s="212"/>
      <c r="BM415" s="180"/>
      <c r="BN415" s="180"/>
      <c r="BO415" s="180"/>
      <c r="BP415" s="180"/>
      <c r="BQ415" s="180"/>
      <c r="BR415" s="180"/>
      <c r="BS415" s="180"/>
      <c r="BT415" s="181"/>
      <c r="BU415" s="182"/>
      <c r="BV415" s="183"/>
      <c r="BW415" s="179"/>
    </row>
    <row r="416" spans="2:75" customFormat="1" ht="18.75">
      <c r="B416" s="330" t="s">
        <v>872</v>
      </c>
      <c r="C416" s="331">
        <v>37098846000116</v>
      </c>
      <c r="D416" s="332" t="s">
        <v>11</v>
      </c>
      <c r="E416" s="332" t="s">
        <v>661</v>
      </c>
      <c r="F416" s="332" t="s">
        <v>1418</v>
      </c>
      <c r="G416" s="333" t="s">
        <v>1418</v>
      </c>
      <c r="H416" s="333" t="s">
        <v>34</v>
      </c>
      <c r="I416" s="333" t="s">
        <v>34</v>
      </c>
      <c r="J416" s="333" t="s">
        <v>700</v>
      </c>
      <c r="K416" s="334" t="s">
        <v>48</v>
      </c>
      <c r="L416" s="335" t="s">
        <v>1418</v>
      </c>
      <c r="M416" s="335" t="s">
        <v>34</v>
      </c>
      <c r="N416" s="334">
        <v>537942</v>
      </c>
      <c r="O416" s="334" t="s">
        <v>1321</v>
      </c>
      <c r="P416" s="338">
        <v>43979</v>
      </c>
      <c r="Q416" s="339">
        <v>8.0465984800000001</v>
      </c>
      <c r="R416" s="339">
        <v>10.55802960625498</v>
      </c>
      <c r="S416" s="334">
        <v>7</v>
      </c>
      <c r="T416" s="336">
        <v>-0.17434416579005574</v>
      </c>
      <c r="U416" s="647">
        <v>-1.7050919465182648</v>
      </c>
      <c r="V416" s="336">
        <v>-0.17201712263017843</v>
      </c>
      <c r="W416" s="647">
        <v>-1.480335634563096</v>
      </c>
      <c r="X416" s="336">
        <v>-0.10092261591722762</v>
      </c>
      <c r="Y416" s="647">
        <v>-0.65477121305223984</v>
      </c>
      <c r="Z416" s="336"/>
      <c r="AA416" s="647"/>
      <c r="AB416" s="336">
        <v>7.9066891976355469E-2</v>
      </c>
      <c r="AC416" s="340">
        <v>-3.6452495957907529</v>
      </c>
      <c r="AD416" s="813">
        <v>0</v>
      </c>
      <c r="AE416" s="337" t="s">
        <v>1758</v>
      </c>
      <c r="AF416" s="787" t="s">
        <v>1755</v>
      </c>
      <c r="AG416" s="341" t="s">
        <v>1436</v>
      </c>
      <c r="AH416" s="341" t="s">
        <v>1812</v>
      </c>
      <c r="AI416" s="341">
        <v>20000</v>
      </c>
      <c r="AJ416" s="341">
        <v>10000</v>
      </c>
      <c r="AK416" s="341">
        <v>10000</v>
      </c>
      <c r="AL416" s="336">
        <v>3.0000000000000001E-3</v>
      </c>
      <c r="AM416" s="336">
        <v>0.2</v>
      </c>
      <c r="AN416" s="647" t="s">
        <v>34</v>
      </c>
      <c r="AO416" s="334" t="s">
        <v>1324</v>
      </c>
      <c r="AP416" s="337" t="s">
        <v>1757</v>
      </c>
      <c r="AQ416" s="343" t="s">
        <v>679</v>
      </c>
      <c r="AR416" s="336">
        <v>2.6664000000000002E-3</v>
      </c>
      <c r="AS416" s="336">
        <v>2.6664000000000002E-3</v>
      </c>
      <c r="AT416" s="336" t="s">
        <v>1418</v>
      </c>
      <c r="AW416" s="192"/>
      <c r="AX416" s="192"/>
      <c r="AY416" s="178"/>
      <c r="AZ416" s="178"/>
      <c r="BA416" s="178"/>
      <c r="BB416" s="794"/>
      <c r="BC416" s="178"/>
      <c r="BD416" s="178"/>
      <c r="BE416" s="178"/>
      <c r="BF416" s="178"/>
      <c r="BG416" s="794"/>
      <c r="BH416" s="180"/>
      <c r="BI416" s="193"/>
      <c r="BJ416" s="193"/>
      <c r="BK416" s="193"/>
      <c r="BL416" s="180"/>
      <c r="BM416" s="180"/>
      <c r="BN416" s="180"/>
      <c r="BO416" s="180"/>
      <c r="BP416" s="180"/>
      <c r="BQ416" s="180"/>
      <c r="BR416" s="180"/>
      <c r="BS416" s="180"/>
      <c r="BT416" s="181"/>
      <c r="BU416" s="182"/>
      <c r="BV416" s="183"/>
      <c r="BW416" s="179"/>
    </row>
    <row r="417" spans="2:75" customFormat="1" ht="18.75">
      <c r="B417" s="330" t="s">
        <v>2715</v>
      </c>
      <c r="C417" s="331">
        <v>42535251000110</v>
      </c>
      <c r="D417" s="332" t="s">
        <v>13</v>
      </c>
      <c r="E417" s="332" t="s">
        <v>1418</v>
      </c>
      <c r="F417" s="332" t="s">
        <v>1418</v>
      </c>
      <c r="G417" s="333" t="s">
        <v>1418</v>
      </c>
      <c r="H417" s="333" t="s">
        <v>1418</v>
      </c>
      <c r="I417" s="333" t="s">
        <v>1418</v>
      </c>
      <c r="J417" s="333" t="s">
        <v>608</v>
      </c>
      <c r="K417" s="334" t="s">
        <v>48</v>
      </c>
      <c r="L417" s="335" t="s">
        <v>1418</v>
      </c>
      <c r="M417" s="335" t="s">
        <v>1418</v>
      </c>
      <c r="N417" s="334">
        <v>645710</v>
      </c>
      <c r="O417" s="334" t="s">
        <v>1321</v>
      </c>
      <c r="P417" s="338">
        <v>44652</v>
      </c>
      <c r="Q417" s="339"/>
      <c r="R417" s="339"/>
      <c r="S417" s="334">
        <v>7</v>
      </c>
      <c r="T417" s="336"/>
      <c r="U417" s="647"/>
      <c r="V417" s="336"/>
      <c r="W417" s="647"/>
      <c r="X417" s="336"/>
      <c r="Y417" s="647"/>
      <c r="Z417" s="336"/>
      <c r="AA417" s="647"/>
      <c r="AB417" s="336"/>
      <c r="AC417" s="340"/>
      <c r="AD417" s="813">
        <v>41575755000100</v>
      </c>
      <c r="AE417" s="337" t="s">
        <v>2031</v>
      </c>
      <c r="AF417" s="787" t="s">
        <v>1778</v>
      </c>
      <c r="AG417" s="341" t="s">
        <v>59</v>
      </c>
      <c r="AH417" s="341" t="s">
        <v>2144</v>
      </c>
      <c r="AI417" s="341">
        <v>0</v>
      </c>
      <c r="AJ417" s="341">
        <v>0</v>
      </c>
      <c r="AK417" s="341">
        <v>0</v>
      </c>
      <c r="AL417" s="336">
        <v>0.02</v>
      </c>
      <c r="AM417" s="336">
        <v>0.2</v>
      </c>
      <c r="AN417" s="647" t="s">
        <v>64</v>
      </c>
      <c r="AO417" s="334"/>
      <c r="AP417" s="337" t="s">
        <v>1757</v>
      </c>
      <c r="AQ417" s="343" t="s">
        <v>2202</v>
      </c>
      <c r="AR417" s="336">
        <v>0</v>
      </c>
      <c r="AS417" s="336">
        <v>0</v>
      </c>
      <c r="AT417" s="336" t="s">
        <v>1418</v>
      </c>
      <c r="AW417" s="192"/>
      <c r="AX417" s="192"/>
      <c r="AY417" s="178"/>
      <c r="AZ417" s="178"/>
      <c r="BA417" s="178"/>
      <c r="BB417" s="794"/>
      <c r="BC417" s="178"/>
      <c r="BD417" s="178"/>
      <c r="BE417" s="178"/>
      <c r="BF417" s="178"/>
      <c r="BG417" s="794"/>
      <c r="BH417" s="180"/>
      <c r="BI417" s="193"/>
      <c r="BJ417" s="193"/>
      <c r="BK417" s="193"/>
      <c r="BL417" s="180"/>
      <c r="BM417" s="180"/>
      <c r="BN417" s="180"/>
      <c r="BO417" s="180"/>
      <c r="BP417" s="180"/>
      <c r="BQ417" s="180"/>
      <c r="BR417" s="180"/>
      <c r="BS417" s="180"/>
      <c r="BT417" s="181"/>
      <c r="BU417" s="182"/>
      <c r="BV417" s="183"/>
      <c r="BW417" s="179"/>
    </row>
    <row r="418" spans="2:75" customFormat="1" ht="18.75">
      <c r="B418" s="330" t="s">
        <v>251</v>
      </c>
      <c r="C418" s="331">
        <v>12845796000162</v>
      </c>
      <c r="D418" s="332" t="s">
        <v>14</v>
      </c>
      <c r="E418" s="332" t="s">
        <v>607</v>
      </c>
      <c r="F418" s="332" t="s">
        <v>1418</v>
      </c>
      <c r="G418" s="333" t="s">
        <v>1418</v>
      </c>
      <c r="H418" s="333" t="s">
        <v>34</v>
      </c>
      <c r="I418" s="333" t="s">
        <v>34</v>
      </c>
      <c r="J418" s="333" t="s">
        <v>608</v>
      </c>
      <c r="K418" s="334" t="s">
        <v>48</v>
      </c>
      <c r="L418" s="335" t="s">
        <v>1418</v>
      </c>
      <c r="M418" s="335" t="s">
        <v>34</v>
      </c>
      <c r="N418" s="334">
        <v>263435</v>
      </c>
      <c r="O418" s="334" t="s">
        <v>1321</v>
      </c>
      <c r="P418" s="338">
        <v>40530</v>
      </c>
      <c r="Q418" s="339">
        <v>87.482383999999996</v>
      </c>
      <c r="R418" s="339">
        <v>60.600948334661339</v>
      </c>
      <c r="S418" s="334">
        <v>7</v>
      </c>
      <c r="T418" s="336">
        <v>6.5773378172703234E-2</v>
      </c>
      <c r="U418" s="647">
        <v>0.64326590402013506</v>
      </c>
      <c r="V418" s="336">
        <v>9.634962194029284E-2</v>
      </c>
      <c r="W418" s="647">
        <v>0.82916035656252185</v>
      </c>
      <c r="X418" s="336">
        <v>0.34392464262603784</v>
      </c>
      <c r="Y418" s="647">
        <v>2.2313329218051741</v>
      </c>
      <c r="Z418" s="336">
        <v>0.31407160938885448</v>
      </c>
      <c r="AA418" s="647">
        <v>1.6458470085792911</v>
      </c>
      <c r="AB418" s="336">
        <v>0.15356661846741904</v>
      </c>
      <c r="AC418" s="340">
        <v>-0.12927165841697175</v>
      </c>
      <c r="AD418" s="813">
        <v>12807182000196</v>
      </c>
      <c r="AE418" s="337" t="s">
        <v>1797</v>
      </c>
      <c r="AF418" s="787" t="s">
        <v>1755</v>
      </c>
      <c r="AG418" s="341" t="s">
        <v>1436</v>
      </c>
      <c r="AH418" s="341" t="s">
        <v>1742</v>
      </c>
      <c r="AI418" s="341">
        <v>500</v>
      </c>
      <c r="AJ418" s="341">
        <v>500</v>
      </c>
      <c r="AK418" s="341">
        <v>500</v>
      </c>
      <c r="AL418" s="336">
        <v>1.3500000000000002E-2</v>
      </c>
      <c r="AM418" s="336">
        <v>0.2</v>
      </c>
      <c r="AN418" s="647" t="s">
        <v>666</v>
      </c>
      <c r="AO418" s="334" t="s">
        <v>1324</v>
      </c>
      <c r="AP418" s="337" t="s">
        <v>1739</v>
      </c>
      <c r="AQ418" s="343" t="s">
        <v>659</v>
      </c>
      <c r="AR418" s="336">
        <v>5.3333333333333297E-3</v>
      </c>
      <c r="AS418" s="336">
        <v>5.3333333333333297E-3</v>
      </c>
      <c r="AT418" s="336" t="s">
        <v>1418</v>
      </c>
      <c r="AW418" s="192"/>
      <c r="AX418" s="192"/>
      <c r="AY418" s="178"/>
      <c r="AZ418" s="178"/>
      <c r="BA418" s="178"/>
      <c r="BB418" s="794"/>
      <c r="BC418" s="178"/>
      <c r="BD418" s="178"/>
      <c r="BE418" s="178"/>
      <c r="BF418" s="178"/>
      <c r="BG418" s="794"/>
      <c r="BH418" s="180"/>
      <c r="BI418" s="193"/>
      <c r="BJ418" s="193"/>
      <c r="BK418" s="193"/>
      <c r="BL418" s="180"/>
      <c r="BM418" s="180"/>
      <c r="BN418" s="180"/>
      <c r="BO418" s="180"/>
      <c r="BP418" s="180"/>
      <c r="BQ418" s="180"/>
      <c r="BR418" s="180"/>
      <c r="BS418" s="180"/>
      <c r="BT418" s="181"/>
      <c r="BU418" s="182"/>
      <c r="BV418" s="183"/>
      <c r="BW418" s="179"/>
    </row>
    <row r="419" spans="2:75" customFormat="1" ht="18.75">
      <c r="B419" s="330" t="s">
        <v>2694</v>
      </c>
      <c r="C419" s="331">
        <v>35020129000146</v>
      </c>
      <c r="D419" s="332" t="s">
        <v>13</v>
      </c>
      <c r="E419" s="332" t="s">
        <v>1418</v>
      </c>
      <c r="F419" s="332" t="s">
        <v>1418</v>
      </c>
      <c r="G419" s="333" t="s">
        <v>1418</v>
      </c>
      <c r="H419" s="333" t="s">
        <v>1418</v>
      </c>
      <c r="I419" s="333" t="s">
        <v>1418</v>
      </c>
      <c r="J419" s="333" t="s">
        <v>608</v>
      </c>
      <c r="K419" s="334" t="s">
        <v>48</v>
      </c>
      <c r="L419" s="335" t="s">
        <v>1418</v>
      </c>
      <c r="M419" s="335" t="s">
        <v>1418</v>
      </c>
      <c r="N419" s="334">
        <v>537152</v>
      </c>
      <c r="O419" s="334" t="s">
        <v>1321</v>
      </c>
      <c r="P419" s="338">
        <v>43966</v>
      </c>
      <c r="Q419" s="339"/>
      <c r="R419" s="339"/>
      <c r="S419" s="334">
        <v>7</v>
      </c>
      <c r="T419" s="336"/>
      <c r="U419" s="647"/>
      <c r="V419" s="336"/>
      <c r="W419" s="647"/>
      <c r="X419" s="336"/>
      <c r="Y419" s="647"/>
      <c r="Z419" s="336"/>
      <c r="AA419" s="647"/>
      <c r="AB419" s="336"/>
      <c r="AC419" s="340"/>
      <c r="AD419" s="813">
        <v>34979876000143</v>
      </c>
      <c r="AE419" s="337" t="s">
        <v>1797</v>
      </c>
      <c r="AF419" s="787" t="s">
        <v>1755</v>
      </c>
      <c r="AG419" s="341" t="s">
        <v>1436</v>
      </c>
      <c r="AH419" s="341" t="s">
        <v>2144</v>
      </c>
      <c r="AI419" s="341">
        <v>0</v>
      </c>
      <c r="AJ419" s="341">
        <v>0</v>
      </c>
      <c r="AK419" s="341">
        <v>0</v>
      </c>
      <c r="AL419" s="336">
        <v>8.9999999999999993E-3</v>
      </c>
      <c r="AM419" s="336">
        <v>0</v>
      </c>
      <c r="AN419" s="647" t="s">
        <v>2672</v>
      </c>
      <c r="AO419" s="334"/>
      <c r="AP419" s="337" t="s">
        <v>1757</v>
      </c>
      <c r="AQ419" s="343" t="s">
        <v>2202</v>
      </c>
      <c r="AR419" s="336">
        <v>0</v>
      </c>
      <c r="AS419" s="336">
        <v>0</v>
      </c>
      <c r="AT419" s="336" t="s">
        <v>1418</v>
      </c>
      <c r="AW419" s="192"/>
      <c r="AX419" s="192"/>
      <c r="AY419" s="178"/>
      <c r="AZ419" s="178"/>
      <c r="BA419" s="178"/>
      <c r="BB419" s="794"/>
      <c r="BC419" s="178"/>
      <c r="BD419" s="178"/>
      <c r="BE419" s="178"/>
      <c r="BF419" s="178"/>
      <c r="BG419" s="794"/>
      <c r="BH419" s="180"/>
      <c r="BI419" s="193"/>
      <c r="BJ419" s="193"/>
      <c r="BK419" s="193"/>
      <c r="BL419" s="212"/>
      <c r="BM419" s="180"/>
      <c r="BN419" s="180"/>
      <c r="BO419" s="180"/>
      <c r="BP419" s="180"/>
      <c r="BQ419" s="180"/>
      <c r="BR419" s="180"/>
      <c r="BS419" s="180"/>
      <c r="BT419" s="181"/>
      <c r="BU419" s="182"/>
      <c r="BV419" s="183"/>
      <c r="BW419" s="179"/>
    </row>
    <row r="420" spans="2:75" customFormat="1" ht="18.75">
      <c r="B420" s="330" t="s">
        <v>2690</v>
      </c>
      <c r="C420" s="331">
        <v>29275420000162</v>
      </c>
      <c r="D420" s="332" t="s">
        <v>14</v>
      </c>
      <c r="E420" s="332" t="s">
        <v>1418</v>
      </c>
      <c r="F420" s="332" t="s">
        <v>1418</v>
      </c>
      <c r="G420" s="333" t="s">
        <v>1418</v>
      </c>
      <c r="H420" s="333" t="s">
        <v>1418</v>
      </c>
      <c r="I420" s="333" t="s">
        <v>1418</v>
      </c>
      <c r="J420" s="333" t="s">
        <v>608</v>
      </c>
      <c r="K420" s="334" t="s">
        <v>48</v>
      </c>
      <c r="L420" s="335" t="s">
        <v>1418</v>
      </c>
      <c r="M420" s="335" t="s">
        <v>1418</v>
      </c>
      <c r="N420" s="334">
        <v>498361</v>
      </c>
      <c r="O420" s="334" t="s">
        <v>1321</v>
      </c>
      <c r="P420" s="338">
        <v>43627</v>
      </c>
      <c r="Q420" s="339"/>
      <c r="R420" s="339"/>
      <c r="S420" s="334">
        <v>7</v>
      </c>
      <c r="T420" s="336"/>
      <c r="U420" s="647"/>
      <c r="V420" s="336"/>
      <c r="W420" s="647"/>
      <c r="X420" s="336"/>
      <c r="Y420" s="647"/>
      <c r="Z420" s="336"/>
      <c r="AA420" s="647"/>
      <c r="AB420" s="336"/>
      <c r="AC420" s="340"/>
      <c r="AD420" s="813">
        <v>29259946000159</v>
      </c>
      <c r="AE420" s="337" t="s">
        <v>1968</v>
      </c>
      <c r="AF420" s="787" t="s">
        <v>1794</v>
      </c>
      <c r="AG420" s="341" t="s">
        <v>736</v>
      </c>
      <c r="AH420" s="341" t="s">
        <v>2144</v>
      </c>
      <c r="AI420" s="341">
        <v>200000</v>
      </c>
      <c r="AJ420" s="341">
        <v>1</v>
      </c>
      <c r="AK420" s="341">
        <v>200000</v>
      </c>
      <c r="AL420" s="336">
        <v>2.9000000000000001E-2</v>
      </c>
      <c r="AM420" s="336">
        <v>0</v>
      </c>
      <c r="AN420" s="647" t="s">
        <v>666</v>
      </c>
      <c r="AO420" s="334"/>
      <c r="AP420" s="337" t="s">
        <v>1739</v>
      </c>
      <c r="AQ420" s="343" t="s">
        <v>2145</v>
      </c>
      <c r="AR420" s="336">
        <v>0</v>
      </c>
      <c r="AS420" s="336">
        <v>0</v>
      </c>
      <c r="AT420" s="336" t="s">
        <v>1418</v>
      </c>
      <c r="AW420" s="192"/>
      <c r="AX420" s="192"/>
      <c r="AY420" s="178"/>
      <c r="AZ420" s="178"/>
      <c r="BA420" s="178"/>
      <c r="BB420" s="794"/>
      <c r="BC420" s="178"/>
      <c r="BD420" s="178"/>
      <c r="BE420" s="178"/>
      <c r="BF420" s="178"/>
      <c r="BG420" s="794"/>
      <c r="BH420" s="180"/>
      <c r="BI420" s="193"/>
      <c r="BJ420" s="193"/>
      <c r="BK420" s="193"/>
      <c r="BL420" s="180"/>
      <c r="BM420" s="180"/>
      <c r="BN420" s="180"/>
      <c r="BO420" s="180"/>
      <c r="BP420" s="180"/>
      <c r="BQ420" s="180"/>
      <c r="BR420" s="180"/>
      <c r="BS420" s="180"/>
      <c r="BT420" s="181"/>
      <c r="BU420" s="182"/>
      <c r="BV420" s="183"/>
      <c r="BW420" s="179"/>
    </row>
    <row r="421" spans="2:75" customFormat="1" ht="18.75">
      <c r="B421" s="330" t="s">
        <v>2693</v>
      </c>
      <c r="C421" s="331">
        <v>33206211000134</v>
      </c>
      <c r="D421" s="332" t="s">
        <v>14</v>
      </c>
      <c r="E421" s="332" t="s">
        <v>1418</v>
      </c>
      <c r="F421" s="332" t="s">
        <v>1418</v>
      </c>
      <c r="G421" s="333" t="s">
        <v>1418</v>
      </c>
      <c r="H421" s="333" t="s">
        <v>1418</v>
      </c>
      <c r="I421" s="333" t="s">
        <v>1418</v>
      </c>
      <c r="J421" s="333" t="s">
        <v>608</v>
      </c>
      <c r="K421" s="334" t="s">
        <v>48</v>
      </c>
      <c r="L421" s="335" t="s">
        <v>1418</v>
      </c>
      <c r="M421" s="335" t="s">
        <v>1418</v>
      </c>
      <c r="N421" s="334">
        <v>511854</v>
      </c>
      <c r="O421" s="334" t="s">
        <v>1321</v>
      </c>
      <c r="P421" s="338">
        <v>43755</v>
      </c>
      <c r="Q421" s="339"/>
      <c r="R421" s="339"/>
      <c r="S421" s="334">
        <v>7</v>
      </c>
      <c r="T421" s="336"/>
      <c r="U421" s="647"/>
      <c r="V421" s="336"/>
      <c r="W421" s="647"/>
      <c r="X421" s="336"/>
      <c r="Y421" s="647"/>
      <c r="Z421" s="336"/>
      <c r="AA421" s="647"/>
      <c r="AB421" s="336"/>
      <c r="AC421" s="340"/>
      <c r="AD421" s="813">
        <v>29259946000159</v>
      </c>
      <c r="AE421" s="337" t="s">
        <v>1968</v>
      </c>
      <c r="AF421" s="787" t="s">
        <v>1755</v>
      </c>
      <c r="AG421" s="341" t="s">
        <v>1436</v>
      </c>
      <c r="AH421" s="341" t="s">
        <v>2144</v>
      </c>
      <c r="AI421" s="341">
        <v>0</v>
      </c>
      <c r="AJ421" s="341">
        <v>0</v>
      </c>
      <c r="AK421" s="341">
        <v>0</v>
      </c>
      <c r="AL421" s="336">
        <v>2.9000000000000001E-2</v>
      </c>
      <c r="AM421" s="336">
        <v>0</v>
      </c>
      <c r="AN421" s="647" t="s">
        <v>2672</v>
      </c>
      <c r="AO421" s="334"/>
      <c r="AP421" s="337" t="s">
        <v>1739</v>
      </c>
      <c r="AQ421" s="343" t="s">
        <v>2145</v>
      </c>
      <c r="AR421" s="336">
        <v>0</v>
      </c>
      <c r="AS421" s="336">
        <v>0</v>
      </c>
      <c r="AT421" s="336" t="s">
        <v>1418</v>
      </c>
      <c r="AW421" s="192"/>
      <c r="AX421" s="192"/>
      <c r="AY421" s="178"/>
      <c r="AZ421" s="178"/>
      <c r="BA421" s="178"/>
      <c r="BB421" s="794"/>
      <c r="BC421" s="178"/>
      <c r="BD421" s="178"/>
      <c r="BE421" s="178"/>
      <c r="BF421" s="178"/>
      <c r="BG421" s="794"/>
      <c r="BH421" s="180"/>
      <c r="BI421" s="193"/>
      <c r="BJ421" s="193"/>
      <c r="BK421" s="193"/>
      <c r="BL421" s="180"/>
      <c r="BM421" s="180"/>
      <c r="BN421" s="180"/>
      <c r="BO421" s="180"/>
      <c r="BP421" s="180"/>
      <c r="BQ421" s="180"/>
      <c r="BR421" s="180"/>
      <c r="BS421" s="180"/>
      <c r="BT421" s="181"/>
      <c r="BU421" s="182"/>
      <c r="BV421" s="183"/>
      <c r="BW421" s="179"/>
    </row>
    <row r="422" spans="2:75" customFormat="1" ht="18.75">
      <c r="B422" s="330" t="s">
        <v>507</v>
      </c>
      <c r="C422" s="331">
        <v>43095852000112</v>
      </c>
      <c r="D422" s="332" t="s">
        <v>14</v>
      </c>
      <c r="E422" s="332" t="s">
        <v>607</v>
      </c>
      <c r="F422" s="332" t="s">
        <v>1418</v>
      </c>
      <c r="G422" s="333" t="s">
        <v>1418</v>
      </c>
      <c r="H422" s="333" t="s">
        <v>34</v>
      </c>
      <c r="I422" s="333" t="s">
        <v>34</v>
      </c>
      <c r="J422" s="333" t="s">
        <v>611</v>
      </c>
      <c r="K422" s="334" t="s">
        <v>48</v>
      </c>
      <c r="L422" s="335" t="s">
        <v>1418</v>
      </c>
      <c r="M422" s="335" t="s">
        <v>1415</v>
      </c>
      <c r="N422" s="334">
        <v>607215</v>
      </c>
      <c r="O422" s="334" t="s">
        <v>1321</v>
      </c>
      <c r="P422" s="338">
        <v>44426</v>
      </c>
      <c r="Q422" s="339">
        <v>0</v>
      </c>
      <c r="R422" s="339"/>
      <c r="S422" s="334">
        <v>7</v>
      </c>
      <c r="T422" s="336"/>
      <c r="U422" s="647"/>
      <c r="V422" s="336"/>
      <c r="W422" s="647"/>
      <c r="X422" s="336"/>
      <c r="Y422" s="647"/>
      <c r="Z422" s="336"/>
      <c r="AA422" s="647"/>
      <c r="AB422" s="336"/>
      <c r="AC422" s="340"/>
      <c r="AD422" s="813">
        <v>0</v>
      </c>
      <c r="AE422" s="337" t="s">
        <v>2009</v>
      </c>
      <c r="AF422" s="787" t="s">
        <v>1755</v>
      </c>
      <c r="AG422" s="341" t="s">
        <v>1436</v>
      </c>
      <c r="AH422" s="341" t="s">
        <v>1812</v>
      </c>
      <c r="AI422" s="341">
        <v>0</v>
      </c>
      <c r="AJ422" s="341">
        <v>0</v>
      </c>
      <c r="AK422" s="341">
        <v>0</v>
      </c>
      <c r="AL422" s="336">
        <v>0</v>
      </c>
      <c r="AM422" s="336">
        <v>0</v>
      </c>
      <c r="AN422" s="647" t="s">
        <v>34</v>
      </c>
      <c r="AO422" s="334" t="s">
        <v>1324</v>
      </c>
      <c r="AP422" s="337" t="s">
        <v>1739</v>
      </c>
      <c r="AQ422" s="343" t="s">
        <v>694</v>
      </c>
      <c r="AR422" s="336">
        <v>2.9997000000000001E-3</v>
      </c>
      <c r="AS422" s="336">
        <v>2.9997000000000001E-3</v>
      </c>
      <c r="AT422" s="336" t="s">
        <v>1418</v>
      </c>
      <c r="AW422" s="192"/>
      <c r="AX422" s="192"/>
      <c r="AY422" s="178"/>
      <c r="AZ422" s="178"/>
      <c r="BA422" s="178"/>
      <c r="BB422" s="794"/>
      <c r="BC422" s="178"/>
      <c r="BD422" s="178"/>
      <c r="BE422" s="178"/>
      <c r="BF422" s="178"/>
      <c r="BG422" s="794"/>
      <c r="BH422" s="180"/>
      <c r="BI422" s="193"/>
      <c r="BJ422" s="193"/>
      <c r="BK422" s="193"/>
      <c r="BL422" s="180"/>
      <c r="BM422" s="180"/>
      <c r="BN422" s="180"/>
      <c r="BO422" s="180"/>
      <c r="BP422" s="180"/>
      <c r="BQ422" s="180"/>
      <c r="BR422" s="180"/>
      <c r="BS422" s="180"/>
      <c r="BT422" s="181"/>
      <c r="BU422" s="182"/>
      <c r="BV422" s="183"/>
      <c r="BW422" s="179"/>
    </row>
    <row r="423" spans="2:75" customFormat="1" ht="18.75">
      <c r="B423" s="330" t="s">
        <v>788</v>
      </c>
      <c r="C423" s="331">
        <v>22681798000117</v>
      </c>
      <c r="D423" s="332" t="s">
        <v>11</v>
      </c>
      <c r="E423" s="332" t="s">
        <v>620</v>
      </c>
      <c r="F423" s="332" t="s">
        <v>663</v>
      </c>
      <c r="G423" s="333" t="s">
        <v>738</v>
      </c>
      <c r="H423" s="333" t="s">
        <v>34</v>
      </c>
      <c r="I423" s="333" t="s">
        <v>1304</v>
      </c>
      <c r="J423" s="333" t="s">
        <v>608</v>
      </c>
      <c r="K423" s="334" t="s">
        <v>48</v>
      </c>
      <c r="L423" s="335" t="s">
        <v>1418</v>
      </c>
      <c r="M423" s="335" t="s">
        <v>1415</v>
      </c>
      <c r="N423" s="334">
        <v>403822</v>
      </c>
      <c r="O423" s="334" t="s">
        <v>1321</v>
      </c>
      <c r="P423" s="338">
        <v>42221</v>
      </c>
      <c r="Q423" s="339">
        <v>485.83495900000003</v>
      </c>
      <c r="R423" s="339">
        <v>532.28120481274891</v>
      </c>
      <c r="S423" s="334">
        <v>7</v>
      </c>
      <c r="T423" s="336">
        <v>0.10394764000506052</v>
      </c>
      <c r="U423" s="647">
        <v>1.0166114996107196</v>
      </c>
      <c r="V423" s="336">
        <v>0.1181318866586194</v>
      </c>
      <c r="W423" s="647">
        <v>1.0166129901782424</v>
      </c>
      <c r="X423" s="336">
        <v>0.1601563046656036</v>
      </c>
      <c r="Y423" s="647">
        <v>1.0390707467379534</v>
      </c>
      <c r="Z423" s="336">
        <v>0.20009935942779467</v>
      </c>
      <c r="AA423" s="647">
        <v>1.0485918570408526</v>
      </c>
      <c r="AB423" s="336">
        <v>1.3176063268423783E-3</v>
      </c>
      <c r="AC423" s="340">
        <v>1.4651214343993335</v>
      </c>
      <c r="AD423" s="813">
        <v>0</v>
      </c>
      <c r="AE423" s="337" t="s">
        <v>1783</v>
      </c>
      <c r="AF423" s="787" t="s">
        <v>1755</v>
      </c>
      <c r="AG423" s="341" t="s">
        <v>1436</v>
      </c>
      <c r="AH423" s="341" t="s">
        <v>1742</v>
      </c>
      <c r="AI423" s="341">
        <v>500</v>
      </c>
      <c r="AJ423" s="341">
        <v>300</v>
      </c>
      <c r="AK423" s="341">
        <v>300</v>
      </c>
      <c r="AL423" s="336">
        <v>4.0000000000000001E-3</v>
      </c>
      <c r="AM423" s="336">
        <v>0.1</v>
      </c>
      <c r="AN423" s="647" t="s">
        <v>34</v>
      </c>
      <c r="AO423" s="334" t="s">
        <v>1324</v>
      </c>
      <c r="AP423" s="337" t="s">
        <v>1744</v>
      </c>
      <c r="AQ423" s="343" t="s">
        <v>1373</v>
      </c>
      <c r="AR423" s="336">
        <v>1E-3</v>
      </c>
      <c r="AS423" s="336">
        <v>1E-3</v>
      </c>
      <c r="AT423" s="336" t="s">
        <v>1418</v>
      </c>
      <c r="AW423" s="192"/>
      <c r="AX423" s="192"/>
      <c r="AY423" s="178"/>
      <c r="AZ423" s="178"/>
      <c r="BA423" s="178"/>
      <c r="BB423" s="794"/>
      <c r="BC423" s="178"/>
      <c r="BD423" s="178"/>
      <c r="BE423" s="178"/>
      <c r="BF423" s="178"/>
      <c r="BG423" s="794"/>
      <c r="BH423" s="180"/>
      <c r="BI423" s="193"/>
      <c r="BJ423" s="193"/>
      <c r="BK423" s="193"/>
      <c r="BL423" s="180"/>
      <c r="BM423" s="180"/>
      <c r="BN423" s="180"/>
      <c r="BO423" s="180"/>
      <c r="BP423" s="180"/>
      <c r="BQ423" s="180"/>
      <c r="BR423" s="180"/>
      <c r="BS423" s="180"/>
      <c r="BT423" s="181"/>
      <c r="BU423" s="182"/>
      <c r="BV423" s="183"/>
      <c r="BW423" s="179"/>
    </row>
    <row r="424" spans="2:75" customFormat="1" ht="18.75">
      <c r="B424" s="330" t="s">
        <v>814</v>
      </c>
      <c r="C424" s="331">
        <v>34109809000178</v>
      </c>
      <c r="D424" s="332" t="s">
        <v>11</v>
      </c>
      <c r="E424" s="332" t="s">
        <v>620</v>
      </c>
      <c r="F424" s="332" t="s">
        <v>663</v>
      </c>
      <c r="G424" s="333" t="s">
        <v>738</v>
      </c>
      <c r="H424" s="333" t="s">
        <v>34</v>
      </c>
      <c r="I424" s="333" t="s">
        <v>1418</v>
      </c>
      <c r="J424" s="333" t="s">
        <v>608</v>
      </c>
      <c r="K424" s="334" t="s">
        <v>48</v>
      </c>
      <c r="L424" s="335" t="s">
        <v>1418</v>
      </c>
      <c r="M424" s="335" t="s">
        <v>1415</v>
      </c>
      <c r="N424" s="334">
        <v>527017</v>
      </c>
      <c r="O424" s="334" t="s">
        <v>1321</v>
      </c>
      <c r="P424" s="338">
        <v>43771</v>
      </c>
      <c r="Q424" s="339">
        <v>94.481946019999995</v>
      </c>
      <c r="R424" s="339">
        <v>34.246455699960016</v>
      </c>
      <c r="S424" s="334">
        <v>7</v>
      </c>
      <c r="T424" s="336">
        <v>0.11319558237746796</v>
      </c>
      <c r="U424" s="647">
        <v>1.1070566945479876</v>
      </c>
      <c r="V424" s="336">
        <v>0.12918522365119278</v>
      </c>
      <c r="W424" s="647">
        <v>1.1117351988325463</v>
      </c>
      <c r="X424" s="336">
        <v>0.18668868676375672</v>
      </c>
      <c r="Y424" s="647">
        <v>1.2112089721860686</v>
      </c>
      <c r="Z424" s="336">
        <v>0.21108773355166122</v>
      </c>
      <c r="AA424" s="647">
        <v>1.1061748481176565</v>
      </c>
      <c r="AB424" s="336">
        <v>3.6071924498872281E-3</v>
      </c>
      <c r="AC424" s="340">
        <v>3.5994171213504944</v>
      </c>
      <c r="AD424" s="813">
        <v>32388077000177</v>
      </c>
      <c r="AE424" s="337" t="s">
        <v>1745</v>
      </c>
      <c r="AF424" s="787" t="s">
        <v>1780</v>
      </c>
      <c r="AG424" s="341" t="s">
        <v>719</v>
      </c>
      <c r="AH424" s="341" t="s">
        <v>1742</v>
      </c>
      <c r="AI424" s="341">
        <v>1000</v>
      </c>
      <c r="AJ424" s="341">
        <v>500</v>
      </c>
      <c r="AK424" s="341">
        <v>500</v>
      </c>
      <c r="AL424" s="336">
        <v>2.5000000000000001E-3</v>
      </c>
      <c r="AM424" s="336">
        <v>0.2</v>
      </c>
      <c r="AN424" s="647" t="s">
        <v>64</v>
      </c>
      <c r="AO424" s="334" t="s">
        <v>1324</v>
      </c>
      <c r="AP424" s="337" t="s">
        <v>1744</v>
      </c>
      <c r="AQ424" s="343" t="s">
        <v>675</v>
      </c>
      <c r="AR424" s="336">
        <v>6.6666666666666697E-4</v>
      </c>
      <c r="AS424" s="336">
        <v>6.6666666666666697E-4</v>
      </c>
      <c r="AT424" s="336" t="s">
        <v>1418</v>
      </c>
      <c r="AW424" s="192"/>
      <c r="AX424" s="192"/>
      <c r="AY424" s="178"/>
      <c r="AZ424" s="178"/>
      <c r="BA424" s="178"/>
      <c r="BB424" s="794"/>
      <c r="BC424" s="178"/>
      <c r="BD424" s="178"/>
      <c r="BE424" s="178"/>
      <c r="BF424" s="178"/>
      <c r="BG424" s="794"/>
      <c r="BH424" s="180"/>
      <c r="BI424" s="193"/>
      <c r="BJ424" s="193"/>
      <c r="BK424" s="193"/>
      <c r="BL424" s="180"/>
      <c r="BM424" s="180"/>
      <c r="BN424" s="180"/>
      <c r="BO424" s="180"/>
      <c r="BP424" s="180"/>
      <c r="BQ424" s="180"/>
      <c r="BR424" s="180"/>
      <c r="BS424" s="180"/>
      <c r="BT424" s="181"/>
      <c r="BU424" s="182"/>
      <c r="BV424" s="183"/>
      <c r="BW424" s="179"/>
    </row>
    <row r="425" spans="2:75" customFormat="1" ht="18.75">
      <c r="B425" s="330" t="s">
        <v>1522</v>
      </c>
      <c r="C425" s="331">
        <v>21336440000194</v>
      </c>
      <c r="D425" s="332" t="s">
        <v>11</v>
      </c>
      <c r="E425" s="332" t="s">
        <v>620</v>
      </c>
      <c r="F425" s="332" t="s">
        <v>663</v>
      </c>
      <c r="G425" s="333" t="s">
        <v>738</v>
      </c>
      <c r="H425" s="333" t="s">
        <v>34</v>
      </c>
      <c r="I425" s="333" t="s">
        <v>1418</v>
      </c>
      <c r="J425" s="333" t="s">
        <v>608</v>
      </c>
      <c r="K425" s="334" t="s">
        <v>48</v>
      </c>
      <c r="L425" s="335" t="s">
        <v>1418</v>
      </c>
      <c r="M425" s="335" t="s">
        <v>1418</v>
      </c>
      <c r="N425" s="334">
        <v>388491</v>
      </c>
      <c r="O425" s="334" t="s">
        <v>1321</v>
      </c>
      <c r="P425" s="338">
        <v>42013</v>
      </c>
      <c r="Q425" s="339">
        <v>2506.788376</v>
      </c>
      <c r="R425" s="339">
        <v>1511.5250031235059</v>
      </c>
      <c r="S425" s="334">
        <v>7</v>
      </c>
      <c r="T425" s="336">
        <v>0.12409033991132334</v>
      </c>
      <c r="U425" s="647">
        <v>1.2136077984869389</v>
      </c>
      <c r="V425" s="336">
        <v>0.13669449211834439</v>
      </c>
      <c r="W425" s="647">
        <v>1.1763580545776948</v>
      </c>
      <c r="X425" s="336">
        <v>0.22398051421595544</v>
      </c>
      <c r="Y425" s="647">
        <v>1.453152909884208</v>
      </c>
      <c r="Z425" s="336">
        <v>0.24152733124670034</v>
      </c>
      <c r="AA425" s="647">
        <v>1.265689173230403</v>
      </c>
      <c r="AB425" s="336">
        <v>4.3382453564814261E-3</v>
      </c>
      <c r="AC425" s="340">
        <v>4.7238127508544183</v>
      </c>
      <c r="AD425" s="813">
        <v>0</v>
      </c>
      <c r="AE425" s="337" t="s">
        <v>1758</v>
      </c>
      <c r="AF425" s="787" t="s">
        <v>1755</v>
      </c>
      <c r="AG425" s="341" t="s">
        <v>1436</v>
      </c>
      <c r="AH425" s="341" t="s">
        <v>1737</v>
      </c>
      <c r="AI425" s="341">
        <v>0</v>
      </c>
      <c r="AJ425" s="341">
        <v>0</v>
      </c>
      <c r="AK425" s="341">
        <v>0</v>
      </c>
      <c r="AL425" s="336">
        <v>0</v>
      </c>
      <c r="AM425" s="336">
        <v>0</v>
      </c>
      <c r="AN425" s="647" t="s">
        <v>34</v>
      </c>
      <c r="AO425" s="334" t="s">
        <v>1321</v>
      </c>
      <c r="AP425" s="337" t="s">
        <v>1757</v>
      </c>
      <c r="AQ425" s="343" t="s">
        <v>2202</v>
      </c>
      <c r="AR425" s="336">
        <v>0</v>
      </c>
      <c r="AS425" s="336">
        <v>0</v>
      </c>
      <c r="AT425" s="336" t="s">
        <v>1418</v>
      </c>
      <c r="AW425" s="192"/>
      <c r="AX425" s="192"/>
      <c r="AY425" s="178"/>
      <c r="AZ425" s="178"/>
      <c r="BA425" s="178"/>
      <c r="BB425" s="794"/>
      <c r="BC425" s="178"/>
      <c r="BD425" s="178"/>
      <c r="BE425" s="178"/>
      <c r="BF425" s="178"/>
      <c r="BG425" s="794"/>
      <c r="BH425" s="180"/>
      <c r="BI425" s="193"/>
      <c r="BJ425" s="193"/>
      <c r="BK425" s="193"/>
      <c r="BL425" s="180"/>
      <c r="BM425" s="180"/>
      <c r="BN425" s="180"/>
      <c r="BO425" s="180"/>
      <c r="BP425" s="180"/>
      <c r="BQ425" s="180"/>
      <c r="BR425" s="180"/>
      <c r="BS425" s="180"/>
      <c r="BT425" s="181"/>
      <c r="BU425" s="182"/>
      <c r="BV425" s="183"/>
      <c r="BW425" s="179"/>
    </row>
    <row r="426" spans="2:75" customFormat="1" ht="18.75">
      <c r="B426" s="330" t="s">
        <v>1523</v>
      </c>
      <c r="C426" s="331">
        <v>33165157000126</v>
      </c>
      <c r="D426" s="332" t="s">
        <v>11</v>
      </c>
      <c r="E426" s="332" t="s">
        <v>620</v>
      </c>
      <c r="F426" s="332" t="s">
        <v>663</v>
      </c>
      <c r="G426" s="333" t="s">
        <v>738</v>
      </c>
      <c r="H426" s="333" t="s">
        <v>34</v>
      </c>
      <c r="I426" s="333" t="s">
        <v>1418</v>
      </c>
      <c r="J426" s="333" t="s">
        <v>608</v>
      </c>
      <c r="K426" s="334" t="s">
        <v>48</v>
      </c>
      <c r="L426" s="335" t="s">
        <v>1418</v>
      </c>
      <c r="M426" s="335" t="s">
        <v>1418</v>
      </c>
      <c r="N426" s="334">
        <v>506893</v>
      </c>
      <c r="O426" s="334" t="s">
        <v>1321</v>
      </c>
      <c r="P426" s="338">
        <v>43713</v>
      </c>
      <c r="Q426" s="339">
        <v>2398.4187280400001</v>
      </c>
      <c r="R426" s="339">
        <v>1413.0914870092033</v>
      </c>
      <c r="S426" s="334">
        <v>7</v>
      </c>
      <c r="T426" s="336">
        <v>0.11920811578440627</v>
      </c>
      <c r="U426" s="647">
        <v>1.1658594783628922</v>
      </c>
      <c r="V426" s="336">
        <v>0.13082619454860067</v>
      </c>
      <c r="W426" s="647">
        <v>1.1258569772786167</v>
      </c>
      <c r="X426" s="336">
        <v>0.20805541341386191</v>
      </c>
      <c r="Y426" s="647">
        <v>1.3498331784702104</v>
      </c>
      <c r="Z426" s="336">
        <v>0.21250448188690485</v>
      </c>
      <c r="AA426" s="647">
        <v>1.1135991136028678</v>
      </c>
      <c r="AB426" s="336">
        <v>4.34352433452595E-3</v>
      </c>
      <c r="AC426" s="340">
        <v>3.367026413387034</v>
      </c>
      <c r="AD426" s="813">
        <v>21336440000194</v>
      </c>
      <c r="AE426" s="337" t="s">
        <v>1758</v>
      </c>
      <c r="AF426" s="787" t="s">
        <v>1755</v>
      </c>
      <c r="AG426" s="341" t="s">
        <v>1436</v>
      </c>
      <c r="AH426" s="341" t="s">
        <v>1812</v>
      </c>
      <c r="AI426" s="341">
        <v>0</v>
      </c>
      <c r="AJ426" s="341">
        <v>0</v>
      </c>
      <c r="AK426" s="341">
        <v>0</v>
      </c>
      <c r="AL426" s="336">
        <v>0.01</v>
      </c>
      <c r="AM426" s="336">
        <v>0</v>
      </c>
      <c r="AN426" s="647" t="s">
        <v>34</v>
      </c>
      <c r="AO426" s="334" t="s">
        <v>1321</v>
      </c>
      <c r="AP426" s="337" t="s">
        <v>1757</v>
      </c>
      <c r="AQ426" s="343" t="s">
        <v>2202</v>
      </c>
      <c r="AR426" s="336">
        <v>0</v>
      </c>
      <c r="AS426" s="336">
        <v>0</v>
      </c>
      <c r="AT426" s="336" t="s">
        <v>1418</v>
      </c>
      <c r="AW426" s="192"/>
      <c r="AX426" s="192"/>
      <c r="AY426" s="178"/>
      <c r="AZ426" s="178"/>
      <c r="BA426" s="178"/>
      <c r="BB426" s="794"/>
      <c r="BC426" s="178"/>
      <c r="BD426" s="178"/>
      <c r="BE426" s="178"/>
      <c r="BF426" s="178"/>
      <c r="BG426" s="794"/>
      <c r="BH426" s="180"/>
      <c r="BI426" s="193"/>
      <c r="BJ426" s="193"/>
      <c r="BK426" s="193"/>
      <c r="BL426" s="180"/>
      <c r="BM426" s="180"/>
      <c r="BN426" s="180"/>
      <c r="BO426" s="180"/>
      <c r="BP426" s="180"/>
      <c r="BQ426" s="180"/>
      <c r="BR426" s="180"/>
      <c r="BS426" s="180"/>
      <c r="BT426" s="181"/>
      <c r="BU426" s="182"/>
      <c r="BV426" s="183"/>
      <c r="BW426" s="179"/>
    </row>
    <row r="427" spans="2:75" customFormat="1" ht="18.75">
      <c r="B427" s="330" t="s">
        <v>871</v>
      </c>
      <c r="C427" s="331">
        <v>45294958000170</v>
      </c>
      <c r="D427" s="332" t="s">
        <v>11</v>
      </c>
      <c r="E427" s="332" t="s">
        <v>661</v>
      </c>
      <c r="F427" s="332" t="s">
        <v>663</v>
      </c>
      <c r="G427" s="333" t="s">
        <v>1418</v>
      </c>
      <c r="H427" s="333" t="s">
        <v>34</v>
      </c>
      <c r="I427" s="333" t="s">
        <v>1418</v>
      </c>
      <c r="J427" s="333" t="s">
        <v>611</v>
      </c>
      <c r="K427" s="334" t="s">
        <v>49</v>
      </c>
      <c r="L427" s="335" t="s">
        <v>1418</v>
      </c>
      <c r="M427" s="335" t="s">
        <v>34</v>
      </c>
      <c r="N427" s="334">
        <v>648582</v>
      </c>
      <c r="O427" s="334" t="s">
        <v>1321</v>
      </c>
      <c r="P427" s="338">
        <v>44678</v>
      </c>
      <c r="Q427" s="339"/>
      <c r="R427" s="339"/>
      <c r="S427" s="334">
        <v>7</v>
      </c>
      <c r="T427" s="336"/>
      <c r="U427" s="647"/>
      <c r="V427" s="336"/>
      <c r="W427" s="647"/>
      <c r="X427" s="336"/>
      <c r="Y427" s="647"/>
      <c r="Z427" s="336"/>
      <c r="AA427" s="647"/>
      <c r="AB427" s="336"/>
      <c r="AC427" s="340"/>
      <c r="AD427" s="813">
        <v>0</v>
      </c>
      <c r="AE427" s="337" t="s">
        <v>1758</v>
      </c>
      <c r="AF427" s="787" t="s">
        <v>1755</v>
      </c>
      <c r="AG427" s="341" t="s">
        <v>1436</v>
      </c>
      <c r="AH427" s="341" t="s">
        <v>1737</v>
      </c>
      <c r="AI427" s="341">
        <v>0</v>
      </c>
      <c r="AJ427" s="341">
        <v>0</v>
      </c>
      <c r="AK427" s="341">
        <v>0</v>
      </c>
      <c r="AL427" s="336">
        <v>8.0000000000000002E-3</v>
      </c>
      <c r="AM427" s="336">
        <v>0.2</v>
      </c>
      <c r="AN427" s="647" t="s">
        <v>2152</v>
      </c>
      <c r="AO427" s="334" t="s">
        <v>1324</v>
      </c>
      <c r="AP427" s="337" t="s">
        <v>1757</v>
      </c>
      <c r="AQ427" s="343" t="s">
        <v>679</v>
      </c>
      <c r="AR427" s="336">
        <v>2.66666666666667E-3</v>
      </c>
      <c r="AS427" s="336">
        <v>2.66666666666667E-3</v>
      </c>
      <c r="AT427" s="336" t="s">
        <v>1418</v>
      </c>
      <c r="AW427" s="192"/>
      <c r="AX427" s="192"/>
      <c r="AY427" s="178"/>
      <c r="AZ427" s="178"/>
      <c r="BA427" s="178"/>
      <c r="BB427" s="794"/>
      <c r="BC427" s="178"/>
      <c r="BD427" s="178"/>
      <c r="BE427" s="178"/>
      <c r="BF427" s="178"/>
      <c r="BG427" s="794"/>
      <c r="BH427" s="180"/>
      <c r="BI427" s="193"/>
      <c r="BJ427" s="193"/>
      <c r="BK427" s="193"/>
      <c r="BL427" s="180"/>
      <c r="BM427" s="180"/>
      <c r="BN427" s="180"/>
      <c r="BO427" s="180"/>
      <c r="BP427" s="180"/>
      <c r="BQ427" s="180"/>
      <c r="BR427" s="180"/>
      <c r="BS427" s="180"/>
      <c r="BT427" s="181"/>
      <c r="BU427" s="182"/>
      <c r="BV427" s="183"/>
      <c r="BW427" s="179"/>
    </row>
    <row r="428" spans="2:75" customFormat="1" ht="18.75">
      <c r="B428" s="330" t="s">
        <v>417</v>
      </c>
      <c r="C428" s="331">
        <v>36017289000107</v>
      </c>
      <c r="D428" s="332" t="s">
        <v>11</v>
      </c>
      <c r="E428" s="332" t="s">
        <v>620</v>
      </c>
      <c r="F428" s="332" t="s">
        <v>663</v>
      </c>
      <c r="G428" s="333" t="s">
        <v>738</v>
      </c>
      <c r="H428" s="333" t="s">
        <v>34</v>
      </c>
      <c r="I428" s="333" t="s">
        <v>34</v>
      </c>
      <c r="J428" s="333" t="s">
        <v>608</v>
      </c>
      <c r="K428" s="334" t="s">
        <v>48</v>
      </c>
      <c r="L428" s="335" t="s">
        <v>1418</v>
      </c>
      <c r="M428" s="335" t="s">
        <v>1415</v>
      </c>
      <c r="N428" s="334">
        <v>546496</v>
      </c>
      <c r="O428" s="334" t="s">
        <v>1321</v>
      </c>
      <c r="P428" s="338">
        <v>43836</v>
      </c>
      <c r="Q428" s="339">
        <v>422.90656395000002</v>
      </c>
      <c r="R428" s="339">
        <v>265.85178155483879</v>
      </c>
      <c r="S428" s="334">
        <v>7</v>
      </c>
      <c r="T428" s="336">
        <v>0.10853535402682724</v>
      </c>
      <c r="U428" s="647">
        <v>1.0614795007623219</v>
      </c>
      <c r="V428" s="336">
        <v>0.12371396497555098</v>
      </c>
      <c r="W428" s="647">
        <v>1.0646509373379636</v>
      </c>
      <c r="X428" s="336">
        <v>0.17078078533807117</v>
      </c>
      <c r="Y428" s="647">
        <v>1.10800082781777</v>
      </c>
      <c r="Z428" s="336"/>
      <c r="AA428" s="647"/>
      <c r="AB428" s="336">
        <v>2.5585126628649662E-3</v>
      </c>
      <c r="AC428" s="340">
        <v>2.9362886092094449</v>
      </c>
      <c r="AD428" s="813">
        <v>0</v>
      </c>
      <c r="AE428" s="337" t="s">
        <v>1990</v>
      </c>
      <c r="AF428" s="787" t="s">
        <v>1794</v>
      </c>
      <c r="AG428" s="341" t="s">
        <v>736</v>
      </c>
      <c r="AH428" s="341" t="s">
        <v>1742</v>
      </c>
      <c r="AI428" s="341">
        <v>100</v>
      </c>
      <c r="AJ428" s="341">
        <v>100</v>
      </c>
      <c r="AK428" s="341">
        <v>100</v>
      </c>
      <c r="AL428" s="336">
        <v>5.0000000000000001E-3</v>
      </c>
      <c r="AM428" s="336">
        <v>0</v>
      </c>
      <c r="AN428" s="647" t="s">
        <v>64</v>
      </c>
      <c r="AO428" s="334" t="s">
        <v>1324</v>
      </c>
      <c r="AP428" s="337" t="s">
        <v>1744</v>
      </c>
      <c r="AQ428" s="343" t="s">
        <v>675</v>
      </c>
      <c r="AR428" s="336">
        <v>8.0000000000000004E-4</v>
      </c>
      <c r="AS428" s="336">
        <v>8.0000000000000004E-4</v>
      </c>
      <c r="AT428" s="336" t="s">
        <v>1418</v>
      </c>
      <c r="AW428" s="192"/>
      <c r="AX428" s="192"/>
      <c r="AY428" s="178"/>
      <c r="AZ428" s="178"/>
      <c r="BA428" s="178"/>
      <c r="BB428" s="794"/>
      <c r="BC428" s="178"/>
      <c r="BD428" s="178"/>
      <c r="BE428" s="178"/>
      <c r="BF428" s="178"/>
      <c r="BG428" s="794"/>
      <c r="BH428" s="180"/>
      <c r="BI428" s="193"/>
      <c r="BJ428" s="193"/>
      <c r="BK428" s="193"/>
      <c r="BL428" s="180"/>
      <c r="BM428" s="180"/>
      <c r="BN428" s="180"/>
      <c r="BO428" s="180"/>
      <c r="BP428" s="180"/>
      <c r="BQ428" s="180"/>
      <c r="BR428" s="180"/>
      <c r="BS428" s="180"/>
      <c r="BT428" s="181"/>
      <c r="BU428" s="182"/>
      <c r="BV428" s="183"/>
      <c r="BW428" s="179"/>
    </row>
    <row r="429" spans="2:75" customFormat="1" ht="18.75">
      <c r="B429" s="330" t="s">
        <v>1258</v>
      </c>
      <c r="C429" s="331">
        <v>44209582000196</v>
      </c>
      <c r="D429" s="332" t="s">
        <v>14</v>
      </c>
      <c r="E429" s="332" t="s">
        <v>15</v>
      </c>
      <c r="F429" s="332" t="s">
        <v>701</v>
      </c>
      <c r="G429" s="333" t="s">
        <v>1418</v>
      </c>
      <c r="H429" s="333" t="s">
        <v>34</v>
      </c>
      <c r="I429" s="333" t="s">
        <v>34</v>
      </c>
      <c r="J429" s="333" t="s">
        <v>611</v>
      </c>
      <c r="K429" s="334" t="s">
        <v>49</v>
      </c>
      <c r="L429" s="335" t="s">
        <v>1418</v>
      </c>
      <c r="M429" s="335" t="s">
        <v>1415</v>
      </c>
      <c r="N429" s="334">
        <v>624985</v>
      </c>
      <c r="O429" s="334" t="s">
        <v>1321</v>
      </c>
      <c r="P429" s="338">
        <v>44523</v>
      </c>
      <c r="Q429" s="339"/>
      <c r="R429" s="339"/>
      <c r="S429" s="334">
        <v>7</v>
      </c>
      <c r="T429" s="336"/>
      <c r="U429" s="647"/>
      <c r="V429" s="336"/>
      <c r="W429" s="647"/>
      <c r="X429" s="336"/>
      <c r="Y429" s="647"/>
      <c r="Z429" s="336"/>
      <c r="AA429" s="647"/>
      <c r="AB429" s="336"/>
      <c r="AC429" s="340"/>
      <c r="AD429" s="813">
        <v>0</v>
      </c>
      <c r="AE429" s="337" t="s">
        <v>2009</v>
      </c>
      <c r="AF429" s="787" t="s">
        <v>1755</v>
      </c>
      <c r="AG429" s="341" t="s">
        <v>1436</v>
      </c>
      <c r="AH429" s="341" t="s">
        <v>1742</v>
      </c>
      <c r="AI429" s="341">
        <v>1000</v>
      </c>
      <c r="AJ429" s="341">
        <v>100</v>
      </c>
      <c r="AK429" s="341">
        <v>100</v>
      </c>
      <c r="AL429" s="336">
        <v>3.4000000000000002E-3</v>
      </c>
      <c r="AM429" s="336">
        <v>0</v>
      </c>
      <c r="AN429" s="647" t="s">
        <v>2152</v>
      </c>
      <c r="AO429" s="334" t="s">
        <v>1324</v>
      </c>
      <c r="AP429" s="337" t="s">
        <v>1757</v>
      </c>
      <c r="AQ429" s="343" t="s">
        <v>671</v>
      </c>
      <c r="AR429" s="336">
        <v>1.1332200000000001E-3</v>
      </c>
      <c r="AS429" s="336">
        <v>1.1332200000000001E-3</v>
      </c>
      <c r="AT429" s="336" t="s">
        <v>1418</v>
      </c>
      <c r="AW429" s="192"/>
      <c r="AX429" s="192"/>
      <c r="AY429" s="178"/>
      <c r="AZ429" s="178"/>
      <c r="BA429" s="178"/>
      <c r="BB429" s="794"/>
      <c r="BC429" s="178"/>
      <c r="BD429" s="178"/>
      <c r="BE429" s="178"/>
      <c r="BF429" s="178"/>
      <c r="BG429" s="794"/>
      <c r="BH429" s="180"/>
      <c r="BI429" s="193"/>
      <c r="BJ429" s="193"/>
      <c r="BK429" s="193"/>
      <c r="BL429" s="180"/>
      <c r="BM429" s="180"/>
      <c r="BN429" s="180"/>
      <c r="BO429" s="180"/>
      <c r="BP429" s="180"/>
      <c r="BQ429" s="180"/>
      <c r="BR429" s="180"/>
      <c r="BS429" s="180"/>
      <c r="BT429" s="181"/>
      <c r="BU429" s="182"/>
      <c r="BV429" s="183"/>
      <c r="BW429" s="179"/>
    </row>
    <row r="430" spans="2:75" customFormat="1" ht="18.75">
      <c r="B430" s="330" t="s">
        <v>1259</v>
      </c>
      <c r="C430" s="331">
        <v>41545885000191</v>
      </c>
      <c r="D430" s="332" t="s">
        <v>14</v>
      </c>
      <c r="E430" s="332" t="s">
        <v>15</v>
      </c>
      <c r="F430" s="332" t="s">
        <v>701</v>
      </c>
      <c r="G430" s="333" t="s">
        <v>1418</v>
      </c>
      <c r="H430" s="333" t="s">
        <v>34</v>
      </c>
      <c r="I430" s="333" t="s">
        <v>34</v>
      </c>
      <c r="J430" s="333" t="s">
        <v>611</v>
      </c>
      <c r="K430" s="334" t="s">
        <v>49</v>
      </c>
      <c r="L430" s="335" t="s">
        <v>1418</v>
      </c>
      <c r="M430" s="335" t="s">
        <v>1415</v>
      </c>
      <c r="N430" s="334">
        <v>612618</v>
      </c>
      <c r="O430" s="334" t="s">
        <v>1321</v>
      </c>
      <c r="P430" s="338">
        <v>44306</v>
      </c>
      <c r="Q430" s="339">
        <v>0</v>
      </c>
      <c r="R430" s="339">
        <v>0</v>
      </c>
      <c r="S430" s="334">
        <v>7</v>
      </c>
      <c r="T430" s="336"/>
      <c r="U430" s="647"/>
      <c r="V430" s="336"/>
      <c r="W430" s="647"/>
      <c r="X430" s="336"/>
      <c r="Y430" s="647"/>
      <c r="Z430" s="336"/>
      <c r="AA430" s="647"/>
      <c r="AB430" s="336"/>
      <c r="AC430" s="340"/>
      <c r="AD430" s="813">
        <v>0</v>
      </c>
      <c r="AE430" s="337" t="s">
        <v>2009</v>
      </c>
      <c r="AF430" s="787" t="s">
        <v>1755</v>
      </c>
      <c r="AG430" s="341" t="s">
        <v>1436</v>
      </c>
      <c r="AH430" s="341" t="s">
        <v>1742</v>
      </c>
      <c r="AI430" s="341">
        <v>0</v>
      </c>
      <c r="AJ430" s="341">
        <v>0</v>
      </c>
      <c r="AK430" s="341">
        <v>0</v>
      </c>
      <c r="AL430" s="336">
        <v>5.0000000000000001E-4</v>
      </c>
      <c r="AM430" s="336">
        <v>0</v>
      </c>
      <c r="AN430" s="647" t="s">
        <v>34</v>
      </c>
      <c r="AO430" s="334" t="s">
        <v>1324</v>
      </c>
      <c r="AP430" s="337" t="s">
        <v>1757</v>
      </c>
      <c r="AQ430" s="343" t="s">
        <v>671</v>
      </c>
      <c r="AR430" s="336">
        <v>1.6665000000000001E-4</v>
      </c>
      <c r="AS430" s="336">
        <v>1.6665000000000001E-4</v>
      </c>
      <c r="AT430" s="336" t="s">
        <v>1418</v>
      </c>
      <c r="AW430" s="192"/>
      <c r="AX430" s="192"/>
      <c r="AY430" s="178"/>
      <c r="AZ430" s="178"/>
      <c r="BA430" s="178"/>
      <c r="BB430" s="794"/>
      <c r="BC430" s="178"/>
      <c r="BD430" s="178"/>
      <c r="BE430" s="178"/>
      <c r="BF430" s="178"/>
      <c r="BG430" s="794"/>
      <c r="BH430" s="180"/>
      <c r="BI430" s="193"/>
      <c r="BJ430" s="193"/>
      <c r="BK430" s="193"/>
      <c r="BL430" s="180"/>
      <c r="BM430" s="180"/>
      <c r="BN430" s="180"/>
      <c r="BO430" s="180"/>
      <c r="BP430" s="180"/>
      <c r="BQ430" s="180"/>
      <c r="BR430" s="180"/>
      <c r="BS430" s="180"/>
      <c r="BT430" s="181"/>
      <c r="BU430" s="182"/>
      <c r="BV430" s="183"/>
      <c r="BW430" s="179"/>
    </row>
    <row r="431" spans="2:75" customFormat="1" ht="18.75">
      <c r="B431" s="330" t="s">
        <v>1260</v>
      </c>
      <c r="C431" s="331">
        <v>43508446000134</v>
      </c>
      <c r="D431" s="332" t="s">
        <v>14</v>
      </c>
      <c r="E431" s="332" t="s">
        <v>15</v>
      </c>
      <c r="F431" s="332" t="s">
        <v>701</v>
      </c>
      <c r="G431" s="333" t="s">
        <v>1418</v>
      </c>
      <c r="H431" s="333" t="s">
        <v>34</v>
      </c>
      <c r="I431" s="333" t="s">
        <v>34</v>
      </c>
      <c r="J431" s="333" t="s">
        <v>611</v>
      </c>
      <c r="K431" s="334" t="s">
        <v>49</v>
      </c>
      <c r="L431" s="335" t="s">
        <v>1418</v>
      </c>
      <c r="M431" s="335" t="s">
        <v>1415</v>
      </c>
      <c r="N431" s="334">
        <v>615986</v>
      </c>
      <c r="O431" s="334" t="s">
        <v>1321</v>
      </c>
      <c r="P431" s="338">
        <v>44469</v>
      </c>
      <c r="Q431" s="339"/>
      <c r="R431" s="339"/>
      <c r="S431" s="334">
        <v>7</v>
      </c>
      <c r="T431" s="336"/>
      <c r="U431" s="647"/>
      <c r="V431" s="336"/>
      <c r="W431" s="647"/>
      <c r="X431" s="336"/>
      <c r="Y431" s="647"/>
      <c r="Z431" s="336"/>
      <c r="AA431" s="647"/>
      <c r="AB431" s="336"/>
      <c r="AC431" s="340"/>
      <c r="AD431" s="813">
        <v>0</v>
      </c>
      <c r="AE431" s="337" t="s">
        <v>2009</v>
      </c>
      <c r="AF431" s="787" t="s">
        <v>1755</v>
      </c>
      <c r="AG431" s="341" t="s">
        <v>1436</v>
      </c>
      <c r="AH431" s="341" t="s">
        <v>1742</v>
      </c>
      <c r="AI431" s="341">
        <v>0</v>
      </c>
      <c r="AJ431" s="341">
        <v>0</v>
      </c>
      <c r="AK431" s="341">
        <v>0</v>
      </c>
      <c r="AL431" s="336">
        <v>3.4000000000000002E-3</v>
      </c>
      <c r="AM431" s="336">
        <v>0</v>
      </c>
      <c r="AN431" s="647" t="s">
        <v>2152</v>
      </c>
      <c r="AO431" s="334" t="s">
        <v>1324</v>
      </c>
      <c r="AP431" s="337" t="s">
        <v>1757</v>
      </c>
      <c r="AQ431" s="343" t="s">
        <v>671</v>
      </c>
      <c r="AR431" s="336">
        <v>1.1332200000000001E-3</v>
      </c>
      <c r="AS431" s="336">
        <v>1.1332200000000001E-3</v>
      </c>
      <c r="AT431" s="336" t="s">
        <v>1418</v>
      </c>
      <c r="AW431" s="192"/>
      <c r="AX431" s="192"/>
      <c r="AY431" s="178"/>
      <c r="AZ431" s="178"/>
      <c r="BA431" s="178"/>
      <c r="BB431" s="794"/>
      <c r="BC431" s="178"/>
      <c r="BD431" s="178"/>
      <c r="BE431" s="178"/>
      <c r="BF431" s="178"/>
      <c r="BG431" s="794"/>
      <c r="BH431" s="180"/>
      <c r="BI431" s="193"/>
      <c r="BJ431" s="193"/>
      <c r="BK431" s="193"/>
      <c r="BL431" s="180"/>
      <c r="BM431" s="180"/>
      <c r="BN431" s="180"/>
      <c r="BO431" s="180"/>
      <c r="BP431" s="180"/>
      <c r="BQ431" s="180"/>
      <c r="BR431" s="180"/>
      <c r="BS431" s="180"/>
      <c r="BT431" s="181"/>
      <c r="BU431" s="182"/>
      <c r="BV431" s="183"/>
      <c r="BW431" s="179"/>
    </row>
    <row r="432" spans="2:75" customFormat="1" ht="18.75">
      <c r="B432" s="330" t="s">
        <v>1261</v>
      </c>
      <c r="C432" s="331">
        <v>44026806000124</v>
      </c>
      <c r="D432" s="332" t="s">
        <v>14</v>
      </c>
      <c r="E432" s="332" t="s">
        <v>15</v>
      </c>
      <c r="F432" s="332" t="s">
        <v>701</v>
      </c>
      <c r="G432" s="333" t="s">
        <v>1418</v>
      </c>
      <c r="H432" s="333" t="s">
        <v>34</v>
      </c>
      <c r="I432" s="333" t="s">
        <v>34</v>
      </c>
      <c r="J432" s="333" t="s">
        <v>611</v>
      </c>
      <c r="K432" s="334" t="s">
        <v>49</v>
      </c>
      <c r="L432" s="335" t="s">
        <v>1418</v>
      </c>
      <c r="M432" s="335" t="s">
        <v>1415</v>
      </c>
      <c r="N432" s="334">
        <v>626082</v>
      </c>
      <c r="O432" s="334" t="s">
        <v>1321</v>
      </c>
      <c r="P432" s="338">
        <v>44530</v>
      </c>
      <c r="Q432" s="339"/>
      <c r="R432" s="339"/>
      <c r="S432" s="334">
        <v>7</v>
      </c>
      <c r="T432" s="336"/>
      <c r="U432" s="647"/>
      <c r="V432" s="336"/>
      <c r="W432" s="647"/>
      <c r="X432" s="336"/>
      <c r="Y432" s="647"/>
      <c r="Z432" s="336"/>
      <c r="AA432" s="647"/>
      <c r="AB432" s="336"/>
      <c r="AC432" s="340"/>
      <c r="AD432" s="813">
        <v>0</v>
      </c>
      <c r="AE432" s="337" t="s">
        <v>2009</v>
      </c>
      <c r="AF432" s="787" t="s">
        <v>1755</v>
      </c>
      <c r="AG432" s="341" t="s">
        <v>1436</v>
      </c>
      <c r="AH432" s="341" t="s">
        <v>1742</v>
      </c>
      <c r="AI432" s="341">
        <v>1000</v>
      </c>
      <c r="AJ432" s="341">
        <v>100</v>
      </c>
      <c r="AK432" s="341">
        <v>100</v>
      </c>
      <c r="AL432" s="336">
        <v>3.4000000000000002E-3</v>
      </c>
      <c r="AM432" s="336">
        <v>0</v>
      </c>
      <c r="AN432" s="647" t="s">
        <v>2152</v>
      </c>
      <c r="AO432" s="334" t="s">
        <v>1324</v>
      </c>
      <c r="AP432" s="337" t="s">
        <v>1757</v>
      </c>
      <c r="AQ432" s="343" t="s">
        <v>671</v>
      </c>
      <c r="AR432" s="336">
        <v>1.1332200000000001E-3</v>
      </c>
      <c r="AS432" s="336">
        <v>1.1332200000000001E-3</v>
      </c>
      <c r="AT432" s="336" t="s">
        <v>1418</v>
      </c>
      <c r="AW432" s="192"/>
      <c r="AX432" s="192"/>
      <c r="AY432" s="178"/>
      <c r="AZ432" s="178"/>
      <c r="BA432" s="178"/>
      <c r="BB432" s="794"/>
      <c r="BC432" s="178"/>
      <c r="BD432" s="178"/>
      <c r="BE432" s="178"/>
      <c r="BF432" s="178"/>
      <c r="BG432" s="794"/>
      <c r="BH432" s="180"/>
      <c r="BI432" s="193"/>
      <c r="BJ432" s="193"/>
      <c r="BK432" s="193"/>
      <c r="BL432" s="180"/>
      <c r="BM432" s="180"/>
      <c r="BN432" s="180"/>
      <c r="BO432" s="180"/>
      <c r="BP432" s="180"/>
      <c r="BQ432" s="180"/>
      <c r="BR432" s="180"/>
      <c r="BS432" s="180"/>
      <c r="BT432" s="181"/>
      <c r="BU432" s="182"/>
      <c r="BV432" s="183"/>
      <c r="BW432" s="179"/>
    </row>
    <row r="433" spans="2:75" customFormat="1" ht="18.75">
      <c r="B433" s="330" t="s">
        <v>505</v>
      </c>
      <c r="C433" s="331">
        <v>36380409000128</v>
      </c>
      <c r="D433" s="332" t="s">
        <v>14</v>
      </c>
      <c r="E433" s="332" t="s">
        <v>15</v>
      </c>
      <c r="F433" s="332" t="s">
        <v>701</v>
      </c>
      <c r="G433" s="333" t="s">
        <v>1418</v>
      </c>
      <c r="H433" s="333" t="s">
        <v>34</v>
      </c>
      <c r="I433" s="333" t="s">
        <v>34</v>
      </c>
      <c r="J433" s="333" t="s">
        <v>611</v>
      </c>
      <c r="K433" s="334" t="s">
        <v>49</v>
      </c>
      <c r="L433" s="335" t="s">
        <v>1418</v>
      </c>
      <c r="M433" s="335" t="s">
        <v>1415</v>
      </c>
      <c r="N433" s="334">
        <v>530026</v>
      </c>
      <c r="O433" s="334" t="s">
        <v>1321</v>
      </c>
      <c r="P433" s="338">
        <v>43889</v>
      </c>
      <c r="Q433" s="339">
        <v>0</v>
      </c>
      <c r="R433" s="339">
        <v>0</v>
      </c>
      <c r="S433" s="334">
        <v>7</v>
      </c>
      <c r="T433" s="336"/>
      <c r="U433" s="647"/>
      <c r="V433" s="336"/>
      <c r="W433" s="647"/>
      <c r="X433" s="336"/>
      <c r="Y433" s="647"/>
      <c r="Z433" s="336"/>
      <c r="AA433" s="647"/>
      <c r="AB433" s="336"/>
      <c r="AC433" s="340"/>
      <c r="AD433" s="813">
        <v>0</v>
      </c>
      <c r="AE433" s="337" t="s">
        <v>2009</v>
      </c>
      <c r="AF433" s="787" t="s">
        <v>1755</v>
      </c>
      <c r="AG433" s="341" t="s">
        <v>1436</v>
      </c>
      <c r="AH433" s="341" t="s">
        <v>1742</v>
      </c>
      <c r="AI433" s="341">
        <v>1000</v>
      </c>
      <c r="AJ433" s="341">
        <v>0</v>
      </c>
      <c r="AK433" s="341">
        <v>0</v>
      </c>
      <c r="AL433" s="336">
        <v>5.0000000000000001E-4</v>
      </c>
      <c r="AM433" s="336">
        <v>0</v>
      </c>
      <c r="AN433" s="647" t="s">
        <v>34</v>
      </c>
      <c r="AO433" s="334" t="s">
        <v>1324</v>
      </c>
      <c r="AP433" s="337" t="s">
        <v>1757</v>
      </c>
      <c r="AQ433" s="343" t="s">
        <v>668</v>
      </c>
      <c r="AR433" s="336">
        <v>1.6665000000000001E-4</v>
      </c>
      <c r="AS433" s="336">
        <v>1.6665000000000001E-4</v>
      </c>
      <c r="AT433" s="336" t="s">
        <v>1418</v>
      </c>
      <c r="AW433" s="192"/>
      <c r="AX433" s="192"/>
      <c r="AY433" s="178"/>
      <c r="AZ433" s="178"/>
      <c r="BA433" s="178"/>
      <c r="BB433" s="794"/>
      <c r="BC433" s="178"/>
      <c r="BD433" s="178"/>
      <c r="BE433" s="178"/>
      <c r="BF433" s="178"/>
      <c r="BG433" s="794"/>
      <c r="BH433" s="180"/>
      <c r="BI433" s="193"/>
      <c r="BJ433" s="193"/>
      <c r="BK433" s="193"/>
      <c r="BL433" s="180"/>
      <c r="BM433" s="180"/>
      <c r="BN433" s="180"/>
      <c r="BO433" s="180"/>
      <c r="BP433" s="180"/>
      <c r="BQ433" s="180"/>
      <c r="BR433" s="180"/>
      <c r="BS433" s="180"/>
      <c r="BT433" s="181"/>
      <c r="BU433" s="182"/>
      <c r="BV433" s="183"/>
      <c r="BW433" s="179"/>
    </row>
    <row r="434" spans="2:75" customFormat="1" ht="18.75">
      <c r="B434" s="330" t="s">
        <v>1500</v>
      </c>
      <c r="C434" s="331">
        <v>38377278000155</v>
      </c>
      <c r="D434" s="332" t="s">
        <v>14</v>
      </c>
      <c r="E434" s="332" t="s">
        <v>616</v>
      </c>
      <c r="F434" s="332" t="s">
        <v>617</v>
      </c>
      <c r="G434" s="333" t="s">
        <v>34</v>
      </c>
      <c r="H434" s="333" t="s">
        <v>34</v>
      </c>
      <c r="I434" s="333" t="s">
        <v>34</v>
      </c>
      <c r="J434" s="333" t="s">
        <v>608</v>
      </c>
      <c r="K434" s="334" t="s">
        <v>48</v>
      </c>
      <c r="L434" s="335" t="s">
        <v>1418</v>
      </c>
      <c r="M434" s="335" t="s">
        <v>1418</v>
      </c>
      <c r="N434" s="334">
        <v>576743</v>
      </c>
      <c r="O434" s="334" t="s">
        <v>1321</v>
      </c>
      <c r="P434" s="338">
        <v>44237</v>
      </c>
      <c r="Q434" s="339">
        <v>1.5627900000000001E-3</v>
      </c>
      <c r="R434" s="339">
        <v>14.158335209336739</v>
      </c>
      <c r="S434" s="334">
        <v>7</v>
      </c>
      <c r="T434" s="336">
        <v>-0.38463894614805882</v>
      </c>
      <c r="U434" s="647">
        <v>-3.7617821417901203</v>
      </c>
      <c r="V434" s="336">
        <v>-0.38861776326577491</v>
      </c>
      <c r="W434" s="647">
        <v>-3.3443456929769897</v>
      </c>
      <c r="X434" s="336"/>
      <c r="Y434" s="647"/>
      <c r="Z434" s="336"/>
      <c r="AA434" s="647"/>
      <c r="AB434" s="336">
        <v>0.2415391750238495</v>
      </c>
      <c r="AC434" s="340">
        <v>-2.0900096085986535</v>
      </c>
      <c r="AD434" s="813">
        <v>0</v>
      </c>
      <c r="AE434" s="337" t="s">
        <v>1863</v>
      </c>
      <c r="AF434" s="787" t="s">
        <v>1736</v>
      </c>
      <c r="AG434" s="341" t="s">
        <v>1437</v>
      </c>
      <c r="AH434" s="341" t="s">
        <v>1737</v>
      </c>
      <c r="AI434" s="341">
        <v>500</v>
      </c>
      <c r="AJ434" s="341">
        <v>0</v>
      </c>
      <c r="AK434" s="341">
        <v>100</v>
      </c>
      <c r="AL434" s="336">
        <v>2.1000000000000001E-2</v>
      </c>
      <c r="AM434" s="336">
        <v>0.1</v>
      </c>
      <c r="AN434" s="647" t="s">
        <v>34</v>
      </c>
      <c r="AO434" s="334" t="s">
        <v>1324</v>
      </c>
      <c r="AP434" s="337" t="s">
        <v>1739</v>
      </c>
      <c r="AQ434" s="343" t="s">
        <v>687</v>
      </c>
      <c r="AR434" s="336">
        <v>4.0000000000000001E-3</v>
      </c>
      <c r="AS434" s="336">
        <v>4.0000000000000001E-3</v>
      </c>
      <c r="AT434" s="336" t="s">
        <v>1418</v>
      </c>
      <c r="AW434" s="192"/>
      <c r="AX434" s="192"/>
      <c r="AY434" s="178"/>
      <c r="AZ434" s="178"/>
      <c r="BA434" s="178"/>
      <c r="BB434" s="794"/>
      <c r="BC434" s="178"/>
      <c r="BD434" s="178"/>
      <c r="BE434" s="178"/>
      <c r="BF434" s="178"/>
      <c r="BG434" s="794"/>
      <c r="BH434" s="180"/>
      <c r="BI434" s="193"/>
      <c r="BJ434" s="193"/>
      <c r="BK434" s="193"/>
      <c r="BL434" s="180"/>
      <c r="BM434" s="180"/>
      <c r="BN434" s="180"/>
      <c r="BO434" s="180"/>
      <c r="BP434" s="180"/>
      <c r="BQ434" s="180"/>
      <c r="BR434" s="180"/>
      <c r="BS434" s="180"/>
      <c r="BT434" s="181"/>
      <c r="BU434" s="182"/>
      <c r="BV434" s="183"/>
      <c r="BW434" s="179"/>
    </row>
    <row r="435" spans="2:75" customFormat="1" ht="18.75">
      <c r="B435" s="330" t="s">
        <v>1610</v>
      </c>
      <c r="C435" s="331">
        <v>34979876000143</v>
      </c>
      <c r="D435" s="332" t="s">
        <v>13</v>
      </c>
      <c r="E435" s="332" t="s">
        <v>616</v>
      </c>
      <c r="F435" s="332" t="s">
        <v>617</v>
      </c>
      <c r="G435" s="333" t="s">
        <v>34</v>
      </c>
      <c r="H435" s="333" t="s">
        <v>1337</v>
      </c>
      <c r="I435" s="333" t="s">
        <v>34</v>
      </c>
      <c r="J435" s="333" t="s">
        <v>608</v>
      </c>
      <c r="K435" s="334" t="s">
        <v>48</v>
      </c>
      <c r="L435" s="335" t="s">
        <v>1418</v>
      </c>
      <c r="M435" s="335" t="s">
        <v>1418</v>
      </c>
      <c r="N435" s="334">
        <v>536474</v>
      </c>
      <c r="O435" s="334" t="s">
        <v>1321</v>
      </c>
      <c r="P435" s="338">
        <v>43968</v>
      </c>
      <c r="Q435" s="339">
        <v>89.732932289999994</v>
      </c>
      <c r="R435" s="339">
        <v>114.44119344380957</v>
      </c>
      <c r="S435" s="334">
        <v>7</v>
      </c>
      <c r="T435" s="336">
        <v>7.0235901573677983E-2</v>
      </c>
      <c r="U435" s="647">
        <v>0.68690953658833964</v>
      </c>
      <c r="V435" s="336">
        <v>9.540001282068955E-2</v>
      </c>
      <c r="W435" s="647">
        <v>0.82098826184799123</v>
      </c>
      <c r="X435" s="336">
        <v>0.21459415179704955</v>
      </c>
      <c r="Y435" s="647">
        <v>1.3922555594606361</v>
      </c>
      <c r="Z435" s="336"/>
      <c r="AA435" s="647"/>
      <c r="AB435" s="336">
        <v>4.0209640568499252E-2</v>
      </c>
      <c r="AC435" s="340">
        <v>-0.5173242106190078</v>
      </c>
      <c r="AD435" s="813">
        <v>0</v>
      </c>
      <c r="AE435" s="337" t="s">
        <v>1797</v>
      </c>
      <c r="AF435" s="787" t="s">
        <v>1755</v>
      </c>
      <c r="AG435" s="341" t="s">
        <v>1436</v>
      </c>
      <c r="AH435" s="341" t="s">
        <v>1812</v>
      </c>
      <c r="AI435" s="341">
        <v>0</v>
      </c>
      <c r="AJ435" s="341">
        <v>0</v>
      </c>
      <c r="AK435" s="341">
        <v>0</v>
      </c>
      <c r="AL435" s="336">
        <v>0.01</v>
      </c>
      <c r="AM435" s="336">
        <v>0.2</v>
      </c>
      <c r="AN435" s="647" t="s">
        <v>34</v>
      </c>
      <c r="AO435" s="334" t="s">
        <v>1321</v>
      </c>
      <c r="AP435" s="337" t="s">
        <v>1757</v>
      </c>
      <c r="AQ435" s="343" t="s">
        <v>2202</v>
      </c>
      <c r="AR435" s="336">
        <v>0</v>
      </c>
      <c r="AS435" s="336">
        <v>0</v>
      </c>
      <c r="AT435" s="336" t="s">
        <v>1418</v>
      </c>
      <c r="AW435" s="192"/>
      <c r="AX435" s="192"/>
      <c r="AY435" s="178"/>
      <c r="AZ435" s="178"/>
      <c r="BA435" s="178"/>
      <c r="BB435" s="794"/>
      <c r="BC435" s="178"/>
      <c r="BD435" s="178"/>
      <c r="BE435" s="178"/>
      <c r="BF435" s="178"/>
      <c r="BG435" s="794"/>
      <c r="BH435" s="180"/>
      <c r="BI435" s="193"/>
      <c r="BJ435" s="193"/>
      <c r="BK435" s="193"/>
      <c r="BL435" s="180"/>
      <c r="BM435" s="180"/>
      <c r="BN435" s="180"/>
      <c r="BO435" s="180"/>
      <c r="BP435" s="180"/>
      <c r="BQ435" s="180"/>
      <c r="BR435" s="180"/>
      <c r="BS435" s="180"/>
      <c r="BT435" s="181"/>
      <c r="BU435" s="182"/>
      <c r="BV435" s="183"/>
      <c r="BW435" s="179"/>
    </row>
    <row r="436" spans="2:75" customFormat="1" ht="18.75">
      <c r="B436" s="330" t="s">
        <v>954</v>
      </c>
      <c r="C436" s="331">
        <v>41969176000133</v>
      </c>
      <c r="D436" s="332" t="s">
        <v>13</v>
      </c>
      <c r="E436" s="332" t="s">
        <v>615</v>
      </c>
      <c r="F436" s="332" t="s">
        <v>619</v>
      </c>
      <c r="G436" s="333" t="s">
        <v>34</v>
      </c>
      <c r="H436" s="333" t="s">
        <v>1338</v>
      </c>
      <c r="I436" s="333" t="s">
        <v>34</v>
      </c>
      <c r="J436" s="333" t="s">
        <v>1418</v>
      </c>
      <c r="K436" s="334" t="s">
        <v>48</v>
      </c>
      <c r="L436" s="335" t="s">
        <v>1418</v>
      </c>
      <c r="M436" s="335" t="s">
        <v>34</v>
      </c>
      <c r="N436" s="334">
        <v>611069</v>
      </c>
      <c r="O436" s="334" t="s">
        <v>1321</v>
      </c>
      <c r="P436" s="338">
        <v>44422</v>
      </c>
      <c r="Q436" s="339">
        <v>20.047826329999999</v>
      </c>
      <c r="R436" s="339">
        <v>15.723251127862907</v>
      </c>
      <c r="S436" s="334">
        <v>7</v>
      </c>
      <c r="T436" s="336">
        <v>8.1469892215766837E-2</v>
      </c>
      <c r="U436" s="647">
        <v>0.79677835201032277</v>
      </c>
      <c r="V436" s="336">
        <v>0.13438171253165887</v>
      </c>
      <c r="W436" s="647">
        <v>1.156454861310003</v>
      </c>
      <c r="X436" s="336"/>
      <c r="Y436" s="647"/>
      <c r="Z436" s="336"/>
      <c r="AA436" s="647"/>
      <c r="AB436" s="336">
        <v>6.3271863551935037E-2</v>
      </c>
      <c r="AC436" s="340">
        <v>0.28733592032852978</v>
      </c>
      <c r="AD436" s="813">
        <v>41969199000148</v>
      </c>
      <c r="AE436" s="337" t="s">
        <v>2072</v>
      </c>
      <c r="AF436" s="787" t="s">
        <v>1778</v>
      </c>
      <c r="AG436" s="341" t="s">
        <v>59</v>
      </c>
      <c r="AH436" s="341" t="s">
        <v>1742</v>
      </c>
      <c r="AI436" s="341">
        <v>500</v>
      </c>
      <c r="AJ436" s="341">
        <v>100</v>
      </c>
      <c r="AK436" s="341">
        <v>500</v>
      </c>
      <c r="AL436" s="336">
        <v>0</v>
      </c>
      <c r="AM436" s="336">
        <v>0</v>
      </c>
      <c r="AN436" s="647" t="s">
        <v>64</v>
      </c>
      <c r="AO436" s="334" t="s">
        <v>1324</v>
      </c>
      <c r="AP436" s="337" t="s">
        <v>1757</v>
      </c>
      <c r="AQ436" s="343" t="s">
        <v>664</v>
      </c>
      <c r="AR436" s="336">
        <v>3.7799999999999999E-3</v>
      </c>
      <c r="AS436" s="336">
        <v>3.7799999999999999E-3</v>
      </c>
      <c r="AT436" s="336" t="s">
        <v>1418</v>
      </c>
      <c r="AW436" s="192"/>
      <c r="AX436" s="192"/>
      <c r="AY436" s="178"/>
      <c r="AZ436" s="178"/>
      <c r="BA436" s="178"/>
      <c r="BB436" s="794"/>
      <c r="BC436" s="178"/>
      <c r="BD436" s="178"/>
      <c r="BE436" s="178"/>
      <c r="BF436" s="178"/>
      <c r="BG436" s="794"/>
      <c r="BH436" s="180"/>
      <c r="BI436" s="193"/>
      <c r="BJ436" s="193"/>
      <c r="BK436" s="193"/>
      <c r="BL436" s="180"/>
      <c r="BM436" s="180"/>
      <c r="BN436" s="180"/>
      <c r="BO436" s="180"/>
      <c r="BP436" s="180"/>
      <c r="BQ436" s="180"/>
      <c r="BR436" s="180"/>
      <c r="BS436" s="180"/>
      <c r="BT436" s="181"/>
      <c r="BU436" s="182"/>
      <c r="BV436" s="183"/>
      <c r="BW436" s="179"/>
    </row>
    <row r="437" spans="2:75" customFormat="1" ht="18.75">
      <c r="B437" s="330" t="s">
        <v>266</v>
      </c>
      <c r="C437" s="331">
        <v>26725138000141</v>
      </c>
      <c r="D437" s="332" t="s">
        <v>13</v>
      </c>
      <c r="E437" s="332" t="s">
        <v>615</v>
      </c>
      <c r="F437" s="332" t="s">
        <v>619</v>
      </c>
      <c r="G437" s="333" t="s">
        <v>34</v>
      </c>
      <c r="H437" s="333" t="s">
        <v>1338</v>
      </c>
      <c r="I437" s="333" t="s">
        <v>34</v>
      </c>
      <c r="J437" s="333" t="s">
        <v>1418</v>
      </c>
      <c r="K437" s="334" t="s">
        <v>48</v>
      </c>
      <c r="L437" s="335" t="s">
        <v>1418</v>
      </c>
      <c r="M437" s="335" t="s">
        <v>34</v>
      </c>
      <c r="N437" s="334">
        <v>433543</v>
      </c>
      <c r="O437" s="334" t="s">
        <v>1321</v>
      </c>
      <c r="P437" s="338">
        <v>42753</v>
      </c>
      <c r="Q437" s="339">
        <v>16.64461</v>
      </c>
      <c r="R437" s="339">
        <v>35.773435554216874</v>
      </c>
      <c r="S437" s="334">
        <v>7</v>
      </c>
      <c r="T437" s="336">
        <v>9.7723103833916802E-2</v>
      </c>
      <c r="U437" s="647">
        <v>0.95573532145968598</v>
      </c>
      <c r="V437" s="336">
        <v>7.0919464107618735E-2</v>
      </c>
      <c r="W437" s="647">
        <v>0.61031488201517059</v>
      </c>
      <c r="X437" s="336">
        <v>0.11426804995227013</v>
      </c>
      <c r="Y437" s="647">
        <v>0.74135444271208273</v>
      </c>
      <c r="Z437" s="336">
        <v>0.28853430906900668</v>
      </c>
      <c r="AA437" s="647">
        <v>1.5120224663979753</v>
      </c>
      <c r="AB437" s="336">
        <v>9.1200592487832147E-2</v>
      </c>
      <c r="AC437" s="340">
        <v>-0.49650959543366102</v>
      </c>
      <c r="AD437" s="813">
        <v>26725144000107</v>
      </c>
      <c r="AE437" s="337" t="s">
        <v>1957</v>
      </c>
      <c r="AF437" s="787" t="s">
        <v>1780</v>
      </c>
      <c r="AG437" s="341" t="s">
        <v>719</v>
      </c>
      <c r="AH437" s="341" t="s">
        <v>1742</v>
      </c>
      <c r="AI437" s="341">
        <v>5000</v>
      </c>
      <c r="AJ437" s="341">
        <v>1000</v>
      </c>
      <c r="AK437" s="341">
        <v>4000</v>
      </c>
      <c r="AL437" s="336">
        <v>1.4999999999999999E-2</v>
      </c>
      <c r="AM437" s="336">
        <v>0.2</v>
      </c>
      <c r="AN437" s="647" t="s">
        <v>64</v>
      </c>
      <c r="AO437" s="334" t="s">
        <v>1324</v>
      </c>
      <c r="AP437" s="337" t="s">
        <v>1757</v>
      </c>
      <c r="AQ437" s="343" t="s">
        <v>668</v>
      </c>
      <c r="AR437" s="336">
        <v>5.0000000000000001E-3</v>
      </c>
      <c r="AS437" s="336">
        <v>5.0000000000000001E-3</v>
      </c>
      <c r="AT437" s="336" t="s">
        <v>1418</v>
      </c>
      <c r="AW437" s="192"/>
      <c r="AX437" s="192"/>
      <c r="AY437" s="178"/>
      <c r="AZ437" s="178"/>
      <c r="BA437" s="178"/>
      <c r="BB437" s="794"/>
      <c r="BC437" s="178"/>
      <c r="BD437" s="178"/>
      <c r="BE437" s="178"/>
      <c r="BF437" s="178"/>
      <c r="BG437" s="794"/>
      <c r="BH437" s="180"/>
      <c r="BI437" s="193"/>
      <c r="BJ437" s="193"/>
      <c r="BK437" s="193"/>
      <c r="BL437" s="180"/>
      <c r="BM437" s="180"/>
      <c r="BN437" s="180"/>
      <c r="BO437" s="180"/>
      <c r="BP437" s="180"/>
      <c r="BQ437" s="180"/>
      <c r="BR437" s="180"/>
      <c r="BS437" s="180"/>
      <c r="BT437" s="181"/>
      <c r="BU437" s="182"/>
      <c r="BV437" s="183"/>
      <c r="BW437" s="179"/>
    </row>
    <row r="438" spans="2:75" customFormat="1" ht="18.75">
      <c r="B438" s="330" t="s">
        <v>499</v>
      </c>
      <c r="C438" s="331">
        <v>42480017000133</v>
      </c>
      <c r="D438" s="332" t="s">
        <v>14</v>
      </c>
      <c r="E438" s="332" t="s">
        <v>607</v>
      </c>
      <c r="F438" s="332" t="s">
        <v>860</v>
      </c>
      <c r="G438" s="333" t="s">
        <v>1418</v>
      </c>
      <c r="H438" s="333" t="s">
        <v>34</v>
      </c>
      <c r="I438" s="333" t="s">
        <v>34</v>
      </c>
      <c r="J438" s="333" t="s">
        <v>611</v>
      </c>
      <c r="K438" s="334" t="s">
        <v>48</v>
      </c>
      <c r="L438" s="335" t="s">
        <v>1418</v>
      </c>
      <c r="M438" s="335" t="s">
        <v>1415</v>
      </c>
      <c r="N438" s="334">
        <v>601551</v>
      </c>
      <c r="O438" s="334" t="s">
        <v>1321</v>
      </c>
      <c r="P438" s="338">
        <v>44394</v>
      </c>
      <c r="Q438" s="339">
        <v>2.7026110399999999</v>
      </c>
      <c r="R438" s="339">
        <v>4.1425278645774624</v>
      </c>
      <c r="S438" s="334">
        <v>7</v>
      </c>
      <c r="T438" s="336">
        <v>-0.21875684522023953</v>
      </c>
      <c r="U438" s="647">
        <v>-2.139449481090971</v>
      </c>
      <c r="V438" s="336">
        <v>-0.21875684522023953</v>
      </c>
      <c r="W438" s="647">
        <v>-1.8825658070117688</v>
      </c>
      <c r="X438" s="336"/>
      <c r="Y438" s="647"/>
      <c r="Z438" s="336"/>
      <c r="AA438" s="647"/>
      <c r="AB438" s="336">
        <v>0.28777594637059867</v>
      </c>
      <c r="AC438" s="340">
        <v>-1.1639550936475482</v>
      </c>
      <c r="AD438" s="813">
        <v>0</v>
      </c>
      <c r="AE438" s="337" t="s">
        <v>2009</v>
      </c>
      <c r="AF438" s="787" t="s">
        <v>1755</v>
      </c>
      <c r="AG438" s="341" t="s">
        <v>1436</v>
      </c>
      <c r="AH438" s="341" t="s">
        <v>1812</v>
      </c>
      <c r="AI438" s="341">
        <v>100</v>
      </c>
      <c r="AJ438" s="341">
        <v>100</v>
      </c>
      <c r="AK438" s="341">
        <v>100</v>
      </c>
      <c r="AL438" s="336">
        <v>0</v>
      </c>
      <c r="AM438" s="336">
        <v>0</v>
      </c>
      <c r="AN438" s="647" t="s">
        <v>34</v>
      </c>
      <c r="AO438" s="334" t="s">
        <v>1324</v>
      </c>
      <c r="AP438" s="337" t="s">
        <v>1739</v>
      </c>
      <c r="AQ438" s="343" t="s">
        <v>659</v>
      </c>
      <c r="AR438" s="336">
        <v>2.9997000000000001E-3</v>
      </c>
      <c r="AS438" s="336">
        <v>2.9997000000000001E-3</v>
      </c>
      <c r="AT438" s="336" t="s">
        <v>1418</v>
      </c>
      <c r="AW438" s="192"/>
      <c r="AX438" s="192"/>
      <c r="AY438" s="178"/>
      <c r="AZ438" s="178"/>
      <c r="BA438" s="178"/>
      <c r="BB438" s="794"/>
      <c r="BC438" s="178"/>
      <c r="BD438" s="178"/>
      <c r="BE438" s="178"/>
      <c r="BF438" s="178"/>
      <c r="BG438" s="794"/>
      <c r="BH438" s="180"/>
      <c r="BI438" s="193"/>
      <c r="BJ438" s="193"/>
      <c r="BK438" s="193"/>
      <c r="BL438" s="180"/>
      <c r="BM438" s="180"/>
      <c r="BN438" s="180"/>
      <c r="BO438" s="180"/>
      <c r="BP438" s="180"/>
      <c r="BQ438" s="180"/>
      <c r="BR438" s="180"/>
      <c r="BS438" s="180"/>
      <c r="BT438" s="181"/>
      <c r="BU438" s="182"/>
      <c r="BV438" s="183"/>
      <c r="BW438" s="179"/>
    </row>
    <row r="439" spans="2:75" customFormat="1" ht="18.75">
      <c r="B439" s="330" t="s">
        <v>1719</v>
      </c>
      <c r="C439" s="331">
        <v>42730540000170</v>
      </c>
      <c r="D439" s="332" t="s">
        <v>14</v>
      </c>
      <c r="E439" s="332" t="s">
        <v>607</v>
      </c>
      <c r="F439" s="332" t="s">
        <v>860</v>
      </c>
      <c r="G439" s="333" t="s">
        <v>1418</v>
      </c>
      <c r="H439" s="333" t="s">
        <v>34</v>
      </c>
      <c r="I439" s="333" t="s">
        <v>34</v>
      </c>
      <c r="J439" s="333" t="s">
        <v>611</v>
      </c>
      <c r="K439" s="334" t="s">
        <v>48</v>
      </c>
      <c r="L439" s="335" t="s">
        <v>1418</v>
      </c>
      <c r="M439" s="335" t="s">
        <v>1418</v>
      </c>
      <c r="N439" s="334">
        <v>606308</v>
      </c>
      <c r="O439" s="334" t="s">
        <v>1321</v>
      </c>
      <c r="P439" s="338">
        <v>44419</v>
      </c>
      <c r="Q439" s="339"/>
      <c r="R439" s="339"/>
      <c r="S439" s="334">
        <v>7</v>
      </c>
      <c r="T439" s="336"/>
      <c r="U439" s="647"/>
      <c r="V439" s="336"/>
      <c r="W439" s="647"/>
      <c r="X439" s="336"/>
      <c r="Y439" s="647"/>
      <c r="Z439" s="336"/>
      <c r="AA439" s="647"/>
      <c r="AB439" s="336"/>
      <c r="AC439" s="340"/>
      <c r="AD439" s="813">
        <v>17036289000100</v>
      </c>
      <c r="AE439" s="337" t="s">
        <v>2009</v>
      </c>
      <c r="AF439" s="787" t="s">
        <v>1755</v>
      </c>
      <c r="AG439" s="341" t="s">
        <v>1436</v>
      </c>
      <c r="AH439" s="341" t="s">
        <v>1812</v>
      </c>
      <c r="AI439" s="341">
        <v>0</v>
      </c>
      <c r="AJ439" s="341">
        <v>0</v>
      </c>
      <c r="AK439" s="341">
        <v>0</v>
      </c>
      <c r="AL439" s="336">
        <v>0</v>
      </c>
      <c r="AM439" s="336">
        <v>0</v>
      </c>
      <c r="AN439" s="647" t="s">
        <v>34</v>
      </c>
      <c r="AO439" s="334" t="s">
        <v>1324</v>
      </c>
      <c r="AP439" s="337" t="s">
        <v>1739</v>
      </c>
      <c r="AQ439" s="343" t="s">
        <v>694</v>
      </c>
      <c r="AR439" s="336">
        <v>2.9997000000000001E-3</v>
      </c>
      <c r="AS439" s="336">
        <v>2.9997000000000001E-3</v>
      </c>
      <c r="AT439" s="336" t="s">
        <v>1418</v>
      </c>
      <c r="AW439" s="192"/>
      <c r="AX439" s="192"/>
      <c r="AY439" s="178"/>
      <c r="AZ439" s="178"/>
      <c r="BA439" s="178"/>
      <c r="BB439" s="794"/>
      <c r="BC439" s="178"/>
      <c r="BD439" s="178"/>
      <c r="BE439" s="178"/>
      <c r="BF439" s="178"/>
      <c r="BG439" s="794"/>
      <c r="BH439" s="180"/>
      <c r="BI439" s="193"/>
      <c r="BJ439" s="193"/>
      <c r="BK439" s="193"/>
      <c r="BL439" s="180"/>
      <c r="BM439" s="180"/>
      <c r="BN439" s="180"/>
      <c r="BO439" s="180"/>
      <c r="BP439" s="180"/>
      <c r="BQ439" s="180"/>
      <c r="BR439" s="180"/>
      <c r="BS439" s="180"/>
      <c r="BT439" s="181"/>
      <c r="BU439" s="182"/>
      <c r="BV439" s="183"/>
      <c r="BW439" s="179"/>
    </row>
    <row r="440" spans="2:75" customFormat="1" ht="18.75">
      <c r="B440" s="330" t="s">
        <v>2705</v>
      </c>
      <c r="C440" s="331">
        <v>37313900000107</v>
      </c>
      <c r="D440" s="332" t="s">
        <v>13</v>
      </c>
      <c r="E440" s="332" t="s">
        <v>1418</v>
      </c>
      <c r="F440" s="332" t="s">
        <v>1418</v>
      </c>
      <c r="G440" s="333" t="s">
        <v>1418</v>
      </c>
      <c r="H440" s="333" t="s">
        <v>1418</v>
      </c>
      <c r="I440" s="333" t="s">
        <v>1418</v>
      </c>
      <c r="J440" s="333" t="s">
        <v>608</v>
      </c>
      <c r="K440" s="334" t="s">
        <v>48</v>
      </c>
      <c r="L440" s="335" t="s">
        <v>1418</v>
      </c>
      <c r="M440" s="335" t="s">
        <v>1418</v>
      </c>
      <c r="N440" s="334">
        <v>567681</v>
      </c>
      <c r="O440" s="334" t="s">
        <v>1321</v>
      </c>
      <c r="P440" s="338">
        <v>44188</v>
      </c>
      <c r="Q440" s="339"/>
      <c r="R440" s="339"/>
      <c r="S440" s="334">
        <v>8</v>
      </c>
      <c r="T440" s="336"/>
      <c r="U440" s="647"/>
      <c r="V440" s="336"/>
      <c r="W440" s="647"/>
      <c r="X440" s="336"/>
      <c r="Y440" s="647"/>
      <c r="Z440" s="336"/>
      <c r="AA440" s="647"/>
      <c r="AB440" s="336"/>
      <c r="AC440" s="340"/>
      <c r="AD440" s="813">
        <v>38120857000118</v>
      </c>
      <c r="AE440" s="337" t="s">
        <v>1848</v>
      </c>
      <c r="AF440" s="787" t="s">
        <v>1755</v>
      </c>
      <c r="AG440" s="341" t="s">
        <v>1436</v>
      </c>
      <c r="AH440" s="341" t="s">
        <v>2144</v>
      </c>
      <c r="AI440" s="341">
        <v>0</v>
      </c>
      <c r="AJ440" s="341">
        <v>0</v>
      </c>
      <c r="AK440" s="341">
        <v>0</v>
      </c>
      <c r="AL440" s="336">
        <v>1.4999999999999999E-2</v>
      </c>
      <c r="AM440" s="336">
        <v>0.2</v>
      </c>
      <c r="AN440" s="647" t="s">
        <v>2672</v>
      </c>
      <c r="AO440" s="334"/>
      <c r="AP440" s="337" t="s">
        <v>1757</v>
      </c>
      <c r="AQ440" s="343" t="s">
        <v>2202</v>
      </c>
      <c r="AR440" s="336">
        <v>0</v>
      </c>
      <c r="AS440" s="336">
        <v>0</v>
      </c>
      <c r="AT440" s="336" t="s">
        <v>1418</v>
      </c>
      <c r="AW440" s="192"/>
      <c r="AX440" s="192"/>
      <c r="AY440" s="178"/>
      <c r="AZ440" s="178"/>
      <c r="BA440" s="178"/>
      <c r="BB440" s="794"/>
      <c r="BC440" s="178"/>
      <c r="BD440" s="178"/>
      <c r="BE440" s="178"/>
      <c r="BF440" s="178"/>
      <c r="BG440" s="794"/>
      <c r="BH440" s="180"/>
      <c r="BI440" s="193"/>
      <c r="BJ440" s="193"/>
      <c r="BK440" s="193"/>
      <c r="BL440" s="180"/>
      <c r="BM440" s="180"/>
      <c r="BN440" s="180"/>
      <c r="BO440" s="180"/>
      <c r="BP440" s="180"/>
      <c r="BQ440" s="180"/>
      <c r="BR440" s="180"/>
      <c r="BS440" s="180"/>
      <c r="BT440" s="181"/>
      <c r="BU440" s="182"/>
      <c r="BV440" s="183"/>
      <c r="BW440" s="179"/>
    </row>
    <row r="441" spans="2:75" customFormat="1" ht="18.75">
      <c r="B441" s="330" t="s">
        <v>50</v>
      </c>
      <c r="C441" s="331">
        <v>33600729000158</v>
      </c>
      <c r="D441" s="332" t="s">
        <v>14</v>
      </c>
      <c r="E441" s="332" t="s">
        <v>15</v>
      </c>
      <c r="F441" s="332" t="s">
        <v>699</v>
      </c>
      <c r="G441" s="333" t="s">
        <v>1418</v>
      </c>
      <c r="H441" s="333" t="s">
        <v>34</v>
      </c>
      <c r="I441" s="333" t="s">
        <v>34</v>
      </c>
      <c r="J441" s="333" t="s">
        <v>611</v>
      </c>
      <c r="K441" s="334" t="s">
        <v>48</v>
      </c>
      <c r="L441" s="335" t="s">
        <v>1418</v>
      </c>
      <c r="M441" s="335" t="s">
        <v>1415</v>
      </c>
      <c r="N441" s="334">
        <v>498874</v>
      </c>
      <c r="O441" s="334" t="s">
        <v>1321</v>
      </c>
      <c r="P441" s="338">
        <v>43637</v>
      </c>
      <c r="Q441" s="339">
        <v>76.453718449999997</v>
      </c>
      <c r="R441" s="339">
        <v>99.411388398372949</v>
      </c>
      <c r="S441" s="334">
        <v>8</v>
      </c>
      <c r="T441" s="336">
        <v>-3.0134371998109089E-2</v>
      </c>
      <c r="U441" s="647">
        <v>-0.29471519608654462</v>
      </c>
      <c r="V441" s="336">
        <v>-2.9750989782291182E-3</v>
      </c>
      <c r="W441" s="647">
        <v>-2.5602945604975277E-2</v>
      </c>
      <c r="X441" s="336">
        <v>-5.3180550457691433E-2</v>
      </c>
      <c r="Y441" s="647">
        <v>-0.34502765527329604</v>
      </c>
      <c r="Z441" s="336">
        <v>0.18169594115836918</v>
      </c>
      <c r="AA441" s="647">
        <v>0.95215139569095042</v>
      </c>
      <c r="AB441" s="336">
        <v>0.14685311453800745</v>
      </c>
      <c r="AC441" s="340">
        <v>-0.81153561325692669</v>
      </c>
      <c r="AD441" s="813">
        <v>0</v>
      </c>
      <c r="AE441" s="337" t="s">
        <v>1758</v>
      </c>
      <c r="AF441" s="787" t="s">
        <v>1755</v>
      </c>
      <c r="AG441" s="341" t="s">
        <v>1436</v>
      </c>
      <c r="AH441" s="341" t="s">
        <v>1742</v>
      </c>
      <c r="AI441" s="341">
        <v>500</v>
      </c>
      <c r="AJ441" s="341">
        <v>500</v>
      </c>
      <c r="AK441" s="341">
        <v>500</v>
      </c>
      <c r="AL441" s="336">
        <v>1E-3</v>
      </c>
      <c r="AM441" s="336">
        <v>0</v>
      </c>
      <c r="AN441" s="647" t="s">
        <v>64</v>
      </c>
      <c r="AO441" s="334" t="s">
        <v>1324</v>
      </c>
      <c r="AP441" s="337" t="s">
        <v>1757</v>
      </c>
      <c r="AQ441" s="343" t="s">
        <v>671</v>
      </c>
      <c r="AR441" s="336">
        <v>3.5E-4</v>
      </c>
      <c r="AS441" s="336">
        <v>3.5E-4</v>
      </c>
      <c r="AT441" s="336" t="s">
        <v>1418</v>
      </c>
      <c r="AW441" s="192"/>
      <c r="AX441" s="192"/>
      <c r="AY441" s="178"/>
      <c r="AZ441" s="178"/>
      <c r="BA441" s="178"/>
      <c r="BB441" s="794"/>
      <c r="BC441" s="178"/>
      <c r="BD441" s="178"/>
      <c r="BE441" s="178"/>
      <c r="BF441" s="178"/>
      <c r="BG441" s="794"/>
      <c r="BH441" s="180"/>
      <c r="BI441" s="193"/>
      <c r="BJ441" s="193"/>
      <c r="BK441" s="193"/>
      <c r="BL441" s="180"/>
      <c r="BM441" s="180"/>
      <c r="BN441" s="180"/>
      <c r="BO441" s="180"/>
      <c r="BP441" s="180"/>
      <c r="BQ441" s="180"/>
      <c r="BR441" s="180"/>
      <c r="BS441" s="180"/>
      <c r="BT441" s="181"/>
      <c r="BU441" s="182"/>
      <c r="BV441" s="183"/>
      <c r="BW441" s="179"/>
    </row>
    <row r="442" spans="2:75" customFormat="1" ht="18.75">
      <c r="B442" s="330" t="s">
        <v>1533</v>
      </c>
      <c r="C442" s="331">
        <v>36498594000150</v>
      </c>
      <c r="D442" s="332" t="s">
        <v>14</v>
      </c>
      <c r="E442" s="332" t="s">
        <v>15</v>
      </c>
      <c r="F442" s="332" t="s">
        <v>699</v>
      </c>
      <c r="G442" s="333" t="s">
        <v>1418</v>
      </c>
      <c r="H442" s="333" t="s">
        <v>34</v>
      </c>
      <c r="I442" s="333" t="s">
        <v>34</v>
      </c>
      <c r="J442" s="333" t="s">
        <v>611</v>
      </c>
      <c r="K442" s="334" t="s">
        <v>48</v>
      </c>
      <c r="L442" s="335" t="s">
        <v>1418</v>
      </c>
      <c r="M442" s="335" t="s">
        <v>1418</v>
      </c>
      <c r="N442" s="334">
        <v>535370</v>
      </c>
      <c r="O442" s="334" t="s">
        <v>1321</v>
      </c>
      <c r="P442" s="338">
        <v>43952</v>
      </c>
      <c r="Q442" s="339">
        <v>9.8138556799999996</v>
      </c>
      <c r="R442" s="339">
        <v>12.631953376215135</v>
      </c>
      <c r="S442" s="334">
        <v>8</v>
      </c>
      <c r="T442" s="336">
        <v>-5.8870017880422454E-2</v>
      </c>
      <c r="U442" s="647">
        <v>-0.57575080258303657</v>
      </c>
      <c r="V442" s="336">
        <v>-3.2875734475990348E-2</v>
      </c>
      <c r="W442" s="647">
        <v>-0.28292021464556771</v>
      </c>
      <c r="X442" s="336">
        <v>-8.3972555956939421E-2</v>
      </c>
      <c r="Y442" s="647">
        <v>-0.54480169610463569</v>
      </c>
      <c r="Z442" s="336"/>
      <c r="AA442" s="647"/>
      <c r="AB442" s="336">
        <v>0.14436346872454223</v>
      </c>
      <c r="AC442" s="340">
        <v>-1.0326516062557676</v>
      </c>
      <c r="AD442" s="813">
        <v>33600729000158</v>
      </c>
      <c r="AE442" s="337" t="s">
        <v>1758</v>
      </c>
      <c r="AF442" s="787" t="s">
        <v>1755</v>
      </c>
      <c r="AG442" s="341" t="s">
        <v>1436</v>
      </c>
      <c r="AH442" s="341" t="s">
        <v>1742</v>
      </c>
      <c r="AI442" s="341">
        <v>500</v>
      </c>
      <c r="AJ442" s="341">
        <v>500</v>
      </c>
      <c r="AK442" s="341">
        <v>500</v>
      </c>
      <c r="AL442" s="336">
        <v>2E-3</v>
      </c>
      <c r="AM442" s="336">
        <v>0</v>
      </c>
      <c r="AN442" s="647" t="s">
        <v>64</v>
      </c>
      <c r="AO442" s="334" t="s">
        <v>1324</v>
      </c>
      <c r="AP442" s="337" t="s">
        <v>1757</v>
      </c>
      <c r="AQ442" s="343" t="s">
        <v>671</v>
      </c>
      <c r="AR442" s="336">
        <v>0</v>
      </c>
      <c r="AS442" s="336">
        <v>0</v>
      </c>
      <c r="AT442" s="336" t="s">
        <v>1418</v>
      </c>
      <c r="AW442" s="192"/>
      <c r="AX442" s="192"/>
      <c r="AY442" s="178"/>
      <c r="AZ442" s="178"/>
      <c r="BA442" s="178"/>
      <c r="BB442" s="794"/>
      <c r="BC442" s="178"/>
      <c r="BD442" s="178"/>
      <c r="BE442" s="178"/>
      <c r="BF442" s="178"/>
      <c r="BG442" s="794"/>
      <c r="BH442" s="180"/>
      <c r="BI442" s="193"/>
      <c r="BJ442" s="193"/>
      <c r="BK442" s="193"/>
      <c r="BL442" s="180"/>
      <c r="BM442" s="180"/>
      <c r="BN442" s="180"/>
      <c r="BO442" s="180"/>
      <c r="BP442" s="180"/>
      <c r="BQ442" s="180"/>
      <c r="BR442" s="180"/>
      <c r="BS442" s="180"/>
      <c r="BT442" s="181"/>
      <c r="BU442" s="182"/>
      <c r="BV442" s="183"/>
      <c r="BW442" s="179"/>
    </row>
    <row r="443" spans="2:75" customFormat="1" ht="18.75">
      <c r="B443" s="330" t="s">
        <v>141</v>
      </c>
      <c r="C443" s="331">
        <v>5097427000173</v>
      </c>
      <c r="D443" s="332" t="s">
        <v>13</v>
      </c>
      <c r="E443" s="332" t="s">
        <v>616</v>
      </c>
      <c r="F443" s="332" t="s">
        <v>617</v>
      </c>
      <c r="G443" s="333" t="s">
        <v>34</v>
      </c>
      <c r="H443" s="333" t="s">
        <v>865</v>
      </c>
      <c r="I443" s="333" t="s">
        <v>34</v>
      </c>
      <c r="J443" s="333" t="s">
        <v>608</v>
      </c>
      <c r="K443" s="334" t="s">
        <v>48</v>
      </c>
      <c r="L443" s="335" t="s">
        <v>1418</v>
      </c>
      <c r="M443" s="335" t="s">
        <v>34</v>
      </c>
      <c r="N443" s="334">
        <v>108741</v>
      </c>
      <c r="O443" s="334" t="s">
        <v>1321</v>
      </c>
      <c r="P443" s="338">
        <v>37433</v>
      </c>
      <c r="Q443" s="339">
        <v>16.499744</v>
      </c>
      <c r="R443" s="339">
        <v>16.427141032000002</v>
      </c>
      <c r="S443" s="334">
        <v>8</v>
      </c>
      <c r="T443" s="336">
        <v>8.6934758820262248E-2</v>
      </c>
      <c r="U443" s="647">
        <v>0.85022493563355994</v>
      </c>
      <c r="V443" s="336">
        <v>9.9608334784569985E-2</v>
      </c>
      <c r="W443" s="647">
        <v>0.8572040110105914</v>
      </c>
      <c r="X443" s="336">
        <v>6.3961320372640573E-2</v>
      </c>
      <c r="Y443" s="647">
        <v>0.41497171816439049</v>
      </c>
      <c r="Z443" s="336">
        <v>0.12241087277838858</v>
      </c>
      <c r="AA443" s="647">
        <v>0.64147653833444707</v>
      </c>
      <c r="AB443" s="336">
        <v>5.8378945679304052E-2</v>
      </c>
      <c r="AC443" s="340">
        <v>-0.28423087141114473</v>
      </c>
      <c r="AD443" s="813">
        <v>0</v>
      </c>
      <c r="AE443" s="337" t="s">
        <v>1772</v>
      </c>
      <c r="AF443" s="787" t="s">
        <v>1736</v>
      </c>
      <c r="AG443" s="341" t="s">
        <v>1437</v>
      </c>
      <c r="AH443" s="341" t="s">
        <v>1742</v>
      </c>
      <c r="AI443" s="341">
        <v>5000</v>
      </c>
      <c r="AJ443" s="341">
        <v>1000</v>
      </c>
      <c r="AK443" s="341">
        <v>1000</v>
      </c>
      <c r="AL443" s="336">
        <v>0.02</v>
      </c>
      <c r="AM443" s="336">
        <v>0.2</v>
      </c>
      <c r="AN443" s="647" t="s">
        <v>64</v>
      </c>
      <c r="AO443" s="334" t="s">
        <v>1324</v>
      </c>
      <c r="AP443" s="337" t="s">
        <v>1757</v>
      </c>
      <c r="AQ443" s="343" t="s">
        <v>668</v>
      </c>
      <c r="AR443" s="336">
        <v>4.6666666666666697E-3</v>
      </c>
      <c r="AS443" s="336">
        <v>4.6666666666666697E-3</v>
      </c>
      <c r="AT443" s="336" t="s">
        <v>1418</v>
      </c>
      <c r="AW443" s="192"/>
      <c r="AX443" s="192"/>
      <c r="AY443" s="178"/>
      <c r="AZ443" s="178"/>
      <c r="BA443" s="178"/>
      <c r="BB443" s="794"/>
      <c r="BC443" s="178"/>
      <c r="BD443" s="178"/>
      <c r="BE443" s="178"/>
      <c r="BF443" s="178"/>
      <c r="BG443" s="794"/>
      <c r="BH443" s="180"/>
      <c r="BI443" s="193"/>
      <c r="BJ443" s="193"/>
      <c r="BK443" s="193"/>
      <c r="BL443" s="180"/>
      <c r="BM443" s="180"/>
      <c r="BN443" s="180"/>
      <c r="BO443" s="180"/>
      <c r="BP443" s="180"/>
      <c r="BQ443" s="180"/>
      <c r="BR443" s="180"/>
      <c r="BS443" s="180"/>
      <c r="BT443" s="181"/>
      <c r="BU443" s="182"/>
      <c r="BV443" s="183"/>
      <c r="BW443" s="179"/>
    </row>
    <row r="444" spans="2:75" customFormat="1" ht="18.75">
      <c r="B444" s="330" t="s">
        <v>1167</v>
      </c>
      <c r="C444" s="331">
        <v>38075003000167</v>
      </c>
      <c r="D444" s="332" t="s">
        <v>13</v>
      </c>
      <c r="E444" s="332" t="s">
        <v>616</v>
      </c>
      <c r="F444" s="332" t="s">
        <v>619</v>
      </c>
      <c r="G444" s="333" t="s">
        <v>34</v>
      </c>
      <c r="H444" s="333" t="s">
        <v>1338</v>
      </c>
      <c r="I444" s="333" t="s">
        <v>34</v>
      </c>
      <c r="J444" s="333" t="s">
        <v>611</v>
      </c>
      <c r="K444" s="334" t="s">
        <v>48</v>
      </c>
      <c r="L444" s="335" t="s">
        <v>1418</v>
      </c>
      <c r="M444" s="335" t="s">
        <v>34</v>
      </c>
      <c r="N444" s="334">
        <v>632309</v>
      </c>
      <c r="O444" s="334" t="s">
        <v>1321</v>
      </c>
      <c r="P444" s="338">
        <v>44399</v>
      </c>
      <c r="Q444" s="339">
        <v>6.54</v>
      </c>
      <c r="R444" s="339">
        <v>10.318118811881186</v>
      </c>
      <c r="S444" s="334">
        <v>8</v>
      </c>
      <c r="T444" s="336">
        <v>-8.9999999999998637E-2</v>
      </c>
      <c r="U444" s="647">
        <v>-0.88020309995021628</v>
      </c>
      <c r="V444" s="336">
        <v>-8.9999999999998637E-2</v>
      </c>
      <c r="W444" s="647">
        <v>-0.77451712407205975</v>
      </c>
      <c r="X444" s="336"/>
      <c r="Y444" s="647"/>
      <c r="Z444" s="336"/>
      <c r="AA444" s="647"/>
      <c r="AB444" s="336">
        <v>0.13565059589889147</v>
      </c>
      <c r="AC444" s="340">
        <v>-1.520092352124685</v>
      </c>
      <c r="AD444" s="813">
        <v>0</v>
      </c>
      <c r="AE444" s="337" t="s">
        <v>1751</v>
      </c>
      <c r="AF444" s="787" t="s">
        <v>1752</v>
      </c>
      <c r="AG444" s="341" t="s">
        <v>741</v>
      </c>
      <c r="AH444" s="341" t="s">
        <v>1737</v>
      </c>
      <c r="AI444" s="341">
        <v>1000</v>
      </c>
      <c r="AJ444" s="341">
        <v>1000</v>
      </c>
      <c r="AK444" s="341">
        <v>1000</v>
      </c>
      <c r="AL444" s="336">
        <v>0</v>
      </c>
      <c r="AM444" s="336">
        <v>0</v>
      </c>
      <c r="AN444" s="647" t="s">
        <v>2147</v>
      </c>
      <c r="AO444" s="334" t="s">
        <v>1324</v>
      </c>
      <c r="AP444" s="337" t="s">
        <v>1757</v>
      </c>
      <c r="AQ444" s="343" t="s">
        <v>679</v>
      </c>
      <c r="AR444" s="336">
        <v>4.6666800000000003E-3</v>
      </c>
      <c r="AS444" s="336">
        <v>4.6666800000000003E-3</v>
      </c>
      <c r="AT444" s="336" t="s">
        <v>1418</v>
      </c>
      <c r="AW444" s="192"/>
      <c r="AX444" s="192"/>
      <c r="AY444" s="178"/>
      <c r="AZ444" s="178"/>
      <c r="BA444" s="178"/>
      <c r="BB444" s="794"/>
      <c r="BC444" s="178"/>
      <c r="BD444" s="178"/>
      <c r="BE444" s="178"/>
      <c r="BF444" s="178"/>
      <c r="BG444" s="794"/>
      <c r="BH444" s="180"/>
      <c r="BI444" s="193"/>
      <c r="BJ444" s="193"/>
      <c r="BK444" s="193"/>
      <c r="BL444" s="180"/>
      <c r="BM444" s="180"/>
      <c r="BN444" s="180"/>
      <c r="BO444" s="180"/>
      <c r="BP444" s="180"/>
      <c r="BQ444" s="180"/>
      <c r="BR444" s="180"/>
      <c r="BS444" s="180"/>
      <c r="BT444" s="181"/>
      <c r="BU444" s="182"/>
      <c r="BV444" s="183"/>
      <c r="BW444" s="179"/>
    </row>
    <row r="445" spans="2:75" customFormat="1" ht="18.75">
      <c r="B445" s="330" t="s">
        <v>578</v>
      </c>
      <c r="C445" s="331">
        <v>39151551000191</v>
      </c>
      <c r="D445" s="332" t="s">
        <v>14</v>
      </c>
      <c r="E445" s="332" t="s">
        <v>607</v>
      </c>
      <c r="F445" s="332" t="s">
        <v>1418</v>
      </c>
      <c r="G445" s="333" t="s">
        <v>1418</v>
      </c>
      <c r="H445" s="333" t="s">
        <v>34</v>
      </c>
      <c r="I445" s="333" t="s">
        <v>34</v>
      </c>
      <c r="J445" s="333" t="s">
        <v>612</v>
      </c>
      <c r="K445" s="334" t="s">
        <v>48</v>
      </c>
      <c r="L445" s="335" t="s">
        <v>1418</v>
      </c>
      <c r="M445" s="335" t="s">
        <v>1415</v>
      </c>
      <c r="N445" s="334">
        <v>567477</v>
      </c>
      <c r="O445" s="334" t="s">
        <v>1324</v>
      </c>
      <c r="P445" s="338">
        <v>44195</v>
      </c>
      <c r="Q445" s="339">
        <v>24.79129507</v>
      </c>
      <c r="R445" s="339">
        <v>161.76542245595147</v>
      </c>
      <c r="S445" s="334">
        <v>9</v>
      </c>
      <c r="T445" s="336">
        <v>-0.47725090788214164</v>
      </c>
      <c r="U445" s="647">
        <v>-4.6675303174658058</v>
      </c>
      <c r="V445" s="336">
        <v>-0.46101735658836007</v>
      </c>
      <c r="W445" s="647">
        <v>-3.9673981908013922</v>
      </c>
      <c r="X445" s="336"/>
      <c r="Y445" s="647"/>
      <c r="Z445" s="336"/>
      <c r="AA445" s="647"/>
      <c r="AB445" s="336">
        <v>0.27610939722328637</v>
      </c>
      <c r="AC445" s="340">
        <v>-2.0905438053911385</v>
      </c>
      <c r="AD445" s="813">
        <v>0</v>
      </c>
      <c r="AE445" s="337" t="s">
        <v>1745</v>
      </c>
      <c r="AF445" s="787" t="s">
        <v>1746</v>
      </c>
      <c r="AG445" s="341" t="s">
        <v>719</v>
      </c>
      <c r="AH445" s="341" t="s">
        <v>1737</v>
      </c>
      <c r="AI445" s="341">
        <v>1000</v>
      </c>
      <c r="AJ445" s="341">
        <v>500</v>
      </c>
      <c r="AK445" s="341">
        <v>500</v>
      </c>
      <c r="AL445" s="336">
        <v>5.0000000000000001E-3</v>
      </c>
      <c r="AM445" s="336">
        <v>0</v>
      </c>
      <c r="AN445" s="647" t="s">
        <v>2147</v>
      </c>
      <c r="AO445" s="334" t="s">
        <v>1324</v>
      </c>
      <c r="AP445" s="337" t="s">
        <v>1739</v>
      </c>
      <c r="AQ445" s="343" t="s">
        <v>687</v>
      </c>
      <c r="AR445" s="336">
        <v>1.33333333333333E-3</v>
      </c>
      <c r="AS445" s="336">
        <v>1.33333333333333E-3</v>
      </c>
      <c r="AT445" s="336" t="s">
        <v>1418</v>
      </c>
      <c r="AW445" s="192"/>
      <c r="AX445" s="192"/>
      <c r="AY445" s="178"/>
      <c r="AZ445" s="178"/>
      <c r="BA445" s="178"/>
      <c r="BB445" s="794"/>
      <c r="BC445" s="178"/>
      <c r="BD445" s="178"/>
      <c r="BE445" s="178"/>
      <c r="BF445" s="178"/>
      <c r="BG445" s="794"/>
      <c r="BH445" s="180"/>
      <c r="BI445" s="193"/>
      <c r="BJ445" s="193"/>
      <c r="BK445" s="193"/>
      <c r="BL445" s="180"/>
      <c r="BM445" s="180"/>
      <c r="BN445" s="180"/>
      <c r="BO445" s="180"/>
      <c r="BP445" s="180"/>
      <c r="BQ445" s="180"/>
      <c r="BR445" s="180"/>
      <c r="BS445" s="180"/>
      <c r="BT445" s="181"/>
      <c r="BU445" s="182"/>
      <c r="BV445" s="183"/>
      <c r="BW445" s="179"/>
    </row>
    <row r="446" spans="2:75" customFormat="1" ht="18.75">
      <c r="B446" s="330" t="s">
        <v>2713</v>
      </c>
      <c r="C446" s="331">
        <v>43915616000103</v>
      </c>
      <c r="D446" s="332" t="s">
        <v>13</v>
      </c>
      <c r="E446" s="332" t="s">
        <v>1418</v>
      </c>
      <c r="F446" s="332" t="s">
        <v>1418</v>
      </c>
      <c r="G446" s="333" t="s">
        <v>1418</v>
      </c>
      <c r="H446" s="333" t="s">
        <v>1418</v>
      </c>
      <c r="I446" s="333" t="s">
        <v>1418</v>
      </c>
      <c r="J446" s="333" t="s">
        <v>608</v>
      </c>
      <c r="K446" s="334" t="s">
        <v>48</v>
      </c>
      <c r="L446" s="335" t="s">
        <v>1418</v>
      </c>
      <c r="M446" s="335" t="s">
        <v>1418</v>
      </c>
      <c r="N446" s="334">
        <v>637610</v>
      </c>
      <c r="O446" s="334" t="s">
        <v>1321</v>
      </c>
      <c r="P446" s="338">
        <v>44599</v>
      </c>
      <c r="Q446" s="339"/>
      <c r="R446" s="339"/>
      <c r="S446" s="334">
        <v>9</v>
      </c>
      <c r="T446" s="336"/>
      <c r="U446" s="647"/>
      <c r="V446" s="336"/>
      <c r="W446" s="647"/>
      <c r="X446" s="336"/>
      <c r="Y446" s="647"/>
      <c r="Z446" s="336"/>
      <c r="AA446" s="647"/>
      <c r="AB446" s="336"/>
      <c r="AC446" s="340"/>
      <c r="AD446" s="813">
        <v>44026158000106</v>
      </c>
      <c r="AE446" s="337" t="s">
        <v>1758</v>
      </c>
      <c r="AF446" s="787" t="s">
        <v>1755</v>
      </c>
      <c r="AG446" s="341" t="s">
        <v>1436</v>
      </c>
      <c r="AH446" s="341" t="s">
        <v>2144</v>
      </c>
      <c r="AI446" s="341">
        <v>0</v>
      </c>
      <c r="AJ446" s="341">
        <v>0</v>
      </c>
      <c r="AK446" s="341">
        <v>0</v>
      </c>
      <c r="AL446" s="336">
        <v>0</v>
      </c>
      <c r="AM446" s="336">
        <v>0</v>
      </c>
      <c r="AN446" s="647" t="s">
        <v>2152</v>
      </c>
      <c r="AO446" s="334"/>
      <c r="AP446" s="337" t="s">
        <v>1757</v>
      </c>
      <c r="AQ446" s="343" t="s">
        <v>2202</v>
      </c>
      <c r="AR446" s="336">
        <v>0</v>
      </c>
      <c r="AS446" s="336">
        <v>0</v>
      </c>
      <c r="AT446" s="336" t="s">
        <v>1418</v>
      </c>
      <c r="AW446" s="192"/>
      <c r="AX446" s="192"/>
      <c r="AY446" s="178"/>
      <c r="AZ446" s="178"/>
      <c r="BA446" s="178"/>
      <c r="BB446" s="794"/>
      <c r="BC446" s="178"/>
      <c r="BD446" s="178"/>
      <c r="BE446" s="178"/>
      <c r="BF446" s="178"/>
      <c r="BG446" s="794"/>
      <c r="BH446" s="180"/>
      <c r="BI446" s="193"/>
      <c r="BJ446" s="193"/>
      <c r="BK446" s="193"/>
      <c r="BL446" s="180"/>
      <c r="BM446" s="180"/>
      <c r="BN446" s="180"/>
      <c r="BO446" s="180"/>
      <c r="BP446" s="180"/>
      <c r="BQ446" s="180"/>
      <c r="BR446" s="180"/>
      <c r="BS446" s="180"/>
      <c r="BT446" s="181"/>
      <c r="BU446" s="182"/>
      <c r="BV446" s="183"/>
      <c r="BW446" s="179"/>
    </row>
    <row r="447" spans="2:75" customFormat="1" ht="18.75">
      <c r="B447" s="330" t="s">
        <v>2683</v>
      </c>
      <c r="C447" s="331">
        <v>29550612000130</v>
      </c>
      <c r="D447" s="332" t="s">
        <v>13</v>
      </c>
      <c r="E447" s="332" t="s">
        <v>1418</v>
      </c>
      <c r="F447" s="332" t="s">
        <v>1418</v>
      </c>
      <c r="G447" s="333" t="s">
        <v>1418</v>
      </c>
      <c r="H447" s="333" t="s">
        <v>1418</v>
      </c>
      <c r="I447" s="333" t="s">
        <v>1418</v>
      </c>
      <c r="J447" s="333" t="s">
        <v>608</v>
      </c>
      <c r="K447" s="334" t="s">
        <v>48</v>
      </c>
      <c r="L447" s="335" t="s">
        <v>1418</v>
      </c>
      <c r="M447" s="335" t="s">
        <v>1418</v>
      </c>
      <c r="N447" s="334">
        <v>471569</v>
      </c>
      <c r="O447" s="334" t="s">
        <v>1321</v>
      </c>
      <c r="P447" s="338">
        <v>43315</v>
      </c>
      <c r="Q447" s="339">
        <v>51.327885500000001</v>
      </c>
      <c r="R447" s="339">
        <v>65.677492822080012</v>
      </c>
      <c r="S447" s="334">
        <v>9</v>
      </c>
      <c r="T447" s="336">
        <v>1.6639411532167969E-2</v>
      </c>
      <c r="U447" s="647">
        <v>0.16273401791068717</v>
      </c>
      <c r="V447" s="336">
        <v>-6.4702833473932686E-2</v>
      </c>
      <c r="W447" s="647">
        <v>-0.55681613890604997</v>
      </c>
      <c r="X447" s="336">
        <v>-0.14728559632673055</v>
      </c>
      <c r="Y447" s="647">
        <v>-0.95556746815867788</v>
      </c>
      <c r="Z447" s="336">
        <v>-2.6598368004023598E-2</v>
      </c>
      <c r="AA447" s="647">
        <v>-0.13938491447125015</v>
      </c>
      <c r="AB447" s="336">
        <v>0.18511548607726042</v>
      </c>
      <c r="AC447" s="340">
        <v>-0.97725085401819023</v>
      </c>
      <c r="AD447" s="813">
        <v>0</v>
      </c>
      <c r="AE447" s="337" t="s">
        <v>1846</v>
      </c>
      <c r="AF447" s="787" t="s">
        <v>1755</v>
      </c>
      <c r="AG447" s="341" t="s">
        <v>1436</v>
      </c>
      <c r="AH447" s="341" t="s">
        <v>1812</v>
      </c>
      <c r="AI447" s="341">
        <v>5000</v>
      </c>
      <c r="AJ447" s="341">
        <v>0</v>
      </c>
      <c r="AK447" s="341">
        <v>1000</v>
      </c>
      <c r="AL447" s="336">
        <v>1.8000000000000002E-2</v>
      </c>
      <c r="AM447" s="336">
        <v>0.2</v>
      </c>
      <c r="AN447" s="647" t="s">
        <v>34</v>
      </c>
      <c r="AO447" s="334" t="s">
        <v>1321</v>
      </c>
      <c r="AP447" s="337" t="s">
        <v>1757</v>
      </c>
      <c r="AQ447" s="343" t="s">
        <v>2202</v>
      </c>
      <c r="AR447" s="336">
        <v>0</v>
      </c>
      <c r="AS447" s="336">
        <v>0</v>
      </c>
      <c r="AT447" s="336" t="s">
        <v>1418</v>
      </c>
      <c r="AW447" s="192"/>
      <c r="AX447" s="192"/>
      <c r="AY447" s="178"/>
      <c r="AZ447" s="178"/>
      <c r="BA447" s="178"/>
      <c r="BB447" s="794"/>
      <c r="BC447" s="178"/>
      <c r="BD447" s="178"/>
      <c r="BE447" s="178"/>
      <c r="BF447" s="178"/>
      <c r="BG447" s="794"/>
      <c r="BH447" s="180"/>
      <c r="BI447" s="193"/>
      <c r="BJ447" s="193"/>
      <c r="BK447" s="193"/>
      <c r="BL447" s="180"/>
      <c r="BM447" s="180"/>
      <c r="BN447" s="180"/>
      <c r="BO447" s="180"/>
      <c r="BP447" s="180"/>
      <c r="BQ447" s="180"/>
      <c r="BR447" s="180"/>
      <c r="BS447" s="180"/>
      <c r="BT447" s="181"/>
      <c r="BU447" s="182"/>
      <c r="BV447" s="183"/>
      <c r="BW447" s="179"/>
    </row>
    <row r="448" spans="2:75" customFormat="1" ht="18.75">
      <c r="B448" s="330" t="s">
        <v>2702</v>
      </c>
      <c r="C448" s="331">
        <v>37626895000184</v>
      </c>
      <c r="D448" s="332" t="s">
        <v>13</v>
      </c>
      <c r="E448" s="332" t="s">
        <v>1418</v>
      </c>
      <c r="F448" s="332" t="s">
        <v>1418</v>
      </c>
      <c r="G448" s="333" t="s">
        <v>1418</v>
      </c>
      <c r="H448" s="333" t="s">
        <v>1418</v>
      </c>
      <c r="I448" s="333" t="s">
        <v>1418</v>
      </c>
      <c r="J448" s="333" t="s">
        <v>608</v>
      </c>
      <c r="K448" s="334" t="s">
        <v>48</v>
      </c>
      <c r="L448" s="335" t="s">
        <v>1418</v>
      </c>
      <c r="M448" s="335" t="s">
        <v>1418</v>
      </c>
      <c r="N448" s="334">
        <v>561071</v>
      </c>
      <c r="O448" s="334" t="s">
        <v>1321</v>
      </c>
      <c r="P448" s="338">
        <v>44152</v>
      </c>
      <c r="Q448" s="339"/>
      <c r="R448" s="339"/>
      <c r="S448" s="334">
        <v>9</v>
      </c>
      <c r="T448" s="336"/>
      <c r="U448" s="647"/>
      <c r="V448" s="336"/>
      <c r="W448" s="647"/>
      <c r="X448" s="336"/>
      <c r="Y448" s="647"/>
      <c r="Z448" s="336"/>
      <c r="AA448" s="647"/>
      <c r="AB448" s="336"/>
      <c r="AC448" s="340"/>
      <c r="AD448" s="813">
        <v>37623383000164</v>
      </c>
      <c r="AE448" s="337" t="s">
        <v>1976</v>
      </c>
      <c r="AF448" s="787" t="s">
        <v>1736</v>
      </c>
      <c r="AG448" s="341" t="s">
        <v>1437</v>
      </c>
      <c r="AH448" s="341" t="s">
        <v>2144</v>
      </c>
      <c r="AI448" s="341">
        <v>1000</v>
      </c>
      <c r="AJ448" s="341">
        <v>0</v>
      </c>
      <c r="AK448" s="341">
        <v>1000</v>
      </c>
      <c r="AL448" s="336">
        <v>1.0999999999999999E-2</v>
      </c>
      <c r="AM448" s="336">
        <v>0.15</v>
      </c>
      <c r="AN448" s="647" t="s">
        <v>2672</v>
      </c>
      <c r="AO448" s="334"/>
      <c r="AP448" s="337" t="s">
        <v>1757</v>
      </c>
      <c r="AQ448" s="343" t="s">
        <v>2202</v>
      </c>
      <c r="AR448" s="336">
        <v>0</v>
      </c>
      <c r="AS448" s="336">
        <v>0</v>
      </c>
      <c r="AT448" s="336" t="s">
        <v>1418</v>
      </c>
      <c r="AW448" s="192"/>
      <c r="AX448" s="192"/>
      <c r="AY448" s="178"/>
      <c r="AZ448" s="178"/>
      <c r="BA448" s="178"/>
      <c r="BB448" s="794"/>
      <c r="BC448" s="178"/>
      <c r="BD448" s="178"/>
      <c r="BE448" s="178"/>
      <c r="BF448" s="178"/>
      <c r="BG448" s="794"/>
      <c r="BH448" s="180"/>
      <c r="BI448" s="193"/>
      <c r="BJ448" s="193"/>
      <c r="BK448" s="193"/>
      <c r="BL448" s="180"/>
      <c r="BM448" s="180"/>
      <c r="BN448" s="180"/>
      <c r="BO448" s="180"/>
      <c r="BP448" s="180"/>
      <c r="BQ448" s="180"/>
      <c r="BR448" s="180"/>
      <c r="BS448" s="180"/>
      <c r="BT448" s="181"/>
      <c r="BU448" s="182"/>
      <c r="BV448" s="183"/>
      <c r="BW448" s="179"/>
    </row>
    <row r="449" spans="2:75" customFormat="1" ht="18.75">
      <c r="B449" s="330" t="s">
        <v>2703</v>
      </c>
      <c r="C449" s="331">
        <v>36327405000186</v>
      </c>
      <c r="D449" s="332" t="s">
        <v>13</v>
      </c>
      <c r="E449" s="332" t="s">
        <v>1418</v>
      </c>
      <c r="F449" s="332" t="s">
        <v>1418</v>
      </c>
      <c r="G449" s="333" t="s">
        <v>1418</v>
      </c>
      <c r="H449" s="333" t="s">
        <v>1418</v>
      </c>
      <c r="I449" s="333" t="s">
        <v>1418</v>
      </c>
      <c r="J449" s="333" t="s">
        <v>608</v>
      </c>
      <c r="K449" s="334" t="s">
        <v>48</v>
      </c>
      <c r="L449" s="335" t="s">
        <v>1418</v>
      </c>
      <c r="M449" s="335" t="s">
        <v>1418</v>
      </c>
      <c r="N449" s="334">
        <v>564303</v>
      </c>
      <c r="O449" s="334" t="s">
        <v>1321</v>
      </c>
      <c r="P449" s="338">
        <v>44167</v>
      </c>
      <c r="Q449" s="339"/>
      <c r="R449" s="339"/>
      <c r="S449" s="334">
        <v>9</v>
      </c>
      <c r="T449" s="336"/>
      <c r="U449" s="647"/>
      <c r="V449" s="336"/>
      <c r="W449" s="647"/>
      <c r="X449" s="336"/>
      <c r="Y449" s="647"/>
      <c r="Z449" s="336"/>
      <c r="AA449" s="647"/>
      <c r="AB449" s="336"/>
      <c r="AC449" s="340"/>
      <c r="AD449" s="813">
        <v>32849296000106</v>
      </c>
      <c r="AE449" s="337" t="s">
        <v>1962</v>
      </c>
      <c r="AF449" s="787" t="s">
        <v>1736</v>
      </c>
      <c r="AG449" s="341" t="s">
        <v>1437</v>
      </c>
      <c r="AH449" s="341" t="s">
        <v>2144</v>
      </c>
      <c r="AI449" s="341">
        <v>5000</v>
      </c>
      <c r="AJ449" s="341">
        <v>100</v>
      </c>
      <c r="AK449" s="341">
        <v>5000</v>
      </c>
      <c r="AL449" s="336">
        <v>1.4500000000000001E-2</v>
      </c>
      <c r="AM449" s="336">
        <v>0.2</v>
      </c>
      <c r="AN449" s="647" t="s">
        <v>2672</v>
      </c>
      <c r="AO449" s="334"/>
      <c r="AP449" s="337" t="s">
        <v>1757</v>
      </c>
      <c r="AQ449" s="343" t="s">
        <v>2202</v>
      </c>
      <c r="AR449" s="336">
        <v>0</v>
      </c>
      <c r="AS449" s="336">
        <v>0</v>
      </c>
      <c r="AT449" s="336" t="s">
        <v>1418</v>
      </c>
      <c r="AW449" s="192"/>
      <c r="AX449" s="192"/>
      <c r="AY449" s="178"/>
      <c r="AZ449" s="178"/>
      <c r="BA449" s="178"/>
      <c r="BB449" s="794"/>
      <c r="BC449" s="178"/>
      <c r="BD449" s="178"/>
      <c r="BE449" s="178"/>
      <c r="BF449" s="178"/>
      <c r="BG449" s="794"/>
      <c r="BH449" s="180"/>
      <c r="BI449" s="193"/>
      <c r="BJ449" s="193"/>
      <c r="BK449" s="193"/>
      <c r="BL449" s="180"/>
      <c r="BM449" s="180"/>
      <c r="BN449" s="180"/>
      <c r="BO449" s="180"/>
      <c r="BP449" s="180"/>
      <c r="BQ449" s="180"/>
      <c r="BR449" s="180"/>
      <c r="BS449" s="180"/>
      <c r="BT449" s="181"/>
      <c r="BU449" s="182"/>
      <c r="BV449" s="183"/>
      <c r="BW449" s="179"/>
    </row>
    <row r="450" spans="2:75" customFormat="1" ht="18.75">
      <c r="B450" s="330" t="s">
        <v>1606</v>
      </c>
      <c r="C450" s="331">
        <v>44347000000138</v>
      </c>
      <c r="D450" s="332" t="s">
        <v>14</v>
      </c>
      <c r="E450" s="332" t="s">
        <v>614</v>
      </c>
      <c r="F450" s="332" t="s">
        <v>1418</v>
      </c>
      <c r="G450" s="333" t="s">
        <v>1418</v>
      </c>
      <c r="H450" s="333" t="s">
        <v>1338</v>
      </c>
      <c r="I450" s="333" t="s">
        <v>1418</v>
      </c>
      <c r="J450" s="333" t="s">
        <v>690</v>
      </c>
      <c r="K450" s="334" t="s">
        <v>48</v>
      </c>
      <c r="L450" s="335" t="s">
        <v>1418</v>
      </c>
      <c r="M450" s="335" t="s">
        <v>1418</v>
      </c>
      <c r="N450" s="334">
        <v>627674</v>
      </c>
      <c r="O450" s="334" t="s">
        <v>1321</v>
      </c>
      <c r="P450" s="338">
        <v>44541</v>
      </c>
      <c r="Q450" s="339">
        <v>2.0373356399999998</v>
      </c>
      <c r="R450" s="339">
        <v>2.3466717663953482</v>
      </c>
      <c r="S450" s="334">
        <v>9</v>
      </c>
      <c r="T450" s="336">
        <v>-0.3305039600487244</v>
      </c>
      <c r="U450" s="647">
        <v>-3.232340113119045</v>
      </c>
      <c r="V450" s="336"/>
      <c r="W450" s="647"/>
      <c r="X450" s="336"/>
      <c r="Y450" s="647"/>
      <c r="Z450" s="336"/>
      <c r="AA450" s="647"/>
      <c r="AB450" s="336">
        <v>0.16955022040795284</v>
      </c>
      <c r="AC450" s="340"/>
      <c r="AD450" s="813">
        <v>44347468000122</v>
      </c>
      <c r="AE450" s="337" t="s">
        <v>2079</v>
      </c>
      <c r="AF450" s="787" t="s">
        <v>1755</v>
      </c>
      <c r="AG450" s="341" t="s">
        <v>1436</v>
      </c>
      <c r="AH450" s="341" t="s">
        <v>1742</v>
      </c>
      <c r="AI450" s="341">
        <v>1000</v>
      </c>
      <c r="AJ450" s="341">
        <v>1000</v>
      </c>
      <c r="AK450" s="341">
        <v>1000</v>
      </c>
      <c r="AL450" s="336">
        <v>0</v>
      </c>
      <c r="AM450" s="336">
        <v>0</v>
      </c>
      <c r="AN450" s="647" t="s">
        <v>2152</v>
      </c>
      <c r="AO450" s="334" t="s">
        <v>1324</v>
      </c>
      <c r="AP450" s="337" t="s">
        <v>1739</v>
      </c>
      <c r="AQ450" s="343" t="s">
        <v>659</v>
      </c>
      <c r="AR450" s="336">
        <v>2.6670000000000001E-3</v>
      </c>
      <c r="AS450" s="336">
        <v>2.6670000000000001E-3</v>
      </c>
      <c r="AT450" s="336" t="s">
        <v>1418</v>
      </c>
      <c r="AW450" s="192"/>
      <c r="AX450" s="192"/>
      <c r="AY450" s="178"/>
      <c r="AZ450" s="178"/>
      <c r="BA450" s="178"/>
      <c r="BB450" s="794"/>
      <c r="BC450" s="178"/>
      <c r="BD450" s="178"/>
      <c r="BE450" s="178"/>
      <c r="BF450" s="178"/>
      <c r="BG450" s="794"/>
      <c r="BH450" s="180"/>
      <c r="BI450" s="193"/>
      <c r="BJ450" s="193"/>
      <c r="BK450" s="193"/>
      <c r="BL450" s="180"/>
      <c r="BM450" s="180"/>
      <c r="BN450" s="180"/>
      <c r="BO450" s="180"/>
      <c r="BP450" s="180"/>
      <c r="BQ450" s="180"/>
      <c r="BR450" s="180"/>
      <c r="BS450" s="180"/>
      <c r="BT450" s="181"/>
      <c r="BU450" s="182"/>
      <c r="BV450" s="183"/>
      <c r="BW450" s="179"/>
    </row>
    <row r="451" spans="2:75" customFormat="1" ht="18.75">
      <c r="B451" s="330" t="s">
        <v>2710</v>
      </c>
      <c r="C451" s="331">
        <v>41498482000139</v>
      </c>
      <c r="D451" s="332" t="s">
        <v>13</v>
      </c>
      <c r="E451" s="332" t="s">
        <v>1418</v>
      </c>
      <c r="F451" s="332" t="s">
        <v>1418</v>
      </c>
      <c r="G451" s="333" t="s">
        <v>1418</v>
      </c>
      <c r="H451" s="333" t="s">
        <v>1418</v>
      </c>
      <c r="I451" s="333" t="s">
        <v>1418</v>
      </c>
      <c r="J451" s="333" t="s">
        <v>608</v>
      </c>
      <c r="K451" s="334" t="s">
        <v>48</v>
      </c>
      <c r="L451" s="335" t="s">
        <v>1418</v>
      </c>
      <c r="M451" s="335" t="s">
        <v>1418</v>
      </c>
      <c r="N451" s="334">
        <v>622125</v>
      </c>
      <c r="O451" s="334" t="s">
        <v>1321</v>
      </c>
      <c r="P451" s="338">
        <v>44511</v>
      </c>
      <c r="Q451" s="339">
        <v>319.87732136</v>
      </c>
      <c r="R451" s="339">
        <v>90.709117565188322</v>
      </c>
      <c r="S451" s="334">
        <v>9</v>
      </c>
      <c r="T451" s="336">
        <v>0.20382283053330452</v>
      </c>
      <c r="U451" s="647">
        <v>1.9933943030671661</v>
      </c>
      <c r="V451" s="336"/>
      <c r="W451" s="647"/>
      <c r="X451" s="336"/>
      <c r="Y451" s="647"/>
      <c r="Z451" s="336"/>
      <c r="AA451" s="647"/>
      <c r="AB451" s="336">
        <v>4.9559793499946464E-2</v>
      </c>
      <c r="AC451" s="340"/>
      <c r="AD451" s="813">
        <v>41575707000103</v>
      </c>
      <c r="AE451" s="337" t="s">
        <v>1975</v>
      </c>
      <c r="AF451" s="787" t="s">
        <v>1778</v>
      </c>
      <c r="AG451" s="341" t="s">
        <v>59</v>
      </c>
      <c r="AH451" s="341" t="s">
        <v>1812</v>
      </c>
      <c r="AI451" s="341">
        <v>1</v>
      </c>
      <c r="AJ451" s="341">
        <v>0</v>
      </c>
      <c r="AK451" s="341">
        <v>0</v>
      </c>
      <c r="AL451" s="336">
        <v>2.2000000000000002E-2</v>
      </c>
      <c r="AM451" s="336">
        <v>0</v>
      </c>
      <c r="AN451" s="647" t="s">
        <v>64</v>
      </c>
      <c r="AO451" s="334" t="s">
        <v>1321</v>
      </c>
      <c r="AP451" s="337" t="s">
        <v>1757</v>
      </c>
      <c r="AQ451" s="343" t="s">
        <v>2202</v>
      </c>
      <c r="AR451" s="336">
        <v>0</v>
      </c>
      <c r="AS451" s="336">
        <v>0</v>
      </c>
      <c r="AT451" s="336" t="s">
        <v>1418</v>
      </c>
      <c r="AW451" s="192"/>
      <c r="AX451" s="192"/>
      <c r="AY451" s="178"/>
      <c r="AZ451" s="178"/>
      <c r="BA451" s="178"/>
      <c r="BB451" s="794"/>
      <c r="BC451" s="178"/>
      <c r="BD451" s="178"/>
      <c r="BE451" s="178"/>
      <c r="BF451" s="178"/>
      <c r="BG451" s="794"/>
      <c r="BH451" s="180"/>
      <c r="BI451" s="193"/>
      <c r="BJ451" s="193"/>
      <c r="BK451" s="193"/>
      <c r="BL451" s="180"/>
      <c r="BM451" s="180"/>
      <c r="BN451" s="180"/>
      <c r="BO451" s="180"/>
      <c r="BP451" s="180"/>
      <c r="BQ451" s="180"/>
      <c r="BR451" s="180"/>
      <c r="BS451" s="180"/>
      <c r="BT451" s="181"/>
      <c r="BU451" s="182"/>
      <c r="BV451" s="183"/>
      <c r="BW451" s="179"/>
    </row>
    <row r="452" spans="2:75" customFormat="1" ht="18.75">
      <c r="B452" s="330" t="s">
        <v>1082</v>
      </c>
      <c r="C452" s="331">
        <v>39345935000145</v>
      </c>
      <c r="D452" s="332" t="s">
        <v>14</v>
      </c>
      <c r="E452" s="332" t="s">
        <v>607</v>
      </c>
      <c r="F452" s="332" t="s">
        <v>1418</v>
      </c>
      <c r="G452" s="333" t="s">
        <v>1418</v>
      </c>
      <c r="H452" s="333" t="s">
        <v>34</v>
      </c>
      <c r="I452" s="333" t="s">
        <v>34</v>
      </c>
      <c r="J452" s="333" t="s">
        <v>611</v>
      </c>
      <c r="K452" s="334" t="s">
        <v>49</v>
      </c>
      <c r="L452" s="335" t="s">
        <v>1418</v>
      </c>
      <c r="M452" s="335" t="s">
        <v>34</v>
      </c>
      <c r="N452" s="334">
        <v>568066</v>
      </c>
      <c r="O452" s="334" t="s">
        <v>1321</v>
      </c>
      <c r="P452" s="338">
        <v>44196</v>
      </c>
      <c r="Q452" s="339">
        <v>8.5435572200000003</v>
      </c>
      <c r="R452" s="339">
        <v>15.360196638366526</v>
      </c>
      <c r="S452" s="334">
        <v>9</v>
      </c>
      <c r="T452" s="336">
        <v>-0.56344619482841818</v>
      </c>
      <c r="U452" s="647">
        <v>-5.5105231927014966</v>
      </c>
      <c r="V452" s="336">
        <v>-0.63265260692876257</v>
      </c>
      <c r="W452" s="647">
        <v>-5.4444475295018204</v>
      </c>
      <c r="X452" s="336"/>
      <c r="Y452" s="647"/>
      <c r="Z452" s="336"/>
      <c r="AA452" s="647"/>
      <c r="AB452" s="336">
        <v>0.54263323093705917</v>
      </c>
      <c r="AC452" s="340">
        <v>-1.3800371920139289</v>
      </c>
      <c r="AD452" s="813">
        <v>39330087000109</v>
      </c>
      <c r="AE452" s="337" t="s">
        <v>1758</v>
      </c>
      <c r="AF452" s="787" t="s">
        <v>1755</v>
      </c>
      <c r="AG452" s="341" t="s">
        <v>1436</v>
      </c>
      <c r="AH452" s="341" t="s">
        <v>1737</v>
      </c>
      <c r="AI452" s="341">
        <v>5000</v>
      </c>
      <c r="AJ452" s="341">
        <v>5000</v>
      </c>
      <c r="AK452" s="341">
        <v>5000</v>
      </c>
      <c r="AL452" s="336">
        <v>0.01</v>
      </c>
      <c r="AM452" s="336">
        <v>0</v>
      </c>
      <c r="AN452" s="647" t="s">
        <v>34</v>
      </c>
      <c r="AO452" s="334" t="s">
        <v>1324</v>
      </c>
      <c r="AP452" s="337" t="s">
        <v>1739</v>
      </c>
      <c r="AQ452" s="343" t="s">
        <v>687</v>
      </c>
      <c r="AR452" s="336">
        <v>6.0000000000000001E-3</v>
      </c>
      <c r="AS452" s="336">
        <v>6.0000000000000001E-3</v>
      </c>
      <c r="AT452" s="336" t="s">
        <v>1418</v>
      </c>
      <c r="AW452" s="192"/>
      <c r="AX452" s="192"/>
      <c r="AY452" s="178"/>
      <c r="AZ452" s="178"/>
      <c r="BA452" s="178"/>
      <c r="BB452" s="794"/>
      <c r="BC452" s="178"/>
      <c r="BD452" s="178"/>
      <c r="BE452" s="178"/>
      <c r="BF452" s="178"/>
      <c r="BG452" s="794"/>
      <c r="BH452" s="180"/>
      <c r="BI452" s="193"/>
      <c r="BJ452" s="193"/>
      <c r="BK452" s="193"/>
      <c r="BL452" s="180"/>
      <c r="BM452" s="180"/>
      <c r="BN452" s="180"/>
      <c r="BO452" s="180"/>
      <c r="BP452" s="180"/>
      <c r="BQ452" s="180"/>
      <c r="BR452" s="180"/>
      <c r="BS452" s="180"/>
      <c r="BT452" s="181"/>
      <c r="BU452" s="182"/>
      <c r="BV452" s="183"/>
      <c r="BW452" s="179"/>
    </row>
    <row r="453" spans="2:75" customFormat="1" ht="18.75">
      <c r="B453" s="330" t="s">
        <v>2691</v>
      </c>
      <c r="C453" s="331">
        <v>33588607000193</v>
      </c>
      <c r="D453" s="332" t="s">
        <v>13</v>
      </c>
      <c r="E453" s="332" t="s">
        <v>1418</v>
      </c>
      <c r="F453" s="332" t="s">
        <v>1418</v>
      </c>
      <c r="G453" s="333" t="s">
        <v>1418</v>
      </c>
      <c r="H453" s="333" t="s">
        <v>1418</v>
      </c>
      <c r="I453" s="333" t="s">
        <v>1418</v>
      </c>
      <c r="J453" s="333" t="s">
        <v>608</v>
      </c>
      <c r="K453" s="334" t="s">
        <v>48</v>
      </c>
      <c r="L453" s="335" t="s">
        <v>1418</v>
      </c>
      <c r="M453" s="335" t="s">
        <v>1418</v>
      </c>
      <c r="N453" s="334">
        <v>506516</v>
      </c>
      <c r="O453" s="334" t="s">
        <v>1321</v>
      </c>
      <c r="P453" s="338">
        <v>43707</v>
      </c>
      <c r="Q453" s="339"/>
      <c r="R453" s="339"/>
      <c r="S453" s="334">
        <v>9</v>
      </c>
      <c r="T453" s="336"/>
      <c r="U453" s="647"/>
      <c r="V453" s="336"/>
      <c r="W453" s="647"/>
      <c r="X453" s="336"/>
      <c r="Y453" s="647"/>
      <c r="Z453" s="336"/>
      <c r="AA453" s="647"/>
      <c r="AB453" s="336"/>
      <c r="AC453" s="340"/>
      <c r="AD453" s="813">
        <v>0</v>
      </c>
      <c r="AE453" s="337" t="s">
        <v>1865</v>
      </c>
      <c r="AF453" s="787" t="s">
        <v>1755</v>
      </c>
      <c r="AG453" s="341" t="s">
        <v>1436</v>
      </c>
      <c r="AH453" s="341" t="s">
        <v>2144</v>
      </c>
      <c r="AI453" s="341">
        <v>1000</v>
      </c>
      <c r="AJ453" s="341">
        <v>0</v>
      </c>
      <c r="AK453" s="341">
        <v>1000</v>
      </c>
      <c r="AL453" s="336">
        <v>1.9E-2</v>
      </c>
      <c r="AM453" s="336">
        <v>0.15</v>
      </c>
      <c r="AN453" s="647" t="s">
        <v>2672</v>
      </c>
      <c r="AO453" s="334"/>
      <c r="AP453" s="337" t="s">
        <v>1757</v>
      </c>
      <c r="AQ453" s="343" t="s">
        <v>2202</v>
      </c>
      <c r="AR453" s="336">
        <v>0</v>
      </c>
      <c r="AS453" s="336">
        <v>0</v>
      </c>
      <c r="AT453" s="336" t="s">
        <v>1418</v>
      </c>
      <c r="AW453" s="192"/>
      <c r="AX453" s="192"/>
      <c r="AY453" s="178"/>
      <c r="AZ453" s="178"/>
      <c r="BA453" s="178"/>
      <c r="BB453" s="794"/>
      <c r="BC453" s="178"/>
      <c r="BD453" s="178"/>
      <c r="BE453" s="178"/>
      <c r="BF453" s="178"/>
      <c r="BG453" s="794"/>
      <c r="BH453" s="180"/>
      <c r="BI453" s="193"/>
      <c r="BJ453" s="193"/>
      <c r="BK453" s="193"/>
      <c r="BL453" s="180"/>
      <c r="BM453" s="180"/>
      <c r="BN453" s="180"/>
      <c r="BO453" s="180"/>
      <c r="BP453" s="180"/>
      <c r="BQ453" s="180"/>
      <c r="BR453" s="180"/>
      <c r="BS453" s="180"/>
      <c r="BT453" s="181"/>
      <c r="BU453" s="182"/>
      <c r="BV453" s="183"/>
      <c r="BW453" s="179"/>
    </row>
    <row r="454" spans="2:75" customFormat="1" ht="18.75">
      <c r="B454" s="330" t="s">
        <v>366</v>
      </c>
      <c r="C454" s="331">
        <v>4621018000161</v>
      </c>
      <c r="D454" s="332" t="s">
        <v>14</v>
      </c>
      <c r="E454" s="332" t="s">
        <v>614</v>
      </c>
      <c r="F454" s="332" t="s">
        <v>1418</v>
      </c>
      <c r="G454" s="333" t="s">
        <v>1418</v>
      </c>
      <c r="H454" s="333" t="s">
        <v>865</v>
      </c>
      <c r="I454" s="333" t="s">
        <v>34</v>
      </c>
      <c r="J454" s="333" t="s">
        <v>608</v>
      </c>
      <c r="K454" s="334" t="s">
        <v>48</v>
      </c>
      <c r="L454" s="335" t="s">
        <v>1418</v>
      </c>
      <c r="M454" s="335" t="s">
        <v>1415</v>
      </c>
      <c r="N454" s="334">
        <v>97101</v>
      </c>
      <c r="O454" s="334" t="s">
        <v>1321</v>
      </c>
      <c r="P454" s="338">
        <v>37140</v>
      </c>
      <c r="Q454" s="339">
        <v>64.702476000000004</v>
      </c>
      <c r="R454" s="339">
        <v>78.605434052000007</v>
      </c>
      <c r="S454" s="334">
        <v>9</v>
      </c>
      <c r="T454" s="336">
        <v>9.5877387757146826E-2</v>
      </c>
      <c r="U454" s="647">
        <v>0.93768415465523147</v>
      </c>
      <c r="V454" s="336">
        <v>0.10164866122772231</v>
      </c>
      <c r="W454" s="647">
        <v>0.87476254177635293</v>
      </c>
      <c r="X454" s="336">
        <v>0.17139090293619663</v>
      </c>
      <c r="Y454" s="647">
        <v>1.1119591818120498</v>
      </c>
      <c r="Z454" s="336">
        <v>0.27101068142202678</v>
      </c>
      <c r="AA454" s="647">
        <v>1.4201924210195958</v>
      </c>
      <c r="AB454" s="336">
        <v>0.10845748662702585</v>
      </c>
      <c r="AC454" s="340">
        <v>-0.13417950767553402</v>
      </c>
      <c r="AD454" s="813">
        <v>0</v>
      </c>
      <c r="AE454" s="337" t="s">
        <v>1768</v>
      </c>
      <c r="AF454" s="787" t="s">
        <v>1752</v>
      </c>
      <c r="AG454" s="341" t="s">
        <v>719</v>
      </c>
      <c r="AH454" s="341" t="s">
        <v>1742</v>
      </c>
      <c r="AI454" s="341">
        <v>100</v>
      </c>
      <c r="AJ454" s="341">
        <v>100</v>
      </c>
      <c r="AK454" s="341">
        <v>100</v>
      </c>
      <c r="AL454" s="336">
        <v>0.02</v>
      </c>
      <c r="AM454" s="336">
        <v>0.2</v>
      </c>
      <c r="AN454" s="647" t="s">
        <v>64</v>
      </c>
      <c r="AO454" s="334" t="s">
        <v>1324</v>
      </c>
      <c r="AP454" s="337" t="s">
        <v>1757</v>
      </c>
      <c r="AQ454" s="343" t="s">
        <v>668</v>
      </c>
      <c r="AR454" s="336">
        <v>3.3833333333333302E-3</v>
      </c>
      <c r="AS454" s="336">
        <v>3.3833333333333302E-3</v>
      </c>
      <c r="AT454" s="336" t="s">
        <v>1418</v>
      </c>
      <c r="AW454" s="192"/>
      <c r="AX454" s="192"/>
      <c r="AY454" s="178"/>
      <c r="AZ454" s="178"/>
      <c r="BA454" s="178"/>
      <c r="BB454" s="794"/>
      <c r="BC454" s="178"/>
      <c r="BD454" s="178"/>
      <c r="BE454" s="178"/>
      <c r="BF454" s="178"/>
      <c r="BG454" s="794"/>
      <c r="BH454" s="180"/>
      <c r="BI454" s="193"/>
      <c r="BJ454" s="193"/>
      <c r="BK454" s="193"/>
      <c r="BL454" s="180"/>
      <c r="BM454" s="180"/>
      <c r="BN454" s="180"/>
      <c r="BO454" s="180"/>
      <c r="BP454" s="180"/>
      <c r="BQ454" s="180"/>
      <c r="BR454" s="180"/>
      <c r="BS454" s="180"/>
      <c r="BT454" s="181"/>
      <c r="BU454" s="182"/>
      <c r="BV454" s="183"/>
      <c r="BW454" s="179"/>
    </row>
    <row r="455" spans="2:75" customFormat="1" ht="18.75">
      <c r="B455" s="330" t="s">
        <v>1175</v>
      </c>
      <c r="C455" s="331">
        <v>34658702000189</v>
      </c>
      <c r="D455" s="332" t="s">
        <v>14</v>
      </c>
      <c r="E455" s="332" t="s">
        <v>607</v>
      </c>
      <c r="F455" s="332" t="s">
        <v>1418</v>
      </c>
      <c r="G455" s="333" t="s">
        <v>1418</v>
      </c>
      <c r="H455" s="333" t="s">
        <v>34</v>
      </c>
      <c r="I455" s="333" t="s">
        <v>34</v>
      </c>
      <c r="J455" s="333" t="s">
        <v>608</v>
      </c>
      <c r="K455" s="334" t="s">
        <v>48</v>
      </c>
      <c r="L455" s="335" t="s">
        <v>1418</v>
      </c>
      <c r="M455" s="335" t="s">
        <v>34</v>
      </c>
      <c r="N455" s="334">
        <v>524042</v>
      </c>
      <c r="O455" s="334" t="s">
        <v>1321</v>
      </c>
      <c r="P455" s="338">
        <v>43850</v>
      </c>
      <c r="Q455" s="339">
        <v>0</v>
      </c>
      <c r="R455" s="339">
        <v>0</v>
      </c>
      <c r="S455" s="334">
        <v>9</v>
      </c>
      <c r="T455" s="336"/>
      <c r="U455" s="647"/>
      <c r="V455" s="336"/>
      <c r="W455" s="647"/>
      <c r="X455" s="336"/>
      <c r="Y455" s="647"/>
      <c r="Z455" s="336"/>
      <c r="AA455" s="647"/>
      <c r="AB455" s="336"/>
      <c r="AC455" s="340"/>
      <c r="AD455" s="813">
        <v>0</v>
      </c>
      <c r="AE455" s="337" t="s">
        <v>1768</v>
      </c>
      <c r="AF455" s="787" t="s">
        <v>1780</v>
      </c>
      <c r="AG455" s="341" t="s">
        <v>719</v>
      </c>
      <c r="AH455" s="341" t="s">
        <v>1742</v>
      </c>
      <c r="AI455" s="341">
        <v>100</v>
      </c>
      <c r="AJ455" s="341">
        <v>100</v>
      </c>
      <c r="AK455" s="341">
        <v>100</v>
      </c>
      <c r="AL455" s="336">
        <v>1.95E-2</v>
      </c>
      <c r="AM455" s="336">
        <v>0.2</v>
      </c>
      <c r="AN455" s="647" t="s">
        <v>666</v>
      </c>
      <c r="AO455" s="334" t="s">
        <v>1324</v>
      </c>
      <c r="AP455" s="337" t="s">
        <v>1739</v>
      </c>
      <c r="AQ455" s="343" t="s">
        <v>659</v>
      </c>
      <c r="AR455" s="336">
        <v>4.5500000000000002E-3</v>
      </c>
      <c r="AS455" s="336">
        <v>4.5500000000000002E-3</v>
      </c>
      <c r="AT455" s="336" t="s">
        <v>1418</v>
      </c>
      <c r="AW455" s="192"/>
      <c r="AX455" s="192"/>
      <c r="AY455" s="178"/>
      <c r="AZ455" s="178"/>
      <c r="BA455" s="178"/>
      <c r="BB455" s="794"/>
      <c r="BC455" s="178"/>
      <c r="BD455" s="178"/>
      <c r="BE455" s="178"/>
      <c r="BF455" s="178"/>
      <c r="BG455" s="794"/>
      <c r="BH455" s="180"/>
      <c r="BI455" s="193"/>
      <c r="BJ455" s="193"/>
      <c r="BK455" s="193"/>
      <c r="BL455" s="180"/>
      <c r="BM455" s="180"/>
      <c r="BN455" s="180"/>
      <c r="BO455" s="180"/>
      <c r="BP455" s="180"/>
      <c r="BQ455" s="180"/>
      <c r="BR455" s="180"/>
      <c r="BS455" s="180"/>
      <c r="BT455" s="181"/>
      <c r="BU455" s="182"/>
      <c r="BV455" s="183"/>
      <c r="BW455" s="179"/>
    </row>
    <row r="456" spans="2:75" customFormat="1" ht="18.75">
      <c r="B456" s="330" t="s">
        <v>1208</v>
      </c>
      <c r="C456" s="331">
        <v>38949124000190</v>
      </c>
      <c r="D456" s="332" t="s">
        <v>14</v>
      </c>
      <c r="E456" s="332" t="s">
        <v>607</v>
      </c>
      <c r="F456" s="332" t="s">
        <v>1418</v>
      </c>
      <c r="G456" s="333" t="s">
        <v>866</v>
      </c>
      <c r="H456" s="333" t="s">
        <v>34</v>
      </c>
      <c r="I456" s="333" t="s">
        <v>34</v>
      </c>
      <c r="J456" s="333" t="s">
        <v>690</v>
      </c>
      <c r="K456" s="334" t="s">
        <v>48</v>
      </c>
      <c r="L456" s="335" t="s">
        <v>1418</v>
      </c>
      <c r="M456" s="335" t="s">
        <v>34</v>
      </c>
      <c r="N456" s="334">
        <v>555835</v>
      </c>
      <c r="O456" s="334" t="s">
        <v>1321</v>
      </c>
      <c r="P456" s="338">
        <v>44114</v>
      </c>
      <c r="Q456" s="339">
        <v>14.1563192</v>
      </c>
      <c r="R456" s="339">
        <v>28.391650591513951</v>
      </c>
      <c r="S456" s="334">
        <v>9</v>
      </c>
      <c r="T456" s="336">
        <v>-0.15222942985199817</v>
      </c>
      <c r="U456" s="647">
        <v>-1.488809067326498</v>
      </c>
      <c r="V456" s="336">
        <v>-0.18031505111972546</v>
      </c>
      <c r="W456" s="647">
        <v>-1.5517454980017589</v>
      </c>
      <c r="X456" s="336">
        <v>0.12295741338743826</v>
      </c>
      <c r="Y456" s="647">
        <v>0.79772976538270335</v>
      </c>
      <c r="Z456" s="336"/>
      <c r="AA456" s="647"/>
      <c r="AB456" s="336">
        <v>0.29387268353292906</v>
      </c>
      <c r="AC456" s="340">
        <v>-1.0089964162101599</v>
      </c>
      <c r="AD456" s="813">
        <v>38948616000161</v>
      </c>
      <c r="AE456" s="337" t="s">
        <v>1758</v>
      </c>
      <c r="AF456" s="787" t="s">
        <v>1755</v>
      </c>
      <c r="AG456" s="341" t="s">
        <v>1436</v>
      </c>
      <c r="AH456" s="341" t="s">
        <v>1737</v>
      </c>
      <c r="AI456" s="341">
        <v>5000</v>
      </c>
      <c r="AJ456" s="341">
        <v>5000</v>
      </c>
      <c r="AK456" s="341">
        <v>5000</v>
      </c>
      <c r="AL456" s="336">
        <v>1.2E-2</v>
      </c>
      <c r="AM456" s="336">
        <v>0</v>
      </c>
      <c r="AN456" s="647" t="s">
        <v>34</v>
      </c>
      <c r="AO456" s="334" t="s">
        <v>1324</v>
      </c>
      <c r="AP456" s="337" t="s">
        <v>1739</v>
      </c>
      <c r="AQ456" s="343" t="s">
        <v>687</v>
      </c>
      <c r="AR456" s="336">
        <v>8.0000000000000002E-3</v>
      </c>
      <c r="AS456" s="336">
        <v>8.0000000000000002E-3</v>
      </c>
      <c r="AT456" s="336" t="s">
        <v>1418</v>
      </c>
      <c r="AW456" s="192"/>
      <c r="AX456" s="192"/>
      <c r="AY456" s="178"/>
      <c r="AZ456" s="178"/>
      <c r="BA456" s="178"/>
      <c r="BB456" s="178"/>
      <c r="BC456" s="178"/>
      <c r="BD456" s="178"/>
      <c r="BE456" s="178"/>
      <c r="BF456" s="178"/>
      <c r="BG456" s="794"/>
      <c r="BH456" s="180"/>
      <c r="BI456" s="193"/>
      <c r="BJ456" s="193"/>
      <c r="BK456" s="193"/>
      <c r="BL456" s="212"/>
      <c r="BM456" s="180"/>
      <c r="BN456" s="180"/>
      <c r="BO456" s="180"/>
      <c r="BP456" s="180"/>
      <c r="BQ456" s="180"/>
      <c r="BR456" s="180"/>
      <c r="BS456" s="180"/>
      <c r="BT456" s="180"/>
      <c r="BU456" s="180"/>
      <c r="BV456" s="183"/>
      <c r="BW456" s="178"/>
    </row>
    <row r="457" spans="2:75" customFormat="1" ht="18.75">
      <c r="B457" s="330" t="s">
        <v>1706</v>
      </c>
      <c r="C457" s="331">
        <v>38948616000161</v>
      </c>
      <c r="D457" s="332" t="s">
        <v>14</v>
      </c>
      <c r="E457" s="332" t="s">
        <v>607</v>
      </c>
      <c r="F457" s="332" t="s">
        <v>1418</v>
      </c>
      <c r="G457" s="333" t="s">
        <v>866</v>
      </c>
      <c r="H457" s="333" t="s">
        <v>34</v>
      </c>
      <c r="I457" s="333" t="s">
        <v>34</v>
      </c>
      <c r="J457" s="333" t="s">
        <v>690</v>
      </c>
      <c r="K457" s="334" t="s">
        <v>48</v>
      </c>
      <c r="L457" s="335" t="s">
        <v>1418</v>
      </c>
      <c r="M457" s="335" t="s">
        <v>1418</v>
      </c>
      <c r="N457" s="334">
        <v>555827</v>
      </c>
      <c r="O457" s="334" t="s">
        <v>1321</v>
      </c>
      <c r="P457" s="338">
        <v>44114</v>
      </c>
      <c r="Q457" s="339">
        <v>14.0990973</v>
      </c>
      <c r="R457" s="339">
        <v>28.268822019960165</v>
      </c>
      <c r="S457" s="334">
        <v>9</v>
      </c>
      <c r="T457" s="336">
        <v>-0.16266189655513141</v>
      </c>
      <c r="U457" s="647">
        <v>-1.5908389510178917</v>
      </c>
      <c r="V457" s="336">
        <v>-0.18916492602133372</v>
      </c>
      <c r="W457" s="647">
        <v>-1.6279052719705505</v>
      </c>
      <c r="X457" s="336">
        <v>0.12497438439295627</v>
      </c>
      <c r="Y457" s="647">
        <v>0.81081557910217095</v>
      </c>
      <c r="Z457" s="336"/>
      <c r="AA457" s="647"/>
      <c r="AB457" s="336">
        <v>0.29759657702621972</v>
      </c>
      <c r="AC457" s="340">
        <v>-1.0261084400224534</v>
      </c>
      <c r="AD457" s="813">
        <v>0</v>
      </c>
      <c r="AE457" s="337" t="s">
        <v>1758</v>
      </c>
      <c r="AF457" s="787" t="s">
        <v>1755</v>
      </c>
      <c r="AG457" s="341" t="s">
        <v>1436</v>
      </c>
      <c r="AH457" s="341" t="s">
        <v>1737</v>
      </c>
      <c r="AI457" s="341">
        <v>2000000</v>
      </c>
      <c r="AJ457" s="341">
        <v>1000</v>
      </c>
      <c r="AK457" s="341">
        <v>2000000</v>
      </c>
      <c r="AL457" s="336">
        <v>2E-3</v>
      </c>
      <c r="AM457" s="336">
        <v>0</v>
      </c>
      <c r="AN457" s="647" t="s">
        <v>34</v>
      </c>
      <c r="AO457" s="334" t="s">
        <v>1324</v>
      </c>
      <c r="AP457" s="337" t="s">
        <v>1739</v>
      </c>
      <c r="AQ457" s="343" t="s">
        <v>687</v>
      </c>
      <c r="AR457" s="336">
        <v>0</v>
      </c>
      <c r="AS457" s="336">
        <v>0</v>
      </c>
      <c r="AT457" s="336" t="s">
        <v>1418</v>
      </c>
      <c r="AW457" s="192"/>
      <c r="AX457" s="192"/>
      <c r="AY457" s="178"/>
      <c r="AZ457" s="178"/>
      <c r="BA457" s="178"/>
      <c r="BB457" s="794"/>
      <c r="BC457" s="178"/>
      <c r="BD457" s="178"/>
      <c r="BE457" s="178"/>
      <c r="BF457" s="178"/>
      <c r="BG457" s="794"/>
      <c r="BH457" s="180"/>
      <c r="BI457" s="193"/>
      <c r="BJ457" s="193"/>
      <c r="BK457" s="193"/>
      <c r="BL457" s="180"/>
      <c r="BM457" s="180"/>
      <c r="BN457" s="180"/>
      <c r="BO457" s="180"/>
      <c r="BP457" s="180"/>
      <c r="BQ457" s="180"/>
      <c r="BR457" s="180"/>
      <c r="BS457" s="180"/>
      <c r="BT457" s="181"/>
      <c r="BU457" s="182"/>
      <c r="BV457" s="183"/>
      <c r="BW457" s="179"/>
    </row>
    <row r="458" spans="2:75" customFormat="1" ht="18.75">
      <c r="B458" s="330" t="s">
        <v>2692</v>
      </c>
      <c r="C458" s="331">
        <v>33146130000196</v>
      </c>
      <c r="D458" s="332" t="s">
        <v>13</v>
      </c>
      <c r="E458" s="332" t="s">
        <v>1418</v>
      </c>
      <c r="F458" s="332" t="s">
        <v>1418</v>
      </c>
      <c r="G458" s="333" t="s">
        <v>1418</v>
      </c>
      <c r="H458" s="333" t="s">
        <v>1418</v>
      </c>
      <c r="I458" s="333" t="s">
        <v>1418</v>
      </c>
      <c r="J458" s="333" t="s">
        <v>608</v>
      </c>
      <c r="K458" s="334" t="s">
        <v>48</v>
      </c>
      <c r="L458" s="335" t="s">
        <v>1418</v>
      </c>
      <c r="M458" s="335" t="s">
        <v>1418</v>
      </c>
      <c r="N458" s="334">
        <v>511730</v>
      </c>
      <c r="O458" s="334" t="s">
        <v>1321</v>
      </c>
      <c r="P458" s="338">
        <v>43712</v>
      </c>
      <c r="Q458" s="339">
        <v>281.30125984</v>
      </c>
      <c r="R458" s="339">
        <v>285.09030284529865</v>
      </c>
      <c r="S458" s="334">
        <v>9</v>
      </c>
      <c r="T458" s="336">
        <v>0.2159899314364595</v>
      </c>
      <c r="U458" s="647">
        <v>2.1123889689823248</v>
      </c>
      <c r="V458" s="336">
        <v>0.21377988956511529</v>
      </c>
      <c r="W458" s="647">
        <v>1.8397353916713126</v>
      </c>
      <c r="X458" s="336">
        <v>0.57550223506380971</v>
      </c>
      <c r="Y458" s="647">
        <v>3.7337745671996787</v>
      </c>
      <c r="Z458" s="336">
        <v>0.76214089005873564</v>
      </c>
      <c r="AA458" s="647">
        <v>3.9938895032886803</v>
      </c>
      <c r="AB458" s="336">
        <v>0.17921370448378729</v>
      </c>
      <c r="AC458" s="340">
        <v>0.54448099524040772</v>
      </c>
      <c r="AD458" s="813">
        <v>33600869000126</v>
      </c>
      <c r="AE458" s="337" t="s">
        <v>1971</v>
      </c>
      <c r="AF458" s="787" t="s">
        <v>1755</v>
      </c>
      <c r="AG458" s="341" t="s">
        <v>1436</v>
      </c>
      <c r="AH458" s="341" t="s">
        <v>1812</v>
      </c>
      <c r="AI458" s="341">
        <v>1000</v>
      </c>
      <c r="AJ458" s="341">
        <v>0</v>
      </c>
      <c r="AK458" s="341">
        <v>1000</v>
      </c>
      <c r="AL458" s="336">
        <v>0.02</v>
      </c>
      <c r="AM458" s="336">
        <v>0.2</v>
      </c>
      <c r="AN458" s="647" t="s">
        <v>34</v>
      </c>
      <c r="AO458" s="334" t="s">
        <v>1321</v>
      </c>
      <c r="AP458" s="337" t="s">
        <v>1757</v>
      </c>
      <c r="AQ458" s="343" t="s">
        <v>2202</v>
      </c>
      <c r="AR458" s="336">
        <v>0</v>
      </c>
      <c r="AS458" s="336">
        <v>0</v>
      </c>
      <c r="AT458" s="336" t="s">
        <v>1418</v>
      </c>
      <c r="AW458" s="192"/>
      <c r="AX458" s="192"/>
      <c r="AY458" s="178"/>
      <c r="AZ458" s="178"/>
      <c r="BA458" s="178"/>
      <c r="BB458" s="794"/>
      <c r="BC458" s="178"/>
      <c r="BD458" s="178"/>
      <c r="BE458" s="178"/>
      <c r="BF458" s="178"/>
      <c r="BG458" s="794"/>
      <c r="BH458" s="180"/>
      <c r="BI458" s="193"/>
      <c r="BJ458" s="193"/>
      <c r="BK458" s="193"/>
      <c r="BL458" s="180"/>
      <c r="BM458" s="180"/>
      <c r="BN458" s="180"/>
      <c r="BO458" s="180"/>
      <c r="BP458" s="180"/>
      <c r="BQ458" s="180"/>
      <c r="BR458" s="180"/>
      <c r="BS458" s="180"/>
      <c r="BT458" s="181"/>
      <c r="BU458" s="182"/>
      <c r="BV458" s="183"/>
      <c r="BW458" s="179"/>
    </row>
    <row r="459" spans="2:75" customFormat="1" ht="18.75">
      <c r="B459" s="330" t="s">
        <v>1550</v>
      </c>
      <c r="C459" s="331">
        <v>33768898000100</v>
      </c>
      <c r="D459" s="332" t="s">
        <v>11</v>
      </c>
      <c r="E459" s="332" t="s">
        <v>620</v>
      </c>
      <c r="F459" s="332" t="s">
        <v>663</v>
      </c>
      <c r="G459" s="333" t="s">
        <v>738</v>
      </c>
      <c r="H459" s="333" t="s">
        <v>34</v>
      </c>
      <c r="I459" s="333" t="s">
        <v>1418</v>
      </c>
      <c r="J459" s="333" t="s">
        <v>1418</v>
      </c>
      <c r="K459" s="334" t="s">
        <v>48</v>
      </c>
      <c r="L459" s="335" t="s">
        <v>1418</v>
      </c>
      <c r="M459" s="335" t="s">
        <v>1418</v>
      </c>
      <c r="N459" s="334">
        <v>539570</v>
      </c>
      <c r="O459" s="334" t="s">
        <v>1321</v>
      </c>
      <c r="P459" s="338">
        <v>44000</v>
      </c>
      <c r="Q459" s="339">
        <v>3.4005821900000002</v>
      </c>
      <c r="R459" s="339">
        <v>5.8102778280000003</v>
      </c>
      <c r="S459" s="334">
        <v>9</v>
      </c>
      <c r="T459" s="336">
        <v>5.2577163677124616E-2</v>
      </c>
      <c r="U459" s="647">
        <v>0.51420647172439671</v>
      </c>
      <c r="V459" s="336">
        <v>9.188206971491697E-2</v>
      </c>
      <c r="W459" s="647">
        <v>0.79071373765985631</v>
      </c>
      <c r="X459" s="336">
        <v>0.14471676449475113</v>
      </c>
      <c r="Y459" s="647">
        <v>0.93890126188305112</v>
      </c>
      <c r="Z459" s="336"/>
      <c r="AA459" s="647"/>
      <c r="AB459" s="336">
        <v>7.0898222778142408E-2</v>
      </c>
      <c r="AC459" s="340">
        <v>-0.3430179589726336</v>
      </c>
      <c r="AD459" s="813">
        <v>33768907000154</v>
      </c>
      <c r="AE459" s="337" t="s">
        <v>1831</v>
      </c>
      <c r="AF459" s="787" t="s">
        <v>1780</v>
      </c>
      <c r="AG459" s="341" t="s">
        <v>719</v>
      </c>
      <c r="AH459" s="341" t="s">
        <v>1812</v>
      </c>
      <c r="AI459" s="341">
        <v>0</v>
      </c>
      <c r="AJ459" s="341">
        <v>0</v>
      </c>
      <c r="AK459" s="341">
        <v>0</v>
      </c>
      <c r="AL459" s="336">
        <v>8.0000000000000002E-3</v>
      </c>
      <c r="AM459" s="336">
        <v>0</v>
      </c>
      <c r="AN459" s="647" t="s">
        <v>64</v>
      </c>
      <c r="AO459" s="334" t="s">
        <v>1321</v>
      </c>
      <c r="AP459" s="337" t="s">
        <v>1757</v>
      </c>
      <c r="AQ459" s="343" t="s">
        <v>2202</v>
      </c>
      <c r="AR459" s="336">
        <v>0</v>
      </c>
      <c r="AS459" s="336">
        <v>0</v>
      </c>
      <c r="AT459" s="336" t="s">
        <v>1418</v>
      </c>
      <c r="AW459" s="192"/>
      <c r="AX459" s="192"/>
      <c r="AY459" s="178"/>
      <c r="AZ459" s="178"/>
      <c r="BA459" s="178"/>
      <c r="BB459" s="794"/>
      <c r="BC459" s="178"/>
      <c r="BD459" s="178"/>
      <c r="BE459" s="178"/>
      <c r="BF459" s="178"/>
      <c r="BG459" s="794"/>
      <c r="BH459" s="180"/>
      <c r="BI459" s="193"/>
      <c r="BJ459" s="193"/>
      <c r="BK459" s="193"/>
      <c r="BL459" s="180"/>
      <c r="BM459" s="180"/>
      <c r="BN459" s="180"/>
      <c r="BO459" s="180"/>
      <c r="BP459" s="180"/>
      <c r="BQ459" s="180"/>
      <c r="BR459" s="180"/>
      <c r="BS459" s="180"/>
      <c r="BT459" s="181"/>
      <c r="BU459" s="182"/>
      <c r="BV459" s="183"/>
      <c r="BW459" s="179"/>
    </row>
    <row r="460" spans="2:75" customFormat="1" ht="18.75">
      <c r="B460" s="330" t="s">
        <v>2704</v>
      </c>
      <c r="C460" s="331">
        <v>38281397000100</v>
      </c>
      <c r="D460" s="332" t="s">
        <v>14</v>
      </c>
      <c r="E460" s="332" t="s">
        <v>1418</v>
      </c>
      <c r="F460" s="332" t="s">
        <v>1418</v>
      </c>
      <c r="G460" s="333" t="s">
        <v>1418</v>
      </c>
      <c r="H460" s="333" t="s">
        <v>1418</v>
      </c>
      <c r="I460" s="333" t="s">
        <v>1418</v>
      </c>
      <c r="J460" s="333" t="s">
        <v>608</v>
      </c>
      <c r="K460" s="334" t="s">
        <v>48</v>
      </c>
      <c r="L460" s="335" t="s">
        <v>1418</v>
      </c>
      <c r="M460" s="335" t="s">
        <v>1418</v>
      </c>
      <c r="N460" s="334">
        <v>566071</v>
      </c>
      <c r="O460" s="334" t="s">
        <v>1321</v>
      </c>
      <c r="P460" s="338">
        <v>44186</v>
      </c>
      <c r="Q460" s="339"/>
      <c r="R460" s="339"/>
      <c r="S460" s="334">
        <v>10</v>
      </c>
      <c r="T460" s="336"/>
      <c r="U460" s="647"/>
      <c r="V460" s="336"/>
      <c r="W460" s="647"/>
      <c r="X460" s="336"/>
      <c r="Y460" s="647"/>
      <c r="Z460" s="336"/>
      <c r="AA460" s="647"/>
      <c r="AB460" s="336"/>
      <c r="AC460" s="340"/>
      <c r="AD460" s="813">
        <v>38281419000131</v>
      </c>
      <c r="AE460" s="337" t="s">
        <v>1924</v>
      </c>
      <c r="AF460" s="787" t="s">
        <v>1736</v>
      </c>
      <c r="AG460" s="341" t="s">
        <v>1437</v>
      </c>
      <c r="AH460" s="341" t="s">
        <v>2144</v>
      </c>
      <c r="AI460" s="341">
        <v>0</v>
      </c>
      <c r="AJ460" s="341">
        <v>0</v>
      </c>
      <c r="AK460" s="341">
        <v>0</v>
      </c>
      <c r="AL460" s="336">
        <v>0.02</v>
      </c>
      <c r="AM460" s="336">
        <v>0.2</v>
      </c>
      <c r="AN460" s="647" t="s">
        <v>2672</v>
      </c>
      <c r="AO460" s="334"/>
      <c r="AP460" s="337" t="s">
        <v>1739</v>
      </c>
      <c r="AQ460" s="343" t="s">
        <v>2145</v>
      </c>
      <c r="AR460" s="336">
        <v>0</v>
      </c>
      <c r="AS460" s="336">
        <v>0</v>
      </c>
      <c r="AT460" s="336" t="s">
        <v>1418</v>
      </c>
      <c r="AW460" s="192"/>
      <c r="AX460" s="192"/>
      <c r="AY460" s="178"/>
      <c r="AZ460" s="178"/>
      <c r="BA460" s="178"/>
      <c r="BB460" s="794"/>
      <c r="BC460" s="178"/>
      <c r="BD460" s="178"/>
      <c r="BE460" s="178"/>
      <c r="BF460" s="178"/>
      <c r="BG460" s="794"/>
      <c r="BH460" s="180"/>
      <c r="BI460" s="193"/>
      <c r="BJ460" s="193"/>
      <c r="BK460" s="193"/>
      <c r="BL460" s="180"/>
      <c r="BM460" s="180"/>
      <c r="BN460" s="180"/>
      <c r="BO460" s="180"/>
      <c r="BP460" s="180"/>
      <c r="BQ460" s="180"/>
      <c r="BR460" s="180"/>
      <c r="BS460" s="180"/>
      <c r="BT460" s="181"/>
      <c r="BU460" s="182"/>
      <c r="BV460" s="183"/>
      <c r="BW460" s="179"/>
    </row>
    <row r="461" spans="2:75" customFormat="1" ht="18.75">
      <c r="B461" s="330" t="s">
        <v>2697</v>
      </c>
      <c r="C461" s="331">
        <v>34474917000140</v>
      </c>
      <c r="D461" s="332" t="s">
        <v>13</v>
      </c>
      <c r="E461" s="332" t="s">
        <v>1418</v>
      </c>
      <c r="F461" s="332" t="s">
        <v>1418</v>
      </c>
      <c r="G461" s="333" t="s">
        <v>1418</v>
      </c>
      <c r="H461" s="333" t="s">
        <v>1418</v>
      </c>
      <c r="I461" s="333" t="s">
        <v>1418</v>
      </c>
      <c r="J461" s="333" t="s">
        <v>608</v>
      </c>
      <c r="K461" s="334" t="s">
        <v>48</v>
      </c>
      <c r="L461" s="335" t="s">
        <v>1418</v>
      </c>
      <c r="M461" s="335" t="s">
        <v>1418</v>
      </c>
      <c r="N461" s="334">
        <v>543561</v>
      </c>
      <c r="O461" s="334" t="s">
        <v>1321</v>
      </c>
      <c r="P461" s="338">
        <v>44021</v>
      </c>
      <c r="Q461" s="339"/>
      <c r="R461" s="339"/>
      <c r="S461" s="334">
        <v>10</v>
      </c>
      <c r="T461" s="336"/>
      <c r="U461" s="647"/>
      <c r="V461" s="336"/>
      <c r="W461" s="647"/>
      <c r="X461" s="336"/>
      <c r="Y461" s="647"/>
      <c r="Z461" s="336"/>
      <c r="AA461" s="647"/>
      <c r="AB461" s="336"/>
      <c r="AC461" s="340"/>
      <c r="AD461" s="813">
        <v>0</v>
      </c>
      <c r="AE461" s="337" t="s">
        <v>1924</v>
      </c>
      <c r="AF461" s="787" t="s">
        <v>1736</v>
      </c>
      <c r="AG461" s="341" t="s">
        <v>1437</v>
      </c>
      <c r="AH461" s="341" t="s">
        <v>2144</v>
      </c>
      <c r="AI461" s="341">
        <v>0</v>
      </c>
      <c r="AJ461" s="341">
        <v>200</v>
      </c>
      <c r="AK461" s="341">
        <v>1000</v>
      </c>
      <c r="AL461" s="336">
        <v>0.02</v>
      </c>
      <c r="AM461" s="336">
        <v>0.2</v>
      </c>
      <c r="AN461" s="647" t="s">
        <v>2672</v>
      </c>
      <c r="AO461" s="334"/>
      <c r="AP461" s="337" t="s">
        <v>1757</v>
      </c>
      <c r="AQ461" s="343" t="s">
        <v>2202</v>
      </c>
      <c r="AR461" s="336">
        <v>0</v>
      </c>
      <c r="AS461" s="336">
        <v>0</v>
      </c>
      <c r="AT461" s="336" t="s">
        <v>1418</v>
      </c>
      <c r="AW461" s="192"/>
      <c r="AX461" s="192"/>
      <c r="AY461" s="178"/>
      <c r="AZ461" s="178"/>
      <c r="BA461" s="178"/>
      <c r="BB461" s="794"/>
      <c r="BC461" s="178"/>
      <c r="BD461" s="178"/>
      <c r="BE461" s="178"/>
      <c r="BF461" s="178"/>
      <c r="BG461" s="794"/>
      <c r="BH461" s="180"/>
      <c r="BI461" s="193"/>
      <c r="BJ461" s="193"/>
      <c r="BK461" s="193"/>
      <c r="BL461" s="180"/>
      <c r="BM461" s="180"/>
      <c r="BN461" s="180"/>
      <c r="BO461" s="180"/>
      <c r="BP461" s="180"/>
      <c r="BQ461" s="180"/>
      <c r="BR461" s="180"/>
      <c r="BS461" s="180"/>
      <c r="BT461" s="181"/>
      <c r="BU461" s="182"/>
      <c r="BV461" s="183"/>
      <c r="BW461" s="179"/>
    </row>
    <row r="462" spans="2:75" customFormat="1" ht="18.75">
      <c r="B462" s="330" t="s">
        <v>1299</v>
      </c>
      <c r="C462" s="331">
        <v>35535700000165</v>
      </c>
      <c r="D462" s="332" t="s">
        <v>14</v>
      </c>
      <c r="E462" s="332" t="s">
        <v>607</v>
      </c>
      <c r="F462" s="332" t="s">
        <v>1418</v>
      </c>
      <c r="G462" s="333" t="s">
        <v>1418</v>
      </c>
      <c r="H462" s="333" t="s">
        <v>34</v>
      </c>
      <c r="I462" s="333" t="s">
        <v>34</v>
      </c>
      <c r="J462" s="333" t="s">
        <v>611</v>
      </c>
      <c r="K462" s="334" t="s">
        <v>48</v>
      </c>
      <c r="L462" s="335" t="s">
        <v>1418</v>
      </c>
      <c r="M462" s="335" t="s">
        <v>1415</v>
      </c>
      <c r="N462" s="334">
        <v>535427</v>
      </c>
      <c r="O462" s="334" t="s">
        <v>1321</v>
      </c>
      <c r="P462" s="338">
        <v>43946</v>
      </c>
      <c r="Q462" s="339">
        <v>532.13535014000001</v>
      </c>
      <c r="R462" s="339">
        <v>1756.6078341059986</v>
      </c>
      <c r="S462" s="334">
        <v>10</v>
      </c>
      <c r="T462" s="336">
        <v>-0.2995804096097463</v>
      </c>
      <c r="U462" s="647">
        <v>-2.9299067246984252</v>
      </c>
      <c r="V462" s="336">
        <v>-0.31910024721362773</v>
      </c>
      <c r="W462" s="647">
        <v>-2.7460956195842887</v>
      </c>
      <c r="X462" s="336">
        <v>-0.11227364380550142</v>
      </c>
      <c r="Y462" s="647">
        <v>-0.72841502650521772</v>
      </c>
      <c r="Z462" s="336"/>
      <c r="AA462" s="647"/>
      <c r="AB462" s="336">
        <v>0.24435151899861021</v>
      </c>
      <c r="AC462" s="340">
        <v>-1.7814568224688059</v>
      </c>
      <c r="AD462" s="813">
        <v>0</v>
      </c>
      <c r="AE462" s="337" t="s">
        <v>1824</v>
      </c>
      <c r="AF462" s="787" t="s">
        <v>1825</v>
      </c>
      <c r="AG462" s="341" t="s">
        <v>1440</v>
      </c>
      <c r="AH462" s="341" t="s">
        <v>1737</v>
      </c>
      <c r="AI462" s="341">
        <v>0</v>
      </c>
      <c r="AJ462" s="341">
        <v>0</v>
      </c>
      <c r="AK462" s="341">
        <v>0</v>
      </c>
      <c r="AL462" s="336">
        <v>7.4999999999999997E-3</v>
      </c>
      <c r="AM462" s="336">
        <v>0</v>
      </c>
      <c r="AN462" s="647" t="s">
        <v>64</v>
      </c>
      <c r="AO462" s="334" t="s">
        <v>1324</v>
      </c>
      <c r="AP462" s="337" t="s">
        <v>1757</v>
      </c>
      <c r="AQ462" s="343" t="s">
        <v>679</v>
      </c>
      <c r="AR462" s="336">
        <v>3.5000000000000001E-3</v>
      </c>
      <c r="AS462" s="336">
        <v>3.5000000000000001E-3</v>
      </c>
      <c r="AT462" s="336" t="s">
        <v>1418</v>
      </c>
      <c r="AW462" s="192"/>
      <c r="AX462" s="192"/>
      <c r="AY462" s="178"/>
      <c r="AZ462" s="178"/>
      <c r="BA462" s="178"/>
      <c r="BB462" s="178"/>
      <c r="BC462" s="178"/>
      <c r="BD462" s="178"/>
      <c r="BE462" s="178"/>
      <c r="BF462" s="178"/>
      <c r="BG462" s="794"/>
      <c r="BH462" s="180"/>
      <c r="BI462" s="193"/>
      <c r="BJ462" s="193"/>
      <c r="BK462" s="193"/>
      <c r="BL462" s="212"/>
      <c r="BM462" s="180"/>
      <c r="BN462" s="180"/>
      <c r="BO462" s="180"/>
      <c r="BP462" s="180"/>
      <c r="BQ462" s="180"/>
      <c r="BR462" s="180"/>
      <c r="BS462" s="180"/>
      <c r="BT462" s="180"/>
      <c r="BU462" s="180"/>
      <c r="BV462" s="183"/>
      <c r="BW462" s="178"/>
    </row>
    <row r="463" spans="2:75" customFormat="1" ht="18.75">
      <c r="B463" s="330" t="s">
        <v>1300</v>
      </c>
      <c r="C463" s="331">
        <v>36400318000107</v>
      </c>
      <c r="D463" s="332" t="s">
        <v>14</v>
      </c>
      <c r="E463" s="332" t="s">
        <v>607</v>
      </c>
      <c r="F463" s="332" t="s">
        <v>1418</v>
      </c>
      <c r="G463" s="333" t="s">
        <v>1418</v>
      </c>
      <c r="H463" s="333" t="s">
        <v>34</v>
      </c>
      <c r="I463" s="333" t="s">
        <v>34</v>
      </c>
      <c r="J463" s="333" t="s">
        <v>611</v>
      </c>
      <c r="K463" s="334" t="s">
        <v>49</v>
      </c>
      <c r="L463" s="335" t="s">
        <v>1418</v>
      </c>
      <c r="M463" s="335" t="s">
        <v>1415</v>
      </c>
      <c r="N463" s="334">
        <v>572063</v>
      </c>
      <c r="O463" s="334" t="s">
        <v>1321</v>
      </c>
      <c r="P463" s="338">
        <v>44195</v>
      </c>
      <c r="Q463" s="339">
        <v>0</v>
      </c>
      <c r="R463" s="339">
        <v>0</v>
      </c>
      <c r="S463" s="334">
        <v>10</v>
      </c>
      <c r="T463" s="336"/>
      <c r="U463" s="647"/>
      <c r="V463" s="336"/>
      <c r="W463" s="647"/>
      <c r="X463" s="336"/>
      <c r="Y463" s="647"/>
      <c r="Z463" s="336"/>
      <c r="AA463" s="647"/>
      <c r="AB463" s="336"/>
      <c r="AC463" s="340"/>
      <c r="AD463" s="813">
        <v>0</v>
      </c>
      <c r="AE463" s="337" t="s">
        <v>1824</v>
      </c>
      <c r="AF463" s="787" t="s">
        <v>1825</v>
      </c>
      <c r="AG463" s="341" t="s">
        <v>1440</v>
      </c>
      <c r="AH463" s="341" t="s">
        <v>1737</v>
      </c>
      <c r="AI463" s="341">
        <v>0</v>
      </c>
      <c r="AJ463" s="341">
        <v>0</v>
      </c>
      <c r="AK463" s="341">
        <v>0</v>
      </c>
      <c r="AL463" s="336">
        <v>7.4999999999999997E-3</v>
      </c>
      <c r="AM463" s="336">
        <v>0</v>
      </c>
      <c r="AN463" s="647" t="s">
        <v>64</v>
      </c>
      <c r="AO463" s="334" t="s">
        <v>1324</v>
      </c>
      <c r="AP463" s="337" t="s">
        <v>1757</v>
      </c>
      <c r="AQ463" s="343" t="s">
        <v>679</v>
      </c>
      <c r="AR463" s="336">
        <v>3.5000000000000001E-3</v>
      </c>
      <c r="AS463" s="336">
        <v>3.5000000000000001E-3</v>
      </c>
      <c r="AT463" s="336" t="s">
        <v>1418</v>
      </c>
      <c r="AW463" s="192"/>
      <c r="AX463" s="192"/>
      <c r="AY463" s="178"/>
      <c r="AZ463" s="178"/>
      <c r="BA463" s="178"/>
      <c r="BB463" s="794"/>
      <c r="BC463" s="178"/>
      <c r="BD463" s="178"/>
      <c r="BE463" s="178"/>
      <c r="BF463" s="178"/>
      <c r="BG463" s="794"/>
      <c r="BH463" s="180"/>
      <c r="BI463" s="193"/>
      <c r="BJ463" s="193"/>
      <c r="BK463" s="193"/>
      <c r="BL463" s="180"/>
      <c r="BM463" s="180"/>
      <c r="BN463" s="180"/>
      <c r="BO463" s="180"/>
      <c r="BP463" s="180"/>
      <c r="BQ463" s="180"/>
      <c r="BR463" s="180"/>
      <c r="BS463" s="180"/>
      <c r="BT463" s="181"/>
      <c r="BU463" s="182"/>
      <c r="BV463" s="183"/>
      <c r="BW463" s="179"/>
    </row>
    <row r="464" spans="2:75" customFormat="1" ht="18.75">
      <c r="B464" s="330" t="s">
        <v>356</v>
      </c>
      <c r="C464" s="331">
        <v>10265295000181</v>
      </c>
      <c r="D464" s="332" t="s">
        <v>14</v>
      </c>
      <c r="E464" s="332" t="s">
        <v>607</v>
      </c>
      <c r="F464" s="332" t="s">
        <v>1418</v>
      </c>
      <c r="G464" s="333" t="s">
        <v>1418</v>
      </c>
      <c r="H464" s="333" t="s">
        <v>34</v>
      </c>
      <c r="I464" s="333" t="s">
        <v>34</v>
      </c>
      <c r="J464" s="333" t="s">
        <v>608</v>
      </c>
      <c r="K464" s="334" t="s">
        <v>48</v>
      </c>
      <c r="L464" s="335" t="s">
        <v>1418</v>
      </c>
      <c r="M464" s="335" t="s">
        <v>34</v>
      </c>
      <c r="N464" s="334">
        <v>220681</v>
      </c>
      <c r="O464" s="334" t="s">
        <v>1321</v>
      </c>
      <c r="P464" s="338">
        <v>39779</v>
      </c>
      <c r="Q464" s="339">
        <v>5.1026379999999998</v>
      </c>
      <c r="R464" s="339">
        <v>4.9184773480000015</v>
      </c>
      <c r="S464" s="334">
        <v>10</v>
      </c>
      <c r="T464" s="336">
        <v>0.12666317125249948</v>
      </c>
      <c r="U464" s="647">
        <v>1.2387701776219651</v>
      </c>
      <c r="V464" s="336">
        <v>0.17181446701564695</v>
      </c>
      <c r="W464" s="647">
        <v>1.4785916318548296</v>
      </c>
      <c r="X464" s="336">
        <v>-3.2783574216226019E-2</v>
      </c>
      <c r="Y464" s="647">
        <v>-0.21269504820754667</v>
      </c>
      <c r="Z464" s="336">
        <v>-9.7521486134444224E-2</v>
      </c>
      <c r="AA464" s="647">
        <v>-0.51104729440176433</v>
      </c>
      <c r="AB464" s="336">
        <v>0.27985545994871658</v>
      </c>
      <c r="AC464" s="340">
        <v>0.1987205596731097</v>
      </c>
      <c r="AD464" s="813">
        <v>0</v>
      </c>
      <c r="AE464" s="337" t="s">
        <v>1800</v>
      </c>
      <c r="AF464" s="787" t="s">
        <v>1780</v>
      </c>
      <c r="AG464" s="341" t="s">
        <v>719</v>
      </c>
      <c r="AH464" s="341" t="s">
        <v>1737</v>
      </c>
      <c r="AI464" s="341">
        <v>5000</v>
      </c>
      <c r="AJ464" s="341">
        <v>5000</v>
      </c>
      <c r="AK464" s="341">
        <v>5000</v>
      </c>
      <c r="AL464" s="336">
        <v>0.02</v>
      </c>
      <c r="AM464" s="336">
        <v>0.2</v>
      </c>
      <c r="AN464" s="647" t="s">
        <v>2147</v>
      </c>
      <c r="AO464" s="334" t="s">
        <v>1324</v>
      </c>
      <c r="AP464" s="337" t="s">
        <v>1739</v>
      </c>
      <c r="AQ464" s="343" t="s">
        <v>659</v>
      </c>
      <c r="AR464" s="336">
        <v>6.0000000000000001E-3</v>
      </c>
      <c r="AS464" s="336">
        <v>6.0000000000000001E-3</v>
      </c>
      <c r="AT464" s="336" t="s">
        <v>1418</v>
      </c>
      <c r="AW464" s="192"/>
      <c r="AX464" s="192"/>
      <c r="AY464" s="178"/>
      <c r="AZ464" s="178"/>
      <c r="BA464" s="178"/>
      <c r="BB464" s="794"/>
      <c r="BC464" s="178"/>
      <c r="BD464" s="178"/>
      <c r="BE464" s="178"/>
      <c r="BF464" s="178"/>
      <c r="BG464" s="794"/>
      <c r="BH464" s="180"/>
      <c r="BI464" s="193"/>
      <c r="BJ464" s="193"/>
      <c r="BK464" s="193"/>
      <c r="BL464" s="180"/>
      <c r="BM464" s="180"/>
      <c r="BN464" s="180"/>
      <c r="BO464" s="180"/>
      <c r="BP464" s="180"/>
      <c r="BQ464" s="180"/>
      <c r="BR464" s="180"/>
      <c r="BS464" s="180"/>
      <c r="BT464" s="181"/>
      <c r="BU464" s="182"/>
      <c r="BV464" s="183"/>
      <c r="BW464" s="179"/>
    </row>
    <row r="465" spans="2:75" customFormat="1" ht="18.75">
      <c r="B465" s="330" t="s">
        <v>1248</v>
      </c>
      <c r="C465" s="331">
        <v>37013129000144</v>
      </c>
      <c r="D465" s="332" t="s">
        <v>14</v>
      </c>
      <c r="E465" s="332" t="s">
        <v>607</v>
      </c>
      <c r="F465" s="332" t="s">
        <v>1418</v>
      </c>
      <c r="G465" s="333" t="s">
        <v>1418</v>
      </c>
      <c r="H465" s="333" t="s">
        <v>34</v>
      </c>
      <c r="I465" s="333" t="s">
        <v>34</v>
      </c>
      <c r="J465" s="333" t="s">
        <v>611</v>
      </c>
      <c r="K465" s="334" t="s">
        <v>48</v>
      </c>
      <c r="L465" s="335" t="s">
        <v>1418</v>
      </c>
      <c r="M465" s="335" t="s">
        <v>1415</v>
      </c>
      <c r="N465" s="334">
        <v>541400</v>
      </c>
      <c r="O465" s="334" t="s">
        <v>1321</v>
      </c>
      <c r="P465" s="338">
        <v>44013</v>
      </c>
      <c r="Q465" s="339">
        <v>93.624645900000004</v>
      </c>
      <c r="R465" s="339">
        <v>184.0534403620081</v>
      </c>
      <c r="S465" s="334">
        <v>10</v>
      </c>
      <c r="T465" s="336">
        <v>-0.13488418537977787</v>
      </c>
      <c r="U465" s="647">
        <v>-1.3191719789504657</v>
      </c>
      <c r="V465" s="336">
        <v>-0.14274527689215022</v>
      </c>
      <c r="W465" s="647">
        <v>-1.2284295703708856</v>
      </c>
      <c r="X465" s="336">
        <v>9.7506472775580333E-2</v>
      </c>
      <c r="Y465" s="647">
        <v>0.63260777457526851</v>
      </c>
      <c r="Z465" s="336"/>
      <c r="AA465" s="647"/>
      <c r="AB465" s="336">
        <v>0.2121913624735341</v>
      </c>
      <c r="AC465" s="340">
        <v>-1.220345198129873</v>
      </c>
      <c r="AD465" s="813">
        <v>36428288000147</v>
      </c>
      <c r="AE465" s="337" t="s">
        <v>1760</v>
      </c>
      <c r="AF465" s="787" t="s">
        <v>1778</v>
      </c>
      <c r="AG465" s="341" t="s">
        <v>59</v>
      </c>
      <c r="AH465" s="341" t="s">
        <v>1737</v>
      </c>
      <c r="AI465" s="341">
        <v>10000</v>
      </c>
      <c r="AJ465" s="341">
        <v>5000</v>
      </c>
      <c r="AK465" s="341">
        <v>10000</v>
      </c>
      <c r="AL465" s="336">
        <v>0</v>
      </c>
      <c r="AM465" s="336">
        <v>0</v>
      </c>
      <c r="AN465" s="647" t="s">
        <v>2147</v>
      </c>
      <c r="AO465" s="334" t="s">
        <v>1324</v>
      </c>
      <c r="AP465" s="337" t="s">
        <v>1739</v>
      </c>
      <c r="AQ465" s="343" t="s">
        <v>687</v>
      </c>
      <c r="AR465" s="336">
        <v>2E-3</v>
      </c>
      <c r="AS465" s="336">
        <v>2E-3</v>
      </c>
      <c r="AT465" s="336" t="s">
        <v>1418</v>
      </c>
      <c r="AW465" s="192"/>
      <c r="AX465" s="192"/>
      <c r="AY465" s="178"/>
      <c r="AZ465" s="178"/>
      <c r="BA465" s="178"/>
      <c r="BB465" s="794"/>
      <c r="BC465" s="178"/>
      <c r="BD465" s="178"/>
      <c r="BE465" s="178"/>
      <c r="BF465" s="178"/>
      <c r="BG465" s="794"/>
      <c r="BH465" s="180"/>
      <c r="BI465" s="193"/>
      <c r="BJ465" s="193"/>
      <c r="BK465" s="193"/>
      <c r="BL465" s="180"/>
      <c r="BM465" s="180"/>
      <c r="BN465" s="180"/>
      <c r="BO465" s="180"/>
      <c r="BP465" s="180"/>
      <c r="BQ465" s="180"/>
      <c r="BR465" s="180"/>
      <c r="BS465" s="180"/>
      <c r="BT465" s="181"/>
      <c r="BU465" s="182"/>
      <c r="BV465" s="183"/>
      <c r="BW465" s="179"/>
    </row>
    <row r="466" spans="2:75" customFormat="1" ht="18.75">
      <c r="B466" s="330" t="s">
        <v>1249</v>
      </c>
      <c r="C466" s="331">
        <v>34831155000191</v>
      </c>
      <c r="D466" s="332" t="s">
        <v>14</v>
      </c>
      <c r="E466" s="332" t="s">
        <v>607</v>
      </c>
      <c r="F466" s="332" t="s">
        <v>1418</v>
      </c>
      <c r="G466" s="333" t="s">
        <v>1418</v>
      </c>
      <c r="H466" s="333" t="s">
        <v>34</v>
      </c>
      <c r="I466" s="333" t="s">
        <v>34</v>
      </c>
      <c r="J466" s="333" t="s">
        <v>611</v>
      </c>
      <c r="K466" s="334" t="s">
        <v>48</v>
      </c>
      <c r="L466" s="335" t="s">
        <v>1418</v>
      </c>
      <c r="M466" s="335" t="s">
        <v>1415</v>
      </c>
      <c r="N466" s="334">
        <v>525081</v>
      </c>
      <c r="O466" s="334" t="s">
        <v>1321</v>
      </c>
      <c r="P466" s="338">
        <v>43848</v>
      </c>
      <c r="Q466" s="339">
        <v>138.19489232999999</v>
      </c>
      <c r="R466" s="339">
        <v>236.00955913648014</v>
      </c>
      <c r="S466" s="334">
        <v>10</v>
      </c>
      <c r="T466" s="336">
        <v>-0.27596359522540292</v>
      </c>
      <c r="U466" s="647">
        <v>-2.6989334665645561</v>
      </c>
      <c r="V466" s="336">
        <v>-0.30297100855690673</v>
      </c>
      <c r="W466" s="647">
        <v>-2.6072914913856704</v>
      </c>
      <c r="X466" s="336">
        <v>-0.14649356243298084</v>
      </c>
      <c r="Y466" s="647">
        <v>-0.95042886776989766</v>
      </c>
      <c r="Z466" s="336"/>
      <c r="AA466" s="647"/>
      <c r="AB466" s="336">
        <v>0.22405870795649571</v>
      </c>
      <c r="AC466" s="340">
        <v>-1.8708152241302654</v>
      </c>
      <c r="AD466" s="813">
        <v>25682017000105</v>
      </c>
      <c r="AE466" s="337" t="s">
        <v>1760</v>
      </c>
      <c r="AF466" s="787" t="s">
        <v>1778</v>
      </c>
      <c r="AG466" s="341" t="s">
        <v>59</v>
      </c>
      <c r="AH466" s="341" t="s">
        <v>1737</v>
      </c>
      <c r="AI466" s="341">
        <v>10000</v>
      </c>
      <c r="AJ466" s="341">
        <v>5000</v>
      </c>
      <c r="AK466" s="341">
        <v>10000</v>
      </c>
      <c r="AL466" s="336">
        <v>0</v>
      </c>
      <c r="AM466" s="336">
        <v>0</v>
      </c>
      <c r="AN466" s="647" t="s">
        <v>2147</v>
      </c>
      <c r="AO466" s="334" t="s">
        <v>1324</v>
      </c>
      <c r="AP466" s="337" t="s">
        <v>1739</v>
      </c>
      <c r="AQ466" s="343" t="s">
        <v>687</v>
      </c>
      <c r="AR466" s="336">
        <v>2E-3</v>
      </c>
      <c r="AS466" s="336">
        <v>2E-3</v>
      </c>
      <c r="AT466" s="336" t="s">
        <v>1418</v>
      </c>
      <c r="AW466" s="192"/>
      <c r="AX466" s="192"/>
      <c r="AY466" s="178"/>
      <c r="AZ466" s="178"/>
      <c r="BA466" s="178"/>
      <c r="BB466" s="794"/>
      <c r="BC466" s="178"/>
      <c r="BD466" s="178"/>
      <c r="BE466" s="178"/>
      <c r="BF466" s="178"/>
      <c r="BG466" s="794"/>
      <c r="BH466" s="180"/>
      <c r="BI466" s="193"/>
      <c r="BJ466" s="193"/>
      <c r="BK466" s="193"/>
      <c r="BL466" s="180"/>
      <c r="BM466" s="180"/>
      <c r="BN466" s="180"/>
      <c r="BO466" s="180"/>
      <c r="BP466" s="180"/>
      <c r="BQ466" s="180"/>
      <c r="BR466" s="180"/>
      <c r="BS466" s="180"/>
      <c r="BT466" s="181"/>
      <c r="BU466" s="182"/>
      <c r="BV466" s="183"/>
      <c r="BW466" s="179"/>
    </row>
    <row r="467" spans="2:75" customFormat="1" ht="18.75">
      <c r="B467" s="330" t="s">
        <v>428</v>
      </c>
      <c r="C467" s="331">
        <v>29574952000109</v>
      </c>
      <c r="D467" s="332" t="s">
        <v>14</v>
      </c>
      <c r="E467" s="332" t="s">
        <v>614</v>
      </c>
      <c r="F467" s="332" t="s">
        <v>1418</v>
      </c>
      <c r="G467" s="333" t="s">
        <v>1418</v>
      </c>
      <c r="H467" s="333" t="s">
        <v>1338</v>
      </c>
      <c r="I467" s="333" t="s">
        <v>34</v>
      </c>
      <c r="J467" s="333" t="s">
        <v>608</v>
      </c>
      <c r="K467" s="334" t="s">
        <v>48</v>
      </c>
      <c r="L467" s="335" t="s">
        <v>1418</v>
      </c>
      <c r="M467" s="335" t="s">
        <v>1415</v>
      </c>
      <c r="N467" s="334">
        <v>469173</v>
      </c>
      <c r="O467" s="334" t="s">
        <v>1321</v>
      </c>
      <c r="P467" s="338">
        <v>43155</v>
      </c>
      <c r="Q467" s="339">
        <v>108.98233686</v>
      </c>
      <c r="R467" s="339">
        <v>114.28944444059998</v>
      </c>
      <c r="S467" s="334">
        <v>10</v>
      </c>
      <c r="T467" s="336">
        <v>0.12968085958499942</v>
      </c>
      <c r="U467" s="647">
        <v>1.2682832734547438</v>
      </c>
      <c r="V467" s="336">
        <v>8.9503503367609261E-2</v>
      </c>
      <c r="W467" s="647">
        <v>0.7702444002517298</v>
      </c>
      <c r="X467" s="336">
        <v>0.22084794779755912</v>
      </c>
      <c r="Y467" s="647">
        <v>1.4328292758295547</v>
      </c>
      <c r="Z467" s="336">
        <v>0.83388020371794003</v>
      </c>
      <c r="AA467" s="647">
        <v>4.3698290382669827</v>
      </c>
      <c r="AB467" s="336">
        <v>0.36552320466538135</v>
      </c>
      <c r="AC467" s="340">
        <v>-7.3040315029777245E-2</v>
      </c>
      <c r="AD467" s="813">
        <v>0</v>
      </c>
      <c r="AE467" s="337" t="s">
        <v>1895</v>
      </c>
      <c r="AF467" s="787" t="s">
        <v>1736</v>
      </c>
      <c r="AG467" s="341" t="s">
        <v>1437</v>
      </c>
      <c r="AH467" s="341" t="s">
        <v>1742</v>
      </c>
      <c r="AI467" s="341">
        <v>500</v>
      </c>
      <c r="AJ467" s="341">
        <v>100</v>
      </c>
      <c r="AK467" s="341">
        <v>500</v>
      </c>
      <c r="AL467" s="336">
        <v>0.04</v>
      </c>
      <c r="AM467" s="336">
        <v>0.2</v>
      </c>
      <c r="AN467" s="647" t="s">
        <v>2152</v>
      </c>
      <c r="AO467" s="334" t="s">
        <v>1324</v>
      </c>
      <c r="AP467" s="337" t="s">
        <v>1757</v>
      </c>
      <c r="AQ467" s="343" t="s">
        <v>674</v>
      </c>
      <c r="AR467" s="336">
        <v>3.3333333333333301E-3</v>
      </c>
      <c r="AS467" s="336">
        <v>3.3333333333333301E-3</v>
      </c>
      <c r="AT467" s="336" t="s">
        <v>1418</v>
      </c>
      <c r="AW467" s="192"/>
      <c r="AX467" s="192"/>
      <c r="AY467" s="178"/>
      <c r="AZ467" s="178"/>
      <c r="BA467" s="178"/>
      <c r="BB467" s="794"/>
      <c r="BC467" s="178"/>
      <c r="BD467" s="178"/>
      <c r="BE467" s="178"/>
      <c r="BF467" s="178"/>
      <c r="BG467" s="794"/>
      <c r="BH467" s="180"/>
      <c r="BI467" s="193"/>
      <c r="BJ467" s="193"/>
      <c r="BK467" s="193"/>
      <c r="BL467" s="180"/>
      <c r="BM467" s="180"/>
      <c r="BN467" s="180"/>
      <c r="BO467" s="180"/>
      <c r="BP467" s="180"/>
      <c r="BQ467" s="180"/>
      <c r="BR467" s="180"/>
      <c r="BS467" s="180"/>
      <c r="BT467" s="181"/>
      <c r="BU467" s="182"/>
      <c r="BV467" s="183"/>
      <c r="BW467" s="179"/>
    </row>
    <row r="468" spans="2:75" customFormat="1" ht="18.75">
      <c r="B468" s="330" t="s">
        <v>1285</v>
      </c>
      <c r="C468" s="331">
        <v>35001522000192</v>
      </c>
      <c r="D468" s="332" t="s">
        <v>14</v>
      </c>
      <c r="E468" s="332" t="s">
        <v>607</v>
      </c>
      <c r="F468" s="332" t="s">
        <v>1418</v>
      </c>
      <c r="G468" s="333" t="s">
        <v>1418</v>
      </c>
      <c r="H468" s="333" t="s">
        <v>34</v>
      </c>
      <c r="I468" s="333" t="s">
        <v>34</v>
      </c>
      <c r="J468" s="333" t="s">
        <v>608</v>
      </c>
      <c r="K468" s="334" t="s">
        <v>48</v>
      </c>
      <c r="L468" s="335" t="s">
        <v>1418</v>
      </c>
      <c r="M468" s="335" t="s">
        <v>34</v>
      </c>
      <c r="N468" s="334">
        <v>519431</v>
      </c>
      <c r="O468" s="334" t="s">
        <v>1321</v>
      </c>
      <c r="P468" s="338">
        <v>43819</v>
      </c>
      <c r="Q468" s="339">
        <v>0</v>
      </c>
      <c r="R468" s="339">
        <v>0</v>
      </c>
      <c r="S468" s="334">
        <v>10</v>
      </c>
      <c r="T468" s="336"/>
      <c r="U468" s="647"/>
      <c r="V468" s="336"/>
      <c r="W468" s="647"/>
      <c r="X468" s="336"/>
      <c r="Y468" s="647"/>
      <c r="Z468" s="336"/>
      <c r="AA468" s="647"/>
      <c r="AB468" s="336"/>
      <c r="AC468" s="340"/>
      <c r="AD468" s="813">
        <v>0</v>
      </c>
      <c r="AE468" s="337" t="s">
        <v>1918</v>
      </c>
      <c r="AF468" s="787" t="s">
        <v>1755</v>
      </c>
      <c r="AG468" s="341" t="s">
        <v>1436</v>
      </c>
      <c r="AH468" s="341" t="s">
        <v>1742</v>
      </c>
      <c r="AI468" s="341">
        <v>5000</v>
      </c>
      <c r="AJ468" s="341">
        <v>1000</v>
      </c>
      <c r="AK468" s="341">
        <v>1000</v>
      </c>
      <c r="AL468" s="336">
        <v>0.02</v>
      </c>
      <c r="AM468" s="336">
        <v>0.2</v>
      </c>
      <c r="AN468" s="647" t="s">
        <v>34</v>
      </c>
      <c r="AO468" s="334" t="s">
        <v>1324</v>
      </c>
      <c r="AP468" s="337" t="s">
        <v>1739</v>
      </c>
      <c r="AQ468" s="343" t="s">
        <v>659</v>
      </c>
      <c r="AR468" s="336">
        <v>8.0000000000000002E-3</v>
      </c>
      <c r="AS468" s="336">
        <v>8.0000000000000002E-3</v>
      </c>
      <c r="AT468" s="336" t="s">
        <v>1418</v>
      </c>
      <c r="AW468" s="192"/>
      <c r="AX468" s="192"/>
      <c r="AY468" s="178"/>
      <c r="AZ468" s="178"/>
      <c r="BA468" s="178"/>
      <c r="BB468" s="794"/>
      <c r="BC468" s="178"/>
      <c r="BD468" s="178"/>
      <c r="BE468" s="178"/>
      <c r="BF468" s="178"/>
      <c r="BG468" s="794"/>
      <c r="BH468" s="180"/>
      <c r="BI468" s="193"/>
      <c r="BJ468" s="193"/>
      <c r="BK468" s="193"/>
      <c r="BL468" s="212"/>
      <c r="BM468" s="180"/>
      <c r="BN468" s="180"/>
      <c r="BO468" s="180"/>
      <c r="BP468" s="180"/>
      <c r="BQ468" s="180"/>
      <c r="BR468" s="180"/>
      <c r="BS468" s="180"/>
      <c r="BT468" s="181"/>
      <c r="BU468" s="182"/>
      <c r="BV468" s="183"/>
      <c r="BW468" s="179"/>
    </row>
    <row r="469" spans="2:75" customFormat="1" ht="18.75">
      <c r="B469" s="330" t="s">
        <v>442</v>
      </c>
      <c r="C469" s="331">
        <v>17094929000120</v>
      </c>
      <c r="D469" s="332" t="s">
        <v>14</v>
      </c>
      <c r="E469" s="332" t="s">
        <v>607</v>
      </c>
      <c r="F469" s="332" t="s">
        <v>1418</v>
      </c>
      <c r="G469" s="333" t="s">
        <v>1418</v>
      </c>
      <c r="H469" s="333" t="s">
        <v>34</v>
      </c>
      <c r="I469" s="333" t="s">
        <v>34</v>
      </c>
      <c r="J469" s="333" t="s">
        <v>608</v>
      </c>
      <c r="K469" s="334" t="s">
        <v>48</v>
      </c>
      <c r="L469" s="335" t="s">
        <v>1418</v>
      </c>
      <c r="M469" s="335" t="s">
        <v>1415</v>
      </c>
      <c r="N469" s="334">
        <v>385875</v>
      </c>
      <c r="O469" s="334" t="s">
        <v>1321</v>
      </c>
      <c r="P469" s="338">
        <v>41244</v>
      </c>
      <c r="Q469" s="339">
        <v>22.497164000000001</v>
      </c>
      <c r="R469" s="339">
        <v>20.398197764940249</v>
      </c>
      <c r="S469" s="334">
        <v>10</v>
      </c>
      <c r="T469" s="336">
        <v>0.21226054036161779</v>
      </c>
      <c r="U469" s="647">
        <v>2.0759153958156311</v>
      </c>
      <c r="V469" s="336">
        <v>0.19861378017461973</v>
      </c>
      <c r="W469" s="647">
        <v>1.7092197091325452</v>
      </c>
      <c r="X469" s="336">
        <v>0.22812339865006903</v>
      </c>
      <c r="Y469" s="647">
        <v>1.4800313398754064</v>
      </c>
      <c r="Z469" s="336">
        <v>0.28114690121537356</v>
      </c>
      <c r="AA469" s="647">
        <v>1.4733098201300867</v>
      </c>
      <c r="AB469" s="336">
        <v>0.17375222692014572</v>
      </c>
      <c r="AC469" s="340">
        <v>0.47430958583013105</v>
      </c>
      <c r="AD469" s="813">
        <v>0</v>
      </c>
      <c r="AE469" s="337" t="s">
        <v>1918</v>
      </c>
      <c r="AF469" s="787" t="s">
        <v>1755</v>
      </c>
      <c r="AG469" s="341" t="s">
        <v>1436</v>
      </c>
      <c r="AH469" s="341" t="s">
        <v>1742</v>
      </c>
      <c r="AI469" s="341">
        <v>10000</v>
      </c>
      <c r="AJ469" s="341">
        <v>5000</v>
      </c>
      <c r="AK469" s="341">
        <v>10000</v>
      </c>
      <c r="AL469" s="336">
        <v>0.02</v>
      </c>
      <c r="AM469" s="336">
        <v>0</v>
      </c>
      <c r="AN469" s="647" t="s">
        <v>34</v>
      </c>
      <c r="AO469" s="334" t="s">
        <v>1324</v>
      </c>
      <c r="AP469" s="337" t="s">
        <v>1739</v>
      </c>
      <c r="AQ469" s="343" t="s">
        <v>659</v>
      </c>
      <c r="AR469" s="336">
        <v>0</v>
      </c>
      <c r="AS469" s="336">
        <v>0</v>
      </c>
      <c r="AT469" s="336" t="s">
        <v>1418</v>
      </c>
      <c r="AW469" s="192"/>
      <c r="AX469" s="192"/>
      <c r="AY469" s="178"/>
      <c r="AZ469" s="178"/>
      <c r="BA469" s="178"/>
      <c r="BB469" s="794"/>
      <c r="BC469" s="178"/>
      <c r="BD469" s="178"/>
      <c r="BE469" s="178"/>
      <c r="BF469" s="178"/>
      <c r="BG469" s="794"/>
      <c r="BH469" s="180"/>
      <c r="BI469" s="193"/>
      <c r="BJ469" s="193"/>
      <c r="BK469" s="193"/>
      <c r="BL469" s="212"/>
      <c r="BM469" s="180"/>
      <c r="BN469" s="180"/>
      <c r="BO469" s="180"/>
      <c r="BP469" s="180"/>
      <c r="BQ469" s="180"/>
      <c r="BR469" s="180"/>
      <c r="BS469" s="180"/>
      <c r="BT469" s="181"/>
      <c r="BU469" s="182"/>
      <c r="BV469" s="183"/>
      <c r="BW469" s="179"/>
    </row>
    <row r="470" spans="2:75" customFormat="1" ht="18.75">
      <c r="B470" s="330" t="s">
        <v>812</v>
      </c>
      <c r="C470" s="331">
        <v>21185984000100</v>
      </c>
      <c r="D470" s="332" t="s">
        <v>11</v>
      </c>
      <c r="E470" s="332" t="s">
        <v>620</v>
      </c>
      <c r="F470" s="332" t="s">
        <v>663</v>
      </c>
      <c r="G470" s="333" t="s">
        <v>738</v>
      </c>
      <c r="H470" s="333" t="s">
        <v>34</v>
      </c>
      <c r="I470" s="333" t="s">
        <v>1418</v>
      </c>
      <c r="J470" s="333" t="s">
        <v>608</v>
      </c>
      <c r="K470" s="334" t="s">
        <v>48</v>
      </c>
      <c r="L470" s="335" t="s">
        <v>1418</v>
      </c>
      <c r="M470" s="335" t="s">
        <v>1415</v>
      </c>
      <c r="N470" s="334">
        <v>385883</v>
      </c>
      <c r="O470" s="334" t="s">
        <v>1321</v>
      </c>
      <c r="P470" s="338">
        <v>42005</v>
      </c>
      <c r="Q470" s="339">
        <v>630.50626299999999</v>
      </c>
      <c r="R470" s="339">
        <v>627.50206702799994</v>
      </c>
      <c r="S470" s="334">
        <v>10</v>
      </c>
      <c r="T470" s="336">
        <v>0.11288663547550337</v>
      </c>
      <c r="U470" s="647">
        <v>1.1040351832054403</v>
      </c>
      <c r="V470" s="336">
        <v>0.13060850649768407</v>
      </c>
      <c r="W470" s="647">
        <v>1.1239836092437192</v>
      </c>
      <c r="X470" s="336">
        <v>0.19499777742485391</v>
      </c>
      <c r="Y470" s="647">
        <v>1.2651171405592481</v>
      </c>
      <c r="Z470" s="336">
        <v>0.20263788701992147</v>
      </c>
      <c r="AA470" s="647">
        <v>1.061894645063711</v>
      </c>
      <c r="AB470" s="336">
        <v>2.2341354013995767E-3</v>
      </c>
      <c r="AC470" s="340">
        <v>6.4486123363858283</v>
      </c>
      <c r="AD470" s="813">
        <v>17137984000150</v>
      </c>
      <c r="AE470" s="337" t="s">
        <v>1763</v>
      </c>
      <c r="AF470" s="787" t="s">
        <v>1749</v>
      </c>
      <c r="AG470" s="341" t="s">
        <v>728</v>
      </c>
      <c r="AH470" s="341" t="s">
        <v>1742</v>
      </c>
      <c r="AI470" s="341">
        <v>5000</v>
      </c>
      <c r="AJ470" s="341">
        <v>5000</v>
      </c>
      <c r="AK470" s="341">
        <v>5000</v>
      </c>
      <c r="AL470" s="336">
        <v>4.0000000000000001E-3</v>
      </c>
      <c r="AM470" s="336">
        <v>0</v>
      </c>
      <c r="AN470" s="647" t="s">
        <v>34</v>
      </c>
      <c r="AO470" s="334" t="s">
        <v>1324</v>
      </c>
      <c r="AP470" s="337" t="s">
        <v>1744</v>
      </c>
      <c r="AQ470" s="343" t="s">
        <v>677</v>
      </c>
      <c r="AR470" s="336">
        <v>1.2800000000000001E-3</v>
      </c>
      <c r="AS470" s="336">
        <v>1.2800000000000001E-3</v>
      </c>
      <c r="AT470" s="336" t="s">
        <v>1418</v>
      </c>
      <c r="AW470" s="192"/>
      <c r="AX470" s="192"/>
      <c r="AY470" s="178"/>
      <c r="AZ470" s="178"/>
      <c r="BA470" s="178"/>
      <c r="BB470" s="794"/>
      <c r="BC470" s="178"/>
      <c r="BD470" s="178"/>
      <c r="BE470" s="178"/>
      <c r="BF470" s="178"/>
      <c r="BG470" s="794"/>
      <c r="BH470" s="180"/>
      <c r="BI470" s="193"/>
      <c r="BJ470" s="193"/>
      <c r="BK470" s="193"/>
      <c r="BL470" s="212"/>
      <c r="BM470" s="180"/>
      <c r="BN470" s="180"/>
      <c r="BO470" s="180"/>
      <c r="BP470" s="180"/>
      <c r="BQ470" s="180"/>
      <c r="BR470" s="180"/>
      <c r="BS470" s="180"/>
      <c r="BT470" s="181"/>
      <c r="BU470" s="182"/>
      <c r="BV470" s="183"/>
      <c r="BW470" s="179"/>
    </row>
    <row r="471" spans="2:75" customFormat="1" ht="18.75">
      <c r="B471" s="330" t="s">
        <v>1178</v>
      </c>
      <c r="C471" s="331">
        <v>35744790000102</v>
      </c>
      <c r="D471" s="332" t="s">
        <v>13</v>
      </c>
      <c r="E471" s="332" t="s">
        <v>616</v>
      </c>
      <c r="F471" s="332" t="s">
        <v>617</v>
      </c>
      <c r="G471" s="333" t="s">
        <v>34</v>
      </c>
      <c r="H471" s="333" t="s">
        <v>1338</v>
      </c>
      <c r="I471" s="333" t="s">
        <v>34</v>
      </c>
      <c r="J471" s="333" t="s">
        <v>608</v>
      </c>
      <c r="K471" s="334" t="s">
        <v>1418</v>
      </c>
      <c r="L471" s="335" t="s">
        <v>1418</v>
      </c>
      <c r="M471" s="335" t="s">
        <v>34</v>
      </c>
      <c r="N471" s="334">
        <v>534021</v>
      </c>
      <c r="O471" s="334" t="s">
        <v>1321</v>
      </c>
      <c r="P471" s="338">
        <v>43924</v>
      </c>
      <c r="Q471" s="339">
        <v>40.327894360000002</v>
      </c>
      <c r="R471" s="339">
        <v>101.40230715172693</v>
      </c>
      <c r="S471" s="334">
        <v>10</v>
      </c>
      <c r="T471" s="336">
        <v>-3.1281316903668421E-2</v>
      </c>
      <c r="U471" s="647">
        <v>-0.30593235676816072</v>
      </c>
      <c r="V471" s="336">
        <v>-7.0747991455480497E-2</v>
      </c>
      <c r="W471" s="647">
        <v>-0.60883923195526934</v>
      </c>
      <c r="X471" s="336">
        <v>-1.1270281316886344E-3</v>
      </c>
      <c r="Y471" s="647">
        <v>-7.3119941474267553E-3</v>
      </c>
      <c r="Z471" s="336"/>
      <c r="AA471" s="647"/>
      <c r="AB471" s="336">
        <v>0.1033215970518174</v>
      </c>
      <c r="AC471" s="340">
        <v>-1.8093934876827822</v>
      </c>
      <c r="AD471" s="813">
        <v>35769107000183</v>
      </c>
      <c r="AE471" s="337" t="s">
        <v>1988</v>
      </c>
      <c r="AF471" s="787" t="s">
        <v>1736</v>
      </c>
      <c r="AG471" s="341" t="s">
        <v>1437</v>
      </c>
      <c r="AH471" s="341" t="s">
        <v>1737</v>
      </c>
      <c r="AI471" s="341">
        <v>5000</v>
      </c>
      <c r="AJ471" s="341">
        <v>0</v>
      </c>
      <c r="AK471" s="341">
        <v>0</v>
      </c>
      <c r="AL471" s="336">
        <v>7.4999999999999997E-3</v>
      </c>
      <c r="AM471" s="336">
        <v>0</v>
      </c>
      <c r="AN471" s="647" t="s">
        <v>34</v>
      </c>
      <c r="AO471" s="334" t="s">
        <v>1324</v>
      </c>
      <c r="AP471" s="337" t="s">
        <v>1757</v>
      </c>
      <c r="AQ471" s="343" t="s">
        <v>679</v>
      </c>
      <c r="AR471" s="336">
        <v>4.3499999999999997E-3</v>
      </c>
      <c r="AS471" s="336">
        <v>4.3499999999999997E-3</v>
      </c>
      <c r="AT471" s="336" t="s">
        <v>1418</v>
      </c>
      <c r="AW471" s="192"/>
      <c r="AX471" s="192"/>
      <c r="AY471" s="178"/>
      <c r="AZ471" s="178"/>
      <c r="BA471" s="178"/>
      <c r="BB471" s="794"/>
      <c r="BC471" s="178"/>
      <c r="BD471" s="178"/>
      <c r="BE471" s="178"/>
      <c r="BF471" s="178"/>
      <c r="BG471" s="794"/>
      <c r="BH471" s="180"/>
      <c r="BI471" s="193"/>
      <c r="BJ471" s="193"/>
      <c r="BK471" s="193"/>
      <c r="BL471" s="180"/>
      <c r="BM471" s="180"/>
      <c r="BN471" s="180"/>
      <c r="BO471" s="180"/>
      <c r="BP471" s="180"/>
      <c r="BQ471" s="180"/>
      <c r="BR471" s="180"/>
      <c r="BS471" s="180"/>
      <c r="BT471" s="181"/>
      <c r="BU471" s="182"/>
      <c r="BV471" s="183"/>
      <c r="BW471" s="179"/>
    </row>
    <row r="472" spans="2:75" customFormat="1" ht="18.75">
      <c r="B472" s="330" t="s">
        <v>1288</v>
      </c>
      <c r="C472" s="331">
        <v>45081757000195</v>
      </c>
      <c r="D472" s="332" t="s">
        <v>11</v>
      </c>
      <c r="E472" s="332" t="s">
        <v>620</v>
      </c>
      <c r="F472" s="332" t="s">
        <v>619</v>
      </c>
      <c r="G472" s="333" t="s">
        <v>738</v>
      </c>
      <c r="H472" s="333" t="s">
        <v>34</v>
      </c>
      <c r="I472" s="333" t="s">
        <v>1418</v>
      </c>
      <c r="J472" s="333" t="s">
        <v>608</v>
      </c>
      <c r="K472" s="334" t="s">
        <v>48</v>
      </c>
      <c r="L472" s="335" t="s">
        <v>1418</v>
      </c>
      <c r="M472" s="335" t="s">
        <v>1415</v>
      </c>
      <c r="N472" s="334">
        <v>651222</v>
      </c>
      <c r="O472" s="334" t="s">
        <v>1321</v>
      </c>
      <c r="P472" s="338">
        <v>44694</v>
      </c>
      <c r="Q472" s="339"/>
      <c r="R472" s="339"/>
      <c r="S472" s="334">
        <v>10</v>
      </c>
      <c r="T472" s="336"/>
      <c r="U472" s="647"/>
      <c r="V472" s="336"/>
      <c r="W472" s="647"/>
      <c r="X472" s="336"/>
      <c r="Y472" s="647"/>
      <c r="Z472" s="336"/>
      <c r="AA472" s="647"/>
      <c r="AB472" s="336"/>
      <c r="AC472" s="340"/>
      <c r="AD472" s="813">
        <v>18428655000120</v>
      </c>
      <c r="AE472" s="337" t="s">
        <v>1790</v>
      </c>
      <c r="AF472" s="787" t="s">
        <v>1790</v>
      </c>
      <c r="AG472" s="341" t="s">
        <v>1439</v>
      </c>
      <c r="AH472" s="341" t="s">
        <v>1742</v>
      </c>
      <c r="AI472" s="341">
        <v>200</v>
      </c>
      <c r="AJ472" s="341">
        <v>200</v>
      </c>
      <c r="AK472" s="341">
        <v>200</v>
      </c>
      <c r="AL472" s="336">
        <v>5.0000000000000001E-3</v>
      </c>
      <c r="AM472" s="336">
        <v>0.2</v>
      </c>
      <c r="AN472" s="647" t="s">
        <v>64</v>
      </c>
      <c r="AO472" s="334" t="s">
        <v>1324</v>
      </c>
      <c r="AP472" s="337" t="s">
        <v>1744</v>
      </c>
      <c r="AQ472" s="343" t="s">
        <v>1374</v>
      </c>
      <c r="AR472" s="336">
        <v>1.66666666666667E-3</v>
      </c>
      <c r="AS472" s="336">
        <v>1.66666666666667E-3</v>
      </c>
      <c r="AT472" s="336" t="s">
        <v>1418</v>
      </c>
      <c r="AW472" s="192"/>
      <c r="AX472" s="192"/>
      <c r="AY472" s="178"/>
      <c r="AZ472" s="178"/>
      <c r="BA472" s="178"/>
      <c r="BB472" s="794"/>
      <c r="BC472" s="178"/>
      <c r="BD472" s="178"/>
      <c r="BE472" s="178"/>
      <c r="BF472" s="178"/>
      <c r="BG472" s="794"/>
      <c r="BH472" s="180"/>
      <c r="BI472" s="193"/>
      <c r="BJ472" s="193"/>
      <c r="BK472" s="193"/>
      <c r="BL472" s="180"/>
      <c r="BM472" s="180"/>
      <c r="BN472" s="180"/>
      <c r="BO472" s="180"/>
      <c r="BP472" s="180"/>
      <c r="BQ472" s="180"/>
      <c r="BR472" s="180"/>
      <c r="BS472" s="180"/>
      <c r="BT472" s="181"/>
      <c r="BU472" s="182"/>
      <c r="BV472" s="183"/>
      <c r="BW472" s="179"/>
    </row>
    <row r="473" spans="2:75" customFormat="1" ht="18.75">
      <c r="B473" s="330" t="s">
        <v>144</v>
      </c>
      <c r="C473" s="331">
        <v>41266134000136</v>
      </c>
      <c r="D473" s="332" t="s">
        <v>13</v>
      </c>
      <c r="E473" s="332" t="s">
        <v>615</v>
      </c>
      <c r="F473" s="332" t="s">
        <v>619</v>
      </c>
      <c r="G473" s="333" t="s">
        <v>34</v>
      </c>
      <c r="H473" s="333" t="s">
        <v>1337</v>
      </c>
      <c r="I473" s="333" t="s">
        <v>34</v>
      </c>
      <c r="J473" s="333" t="s">
        <v>1418</v>
      </c>
      <c r="K473" s="334" t="s">
        <v>48</v>
      </c>
      <c r="L473" s="335" t="s">
        <v>1418</v>
      </c>
      <c r="M473" s="335" t="s">
        <v>34</v>
      </c>
      <c r="N473" s="334">
        <v>586870</v>
      </c>
      <c r="O473" s="334" t="s">
        <v>1321</v>
      </c>
      <c r="P473" s="338">
        <v>44316</v>
      </c>
      <c r="Q473" s="339">
        <v>11.72885119</v>
      </c>
      <c r="R473" s="339">
        <v>5.0724516730400042</v>
      </c>
      <c r="S473" s="334">
        <v>10</v>
      </c>
      <c r="T473" s="336">
        <v>8.8147057163551423E-2</v>
      </c>
      <c r="U473" s="647">
        <v>0.86208125518720069</v>
      </c>
      <c r="V473" s="336">
        <v>9.0422464253618662E-2</v>
      </c>
      <c r="W473" s="647">
        <v>0.77815274405802681</v>
      </c>
      <c r="X473" s="336"/>
      <c r="Y473" s="647"/>
      <c r="Z473" s="336"/>
      <c r="AA473" s="647"/>
      <c r="AB473" s="336">
        <v>4.1338395867919438E-2</v>
      </c>
      <c r="AC473" s="340">
        <v>-0.62360835712663687</v>
      </c>
      <c r="AD473" s="813">
        <v>0</v>
      </c>
      <c r="AE473" s="337" t="s">
        <v>1808</v>
      </c>
      <c r="AF473" s="787" t="s">
        <v>1755</v>
      </c>
      <c r="AG473" s="341" t="s">
        <v>1436</v>
      </c>
      <c r="AH473" s="341" t="s">
        <v>1742</v>
      </c>
      <c r="AI473" s="341">
        <v>0</v>
      </c>
      <c r="AJ473" s="341">
        <v>0</v>
      </c>
      <c r="AK473" s="341">
        <v>0</v>
      </c>
      <c r="AL473" s="336">
        <v>8.0000000000000002E-3</v>
      </c>
      <c r="AM473" s="336">
        <v>0</v>
      </c>
      <c r="AN473" s="647" t="s">
        <v>34</v>
      </c>
      <c r="AO473" s="334" t="s">
        <v>1324</v>
      </c>
      <c r="AP473" s="337" t="s">
        <v>1757</v>
      </c>
      <c r="AQ473" s="343" t="s">
        <v>686</v>
      </c>
      <c r="AR473" s="336">
        <v>5.3333333333333297E-3</v>
      </c>
      <c r="AS473" s="336">
        <v>5.3333333333333297E-3</v>
      </c>
      <c r="AT473" s="336" t="s">
        <v>1418</v>
      </c>
      <c r="AW473" s="192"/>
      <c r="AX473" s="192"/>
      <c r="AY473" s="178"/>
      <c r="AZ473" s="178"/>
      <c r="BA473" s="178"/>
      <c r="BB473" s="794"/>
      <c r="BC473" s="178"/>
      <c r="BD473" s="178"/>
      <c r="BE473" s="178"/>
      <c r="BF473" s="178"/>
      <c r="BG473" s="794"/>
      <c r="BH473" s="180"/>
      <c r="BI473" s="193"/>
      <c r="BJ473" s="193"/>
      <c r="BK473" s="193"/>
      <c r="BL473" s="180"/>
      <c r="BM473" s="180"/>
      <c r="BN473" s="180"/>
      <c r="BO473" s="180"/>
      <c r="BP473" s="180"/>
      <c r="BQ473" s="180"/>
      <c r="BR473" s="180"/>
      <c r="BS473" s="180"/>
      <c r="BT473" s="181"/>
      <c r="BU473" s="182"/>
      <c r="BV473" s="183"/>
      <c r="BW473" s="179"/>
    </row>
    <row r="474" spans="2:75" customFormat="1" ht="18.75">
      <c r="B474" s="330" t="s">
        <v>145</v>
      </c>
      <c r="C474" s="331">
        <v>41266158000195</v>
      </c>
      <c r="D474" s="332" t="s">
        <v>13</v>
      </c>
      <c r="E474" s="332" t="s">
        <v>615</v>
      </c>
      <c r="F474" s="332" t="s">
        <v>619</v>
      </c>
      <c r="G474" s="333" t="s">
        <v>34</v>
      </c>
      <c r="H474" s="333" t="s">
        <v>1338</v>
      </c>
      <c r="I474" s="333" t="s">
        <v>34</v>
      </c>
      <c r="J474" s="333" t="s">
        <v>1418</v>
      </c>
      <c r="K474" s="334" t="s">
        <v>48</v>
      </c>
      <c r="L474" s="335" t="s">
        <v>1418</v>
      </c>
      <c r="M474" s="335" t="s">
        <v>34</v>
      </c>
      <c r="N474" s="334">
        <v>586889</v>
      </c>
      <c r="O474" s="334" t="s">
        <v>1321</v>
      </c>
      <c r="P474" s="338">
        <v>44316</v>
      </c>
      <c r="Q474" s="339">
        <v>6.8441843100000002</v>
      </c>
      <c r="R474" s="339">
        <v>4.076318876640002</v>
      </c>
      <c r="S474" s="334">
        <v>10</v>
      </c>
      <c r="T474" s="336">
        <v>4.2222939322021258E-2</v>
      </c>
      <c r="U474" s="647">
        <v>0.41294180089170618</v>
      </c>
      <c r="V474" s="336">
        <v>3.1385761347956675E-2</v>
      </c>
      <c r="W474" s="647">
        <v>0.27009788462257539</v>
      </c>
      <c r="X474" s="336"/>
      <c r="Y474" s="647"/>
      <c r="Z474" s="336"/>
      <c r="AA474" s="647"/>
      <c r="AB474" s="336">
        <v>8.090679061127197E-2</v>
      </c>
      <c r="AC474" s="340">
        <v>-1.0483133912283653</v>
      </c>
      <c r="AD474" s="813">
        <v>0</v>
      </c>
      <c r="AE474" s="337" t="s">
        <v>1808</v>
      </c>
      <c r="AF474" s="787" t="s">
        <v>1755</v>
      </c>
      <c r="AG474" s="341" t="s">
        <v>1436</v>
      </c>
      <c r="AH474" s="341" t="s">
        <v>1742</v>
      </c>
      <c r="AI474" s="341">
        <v>0</v>
      </c>
      <c r="AJ474" s="341">
        <v>0</v>
      </c>
      <c r="AK474" s="341">
        <v>0</v>
      </c>
      <c r="AL474" s="336">
        <v>8.0000000000000002E-3</v>
      </c>
      <c r="AM474" s="336">
        <v>0</v>
      </c>
      <c r="AN474" s="647" t="s">
        <v>34</v>
      </c>
      <c r="AO474" s="334" t="s">
        <v>1324</v>
      </c>
      <c r="AP474" s="337" t="s">
        <v>1757</v>
      </c>
      <c r="AQ474" s="343" t="s">
        <v>668</v>
      </c>
      <c r="AR474" s="336">
        <v>5.3333333333333297E-3</v>
      </c>
      <c r="AS474" s="336">
        <v>5.3333333333333297E-3</v>
      </c>
      <c r="AT474" s="336" t="s">
        <v>1418</v>
      </c>
      <c r="AW474" s="192"/>
      <c r="AX474" s="192"/>
      <c r="AY474" s="178"/>
      <c r="AZ474" s="178"/>
      <c r="BA474" s="178"/>
      <c r="BB474" s="794"/>
      <c r="BC474" s="178"/>
      <c r="BD474" s="178"/>
      <c r="BE474" s="178"/>
      <c r="BF474" s="178"/>
      <c r="BG474" s="794"/>
      <c r="BH474" s="180"/>
      <c r="BI474" s="193"/>
      <c r="BJ474" s="193"/>
      <c r="BK474" s="193"/>
      <c r="BL474" s="212"/>
      <c r="BM474" s="180"/>
      <c r="BN474" s="180"/>
      <c r="BO474" s="180"/>
      <c r="BP474" s="180"/>
      <c r="BQ474" s="180"/>
      <c r="BR474" s="180"/>
      <c r="BS474" s="180"/>
      <c r="BT474" s="181"/>
      <c r="BU474" s="182"/>
      <c r="BV474" s="183"/>
      <c r="BW474" s="179"/>
    </row>
    <row r="475" spans="2:75" customFormat="1" ht="18.75">
      <c r="B475" s="330" t="s">
        <v>1254</v>
      </c>
      <c r="C475" s="331">
        <v>35002827000119</v>
      </c>
      <c r="D475" s="332" t="s">
        <v>13</v>
      </c>
      <c r="E475" s="332" t="s">
        <v>615</v>
      </c>
      <c r="F475" s="332" t="s">
        <v>619</v>
      </c>
      <c r="G475" s="333" t="s">
        <v>34</v>
      </c>
      <c r="H475" s="333" t="s">
        <v>1337</v>
      </c>
      <c r="I475" s="333" t="s">
        <v>34</v>
      </c>
      <c r="J475" s="333" t="s">
        <v>1418</v>
      </c>
      <c r="K475" s="334" t="s">
        <v>48</v>
      </c>
      <c r="L475" s="335" t="s">
        <v>1418</v>
      </c>
      <c r="M475" s="335" t="s">
        <v>1415</v>
      </c>
      <c r="N475" s="334">
        <v>514993</v>
      </c>
      <c r="O475" s="334" t="s">
        <v>1321</v>
      </c>
      <c r="P475" s="338">
        <v>43784</v>
      </c>
      <c r="Q475" s="339">
        <v>2.6807968</v>
      </c>
      <c r="R475" s="339">
        <v>1.9946361701593618</v>
      </c>
      <c r="S475" s="334">
        <v>10</v>
      </c>
      <c r="T475" s="336">
        <v>0.14947801194168586</v>
      </c>
      <c r="U475" s="647">
        <v>1.4619001053941039</v>
      </c>
      <c r="V475" s="336">
        <v>0.16553424644933878</v>
      </c>
      <c r="W475" s="647">
        <v>1.4245456499486597</v>
      </c>
      <c r="X475" s="336">
        <v>0.20574956700917824</v>
      </c>
      <c r="Y475" s="647">
        <v>1.3348731832918737</v>
      </c>
      <c r="Z475" s="336"/>
      <c r="AA475" s="647"/>
      <c r="AB475" s="336">
        <v>3.5206003165362966E-2</v>
      </c>
      <c r="AC475" s="340">
        <v>1.4012613937049196</v>
      </c>
      <c r="AD475" s="813">
        <v>35002795000151</v>
      </c>
      <c r="AE475" s="337" t="s">
        <v>1851</v>
      </c>
      <c r="AF475" s="787" t="s">
        <v>1755</v>
      </c>
      <c r="AG475" s="341" t="s">
        <v>1436</v>
      </c>
      <c r="AH475" s="341" t="s">
        <v>1742</v>
      </c>
      <c r="AI475" s="341">
        <v>1000</v>
      </c>
      <c r="AJ475" s="341">
        <v>100</v>
      </c>
      <c r="AK475" s="341">
        <v>1000</v>
      </c>
      <c r="AL475" s="336">
        <v>0.01</v>
      </c>
      <c r="AM475" s="336">
        <v>0</v>
      </c>
      <c r="AN475" s="647" t="s">
        <v>34</v>
      </c>
      <c r="AO475" s="334" t="s">
        <v>1324</v>
      </c>
      <c r="AP475" s="337" t="s">
        <v>1757</v>
      </c>
      <c r="AQ475" s="343" t="s">
        <v>664</v>
      </c>
      <c r="AR475" s="336">
        <v>2E-3</v>
      </c>
      <c r="AS475" s="336">
        <v>2E-3</v>
      </c>
      <c r="AT475" s="336" t="s">
        <v>1418</v>
      </c>
      <c r="AW475" s="192"/>
      <c r="AX475" s="192"/>
      <c r="AY475" s="178"/>
      <c r="AZ475" s="178"/>
      <c r="BA475" s="178"/>
      <c r="BB475" s="794"/>
      <c r="BC475" s="178"/>
      <c r="BD475" s="178"/>
      <c r="BE475" s="178"/>
      <c r="BF475" s="178"/>
      <c r="BG475" s="794"/>
      <c r="BH475" s="180"/>
      <c r="BI475" s="193"/>
      <c r="BJ475" s="193"/>
      <c r="BK475" s="193"/>
      <c r="BL475" s="212"/>
      <c r="BM475" s="180"/>
      <c r="BN475" s="180"/>
      <c r="BO475" s="180"/>
      <c r="BP475" s="180"/>
      <c r="BQ475" s="180"/>
      <c r="BR475" s="180"/>
      <c r="BS475" s="180"/>
      <c r="BT475" s="181"/>
      <c r="BU475" s="182"/>
      <c r="BV475" s="183"/>
      <c r="BW475" s="179"/>
    </row>
    <row r="476" spans="2:75" customFormat="1" ht="18.75">
      <c r="B476" s="330" t="s">
        <v>1715</v>
      </c>
      <c r="C476" s="331">
        <v>35002795000151</v>
      </c>
      <c r="D476" s="332" t="s">
        <v>13</v>
      </c>
      <c r="E476" s="332" t="s">
        <v>615</v>
      </c>
      <c r="F476" s="332" t="s">
        <v>619</v>
      </c>
      <c r="G476" s="333" t="s">
        <v>34</v>
      </c>
      <c r="H476" s="333" t="s">
        <v>1337</v>
      </c>
      <c r="I476" s="333" t="s">
        <v>34</v>
      </c>
      <c r="J476" s="333" t="s">
        <v>1418</v>
      </c>
      <c r="K476" s="334" t="s">
        <v>48</v>
      </c>
      <c r="L476" s="335" t="s">
        <v>1418</v>
      </c>
      <c r="M476" s="335" t="s">
        <v>1418</v>
      </c>
      <c r="N476" s="334">
        <v>514977</v>
      </c>
      <c r="O476" s="334" t="s">
        <v>1321</v>
      </c>
      <c r="P476" s="338">
        <v>43784</v>
      </c>
      <c r="Q476" s="339">
        <v>32.37075806</v>
      </c>
      <c r="R476" s="339">
        <v>25.67303291821862</v>
      </c>
      <c r="S476" s="334">
        <v>10</v>
      </c>
      <c r="T476" s="336">
        <v>0.15143768649401101</v>
      </c>
      <c r="U476" s="647">
        <v>1.4810657900146613</v>
      </c>
      <c r="V476" s="336">
        <v>0.16959089736245581</v>
      </c>
      <c r="W476" s="647">
        <v>1.4594561565996791</v>
      </c>
      <c r="X476" s="336">
        <v>0.21511317637981819</v>
      </c>
      <c r="Y476" s="647">
        <v>1.3956229152567055</v>
      </c>
      <c r="Z476" s="336"/>
      <c r="AA476" s="647"/>
      <c r="AB476" s="336">
        <v>3.5072819956389417E-2</v>
      </c>
      <c r="AC476" s="340">
        <v>1.5222461165591872</v>
      </c>
      <c r="AD476" s="813">
        <v>34719487000189</v>
      </c>
      <c r="AE476" s="337" t="s">
        <v>1851</v>
      </c>
      <c r="AF476" s="787" t="s">
        <v>1755</v>
      </c>
      <c r="AG476" s="341" t="s">
        <v>1436</v>
      </c>
      <c r="AH476" s="341" t="s">
        <v>1742</v>
      </c>
      <c r="AI476" s="341">
        <v>1000</v>
      </c>
      <c r="AJ476" s="341">
        <v>100</v>
      </c>
      <c r="AK476" s="341">
        <v>1000</v>
      </c>
      <c r="AL476" s="336">
        <v>0.02</v>
      </c>
      <c r="AM476" s="336">
        <v>0.2</v>
      </c>
      <c r="AN476" s="647" t="s">
        <v>34</v>
      </c>
      <c r="AO476" s="334" t="s">
        <v>1324</v>
      </c>
      <c r="AP476" s="337" t="s">
        <v>1757</v>
      </c>
      <c r="AQ476" s="343" t="s">
        <v>664</v>
      </c>
      <c r="AR476" s="336">
        <v>4.0000000000000001E-3</v>
      </c>
      <c r="AS476" s="336">
        <v>4.0000000000000001E-3</v>
      </c>
      <c r="AT476" s="336" t="s">
        <v>1418</v>
      </c>
      <c r="AW476" s="192"/>
      <c r="AX476" s="192"/>
      <c r="AY476" s="178"/>
      <c r="AZ476" s="178"/>
      <c r="BA476" s="178"/>
      <c r="BB476" s="794"/>
      <c r="BC476" s="178"/>
      <c r="BD476" s="178"/>
      <c r="BE476" s="178"/>
      <c r="BF476" s="178"/>
      <c r="BG476" s="794"/>
      <c r="BH476" s="180"/>
      <c r="BI476" s="193"/>
      <c r="BJ476" s="193"/>
      <c r="BK476" s="193"/>
      <c r="BL476" s="180"/>
      <c r="BM476" s="180"/>
      <c r="BN476" s="180"/>
      <c r="BO476" s="180"/>
      <c r="BP476" s="180"/>
      <c r="BQ476" s="180"/>
      <c r="BR476" s="180"/>
      <c r="BS476" s="180"/>
      <c r="BT476" s="181"/>
      <c r="BU476" s="182"/>
      <c r="BV476" s="183"/>
      <c r="BW476" s="179"/>
    </row>
    <row r="477" spans="2:75" customFormat="1" ht="18.75">
      <c r="B477" s="330" t="s">
        <v>1310</v>
      </c>
      <c r="C477" s="331">
        <v>37405108000174</v>
      </c>
      <c r="D477" s="332" t="s">
        <v>13</v>
      </c>
      <c r="E477" s="332" t="s">
        <v>616</v>
      </c>
      <c r="F477" s="332" t="s">
        <v>619</v>
      </c>
      <c r="G477" s="333" t="s">
        <v>34</v>
      </c>
      <c r="H477" s="333" t="s">
        <v>1337</v>
      </c>
      <c r="I477" s="333" t="s">
        <v>34</v>
      </c>
      <c r="J477" s="333" t="s">
        <v>611</v>
      </c>
      <c r="K477" s="334" t="s">
        <v>48</v>
      </c>
      <c r="L477" s="335" t="s">
        <v>1418</v>
      </c>
      <c r="M477" s="335" t="s">
        <v>1415</v>
      </c>
      <c r="N477" s="334">
        <v>547816</v>
      </c>
      <c r="O477" s="334" t="s">
        <v>1321</v>
      </c>
      <c r="P477" s="338">
        <v>44034</v>
      </c>
      <c r="Q477" s="339">
        <v>46.128313519999999</v>
      </c>
      <c r="R477" s="339">
        <v>49.071684697701563</v>
      </c>
      <c r="S477" s="334">
        <v>10</v>
      </c>
      <c r="T477" s="336">
        <v>0.11062146752269997</v>
      </c>
      <c r="U477" s="647">
        <v>1.0818817626058239</v>
      </c>
      <c r="V477" s="336">
        <v>0.12023503295814431</v>
      </c>
      <c r="W477" s="647">
        <v>1.034712132660585</v>
      </c>
      <c r="X477" s="336">
        <v>0.23356533503148103</v>
      </c>
      <c r="Y477" s="647">
        <v>1.5153378294409625</v>
      </c>
      <c r="Z477" s="336"/>
      <c r="AA477" s="647"/>
      <c r="AB477" s="336">
        <v>3.8088820792144644E-2</v>
      </c>
      <c r="AC477" s="340">
        <v>0.10589982801236336</v>
      </c>
      <c r="AD477" s="813">
        <v>37405165000153</v>
      </c>
      <c r="AE477" s="337" t="s">
        <v>1988</v>
      </c>
      <c r="AF477" s="787" t="s">
        <v>1736</v>
      </c>
      <c r="AG477" s="341" t="s">
        <v>1437</v>
      </c>
      <c r="AH477" s="341" t="s">
        <v>1737</v>
      </c>
      <c r="AI477" s="341">
        <v>1000</v>
      </c>
      <c r="AJ477" s="341">
        <v>500</v>
      </c>
      <c r="AK477" s="341">
        <v>0</v>
      </c>
      <c r="AL477" s="336">
        <v>6.5000000000000006E-3</v>
      </c>
      <c r="AM477" s="336">
        <v>0</v>
      </c>
      <c r="AN477" s="647" t="s">
        <v>34</v>
      </c>
      <c r="AO477" s="334" t="s">
        <v>1324</v>
      </c>
      <c r="AP477" s="337" t="s">
        <v>1757</v>
      </c>
      <c r="AQ477" s="343" t="s">
        <v>679</v>
      </c>
      <c r="AR477" s="336">
        <v>3.6833333333333301E-3</v>
      </c>
      <c r="AS477" s="336">
        <v>3.6833333333333301E-3</v>
      </c>
      <c r="AT477" s="336" t="s">
        <v>1418</v>
      </c>
      <c r="AW477" s="192"/>
      <c r="AX477" s="192"/>
      <c r="AY477" s="178"/>
      <c r="AZ477" s="178"/>
      <c r="BA477" s="178"/>
      <c r="BB477" s="794"/>
      <c r="BC477" s="178"/>
      <c r="BD477" s="178"/>
      <c r="BE477" s="178"/>
      <c r="BF477" s="178"/>
      <c r="BG477" s="794"/>
      <c r="BH477" s="180"/>
      <c r="BI477" s="193"/>
      <c r="BJ477" s="193"/>
      <c r="BK477" s="193"/>
      <c r="BL477" s="180"/>
      <c r="BM477" s="180"/>
      <c r="BN477" s="180"/>
      <c r="BO477" s="180"/>
      <c r="BP477" s="180"/>
      <c r="BQ477" s="180"/>
      <c r="BR477" s="180"/>
      <c r="BS477" s="180"/>
      <c r="BT477" s="181"/>
      <c r="BU477" s="182"/>
      <c r="BV477" s="183"/>
      <c r="BW477" s="179"/>
    </row>
    <row r="478" spans="2:75" customFormat="1" ht="18.75">
      <c r="B478" s="330" t="s">
        <v>1311</v>
      </c>
      <c r="C478" s="331">
        <v>38032741000127</v>
      </c>
      <c r="D478" s="332" t="s">
        <v>13</v>
      </c>
      <c r="E478" s="332" t="s">
        <v>616</v>
      </c>
      <c r="F478" s="332" t="s">
        <v>619</v>
      </c>
      <c r="G478" s="333" t="s">
        <v>34</v>
      </c>
      <c r="H478" s="333" t="s">
        <v>1338</v>
      </c>
      <c r="I478" s="333" t="s">
        <v>34</v>
      </c>
      <c r="J478" s="333" t="s">
        <v>611</v>
      </c>
      <c r="K478" s="334" t="s">
        <v>49</v>
      </c>
      <c r="L478" s="335" t="s">
        <v>1418</v>
      </c>
      <c r="M478" s="335" t="s">
        <v>34</v>
      </c>
      <c r="N478" s="334">
        <v>558508</v>
      </c>
      <c r="O478" s="334" t="s">
        <v>1321</v>
      </c>
      <c r="P478" s="338">
        <v>44118</v>
      </c>
      <c r="Q478" s="339">
        <v>15.948300959999999</v>
      </c>
      <c r="R478" s="339">
        <v>18.414391581445788</v>
      </c>
      <c r="S478" s="334">
        <v>10</v>
      </c>
      <c r="T478" s="336">
        <v>-6.0780233008147166E-2</v>
      </c>
      <c r="U478" s="647">
        <v>-0.59443277232742675</v>
      </c>
      <c r="V478" s="336">
        <v>-7.008509835023391E-2</v>
      </c>
      <c r="W478" s="647">
        <v>-0.60313454238368269</v>
      </c>
      <c r="X478" s="336">
        <v>-2.7815770000000128E-2</v>
      </c>
      <c r="Y478" s="647">
        <v>-0.18046465898010092</v>
      </c>
      <c r="Z478" s="336"/>
      <c r="AA478" s="647"/>
      <c r="AB478" s="336">
        <v>0.16383816024165385</v>
      </c>
      <c r="AC478" s="340">
        <v>-1.1370155247259381</v>
      </c>
      <c r="AD478" s="813">
        <v>0</v>
      </c>
      <c r="AE478" s="337" t="s">
        <v>1988</v>
      </c>
      <c r="AF478" s="787" t="s">
        <v>1736</v>
      </c>
      <c r="AG478" s="341" t="s">
        <v>1437</v>
      </c>
      <c r="AH478" s="341" t="s">
        <v>1737</v>
      </c>
      <c r="AI478" s="341">
        <v>1000</v>
      </c>
      <c r="AJ478" s="341">
        <v>500</v>
      </c>
      <c r="AK478" s="341">
        <v>0</v>
      </c>
      <c r="AL478" s="336">
        <v>7.4999999999999997E-3</v>
      </c>
      <c r="AM478" s="336">
        <v>0</v>
      </c>
      <c r="AN478" s="647" t="s">
        <v>34</v>
      </c>
      <c r="AO478" s="334" t="s">
        <v>1324</v>
      </c>
      <c r="AP478" s="337" t="s">
        <v>1757</v>
      </c>
      <c r="AQ478" s="343" t="s">
        <v>679</v>
      </c>
      <c r="AR478" s="336">
        <v>4.2500000000000003E-3</v>
      </c>
      <c r="AS478" s="336">
        <v>4.2500000000000003E-3</v>
      </c>
      <c r="AT478" s="336" t="s">
        <v>1418</v>
      </c>
      <c r="AW478" s="192"/>
      <c r="AX478" s="192"/>
      <c r="AY478" s="178"/>
      <c r="AZ478" s="178"/>
      <c r="BA478" s="178"/>
      <c r="BB478" s="794"/>
      <c r="BC478" s="178"/>
      <c r="BD478" s="178"/>
      <c r="BE478" s="178"/>
      <c r="BF478" s="178"/>
      <c r="BG478" s="794"/>
      <c r="BH478" s="180"/>
      <c r="BI478" s="193"/>
      <c r="BJ478" s="193"/>
      <c r="BK478" s="193"/>
      <c r="BL478" s="180"/>
      <c r="BM478" s="180"/>
      <c r="BN478" s="180"/>
      <c r="BO478" s="180"/>
      <c r="BP478" s="180"/>
      <c r="BQ478" s="180"/>
      <c r="BR478" s="180"/>
      <c r="BS478" s="180"/>
      <c r="BT478" s="181"/>
      <c r="BU478" s="182"/>
      <c r="BV478" s="183"/>
      <c r="BW478" s="179"/>
    </row>
    <row r="479" spans="2:75" customFormat="1" ht="18.75">
      <c r="B479" s="330" t="s">
        <v>1601</v>
      </c>
      <c r="C479" s="331">
        <v>38134833000118</v>
      </c>
      <c r="D479" s="332" t="s">
        <v>14</v>
      </c>
      <c r="E479" s="332" t="s">
        <v>614</v>
      </c>
      <c r="F479" s="332" t="s">
        <v>689</v>
      </c>
      <c r="G479" s="333" t="s">
        <v>1418</v>
      </c>
      <c r="H479" s="333" t="s">
        <v>865</v>
      </c>
      <c r="I479" s="333" t="s">
        <v>34</v>
      </c>
      <c r="J479" s="333" t="s">
        <v>608</v>
      </c>
      <c r="K479" s="334" t="s">
        <v>48</v>
      </c>
      <c r="L479" s="335" t="s">
        <v>1418</v>
      </c>
      <c r="M479" s="335" t="s">
        <v>1418</v>
      </c>
      <c r="N479" s="334">
        <v>553344</v>
      </c>
      <c r="O479" s="334" t="s">
        <v>1321</v>
      </c>
      <c r="P479" s="338">
        <v>44105</v>
      </c>
      <c r="Q479" s="339">
        <v>15.409933479999999</v>
      </c>
      <c r="R479" s="339">
        <v>586949.0327937993</v>
      </c>
      <c r="S479" s="334">
        <v>10</v>
      </c>
      <c r="T479" s="336">
        <v>1.0672336066364752E-2</v>
      </c>
      <c r="U479" s="647">
        <v>0.10437581432583215</v>
      </c>
      <c r="V479" s="336">
        <v>2.528407154843948E-2</v>
      </c>
      <c r="W479" s="647">
        <v>0.21758829311699812</v>
      </c>
      <c r="X479" s="336">
        <v>0.15033680704712604</v>
      </c>
      <c r="Y479" s="647">
        <v>0.97536327830999126</v>
      </c>
      <c r="Z479" s="336"/>
      <c r="AA479" s="647"/>
      <c r="AB479" s="336">
        <v>0.14119814585213922</v>
      </c>
      <c r="AC479" s="340">
        <v>-0.64389911984984849</v>
      </c>
      <c r="AD479" s="813">
        <v>28470590000135</v>
      </c>
      <c r="AE479" s="337" t="s">
        <v>1745</v>
      </c>
      <c r="AF479" s="787" t="s">
        <v>1746</v>
      </c>
      <c r="AG479" s="341" t="s">
        <v>719</v>
      </c>
      <c r="AH479" s="341" t="s">
        <v>1742</v>
      </c>
      <c r="AI479" s="341">
        <v>1000</v>
      </c>
      <c r="AJ479" s="341">
        <v>300</v>
      </c>
      <c r="AK479" s="341">
        <v>1000</v>
      </c>
      <c r="AL479" s="336">
        <v>0</v>
      </c>
      <c r="AM479" s="336">
        <v>0</v>
      </c>
      <c r="AN479" s="647" t="s">
        <v>2147</v>
      </c>
      <c r="AO479" s="334" t="s">
        <v>1324</v>
      </c>
      <c r="AP479" s="337" t="s">
        <v>1757</v>
      </c>
      <c r="AQ479" s="343" t="s">
        <v>668</v>
      </c>
      <c r="AR479" s="336">
        <v>0</v>
      </c>
      <c r="AS479" s="336">
        <v>0</v>
      </c>
      <c r="AT479" s="336" t="s">
        <v>1418</v>
      </c>
      <c r="AW479" s="192"/>
      <c r="AX479" s="192"/>
      <c r="AY479" s="178"/>
      <c r="AZ479" s="178"/>
      <c r="BA479" s="178"/>
      <c r="BB479" s="794"/>
      <c r="BC479" s="178"/>
      <c r="BD479" s="178"/>
      <c r="BE479" s="178"/>
      <c r="BF479" s="178"/>
      <c r="BG479" s="794"/>
      <c r="BH479" s="180"/>
      <c r="BI479" s="193"/>
      <c r="BJ479" s="193"/>
      <c r="BK479" s="193"/>
      <c r="BL479" s="180"/>
      <c r="BM479" s="180"/>
      <c r="BN479" s="180"/>
      <c r="BO479" s="180"/>
      <c r="BP479" s="180"/>
      <c r="BQ479" s="180"/>
      <c r="BR479" s="180"/>
      <c r="BS479" s="180"/>
      <c r="BT479" s="181"/>
      <c r="BU479" s="182"/>
      <c r="BV479" s="183"/>
      <c r="BW479" s="179"/>
    </row>
    <row r="480" spans="2:75" customFormat="1" ht="18.75">
      <c r="B480" s="330" t="s">
        <v>142</v>
      </c>
      <c r="C480" s="331">
        <v>8739850000118</v>
      </c>
      <c r="D480" s="332" t="s">
        <v>13</v>
      </c>
      <c r="E480" s="332" t="s">
        <v>616</v>
      </c>
      <c r="F480" s="332" t="s">
        <v>617</v>
      </c>
      <c r="G480" s="333" t="s">
        <v>34</v>
      </c>
      <c r="H480" s="333" t="s">
        <v>1338</v>
      </c>
      <c r="I480" s="333" t="s">
        <v>34</v>
      </c>
      <c r="J480" s="333" t="s">
        <v>608</v>
      </c>
      <c r="K480" s="334" t="s">
        <v>48</v>
      </c>
      <c r="L480" s="335" t="s">
        <v>1418</v>
      </c>
      <c r="M480" s="335" t="s">
        <v>34</v>
      </c>
      <c r="N480" s="334">
        <v>181722</v>
      </c>
      <c r="O480" s="334" t="s">
        <v>1321</v>
      </c>
      <c r="P480" s="338">
        <v>39170</v>
      </c>
      <c r="Q480" s="339">
        <v>25.637650000000001</v>
      </c>
      <c r="R480" s="339">
        <v>26.571101578313261</v>
      </c>
      <c r="S480" s="334">
        <v>11</v>
      </c>
      <c r="T480" s="336">
        <v>0.10669460488724614</v>
      </c>
      <c r="U480" s="647">
        <v>1.0434769107746553</v>
      </c>
      <c r="V480" s="336">
        <v>0.12065732184222466</v>
      </c>
      <c r="W480" s="647">
        <v>1.0383462434608686</v>
      </c>
      <c r="X480" s="336">
        <v>4.6249645061892775E-2</v>
      </c>
      <c r="Y480" s="647">
        <v>0.30006095190049203</v>
      </c>
      <c r="Z480" s="336">
        <v>0.14021605308285179</v>
      </c>
      <c r="AA480" s="647">
        <v>0.73478201984020597</v>
      </c>
      <c r="AB480" s="336">
        <v>0.11074382459996371</v>
      </c>
      <c r="AC480" s="340">
        <v>4.0235999354890126E-2</v>
      </c>
      <c r="AD480" s="813">
        <v>0</v>
      </c>
      <c r="AE480" s="337" t="s">
        <v>1772</v>
      </c>
      <c r="AF480" s="787" t="s">
        <v>1736</v>
      </c>
      <c r="AG480" s="341" t="s">
        <v>1437</v>
      </c>
      <c r="AH480" s="341" t="s">
        <v>1742</v>
      </c>
      <c r="AI480" s="341">
        <v>5000</v>
      </c>
      <c r="AJ480" s="341">
        <v>1000</v>
      </c>
      <c r="AK480" s="341">
        <v>1000</v>
      </c>
      <c r="AL480" s="336">
        <v>0.02</v>
      </c>
      <c r="AM480" s="336">
        <v>0.2</v>
      </c>
      <c r="AN480" s="647" t="s">
        <v>64</v>
      </c>
      <c r="AO480" s="334" t="s">
        <v>1324</v>
      </c>
      <c r="AP480" s="337" t="s">
        <v>1757</v>
      </c>
      <c r="AQ480" s="343" t="s">
        <v>664</v>
      </c>
      <c r="AR480" s="336">
        <v>4.6666666666666697E-3</v>
      </c>
      <c r="AS480" s="336">
        <v>4.6666666666666697E-3</v>
      </c>
      <c r="AT480" s="336" t="s">
        <v>1418</v>
      </c>
      <c r="AW480" s="192"/>
      <c r="AX480" s="192"/>
      <c r="AY480" s="178"/>
      <c r="AZ480" s="178"/>
      <c r="BA480" s="178"/>
      <c r="BB480" s="794"/>
      <c r="BC480" s="178"/>
      <c r="BD480" s="178"/>
      <c r="BE480" s="178"/>
      <c r="BF480" s="178"/>
      <c r="BG480" s="794"/>
      <c r="BH480" s="180"/>
      <c r="BI480" s="193"/>
      <c r="BJ480" s="193"/>
      <c r="BK480" s="193"/>
      <c r="BL480" s="180"/>
      <c r="BM480" s="180"/>
      <c r="BN480" s="180"/>
      <c r="BO480" s="180"/>
      <c r="BP480" s="180"/>
      <c r="BQ480" s="180"/>
      <c r="BR480" s="180"/>
      <c r="BS480" s="180"/>
      <c r="BT480" s="181"/>
      <c r="BU480" s="182"/>
      <c r="BV480" s="183"/>
      <c r="BW480" s="179"/>
    </row>
    <row r="481" spans="2:75" customFormat="1" ht="18.75">
      <c r="B481" s="330" t="s">
        <v>884</v>
      </c>
      <c r="C481" s="331">
        <v>9083868000177</v>
      </c>
      <c r="D481" s="332" t="s">
        <v>13</v>
      </c>
      <c r="E481" s="332" t="s">
        <v>616</v>
      </c>
      <c r="F481" s="332" t="s">
        <v>617</v>
      </c>
      <c r="G481" s="333" t="s">
        <v>34</v>
      </c>
      <c r="H481" s="333" t="s">
        <v>1337</v>
      </c>
      <c r="I481" s="333" t="s">
        <v>34</v>
      </c>
      <c r="J481" s="333" t="s">
        <v>608</v>
      </c>
      <c r="K481" s="334" t="s">
        <v>48</v>
      </c>
      <c r="L481" s="335" t="s">
        <v>1418</v>
      </c>
      <c r="M481" s="335" t="s">
        <v>34</v>
      </c>
      <c r="N481" s="334">
        <v>200565</v>
      </c>
      <c r="O481" s="334" t="s">
        <v>1324</v>
      </c>
      <c r="P481" s="338">
        <v>39417</v>
      </c>
      <c r="Q481" s="339">
        <v>5.1426759999999998</v>
      </c>
      <c r="R481" s="339">
        <v>7.8039246480000042</v>
      </c>
      <c r="S481" s="334">
        <v>11</v>
      </c>
      <c r="T481" s="336">
        <v>2.6659914612837676E-2</v>
      </c>
      <c r="U481" s="647">
        <v>0.26073488318475718</v>
      </c>
      <c r="V481" s="336">
        <v>1.8055506268971566E-2</v>
      </c>
      <c r="W481" s="647">
        <v>0.15538109765676794</v>
      </c>
      <c r="X481" s="336">
        <v>5.7108842025473061E-2</v>
      </c>
      <c r="Y481" s="647">
        <v>0.3705138380449437</v>
      </c>
      <c r="Z481" s="336">
        <v>5.3714879046857567E-2</v>
      </c>
      <c r="AA481" s="647">
        <v>0.28148508286851304</v>
      </c>
      <c r="AB481" s="336">
        <v>5.8851601942651856E-2</v>
      </c>
      <c r="AC481" s="340">
        <v>-1.6676848867041805</v>
      </c>
      <c r="AD481" s="813">
        <v>0</v>
      </c>
      <c r="AE481" s="337" t="s">
        <v>1766</v>
      </c>
      <c r="AF481" s="787" t="s">
        <v>1766</v>
      </c>
      <c r="AG481" s="341" t="s">
        <v>469</v>
      </c>
      <c r="AH481" s="341" t="s">
        <v>1742</v>
      </c>
      <c r="AI481" s="341">
        <v>100</v>
      </c>
      <c r="AJ481" s="341">
        <v>100</v>
      </c>
      <c r="AK481" s="341">
        <v>100</v>
      </c>
      <c r="AL481" s="336">
        <v>1.4999999999999999E-2</v>
      </c>
      <c r="AM481" s="336">
        <v>0.2</v>
      </c>
      <c r="AN481" s="647" t="s">
        <v>2147</v>
      </c>
      <c r="AO481" s="334" t="s">
        <v>1324</v>
      </c>
      <c r="AP481" s="337" t="s">
        <v>1757</v>
      </c>
      <c r="AQ481" s="343" t="s">
        <v>674</v>
      </c>
      <c r="AR481" s="336">
        <v>4.4999999999999997E-3</v>
      </c>
      <c r="AS481" s="336">
        <v>4.4999999999999997E-3</v>
      </c>
      <c r="AT481" s="336" t="s">
        <v>1418</v>
      </c>
      <c r="AW481" s="192"/>
      <c r="AX481" s="192"/>
      <c r="AY481" s="178"/>
      <c r="AZ481" s="178"/>
      <c r="BA481" s="178"/>
      <c r="BB481" s="794"/>
      <c r="BC481" s="178"/>
      <c r="BD481" s="178"/>
      <c r="BE481" s="178"/>
      <c r="BF481" s="178"/>
      <c r="BG481" s="794"/>
      <c r="BH481" s="180"/>
      <c r="BI481" s="193"/>
      <c r="BJ481" s="193"/>
      <c r="BK481" s="193"/>
      <c r="BL481" s="180"/>
      <c r="BM481" s="180"/>
      <c r="BN481" s="180"/>
      <c r="BO481" s="180"/>
      <c r="BP481" s="180"/>
      <c r="BQ481" s="180"/>
      <c r="BR481" s="180"/>
      <c r="BS481" s="180"/>
      <c r="BT481" s="181"/>
      <c r="BU481" s="182"/>
      <c r="BV481" s="183"/>
      <c r="BW481" s="179"/>
    </row>
    <row r="482" spans="2:75" customFormat="1" ht="18.75">
      <c r="B482" s="330" t="s">
        <v>831</v>
      </c>
      <c r="C482" s="331">
        <v>36484248000112</v>
      </c>
      <c r="D482" s="332" t="s">
        <v>13</v>
      </c>
      <c r="E482" s="332" t="s">
        <v>616</v>
      </c>
      <c r="F482" s="332" t="s">
        <v>610</v>
      </c>
      <c r="G482" s="333" t="s">
        <v>34</v>
      </c>
      <c r="H482" s="333" t="s">
        <v>1338</v>
      </c>
      <c r="I482" s="333" t="s">
        <v>34</v>
      </c>
      <c r="J482" s="333" t="s">
        <v>1418</v>
      </c>
      <c r="K482" s="334" t="s">
        <v>48</v>
      </c>
      <c r="L482" s="335" t="s">
        <v>1418</v>
      </c>
      <c r="M482" s="335" t="s">
        <v>34</v>
      </c>
      <c r="N482" s="334">
        <v>535451</v>
      </c>
      <c r="O482" s="334" t="s">
        <v>1321</v>
      </c>
      <c r="P482" s="338">
        <v>43894</v>
      </c>
      <c r="Q482" s="339">
        <v>9.5868400699999992</v>
      </c>
      <c r="R482" s="339">
        <v>17.405839131637936</v>
      </c>
      <c r="S482" s="334">
        <v>11</v>
      </c>
      <c r="T482" s="336">
        <v>4.9831218582128356E-2</v>
      </c>
      <c r="U482" s="647">
        <v>0.48735103411429848</v>
      </c>
      <c r="V482" s="336">
        <v>7.1276101602365749E-2</v>
      </c>
      <c r="W482" s="647">
        <v>0.6133840136459231</v>
      </c>
      <c r="X482" s="336">
        <v>7.6996561037610212E-2</v>
      </c>
      <c r="Y482" s="647">
        <v>0.49954245847922912</v>
      </c>
      <c r="Z482" s="336"/>
      <c r="AA482" s="647"/>
      <c r="AB482" s="336">
        <v>7.8169283287949587E-2</v>
      </c>
      <c r="AC482" s="340">
        <v>-0.57471848141688542</v>
      </c>
      <c r="AD482" s="813">
        <v>0</v>
      </c>
      <c r="AE482" s="337" t="s">
        <v>2024</v>
      </c>
      <c r="AF482" s="787" t="s">
        <v>2025</v>
      </c>
      <c r="AG482" s="341" t="s">
        <v>1438</v>
      </c>
      <c r="AH482" s="341" t="s">
        <v>1742</v>
      </c>
      <c r="AI482" s="341">
        <v>0</v>
      </c>
      <c r="AJ482" s="341">
        <v>0</v>
      </c>
      <c r="AK482" s="341">
        <v>0</v>
      </c>
      <c r="AL482" s="336">
        <v>1.8500000000000003E-2</v>
      </c>
      <c r="AM482" s="336">
        <v>0.2</v>
      </c>
      <c r="AN482" s="647" t="s">
        <v>64</v>
      </c>
      <c r="AO482" s="334" t="s">
        <v>1324</v>
      </c>
      <c r="AP482" s="337" t="s">
        <v>1757</v>
      </c>
      <c r="AQ482" s="343" t="s">
        <v>664</v>
      </c>
      <c r="AR482" s="336">
        <v>6.1666666666666701E-3</v>
      </c>
      <c r="AS482" s="336">
        <v>6.1666666666666701E-3</v>
      </c>
      <c r="AT482" s="336" t="s">
        <v>1418</v>
      </c>
      <c r="AW482" s="192"/>
      <c r="AX482" s="192"/>
      <c r="AY482" s="178"/>
      <c r="AZ482" s="178"/>
      <c r="BA482" s="178"/>
      <c r="BB482" s="794"/>
      <c r="BC482" s="178"/>
      <c r="BD482" s="178"/>
      <c r="BE482" s="178"/>
      <c r="BF482" s="178"/>
      <c r="BG482" s="794"/>
      <c r="BH482" s="180"/>
      <c r="BI482" s="193"/>
      <c r="BJ482" s="193"/>
      <c r="BK482" s="193"/>
      <c r="BL482" s="212"/>
      <c r="BM482" s="180"/>
      <c r="BN482" s="180"/>
      <c r="BO482" s="180"/>
      <c r="BP482" s="180"/>
      <c r="BQ482" s="180"/>
      <c r="BR482" s="180"/>
      <c r="BS482" s="180"/>
      <c r="BT482" s="181"/>
      <c r="BU482" s="182"/>
      <c r="BV482" s="183"/>
      <c r="BW482" s="179"/>
    </row>
    <row r="483" spans="2:75" customFormat="1" ht="18.75">
      <c r="B483" s="330" t="s">
        <v>1025</v>
      </c>
      <c r="C483" s="331">
        <v>14146496000110</v>
      </c>
      <c r="D483" s="332" t="s">
        <v>13</v>
      </c>
      <c r="E483" s="332" t="s">
        <v>616</v>
      </c>
      <c r="F483" s="332" t="s">
        <v>610</v>
      </c>
      <c r="G483" s="333" t="s">
        <v>34</v>
      </c>
      <c r="H483" s="333" t="s">
        <v>865</v>
      </c>
      <c r="I483" s="333" t="s">
        <v>34</v>
      </c>
      <c r="J483" s="333" t="s">
        <v>1418</v>
      </c>
      <c r="K483" s="334" t="s">
        <v>48</v>
      </c>
      <c r="L483" s="335" t="s">
        <v>1418</v>
      </c>
      <c r="M483" s="335" t="s">
        <v>34</v>
      </c>
      <c r="N483" s="334">
        <v>299677</v>
      </c>
      <c r="O483" s="334" t="s">
        <v>1321</v>
      </c>
      <c r="P483" s="338">
        <v>40991</v>
      </c>
      <c r="Q483" s="339">
        <v>699.75595399999997</v>
      </c>
      <c r="R483" s="339">
        <v>1224.9731342111554</v>
      </c>
      <c r="S483" s="334">
        <v>11</v>
      </c>
      <c r="T483" s="336">
        <v>-9.6785009660871335E-3</v>
      </c>
      <c r="U483" s="647">
        <v>-9.4656072813568748E-2</v>
      </c>
      <c r="V483" s="336">
        <v>-1.7152503888230197E-2</v>
      </c>
      <c r="W483" s="647">
        <v>-0.14761008869052306</v>
      </c>
      <c r="X483" s="336">
        <v>4.1069760086561935E-2</v>
      </c>
      <c r="Y483" s="647">
        <v>0.26645461363880724</v>
      </c>
      <c r="Z483" s="336">
        <v>0.12017105188118316</v>
      </c>
      <c r="AA483" s="647">
        <v>0.62973907970011778</v>
      </c>
      <c r="AB483" s="336">
        <v>6.1763883314532961E-2</v>
      </c>
      <c r="AC483" s="340">
        <v>-2.1590925006477799</v>
      </c>
      <c r="AD483" s="813">
        <v>43761843000113</v>
      </c>
      <c r="AE483" s="337" t="s">
        <v>1797</v>
      </c>
      <c r="AF483" s="787" t="s">
        <v>1736</v>
      </c>
      <c r="AG483" s="341" t="s">
        <v>1437</v>
      </c>
      <c r="AH483" s="341" t="s">
        <v>1737</v>
      </c>
      <c r="AI483" s="341">
        <v>100000</v>
      </c>
      <c r="AJ483" s="341">
        <v>50000</v>
      </c>
      <c r="AK483" s="341">
        <v>100000</v>
      </c>
      <c r="AL483" s="336">
        <v>0.02</v>
      </c>
      <c r="AM483" s="336">
        <v>0.2</v>
      </c>
      <c r="AN483" s="647" t="s">
        <v>2152</v>
      </c>
      <c r="AO483" s="334" t="s">
        <v>1324</v>
      </c>
      <c r="AP483" s="337" t="s">
        <v>1757</v>
      </c>
      <c r="AQ483" s="343" t="s">
        <v>668</v>
      </c>
      <c r="AR483" s="336">
        <v>5.3333333333333297E-3</v>
      </c>
      <c r="AS483" s="336">
        <v>5.3333333333333297E-3</v>
      </c>
      <c r="AT483" s="336" t="s">
        <v>1418</v>
      </c>
      <c r="AW483" s="192"/>
      <c r="AX483" s="192"/>
      <c r="AY483" s="178"/>
      <c r="AZ483" s="178"/>
      <c r="BA483" s="178"/>
      <c r="BB483" s="794"/>
      <c r="BC483" s="178"/>
      <c r="BD483" s="178"/>
      <c r="BE483" s="178"/>
      <c r="BF483" s="178"/>
      <c r="BG483" s="794"/>
      <c r="BH483" s="180"/>
      <c r="BI483" s="193"/>
      <c r="BJ483" s="193"/>
      <c r="BK483" s="193"/>
      <c r="BL483" s="212"/>
      <c r="BM483" s="180"/>
      <c r="BN483" s="180"/>
      <c r="BO483" s="180"/>
      <c r="BP483" s="180"/>
      <c r="BQ483" s="180"/>
      <c r="BR483" s="180"/>
      <c r="BS483" s="180"/>
      <c r="BT483" s="181"/>
      <c r="BU483" s="182"/>
      <c r="BV483" s="183"/>
      <c r="BW483" s="179"/>
    </row>
    <row r="484" spans="2:75" customFormat="1" ht="18.75">
      <c r="B484" s="330" t="s">
        <v>252</v>
      </c>
      <c r="C484" s="331">
        <v>9441308000147</v>
      </c>
      <c r="D484" s="332" t="s">
        <v>13</v>
      </c>
      <c r="E484" s="332" t="s">
        <v>616</v>
      </c>
      <c r="F484" s="332" t="s">
        <v>610</v>
      </c>
      <c r="G484" s="333" t="s">
        <v>34</v>
      </c>
      <c r="H484" s="333" t="s">
        <v>1337</v>
      </c>
      <c r="I484" s="333" t="s">
        <v>34</v>
      </c>
      <c r="J484" s="333" t="s">
        <v>1418</v>
      </c>
      <c r="K484" s="334" t="s">
        <v>48</v>
      </c>
      <c r="L484" s="335" t="s">
        <v>1418</v>
      </c>
      <c r="M484" s="335" t="s">
        <v>34</v>
      </c>
      <c r="N484" s="334">
        <v>208809</v>
      </c>
      <c r="O484" s="334" t="s">
        <v>1321</v>
      </c>
      <c r="P484" s="338">
        <v>39533</v>
      </c>
      <c r="Q484" s="339">
        <v>387.94117299999999</v>
      </c>
      <c r="R484" s="339">
        <v>483.36064061599978</v>
      </c>
      <c r="S484" s="334">
        <v>11</v>
      </c>
      <c r="T484" s="336">
        <v>3.3391353861358386E-2</v>
      </c>
      <c r="U484" s="647">
        <v>0.32656859089225249</v>
      </c>
      <c r="V484" s="336">
        <v>3.5330546563800747E-2</v>
      </c>
      <c r="W484" s="647">
        <v>0.30404570351654847</v>
      </c>
      <c r="X484" s="336">
        <v>8.8465843960211732E-2</v>
      </c>
      <c r="Y484" s="647">
        <v>0.57395349334806678</v>
      </c>
      <c r="Z484" s="336">
        <v>0.14765123108327627</v>
      </c>
      <c r="AA484" s="647">
        <v>0.77374499867826541</v>
      </c>
      <c r="AB484" s="336">
        <v>3.1836800053629391E-2</v>
      </c>
      <c r="AC484" s="340">
        <v>-2.5401700763592427</v>
      </c>
      <c r="AD484" s="813">
        <v>9412694000149</v>
      </c>
      <c r="AE484" s="337" t="s">
        <v>1797</v>
      </c>
      <c r="AF484" s="787" t="s">
        <v>1736</v>
      </c>
      <c r="AG484" s="341" t="s">
        <v>1437</v>
      </c>
      <c r="AH484" s="341" t="s">
        <v>1742</v>
      </c>
      <c r="AI484" s="341">
        <v>20000</v>
      </c>
      <c r="AJ484" s="341">
        <v>1000</v>
      </c>
      <c r="AK484" s="341">
        <v>20000</v>
      </c>
      <c r="AL484" s="336">
        <v>0.02</v>
      </c>
      <c r="AM484" s="336">
        <v>0.2</v>
      </c>
      <c r="AN484" s="647" t="s">
        <v>64</v>
      </c>
      <c r="AO484" s="334" t="s">
        <v>1324</v>
      </c>
      <c r="AP484" s="337" t="s">
        <v>1757</v>
      </c>
      <c r="AQ484" s="343" t="s">
        <v>668</v>
      </c>
      <c r="AR484" s="336">
        <v>5.3333333333333297E-3</v>
      </c>
      <c r="AS484" s="336">
        <v>5.3333333333333297E-3</v>
      </c>
      <c r="AT484" s="336" t="s">
        <v>1418</v>
      </c>
      <c r="AW484" s="192"/>
      <c r="AX484" s="192"/>
      <c r="AY484" s="178"/>
      <c r="AZ484" s="178"/>
      <c r="BA484" s="178"/>
      <c r="BB484" s="794"/>
      <c r="BC484" s="178"/>
      <c r="BD484" s="178"/>
      <c r="BE484" s="178"/>
      <c r="BF484" s="178"/>
      <c r="BG484" s="794"/>
      <c r="BH484" s="180"/>
      <c r="BI484" s="193"/>
      <c r="BJ484" s="193"/>
      <c r="BK484" s="193"/>
      <c r="BL484" s="180"/>
      <c r="BM484" s="180"/>
      <c r="BN484" s="180"/>
      <c r="BO484" s="180"/>
      <c r="BP484" s="180"/>
      <c r="BQ484" s="180"/>
      <c r="BR484" s="180"/>
      <c r="BS484" s="180"/>
      <c r="BT484" s="181"/>
      <c r="BU484" s="182"/>
      <c r="BV484" s="183"/>
      <c r="BW484" s="179"/>
    </row>
    <row r="485" spans="2:75" customFormat="1" ht="18.75">
      <c r="B485" s="330" t="s">
        <v>253</v>
      </c>
      <c r="C485" s="331">
        <v>31923761000149</v>
      </c>
      <c r="D485" s="332" t="s">
        <v>13</v>
      </c>
      <c r="E485" s="332" t="s">
        <v>616</v>
      </c>
      <c r="F485" s="332" t="s">
        <v>610</v>
      </c>
      <c r="G485" s="333" t="s">
        <v>1418</v>
      </c>
      <c r="H485" s="333" t="s">
        <v>1338</v>
      </c>
      <c r="I485" s="333" t="s">
        <v>34</v>
      </c>
      <c r="J485" s="333" t="s">
        <v>608</v>
      </c>
      <c r="K485" s="334" t="s">
        <v>48</v>
      </c>
      <c r="L485" s="335" t="s">
        <v>1418</v>
      </c>
      <c r="M485" s="335" t="s">
        <v>34</v>
      </c>
      <c r="N485" s="334">
        <v>484032</v>
      </c>
      <c r="O485" s="334" t="s">
        <v>1321</v>
      </c>
      <c r="P485" s="338">
        <v>43457</v>
      </c>
      <c r="Q485" s="339">
        <v>39.625176519999997</v>
      </c>
      <c r="R485" s="339">
        <v>40.211878634680005</v>
      </c>
      <c r="S485" s="334">
        <v>11</v>
      </c>
      <c r="T485" s="336">
        <v>2.5873344654800956E-3</v>
      </c>
      <c r="U485" s="647">
        <v>2.5304220190262783E-2</v>
      </c>
      <c r="V485" s="336">
        <v>2.7706298101517479E-3</v>
      </c>
      <c r="W485" s="647">
        <v>2.3843335915856457E-2</v>
      </c>
      <c r="X485" s="336">
        <v>0.11661853955648183</v>
      </c>
      <c r="Y485" s="647">
        <v>0.75660407645798777</v>
      </c>
      <c r="Z485" s="336">
        <v>0.16250425617151487</v>
      </c>
      <c r="AA485" s="647">
        <v>0.85158013620438322</v>
      </c>
      <c r="AB485" s="336">
        <v>6.7557352556883624E-2</v>
      </c>
      <c r="AC485" s="340">
        <v>-1.6790297322767558</v>
      </c>
      <c r="AD485" s="813">
        <v>0</v>
      </c>
      <c r="AE485" s="337" t="s">
        <v>1797</v>
      </c>
      <c r="AF485" s="787" t="s">
        <v>1736</v>
      </c>
      <c r="AG485" s="341" t="s">
        <v>1437</v>
      </c>
      <c r="AH485" s="341" t="s">
        <v>1742</v>
      </c>
      <c r="AI485" s="341">
        <v>5000</v>
      </c>
      <c r="AJ485" s="341">
        <v>1000</v>
      </c>
      <c r="AK485" s="341">
        <v>5000</v>
      </c>
      <c r="AL485" s="336">
        <v>0.02</v>
      </c>
      <c r="AM485" s="336">
        <v>0.2</v>
      </c>
      <c r="AN485" s="647" t="s">
        <v>64</v>
      </c>
      <c r="AO485" s="334" t="s">
        <v>1324</v>
      </c>
      <c r="AP485" s="337" t="s">
        <v>1757</v>
      </c>
      <c r="AQ485" s="343" t="s">
        <v>668</v>
      </c>
      <c r="AR485" s="336">
        <v>6.6666666666666697E-3</v>
      </c>
      <c r="AS485" s="336">
        <v>6.6666666666666697E-3</v>
      </c>
      <c r="AT485" s="336" t="s">
        <v>1418</v>
      </c>
      <c r="AW485" s="192"/>
      <c r="AX485" s="192"/>
      <c r="AY485" s="178"/>
      <c r="AZ485" s="178"/>
      <c r="BA485" s="178"/>
      <c r="BB485" s="794"/>
      <c r="BC485" s="178"/>
      <c r="BD485" s="178"/>
      <c r="BE485" s="178"/>
      <c r="BF485" s="178"/>
      <c r="BG485" s="794"/>
      <c r="BH485" s="180"/>
      <c r="BI485" s="193"/>
      <c r="BJ485" s="193"/>
      <c r="BK485" s="193"/>
      <c r="BL485" s="180"/>
      <c r="BM485" s="180"/>
      <c r="BN485" s="180"/>
      <c r="BO485" s="180"/>
      <c r="BP485" s="180"/>
      <c r="BQ485" s="180"/>
      <c r="BR485" s="180"/>
      <c r="BS485" s="180"/>
      <c r="BT485" s="181"/>
      <c r="BU485" s="182"/>
      <c r="BV485" s="183"/>
      <c r="BW485" s="179"/>
    </row>
    <row r="486" spans="2:75" customFormat="1" ht="18.75">
      <c r="B486" s="330" t="s">
        <v>508</v>
      </c>
      <c r="C486" s="331">
        <v>42081209000177</v>
      </c>
      <c r="D486" s="332" t="s">
        <v>14</v>
      </c>
      <c r="E486" s="332" t="s">
        <v>607</v>
      </c>
      <c r="F486" s="332" t="s">
        <v>860</v>
      </c>
      <c r="G486" s="333" t="s">
        <v>1418</v>
      </c>
      <c r="H486" s="333" t="s">
        <v>34</v>
      </c>
      <c r="I486" s="333" t="s">
        <v>34</v>
      </c>
      <c r="J486" s="333" t="s">
        <v>611</v>
      </c>
      <c r="K486" s="334" t="s">
        <v>48</v>
      </c>
      <c r="L486" s="335" t="s">
        <v>1418</v>
      </c>
      <c r="M486" s="335" t="s">
        <v>1415</v>
      </c>
      <c r="N486" s="334">
        <v>599484</v>
      </c>
      <c r="O486" s="334" t="s">
        <v>1321</v>
      </c>
      <c r="P486" s="338">
        <v>44370</v>
      </c>
      <c r="Q486" s="339">
        <v>15.73817798</v>
      </c>
      <c r="R486" s="339">
        <v>15.991259968127491</v>
      </c>
      <c r="S486" s="334">
        <v>11</v>
      </c>
      <c r="T486" s="336">
        <v>3.8199695092619113E-2</v>
      </c>
      <c r="U486" s="647">
        <v>0.37359433375196577</v>
      </c>
      <c r="V486" s="336">
        <v>4.0111830148144234E-2</v>
      </c>
      <c r="W486" s="647">
        <v>0.34519221475120093</v>
      </c>
      <c r="X486" s="336"/>
      <c r="Y486" s="647"/>
      <c r="Z486" s="336"/>
      <c r="AA486" s="647"/>
      <c r="AB486" s="336">
        <v>0.17940556436339472</v>
      </c>
      <c r="AC486" s="340">
        <v>-0.42412064257268534</v>
      </c>
      <c r="AD486" s="813">
        <v>0</v>
      </c>
      <c r="AE486" s="337" t="s">
        <v>2009</v>
      </c>
      <c r="AF486" s="787" t="s">
        <v>1755</v>
      </c>
      <c r="AG486" s="341" t="s">
        <v>1436</v>
      </c>
      <c r="AH486" s="341" t="s">
        <v>1742</v>
      </c>
      <c r="AI486" s="341">
        <v>0</v>
      </c>
      <c r="AJ486" s="341">
        <v>0</v>
      </c>
      <c r="AK486" s="341">
        <v>0</v>
      </c>
      <c r="AL486" s="336">
        <v>5.0000000000000001E-4</v>
      </c>
      <c r="AM486" s="336">
        <v>0</v>
      </c>
      <c r="AN486" s="647" t="s">
        <v>34</v>
      </c>
      <c r="AO486" s="334" t="s">
        <v>1324</v>
      </c>
      <c r="AP486" s="337" t="s">
        <v>1757</v>
      </c>
      <c r="AQ486" s="343" t="s">
        <v>668</v>
      </c>
      <c r="AR486" s="336">
        <v>1.6665000000000001E-4</v>
      </c>
      <c r="AS486" s="336">
        <v>1.6665000000000001E-4</v>
      </c>
      <c r="AT486" s="336" t="s">
        <v>1418</v>
      </c>
      <c r="AW486" s="192"/>
      <c r="AX486" s="192"/>
      <c r="AY486" s="178"/>
      <c r="AZ486" s="178"/>
      <c r="BA486" s="178"/>
      <c r="BB486" s="794"/>
      <c r="BC486" s="178"/>
      <c r="BD486" s="178"/>
      <c r="BE486" s="178"/>
      <c r="BF486" s="178"/>
      <c r="BG486" s="794"/>
      <c r="BH486" s="180"/>
      <c r="BI486" s="193"/>
      <c r="BJ486" s="193"/>
      <c r="BK486" s="193"/>
      <c r="BL486" s="212"/>
      <c r="BM486" s="180"/>
      <c r="BN486" s="180"/>
      <c r="BO486" s="180"/>
      <c r="BP486" s="180"/>
      <c r="BQ486" s="180"/>
      <c r="BR486" s="180"/>
      <c r="BS486" s="180"/>
      <c r="BT486" s="181"/>
      <c r="BU486" s="182"/>
      <c r="BV486" s="183"/>
      <c r="BW486" s="179"/>
    </row>
    <row r="487" spans="2:75" customFormat="1" ht="18.75">
      <c r="B487" s="330" t="s">
        <v>739</v>
      </c>
      <c r="C487" s="331">
        <v>11209172000196</v>
      </c>
      <c r="D487" s="332" t="s">
        <v>14</v>
      </c>
      <c r="E487" s="332" t="s">
        <v>607</v>
      </c>
      <c r="F487" s="332" t="s">
        <v>1418</v>
      </c>
      <c r="G487" s="333" t="s">
        <v>1418</v>
      </c>
      <c r="H487" s="333" t="s">
        <v>34</v>
      </c>
      <c r="I487" s="333" t="s">
        <v>34</v>
      </c>
      <c r="J487" s="333" t="s">
        <v>608</v>
      </c>
      <c r="K487" s="334" t="s">
        <v>48</v>
      </c>
      <c r="L487" s="335" t="s">
        <v>1418</v>
      </c>
      <c r="M487" s="335" t="s">
        <v>34</v>
      </c>
      <c r="N487" s="334">
        <v>242322</v>
      </c>
      <c r="O487" s="334" t="s">
        <v>1321</v>
      </c>
      <c r="P487" s="338">
        <v>40201</v>
      </c>
      <c r="Q487" s="339">
        <v>81.921637000000004</v>
      </c>
      <c r="R487" s="339">
        <v>89.893560645418376</v>
      </c>
      <c r="S487" s="334">
        <v>12</v>
      </c>
      <c r="T487" s="336">
        <v>0.14104761116867048</v>
      </c>
      <c r="U487" s="647">
        <v>1.3794504954582043</v>
      </c>
      <c r="V487" s="336">
        <v>0.19152186313872566</v>
      </c>
      <c r="W487" s="647">
        <v>1.6481884737236741</v>
      </c>
      <c r="X487" s="336">
        <v>0.34844653057719355</v>
      </c>
      <c r="Y487" s="647">
        <v>2.2606702713393245</v>
      </c>
      <c r="Z487" s="336">
        <v>0.21466996629698554</v>
      </c>
      <c r="AA487" s="647">
        <v>1.1249470225889477</v>
      </c>
      <c r="AB487" s="336">
        <v>0.2178925421003978</v>
      </c>
      <c r="AC487" s="340">
        <v>0.34567695170107288</v>
      </c>
      <c r="AD487" s="813">
        <v>0</v>
      </c>
      <c r="AE487" s="337" t="s">
        <v>1818</v>
      </c>
      <c r="AF487" s="787" t="s">
        <v>1755</v>
      </c>
      <c r="AG487" s="341" t="s">
        <v>1436</v>
      </c>
      <c r="AH487" s="341" t="s">
        <v>1742</v>
      </c>
      <c r="AI487" s="341">
        <v>1000</v>
      </c>
      <c r="AJ487" s="341">
        <v>1000</v>
      </c>
      <c r="AK487" s="341">
        <v>1000</v>
      </c>
      <c r="AL487" s="336">
        <v>0.02</v>
      </c>
      <c r="AM487" s="336">
        <v>0.15</v>
      </c>
      <c r="AN487" s="647" t="s">
        <v>34</v>
      </c>
      <c r="AO487" s="334" t="s">
        <v>1324</v>
      </c>
      <c r="AP487" s="337" t="s">
        <v>1739</v>
      </c>
      <c r="AQ487" s="343" t="s">
        <v>659</v>
      </c>
      <c r="AR487" s="336">
        <v>5.3333333333333297E-3</v>
      </c>
      <c r="AS487" s="336">
        <v>5.3333333333333297E-3</v>
      </c>
      <c r="AT487" s="336" t="s">
        <v>1418</v>
      </c>
      <c r="AW487" s="192"/>
      <c r="AX487" s="192"/>
      <c r="AY487" s="178"/>
      <c r="AZ487" s="178"/>
      <c r="BA487" s="178"/>
      <c r="BB487" s="794"/>
      <c r="BC487" s="178"/>
      <c r="BD487" s="178"/>
      <c r="BE487" s="178"/>
      <c r="BF487" s="178"/>
      <c r="BG487" s="794"/>
      <c r="BH487" s="180"/>
      <c r="BI487" s="193"/>
      <c r="BJ487" s="193"/>
      <c r="BK487" s="193"/>
      <c r="BL487" s="180"/>
      <c r="BM487" s="180"/>
      <c r="BN487" s="180"/>
      <c r="BO487" s="180"/>
      <c r="BP487" s="180"/>
      <c r="BQ487" s="180"/>
      <c r="BR487" s="180"/>
      <c r="BS487" s="180"/>
      <c r="BT487" s="181"/>
      <c r="BU487" s="182"/>
      <c r="BV487" s="183"/>
      <c r="BW487" s="179"/>
    </row>
    <row r="488" spans="2:75" customFormat="1" ht="18.75">
      <c r="B488" s="330" t="s">
        <v>759</v>
      </c>
      <c r="C488" s="331">
        <v>35002927000145</v>
      </c>
      <c r="D488" s="332" t="s">
        <v>14</v>
      </c>
      <c r="E488" s="332" t="s">
        <v>614</v>
      </c>
      <c r="F488" s="332" t="s">
        <v>1418</v>
      </c>
      <c r="G488" s="333" t="s">
        <v>1418</v>
      </c>
      <c r="H488" s="333" t="s">
        <v>865</v>
      </c>
      <c r="I488" s="333" t="s">
        <v>34</v>
      </c>
      <c r="J488" s="333" t="s">
        <v>611</v>
      </c>
      <c r="K488" s="334" t="s">
        <v>48</v>
      </c>
      <c r="L488" s="335" t="s">
        <v>1418</v>
      </c>
      <c r="M488" s="335" t="s">
        <v>34</v>
      </c>
      <c r="N488" s="334">
        <v>527882</v>
      </c>
      <c r="O488" s="334" t="s">
        <v>1321</v>
      </c>
      <c r="P488" s="338">
        <v>43883</v>
      </c>
      <c r="Q488" s="339">
        <v>7.42756142</v>
      </c>
      <c r="R488" s="339">
        <v>17.100337769682522</v>
      </c>
      <c r="S488" s="334">
        <v>12</v>
      </c>
      <c r="T488" s="336">
        <v>-1.9387604360856847E-2</v>
      </c>
      <c r="U488" s="647">
        <v>-0.18961143843371986</v>
      </c>
      <c r="V488" s="336">
        <v>5.6109499421594489E-2</v>
      </c>
      <c r="W488" s="647">
        <v>0.48286409027929911</v>
      </c>
      <c r="X488" s="336">
        <v>0.24158566962403771</v>
      </c>
      <c r="Y488" s="647">
        <v>1.5673725905549654</v>
      </c>
      <c r="Z488" s="336"/>
      <c r="AA488" s="647"/>
      <c r="AB488" s="336">
        <v>0.1515109501303197</v>
      </c>
      <c r="AC488" s="340">
        <v>-0.39661776204149507</v>
      </c>
      <c r="AD488" s="813">
        <v>34979903000188</v>
      </c>
      <c r="AE488" s="337" t="s">
        <v>1758</v>
      </c>
      <c r="AF488" s="787" t="s">
        <v>1755</v>
      </c>
      <c r="AG488" s="341" t="s">
        <v>1436</v>
      </c>
      <c r="AH488" s="341" t="s">
        <v>1737</v>
      </c>
      <c r="AI488" s="341">
        <v>5000</v>
      </c>
      <c r="AJ488" s="341">
        <v>5000</v>
      </c>
      <c r="AK488" s="341">
        <v>5000</v>
      </c>
      <c r="AL488" s="336">
        <v>8.0000000000000002E-3</v>
      </c>
      <c r="AM488" s="336">
        <v>0</v>
      </c>
      <c r="AN488" s="647" t="s">
        <v>34</v>
      </c>
      <c r="AO488" s="334" t="s">
        <v>1324</v>
      </c>
      <c r="AP488" s="337" t="s">
        <v>1757</v>
      </c>
      <c r="AQ488" s="343" t="s">
        <v>679</v>
      </c>
      <c r="AR488" s="336">
        <v>6.4000000000000003E-3</v>
      </c>
      <c r="AS488" s="336">
        <v>6.4000000000000003E-3</v>
      </c>
      <c r="AT488" s="336" t="s">
        <v>1418</v>
      </c>
      <c r="AW488" s="192"/>
      <c r="AX488" s="192"/>
      <c r="AY488" s="178"/>
      <c r="AZ488" s="178"/>
      <c r="BA488" s="178"/>
      <c r="BB488" s="794"/>
      <c r="BC488" s="178"/>
      <c r="BD488" s="178"/>
      <c r="BE488" s="178"/>
      <c r="BF488" s="178"/>
      <c r="BG488" s="794"/>
      <c r="BH488" s="180"/>
      <c r="BI488" s="193"/>
      <c r="BJ488" s="193"/>
      <c r="BK488" s="193"/>
      <c r="BL488" s="180"/>
      <c r="BM488" s="180"/>
      <c r="BN488" s="180"/>
      <c r="BO488" s="180"/>
      <c r="BP488" s="180"/>
      <c r="BQ488" s="180"/>
      <c r="BR488" s="180"/>
      <c r="BS488" s="180"/>
      <c r="BT488" s="181"/>
      <c r="BU488" s="182"/>
      <c r="BV488" s="183"/>
      <c r="BW488" s="179"/>
    </row>
    <row r="489" spans="2:75" customFormat="1" ht="18.75">
      <c r="B489" s="330" t="s">
        <v>1503</v>
      </c>
      <c r="C489" s="331">
        <v>31848081000108</v>
      </c>
      <c r="D489" s="332" t="s">
        <v>14</v>
      </c>
      <c r="E489" s="332" t="s">
        <v>607</v>
      </c>
      <c r="F489" s="332" t="s">
        <v>1418</v>
      </c>
      <c r="G489" s="333" t="s">
        <v>1418</v>
      </c>
      <c r="H489" s="333" t="s">
        <v>34</v>
      </c>
      <c r="I489" s="333" t="s">
        <v>34</v>
      </c>
      <c r="J489" s="333" t="s">
        <v>608</v>
      </c>
      <c r="K489" s="334" t="s">
        <v>48</v>
      </c>
      <c r="L489" s="335" t="s">
        <v>1418</v>
      </c>
      <c r="M489" s="335" t="s">
        <v>1418</v>
      </c>
      <c r="N489" s="334">
        <v>484156</v>
      </c>
      <c r="O489" s="334" t="s">
        <v>1324</v>
      </c>
      <c r="P489" s="338">
        <v>43383</v>
      </c>
      <c r="Q489" s="339">
        <v>0</v>
      </c>
      <c r="R489" s="339">
        <v>4.78429799555024</v>
      </c>
      <c r="S489" s="334">
        <v>12</v>
      </c>
      <c r="T489" s="336">
        <v>-4.1507779296540703E-2</v>
      </c>
      <c r="U489" s="647">
        <v>-0.40594751120961209</v>
      </c>
      <c r="V489" s="336">
        <v>-4.4806000579255878E-2</v>
      </c>
      <c r="W489" s="647">
        <v>-0.38558905233129809</v>
      </c>
      <c r="X489" s="336">
        <v>0.16692391782749905</v>
      </c>
      <c r="Y489" s="647">
        <v>1.0829780339124844</v>
      </c>
      <c r="Z489" s="336">
        <v>2.6464707350721817E-2</v>
      </c>
      <c r="AA489" s="647">
        <v>0.13868448507927308</v>
      </c>
      <c r="AB489" s="336">
        <v>0.17961525060896305</v>
      </c>
      <c r="AC489" s="340">
        <v>-0.89640180007233661</v>
      </c>
      <c r="AD489" s="813">
        <v>0</v>
      </c>
      <c r="AE489" s="337" t="s">
        <v>1985</v>
      </c>
      <c r="AF489" s="787" t="s">
        <v>1873</v>
      </c>
      <c r="AG489" s="341" t="s">
        <v>761</v>
      </c>
      <c r="AH489" s="341" t="s">
        <v>1742</v>
      </c>
      <c r="AI489" s="341">
        <v>100</v>
      </c>
      <c r="AJ489" s="341">
        <v>100</v>
      </c>
      <c r="AK489" s="341">
        <v>100</v>
      </c>
      <c r="AL489" s="336">
        <v>0.02</v>
      </c>
      <c r="AM489" s="336">
        <v>0.2</v>
      </c>
      <c r="AN489" s="647" t="s">
        <v>666</v>
      </c>
      <c r="AO489" s="334" t="s">
        <v>1324</v>
      </c>
      <c r="AP489" s="337" t="s">
        <v>1739</v>
      </c>
      <c r="AQ489" s="343" t="s">
        <v>659</v>
      </c>
      <c r="AR489" s="336">
        <v>5.3333333333333297E-3</v>
      </c>
      <c r="AS489" s="336">
        <v>5.3333333333333297E-3</v>
      </c>
      <c r="AT489" s="336" t="s">
        <v>1418</v>
      </c>
      <c r="AW489" s="192"/>
      <c r="AX489" s="192"/>
      <c r="AY489" s="178"/>
      <c r="AZ489" s="178"/>
      <c r="BA489" s="178"/>
      <c r="BB489" s="794"/>
      <c r="BC489" s="178"/>
      <c r="BD489" s="178"/>
      <c r="BE489" s="178"/>
      <c r="BF489" s="178"/>
      <c r="BG489" s="794"/>
      <c r="BH489" s="180"/>
      <c r="BI489" s="193"/>
      <c r="BJ489" s="193"/>
      <c r="BK489" s="193"/>
      <c r="BL489" s="180"/>
      <c r="BM489" s="180"/>
      <c r="BN489" s="180"/>
      <c r="BO489" s="180"/>
      <c r="BP489" s="180"/>
      <c r="BQ489" s="180"/>
      <c r="BR489" s="180"/>
      <c r="BS489" s="180"/>
      <c r="BT489" s="181"/>
      <c r="BU489" s="182"/>
      <c r="BV489" s="183"/>
      <c r="BW489" s="179"/>
    </row>
    <row r="490" spans="2:75" customFormat="1" ht="18.75">
      <c r="B490" s="330" t="s">
        <v>104</v>
      </c>
      <c r="C490" s="331">
        <v>32065814000109</v>
      </c>
      <c r="D490" s="332" t="s">
        <v>14</v>
      </c>
      <c r="E490" s="332" t="s">
        <v>607</v>
      </c>
      <c r="F490" s="332" t="s">
        <v>1418</v>
      </c>
      <c r="G490" s="333" t="s">
        <v>1418</v>
      </c>
      <c r="H490" s="333" t="s">
        <v>34</v>
      </c>
      <c r="I490" s="333" t="s">
        <v>34</v>
      </c>
      <c r="J490" s="333" t="s">
        <v>608</v>
      </c>
      <c r="K490" s="334" t="s">
        <v>48</v>
      </c>
      <c r="L490" s="335" t="s">
        <v>1418</v>
      </c>
      <c r="M490" s="335" t="s">
        <v>34</v>
      </c>
      <c r="N490" s="334">
        <v>506060</v>
      </c>
      <c r="O490" s="334" t="s">
        <v>1321</v>
      </c>
      <c r="P490" s="338">
        <v>43397</v>
      </c>
      <c r="Q490" s="339">
        <v>92.472755899999996</v>
      </c>
      <c r="R490" s="339">
        <v>61.69219151776894</v>
      </c>
      <c r="S490" s="334">
        <v>12</v>
      </c>
      <c r="T490" s="336">
        <v>0.11477335957963297</v>
      </c>
      <c r="U490" s="647">
        <v>1.122487409929948</v>
      </c>
      <c r="V490" s="336">
        <v>0.11689868946149806</v>
      </c>
      <c r="W490" s="647">
        <v>1.0060004085501517</v>
      </c>
      <c r="X490" s="336">
        <v>0.42839689426651462</v>
      </c>
      <c r="Y490" s="647">
        <v>2.7793765706266824</v>
      </c>
      <c r="Z490" s="336">
        <v>0.6948879024757606</v>
      </c>
      <c r="AA490" s="647">
        <v>3.6414599135946437</v>
      </c>
      <c r="AB490" s="336">
        <v>0.16337245579302154</v>
      </c>
      <c r="AC490" s="340">
        <v>4.2678924733736369E-3</v>
      </c>
      <c r="AD490" s="813">
        <v>0</v>
      </c>
      <c r="AE490" s="337" t="s">
        <v>1997</v>
      </c>
      <c r="AF490" s="787" t="s">
        <v>1755</v>
      </c>
      <c r="AG490" s="341" t="s">
        <v>1436</v>
      </c>
      <c r="AH490" s="341" t="s">
        <v>1742</v>
      </c>
      <c r="AI490" s="341">
        <v>1000</v>
      </c>
      <c r="AJ490" s="341">
        <v>1000</v>
      </c>
      <c r="AK490" s="341">
        <v>1000</v>
      </c>
      <c r="AL490" s="336">
        <v>0.02</v>
      </c>
      <c r="AM490" s="336">
        <v>0.2</v>
      </c>
      <c r="AN490" s="647" t="s">
        <v>2152</v>
      </c>
      <c r="AO490" s="334" t="s">
        <v>1324</v>
      </c>
      <c r="AP490" s="337" t="s">
        <v>1739</v>
      </c>
      <c r="AQ490" s="343" t="s">
        <v>659</v>
      </c>
      <c r="AR490" s="336">
        <v>6.6666666666666697E-3</v>
      </c>
      <c r="AS490" s="336">
        <v>6.6666666666666697E-3</v>
      </c>
      <c r="AT490" s="336" t="s">
        <v>1418</v>
      </c>
      <c r="AW490" s="192"/>
      <c r="AX490" s="192"/>
      <c r="AY490" s="178"/>
      <c r="AZ490" s="178"/>
      <c r="BA490" s="178"/>
      <c r="BB490" s="794"/>
      <c r="BC490" s="178"/>
      <c r="BD490" s="178"/>
      <c r="BE490" s="178"/>
      <c r="BF490" s="178"/>
      <c r="BG490" s="794"/>
      <c r="BH490" s="180"/>
      <c r="BI490" s="193"/>
      <c r="BJ490" s="193"/>
      <c r="BK490" s="193"/>
      <c r="BL490" s="180"/>
      <c r="BM490" s="180"/>
      <c r="BN490" s="180"/>
      <c r="BO490" s="180"/>
      <c r="BP490" s="180"/>
      <c r="BQ490" s="180"/>
      <c r="BR490" s="180"/>
      <c r="BS490" s="180"/>
      <c r="BT490" s="181"/>
      <c r="BU490" s="182"/>
      <c r="BV490" s="183"/>
      <c r="BW490" s="179"/>
    </row>
    <row r="491" spans="2:75" customFormat="1" ht="18.75">
      <c r="B491" s="330" t="s">
        <v>818</v>
      </c>
      <c r="C491" s="331">
        <v>34054867000141</v>
      </c>
      <c r="D491" s="332" t="s">
        <v>14</v>
      </c>
      <c r="E491" s="332" t="s">
        <v>607</v>
      </c>
      <c r="F491" s="332" t="s">
        <v>1418</v>
      </c>
      <c r="G491" s="333" t="s">
        <v>1418</v>
      </c>
      <c r="H491" s="333" t="s">
        <v>34</v>
      </c>
      <c r="I491" s="333" t="s">
        <v>34</v>
      </c>
      <c r="J491" s="333" t="s">
        <v>608</v>
      </c>
      <c r="K491" s="334" t="s">
        <v>48</v>
      </c>
      <c r="L491" s="335" t="s">
        <v>1418</v>
      </c>
      <c r="M491" s="335" t="s">
        <v>34</v>
      </c>
      <c r="N491" s="334">
        <v>508608</v>
      </c>
      <c r="O491" s="334" t="s">
        <v>1321</v>
      </c>
      <c r="P491" s="338">
        <v>43740</v>
      </c>
      <c r="Q491" s="339">
        <v>11.79705667</v>
      </c>
      <c r="R491" s="339">
        <v>11.266936987429727</v>
      </c>
      <c r="S491" s="334">
        <v>12</v>
      </c>
      <c r="T491" s="336">
        <v>3.2542184250732298E-2</v>
      </c>
      <c r="U491" s="647">
        <v>0.31826368285162343</v>
      </c>
      <c r="V491" s="336">
        <v>2.6314595526510942E-3</v>
      </c>
      <c r="W491" s="647">
        <v>2.2645672053681169E-2</v>
      </c>
      <c r="X491" s="336">
        <v>0.14865882701008681</v>
      </c>
      <c r="Y491" s="647">
        <v>0.9644767885540112</v>
      </c>
      <c r="Z491" s="336">
        <v>3.7826393653587198E-2</v>
      </c>
      <c r="AA491" s="647">
        <v>0.19822376483262125</v>
      </c>
      <c r="AB491" s="336">
        <v>0.25341683729145076</v>
      </c>
      <c r="AC491" s="340">
        <v>-0.44815480710855965</v>
      </c>
      <c r="AD491" s="813">
        <v>16880814000106</v>
      </c>
      <c r="AE491" s="337" t="s">
        <v>1745</v>
      </c>
      <c r="AF491" s="787" t="s">
        <v>1780</v>
      </c>
      <c r="AG491" s="341" t="s">
        <v>719</v>
      </c>
      <c r="AH491" s="341" t="s">
        <v>1742</v>
      </c>
      <c r="AI491" s="341">
        <v>100</v>
      </c>
      <c r="AJ491" s="341">
        <v>100</v>
      </c>
      <c r="AK491" s="341">
        <v>100</v>
      </c>
      <c r="AL491" s="336">
        <v>1.4999999999999999E-2</v>
      </c>
      <c r="AM491" s="336">
        <v>0.2</v>
      </c>
      <c r="AN491" s="647" t="s">
        <v>2147</v>
      </c>
      <c r="AO491" s="334" t="s">
        <v>1324</v>
      </c>
      <c r="AP491" s="337" t="s">
        <v>1739</v>
      </c>
      <c r="AQ491" s="343" t="s">
        <v>681</v>
      </c>
      <c r="AR491" s="336">
        <v>4.0000000000000001E-3</v>
      </c>
      <c r="AS491" s="336">
        <v>4.0000000000000001E-3</v>
      </c>
      <c r="AT491" s="336" t="s">
        <v>1418</v>
      </c>
      <c r="AW491" s="192"/>
      <c r="AX491" s="192"/>
      <c r="AY491" s="178"/>
      <c r="AZ491" s="178"/>
      <c r="BA491" s="178"/>
      <c r="BB491" s="794"/>
      <c r="BC491" s="178"/>
      <c r="BD491" s="178"/>
      <c r="BE491" s="178"/>
      <c r="BF491" s="178"/>
      <c r="BG491" s="794"/>
      <c r="BH491" s="180"/>
      <c r="BI491" s="193"/>
      <c r="BJ491" s="193"/>
      <c r="BK491" s="193"/>
      <c r="BL491" s="180"/>
      <c r="BM491" s="180"/>
      <c r="BN491" s="180"/>
      <c r="BO491" s="180"/>
      <c r="BP491" s="180"/>
      <c r="BQ491" s="180"/>
      <c r="BR491" s="180"/>
      <c r="BS491" s="180"/>
      <c r="BT491" s="181"/>
      <c r="BU491" s="182"/>
      <c r="BV491" s="183"/>
      <c r="BW491" s="179"/>
    </row>
    <row r="492" spans="2:75" customFormat="1" ht="18.75">
      <c r="B492" s="330" t="s">
        <v>1564</v>
      </c>
      <c r="C492" s="331">
        <v>31525297000132</v>
      </c>
      <c r="D492" s="332" t="s">
        <v>14</v>
      </c>
      <c r="E492" s="332" t="s">
        <v>614</v>
      </c>
      <c r="F492" s="332" t="s">
        <v>1418</v>
      </c>
      <c r="G492" s="333" t="s">
        <v>1418</v>
      </c>
      <c r="H492" s="333" t="s">
        <v>865</v>
      </c>
      <c r="I492" s="333" t="s">
        <v>34</v>
      </c>
      <c r="J492" s="333" t="s">
        <v>608</v>
      </c>
      <c r="K492" s="334" t="s">
        <v>48</v>
      </c>
      <c r="L492" s="335" t="s">
        <v>1418</v>
      </c>
      <c r="M492" s="335" t="s">
        <v>1418</v>
      </c>
      <c r="N492" s="334">
        <v>520136</v>
      </c>
      <c r="O492" s="334" t="s">
        <v>1321</v>
      </c>
      <c r="P492" s="338">
        <v>43831</v>
      </c>
      <c r="Q492" s="339">
        <v>23.592013529999999</v>
      </c>
      <c r="R492" s="339">
        <v>23.976807722669317</v>
      </c>
      <c r="S492" s="334">
        <v>12</v>
      </c>
      <c r="T492" s="336">
        <v>0.14443076971563973</v>
      </c>
      <c r="U492" s="647">
        <v>1.4125379025767093</v>
      </c>
      <c r="V492" s="336">
        <v>0.13698506749217798</v>
      </c>
      <c r="W492" s="647">
        <v>1.1788586723873367</v>
      </c>
      <c r="X492" s="336">
        <v>0.2152234540274367</v>
      </c>
      <c r="Y492" s="647">
        <v>1.3963383805510547</v>
      </c>
      <c r="Z492" s="336"/>
      <c r="AA492" s="647"/>
      <c r="AB492" s="336">
        <v>0.16421357752457041</v>
      </c>
      <c r="AC492" s="340">
        <v>0.12656465085541282</v>
      </c>
      <c r="AD492" s="813">
        <v>35625272000161</v>
      </c>
      <c r="AE492" s="337" t="s">
        <v>1740</v>
      </c>
      <c r="AF492" s="787" t="s">
        <v>1741</v>
      </c>
      <c r="AG492" s="341" t="s">
        <v>59</v>
      </c>
      <c r="AH492" s="341" t="s">
        <v>1737</v>
      </c>
      <c r="AI492" s="341">
        <v>100000</v>
      </c>
      <c r="AJ492" s="341">
        <v>50000</v>
      </c>
      <c r="AK492" s="341">
        <v>100000</v>
      </c>
      <c r="AL492" s="336">
        <v>0</v>
      </c>
      <c r="AM492" s="336">
        <v>0</v>
      </c>
      <c r="AN492" s="647" t="s">
        <v>2166</v>
      </c>
      <c r="AO492" s="334" t="s">
        <v>1324</v>
      </c>
      <c r="AP492" s="337" t="s">
        <v>1739</v>
      </c>
      <c r="AQ492" s="343" t="s">
        <v>659</v>
      </c>
      <c r="AR492" s="336">
        <v>0</v>
      </c>
      <c r="AS492" s="336">
        <v>0</v>
      </c>
      <c r="AT492" s="336" t="s">
        <v>1418</v>
      </c>
      <c r="AW492" s="192"/>
      <c r="AX492" s="192"/>
      <c r="AY492" s="178"/>
      <c r="AZ492" s="178"/>
      <c r="BA492" s="178"/>
      <c r="BB492" s="178"/>
      <c r="BC492" s="178"/>
      <c r="BD492" s="178"/>
      <c r="BE492" s="178"/>
      <c r="BF492" s="178"/>
      <c r="BG492" s="794"/>
      <c r="BH492" s="180"/>
      <c r="BI492" s="193"/>
      <c r="BJ492" s="193"/>
      <c r="BK492" s="193"/>
      <c r="BL492" s="212"/>
      <c r="BM492" s="180"/>
      <c r="BN492" s="180"/>
      <c r="BO492" s="180"/>
      <c r="BP492" s="180"/>
      <c r="BQ492" s="180"/>
      <c r="BR492" s="180"/>
      <c r="BS492" s="180"/>
      <c r="BT492" s="180"/>
      <c r="BU492" s="180"/>
      <c r="BV492" s="183"/>
      <c r="BW492" s="178"/>
    </row>
    <row r="493" spans="2:75" customFormat="1" ht="18.75">
      <c r="B493" s="330" t="s">
        <v>2700</v>
      </c>
      <c r="C493" s="331">
        <v>37128109000119</v>
      </c>
      <c r="D493" s="332" t="s">
        <v>13</v>
      </c>
      <c r="E493" s="332" t="s">
        <v>1418</v>
      </c>
      <c r="F493" s="332" t="s">
        <v>1418</v>
      </c>
      <c r="G493" s="333" t="s">
        <v>1418</v>
      </c>
      <c r="H493" s="333" t="s">
        <v>1418</v>
      </c>
      <c r="I493" s="333" t="s">
        <v>1418</v>
      </c>
      <c r="J493" s="333" t="s">
        <v>608</v>
      </c>
      <c r="K493" s="334" t="s">
        <v>48</v>
      </c>
      <c r="L493" s="335" t="s">
        <v>1418</v>
      </c>
      <c r="M493" s="335" t="s">
        <v>1418</v>
      </c>
      <c r="N493" s="334">
        <v>553794</v>
      </c>
      <c r="O493" s="334" t="s">
        <v>1321</v>
      </c>
      <c r="P493" s="338">
        <v>44111</v>
      </c>
      <c r="Q493" s="339">
        <v>33.11512527</v>
      </c>
      <c r="R493" s="339">
        <v>42.775794045800019</v>
      </c>
      <c r="S493" s="334">
        <v>12</v>
      </c>
      <c r="T493" s="336">
        <v>0.1370249032739117</v>
      </c>
      <c r="U493" s="647">
        <v>1.3401082736897494</v>
      </c>
      <c r="V493" s="336">
        <v>7.674504905721391E-2</v>
      </c>
      <c r="W493" s="647">
        <v>0.66044838536181505</v>
      </c>
      <c r="X493" s="336">
        <v>1.8370518846712036E-2</v>
      </c>
      <c r="Y493" s="647">
        <v>0.11918524703646129</v>
      </c>
      <c r="Z493" s="336"/>
      <c r="AA493" s="647"/>
      <c r="AB493" s="336">
        <v>0.21375583772284112</v>
      </c>
      <c r="AC493" s="340">
        <v>-0.18458623048699263</v>
      </c>
      <c r="AD493" s="813">
        <v>31963459000114</v>
      </c>
      <c r="AE493" s="337" t="s">
        <v>1976</v>
      </c>
      <c r="AF493" s="787" t="s">
        <v>1736</v>
      </c>
      <c r="AG493" s="341" t="s">
        <v>1437</v>
      </c>
      <c r="AH493" s="341" t="s">
        <v>1812</v>
      </c>
      <c r="AI493" s="341">
        <v>200</v>
      </c>
      <c r="AJ493" s="341">
        <v>0</v>
      </c>
      <c r="AK493" s="341">
        <v>200</v>
      </c>
      <c r="AL493" s="336">
        <v>2.5000000000000001E-2</v>
      </c>
      <c r="AM493" s="336">
        <v>0.2</v>
      </c>
      <c r="AN493" s="647" t="s">
        <v>34</v>
      </c>
      <c r="AO493" s="334" t="s">
        <v>1321</v>
      </c>
      <c r="AP493" s="337" t="s">
        <v>1757</v>
      </c>
      <c r="AQ493" s="343" t="s">
        <v>2202</v>
      </c>
      <c r="AR493" s="336">
        <v>0</v>
      </c>
      <c r="AS493" s="336">
        <v>0</v>
      </c>
      <c r="AT493" s="336" t="s">
        <v>1418</v>
      </c>
      <c r="AW493" s="192"/>
      <c r="AX493" s="192"/>
      <c r="AY493" s="178"/>
      <c r="AZ493" s="178"/>
      <c r="BA493" s="178"/>
      <c r="BB493" s="178"/>
      <c r="BC493" s="178"/>
      <c r="BD493" s="178"/>
      <c r="BE493" s="178"/>
      <c r="BF493" s="178"/>
      <c r="BG493" s="794"/>
      <c r="BH493" s="180"/>
      <c r="BI493" s="193"/>
      <c r="BJ493" s="193"/>
      <c r="BK493" s="193"/>
      <c r="BL493" s="212"/>
      <c r="BM493" s="180"/>
      <c r="BN493" s="180"/>
      <c r="BO493" s="180"/>
      <c r="BP493" s="180"/>
      <c r="BQ493" s="180"/>
      <c r="BR493" s="180"/>
      <c r="BS493" s="180"/>
      <c r="BT493" s="180"/>
      <c r="BU493" s="180"/>
      <c r="BV493" s="183"/>
      <c r="BW493" s="178"/>
    </row>
    <row r="494" spans="2:75" customFormat="1" ht="18.75">
      <c r="B494" s="330" t="s">
        <v>567</v>
      </c>
      <c r="C494" s="331">
        <v>33378392000186</v>
      </c>
      <c r="D494" s="332" t="s">
        <v>14</v>
      </c>
      <c r="E494" s="332" t="s">
        <v>614</v>
      </c>
      <c r="F494" s="332" t="s">
        <v>1418</v>
      </c>
      <c r="G494" s="333" t="s">
        <v>1418</v>
      </c>
      <c r="H494" s="333" t="s">
        <v>865</v>
      </c>
      <c r="I494" s="333" t="s">
        <v>34</v>
      </c>
      <c r="J494" s="333" t="s">
        <v>608</v>
      </c>
      <c r="K494" s="334" t="s">
        <v>48</v>
      </c>
      <c r="L494" s="335" t="s">
        <v>1418</v>
      </c>
      <c r="M494" s="335" t="s">
        <v>34</v>
      </c>
      <c r="N494" s="334">
        <v>505307</v>
      </c>
      <c r="O494" s="334" t="s">
        <v>1321</v>
      </c>
      <c r="P494" s="338">
        <v>43649</v>
      </c>
      <c r="Q494" s="339">
        <v>33.881239630000003</v>
      </c>
      <c r="R494" s="339">
        <v>41.490032718152619</v>
      </c>
      <c r="S494" s="334">
        <v>12</v>
      </c>
      <c r="T494" s="336">
        <v>8.4373665197747805E-3</v>
      </c>
      <c r="U494" s="647">
        <v>8.25177351791338E-2</v>
      </c>
      <c r="V494" s="336">
        <v>4.0346394163506938E-2</v>
      </c>
      <c r="W494" s="647">
        <v>0.34721081304664003</v>
      </c>
      <c r="X494" s="336">
        <v>0.26708399662006754</v>
      </c>
      <c r="Y494" s="647">
        <v>1.732802017311859</v>
      </c>
      <c r="Z494" s="336">
        <v>0.34505210524502994</v>
      </c>
      <c r="AA494" s="647">
        <v>1.8081958325573904</v>
      </c>
      <c r="AB494" s="336">
        <v>0.12258220392149986</v>
      </c>
      <c r="AC494" s="340">
        <v>-0.61880955633765689</v>
      </c>
      <c r="AD494" s="813">
        <v>0</v>
      </c>
      <c r="AE494" s="337" t="s">
        <v>1797</v>
      </c>
      <c r="AF494" s="787" t="s">
        <v>1736</v>
      </c>
      <c r="AG494" s="341" t="s">
        <v>1437</v>
      </c>
      <c r="AH494" s="341" t="s">
        <v>1742</v>
      </c>
      <c r="AI494" s="341">
        <v>20000</v>
      </c>
      <c r="AJ494" s="341">
        <v>5000</v>
      </c>
      <c r="AK494" s="341">
        <v>20000</v>
      </c>
      <c r="AL494" s="336">
        <v>1.7500000000000002E-2</v>
      </c>
      <c r="AM494" s="336">
        <v>0.2</v>
      </c>
      <c r="AN494" s="647" t="s">
        <v>64</v>
      </c>
      <c r="AO494" s="334" t="s">
        <v>1324</v>
      </c>
      <c r="AP494" s="337" t="s">
        <v>1757</v>
      </c>
      <c r="AQ494" s="343" t="s">
        <v>668</v>
      </c>
      <c r="AR494" s="336">
        <v>4.6666666666666697E-3</v>
      </c>
      <c r="AS494" s="336">
        <v>4.6666666666666697E-3</v>
      </c>
      <c r="AT494" s="336" t="s">
        <v>1418</v>
      </c>
      <c r="AW494" s="192"/>
      <c r="AX494" s="192"/>
      <c r="AY494" s="178"/>
      <c r="AZ494" s="178"/>
      <c r="BA494" s="178"/>
      <c r="BB494" s="178"/>
      <c r="BC494" s="178"/>
      <c r="BD494" s="178"/>
      <c r="BE494" s="178"/>
      <c r="BF494" s="178"/>
      <c r="BG494" s="794"/>
      <c r="BH494" s="180"/>
      <c r="BI494" s="193"/>
      <c r="BJ494" s="193"/>
      <c r="BK494" s="193"/>
      <c r="BL494" s="212"/>
      <c r="BM494" s="180"/>
      <c r="BN494" s="180"/>
      <c r="BO494" s="180"/>
      <c r="BP494" s="180"/>
      <c r="BQ494" s="180"/>
      <c r="BR494" s="180"/>
      <c r="BS494" s="180"/>
      <c r="BT494" s="180"/>
      <c r="BU494" s="180"/>
      <c r="BV494" s="183"/>
      <c r="BW494" s="178"/>
    </row>
    <row r="495" spans="2:75" customFormat="1" ht="18.75">
      <c r="B495" s="330" t="s">
        <v>1298</v>
      </c>
      <c r="C495" s="331">
        <v>31848144000126</v>
      </c>
      <c r="D495" s="332" t="s">
        <v>14</v>
      </c>
      <c r="E495" s="332" t="s">
        <v>607</v>
      </c>
      <c r="F495" s="332" t="s">
        <v>1418</v>
      </c>
      <c r="G495" s="333" t="s">
        <v>1418</v>
      </c>
      <c r="H495" s="333" t="s">
        <v>34</v>
      </c>
      <c r="I495" s="333" t="s">
        <v>34</v>
      </c>
      <c r="J495" s="333" t="s">
        <v>608</v>
      </c>
      <c r="K495" s="334" t="s">
        <v>48</v>
      </c>
      <c r="L495" s="335" t="s">
        <v>1418</v>
      </c>
      <c r="M495" s="335" t="s">
        <v>34</v>
      </c>
      <c r="N495" s="334">
        <v>490067</v>
      </c>
      <c r="O495" s="334" t="s">
        <v>1321</v>
      </c>
      <c r="P495" s="338">
        <v>43383</v>
      </c>
      <c r="Q495" s="339">
        <v>38.539314410000003</v>
      </c>
      <c r="R495" s="339">
        <v>35.147690762650591</v>
      </c>
      <c r="S495" s="334">
        <v>12</v>
      </c>
      <c r="T495" s="336">
        <v>0.15995397803150513</v>
      </c>
      <c r="U495" s="647">
        <v>1.5643554145855749</v>
      </c>
      <c r="V495" s="336">
        <v>0.21821785088276924</v>
      </c>
      <c r="W495" s="647">
        <v>1.8779273587434508</v>
      </c>
      <c r="X495" s="336">
        <v>0.54784762622652905</v>
      </c>
      <c r="Y495" s="647">
        <v>3.5543554983388161</v>
      </c>
      <c r="Z495" s="336">
        <v>0.38676537961749902</v>
      </c>
      <c r="AA495" s="647">
        <v>2.0267882356643354</v>
      </c>
      <c r="AB495" s="336">
        <v>0.15949016904489771</v>
      </c>
      <c r="AC495" s="340">
        <v>0.63964078856163464</v>
      </c>
      <c r="AD495" s="813">
        <v>0</v>
      </c>
      <c r="AE495" s="337" t="s">
        <v>1969</v>
      </c>
      <c r="AF495" s="787" t="s">
        <v>1873</v>
      </c>
      <c r="AG495" s="341" t="s">
        <v>719</v>
      </c>
      <c r="AH495" s="341" t="s">
        <v>1737</v>
      </c>
      <c r="AI495" s="341">
        <v>10000</v>
      </c>
      <c r="AJ495" s="341">
        <v>5000</v>
      </c>
      <c r="AK495" s="341">
        <v>5000</v>
      </c>
      <c r="AL495" s="336">
        <v>0</v>
      </c>
      <c r="AM495" s="336">
        <v>0</v>
      </c>
      <c r="AN495" s="647" t="s">
        <v>666</v>
      </c>
      <c r="AO495" s="334" t="s">
        <v>1324</v>
      </c>
      <c r="AP495" s="337" t="s">
        <v>1739</v>
      </c>
      <c r="AQ495" s="343" t="s">
        <v>659</v>
      </c>
      <c r="AR495" s="336">
        <v>6.6666666666666697E-3</v>
      </c>
      <c r="AS495" s="336">
        <v>6.6666666666666697E-3</v>
      </c>
      <c r="AT495" s="336" t="s">
        <v>1418</v>
      </c>
      <c r="AW495" s="192"/>
      <c r="AX495" s="192"/>
      <c r="AY495" s="178"/>
      <c r="AZ495" s="178"/>
      <c r="BA495" s="178"/>
      <c r="BB495" s="794"/>
      <c r="BC495" s="178"/>
      <c r="BD495" s="178"/>
      <c r="BE495" s="178"/>
      <c r="BF495" s="178"/>
      <c r="BG495" s="794"/>
      <c r="BH495" s="180"/>
      <c r="BI495" s="193"/>
      <c r="BJ495" s="193"/>
      <c r="BK495" s="193"/>
      <c r="BL495" s="180"/>
      <c r="BM495" s="180"/>
      <c r="BN495" s="180"/>
      <c r="BO495" s="180"/>
      <c r="BP495" s="180"/>
      <c r="BQ495" s="180"/>
      <c r="BR495" s="180"/>
      <c r="BS495" s="180"/>
      <c r="BT495" s="181"/>
      <c r="BU495" s="182"/>
      <c r="BV495" s="183"/>
      <c r="BW495" s="179"/>
    </row>
    <row r="496" spans="2:75" customFormat="1" ht="18.75">
      <c r="B496" s="330" t="s">
        <v>560</v>
      </c>
      <c r="C496" s="331">
        <v>41044877000161</v>
      </c>
      <c r="D496" s="332" t="s">
        <v>14</v>
      </c>
      <c r="E496" s="332" t="s">
        <v>607</v>
      </c>
      <c r="F496" s="332" t="s">
        <v>1418</v>
      </c>
      <c r="G496" s="333" t="s">
        <v>1418</v>
      </c>
      <c r="H496" s="333" t="s">
        <v>34</v>
      </c>
      <c r="I496" s="333" t="s">
        <v>34</v>
      </c>
      <c r="J496" s="333" t="s">
        <v>608</v>
      </c>
      <c r="K496" s="334" t="s">
        <v>48</v>
      </c>
      <c r="L496" s="335" t="s">
        <v>1418</v>
      </c>
      <c r="M496" s="335" t="s">
        <v>34</v>
      </c>
      <c r="N496" s="334">
        <v>579971</v>
      </c>
      <c r="O496" s="334" t="s">
        <v>1321</v>
      </c>
      <c r="P496" s="338">
        <v>44266</v>
      </c>
      <c r="Q496" s="339">
        <v>10.262535890000001</v>
      </c>
      <c r="R496" s="339">
        <v>10.362894806573706</v>
      </c>
      <c r="S496" s="334">
        <v>12</v>
      </c>
      <c r="T496" s="336">
        <v>-1.655544504136186E-2</v>
      </c>
      <c r="U496" s="647">
        <v>-0.16191282273847074</v>
      </c>
      <c r="V496" s="336">
        <v>-7.7497137789879655E-2</v>
      </c>
      <c r="W496" s="647">
        <v>-0.666920669831496</v>
      </c>
      <c r="X496" s="336"/>
      <c r="Y496" s="647"/>
      <c r="Z496" s="336"/>
      <c r="AA496" s="647"/>
      <c r="AB496" s="336">
        <v>0.14067409110873358</v>
      </c>
      <c r="AC496" s="340">
        <v>-1.3769313855187693</v>
      </c>
      <c r="AD496" s="813">
        <v>40936273000167</v>
      </c>
      <c r="AE496" s="337" t="s">
        <v>2058</v>
      </c>
      <c r="AF496" s="787" t="s">
        <v>1755</v>
      </c>
      <c r="AG496" s="341" t="s">
        <v>1436</v>
      </c>
      <c r="AH496" s="341" t="s">
        <v>1742</v>
      </c>
      <c r="AI496" s="341">
        <v>500</v>
      </c>
      <c r="AJ496" s="341">
        <v>100</v>
      </c>
      <c r="AK496" s="341">
        <v>100</v>
      </c>
      <c r="AL496" s="336">
        <v>1.9E-2</v>
      </c>
      <c r="AM496" s="336">
        <v>0.2</v>
      </c>
      <c r="AN496" s="647" t="s">
        <v>666</v>
      </c>
      <c r="AO496" s="334" t="s">
        <v>1324</v>
      </c>
      <c r="AP496" s="337" t="s">
        <v>1739</v>
      </c>
      <c r="AQ496" s="343" t="s">
        <v>659</v>
      </c>
      <c r="AR496" s="336">
        <v>6.3327000000000001E-3</v>
      </c>
      <c r="AS496" s="336">
        <v>6.3327000000000001E-3</v>
      </c>
      <c r="AT496" s="336" t="s">
        <v>1418</v>
      </c>
      <c r="AW496" s="192"/>
      <c r="AX496" s="192"/>
      <c r="AY496" s="178"/>
      <c r="AZ496" s="178"/>
      <c r="BA496" s="178"/>
      <c r="BB496" s="794"/>
      <c r="BC496" s="178"/>
      <c r="BD496" s="178"/>
      <c r="BE496" s="178"/>
      <c r="BF496" s="178"/>
      <c r="BG496" s="794"/>
      <c r="BH496" s="180"/>
      <c r="BI496" s="193"/>
      <c r="BJ496" s="193"/>
      <c r="BK496" s="193"/>
      <c r="BL496" s="180"/>
      <c r="BM496" s="180"/>
      <c r="BN496" s="180"/>
      <c r="BO496" s="180"/>
      <c r="BP496" s="180"/>
      <c r="BQ496" s="180"/>
      <c r="BR496" s="180"/>
      <c r="BS496" s="180"/>
      <c r="BT496" s="181"/>
      <c r="BU496" s="182"/>
      <c r="BV496" s="183"/>
      <c r="BW496" s="179"/>
    </row>
    <row r="497" spans="2:75" customFormat="1" ht="18.75">
      <c r="B497" s="330" t="s">
        <v>1660</v>
      </c>
      <c r="C497" s="331">
        <v>32666342000131</v>
      </c>
      <c r="D497" s="332" t="s">
        <v>11</v>
      </c>
      <c r="E497" s="332" t="s">
        <v>661</v>
      </c>
      <c r="F497" s="332" t="s">
        <v>1418</v>
      </c>
      <c r="G497" s="333" t="s">
        <v>738</v>
      </c>
      <c r="H497" s="333" t="s">
        <v>34</v>
      </c>
      <c r="I497" s="333" t="s">
        <v>34</v>
      </c>
      <c r="J497" s="333" t="s">
        <v>611</v>
      </c>
      <c r="K497" s="334" t="s">
        <v>48</v>
      </c>
      <c r="L497" s="335" t="s">
        <v>1418</v>
      </c>
      <c r="M497" s="335" t="s">
        <v>1418</v>
      </c>
      <c r="N497" s="334">
        <v>492876</v>
      </c>
      <c r="O497" s="334" t="s">
        <v>1321</v>
      </c>
      <c r="P497" s="338">
        <v>43572</v>
      </c>
      <c r="Q497" s="339">
        <v>28.769503010000001</v>
      </c>
      <c r="R497" s="339">
        <v>49.993626499079944</v>
      </c>
      <c r="S497" s="334">
        <v>12</v>
      </c>
      <c r="T497" s="336">
        <v>-3.3424963081401526E-2</v>
      </c>
      <c r="U497" s="647">
        <v>-0.32689729022190672</v>
      </c>
      <c r="V497" s="336">
        <v>-2.4137089149195989E-2</v>
      </c>
      <c r="W497" s="647">
        <v>-0.20771765412562757</v>
      </c>
      <c r="X497" s="336">
        <v>6.5132601362119624E-2</v>
      </c>
      <c r="Y497" s="647">
        <v>0.42257081839912108</v>
      </c>
      <c r="Z497" s="336">
        <v>8.7202446166099179E-2</v>
      </c>
      <c r="AA497" s="647">
        <v>0.45697185251015621</v>
      </c>
      <c r="AB497" s="336">
        <v>5.5349321911286845E-2</v>
      </c>
      <c r="AC497" s="340">
        <v>-2.5355057241928125</v>
      </c>
      <c r="AD497" s="813">
        <v>29363886000110</v>
      </c>
      <c r="AE497" s="337" t="s">
        <v>1824</v>
      </c>
      <c r="AF497" s="787" t="s">
        <v>1825</v>
      </c>
      <c r="AG497" s="341" t="s">
        <v>1440</v>
      </c>
      <c r="AH497" s="341" t="s">
        <v>1737</v>
      </c>
      <c r="AI497" s="341">
        <v>1000</v>
      </c>
      <c r="AJ497" s="341">
        <v>1000</v>
      </c>
      <c r="AK497" s="341">
        <v>1000</v>
      </c>
      <c r="AL497" s="336">
        <v>8.5000000000000006E-3</v>
      </c>
      <c r="AM497" s="336">
        <v>0</v>
      </c>
      <c r="AN497" s="647" t="s">
        <v>64</v>
      </c>
      <c r="AO497" s="334" t="s">
        <v>1324</v>
      </c>
      <c r="AP497" s="337" t="s">
        <v>1757</v>
      </c>
      <c r="AQ497" s="343" t="s">
        <v>679</v>
      </c>
      <c r="AR497" s="336">
        <v>0</v>
      </c>
      <c r="AS497" s="336">
        <v>0</v>
      </c>
      <c r="AT497" s="336" t="s">
        <v>1418</v>
      </c>
      <c r="AW497" s="192"/>
      <c r="AX497" s="192"/>
      <c r="AY497" s="178"/>
      <c r="AZ497" s="178"/>
      <c r="BA497" s="178"/>
      <c r="BB497" s="794"/>
      <c r="BC497" s="178"/>
      <c r="BD497" s="178"/>
      <c r="BE497" s="178"/>
      <c r="BF497" s="178"/>
      <c r="BG497" s="794"/>
      <c r="BH497" s="180"/>
      <c r="BI497" s="193"/>
      <c r="BJ497" s="193"/>
      <c r="BK497" s="193"/>
      <c r="BL497" s="180"/>
      <c r="BM497" s="180"/>
      <c r="BN497" s="180"/>
      <c r="BO497" s="180"/>
      <c r="BP497" s="180"/>
      <c r="BQ497" s="180"/>
      <c r="BR497" s="180"/>
      <c r="BS497" s="180"/>
      <c r="BT497" s="181"/>
      <c r="BU497" s="182"/>
      <c r="BV497" s="183"/>
      <c r="BW497" s="179"/>
    </row>
    <row r="498" spans="2:75" customFormat="1" ht="18.75">
      <c r="B498" s="330" t="s">
        <v>1071</v>
      </c>
      <c r="C498" s="331">
        <v>44479850000190</v>
      </c>
      <c r="D498" s="332" t="s">
        <v>14</v>
      </c>
      <c r="E498" s="332" t="s">
        <v>607</v>
      </c>
      <c r="F498" s="332" t="s">
        <v>1418</v>
      </c>
      <c r="G498" s="333" t="s">
        <v>1418</v>
      </c>
      <c r="H498" s="333" t="s">
        <v>34</v>
      </c>
      <c r="I498" s="333" t="s">
        <v>34</v>
      </c>
      <c r="J498" s="333" t="s">
        <v>611</v>
      </c>
      <c r="K498" s="334" t="s">
        <v>1418</v>
      </c>
      <c r="L498" s="335" t="s">
        <v>1418</v>
      </c>
      <c r="M498" s="335" t="s">
        <v>34</v>
      </c>
      <c r="N498" s="334">
        <v>640931</v>
      </c>
      <c r="O498" s="334" t="s">
        <v>1321</v>
      </c>
      <c r="P498" s="338">
        <v>44597</v>
      </c>
      <c r="Q498" s="339">
        <v>0.99024928000000001</v>
      </c>
      <c r="R498" s="339">
        <v>0.98997263869999996</v>
      </c>
      <c r="S498" s="334">
        <v>12</v>
      </c>
      <c r="T498" s="336"/>
      <c r="U498" s="647"/>
      <c r="V498" s="336"/>
      <c r="W498" s="647"/>
      <c r="X498" s="336"/>
      <c r="Y498" s="647"/>
      <c r="Z498" s="336"/>
      <c r="AA498" s="647"/>
      <c r="AB498" s="336">
        <v>0.17770345089951262</v>
      </c>
      <c r="AC498" s="340"/>
      <c r="AD498" s="813">
        <v>44839365000180</v>
      </c>
      <c r="AE498" s="337" t="s">
        <v>1758</v>
      </c>
      <c r="AF498" s="787" t="s">
        <v>1755</v>
      </c>
      <c r="AG498" s="341" t="s">
        <v>1436</v>
      </c>
      <c r="AH498" s="341" t="s">
        <v>1737</v>
      </c>
      <c r="AI498" s="341">
        <v>5000</v>
      </c>
      <c r="AJ498" s="341">
        <v>5000</v>
      </c>
      <c r="AK498" s="341">
        <v>5000</v>
      </c>
      <c r="AL498" s="336">
        <v>0</v>
      </c>
      <c r="AM498" s="336">
        <v>0</v>
      </c>
      <c r="AN498" s="647" t="s">
        <v>2152</v>
      </c>
      <c r="AO498" s="334" t="s">
        <v>1324</v>
      </c>
      <c r="AP498" s="337" t="s">
        <v>1739</v>
      </c>
      <c r="AQ498" s="343" t="s">
        <v>687</v>
      </c>
      <c r="AR498" s="336">
        <v>6.6666666666666697E-3</v>
      </c>
      <c r="AS498" s="336">
        <v>6.6666666666666697E-3</v>
      </c>
      <c r="AT498" s="336" t="s">
        <v>1418</v>
      </c>
      <c r="AW498" s="192"/>
      <c r="AX498" s="192"/>
      <c r="AY498" s="178"/>
      <c r="AZ498" s="178"/>
      <c r="BA498" s="178"/>
      <c r="BB498" s="794"/>
      <c r="BC498" s="178"/>
      <c r="BD498" s="178"/>
      <c r="BE498" s="178"/>
      <c r="BF498" s="178"/>
      <c r="BG498" s="794"/>
      <c r="BH498" s="180"/>
      <c r="BI498" s="193"/>
      <c r="BJ498" s="193"/>
      <c r="BK498" s="193"/>
      <c r="BL498" s="180"/>
      <c r="BM498" s="180"/>
      <c r="BN498" s="180"/>
      <c r="BO498" s="180"/>
      <c r="BP498" s="180"/>
      <c r="BQ498" s="180"/>
      <c r="BR498" s="180"/>
      <c r="BS498" s="180"/>
      <c r="BT498" s="181"/>
      <c r="BU498" s="182"/>
      <c r="BV498" s="183"/>
      <c r="BW498" s="179"/>
    </row>
    <row r="499" spans="2:75" customFormat="1" ht="18.75">
      <c r="B499" s="330" t="s">
        <v>495</v>
      </c>
      <c r="C499" s="331">
        <v>29853005000149</v>
      </c>
      <c r="D499" s="332" t="s">
        <v>11</v>
      </c>
      <c r="E499" s="332" t="s">
        <v>661</v>
      </c>
      <c r="F499" s="332" t="s">
        <v>1418</v>
      </c>
      <c r="G499" s="333" t="s">
        <v>738</v>
      </c>
      <c r="H499" s="333" t="s">
        <v>34</v>
      </c>
      <c r="I499" s="333" t="s">
        <v>34</v>
      </c>
      <c r="J499" s="333" t="s">
        <v>611</v>
      </c>
      <c r="K499" s="334" t="s">
        <v>48</v>
      </c>
      <c r="L499" s="335" t="s">
        <v>1418</v>
      </c>
      <c r="M499" s="335" t="s">
        <v>34</v>
      </c>
      <c r="N499" s="334">
        <v>468584</v>
      </c>
      <c r="O499" s="334" t="s">
        <v>1321</v>
      </c>
      <c r="P499" s="338">
        <v>43238</v>
      </c>
      <c r="Q499" s="339">
        <v>256.99309691000002</v>
      </c>
      <c r="R499" s="339">
        <v>452.67384650663956</v>
      </c>
      <c r="S499" s="334">
        <v>12</v>
      </c>
      <c r="T499" s="336">
        <v>-3.4525258655796698E-2</v>
      </c>
      <c r="U499" s="647">
        <v>-0.33765821883795277</v>
      </c>
      <c r="V499" s="336">
        <v>-2.5230884385056163E-2</v>
      </c>
      <c r="W499" s="647">
        <v>-0.21713057790787371</v>
      </c>
      <c r="X499" s="336">
        <v>6.4422311366376661E-2</v>
      </c>
      <c r="Y499" s="647">
        <v>0.41796256049870234</v>
      </c>
      <c r="Z499" s="336">
        <v>8.6472465634001017E-2</v>
      </c>
      <c r="AA499" s="647">
        <v>0.45314649472817542</v>
      </c>
      <c r="AB499" s="336">
        <v>4.4177509240092325E-2</v>
      </c>
      <c r="AC499" s="340">
        <v>-3.2014552247269941</v>
      </c>
      <c r="AD499" s="813">
        <v>29363886000110</v>
      </c>
      <c r="AE499" s="337" t="s">
        <v>1952</v>
      </c>
      <c r="AF499" s="787" t="s">
        <v>1736</v>
      </c>
      <c r="AG499" s="341" t="s">
        <v>1437</v>
      </c>
      <c r="AH499" s="341" t="s">
        <v>1737</v>
      </c>
      <c r="AI499" s="341">
        <v>0</v>
      </c>
      <c r="AJ499" s="341">
        <v>1000</v>
      </c>
      <c r="AK499" s="341">
        <v>1000</v>
      </c>
      <c r="AL499" s="336">
        <v>8.5000000000000006E-3</v>
      </c>
      <c r="AM499" s="336">
        <v>0</v>
      </c>
      <c r="AN499" s="647" t="s">
        <v>34</v>
      </c>
      <c r="AO499" s="334" t="s">
        <v>1324</v>
      </c>
      <c r="AP499" s="337" t="s">
        <v>1757</v>
      </c>
      <c r="AQ499" s="343" t="s">
        <v>679</v>
      </c>
      <c r="AR499" s="336">
        <v>5.6666666666666697E-3</v>
      </c>
      <c r="AS499" s="336">
        <v>5.6666666666666697E-3</v>
      </c>
      <c r="AT499" s="336" t="s">
        <v>1418</v>
      </c>
      <c r="AW499" s="192"/>
      <c r="AX499" s="192"/>
      <c r="AY499" s="178"/>
      <c r="AZ499" s="178"/>
      <c r="BA499" s="178"/>
      <c r="BB499" s="794"/>
      <c r="BC499" s="178"/>
      <c r="BD499" s="178"/>
      <c r="BE499" s="178"/>
      <c r="BF499" s="178"/>
      <c r="BG499" s="794"/>
      <c r="BH499" s="180"/>
      <c r="BI499" s="193"/>
      <c r="BJ499" s="193"/>
      <c r="BK499" s="193"/>
      <c r="BL499" s="180"/>
      <c r="BM499" s="180"/>
      <c r="BN499" s="180"/>
      <c r="BO499" s="180"/>
      <c r="BP499" s="180"/>
      <c r="BQ499" s="180"/>
      <c r="BR499" s="180"/>
      <c r="BS499" s="180"/>
      <c r="BT499" s="181"/>
      <c r="BU499" s="182"/>
      <c r="BV499" s="183"/>
      <c r="BW499" s="179"/>
    </row>
    <row r="500" spans="2:75" customFormat="1" ht="18.75">
      <c r="B500" s="330" t="s">
        <v>315</v>
      </c>
      <c r="C500" s="331">
        <v>40660810000199</v>
      </c>
      <c r="D500" s="332" t="s">
        <v>11</v>
      </c>
      <c r="E500" s="332" t="s">
        <v>661</v>
      </c>
      <c r="F500" s="332" t="s">
        <v>1418</v>
      </c>
      <c r="G500" s="333" t="s">
        <v>738</v>
      </c>
      <c r="H500" s="333" t="s">
        <v>34</v>
      </c>
      <c r="I500" s="333" t="s">
        <v>34</v>
      </c>
      <c r="J500" s="333" t="s">
        <v>611</v>
      </c>
      <c r="K500" s="334" t="s">
        <v>49</v>
      </c>
      <c r="L500" s="335" t="s">
        <v>1418</v>
      </c>
      <c r="M500" s="335" t="s">
        <v>34</v>
      </c>
      <c r="N500" s="334">
        <v>585211</v>
      </c>
      <c r="O500" s="334" t="s">
        <v>1321</v>
      </c>
      <c r="P500" s="338">
        <v>44277</v>
      </c>
      <c r="Q500" s="339">
        <v>19.79360149</v>
      </c>
      <c r="R500" s="339">
        <v>13.414713625799997</v>
      </c>
      <c r="S500" s="334">
        <v>12</v>
      </c>
      <c r="T500" s="336">
        <v>-0.18045820628764386</v>
      </c>
      <c r="U500" s="647">
        <v>-1.7648874731760238</v>
      </c>
      <c r="V500" s="336">
        <v>-0.18765185886895641</v>
      </c>
      <c r="W500" s="647">
        <v>-1.6148842006440263</v>
      </c>
      <c r="X500" s="336"/>
      <c r="Y500" s="647"/>
      <c r="Z500" s="336"/>
      <c r="AA500" s="647"/>
      <c r="AB500" s="336">
        <v>0.15453286344731126</v>
      </c>
      <c r="AC500" s="340">
        <v>-1.966269733684312</v>
      </c>
      <c r="AD500" s="813">
        <v>38281496000191</v>
      </c>
      <c r="AE500" s="337" t="s">
        <v>1952</v>
      </c>
      <c r="AF500" s="787" t="s">
        <v>1736</v>
      </c>
      <c r="AG500" s="341" t="s">
        <v>1437</v>
      </c>
      <c r="AH500" s="341" t="s">
        <v>1737</v>
      </c>
      <c r="AI500" s="341">
        <v>500</v>
      </c>
      <c r="AJ500" s="341">
        <v>0</v>
      </c>
      <c r="AK500" s="341">
        <v>500</v>
      </c>
      <c r="AL500" s="336">
        <v>8.5000000000000006E-3</v>
      </c>
      <c r="AM500" s="336">
        <v>0</v>
      </c>
      <c r="AN500" s="647" t="s">
        <v>34</v>
      </c>
      <c r="AO500" s="334" t="s">
        <v>1324</v>
      </c>
      <c r="AP500" s="337" t="s">
        <v>1757</v>
      </c>
      <c r="AQ500" s="343" t="s">
        <v>679</v>
      </c>
      <c r="AR500" s="336">
        <v>5.6666666666666697E-3</v>
      </c>
      <c r="AS500" s="336">
        <v>5.6666666666666697E-3</v>
      </c>
      <c r="AT500" s="336" t="s">
        <v>1418</v>
      </c>
      <c r="AW500" s="192"/>
      <c r="AX500" s="192"/>
      <c r="AY500" s="178"/>
      <c r="AZ500" s="178"/>
      <c r="BA500" s="178"/>
      <c r="BB500" s="794"/>
      <c r="BC500" s="178"/>
      <c r="BD500" s="178"/>
      <c r="BE500" s="178"/>
      <c r="BF500" s="178"/>
      <c r="BG500" s="794"/>
      <c r="BH500" s="180"/>
      <c r="BI500" s="193"/>
      <c r="BJ500" s="193"/>
      <c r="BK500" s="193"/>
      <c r="BL500" s="180"/>
      <c r="BM500" s="180"/>
      <c r="BN500" s="180"/>
      <c r="BO500" s="180"/>
      <c r="BP500" s="180"/>
      <c r="BQ500" s="180"/>
      <c r="BR500" s="180"/>
      <c r="BS500" s="180"/>
      <c r="BT500" s="181"/>
      <c r="BU500" s="182"/>
      <c r="BV500" s="183"/>
      <c r="BW500" s="179"/>
    </row>
    <row r="501" spans="2:75" customFormat="1" ht="18.75">
      <c r="B501" s="330" t="s">
        <v>1186</v>
      </c>
      <c r="C501" s="331">
        <v>33270025000164</v>
      </c>
      <c r="D501" s="332" t="s">
        <v>14</v>
      </c>
      <c r="E501" s="332" t="s">
        <v>607</v>
      </c>
      <c r="F501" s="332" t="s">
        <v>1418</v>
      </c>
      <c r="G501" s="333" t="s">
        <v>1418</v>
      </c>
      <c r="H501" s="333" t="s">
        <v>34</v>
      </c>
      <c r="I501" s="333" t="s">
        <v>34</v>
      </c>
      <c r="J501" s="333" t="s">
        <v>611</v>
      </c>
      <c r="K501" s="334" t="s">
        <v>48</v>
      </c>
      <c r="L501" s="335" t="s">
        <v>1418</v>
      </c>
      <c r="M501" s="335" t="s">
        <v>34</v>
      </c>
      <c r="N501" s="334">
        <v>509396</v>
      </c>
      <c r="O501" s="334" t="s">
        <v>1321</v>
      </c>
      <c r="P501" s="338">
        <v>43554</v>
      </c>
      <c r="Q501" s="339">
        <v>14.07175741</v>
      </c>
      <c r="R501" s="339">
        <v>16.330352905632651</v>
      </c>
      <c r="S501" s="334">
        <v>12</v>
      </c>
      <c r="T501" s="336">
        <v>-0.14649799460841084</v>
      </c>
      <c r="U501" s="647">
        <v>-1.4327554332312806</v>
      </c>
      <c r="V501" s="336">
        <v>-0.22251200547288719</v>
      </c>
      <c r="W501" s="647">
        <v>-1.9148817616707734</v>
      </c>
      <c r="X501" s="336">
        <v>5.0827469591370411E-2</v>
      </c>
      <c r="Y501" s="647">
        <v>0.32976120979674722</v>
      </c>
      <c r="Z501" s="336">
        <v>-7.5893043816490646E-3</v>
      </c>
      <c r="AA501" s="647">
        <v>-3.9770655927928278E-2</v>
      </c>
      <c r="AB501" s="336">
        <v>0.20147017065859357</v>
      </c>
      <c r="AC501" s="340">
        <v>-1.6812088745084013</v>
      </c>
      <c r="AD501" s="813">
        <v>0</v>
      </c>
      <c r="AE501" s="337" t="s">
        <v>2001</v>
      </c>
      <c r="AF501" s="787" t="s">
        <v>1873</v>
      </c>
      <c r="AG501" s="341" t="s">
        <v>761</v>
      </c>
      <c r="AH501" s="341" t="s">
        <v>1742</v>
      </c>
      <c r="AI501" s="341">
        <v>10000</v>
      </c>
      <c r="AJ501" s="341">
        <v>5000</v>
      </c>
      <c r="AK501" s="341">
        <v>10000</v>
      </c>
      <c r="AL501" s="336">
        <v>0.02</v>
      </c>
      <c r="AM501" s="336">
        <v>0.2</v>
      </c>
      <c r="AN501" s="647" t="s">
        <v>34</v>
      </c>
      <c r="AO501" s="334" t="s">
        <v>1324</v>
      </c>
      <c r="AP501" s="337" t="s">
        <v>1739</v>
      </c>
      <c r="AQ501" s="343" t="s">
        <v>659</v>
      </c>
      <c r="AR501" s="336">
        <v>5.3333333333333297E-3</v>
      </c>
      <c r="AS501" s="336">
        <v>5.3333333333333297E-3</v>
      </c>
      <c r="AT501" s="336" t="s">
        <v>1418</v>
      </c>
      <c r="AW501" s="192"/>
      <c r="AX501" s="192"/>
      <c r="AY501" s="178"/>
      <c r="AZ501" s="178"/>
      <c r="BA501" s="178"/>
      <c r="BB501" s="794"/>
      <c r="BC501" s="178"/>
      <c r="BD501" s="178"/>
      <c r="BE501" s="178"/>
      <c r="BF501" s="178"/>
      <c r="BG501" s="794"/>
      <c r="BH501" s="180"/>
      <c r="BI501" s="193"/>
      <c r="BJ501" s="193"/>
      <c r="BK501" s="193"/>
      <c r="BL501" s="180"/>
      <c r="BM501" s="180"/>
      <c r="BN501" s="180"/>
      <c r="BO501" s="180"/>
      <c r="BP501" s="180"/>
      <c r="BQ501" s="180"/>
      <c r="BR501" s="180"/>
      <c r="BS501" s="180"/>
      <c r="BT501" s="181"/>
      <c r="BU501" s="182"/>
      <c r="BV501" s="183"/>
      <c r="BW501" s="179"/>
    </row>
    <row r="502" spans="2:75" customFormat="1" ht="18.75">
      <c r="B502" s="330" t="s">
        <v>603</v>
      </c>
      <c r="C502" s="331">
        <v>43140576000167</v>
      </c>
      <c r="D502" s="332" t="s">
        <v>14</v>
      </c>
      <c r="E502" s="332" t="s">
        <v>607</v>
      </c>
      <c r="F502" s="332" t="s">
        <v>1418</v>
      </c>
      <c r="G502" s="333" t="s">
        <v>866</v>
      </c>
      <c r="H502" s="333" t="s">
        <v>34</v>
      </c>
      <c r="I502" s="333" t="s">
        <v>34</v>
      </c>
      <c r="J502" s="333" t="s">
        <v>611</v>
      </c>
      <c r="K502" s="334" t="s">
        <v>1418</v>
      </c>
      <c r="L502" s="335" t="s">
        <v>1418</v>
      </c>
      <c r="M502" s="335" t="s">
        <v>1415</v>
      </c>
      <c r="N502" s="334">
        <v>609481</v>
      </c>
      <c r="O502" s="334" t="s">
        <v>1321</v>
      </c>
      <c r="P502" s="338">
        <v>44439</v>
      </c>
      <c r="Q502" s="339">
        <v>0</v>
      </c>
      <c r="R502" s="339">
        <v>0</v>
      </c>
      <c r="S502" s="334">
        <v>12</v>
      </c>
      <c r="T502" s="336"/>
      <c r="U502" s="647"/>
      <c r="V502" s="336"/>
      <c r="W502" s="647"/>
      <c r="X502" s="336"/>
      <c r="Y502" s="647"/>
      <c r="Z502" s="336"/>
      <c r="AA502" s="647"/>
      <c r="AB502" s="336"/>
      <c r="AC502" s="340"/>
      <c r="AD502" s="813">
        <v>0</v>
      </c>
      <c r="AE502" s="337" t="s">
        <v>2009</v>
      </c>
      <c r="AF502" s="787" t="s">
        <v>1755</v>
      </c>
      <c r="AG502" s="341" t="s">
        <v>1436</v>
      </c>
      <c r="AH502" s="341" t="s">
        <v>1742</v>
      </c>
      <c r="AI502" s="341">
        <v>100</v>
      </c>
      <c r="AJ502" s="341">
        <v>100</v>
      </c>
      <c r="AK502" s="341">
        <v>100</v>
      </c>
      <c r="AL502" s="336">
        <v>9.0000000000000011E-3</v>
      </c>
      <c r="AM502" s="336">
        <v>0.1</v>
      </c>
      <c r="AN502" s="647" t="s">
        <v>34</v>
      </c>
      <c r="AO502" s="334" t="s">
        <v>1324</v>
      </c>
      <c r="AP502" s="337" t="s">
        <v>1739</v>
      </c>
      <c r="AQ502" s="343" t="s">
        <v>694</v>
      </c>
      <c r="AR502" s="336">
        <v>2.9997000000000001E-3</v>
      </c>
      <c r="AS502" s="336">
        <v>2.9997000000000001E-3</v>
      </c>
      <c r="AT502" s="336" t="s">
        <v>1418</v>
      </c>
      <c r="AW502" s="192"/>
      <c r="AX502" s="192"/>
      <c r="AY502" s="178"/>
      <c r="AZ502" s="178"/>
      <c r="BA502" s="178"/>
      <c r="BB502" s="794"/>
      <c r="BC502" s="178"/>
      <c r="BD502" s="178"/>
      <c r="BE502" s="178"/>
      <c r="BF502" s="178"/>
      <c r="BG502" s="794"/>
      <c r="BH502" s="180"/>
      <c r="BI502" s="193"/>
      <c r="BJ502" s="193"/>
      <c r="BK502" s="193"/>
      <c r="BL502" s="180"/>
      <c r="BM502" s="180"/>
      <c r="BN502" s="180"/>
      <c r="BO502" s="180"/>
      <c r="BP502" s="180"/>
      <c r="BQ502" s="180"/>
      <c r="BR502" s="180"/>
      <c r="BS502" s="180"/>
      <c r="BT502" s="181"/>
      <c r="BU502" s="182"/>
      <c r="BV502" s="183"/>
      <c r="BW502" s="179"/>
    </row>
    <row r="503" spans="2:75" customFormat="1" ht="18.75">
      <c r="B503" s="330" t="s">
        <v>1266</v>
      </c>
      <c r="C503" s="331">
        <v>38173769000184</v>
      </c>
      <c r="D503" s="332" t="s">
        <v>14</v>
      </c>
      <c r="E503" s="332" t="s">
        <v>607</v>
      </c>
      <c r="F503" s="332" t="s">
        <v>1418</v>
      </c>
      <c r="G503" s="333" t="s">
        <v>1418</v>
      </c>
      <c r="H503" s="333" t="s">
        <v>34</v>
      </c>
      <c r="I503" s="333" t="s">
        <v>34</v>
      </c>
      <c r="J503" s="333" t="s">
        <v>611</v>
      </c>
      <c r="K503" s="334" t="s">
        <v>1418</v>
      </c>
      <c r="L503" s="335" t="s">
        <v>1418</v>
      </c>
      <c r="M503" s="335" t="s">
        <v>1415</v>
      </c>
      <c r="N503" s="334">
        <v>552852</v>
      </c>
      <c r="O503" s="334" t="s">
        <v>1321</v>
      </c>
      <c r="P503" s="338">
        <v>44078</v>
      </c>
      <c r="Q503" s="339">
        <v>8.4575335500000008</v>
      </c>
      <c r="R503" s="339">
        <v>14.160144590999991</v>
      </c>
      <c r="S503" s="334">
        <v>12</v>
      </c>
      <c r="T503" s="336">
        <v>-0.3161978124589665</v>
      </c>
      <c r="U503" s="647">
        <v>-3.0924254969318183</v>
      </c>
      <c r="V503" s="336">
        <v>-0.30232984337407731</v>
      </c>
      <c r="W503" s="647">
        <v>-2.6017737867916684</v>
      </c>
      <c r="X503" s="336">
        <v>-8.1031286972591765E-2</v>
      </c>
      <c r="Y503" s="647">
        <v>-0.52571917190239204</v>
      </c>
      <c r="Z503" s="336"/>
      <c r="AA503" s="647"/>
      <c r="AB503" s="336">
        <v>0.22158438861315766</v>
      </c>
      <c r="AC503" s="340">
        <v>-1.8888121107295708</v>
      </c>
      <c r="AD503" s="813">
        <v>0</v>
      </c>
      <c r="AE503" s="337" t="s">
        <v>2009</v>
      </c>
      <c r="AF503" s="787" t="s">
        <v>1755</v>
      </c>
      <c r="AG503" s="341" t="s">
        <v>1436</v>
      </c>
      <c r="AH503" s="341" t="s">
        <v>1742</v>
      </c>
      <c r="AI503" s="341">
        <v>0</v>
      </c>
      <c r="AJ503" s="341">
        <v>0</v>
      </c>
      <c r="AK503" s="341">
        <v>0</v>
      </c>
      <c r="AL503" s="336">
        <v>9.0000000000000011E-3</v>
      </c>
      <c r="AM503" s="336">
        <v>0</v>
      </c>
      <c r="AN503" s="647" t="s">
        <v>2147</v>
      </c>
      <c r="AO503" s="334" t="s">
        <v>1324</v>
      </c>
      <c r="AP503" s="337" t="s">
        <v>1739</v>
      </c>
      <c r="AQ503" s="343" t="s">
        <v>659</v>
      </c>
      <c r="AR503" s="336">
        <v>2.9997000000000001E-3</v>
      </c>
      <c r="AS503" s="336">
        <v>2.9997000000000001E-3</v>
      </c>
      <c r="AT503" s="336" t="s">
        <v>1418</v>
      </c>
      <c r="AW503" s="192"/>
      <c r="AX503" s="192"/>
      <c r="AY503" s="178"/>
      <c r="AZ503" s="178"/>
      <c r="BA503" s="178"/>
      <c r="BB503" s="794"/>
      <c r="BC503" s="178"/>
      <c r="BD503" s="178"/>
      <c r="BE503" s="178"/>
      <c r="BF503" s="178"/>
      <c r="BG503" s="794"/>
      <c r="BH503" s="180"/>
      <c r="BI503" s="193"/>
      <c r="BJ503" s="193"/>
      <c r="BK503" s="193"/>
      <c r="BL503" s="180"/>
      <c r="BM503" s="180"/>
      <c r="BN503" s="180"/>
      <c r="BO503" s="180"/>
      <c r="BP503" s="180"/>
      <c r="BQ503" s="180"/>
      <c r="BR503" s="180"/>
      <c r="BS503" s="180"/>
      <c r="BT503" s="181"/>
      <c r="BU503" s="182"/>
      <c r="BV503" s="183"/>
      <c r="BW503" s="179"/>
    </row>
    <row r="504" spans="2:75" customFormat="1" ht="18.75">
      <c r="B504" s="330" t="s">
        <v>586</v>
      </c>
      <c r="C504" s="331">
        <v>38440156000166</v>
      </c>
      <c r="D504" s="332" t="s">
        <v>14</v>
      </c>
      <c r="E504" s="332" t="s">
        <v>607</v>
      </c>
      <c r="F504" s="332" t="s">
        <v>1418</v>
      </c>
      <c r="G504" s="333" t="s">
        <v>866</v>
      </c>
      <c r="H504" s="333" t="s">
        <v>34</v>
      </c>
      <c r="I504" s="333" t="s">
        <v>34</v>
      </c>
      <c r="J504" s="333" t="s">
        <v>1270</v>
      </c>
      <c r="K504" s="334" t="s">
        <v>48</v>
      </c>
      <c r="L504" s="335" t="s">
        <v>1418</v>
      </c>
      <c r="M504" s="335" t="s">
        <v>1415</v>
      </c>
      <c r="N504" s="334">
        <v>554995</v>
      </c>
      <c r="O504" s="334" t="s">
        <v>1321</v>
      </c>
      <c r="P504" s="338">
        <v>44104</v>
      </c>
      <c r="Q504" s="339">
        <v>0</v>
      </c>
      <c r="R504" s="339">
        <v>0</v>
      </c>
      <c r="S504" s="334">
        <v>12</v>
      </c>
      <c r="T504" s="336"/>
      <c r="U504" s="647"/>
      <c r="V504" s="336"/>
      <c r="W504" s="647"/>
      <c r="X504" s="336"/>
      <c r="Y504" s="647"/>
      <c r="Z504" s="336"/>
      <c r="AA504" s="647"/>
      <c r="AB504" s="336"/>
      <c r="AC504" s="340"/>
      <c r="AD504" s="813">
        <v>0</v>
      </c>
      <c r="AE504" s="337" t="s">
        <v>2009</v>
      </c>
      <c r="AF504" s="787" t="s">
        <v>1755</v>
      </c>
      <c r="AG504" s="341" t="s">
        <v>1436</v>
      </c>
      <c r="AH504" s="341" t="s">
        <v>1742</v>
      </c>
      <c r="AI504" s="341">
        <v>1000</v>
      </c>
      <c r="AJ504" s="341">
        <v>100</v>
      </c>
      <c r="AK504" s="341">
        <v>100</v>
      </c>
      <c r="AL504" s="336">
        <v>9.0000000000000011E-3</v>
      </c>
      <c r="AM504" s="336">
        <v>0</v>
      </c>
      <c r="AN504" s="647" t="s">
        <v>34</v>
      </c>
      <c r="AO504" s="334" t="s">
        <v>1324</v>
      </c>
      <c r="AP504" s="337" t="s">
        <v>1739</v>
      </c>
      <c r="AQ504" s="343" t="s">
        <v>659</v>
      </c>
      <c r="AR504" s="336">
        <v>2.9997000000000001E-3</v>
      </c>
      <c r="AS504" s="336">
        <v>2.9997000000000001E-3</v>
      </c>
      <c r="AT504" s="336" t="s">
        <v>1418</v>
      </c>
      <c r="AW504" s="192"/>
      <c r="AX504" s="192"/>
      <c r="AY504" s="178"/>
      <c r="AZ504" s="178"/>
      <c r="BA504" s="178"/>
      <c r="BB504" s="794"/>
      <c r="BC504" s="178"/>
      <c r="BD504" s="178"/>
      <c r="BE504" s="178"/>
      <c r="BF504" s="178"/>
      <c r="BG504" s="794"/>
      <c r="BH504" s="180"/>
      <c r="BI504" s="193"/>
      <c r="BJ504" s="193"/>
      <c r="BK504" s="193"/>
      <c r="BL504" s="180"/>
      <c r="BM504" s="180"/>
      <c r="BN504" s="180"/>
      <c r="BO504" s="180"/>
      <c r="BP504" s="180"/>
      <c r="BQ504" s="180"/>
      <c r="BR504" s="180"/>
      <c r="BS504" s="180"/>
      <c r="BT504" s="181"/>
      <c r="BU504" s="182"/>
      <c r="BV504" s="183"/>
      <c r="BW504" s="179"/>
    </row>
    <row r="505" spans="2:75" customFormat="1" ht="18.75">
      <c r="B505" s="330" t="s">
        <v>587</v>
      </c>
      <c r="C505" s="331">
        <v>36017669000133</v>
      </c>
      <c r="D505" s="332" t="s">
        <v>14</v>
      </c>
      <c r="E505" s="332" t="s">
        <v>607</v>
      </c>
      <c r="F505" s="332" t="s">
        <v>1418</v>
      </c>
      <c r="G505" s="333" t="s">
        <v>866</v>
      </c>
      <c r="H505" s="333" t="s">
        <v>34</v>
      </c>
      <c r="I505" s="333" t="s">
        <v>34</v>
      </c>
      <c r="J505" s="333" t="s">
        <v>611</v>
      </c>
      <c r="K505" s="334" t="s">
        <v>1418</v>
      </c>
      <c r="L505" s="335" t="s">
        <v>1418</v>
      </c>
      <c r="M505" s="335" t="s">
        <v>1415</v>
      </c>
      <c r="N505" s="334">
        <v>538663</v>
      </c>
      <c r="O505" s="334" t="s">
        <v>1321</v>
      </c>
      <c r="P505" s="338">
        <v>43991</v>
      </c>
      <c r="Q505" s="339">
        <v>0</v>
      </c>
      <c r="R505" s="339">
        <v>0</v>
      </c>
      <c r="S505" s="334">
        <v>12</v>
      </c>
      <c r="T505" s="336"/>
      <c r="U505" s="647"/>
      <c r="V505" s="336"/>
      <c r="W505" s="647"/>
      <c r="X505" s="336"/>
      <c r="Y505" s="647"/>
      <c r="Z505" s="336"/>
      <c r="AA505" s="647"/>
      <c r="AB505" s="336"/>
      <c r="AC505" s="340"/>
      <c r="AD505" s="813">
        <v>0</v>
      </c>
      <c r="AE505" s="337" t="s">
        <v>2009</v>
      </c>
      <c r="AF505" s="787" t="s">
        <v>1755</v>
      </c>
      <c r="AG505" s="341" t="s">
        <v>1436</v>
      </c>
      <c r="AH505" s="341" t="s">
        <v>1742</v>
      </c>
      <c r="AI505" s="341">
        <v>0</v>
      </c>
      <c r="AJ505" s="341">
        <v>100</v>
      </c>
      <c r="AK505" s="341">
        <v>0</v>
      </c>
      <c r="AL505" s="336">
        <v>0</v>
      </c>
      <c r="AM505" s="336">
        <v>0</v>
      </c>
      <c r="AN505" s="647" t="s">
        <v>2152</v>
      </c>
      <c r="AO505" s="334" t="s">
        <v>1324</v>
      </c>
      <c r="AP505" s="337" t="s">
        <v>1739</v>
      </c>
      <c r="AQ505" s="343" t="s">
        <v>659</v>
      </c>
      <c r="AR505" s="336">
        <v>2.9997000000000001E-3</v>
      </c>
      <c r="AS505" s="336">
        <v>2.9997000000000001E-3</v>
      </c>
      <c r="AT505" s="336" t="s">
        <v>1418</v>
      </c>
      <c r="AW505" s="192"/>
      <c r="AX505" s="192"/>
      <c r="AY505" s="178"/>
      <c r="AZ505" s="178"/>
      <c r="BA505" s="178"/>
      <c r="BB505" s="178"/>
      <c r="BC505" s="178"/>
      <c r="BD505" s="178"/>
      <c r="BE505" s="178"/>
      <c r="BF505" s="178"/>
      <c r="BG505" s="794"/>
      <c r="BH505" s="180"/>
      <c r="BI505" s="193"/>
      <c r="BJ505" s="193"/>
      <c r="BK505" s="193"/>
      <c r="BL505" s="212"/>
      <c r="BM505" s="180"/>
      <c r="BN505" s="180"/>
      <c r="BO505" s="180"/>
      <c r="BP505" s="180"/>
      <c r="BQ505" s="180"/>
      <c r="BR505" s="180"/>
      <c r="BS505" s="180"/>
      <c r="BT505" s="180"/>
      <c r="BU505" s="180"/>
      <c r="BV505" s="183"/>
      <c r="BW505" s="178"/>
    </row>
    <row r="506" spans="2:75" customFormat="1" ht="18.75">
      <c r="B506" s="330" t="s">
        <v>763</v>
      </c>
      <c r="C506" s="331">
        <v>21689246000192</v>
      </c>
      <c r="D506" s="332" t="s">
        <v>14</v>
      </c>
      <c r="E506" s="332" t="s">
        <v>607</v>
      </c>
      <c r="F506" s="332" t="s">
        <v>1317</v>
      </c>
      <c r="G506" s="333" t="s">
        <v>1418</v>
      </c>
      <c r="H506" s="333" t="s">
        <v>34</v>
      </c>
      <c r="I506" s="333" t="s">
        <v>34</v>
      </c>
      <c r="J506" s="333" t="s">
        <v>611</v>
      </c>
      <c r="K506" s="334" t="s">
        <v>48</v>
      </c>
      <c r="L506" s="335" t="s">
        <v>1418</v>
      </c>
      <c r="M506" s="335" t="s">
        <v>34</v>
      </c>
      <c r="N506" s="334">
        <v>393959</v>
      </c>
      <c r="O506" s="334" t="s">
        <v>1321</v>
      </c>
      <c r="P506" s="338">
        <v>42082</v>
      </c>
      <c r="Q506" s="339">
        <v>110.041557</v>
      </c>
      <c r="R506" s="339">
        <v>128.24869147126438</v>
      </c>
      <c r="S506" s="334">
        <v>12</v>
      </c>
      <c r="T506" s="336">
        <v>1.0970529652470407</v>
      </c>
      <c r="U506" s="647">
        <v>10.729215786889297</v>
      </c>
      <c r="V506" s="336">
        <v>1.0970529652470407</v>
      </c>
      <c r="W506" s="647">
        <v>9.4409589733097334</v>
      </c>
      <c r="X506" s="336">
        <v>1.0970529652470407</v>
      </c>
      <c r="Y506" s="647">
        <v>7.1175196392699096</v>
      </c>
      <c r="Z506" s="336">
        <v>1.0970529652470407</v>
      </c>
      <c r="AA506" s="647">
        <v>5.7489479695994383</v>
      </c>
      <c r="AB506" s="336">
        <v>2.1054083530618164</v>
      </c>
      <c r="AC506" s="340">
        <v>0.46587234748715733</v>
      </c>
      <c r="AD506" s="813">
        <v>39466384000178</v>
      </c>
      <c r="AE506" s="337" t="s">
        <v>1923</v>
      </c>
      <c r="AF506" s="787" t="s">
        <v>1755</v>
      </c>
      <c r="AG506" s="341" t="s">
        <v>1436</v>
      </c>
      <c r="AH506" s="341" t="s">
        <v>1737</v>
      </c>
      <c r="AI506" s="341">
        <v>1000</v>
      </c>
      <c r="AJ506" s="341">
        <v>100</v>
      </c>
      <c r="AK506" s="341">
        <v>1000</v>
      </c>
      <c r="AL506" s="336">
        <v>0.02</v>
      </c>
      <c r="AM506" s="336">
        <v>0.2</v>
      </c>
      <c r="AN506" s="647" t="s">
        <v>34</v>
      </c>
      <c r="AO506" s="334" t="s">
        <v>1324</v>
      </c>
      <c r="AP506" s="337" t="s">
        <v>1739</v>
      </c>
      <c r="AQ506" s="343" t="s">
        <v>659</v>
      </c>
      <c r="AR506" s="336">
        <v>6.6666666666666697E-3</v>
      </c>
      <c r="AS506" s="336">
        <v>6.6666666666666697E-3</v>
      </c>
      <c r="AT506" s="336" t="s">
        <v>1418</v>
      </c>
      <c r="AW506" s="192"/>
      <c r="AX506" s="192"/>
      <c r="AY506" s="178"/>
      <c r="AZ506" s="178"/>
      <c r="BA506" s="178"/>
      <c r="BB506" s="794"/>
      <c r="BC506" s="178"/>
      <c r="BD506" s="178"/>
      <c r="BE506" s="178"/>
      <c r="BF506" s="178"/>
      <c r="BG506" s="794"/>
      <c r="BH506" s="180"/>
      <c r="BI506" s="193"/>
      <c r="BJ506" s="193"/>
      <c r="BK506" s="193"/>
      <c r="BL506" s="180"/>
      <c r="BM506" s="180"/>
      <c r="BN506" s="180"/>
      <c r="BO506" s="180"/>
      <c r="BP506" s="180"/>
      <c r="BQ506" s="180"/>
      <c r="BR506" s="180"/>
      <c r="BS506" s="180"/>
      <c r="BT506" s="181"/>
      <c r="BU506" s="182"/>
      <c r="BV506" s="183"/>
      <c r="BW506" s="179"/>
    </row>
    <row r="507" spans="2:75" customFormat="1" ht="18.75">
      <c r="B507" s="330" t="s">
        <v>87</v>
      </c>
      <c r="C507" s="331">
        <v>41373625000186</v>
      </c>
      <c r="D507" s="332" t="s">
        <v>14</v>
      </c>
      <c r="E507" s="332" t="s">
        <v>607</v>
      </c>
      <c r="F507" s="332" t="s">
        <v>1317</v>
      </c>
      <c r="G507" s="333" t="s">
        <v>1418</v>
      </c>
      <c r="H507" s="333" t="s">
        <v>34</v>
      </c>
      <c r="I507" s="333" t="s">
        <v>34</v>
      </c>
      <c r="J507" s="333" t="s">
        <v>611</v>
      </c>
      <c r="K507" s="334" t="s">
        <v>49</v>
      </c>
      <c r="L507" s="335" t="s">
        <v>1418</v>
      </c>
      <c r="M507" s="335" t="s">
        <v>34</v>
      </c>
      <c r="N507" s="334">
        <v>593151</v>
      </c>
      <c r="O507" s="334" t="s">
        <v>1321</v>
      </c>
      <c r="P507" s="338">
        <v>44299</v>
      </c>
      <c r="Q507" s="339">
        <v>7.7549634999999997</v>
      </c>
      <c r="R507" s="339">
        <v>10.935970692390448</v>
      </c>
      <c r="S507" s="334">
        <v>12</v>
      </c>
      <c r="T507" s="336">
        <v>-0.41591654793203658</v>
      </c>
      <c r="U507" s="647">
        <v>-4.0676781645597426</v>
      </c>
      <c r="V507" s="336">
        <v>-0.48686065355029173</v>
      </c>
      <c r="W507" s="647">
        <v>-4.189799035684679</v>
      </c>
      <c r="X507" s="336"/>
      <c r="Y507" s="647"/>
      <c r="Z507" s="336"/>
      <c r="AA507" s="647"/>
      <c r="AB507" s="336">
        <v>0.30110215316557842</v>
      </c>
      <c r="AC507" s="340">
        <v>-2.0028488026311977</v>
      </c>
      <c r="AD507" s="813">
        <v>0</v>
      </c>
      <c r="AE507" s="337" t="s">
        <v>1923</v>
      </c>
      <c r="AF507" s="787" t="s">
        <v>1755</v>
      </c>
      <c r="AG507" s="341" t="s">
        <v>1436</v>
      </c>
      <c r="AH507" s="341" t="s">
        <v>1737</v>
      </c>
      <c r="AI507" s="341">
        <v>1000</v>
      </c>
      <c r="AJ507" s="341">
        <v>1000</v>
      </c>
      <c r="AK507" s="341">
        <v>1000</v>
      </c>
      <c r="AL507" s="336">
        <v>0.02</v>
      </c>
      <c r="AM507" s="336">
        <v>0.2</v>
      </c>
      <c r="AN507" s="647" t="s">
        <v>34</v>
      </c>
      <c r="AO507" s="334" t="s">
        <v>1324</v>
      </c>
      <c r="AP507" s="337" t="s">
        <v>1739</v>
      </c>
      <c r="AQ507" s="343" t="s">
        <v>687</v>
      </c>
      <c r="AR507" s="336">
        <v>6.6666666666666697E-3</v>
      </c>
      <c r="AS507" s="336">
        <v>6.6666666666666697E-3</v>
      </c>
      <c r="AT507" s="336" t="s">
        <v>1418</v>
      </c>
      <c r="AW507" s="192"/>
      <c r="AX507" s="192"/>
      <c r="AY507" s="178"/>
      <c r="AZ507" s="178"/>
      <c r="BA507" s="178"/>
      <c r="BB507" s="794"/>
      <c r="BC507" s="178"/>
      <c r="BD507" s="178"/>
      <c r="BE507" s="178"/>
      <c r="BF507" s="178"/>
      <c r="BG507" s="794"/>
      <c r="BH507" s="180"/>
      <c r="BI507" s="193"/>
      <c r="BJ507" s="193"/>
      <c r="BK507" s="193"/>
      <c r="BL507" s="180"/>
      <c r="BM507" s="180"/>
      <c r="BN507" s="180"/>
      <c r="BO507" s="180"/>
      <c r="BP507" s="180"/>
      <c r="BQ507" s="180"/>
      <c r="BR507" s="180"/>
      <c r="BS507" s="180"/>
      <c r="BT507" s="181"/>
      <c r="BU507" s="182"/>
      <c r="BV507" s="183"/>
      <c r="BW507" s="179"/>
    </row>
    <row r="508" spans="2:75" customFormat="1" ht="18.75">
      <c r="B508" s="330" t="s">
        <v>1026</v>
      </c>
      <c r="C508" s="331">
        <v>31455960000170</v>
      </c>
      <c r="D508" s="332" t="s">
        <v>13</v>
      </c>
      <c r="E508" s="332" t="s">
        <v>616</v>
      </c>
      <c r="F508" s="332" t="s">
        <v>617</v>
      </c>
      <c r="G508" s="333" t="s">
        <v>34</v>
      </c>
      <c r="H508" s="333" t="s">
        <v>1337</v>
      </c>
      <c r="I508" s="333" t="s">
        <v>34</v>
      </c>
      <c r="J508" s="333" t="s">
        <v>608</v>
      </c>
      <c r="K508" s="334" t="s">
        <v>48</v>
      </c>
      <c r="L508" s="335" t="s">
        <v>1418</v>
      </c>
      <c r="M508" s="335" t="s">
        <v>34</v>
      </c>
      <c r="N508" s="334">
        <v>482986</v>
      </c>
      <c r="O508" s="334" t="s">
        <v>1321</v>
      </c>
      <c r="P508" s="338">
        <v>43386</v>
      </c>
      <c r="Q508" s="339">
        <v>252.66174899999999</v>
      </c>
      <c r="R508" s="339">
        <v>191.23442657944227</v>
      </c>
      <c r="S508" s="334">
        <v>12</v>
      </c>
      <c r="T508" s="336">
        <v>4.7020331289234552E-2</v>
      </c>
      <c r="U508" s="647">
        <v>0.4598604595719003</v>
      </c>
      <c r="V508" s="336">
        <v>5.5066928885951549E-2</v>
      </c>
      <c r="W508" s="647">
        <v>0.473891993246983</v>
      </c>
      <c r="X508" s="336">
        <v>0.16027521238514808</v>
      </c>
      <c r="Y508" s="647">
        <v>1.0398422026803091</v>
      </c>
      <c r="Z508" s="336">
        <v>0.26351256252516242</v>
      </c>
      <c r="AA508" s="647">
        <v>1.3808996094840682</v>
      </c>
      <c r="AB508" s="336">
        <v>5.0969369892442822E-2</v>
      </c>
      <c r="AC508" s="340">
        <v>-1.1994361442984065</v>
      </c>
      <c r="AD508" s="813">
        <v>43761784000183</v>
      </c>
      <c r="AE508" s="337" t="s">
        <v>1797</v>
      </c>
      <c r="AF508" s="787" t="s">
        <v>1736</v>
      </c>
      <c r="AG508" s="341" t="s">
        <v>1437</v>
      </c>
      <c r="AH508" s="341" t="s">
        <v>1737</v>
      </c>
      <c r="AI508" s="341">
        <v>100000</v>
      </c>
      <c r="AJ508" s="341">
        <v>500</v>
      </c>
      <c r="AK508" s="341">
        <v>100000</v>
      </c>
      <c r="AL508" s="336">
        <v>0.02</v>
      </c>
      <c r="AM508" s="336">
        <v>0.2</v>
      </c>
      <c r="AN508" s="647" t="s">
        <v>2152</v>
      </c>
      <c r="AO508" s="334" t="s">
        <v>1324</v>
      </c>
      <c r="AP508" s="337" t="s">
        <v>1739</v>
      </c>
      <c r="AQ508" s="343" t="s">
        <v>659</v>
      </c>
      <c r="AR508" s="336">
        <v>5.3333333333333297E-3</v>
      </c>
      <c r="AS508" s="336">
        <v>5.3333333333333297E-3</v>
      </c>
      <c r="AT508" s="336" t="s">
        <v>1418</v>
      </c>
      <c r="AW508" s="192"/>
      <c r="AX508" s="192"/>
      <c r="AY508" s="178"/>
      <c r="AZ508" s="178"/>
      <c r="BA508" s="178"/>
      <c r="BB508" s="794"/>
      <c r="BC508" s="178"/>
      <c r="BD508" s="178"/>
      <c r="BE508" s="178"/>
      <c r="BF508" s="178"/>
      <c r="BG508" s="794"/>
      <c r="BH508" s="180"/>
      <c r="BI508" s="193"/>
      <c r="BJ508" s="193"/>
      <c r="BK508" s="193"/>
      <c r="BL508" s="180"/>
      <c r="BM508" s="180"/>
      <c r="BN508" s="180"/>
      <c r="BO508" s="180"/>
      <c r="BP508" s="180"/>
      <c r="BQ508" s="180"/>
      <c r="BR508" s="180"/>
      <c r="BS508" s="180"/>
      <c r="BT508" s="181"/>
      <c r="BU508" s="182"/>
      <c r="BV508" s="183"/>
      <c r="BW508" s="179"/>
    </row>
    <row r="509" spans="2:75" customFormat="1" ht="18.75">
      <c r="B509" s="330" t="s">
        <v>500</v>
      </c>
      <c r="C509" s="331">
        <v>42730566000119</v>
      </c>
      <c r="D509" s="332" t="s">
        <v>14</v>
      </c>
      <c r="E509" s="332" t="s">
        <v>607</v>
      </c>
      <c r="F509" s="332" t="s">
        <v>860</v>
      </c>
      <c r="G509" s="333" t="s">
        <v>1418</v>
      </c>
      <c r="H509" s="333" t="s">
        <v>34</v>
      </c>
      <c r="I509" s="333" t="s">
        <v>34</v>
      </c>
      <c r="J509" s="333" t="s">
        <v>611</v>
      </c>
      <c r="K509" s="334" t="s">
        <v>48</v>
      </c>
      <c r="L509" s="335" t="s">
        <v>1418</v>
      </c>
      <c r="M509" s="335" t="s">
        <v>1415</v>
      </c>
      <c r="N509" s="334">
        <v>612421</v>
      </c>
      <c r="O509" s="334" t="s">
        <v>1321</v>
      </c>
      <c r="P509" s="338">
        <v>44402</v>
      </c>
      <c r="Q509" s="339">
        <v>0</v>
      </c>
      <c r="R509" s="339"/>
      <c r="S509" s="334">
        <v>12</v>
      </c>
      <c r="T509" s="336"/>
      <c r="U509" s="647"/>
      <c r="V509" s="336"/>
      <c r="W509" s="647"/>
      <c r="X509" s="336"/>
      <c r="Y509" s="647"/>
      <c r="Z509" s="336"/>
      <c r="AA509" s="647"/>
      <c r="AB509" s="336"/>
      <c r="AC509" s="340"/>
      <c r="AD509" s="813">
        <v>0</v>
      </c>
      <c r="AE509" s="337" t="s">
        <v>2009</v>
      </c>
      <c r="AF509" s="787" t="s">
        <v>1755</v>
      </c>
      <c r="AG509" s="341" t="s">
        <v>1436</v>
      </c>
      <c r="AH509" s="341" t="s">
        <v>1812</v>
      </c>
      <c r="AI509" s="341">
        <v>100</v>
      </c>
      <c r="AJ509" s="341">
        <v>100</v>
      </c>
      <c r="AK509" s="341">
        <v>100</v>
      </c>
      <c r="AL509" s="336">
        <v>0</v>
      </c>
      <c r="AM509" s="336">
        <v>0</v>
      </c>
      <c r="AN509" s="647" t="s">
        <v>2152</v>
      </c>
      <c r="AO509" s="334" t="s">
        <v>1324</v>
      </c>
      <c r="AP509" s="337" t="s">
        <v>1739</v>
      </c>
      <c r="AQ509" s="343" t="s">
        <v>694</v>
      </c>
      <c r="AR509" s="336">
        <v>2.9997000000000001E-3</v>
      </c>
      <c r="AS509" s="336">
        <v>2.9997000000000001E-3</v>
      </c>
      <c r="AT509" s="336" t="s">
        <v>1418</v>
      </c>
      <c r="AW509" s="192"/>
      <c r="AX509" s="192"/>
      <c r="AY509" s="178"/>
      <c r="AZ509" s="178"/>
      <c r="BA509" s="178"/>
      <c r="BB509" s="794"/>
      <c r="BC509" s="178"/>
      <c r="BD509" s="178"/>
      <c r="BE509" s="178"/>
      <c r="BF509" s="178"/>
      <c r="BG509" s="794"/>
      <c r="BH509" s="180"/>
      <c r="BI509" s="193"/>
      <c r="BJ509" s="193"/>
      <c r="BK509" s="193"/>
      <c r="BL509" s="180"/>
      <c r="BM509" s="180"/>
      <c r="BN509" s="180"/>
      <c r="BO509" s="180"/>
      <c r="BP509" s="180"/>
      <c r="BQ509" s="180"/>
      <c r="BR509" s="180"/>
      <c r="BS509" s="180"/>
      <c r="BT509" s="181"/>
      <c r="BU509" s="182"/>
      <c r="BV509" s="183"/>
      <c r="BW509" s="179"/>
    </row>
    <row r="510" spans="2:75" customFormat="1" ht="18.75">
      <c r="B510" s="330" t="s">
        <v>502</v>
      </c>
      <c r="C510" s="331">
        <v>34218748000187</v>
      </c>
      <c r="D510" s="332" t="s">
        <v>14</v>
      </c>
      <c r="E510" s="332" t="s">
        <v>607</v>
      </c>
      <c r="F510" s="332" t="s">
        <v>860</v>
      </c>
      <c r="G510" s="333" t="s">
        <v>1418</v>
      </c>
      <c r="H510" s="333" t="s">
        <v>34</v>
      </c>
      <c r="I510" s="333" t="s">
        <v>34</v>
      </c>
      <c r="J510" s="333" t="s">
        <v>611</v>
      </c>
      <c r="K510" s="334" t="s">
        <v>48</v>
      </c>
      <c r="L510" s="335" t="s">
        <v>1418</v>
      </c>
      <c r="M510" s="335" t="s">
        <v>1415</v>
      </c>
      <c r="N510" s="334">
        <v>518719</v>
      </c>
      <c r="O510" s="334" t="s">
        <v>1321</v>
      </c>
      <c r="P510" s="338">
        <v>43788</v>
      </c>
      <c r="Q510" s="339">
        <v>0</v>
      </c>
      <c r="R510" s="339">
        <v>0</v>
      </c>
      <c r="S510" s="334">
        <v>12</v>
      </c>
      <c r="T510" s="336"/>
      <c r="U510" s="647"/>
      <c r="V510" s="336"/>
      <c r="W510" s="647"/>
      <c r="X510" s="336"/>
      <c r="Y510" s="647"/>
      <c r="Z510" s="336"/>
      <c r="AA510" s="647"/>
      <c r="AB510" s="336"/>
      <c r="AC510" s="340"/>
      <c r="AD510" s="813">
        <v>0</v>
      </c>
      <c r="AE510" s="337" t="s">
        <v>2009</v>
      </c>
      <c r="AF510" s="787" t="s">
        <v>1755</v>
      </c>
      <c r="AG510" s="341" t="s">
        <v>1436</v>
      </c>
      <c r="AH510" s="341" t="s">
        <v>1742</v>
      </c>
      <c r="AI510" s="341">
        <v>1000</v>
      </c>
      <c r="AJ510" s="341">
        <v>100</v>
      </c>
      <c r="AK510" s="341">
        <v>0</v>
      </c>
      <c r="AL510" s="336">
        <v>7.1999999999999998E-3</v>
      </c>
      <c r="AM510" s="336">
        <v>0</v>
      </c>
      <c r="AN510" s="647" t="s">
        <v>2152</v>
      </c>
      <c r="AO510" s="334" t="s">
        <v>1324</v>
      </c>
      <c r="AP510" s="337" t="s">
        <v>1757</v>
      </c>
      <c r="AQ510" s="343" t="s">
        <v>668</v>
      </c>
      <c r="AR510" s="336">
        <v>2.3997599999999999E-3</v>
      </c>
      <c r="AS510" s="336">
        <v>2.3997599999999999E-3</v>
      </c>
      <c r="AT510" s="336" t="s">
        <v>1418</v>
      </c>
      <c r="AW510" s="192"/>
      <c r="AX510" s="192"/>
      <c r="AY510" s="178"/>
      <c r="AZ510" s="178"/>
      <c r="BA510" s="178"/>
      <c r="BB510" s="794"/>
      <c r="BC510" s="178"/>
      <c r="BD510" s="178"/>
      <c r="BE510" s="178"/>
      <c r="BF510" s="178"/>
      <c r="BG510" s="794"/>
      <c r="BH510" s="180"/>
      <c r="BI510" s="193"/>
      <c r="BJ510" s="193"/>
      <c r="BK510" s="193"/>
      <c r="BL510" s="180"/>
      <c r="BM510" s="180"/>
      <c r="BN510" s="180"/>
      <c r="BO510" s="180"/>
      <c r="BP510" s="180"/>
      <c r="BQ510" s="180"/>
      <c r="BR510" s="180"/>
      <c r="BS510" s="180"/>
      <c r="BT510" s="181"/>
      <c r="BU510" s="182"/>
      <c r="BV510" s="183"/>
      <c r="BW510" s="179"/>
    </row>
    <row r="511" spans="2:75" customFormat="1" ht="18.75">
      <c r="B511" s="330" t="s">
        <v>1267</v>
      </c>
      <c r="C511" s="331">
        <v>44209661000105</v>
      </c>
      <c r="D511" s="332" t="s">
        <v>14</v>
      </c>
      <c r="E511" s="332" t="s">
        <v>607</v>
      </c>
      <c r="F511" s="332" t="s">
        <v>860</v>
      </c>
      <c r="G511" s="333" t="s">
        <v>1418</v>
      </c>
      <c r="H511" s="333" t="s">
        <v>34</v>
      </c>
      <c r="I511" s="333" t="s">
        <v>34</v>
      </c>
      <c r="J511" s="333" t="s">
        <v>611</v>
      </c>
      <c r="K511" s="334" t="s">
        <v>48</v>
      </c>
      <c r="L511" s="335" t="s">
        <v>1418</v>
      </c>
      <c r="M511" s="335" t="s">
        <v>1415</v>
      </c>
      <c r="N511" s="334">
        <v>626112</v>
      </c>
      <c r="O511" s="334" t="s">
        <v>1321</v>
      </c>
      <c r="P511" s="338">
        <v>44530</v>
      </c>
      <c r="Q511" s="339"/>
      <c r="R511" s="339"/>
      <c r="S511" s="334">
        <v>12</v>
      </c>
      <c r="T511" s="336"/>
      <c r="U511" s="647"/>
      <c r="V511" s="336"/>
      <c r="W511" s="647"/>
      <c r="X511" s="336"/>
      <c r="Y511" s="647"/>
      <c r="Z511" s="336"/>
      <c r="AA511" s="647"/>
      <c r="AB511" s="336"/>
      <c r="AC511" s="340"/>
      <c r="AD511" s="813">
        <v>0</v>
      </c>
      <c r="AE511" s="337" t="s">
        <v>2009</v>
      </c>
      <c r="AF511" s="787" t="s">
        <v>1755</v>
      </c>
      <c r="AG511" s="341" t="s">
        <v>1436</v>
      </c>
      <c r="AH511" s="341" t="s">
        <v>1742</v>
      </c>
      <c r="AI511" s="341">
        <v>1000</v>
      </c>
      <c r="AJ511" s="341">
        <v>100</v>
      </c>
      <c r="AK511" s="341">
        <v>100</v>
      </c>
      <c r="AL511" s="336">
        <v>9.0000000000000011E-3</v>
      </c>
      <c r="AM511" s="336">
        <v>0.1</v>
      </c>
      <c r="AN511" s="647" t="s">
        <v>2152</v>
      </c>
      <c r="AO511" s="334" t="s">
        <v>1324</v>
      </c>
      <c r="AP511" s="337" t="s">
        <v>1739</v>
      </c>
      <c r="AQ511" s="343" t="s">
        <v>659</v>
      </c>
      <c r="AR511" s="336">
        <v>2.9997000000000001E-3</v>
      </c>
      <c r="AS511" s="336">
        <v>2.9997000000000001E-3</v>
      </c>
      <c r="AT511" s="336" t="s">
        <v>1418</v>
      </c>
      <c r="AW511" s="192"/>
      <c r="AX511" s="192"/>
      <c r="AY511" s="178"/>
      <c r="AZ511" s="178"/>
      <c r="BA511" s="178"/>
      <c r="BB511" s="794"/>
      <c r="BC511" s="178"/>
      <c r="BD511" s="178"/>
      <c r="BE511" s="178"/>
      <c r="BF511" s="178"/>
      <c r="BG511" s="794"/>
      <c r="BH511" s="180"/>
      <c r="BI511" s="193"/>
      <c r="BJ511" s="193"/>
      <c r="BK511" s="193"/>
      <c r="BL511" s="180"/>
      <c r="BM511" s="180"/>
      <c r="BN511" s="180"/>
      <c r="BO511" s="180"/>
      <c r="BP511" s="180"/>
      <c r="BQ511" s="180"/>
      <c r="BR511" s="180"/>
      <c r="BS511" s="180"/>
      <c r="BT511" s="181"/>
      <c r="BU511" s="182"/>
      <c r="BV511" s="183"/>
      <c r="BW511" s="179"/>
    </row>
    <row r="512" spans="2:75" customFormat="1" ht="18.75">
      <c r="B512" s="330" t="s">
        <v>509</v>
      </c>
      <c r="C512" s="331">
        <v>39456513000147</v>
      </c>
      <c r="D512" s="332" t="s">
        <v>14</v>
      </c>
      <c r="E512" s="332" t="s">
        <v>607</v>
      </c>
      <c r="F512" s="332" t="s">
        <v>860</v>
      </c>
      <c r="G512" s="333" t="s">
        <v>866</v>
      </c>
      <c r="H512" s="333" t="s">
        <v>34</v>
      </c>
      <c r="I512" s="333" t="s">
        <v>34</v>
      </c>
      <c r="J512" s="333" t="s">
        <v>611</v>
      </c>
      <c r="K512" s="334" t="s">
        <v>1418</v>
      </c>
      <c r="L512" s="335" t="s">
        <v>1418</v>
      </c>
      <c r="M512" s="335" t="s">
        <v>1415</v>
      </c>
      <c r="N512" s="334">
        <v>560189</v>
      </c>
      <c r="O512" s="334" t="s">
        <v>1321</v>
      </c>
      <c r="P512" s="338">
        <v>44147</v>
      </c>
      <c r="Q512" s="339">
        <v>7.2742190300000003</v>
      </c>
      <c r="R512" s="339">
        <v>13.12917704348</v>
      </c>
      <c r="S512" s="334">
        <v>12</v>
      </c>
      <c r="T512" s="336">
        <v>-0.4663801173267591</v>
      </c>
      <c r="U512" s="647">
        <v>-4.5612136114018353</v>
      </c>
      <c r="V512" s="336">
        <v>-0.53061513733456001</v>
      </c>
      <c r="W512" s="647">
        <v>-4.5663390017496734</v>
      </c>
      <c r="X512" s="336"/>
      <c r="Y512" s="647"/>
      <c r="Z512" s="336"/>
      <c r="AA512" s="647"/>
      <c r="AB512" s="336">
        <v>0.31599060256074646</v>
      </c>
      <c r="AC512" s="340">
        <v>-2.0469487556905355</v>
      </c>
      <c r="AD512" s="813">
        <v>0</v>
      </c>
      <c r="AE512" s="337" t="s">
        <v>2009</v>
      </c>
      <c r="AF512" s="787" t="s">
        <v>1755</v>
      </c>
      <c r="AG512" s="341" t="s">
        <v>1436</v>
      </c>
      <c r="AH512" s="341" t="s">
        <v>1742</v>
      </c>
      <c r="AI512" s="341">
        <v>0</v>
      </c>
      <c r="AJ512" s="341">
        <v>0</v>
      </c>
      <c r="AK512" s="341">
        <v>0</v>
      </c>
      <c r="AL512" s="336">
        <v>9.0000000000000011E-3</v>
      </c>
      <c r="AM512" s="336">
        <v>0</v>
      </c>
      <c r="AN512" s="647" t="s">
        <v>34</v>
      </c>
      <c r="AO512" s="334" t="s">
        <v>1324</v>
      </c>
      <c r="AP512" s="337" t="s">
        <v>1739</v>
      </c>
      <c r="AQ512" s="343" t="s">
        <v>659</v>
      </c>
      <c r="AR512" s="336">
        <v>2.9997000000000001E-3</v>
      </c>
      <c r="AS512" s="336">
        <v>2.9997000000000001E-3</v>
      </c>
      <c r="AT512" s="336" t="s">
        <v>1418</v>
      </c>
      <c r="AW512" s="192"/>
      <c r="AX512" s="192"/>
      <c r="AY512" s="178"/>
      <c r="AZ512" s="178"/>
      <c r="BA512" s="178"/>
      <c r="BB512" s="794"/>
      <c r="BC512" s="178"/>
      <c r="BD512" s="178"/>
      <c r="BE512" s="178"/>
      <c r="BF512" s="178"/>
      <c r="BG512" s="794"/>
      <c r="BH512" s="180"/>
      <c r="BI512" s="193"/>
      <c r="BJ512" s="193"/>
      <c r="BK512" s="193"/>
      <c r="BL512" s="180"/>
      <c r="BM512" s="180"/>
      <c r="BN512" s="180"/>
      <c r="BO512" s="180"/>
      <c r="BP512" s="180"/>
      <c r="BQ512" s="180"/>
      <c r="BR512" s="180"/>
      <c r="BS512" s="180"/>
      <c r="BT512" s="181"/>
      <c r="BU512" s="182"/>
      <c r="BV512" s="183"/>
      <c r="BW512" s="179"/>
    </row>
    <row r="513" spans="2:75" customFormat="1" ht="18.75">
      <c r="B513" s="330" t="s">
        <v>740</v>
      </c>
      <c r="C513" s="331">
        <v>31848238000103</v>
      </c>
      <c r="D513" s="332" t="s">
        <v>14</v>
      </c>
      <c r="E513" s="332" t="s">
        <v>607</v>
      </c>
      <c r="F513" s="332" t="s">
        <v>1418</v>
      </c>
      <c r="G513" s="333" t="s">
        <v>1418</v>
      </c>
      <c r="H513" s="333" t="s">
        <v>34</v>
      </c>
      <c r="I513" s="333" t="s">
        <v>34</v>
      </c>
      <c r="J513" s="333" t="s">
        <v>608</v>
      </c>
      <c r="K513" s="334" t="s">
        <v>48</v>
      </c>
      <c r="L513" s="335" t="s">
        <v>1418</v>
      </c>
      <c r="M513" s="335" t="s">
        <v>1415</v>
      </c>
      <c r="N513" s="334">
        <v>509892</v>
      </c>
      <c r="O513" s="334" t="s">
        <v>1321</v>
      </c>
      <c r="P513" s="338">
        <v>43349</v>
      </c>
      <c r="Q513" s="339">
        <v>2.5374841300000002</v>
      </c>
      <c r="R513" s="339">
        <v>3.0311247741599985</v>
      </c>
      <c r="S513" s="334">
        <v>13</v>
      </c>
      <c r="T513" s="336">
        <v>6.3196081372765667E-2</v>
      </c>
      <c r="U513" s="647">
        <v>0.61805985254461449</v>
      </c>
      <c r="V513" s="336">
        <v>4.3131061793935555E-2</v>
      </c>
      <c r="W513" s="647">
        <v>0.37117495487570851</v>
      </c>
      <c r="X513" s="336">
        <v>6.3987343691706444E-2</v>
      </c>
      <c r="Y513" s="647">
        <v>0.41514055366312924</v>
      </c>
      <c r="Z513" s="336">
        <v>0.11296893871021663</v>
      </c>
      <c r="AA513" s="647">
        <v>0.59199744351418426</v>
      </c>
      <c r="AB513" s="336">
        <v>0.16290699917669166</v>
      </c>
      <c r="AC513" s="340">
        <v>-0.44854040625887137</v>
      </c>
      <c r="AD513" s="813">
        <v>0</v>
      </c>
      <c r="AE513" s="337" t="s">
        <v>2002</v>
      </c>
      <c r="AF513" s="787" t="s">
        <v>1752</v>
      </c>
      <c r="AG513" s="341" t="s">
        <v>741</v>
      </c>
      <c r="AH513" s="341" t="s">
        <v>1742</v>
      </c>
      <c r="AI513" s="341">
        <v>5000</v>
      </c>
      <c r="AJ513" s="341">
        <v>500</v>
      </c>
      <c r="AK513" s="341">
        <v>5000</v>
      </c>
      <c r="AL513" s="336">
        <v>0</v>
      </c>
      <c r="AM513" s="336">
        <v>0</v>
      </c>
      <c r="AN513" s="647" t="s">
        <v>666</v>
      </c>
      <c r="AO513" s="334" t="s">
        <v>1324</v>
      </c>
      <c r="AP513" s="337" t="s">
        <v>1739</v>
      </c>
      <c r="AQ513" s="343" t="s">
        <v>665</v>
      </c>
      <c r="AR513" s="336">
        <v>1.33333333333333E-3</v>
      </c>
      <c r="AS513" s="336">
        <v>1.33333333333333E-3</v>
      </c>
      <c r="AT513" s="336" t="s">
        <v>1418</v>
      </c>
      <c r="AW513" s="192"/>
      <c r="AX513" s="192"/>
      <c r="AY513" s="178"/>
      <c r="AZ513" s="178"/>
      <c r="BA513" s="178"/>
      <c r="BB513" s="794"/>
      <c r="BC513" s="178"/>
      <c r="BD513" s="178"/>
      <c r="BE513" s="178"/>
      <c r="BF513" s="178"/>
      <c r="BG513" s="794"/>
      <c r="BH513" s="180"/>
      <c r="BI513" s="193"/>
      <c r="BJ513" s="193"/>
      <c r="BK513" s="193"/>
      <c r="BL513" s="180"/>
      <c r="BM513" s="180"/>
      <c r="BN513" s="180"/>
      <c r="BO513" s="180"/>
      <c r="BP513" s="180"/>
      <c r="BQ513" s="180"/>
      <c r="BR513" s="180"/>
      <c r="BS513" s="180"/>
      <c r="BT513" s="181"/>
      <c r="BU513" s="182"/>
      <c r="BV513" s="183"/>
      <c r="BW513" s="179"/>
    </row>
    <row r="514" spans="2:75" customFormat="1" ht="18.75">
      <c r="B514" s="330" t="s">
        <v>504</v>
      </c>
      <c r="C514" s="331">
        <v>41033759000158</v>
      </c>
      <c r="D514" s="332" t="s">
        <v>14</v>
      </c>
      <c r="E514" s="332" t="s">
        <v>15</v>
      </c>
      <c r="F514" s="332" t="s">
        <v>701</v>
      </c>
      <c r="G514" s="333" t="s">
        <v>1418</v>
      </c>
      <c r="H514" s="333" t="s">
        <v>34</v>
      </c>
      <c r="I514" s="333" t="s">
        <v>34</v>
      </c>
      <c r="J514" s="333" t="s">
        <v>611</v>
      </c>
      <c r="K514" s="334" t="s">
        <v>49</v>
      </c>
      <c r="L514" s="335" t="s">
        <v>1418</v>
      </c>
      <c r="M514" s="335" t="s">
        <v>1415</v>
      </c>
      <c r="N514" s="334">
        <v>582220</v>
      </c>
      <c r="O514" s="334" t="s">
        <v>1321</v>
      </c>
      <c r="P514" s="338">
        <v>44286</v>
      </c>
      <c r="Q514" s="339">
        <v>0</v>
      </c>
      <c r="R514" s="339">
        <v>0</v>
      </c>
      <c r="S514" s="334">
        <v>13</v>
      </c>
      <c r="T514" s="336"/>
      <c r="U514" s="647"/>
      <c r="V514" s="336"/>
      <c r="W514" s="647"/>
      <c r="X514" s="336"/>
      <c r="Y514" s="647"/>
      <c r="Z514" s="336"/>
      <c r="AA514" s="647"/>
      <c r="AB514" s="336"/>
      <c r="AC514" s="340"/>
      <c r="AD514" s="813">
        <v>41395280000161</v>
      </c>
      <c r="AE514" s="337" t="s">
        <v>2009</v>
      </c>
      <c r="AF514" s="787" t="s">
        <v>1755</v>
      </c>
      <c r="AG514" s="341" t="s">
        <v>1436</v>
      </c>
      <c r="AH514" s="341" t="s">
        <v>1737</v>
      </c>
      <c r="AI514" s="341">
        <v>0</v>
      </c>
      <c r="AJ514" s="341">
        <v>0</v>
      </c>
      <c r="AK514" s="341">
        <v>0</v>
      </c>
      <c r="AL514" s="336">
        <v>5.0000000000000001E-4</v>
      </c>
      <c r="AM514" s="336">
        <v>0</v>
      </c>
      <c r="AN514" s="647" t="s">
        <v>34</v>
      </c>
      <c r="AO514" s="334" t="s">
        <v>1324</v>
      </c>
      <c r="AP514" s="337" t="s">
        <v>1757</v>
      </c>
      <c r="AQ514" s="343" t="s">
        <v>679</v>
      </c>
      <c r="AR514" s="336">
        <v>1.6665000000000001E-4</v>
      </c>
      <c r="AS514" s="336">
        <v>1.6665000000000001E-4</v>
      </c>
      <c r="AT514" s="336" t="s">
        <v>1418</v>
      </c>
      <c r="AV514" s="510"/>
      <c r="AW514" s="192"/>
      <c r="AX514" s="192"/>
      <c r="AY514" s="178"/>
      <c r="AZ514" s="178"/>
      <c r="BA514" s="178"/>
      <c r="BB514" s="794"/>
      <c r="BC514" s="178"/>
      <c r="BD514" s="178"/>
      <c r="BE514" s="178"/>
      <c r="BF514" s="178"/>
      <c r="BG514" s="794"/>
      <c r="BH514" s="180"/>
      <c r="BI514" s="193"/>
      <c r="BJ514" s="193"/>
      <c r="BK514" s="193"/>
      <c r="BL514" s="180"/>
      <c r="BM514" s="180"/>
      <c r="BN514" s="180"/>
      <c r="BO514" s="180"/>
      <c r="BP514" s="180"/>
      <c r="BQ514" s="180"/>
      <c r="BR514" s="180"/>
      <c r="BS514" s="180"/>
      <c r="BT514" s="181"/>
      <c r="BU514" s="182"/>
      <c r="BV514" s="183"/>
      <c r="BW514" s="179"/>
    </row>
    <row r="515" spans="2:75" customFormat="1" ht="18.75">
      <c r="B515" s="330" t="s">
        <v>604</v>
      </c>
      <c r="C515" s="331">
        <v>43508005000132</v>
      </c>
      <c r="D515" s="332" t="s">
        <v>14</v>
      </c>
      <c r="E515" s="332" t="s">
        <v>15</v>
      </c>
      <c r="F515" s="332" t="s">
        <v>701</v>
      </c>
      <c r="G515" s="333" t="s">
        <v>1418</v>
      </c>
      <c r="H515" s="333" t="s">
        <v>34</v>
      </c>
      <c r="I515" s="333" t="s">
        <v>34</v>
      </c>
      <c r="J515" s="333" t="s">
        <v>611</v>
      </c>
      <c r="K515" s="334" t="s">
        <v>49</v>
      </c>
      <c r="L515" s="335" t="s">
        <v>1418</v>
      </c>
      <c r="M515" s="335" t="s">
        <v>34</v>
      </c>
      <c r="N515" s="334">
        <v>616052</v>
      </c>
      <c r="O515" s="334" t="s">
        <v>1321</v>
      </c>
      <c r="P515" s="338">
        <v>44471</v>
      </c>
      <c r="Q515" s="339">
        <v>8.5299999999999994</v>
      </c>
      <c r="R515" s="339">
        <v>19.983636363636382</v>
      </c>
      <c r="S515" s="334">
        <v>13</v>
      </c>
      <c r="T515" s="336">
        <v>-0.8085106382978724</v>
      </c>
      <c r="U515" s="647">
        <v>-7.9072618908058461</v>
      </c>
      <c r="V515" s="336">
        <v>-0.84745762711864414</v>
      </c>
      <c r="W515" s="647">
        <v>-7.2930049347652686</v>
      </c>
      <c r="X515" s="336"/>
      <c r="Y515" s="647"/>
      <c r="Z515" s="336"/>
      <c r="AA515" s="647"/>
      <c r="AB515" s="336">
        <v>0.83089117459607831</v>
      </c>
      <c r="AC515" s="340">
        <v>-1.1597897413872169</v>
      </c>
      <c r="AD515" s="813">
        <v>42682760000176</v>
      </c>
      <c r="AE515" s="337" t="s">
        <v>2009</v>
      </c>
      <c r="AF515" s="787" t="s">
        <v>1755</v>
      </c>
      <c r="AG515" s="341" t="s">
        <v>1436</v>
      </c>
      <c r="AH515" s="341" t="s">
        <v>1737</v>
      </c>
      <c r="AI515" s="341">
        <v>0</v>
      </c>
      <c r="AJ515" s="341">
        <v>0</v>
      </c>
      <c r="AK515" s="341">
        <v>0</v>
      </c>
      <c r="AL515" s="336">
        <v>0</v>
      </c>
      <c r="AM515" s="336">
        <v>0</v>
      </c>
      <c r="AN515" s="647" t="s">
        <v>2152</v>
      </c>
      <c r="AO515" s="334" t="s">
        <v>1324</v>
      </c>
      <c r="AP515" s="337" t="s">
        <v>1757</v>
      </c>
      <c r="AQ515" s="343" t="s">
        <v>679</v>
      </c>
      <c r="AR515" s="336">
        <v>4.6661999999999997E-3</v>
      </c>
      <c r="AS515" s="336">
        <v>4.6661999999999997E-3</v>
      </c>
      <c r="AT515" s="336" t="s">
        <v>1418</v>
      </c>
      <c r="AW515" s="192"/>
      <c r="AX515" s="192"/>
      <c r="AY515" s="178"/>
      <c r="AZ515" s="178"/>
      <c r="BA515" s="178"/>
      <c r="BB515" s="794"/>
      <c r="BC515" s="178"/>
      <c r="BD515" s="178"/>
      <c r="BE515" s="178"/>
      <c r="BF515" s="178"/>
      <c r="BG515" s="794"/>
      <c r="BH515" s="180"/>
      <c r="BI515" s="193"/>
      <c r="BJ515" s="193"/>
      <c r="BK515" s="193"/>
      <c r="BL515" s="180"/>
      <c r="BM515" s="180"/>
      <c r="BN515" s="180"/>
      <c r="BO515" s="180"/>
      <c r="BP515" s="180"/>
      <c r="BQ515" s="180"/>
      <c r="BR515" s="180"/>
      <c r="BS515" s="180"/>
      <c r="BT515" s="181"/>
      <c r="BU515" s="182"/>
      <c r="BV515" s="183"/>
      <c r="BW515" s="179"/>
    </row>
    <row r="516" spans="2:75" customFormat="1" ht="18.75">
      <c r="B516" s="330" t="s">
        <v>1262</v>
      </c>
      <c r="C516" s="331">
        <v>43984912000158</v>
      </c>
      <c r="D516" s="332" t="s">
        <v>14</v>
      </c>
      <c r="E516" s="332" t="s">
        <v>15</v>
      </c>
      <c r="F516" s="332" t="s">
        <v>701</v>
      </c>
      <c r="G516" s="333" t="s">
        <v>1418</v>
      </c>
      <c r="H516" s="333" t="s">
        <v>34</v>
      </c>
      <c r="I516" s="333" t="s">
        <v>34</v>
      </c>
      <c r="J516" s="333" t="s">
        <v>611</v>
      </c>
      <c r="K516" s="334" t="s">
        <v>49</v>
      </c>
      <c r="L516" s="335" t="s">
        <v>1418</v>
      </c>
      <c r="M516" s="335" t="s">
        <v>34</v>
      </c>
      <c r="N516" s="334">
        <v>626090</v>
      </c>
      <c r="O516" s="334" t="s">
        <v>1321</v>
      </c>
      <c r="P516" s="338">
        <v>44530</v>
      </c>
      <c r="Q516" s="339"/>
      <c r="R516" s="339"/>
      <c r="S516" s="334">
        <v>13</v>
      </c>
      <c r="T516" s="336"/>
      <c r="U516" s="647"/>
      <c r="V516" s="336"/>
      <c r="W516" s="647"/>
      <c r="X516" s="336"/>
      <c r="Y516" s="647"/>
      <c r="Z516" s="336"/>
      <c r="AA516" s="647"/>
      <c r="AB516" s="336"/>
      <c r="AC516" s="340"/>
      <c r="AD516" s="813">
        <v>40226808000106</v>
      </c>
      <c r="AE516" s="337" t="s">
        <v>2009</v>
      </c>
      <c r="AF516" s="787" t="s">
        <v>1755</v>
      </c>
      <c r="AG516" s="341" t="s">
        <v>1436</v>
      </c>
      <c r="AH516" s="341" t="s">
        <v>1737</v>
      </c>
      <c r="AI516" s="341">
        <v>5000</v>
      </c>
      <c r="AJ516" s="341">
        <v>100</v>
      </c>
      <c r="AK516" s="341">
        <v>100</v>
      </c>
      <c r="AL516" s="336">
        <v>1.3999999999999999E-2</v>
      </c>
      <c r="AM516" s="336">
        <v>0.2</v>
      </c>
      <c r="AN516" s="647" t="s">
        <v>2152</v>
      </c>
      <c r="AO516" s="334" t="s">
        <v>1324</v>
      </c>
      <c r="AP516" s="337" t="s">
        <v>1757</v>
      </c>
      <c r="AQ516" s="343" t="s">
        <v>679</v>
      </c>
      <c r="AR516" s="336">
        <v>4.6661999999999997E-3</v>
      </c>
      <c r="AS516" s="336">
        <v>4.6661999999999997E-3</v>
      </c>
      <c r="AT516" s="336" t="s">
        <v>1418</v>
      </c>
      <c r="AW516" s="192"/>
      <c r="AX516" s="192"/>
      <c r="AY516" s="178"/>
      <c r="AZ516" s="178"/>
      <c r="BA516" s="178"/>
      <c r="BB516" s="794"/>
      <c r="BC516" s="178"/>
      <c r="BD516" s="178"/>
      <c r="BE516" s="178"/>
      <c r="BF516" s="178"/>
      <c r="BG516" s="794"/>
      <c r="BH516" s="180"/>
      <c r="BI516" s="193"/>
      <c r="BJ516" s="193"/>
      <c r="BK516" s="193"/>
      <c r="BL516" s="180"/>
      <c r="BM516" s="180"/>
      <c r="BN516" s="180"/>
      <c r="BO516" s="180"/>
      <c r="BP516" s="180"/>
      <c r="BQ516" s="180"/>
      <c r="BR516" s="180"/>
      <c r="BS516" s="180"/>
      <c r="BT516" s="181"/>
      <c r="BU516" s="182"/>
      <c r="BV516" s="183"/>
      <c r="BW516" s="179"/>
    </row>
    <row r="517" spans="2:75" customFormat="1" ht="18.75">
      <c r="B517" s="330" t="s">
        <v>506</v>
      </c>
      <c r="C517" s="331">
        <v>43507873000106</v>
      </c>
      <c r="D517" s="332" t="s">
        <v>14</v>
      </c>
      <c r="E517" s="332" t="s">
        <v>15</v>
      </c>
      <c r="F517" s="332" t="s">
        <v>701</v>
      </c>
      <c r="G517" s="333" t="s">
        <v>1418</v>
      </c>
      <c r="H517" s="333" t="s">
        <v>34</v>
      </c>
      <c r="I517" s="333" t="s">
        <v>34</v>
      </c>
      <c r="J517" s="333" t="s">
        <v>611</v>
      </c>
      <c r="K517" s="334" t="s">
        <v>49</v>
      </c>
      <c r="L517" s="335" t="s">
        <v>1418</v>
      </c>
      <c r="M517" s="335" t="s">
        <v>1415</v>
      </c>
      <c r="N517" s="334">
        <v>619711</v>
      </c>
      <c r="O517" s="334" t="s">
        <v>1321</v>
      </c>
      <c r="P517" s="338">
        <v>44494</v>
      </c>
      <c r="Q517" s="339"/>
      <c r="R517" s="339"/>
      <c r="S517" s="334">
        <v>13</v>
      </c>
      <c r="T517" s="336"/>
      <c r="U517" s="647"/>
      <c r="V517" s="336"/>
      <c r="W517" s="647"/>
      <c r="X517" s="336"/>
      <c r="Y517" s="647"/>
      <c r="Z517" s="336"/>
      <c r="AA517" s="647"/>
      <c r="AB517" s="336"/>
      <c r="AC517" s="340"/>
      <c r="AD517" s="813">
        <v>35435027000191</v>
      </c>
      <c r="AE517" s="337" t="s">
        <v>2009</v>
      </c>
      <c r="AF517" s="787" t="s">
        <v>1755</v>
      </c>
      <c r="AG517" s="341" t="s">
        <v>1436</v>
      </c>
      <c r="AH517" s="341" t="s">
        <v>1737</v>
      </c>
      <c r="AI517" s="341">
        <v>500</v>
      </c>
      <c r="AJ517" s="341">
        <v>500</v>
      </c>
      <c r="AK517" s="341">
        <v>500</v>
      </c>
      <c r="AL517" s="336">
        <v>5.0000000000000001E-4</v>
      </c>
      <c r="AM517" s="336">
        <v>0</v>
      </c>
      <c r="AN517" s="647" t="s">
        <v>2152</v>
      </c>
      <c r="AO517" s="334" t="s">
        <v>1324</v>
      </c>
      <c r="AP517" s="337" t="s">
        <v>1757</v>
      </c>
      <c r="AQ517" s="343" t="s">
        <v>679</v>
      </c>
      <c r="AR517" s="336">
        <v>1.6665000000000001E-4</v>
      </c>
      <c r="AS517" s="336">
        <v>1.6665000000000001E-4</v>
      </c>
      <c r="AT517" s="336" t="s">
        <v>1418</v>
      </c>
      <c r="AW517" s="192"/>
      <c r="AX517" s="192"/>
      <c r="AY517" s="178"/>
      <c r="AZ517" s="178"/>
      <c r="BA517" s="178"/>
      <c r="BB517" s="794"/>
      <c r="BC517" s="178"/>
      <c r="BD517" s="178"/>
      <c r="BE517" s="178"/>
      <c r="BF517" s="178"/>
      <c r="BG517" s="794"/>
      <c r="BH517" s="180"/>
      <c r="BI517" s="193"/>
      <c r="BJ517" s="193"/>
      <c r="BK517" s="193"/>
      <c r="BL517" s="180"/>
      <c r="BM517" s="180"/>
      <c r="BN517" s="180"/>
      <c r="BO517" s="180"/>
      <c r="BP517" s="180"/>
      <c r="BQ517" s="180"/>
      <c r="BR517" s="180"/>
      <c r="BS517" s="180"/>
      <c r="BT517" s="181"/>
      <c r="BU517" s="182"/>
      <c r="BV517" s="183"/>
      <c r="BW517" s="179"/>
    </row>
    <row r="518" spans="2:75" customFormat="1" ht="18.75">
      <c r="B518" s="330" t="s">
        <v>209</v>
      </c>
      <c r="C518" s="331">
        <v>27324405000131</v>
      </c>
      <c r="D518" s="332" t="s">
        <v>13</v>
      </c>
      <c r="E518" s="332" t="s">
        <v>615</v>
      </c>
      <c r="F518" s="332" t="s">
        <v>619</v>
      </c>
      <c r="G518" s="333" t="s">
        <v>34</v>
      </c>
      <c r="H518" s="333" t="s">
        <v>1337</v>
      </c>
      <c r="I518" s="333" t="s">
        <v>34</v>
      </c>
      <c r="J518" s="333" t="s">
        <v>611</v>
      </c>
      <c r="K518" s="334" t="s">
        <v>48</v>
      </c>
      <c r="L518" s="335" t="s">
        <v>1418</v>
      </c>
      <c r="M518" s="335" t="s">
        <v>1415</v>
      </c>
      <c r="N518" s="334">
        <v>441996</v>
      </c>
      <c r="O518" s="334" t="s">
        <v>1321</v>
      </c>
      <c r="P518" s="338">
        <v>42868</v>
      </c>
      <c r="Q518" s="339">
        <v>54.628839999999997</v>
      </c>
      <c r="R518" s="339">
        <v>69.335754432000059</v>
      </c>
      <c r="S518" s="334">
        <v>13</v>
      </c>
      <c r="T518" s="336">
        <v>5.3866329097166599E-2</v>
      </c>
      <c r="U518" s="647">
        <v>0.52681455393628107</v>
      </c>
      <c r="V518" s="336">
        <v>6.9690037112125847E-2</v>
      </c>
      <c r="W518" s="647">
        <v>0.59973474578399599</v>
      </c>
      <c r="X518" s="336">
        <v>0.11891348206364083</v>
      </c>
      <c r="Y518" s="647">
        <v>0.77149332873945931</v>
      </c>
      <c r="Z518" s="336">
        <v>0.181466554741885</v>
      </c>
      <c r="AA518" s="647">
        <v>0.95094932923192266</v>
      </c>
      <c r="AB518" s="336">
        <v>4.0955269661409249E-2</v>
      </c>
      <c r="AC518" s="340">
        <v>-1.1356632897173355</v>
      </c>
      <c r="AD518" s="813">
        <v>0</v>
      </c>
      <c r="AE518" s="337" t="s">
        <v>1962</v>
      </c>
      <c r="AF518" s="787" t="s">
        <v>1736</v>
      </c>
      <c r="AG518" s="341" t="s">
        <v>1437</v>
      </c>
      <c r="AH518" s="341" t="s">
        <v>1742</v>
      </c>
      <c r="AI518" s="341">
        <v>25000</v>
      </c>
      <c r="AJ518" s="341">
        <v>10000</v>
      </c>
      <c r="AK518" s="341">
        <v>20000</v>
      </c>
      <c r="AL518" s="336">
        <v>5.5000000000000005E-3</v>
      </c>
      <c r="AM518" s="336">
        <v>0.1</v>
      </c>
      <c r="AN518" s="647" t="s">
        <v>64</v>
      </c>
      <c r="AO518" s="334" t="s">
        <v>1324</v>
      </c>
      <c r="AP518" s="337" t="s">
        <v>1757</v>
      </c>
      <c r="AQ518" s="343" t="s">
        <v>668</v>
      </c>
      <c r="AR518" s="336">
        <v>1.2833333333333299E-3</v>
      </c>
      <c r="AS518" s="336">
        <v>1.2833333333333299E-3</v>
      </c>
      <c r="AT518" s="336" t="s">
        <v>1418</v>
      </c>
      <c r="AW518" s="192"/>
      <c r="AX518" s="192"/>
      <c r="AY518" s="178"/>
      <c r="AZ518" s="178"/>
      <c r="BA518" s="178"/>
      <c r="BB518" s="794"/>
      <c r="BC518" s="178"/>
      <c r="BD518" s="178"/>
      <c r="BE518" s="178"/>
      <c r="BF518" s="178"/>
      <c r="BG518" s="794"/>
      <c r="BH518" s="180"/>
      <c r="BI518" s="193"/>
      <c r="BJ518" s="193"/>
      <c r="BK518" s="193"/>
      <c r="BL518" s="180"/>
      <c r="BM518" s="180"/>
      <c r="BN518" s="180"/>
      <c r="BO518" s="180"/>
      <c r="BP518" s="180"/>
      <c r="BQ518" s="180"/>
      <c r="BR518" s="180"/>
      <c r="BS518" s="180"/>
      <c r="BT518" s="181"/>
      <c r="BU518" s="182"/>
      <c r="BV518" s="183"/>
      <c r="BW518" s="179"/>
    </row>
    <row r="519" spans="2:75" customFormat="1" ht="18.75">
      <c r="B519" s="330" t="s">
        <v>185</v>
      </c>
      <c r="C519" s="331">
        <v>13155995000101</v>
      </c>
      <c r="D519" s="332" t="s">
        <v>14</v>
      </c>
      <c r="E519" s="332" t="s">
        <v>607</v>
      </c>
      <c r="F519" s="332" t="s">
        <v>1418</v>
      </c>
      <c r="G519" s="333" t="s">
        <v>1418</v>
      </c>
      <c r="H519" s="333" t="s">
        <v>34</v>
      </c>
      <c r="I519" s="333" t="s">
        <v>34</v>
      </c>
      <c r="J519" s="333" t="s">
        <v>608</v>
      </c>
      <c r="K519" s="334" t="s">
        <v>48</v>
      </c>
      <c r="L519" s="335" t="s">
        <v>1418</v>
      </c>
      <c r="M519" s="335" t="s">
        <v>1415</v>
      </c>
      <c r="N519" s="334">
        <v>289140</v>
      </c>
      <c r="O519" s="334" t="s">
        <v>1321</v>
      </c>
      <c r="P519" s="338">
        <v>40796</v>
      </c>
      <c r="Q519" s="339">
        <v>156.963436</v>
      </c>
      <c r="R519" s="339">
        <v>146.45988644032909</v>
      </c>
      <c r="S519" s="334">
        <v>14</v>
      </c>
      <c r="T519" s="336">
        <v>0.11858707862972007</v>
      </c>
      <c r="U519" s="647">
        <v>1.1597857135991247</v>
      </c>
      <c r="V519" s="336">
        <v>0.11858416306104247</v>
      </c>
      <c r="W519" s="647">
        <v>1.0205051659392466</v>
      </c>
      <c r="X519" s="336">
        <v>7.8248219747005132E-2</v>
      </c>
      <c r="Y519" s="647">
        <v>0.50766303763811726</v>
      </c>
      <c r="Z519" s="336">
        <v>-1.9819177838151236E-2</v>
      </c>
      <c r="AA519" s="647">
        <v>-0.10385954534666629</v>
      </c>
      <c r="AB519" s="336">
        <v>0.2116094282029079</v>
      </c>
      <c r="AC519" s="340">
        <v>1.126003550132587E-2</v>
      </c>
      <c r="AD519" s="813">
        <v>0</v>
      </c>
      <c r="AE519" s="337" t="s">
        <v>1751</v>
      </c>
      <c r="AF519" s="787" t="s">
        <v>1752</v>
      </c>
      <c r="AG519" s="341" t="s">
        <v>741</v>
      </c>
      <c r="AH519" s="341" t="s">
        <v>1742</v>
      </c>
      <c r="AI519" s="341">
        <v>500</v>
      </c>
      <c r="AJ519" s="341">
        <v>500</v>
      </c>
      <c r="AK519" s="341">
        <v>500</v>
      </c>
      <c r="AL519" s="336">
        <v>2.7999999999999997E-2</v>
      </c>
      <c r="AM519" s="336">
        <v>0</v>
      </c>
      <c r="AN519" s="647" t="s">
        <v>666</v>
      </c>
      <c r="AO519" s="334" t="s">
        <v>1324</v>
      </c>
      <c r="AP519" s="337" t="s">
        <v>1739</v>
      </c>
      <c r="AQ519" s="343" t="s">
        <v>670</v>
      </c>
      <c r="AR519" s="336">
        <v>3.3333333333333301E-3</v>
      </c>
      <c r="AS519" s="336">
        <v>3.3333333333333301E-3</v>
      </c>
      <c r="AT519" s="336" t="s">
        <v>1418</v>
      </c>
      <c r="AW519" s="192"/>
      <c r="AX519" s="192"/>
      <c r="AY519" s="178"/>
      <c r="AZ519" s="178"/>
      <c r="BA519" s="178"/>
      <c r="BB519" s="794"/>
      <c r="BC519" s="178"/>
      <c r="BD519" s="178"/>
      <c r="BE519" s="178"/>
      <c r="BF519" s="178"/>
      <c r="BG519" s="794"/>
      <c r="BH519" s="180"/>
      <c r="BI519" s="193"/>
      <c r="BJ519" s="193"/>
      <c r="BK519" s="193"/>
      <c r="BL519" s="180"/>
      <c r="BM519" s="180"/>
      <c r="BN519" s="180"/>
      <c r="BO519" s="180"/>
      <c r="BP519" s="180"/>
      <c r="BQ519" s="180"/>
      <c r="BR519" s="180"/>
      <c r="BS519" s="180"/>
      <c r="BT519" s="181"/>
      <c r="BU519" s="182"/>
      <c r="BV519" s="183"/>
      <c r="BW519" s="179"/>
    </row>
    <row r="520" spans="2:75" customFormat="1" ht="18.75">
      <c r="B520" s="330" t="s">
        <v>220</v>
      </c>
      <c r="C520" s="331">
        <v>24623392000103</v>
      </c>
      <c r="D520" s="332" t="s">
        <v>14</v>
      </c>
      <c r="E520" s="332" t="s">
        <v>614</v>
      </c>
      <c r="F520" s="332" t="s">
        <v>1418</v>
      </c>
      <c r="G520" s="333" t="s">
        <v>1418</v>
      </c>
      <c r="H520" s="333" t="s">
        <v>1338</v>
      </c>
      <c r="I520" s="333" t="s">
        <v>34</v>
      </c>
      <c r="J520" s="333" t="s">
        <v>608</v>
      </c>
      <c r="K520" s="334" t="s">
        <v>48</v>
      </c>
      <c r="L520" s="335" t="s">
        <v>1418</v>
      </c>
      <c r="M520" s="335" t="s">
        <v>34</v>
      </c>
      <c r="N520" s="334">
        <v>420591</v>
      </c>
      <c r="O520" s="334" t="s">
        <v>1321</v>
      </c>
      <c r="P520" s="338">
        <v>42561</v>
      </c>
      <c r="Q520" s="339">
        <v>20.993637</v>
      </c>
      <c r="R520" s="339">
        <v>18.193723369047618</v>
      </c>
      <c r="S520" s="334">
        <v>14</v>
      </c>
      <c r="T520" s="336">
        <v>0.24103252657631202</v>
      </c>
      <c r="U520" s="647">
        <v>2.3573064120145104</v>
      </c>
      <c r="V520" s="336">
        <v>0.36164770843353788</v>
      </c>
      <c r="W520" s="647">
        <v>3.1122482562577645</v>
      </c>
      <c r="X520" s="336">
        <v>0.4629442353791382</v>
      </c>
      <c r="Y520" s="647">
        <v>3.0035146812221756</v>
      </c>
      <c r="Z520" s="336">
        <v>0.84258004863158087</v>
      </c>
      <c r="AA520" s="647">
        <v>4.4154193218143618</v>
      </c>
      <c r="AB520" s="336">
        <v>0.2290845032279642</v>
      </c>
      <c r="AC520" s="340">
        <v>1.0714224296622521</v>
      </c>
      <c r="AD520" s="813">
        <v>0</v>
      </c>
      <c r="AE520" s="337" t="s">
        <v>1795</v>
      </c>
      <c r="AF520" s="787" t="s">
        <v>1755</v>
      </c>
      <c r="AG520" s="341" t="s">
        <v>1436</v>
      </c>
      <c r="AH520" s="341" t="s">
        <v>1742</v>
      </c>
      <c r="AI520" s="341">
        <v>5000</v>
      </c>
      <c r="AJ520" s="341">
        <v>1000</v>
      </c>
      <c r="AK520" s="341">
        <v>1000</v>
      </c>
      <c r="AL520" s="336">
        <v>0.02</v>
      </c>
      <c r="AM520" s="336">
        <v>0.2</v>
      </c>
      <c r="AN520" s="647" t="s">
        <v>64</v>
      </c>
      <c r="AO520" s="334" t="s">
        <v>1324</v>
      </c>
      <c r="AP520" s="337" t="s">
        <v>1757</v>
      </c>
      <c r="AQ520" s="343" t="s">
        <v>668</v>
      </c>
      <c r="AR520" s="336">
        <v>4.6666666666666697E-3</v>
      </c>
      <c r="AS520" s="336">
        <v>4.6666666666666697E-3</v>
      </c>
      <c r="AT520" s="336" t="s">
        <v>1418</v>
      </c>
      <c r="AW520" s="192"/>
      <c r="AX520" s="192"/>
      <c r="AY520" s="178"/>
      <c r="AZ520" s="178"/>
      <c r="BA520" s="178"/>
      <c r="BB520" s="794"/>
      <c r="BC520" s="178"/>
      <c r="BD520" s="178"/>
      <c r="BE520" s="178"/>
      <c r="BF520" s="178"/>
      <c r="BG520" s="794"/>
      <c r="BH520" s="180"/>
      <c r="BI520" s="193"/>
      <c r="BJ520" s="193"/>
      <c r="BK520" s="193"/>
      <c r="BL520" s="180"/>
      <c r="BM520" s="180"/>
      <c r="BN520" s="180"/>
      <c r="BO520" s="180"/>
      <c r="BP520" s="180"/>
      <c r="BQ520" s="180"/>
      <c r="BR520" s="180"/>
      <c r="BS520" s="180"/>
      <c r="BT520" s="181"/>
      <c r="BU520" s="182"/>
      <c r="BV520" s="183"/>
      <c r="BW520" s="179"/>
    </row>
    <row r="521" spans="2:75" customFormat="1" ht="18.75">
      <c r="B521" s="330" t="s">
        <v>242</v>
      </c>
      <c r="C521" s="331">
        <v>7266253000150</v>
      </c>
      <c r="D521" s="332" t="s">
        <v>14</v>
      </c>
      <c r="E521" s="332" t="s">
        <v>607</v>
      </c>
      <c r="F521" s="332" t="s">
        <v>1418</v>
      </c>
      <c r="G521" s="333" t="s">
        <v>1418</v>
      </c>
      <c r="H521" s="333" t="s">
        <v>34</v>
      </c>
      <c r="I521" s="333" t="s">
        <v>34</v>
      </c>
      <c r="J521" s="333" t="s">
        <v>608</v>
      </c>
      <c r="K521" s="334" t="s">
        <v>48</v>
      </c>
      <c r="L521" s="335" t="s">
        <v>1418</v>
      </c>
      <c r="M521" s="335" t="s">
        <v>34</v>
      </c>
      <c r="N521" s="334">
        <v>156981</v>
      </c>
      <c r="O521" s="334" t="s">
        <v>1321</v>
      </c>
      <c r="P521" s="338">
        <v>38595</v>
      </c>
      <c r="Q521" s="339">
        <v>23.427682999999998</v>
      </c>
      <c r="R521" s="339">
        <v>23.594422559523814</v>
      </c>
      <c r="S521" s="334">
        <v>14</v>
      </c>
      <c r="T521" s="336">
        <v>2.1078689358994263E-2</v>
      </c>
      <c r="U521" s="647">
        <v>0.20615030796305187</v>
      </c>
      <c r="V521" s="336">
        <v>-6.845003457176202E-3</v>
      </c>
      <c r="W521" s="647">
        <v>-5.8906359910172207E-2</v>
      </c>
      <c r="X521" s="336">
        <v>-5.9580413636293961E-2</v>
      </c>
      <c r="Y521" s="647">
        <v>-0.38654903419057224</v>
      </c>
      <c r="Z521" s="336">
        <v>-7.0090403237146548E-2</v>
      </c>
      <c r="AA521" s="647">
        <v>-0.36729865753369695</v>
      </c>
      <c r="AB521" s="336">
        <v>0.22639634118783117</v>
      </c>
      <c r="AC521" s="340">
        <v>-0.54350011223084382</v>
      </c>
      <c r="AD521" s="813">
        <v>11361527000168</v>
      </c>
      <c r="AE521" s="337" t="s">
        <v>1789</v>
      </c>
      <c r="AF521" s="787" t="s">
        <v>1755</v>
      </c>
      <c r="AG521" s="341" t="s">
        <v>1436</v>
      </c>
      <c r="AH521" s="341" t="s">
        <v>1737</v>
      </c>
      <c r="AI521" s="341">
        <v>1000</v>
      </c>
      <c r="AJ521" s="341">
        <v>1000</v>
      </c>
      <c r="AK521" s="341">
        <v>1000</v>
      </c>
      <c r="AL521" s="336">
        <v>0.02</v>
      </c>
      <c r="AM521" s="336">
        <v>0.2</v>
      </c>
      <c r="AN521" s="647" t="s">
        <v>34</v>
      </c>
      <c r="AO521" s="334" t="s">
        <v>1324</v>
      </c>
      <c r="AP521" s="337" t="s">
        <v>1739</v>
      </c>
      <c r="AQ521" s="343" t="s">
        <v>659</v>
      </c>
      <c r="AR521" s="336">
        <v>4.6666666666666697E-3</v>
      </c>
      <c r="AS521" s="336">
        <v>4.6666666666666697E-3</v>
      </c>
      <c r="AT521" s="336" t="s">
        <v>1418</v>
      </c>
      <c r="AW521" s="192"/>
      <c r="AX521" s="192"/>
      <c r="AY521" s="178"/>
      <c r="AZ521" s="178"/>
      <c r="BA521" s="178"/>
      <c r="BB521" s="794"/>
      <c r="BC521" s="178"/>
      <c r="BD521" s="178"/>
      <c r="BE521" s="178"/>
      <c r="BF521" s="178"/>
      <c r="BG521" s="794"/>
      <c r="BH521" s="180"/>
      <c r="BI521" s="193"/>
      <c r="BJ521" s="193"/>
      <c r="BK521" s="193"/>
      <c r="BL521" s="180"/>
      <c r="BM521" s="180"/>
      <c r="BN521" s="180"/>
      <c r="BO521" s="180"/>
      <c r="BP521" s="180"/>
      <c r="BQ521" s="180"/>
      <c r="BR521" s="180"/>
      <c r="BS521" s="180"/>
      <c r="BT521" s="181"/>
      <c r="BU521" s="182"/>
      <c r="BV521" s="183"/>
      <c r="BW521" s="179"/>
    </row>
    <row r="522" spans="2:75" customFormat="1" ht="18.75">
      <c r="B522" s="330" t="s">
        <v>1636</v>
      </c>
      <c r="C522" s="331">
        <v>35591542000160</v>
      </c>
      <c r="D522" s="332" t="s">
        <v>14</v>
      </c>
      <c r="E522" s="332" t="s">
        <v>1418</v>
      </c>
      <c r="F522" s="332" t="s">
        <v>1418</v>
      </c>
      <c r="G522" s="333" t="s">
        <v>1418</v>
      </c>
      <c r="H522" s="333" t="s">
        <v>34</v>
      </c>
      <c r="I522" s="333" t="s">
        <v>1418</v>
      </c>
      <c r="J522" s="333" t="s">
        <v>1418</v>
      </c>
      <c r="K522" s="334" t="s">
        <v>1418</v>
      </c>
      <c r="L522" s="335" t="s">
        <v>1418</v>
      </c>
      <c r="M522" s="335" t="s">
        <v>1418</v>
      </c>
      <c r="N522" s="334">
        <v>530956</v>
      </c>
      <c r="O522" s="334" t="s">
        <v>1321</v>
      </c>
      <c r="P522" s="338">
        <v>43911</v>
      </c>
      <c r="Q522" s="339">
        <v>120.05892783</v>
      </c>
      <c r="R522" s="339">
        <v>115.29066898677419</v>
      </c>
      <c r="S522" s="334">
        <v>14</v>
      </c>
      <c r="T522" s="336">
        <v>-4.8300668707919381E-2</v>
      </c>
      <c r="U522" s="647">
        <v>-0.47238220362644101</v>
      </c>
      <c r="V522" s="336">
        <v>-8.2116640113160888E-2</v>
      </c>
      <c r="W522" s="647">
        <v>-0.70667493265451853</v>
      </c>
      <c r="X522" s="336">
        <v>-0.10547403833869606</v>
      </c>
      <c r="Y522" s="647">
        <v>-0.68430017792233633</v>
      </c>
      <c r="Z522" s="336"/>
      <c r="AA522" s="647"/>
      <c r="AB522" s="336">
        <v>0.24870615806268867</v>
      </c>
      <c r="AC522" s="340">
        <v>-0.79739912772982269</v>
      </c>
      <c r="AD522" s="813">
        <v>73232530000139</v>
      </c>
      <c r="AE522" s="337" t="s">
        <v>1824</v>
      </c>
      <c r="AF522" s="787" t="s">
        <v>1825</v>
      </c>
      <c r="AG522" s="341" t="s">
        <v>1440</v>
      </c>
      <c r="AH522" s="341" t="s">
        <v>1812</v>
      </c>
      <c r="AI522" s="341">
        <v>0</v>
      </c>
      <c r="AJ522" s="341">
        <v>0</v>
      </c>
      <c r="AK522" s="341">
        <v>0</v>
      </c>
      <c r="AL522" s="336">
        <v>0.02</v>
      </c>
      <c r="AM522" s="336">
        <v>0</v>
      </c>
      <c r="AN522" s="647" t="s">
        <v>666</v>
      </c>
      <c r="AO522" s="334" t="s">
        <v>1324</v>
      </c>
      <c r="AP522" s="337" t="s">
        <v>1739</v>
      </c>
      <c r="AQ522" s="343" t="s">
        <v>659</v>
      </c>
      <c r="AR522" s="336">
        <v>0</v>
      </c>
      <c r="AS522" s="336">
        <v>0</v>
      </c>
      <c r="AT522" s="336" t="s">
        <v>1418</v>
      </c>
      <c r="AW522" s="192"/>
      <c r="AX522" s="192"/>
      <c r="AY522" s="178"/>
      <c r="AZ522" s="178"/>
      <c r="BA522" s="178"/>
      <c r="BB522" s="794"/>
      <c r="BC522" s="178"/>
      <c r="BD522" s="178"/>
      <c r="BE522" s="178"/>
      <c r="BF522" s="178"/>
      <c r="BG522" s="794"/>
      <c r="BH522" s="180"/>
      <c r="BI522" s="193"/>
      <c r="BJ522" s="193"/>
      <c r="BK522" s="193"/>
      <c r="BL522" s="212"/>
      <c r="BM522" s="180"/>
      <c r="BN522" s="180"/>
      <c r="BO522" s="180"/>
      <c r="BP522" s="180"/>
      <c r="BQ522" s="180"/>
      <c r="BR522" s="180"/>
      <c r="BS522" s="180"/>
      <c r="BT522" s="181"/>
      <c r="BU522" s="182"/>
      <c r="BV522" s="183"/>
      <c r="BW522" s="179"/>
    </row>
    <row r="523" spans="2:75" customFormat="1" ht="18.75">
      <c r="B523" s="330" t="s">
        <v>590</v>
      </c>
      <c r="C523" s="331">
        <v>6940782000125</v>
      </c>
      <c r="D523" s="332" t="s">
        <v>14</v>
      </c>
      <c r="E523" s="332" t="s">
        <v>614</v>
      </c>
      <c r="F523" s="332" t="s">
        <v>1418</v>
      </c>
      <c r="G523" s="333" t="s">
        <v>1418</v>
      </c>
      <c r="H523" s="333" t="s">
        <v>1338</v>
      </c>
      <c r="I523" s="333" t="s">
        <v>34</v>
      </c>
      <c r="J523" s="333" t="s">
        <v>608</v>
      </c>
      <c r="K523" s="334" t="s">
        <v>48</v>
      </c>
      <c r="L523" s="335" t="s">
        <v>1418</v>
      </c>
      <c r="M523" s="335" t="s">
        <v>34</v>
      </c>
      <c r="N523" s="334">
        <v>141690</v>
      </c>
      <c r="O523" s="334" t="s">
        <v>1321</v>
      </c>
      <c r="P523" s="338">
        <v>38240</v>
      </c>
      <c r="Q523" s="339">
        <v>3.2566489999999999</v>
      </c>
      <c r="R523" s="339">
        <v>6.195802404000001</v>
      </c>
      <c r="S523" s="334">
        <v>14</v>
      </c>
      <c r="T523" s="336">
        <v>4.2764168792666979E-2</v>
      </c>
      <c r="U523" s="647">
        <v>0.41823504375667048</v>
      </c>
      <c r="V523" s="336">
        <v>1.4285487957227394E-2</v>
      </c>
      <c r="W523" s="647">
        <v>0.12293727831775525</v>
      </c>
      <c r="X523" s="336">
        <v>6.2605215644932821E-2</v>
      </c>
      <c r="Y523" s="647">
        <v>0.40617350847157663</v>
      </c>
      <c r="Z523" s="336">
        <v>9.9805298498092609E-2</v>
      </c>
      <c r="AA523" s="647">
        <v>0.52301528397643893</v>
      </c>
      <c r="AB523" s="336">
        <v>0.21117327870387367</v>
      </c>
      <c r="AC523" s="340">
        <v>-0.48261762120363177</v>
      </c>
      <c r="AD523" s="813">
        <v>0</v>
      </c>
      <c r="AE523" s="337" t="s">
        <v>1779</v>
      </c>
      <c r="AF523" s="787" t="s">
        <v>1780</v>
      </c>
      <c r="AG523" s="341" t="s">
        <v>719</v>
      </c>
      <c r="AH523" s="341" t="s">
        <v>1742</v>
      </c>
      <c r="AI523" s="341">
        <v>1000</v>
      </c>
      <c r="AJ523" s="341">
        <v>1000</v>
      </c>
      <c r="AK523" s="341">
        <v>1000</v>
      </c>
      <c r="AL523" s="336">
        <v>1.6E-2</v>
      </c>
      <c r="AM523" s="336">
        <v>0.2</v>
      </c>
      <c r="AN523" s="647" t="s">
        <v>666</v>
      </c>
      <c r="AO523" s="334" t="s">
        <v>1324</v>
      </c>
      <c r="AP523" s="337" t="s">
        <v>1739</v>
      </c>
      <c r="AQ523" s="343" t="s">
        <v>659</v>
      </c>
      <c r="AR523" s="336">
        <v>8.0000000000000002E-3</v>
      </c>
      <c r="AS523" s="336">
        <v>8.0000000000000002E-3</v>
      </c>
      <c r="AT523" s="336" t="s">
        <v>1418</v>
      </c>
      <c r="AW523" s="192"/>
      <c r="AX523" s="192"/>
      <c r="AY523" s="178"/>
      <c r="AZ523" s="178"/>
      <c r="BA523" s="178"/>
      <c r="BB523" s="794"/>
      <c r="BC523" s="178"/>
      <c r="BD523" s="178"/>
      <c r="BE523" s="178"/>
      <c r="BF523" s="178"/>
      <c r="BG523" s="794"/>
      <c r="BH523" s="180"/>
      <c r="BI523" s="193"/>
      <c r="BJ523" s="193"/>
      <c r="BK523" s="193"/>
      <c r="BL523" s="212"/>
      <c r="BM523" s="180"/>
      <c r="BN523" s="180"/>
      <c r="BO523" s="180"/>
      <c r="BP523" s="180"/>
      <c r="BQ523" s="180"/>
      <c r="BR523" s="180"/>
      <c r="BS523" s="180"/>
      <c r="BT523" s="181"/>
      <c r="BU523" s="182"/>
      <c r="BV523" s="183"/>
      <c r="BW523" s="179"/>
    </row>
    <row r="524" spans="2:75" customFormat="1" ht="18.75">
      <c r="B524" s="330" t="s">
        <v>426</v>
      </c>
      <c r="C524" s="331">
        <v>11447072000106</v>
      </c>
      <c r="D524" s="332" t="s">
        <v>14</v>
      </c>
      <c r="E524" s="332" t="s">
        <v>607</v>
      </c>
      <c r="F524" s="332" t="s">
        <v>1418</v>
      </c>
      <c r="G524" s="333" t="s">
        <v>1418</v>
      </c>
      <c r="H524" s="333" t="s">
        <v>34</v>
      </c>
      <c r="I524" s="333" t="s">
        <v>34</v>
      </c>
      <c r="J524" s="333" t="s">
        <v>608</v>
      </c>
      <c r="K524" s="334" t="s">
        <v>48</v>
      </c>
      <c r="L524" s="335" t="s">
        <v>1418</v>
      </c>
      <c r="M524" s="335" t="s">
        <v>34</v>
      </c>
      <c r="N524" s="334">
        <v>242950</v>
      </c>
      <c r="O524" s="334" t="s">
        <v>1321</v>
      </c>
      <c r="P524" s="338">
        <v>40230</v>
      </c>
      <c r="Q524" s="339">
        <v>40.519986000000003</v>
      </c>
      <c r="R524" s="339">
        <v>41.053814541832658</v>
      </c>
      <c r="S524" s="334">
        <v>14</v>
      </c>
      <c r="T524" s="336">
        <v>2.4748042589334274E-2</v>
      </c>
      <c r="U524" s="647">
        <v>0.2420367089425815</v>
      </c>
      <c r="V524" s="336">
        <v>6.7471107560631349E-2</v>
      </c>
      <c r="W524" s="647">
        <v>0.58063920206463993</v>
      </c>
      <c r="X524" s="336">
        <v>0.29206764194505763</v>
      </c>
      <c r="Y524" s="647">
        <v>1.8948922644505903</v>
      </c>
      <c r="Z524" s="336">
        <v>0.22978586044075833</v>
      </c>
      <c r="AA524" s="647">
        <v>1.2041596875188985</v>
      </c>
      <c r="AB524" s="336">
        <v>0.20634644194281623</v>
      </c>
      <c r="AC524" s="340">
        <v>-0.23615781967268185</v>
      </c>
      <c r="AD524" s="813">
        <v>0</v>
      </c>
      <c r="AE524" s="337" t="s">
        <v>1835</v>
      </c>
      <c r="AF524" s="787" t="s">
        <v>1755</v>
      </c>
      <c r="AG524" s="341" t="s">
        <v>1436</v>
      </c>
      <c r="AH524" s="341" t="s">
        <v>1742</v>
      </c>
      <c r="AI524" s="341">
        <v>500</v>
      </c>
      <c r="AJ524" s="341">
        <v>500</v>
      </c>
      <c r="AK524" s="341">
        <v>500</v>
      </c>
      <c r="AL524" s="336">
        <v>0.02</v>
      </c>
      <c r="AM524" s="336">
        <v>0.2</v>
      </c>
      <c r="AN524" s="647" t="s">
        <v>2152</v>
      </c>
      <c r="AO524" s="334" t="s">
        <v>1324</v>
      </c>
      <c r="AP524" s="337" t="s">
        <v>1739</v>
      </c>
      <c r="AQ524" s="343" t="s">
        <v>659</v>
      </c>
      <c r="AR524" s="336">
        <v>6.6666666666666697E-3</v>
      </c>
      <c r="AS524" s="336">
        <v>6.6666666666666697E-3</v>
      </c>
      <c r="AT524" s="336" t="s">
        <v>1418</v>
      </c>
      <c r="AW524" s="192"/>
      <c r="AX524" s="192"/>
      <c r="AY524" s="178"/>
      <c r="AZ524" s="178"/>
      <c r="BA524" s="178"/>
      <c r="BB524" s="794"/>
      <c r="BC524" s="178"/>
      <c r="BD524" s="178"/>
      <c r="BE524" s="178"/>
      <c r="BF524" s="178"/>
      <c r="BG524" s="794"/>
      <c r="BH524" s="180"/>
      <c r="BI524" s="193"/>
      <c r="BJ524" s="193"/>
      <c r="BK524" s="193"/>
      <c r="BL524" s="212"/>
      <c r="BM524" s="180"/>
      <c r="BN524" s="180"/>
      <c r="BO524" s="180"/>
      <c r="BP524" s="180"/>
      <c r="BQ524" s="180"/>
      <c r="BR524" s="180"/>
      <c r="BS524" s="180"/>
      <c r="BT524" s="181"/>
      <c r="BU524" s="182"/>
      <c r="BV524" s="183"/>
      <c r="BW524" s="179"/>
    </row>
    <row r="525" spans="2:75" customFormat="1" ht="18.75">
      <c r="B525" s="330" t="s">
        <v>1253</v>
      </c>
      <c r="C525" s="331">
        <v>31132367000192</v>
      </c>
      <c r="D525" s="332" t="s">
        <v>14</v>
      </c>
      <c r="E525" s="332" t="s">
        <v>607</v>
      </c>
      <c r="F525" s="332" t="s">
        <v>1418</v>
      </c>
      <c r="G525" s="333" t="s">
        <v>1418</v>
      </c>
      <c r="H525" s="333" t="s">
        <v>34</v>
      </c>
      <c r="I525" s="333" t="s">
        <v>34</v>
      </c>
      <c r="J525" s="333" t="s">
        <v>608</v>
      </c>
      <c r="K525" s="334" t="s">
        <v>48</v>
      </c>
      <c r="L525" s="335" t="s">
        <v>1418</v>
      </c>
      <c r="M525" s="335" t="s">
        <v>1415</v>
      </c>
      <c r="N525" s="334">
        <v>484687</v>
      </c>
      <c r="O525" s="334" t="s">
        <v>1321</v>
      </c>
      <c r="P525" s="338">
        <v>43476</v>
      </c>
      <c r="Q525" s="339">
        <v>30.39436216</v>
      </c>
      <c r="R525" s="339">
        <v>28.315273962390421</v>
      </c>
      <c r="S525" s="334">
        <v>14</v>
      </c>
      <c r="T525" s="336">
        <v>7.9727798209257461E-2</v>
      </c>
      <c r="U525" s="647">
        <v>0.77974061262216421</v>
      </c>
      <c r="V525" s="336">
        <v>9.1328935411417955E-2</v>
      </c>
      <c r="W525" s="647">
        <v>0.78595360443794893</v>
      </c>
      <c r="X525" s="336">
        <v>0.15030245577078727</v>
      </c>
      <c r="Y525" s="647">
        <v>0.97514041223905357</v>
      </c>
      <c r="Z525" s="336">
        <v>0.25162445839254532</v>
      </c>
      <c r="AA525" s="647">
        <v>1.3186017129552479</v>
      </c>
      <c r="AB525" s="336">
        <v>0.28631218459002278</v>
      </c>
      <c r="AC525" s="340">
        <v>-8.6871950669022424E-2</v>
      </c>
      <c r="AD525" s="813">
        <v>0</v>
      </c>
      <c r="AE525" s="337" t="s">
        <v>1895</v>
      </c>
      <c r="AF525" s="787" t="s">
        <v>1736</v>
      </c>
      <c r="AG525" s="341" t="s">
        <v>1437</v>
      </c>
      <c r="AH525" s="341" t="s">
        <v>1742</v>
      </c>
      <c r="AI525" s="341">
        <v>500</v>
      </c>
      <c r="AJ525" s="341">
        <v>100</v>
      </c>
      <c r="AK525" s="341">
        <v>100</v>
      </c>
      <c r="AL525" s="336">
        <v>2.5000000000000001E-2</v>
      </c>
      <c r="AM525" s="336">
        <v>0.2</v>
      </c>
      <c r="AN525" s="647" t="s">
        <v>2152</v>
      </c>
      <c r="AO525" s="334" t="s">
        <v>1324</v>
      </c>
      <c r="AP525" s="337" t="s">
        <v>1739</v>
      </c>
      <c r="AQ525" s="343" t="s">
        <v>659</v>
      </c>
      <c r="AR525" s="336">
        <v>3.3333333333333301E-3</v>
      </c>
      <c r="AS525" s="336">
        <v>3.3333333333333301E-3</v>
      </c>
      <c r="AT525" s="336" t="s">
        <v>1418</v>
      </c>
      <c r="AW525" s="192"/>
      <c r="AX525" s="192"/>
      <c r="AY525" s="178"/>
      <c r="AZ525" s="178"/>
      <c r="BA525" s="178"/>
      <c r="BB525" s="794"/>
      <c r="BC525" s="178"/>
      <c r="BD525" s="178"/>
      <c r="BE525" s="178"/>
      <c r="BF525" s="178"/>
      <c r="BG525" s="794"/>
      <c r="BH525" s="180"/>
      <c r="BI525" s="193"/>
      <c r="BJ525" s="193"/>
      <c r="BK525" s="193"/>
      <c r="BL525" s="180"/>
      <c r="BM525" s="180"/>
      <c r="BN525" s="180"/>
      <c r="BO525" s="180"/>
      <c r="BP525" s="180"/>
      <c r="BQ525" s="180"/>
      <c r="BR525" s="180"/>
      <c r="BS525" s="180"/>
      <c r="BT525" s="181"/>
      <c r="BU525" s="182"/>
      <c r="BV525" s="183"/>
      <c r="BW525" s="179"/>
    </row>
    <row r="526" spans="2:75" customFormat="1" ht="18.75">
      <c r="B526" s="330" t="s">
        <v>1256</v>
      </c>
      <c r="C526" s="331">
        <v>12287682000144</v>
      </c>
      <c r="D526" s="332" t="s">
        <v>14</v>
      </c>
      <c r="E526" s="332" t="s">
        <v>607</v>
      </c>
      <c r="F526" s="332" t="s">
        <v>1418</v>
      </c>
      <c r="G526" s="333" t="s">
        <v>1418</v>
      </c>
      <c r="H526" s="333" t="s">
        <v>34</v>
      </c>
      <c r="I526" s="333" t="s">
        <v>34</v>
      </c>
      <c r="J526" s="333" t="s">
        <v>608</v>
      </c>
      <c r="K526" s="334" t="s">
        <v>48</v>
      </c>
      <c r="L526" s="335" t="s">
        <v>1418</v>
      </c>
      <c r="M526" s="335" t="s">
        <v>34</v>
      </c>
      <c r="N526" s="334">
        <v>270466</v>
      </c>
      <c r="O526" s="334" t="s">
        <v>1321</v>
      </c>
      <c r="P526" s="338">
        <v>40632</v>
      </c>
      <c r="Q526" s="339">
        <v>86.861717999999996</v>
      </c>
      <c r="R526" s="339">
        <v>96.956605088000003</v>
      </c>
      <c r="S526" s="334">
        <v>14</v>
      </c>
      <c r="T526" s="336">
        <v>0.17207070491760068</v>
      </c>
      <c r="U526" s="647">
        <v>1.682857420878815</v>
      </c>
      <c r="V526" s="336">
        <v>0.17324498655692055</v>
      </c>
      <c r="W526" s="647">
        <v>1.4909023194218975</v>
      </c>
      <c r="X526" s="336">
        <v>0.24759391227242733</v>
      </c>
      <c r="Y526" s="647">
        <v>1.6063531925879604</v>
      </c>
      <c r="Z526" s="336">
        <v>0.17614533873950089</v>
      </c>
      <c r="AA526" s="647">
        <v>0.92306426360446914</v>
      </c>
      <c r="AB526" s="336">
        <v>0.1871768640798494</v>
      </c>
      <c r="AC526" s="340">
        <v>0.30475750008036995</v>
      </c>
      <c r="AD526" s="813">
        <v>0</v>
      </c>
      <c r="AE526" s="337" t="s">
        <v>1850</v>
      </c>
      <c r="AF526" s="787" t="s">
        <v>1780</v>
      </c>
      <c r="AG526" s="341" t="s">
        <v>719</v>
      </c>
      <c r="AH526" s="341" t="s">
        <v>1742</v>
      </c>
      <c r="AI526" s="341">
        <v>500</v>
      </c>
      <c r="AJ526" s="341">
        <v>500</v>
      </c>
      <c r="AK526" s="341">
        <v>500</v>
      </c>
      <c r="AL526" s="336">
        <v>2.9700000000000001E-2</v>
      </c>
      <c r="AM526" s="336">
        <v>0</v>
      </c>
      <c r="AN526" s="647" t="s">
        <v>2147</v>
      </c>
      <c r="AO526" s="334" t="s">
        <v>1324</v>
      </c>
      <c r="AP526" s="337" t="s">
        <v>1739</v>
      </c>
      <c r="AQ526" s="343" t="s">
        <v>667</v>
      </c>
      <c r="AR526" s="336">
        <v>7.4174999999999996E-3</v>
      </c>
      <c r="AS526" s="336">
        <v>7.4174999999999996E-3</v>
      </c>
      <c r="AT526" s="336" t="s">
        <v>1418</v>
      </c>
      <c r="AW526" s="192"/>
      <c r="AX526" s="192"/>
      <c r="AY526" s="178"/>
      <c r="AZ526" s="178"/>
      <c r="BA526" s="178"/>
      <c r="BB526" s="794"/>
      <c r="BC526" s="178"/>
      <c r="BD526" s="178"/>
      <c r="BE526" s="178"/>
      <c r="BF526" s="178"/>
      <c r="BG526" s="794"/>
      <c r="BH526" s="180"/>
      <c r="BI526" s="193"/>
      <c r="BJ526" s="193"/>
      <c r="BK526" s="193"/>
      <c r="BL526" s="180"/>
      <c r="BM526" s="180"/>
      <c r="BN526" s="180"/>
      <c r="BO526" s="180"/>
      <c r="BP526" s="180"/>
      <c r="BQ526" s="180"/>
      <c r="BR526" s="180"/>
      <c r="BS526" s="180"/>
      <c r="BT526" s="181"/>
      <c r="BU526" s="182"/>
      <c r="BV526" s="183"/>
      <c r="BW526" s="179"/>
    </row>
    <row r="527" spans="2:75" customFormat="1" ht="18.75">
      <c r="B527" s="330" t="s">
        <v>1574</v>
      </c>
      <c r="C527" s="331">
        <v>4147027000162</v>
      </c>
      <c r="D527" s="332" t="s">
        <v>13</v>
      </c>
      <c r="E527" s="332" t="s">
        <v>615</v>
      </c>
      <c r="F527" s="332" t="s">
        <v>619</v>
      </c>
      <c r="G527" s="333" t="s">
        <v>34</v>
      </c>
      <c r="H527" s="333" t="s">
        <v>1338</v>
      </c>
      <c r="I527" s="333" t="s">
        <v>34</v>
      </c>
      <c r="J527" s="333" t="s">
        <v>611</v>
      </c>
      <c r="K527" s="334" t="s">
        <v>48</v>
      </c>
      <c r="L527" s="335" t="s">
        <v>1418</v>
      </c>
      <c r="M527" s="335" t="s">
        <v>1418</v>
      </c>
      <c r="N527" s="334">
        <v>97081</v>
      </c>
      <c r="O527" s="334" t="s">
        <v>1324</v>
      </c>
      <c r="P527" s="338">
        <v>37198</v>
      </c>
      <c r="Q527" s="339">
        <v>109.485472</v>
      </c>
      <c r="R527" s="339">
        <v>111.15557674999998</v>
      </c>
      <c r="S527" s="334">
        <v>14</v>
      </c>
      <c r="T527" s="336">
        <v>0.15905215817359175</v>
      </c>
      <c r="U527" s="647">
        <v>1.5555355853129968</v>
      </c>
      <c r="V527" s="336">
        <v>0.16105219551990535</v>
      </c>
      <c r="W527" s="647">
        <v>1.3859742588841115</v>
      </c>
      <c r="X527" s="336">
        <v>0.18770863197683174</v>
      </c>
      <c r="Y527" s="647">
        <v>1.2178262279749958</v>
      </c>
      <c r="Z527" s="336">
        <v>0.20951313688653217</v>
      </c>
      <c r="AA527" s="647">
        <v>1.0979234012069841</v>
      </c>
      <c r="AB527" s="336">
        <v>7.7680394416521137E-2</v>
      </c>
      <c r="AC527" s="340">
        <v>0.57737557165780806</v>
      </c>
      <c r="AD527" s="813">
        <v>22188046000119</v>
      </c>
      <c r="AE527" s="337" t="s">
        <v>1740</v>
      </c>
      <c r="AF527" s="787" t="s">
        <v>1741</v>
      </c>
      <c r="AG527" s="341" t="s">
        <v>1554</v>
      </c>
      <c r="AH527" s="341" t="s">
        <v>1742</v>
      </c>
      <c r="AI527" s="341">
        <v>100000</v>
      </c>
      <c r="AJ527" s="341">
        <v>50000</v>
      </c>
      <c r="AK527" s="341">
        <v>100000</v>
      </c>
      <c r="AL527" s="336">
        <v>0.02</v>
      </c>
      <c r="AM527" s="336">
        <v>0</v>
      </c>
      <c r="AN527" s="647" t="s">
        <v>64</v>
      </c>
      <c r="AO527" s="334" t="s">
        <v>1324</v>
      </c>
      <c r="AP527" s="337" t="s">
        <v>1757</v>
      </c>
      <c r="AQ527" s="343" t="s">
        <v>664</v>
      </c>
      <c r="AR527" s="336">
        <v>0</v>
      </c>
      <c r="AS527" s="336">
        <v>0</v>
      </c>
      <c r="AT527" s="336" t="s">
        <v>1418</v>
      </c>
      <c r="AW527" s="192"/>
      <c r="AX527" s="192"/>
      <c r="AY527" s="178"/>
      <c r="AZ527" s="178"/>
      <c r="BA527" s="178"/>
      <c r="BB527" s="794"/>
      <c r="BC527" s="178"/>
      <c r="BD527" s="178"/>
      <c r="BE527" s="178"/>
      <c r="BF527" s="178"/>
      <c r="BG527" s="794"/>
      <c r="BH527" s="180"/>
      <c r="BI527" s="193"/>
      <c r="BJ527" s="193"/>
      <c r="BK527" s="193"/>
      <c r="BL527" s="180"/>
      <c r="BM527" s="180"/>
      <c r="BN527" s="180"/>
      <c r="BO527" s="180"/>
      <c r="BP527" s="180"/>
      <c r="BQ527" s="180"/>
      <c r="BR527" s="180"/>
      <c r="BS527" s="180"/>
      <c r="BT527" s="181"/>
      <c r="BU527" s="182"/>
      <c r="BV527" s="183"/>
      <c r="BW527" s="179"/>
    </row>
    <row r="528" spans="2:75" customFormat="1" ht="18.75">
      <c r="B528" s="330" t="s">
        <v>894</v>
      </c>
      <c r="C528" s="331">
        <v>44479860000125</v>
      </c>
      <c r="D528" s="332" t="s">
        <v>14</v>
      </c>
      <c r="E528" s="332" t="s">
        <v>607</v>
      </c>
      <c r="F528" s="332" t="s">
        <v>1418</v>
      </c>
      <c r="G528" s="333" t="s">
        <v>1418</v>
      </c>
      <c r="H528" s="333" t="s">
        <v>34</v>
      </c>
      <c r="I528" s="333" t="s">
        <v>34</v>
      </c>
      <c r="J528" s="333" t="s">
        <v>611</v>
      </c>
      <c r="K528" s="334" t="s">
        <v>49</v>
      </c>
      <c r="L528" s="335" t="s">
        <v>1418</v>
      </c>
      <c r="M528" s="335" t="s">
        <v>34</v>
      </c>
      <c r="N528" s="334">
        <v>631256</v>
      </c>
      <c r="O528" s="334" t="s">
        <v>1321</v>
      </c>
      <c r="P528" s="338">
        <v>44547</v>
      </c>
      <c r="Q528" s="339">
        <v>20.11414886</v>
      </c>
      <c r="R528" s="339">
        <v>19.38928902</v>
      </c>
      <c r="S528" s="334">
        <v>15</v>
      </c>
      <c r="T528" s="336">
        <v>2.5861619608718467E-2</v>
      </c>
      <c r="U528" s="647">
        <v>0.25292753054808487</v>
      </c>
      <c r="V528" s="336"/>
      <c r="W528" s="647"/>
      <c r="X528" s="336"/>
      <c r="Y528" s="647"/>
      <c r="Z528" s="336"/>
      <c r="AA528" s="647"/>
      <c r="AB528" s="336">
        <v>0.39385352359705267</v>
      </c>
      <c r="AC528" s="340"/>
      <c r="AD528" s="813">
        <v>44417189000198</v>
      </c>
      <c r="AE528" s="337" t="s">
        <v>2080</v>
      </c>
      <c r="AF528" s="787" t="s">
        <v>1755</v>
      </c>
      <c r="AG528" s="341" t="s">
        <v>1436</v>
      </c>
      <c r="AH528" s="341" t="s">
        <v>1742</v>
      </c>
      <c r="AI528" s="341">
        <v>5000</v>
      </c>
      <c r="AJ528" s="341">
        <v>1000</v>
      </c>
      <c r="AK528" s="341">
        <v>5000</v>
      </c>
      <c r="AL528" s="336">
        <v>0</v>
      </c>
      <c r="AM528" s="336">
        <v>0</v>
      </c>
      <c r="AN528" s="647" t="s">
        <v>2152</v>
      </c>
      <c r="AO528" s="334" t="s">
        <v>1324</v>
      </c>
      <c r="AP528" s="337" t="s">
        <v>1739</v>
      </c>
      <c r="AQ528" s="343" t="s">
        <v>659</v>
      </c>
      <c r="AR528" s="336">
        <v>4.4327000000000004E-3</v>
      </c>
      <c r="AS528" s="336">
        <v>4.4327000000000004E-3</v>
      </c>
      <c r="AT528" s="336" t="s">
        <v>1418</v>
      </c>
      <c r="AW528" s="192"/>
      <c r="AX528" s="192"/>
      <c r="AY528" s="178"/>
      <c r="AZ528" s="178"/>
      <c r="BA528" s="178"/>
      <c r="BB528" s="794"/>
      <c r="BC528" s="178"/>
      <c r="BD528" s="178"/>
      <c r="BE528" s="178"/>
      <c r="BF528" s="178"/>
      <c r="BG528" s="794"/>
      <c r="BH528" s="180"/>
      <c r="BI528" s="193"/>
      <c r="BJ528" s="193"/>
      <c r="BK528" s="193"/>
      <c r="BL528" s="180"/>
      <c r="BM528" s="180"/>
      <c r="BN528" s="180"/>
      <c r="BO528" s="180"/>
      <c r="BP528" s="180"/>
      <c r="BQ528" s="180"/>
      <c r="BR528" s="180"/>
      <c r="BS528" s="180"/>
      <c r="BT528" s="181"/>
      <c r="BU528" s="182"/>
      <c r="BV528" s="183"/>
      <c r="BW528" s="179"/>
    </row>
    <row r="529" spans="2:75" customFormat="1" ht="18.75">
      <c r="B529" s="330" t="s">
        <v>895</v>
      </c>
      <c r="C529" s="331">
        <v>44515610000101</v>
      </c>
      <c r="D529" s="332" t="s">
        <v>14</v>
      </c>
      <c r="E529" s="332" t="s">
        <v>607</v>
      </c>
      <c r="F529" s="332" t="s">
        <v>1418</v>
      </c>
      <c r="G529" s="333" t="s">
        <v>1418</v>
      </c>
      <c r="H529" s="333" t="s">
        <v>34</v>
      </c>
      <c r="I529" s="333" t="s">
        <v>34</v>
      </c>
      <c r="J529" s="333" t="s">
        <v>611</v>
      </c>
      <c r="K529" s="334" t="s">
        <v>48</v>
      </c>
      <c r="L529" s="335" t="s">
        <v>1418</v>
      </c>
      <c r="M529" s="335" t="s">
        <v>34</v>
      </c>
      <c r="N529" s="334">
        <v>631507</v>
      </c>
      <c r="O529" s="334" t="s">
        <v>1321</v>
      </c>
      <c r="P529" s="338">
        <v>44555</v>
      </c>
      <c r="Q529" s="339">
        <v>21.345317680000001</v>
      </c>
      <c r="R529" s="339">
        <v>22.814159494472353</v>
      </c>
      <c r="S529" s="334">
        <v>15</v>
      </c>
      <c r="T529" s="336">
        <v>-0.15166510000000011</v>
      </c>
      <c r="U529" s="647">
        <v>-1.4832899019362407</v>
      </c>
      <c r="V529" s="336"/>
      <c r="W529" s="647"/>
      <c r="X529" s="336"/>
      <c r="Y529" s="647"/>
      <c r="Z529" s="336"/>
      <c r="AA529" s="647"/>
      <c r="AB529" s="336">
        <v>0.17943332685182428</v>
      </c>
      <c r="AC529" s="340"/>
      <c r="AD529" s="813">
        <v>44417189000198</v>
      </c>
      <c r="AE529" s="337" t="s">
        <v>2080</v>
      </c>
      <c r="AF529" s="787" t="s">
        <v>1755</v>
      </c>
      <c r="AG529" s="341" t="s">
        <v>1436</v>
      </c>
      <c r="AH529" s="341" t="s">
        <v>1742</v>
      </c>
      <c r="AI529" s="341">
        <v>5000</v>
      </c>
      <c r="AJ529" s="341">
        <v>1000</v>
      </c>
      <c r="AK529" s="341">
        <v>5000</v>
      </c>
      <c r="AL529" s="336">
        <v>0</v>
      </c>
      <c r="AM529" s="336">
        <v>0</v>
      </c>
      <c r="AN529" s="647" t="s">
        <v>2152</v>
      </c>
      <c r="AO529" s="334" t="s">
        <v>1324</v>
      </c>
      <c r="AP529" s="337" t="s">
        <v>1739</v>
      </c>
      <c r="AQ529" s="343" t="s">
        <v>659</v>
      </c>
      <c r="AR529" s="336">
        <v>4.4327000000000004E-3</v>
      </c>
      <c r="AS529" s="336">
        <v>4.4327000000000004E-3</v>
      </c>
      <c r="AT529" s="336" t="s">
        <v>1418</v>
      </c>
      <c r="AW529" s="192"/>
      <c r="AX529" s="192"/>
      <c r="AY529" s="178"/>
      <c r="AZ529" s="178"/>
      <c r="BA529" s="178"/>
      <c r="BB529" s="794"/>
      <c r="BC529" s="178"/>
      <c r="BD529" s="178"/>
      <c r="BE529" s="178"/>
      <c r="BF529" s="178"/>
      <c r="BG529" s="794"/>
      <c r="BH529" s="180"/>
      <c r="BI529" s="193"/>
      <c r="BJ529" s="193"/>
      <c r="BK529" s="193"/>
      <c r="BL529" s="180"/>
      <c r="BM529" s="180"/>
      <c r="BN529" s="180"/>
      <c r="BO529" s="180"/>
      <c r="BP529" s="180"/>
      <c r="BQ529" s="180"/>
      <c r="BR529" s="180"/>
      <c r="BS529" s="180"/>
      <c r="BT529" s="181"/>
      <c r="BU529" s="182"/>
      <c r="BV529" s="183"/>
      <c r="BW529" s="179"/>
    </row>
    <row r="530" spans="2:75" customFormat="1" ht="18.75">
      <c r="B530" s="330" t="s">
        <v>902</v>
      </c>
      <c r="C530" s="331">
        <v>11701977000152</v>
      </c>
      <c r="D530" s="332" t="s">
        <v>11</v>
      </c>
      <c r="E530" s="332" t="s">
        <v>620</v>
      </c>
      <c r="F530" s="332" t="s">
        <v>1418</v>
      </c>
      <c r="G530" s="333" t="s">
        <v>738</v>
      </c>
      <c r="H530" s="333" t="s">
        <v>34</v>
      </c>
      <c r="I530" s="333" t="s">
        <v>34</v>
      </c>
      <c r="J530" s="333" t="s">
        <v>1418</v>
      </c>
      <c r="K530" s="334" t="s">
        <v>48</v>
      </c>
      <c r="L530" s="335" t="s">
        <v>1418</v>
      </c>
      <c r="M530" s="335" t="s">
        <v>34</v>
      </c>
      <c r="N530" s="334">
        <v>259047</v>
      </c>
      <c r="O530" s="334" t="s">
        <v>1321</v>
      </c>
      <c r="P530" s="338">
        <v>40472</v>
      </c>
      <c r="Q530" s="339">
        <v>20.500837000000001</v>
      </c>
      <c r="R530" s="339">
        <v>20.905393946938773</v>
      </c>
      <c r="S530" s="334">
        <v>15</v>
      </c>
      <c r="T530" s="336">
        <v>8.5315279581069881E-2</v>
      </c>
      <c r="U530" s="647">
        <v>0.83438637289309148</v>
      </c>
      <c r="V530" s="336">
        <v>0.10300804680649622</v>
      </c>
      <c r="W530" s="647">
        <v>0.88646106854276419</v>
      </c>
      <c r="X530" s="336">
        <v>0.15444855667281443</v>
      </c>
      <c r="Y530" s="647">
        <v>1.0020397102049707</v>
      </c>
      <c r="Z530" s="336">
        <v>0.19806306644202087</v>
      </c>
      <c r="AA530" s="647">
        <v>1.0379209570962564</v>
      </c>
      <c r="AB530" s="336">
        <v>4.2960797333301493E-2</v>
      </c>
      <c r="AC530" s="340">
        <v>-0.30710292637746855</v>
      </c>
      <c r="AD530" s="813">
        <v>0</v>
      </c>
      <c r="AE530" s="337" t="s">
        <v>1773</v>
      </c>
      <c r="AF530" s="787" t="s">
        <v>1736</v>
      </c>
      <c r="AG530" s="341" t="s">
        <v>1437</v>
      </c>
      <c r="AH530" s="341" t="s">
        <v>1742</v>
      </c>
      <c r="AI530" s="341">
        <v>1000</v>
      </c>
      <c r="AJ530" s="341">
        <v>1000</v>
      </c>
      <c r="AK530" s="341">
        <v>1000</v>
      </c>
      <c r="AL530" s="336">
        <v>1.1200000000000002E-2</v>
      </c>
      <c r="AM530" s="336">
        <v>0.1</v>
      </c>
      <c r="AN530" s="647" t="s">
        <v>64</v>
      </c>
      <c r="AO530" s="334" t="s">
        <v>1324</v>
      </c>
      <c r="AP530" s="337" t="s">
        <v>1757</v>
      </c>
      <c r="AQ530" s="343" t="s">
        <v>686</v>
      </c>
      <c r="AR530" s="336">
        <v>1.66666666666667E-3</v>
      </c>
      <c r="AS530" s="336">
        <v>1.66666666666667E-3</v>
      </c>
      <c r="AT530" s="336" t="s">
        <v>1418</v>
      </c>
      <c r="AW530" s="192"/>
      <c r="AX530" s="192"/>
      <c r="AY530" s="178"/>
      <c r="AZ530" s="178"/>
      <c r="BA530" s="178"/>
      <c r="BB530" s="794"/>
      <c r="BC530" s="178"/>
      <c r="BD530" s="178"/>
      <c r="BE530" s="178"/>
      <c r="BF530" s="178"/>
      <c r="BG530" s="794"/>
      <c r="BH530" s="180"/>
      <c r="BI530" s="193"/>
      <c r="BJ530" s="193"/>
      <c r="BK530" s="193"/>
      <c r="BL530" s="180"/>
      <c r="BM530" s="180"/>
      <c r="BN530" s="180"/>
      <c r="BO530" s="180"/>
      <c r="BP530" s="180"/>
      <c r="BQ530" s="180"/>
      <c r="BR530" s="180"/>
      <c r="BS530" s="180"/>
      <c r="BT530" s="181"/>
      <c r="BU530" s="182"/>
      <c r="BV530" s="183"/>
      <c r="BW530" s="179"/>
    </row>
    <row r="531" spans="2:75" customFormat="1" ht="18.75">
      <c r="B531" s="330" t="s">
        <v>909</v>
      </c>
      <c r="C531" s="331">
        <v>11182064000177</v>
      </c>
      <c r="D531" s="332" t="s">
        <v>14</v>
      </c>
      <c r="E531" s="332" t="s">
        <v>607</v>
      </c>
      <c r="F531" s="332" t="s">
        <v>1418</v>
      </c>
      <c r="G531" s="333" t="s">
        <v>1418</v>
      </c>
      <c r="H531" s="333" t="s">
        <v>34</v>
      </c>
      <c r="I531" s="333" t="s">
        <v>34</v>
      </c>
      <c r="J531" s="333" t="s">
        <v>608</v>
      </c>
      <c r="K531" s="334" t="s">
        <v>48</v>
      </c>
      <c r="L531" s="335" t="s">
        <v>1418</v>
      </c>
      <c r="M531" s="335" t="s">
        <v>34</v>
      </c>
      <c r="N531" s="334">
        <v>236942</v>
      </c>
      <c r="O531" s="334" t="s">
        <v>1321</v>
      </c>
      <c r="P531" s="338">
        <v>40104</v>
      </c>
      <c r="Q531" s="339">
        <v>1352.1509140000001</v>
      </c>
      <c r="R531" s="339">
        <v>1181.4029256374506</v>
      </c>
      <c r="S531" s="334">
        <v>15</v>
      </c>
      <c r="T531" s="336">
        <v>0.16021504599554848</v>
      </c>
      <c r="U531" s="647">
        <v>1.5669086682661155</v>
      </c>
      <c r="V531" s="336">
        <v>0.17711472686971552</v>
      </c>
      <c r="W531" s="647">
        <v>1.5242043209549168</v>
      </c>
      <c r="X531" s="336">
        <v>0.27618123471882683</v>
      </c>
      <c r="Y531" s="647">
        <v>1.7918235713135411</v>
      </c>
      <c r="Z531" s="336">
        <v>0.18461774147104748</v>
      </c>
      <c r="AA531" s="647">
        <v>0.96746266917295998</v>
      </c>
      <c r="AB531" s="336">
        <v>0.17825394724250407</v>
      </c>
      <c r="AC531" s="340">
        <v>0.34172198947035992</v>
      </c>
      <c r="AD531" s="813">
        <v>0</v>
      </c>
      <c r="AE531" s="337" t="s">
        <v>1831</v>
      </c>
      <c r="AF531" s="787" t="s">
        <v>1780</v>
      </c>
      <c r="AG531" s="341" t="s">
        <v>719</v>
      </c>
      <c r="AH531" s="341" t="s">
        <v>1742</v>
      </c>
      <c r="AI531" s="341">
        <v>1000</v>
      </c>
      <c r="AJ531" s="341">
        <v>1000</v>
      </c>
      <c r="AK531" s="341">
        <v>1000</v>
      </c>
      <c r="AL531" s="336">
        <v>0.02</v>
      </c>
      <c r="AM531" s="336">
        <v>0</v>
      </c>
      <c r="AN531" s="647" t="s">
        <v>666</v>
      </c>
      <c r="AO531" s="334" t="s">
        <v>1324</v>
      </c>
      <c r="AP531" s="337" t="s">
        <v>1739</v>
      </c>
      <c r="AQ531" s="343" t="s">
        <v>659</v>
      </c>
      <c r="AR531" s="336">
        <v>4.0000000000000001E-3</v>
      </c>
      <c r="AS531" s="336">
        <v>4.0000000000000001E-3</v>
      </c>
      <c r="AT531" s="336" t="s">
        <v>1418</v>
      </c>
      <c r="AW531" s="192"/>
      <c r="AX531" s="192"/>
      <c r="AY531" s="178"/>
      <c r="AZ531" s="178"/>
      <c r="BA531" s="178"/>
      <c r="BB531" s="794"/>
      <c r="BC531" s="178"/>
      <c r="BD531" s="178"/>
      <c r="BE531" s="178"/>
      <c r="BF531" s="178"/>
      <c r="BG531" s="794"/>
      <c r="BH531" s="180"/>
      <c r="BI531" s="193"/>
      <c r="BJ531" s="193"/>
      <c r="BK531" s="193"/>
      <c r="BL531" s="180"/>
      <c r="BM531" s="180"/>
      <c r="BN531" s="180"/>
      <c r="BO531" s="180"/>
      <c r="BP531" s="180"/>
      <c r="BQ531" s="180"/>
      <c r="BR531" s="180"/>
      <c r="BS531" s="180"/>
      <c r="BT531" s="181"/>
      <c r="BU531" s="182"/>
      <c r="BV531" s="183"/>
      <c r="BW531" s="179"/>
    </row>
    <row r="532" spans="2:75" customFormat="1" ht="18.75">
      <c r="B532" s="330" t="s">
        <v>1143</v>
      </c>
      <c r="C532" s="331">
        <v>11451917000129</v>
      </c>
      <c r="D532" s="332" t="s">
        <v>14</v>
      </c>
      <c r="E532" s="332" t="s">
        <v>607</v>
      </c>
      <c r="F532" s="332" t="s">
        <v>1418</v>
      </c>
      <c r="G532" s="333" t="s">
        <v>1418</v>
      </c>
      <c r="H532" s="333" t="s">
        <v>34</v>
      </c>
      <c r="I532" s="333" t="s">
        <v>34</v>
      </c>
      <c r="J532" s="333" t="s">
        <v>608</v>
      </c>
      <c r="K532" s="334" t="s">
        <v>48</v>
      </c>
      <c r="L532" s="335" t="s">
        <v>1418</v>
      </c>
      <c r="M532" s="335" t="s">
        <v>34</v>
      </c>
      <c r="N532" s="334">
        <v>268755</v>
      </c>
      <c r="O532" s="334" t="s">
        <v>1321</v>
      </c>
      <c r="P532" s="338">
        <v>40601</v>
      </c>
      <c r="Q532" s="339">
        <v>172.48111599999999</v>
      </c>
      <c r="R532" s="339">
        <v>159.49536191200005</v>
      </c>
      <c r="S532" s="334">
        <v>15</v>
      </c>
      <c r="T532" s="336">
        <v>0.12222414155617622</v>
      </c>
      <c r="U532" s="647">
        <v>1.1953563142944665</v>
      </c>
      <c r="V532" s="336">
        <v>9.6794030751483628E-2</v>
      </c>
      <c r="W532" s="647">
        <v>0.8329848258331416</v>
      </c>
      <c r="X532" s="336">
        <v>0.31613142155485341</v>
      </c>
      <c r="Y532" s="647">
        <v>2.0510145569865901</v>
      </c>
      <c r="Z532" s="336">
        <v>0.27550680462780219</v>
      </c>
      <c r="AA532" s="647">
        <v>1.4437537067493971</v>
      </c>
      <c r="AB532" s="336">
        <v>0.30709499406280744</v>
      </c>
      <c r="AC532" s="340">
        <v>-6.3196740457480735E-2</v>
      </c>
      <c r="AD532" s="813">
        <v>0</v>
      </c>
      <c r="AE532" s="337" t="s">
        <v>1849</v>
      </c>
      <c r="AF532" s="787" t="s">
        <v>1778</v>
      </c>
      <c r="AG532" s="341" t="s">
        <v>59</v>
      </c>
      <c r="AH532" s="341" t="s">
        <v>1742</v>
      </c>
      <c r="AI532" s="341">
        <v>1000</v>
      </c>
      <c r="AJ532" s="341">
        <v>1000</v>
      </c>
      <c r="AK532" s="341">
        <v>1000</v>
      </c>
      <c r="AL532" s="336">
        <v>0.02</v>
      </c>
      <c r="AM532" s="336">
        <v>0.2</v>
      </c>
      <c r="AN532" s="647" t="s">
        <v>666</v>
      </c>
      <c r="AO532" s="334" t="s">
        <v>1324</v>
      </c>
      <c r="AP532" s="337" t="s">
        <v>1739</v>
      </c>
      <c r="AQ532" s="343" t="s">
        <v>665</v>
      </c>
      <c r="AR532" s="336">
        <v>5.5560000000000002E-3</v>
      </c>
      <c r="AS532" s="336">
        <v>5.5560000000000002E-3</v>
      </c>
      <c r="AT532" s="336" t="s">
        <v>1418</v>
      </c>
      <c r="AW532" s="192"/>
      <c r="AX532" s="192"/>
      <c r="AY532" s="178"/>
      <c r="AZ532" s="178"/>
      <c r="BA532" s="178"/>
      <c r="BB532" s="794"/>
      <c r="BC532" s="178"/>
      <c r="BD532" s="178"/>
      <c r="BE532" s="178"/>
      <c r="BF532" s="178"/>
      <c r="BG532" s="794"/>
      <c r="BH532" s="180"/>
      <c r="BI532" s="193"/>
      <c r="BJ532" s="193"/>
      <c r="BK532" s="193"/>
      <c r="BL532" s="180"/>
      <c r="BM532" s="180"/>
      <c r="BN532" s="180"/>
      <c r="BO532" s="180"/>
      <c r="BP532" s="180"/>
      <c r="BQ532" s="180"/>
      <c r="BR532" s="180"/>
      <c r="BS532" s="180"/>
      <c r="BT532" s="181"/>
      <c r="BU532" s="182"/>
      <c r="BV532" s="183"/>
      <c r="BW532" s="179"/>
    </row>
    <row r="533" spans="2:75" customFormat="1" ht="18.75">
      <c r="B533" s="330" t="s">
        <v>601</v>
      </c>
      <c r="C533" s="331">
        <v>37829310000123</v>
      </c>
      <c r="D533" s="332" t="s">
        <v>14</v>
      </c>
      <c r="E533" s="332" t="s">
        <v>607</v>
      </c>
      <c r="F533" s="332" t="s">
        <v>1418</v>
      </c>
      <c r="G533" s="333" t="s">
        <v>1418</v>
      </c>
      <c r="H533" s="333" t="s">
        <v>34</v>
      </c>
      <c r="I533" s="333" t="s">
        <v>34</v>
      </c>
      <c r="J533" s="333" t="s">
        <v>608</v>
      </c>
      <c r="K533" s="334" t="s">
        <v>48</v>
      </c>
      <c r="L533" s="335" t="s">
        <v>1418</v>
      </c>
      <c r="M533" s="335" t="s">
        <v>34</v>
      </c>
      <c r="N533" s="334">
        <v>552348</v>
      </c>
      <c r="O533" s="334" t="s">
        <v>1321</v>
      </c>
      <c r="P533" s="338">
        <v>44089</v>
      </c>
      <c r="Q533" s="339">
        <v>0</v>
      </c>
      <c r="R533" s="339">
        <v>0</v>
      </c>
      <c r="S533" s="334">
        <v>15</v>
      </c>
      <c r="T533" s="336"/>
      <c r="U533" s="647"/>
      <c r="V533" s="336"/>
      <c r="W533" s="647"/>
      <c r="X533" s="336"/>
      <c r="Y533" s="647"/>
      <c r="Z533" s="336"/>
      <c r="AA533" s="647"/>
      <c r="AB533" s="336"/>
      <c r="AC533" s="340"/>
      <c r="AD533" s="813">
        <v>0</v>
      </c>
      <c r="AE533" s="337" t="s">
        <v>1895</v>
      </c>
      <c r="AF533" s="787" t="s">
        <v>1736</v>
      </c>
      <c r="AG533" s="341" t="s">
        <v>1437</v>
      </c>
      <c r="AH533" s="341" t="s">
        <v>1737</v>
      </c>
      <c r="AI533" s="341">
        <v>500</v>
      </c>
      <c r="AJ533" s="341">
        <v>0</v>
      </c>
      <c r="AK533" s="341">
        <v>500</v>
      </c>
      <c r="AL533" s="336">
        <v>0.02</v>
      </c>
      <c r="AM533" s="336">
        <v>0.2</v>
      </c>
      <c r="AN533" s="647" t="s">
        <v>34</v>
      </c>
      <c r="AO533" s="334" t="s">
        <v>1324</v>
      </c>
      <c r="AP533" s="337" t="s">
        <v>1739</v>
      </c>
      <c r="AQ533" s="343" t="s">
        <v>659</v>
      </c>
      <c r="AR533" s="336">
        <v>4.0000000000000001E-3</v>
      </c>
      <c r="AS533" s="336">
        <v>4.0000000000000001E-3</v>
      </c>
      <c r="AT533" s="336" t="s">
        <v>1418</v>
      </c>
      <c r="AW533" s="192"/>
      <c r="AX533" s="192"/>
      <c r="AY533" s="178"/>
      <c r="AZ533" s="178"/>
      <c r="BA533" s="178"/>
      <c r="BB533" s="794"/>
      <c r="BC533" s="178"/>
      <c r="BD533" s="178"/>
      <c r="BE533" s="178"/>
      <c r="BF533" s="178"/>
      <c r="BG533" s="794"/>
      <c r="BH533" s="180"/>
      <c r="BI533" s="193"/>
      <c r="BJ533" s="193"/>
      <c r="BK533" s="193"/>
      <c r="BL533" s="180"/>
      <c r="BM533" s="180"/>
      <c r="BN533" s="180"/>
      <c r="BO533" s="180"/>
      <c r="BP533" s="180"/>
      <c r="BQ533" s="180"/>
      <c r="BR533" s="180"/>
      <c r="BS533" s="180"/>
      <c r="BT533" s="181"/>
      <c r="BU533" s="182"/>
      <c r="BV533" s="183"/>
      <c r="BW533" s="179"/>
    </row>
    <row r="534" spans="2:75" customFormat="1" ht="18.75">
      <c r="B534" s="330" t="s">
        <v>436</v>
      </c>
      <c r="C534" s="331">
        <v>13962947000125</v>
      </c>
      <c r="D534" s="332" t="s">
        <v>14</v>
      </c>
      <c r="E534" s="332" t="s">
        <v>607</v>
      </c>
      <c r="F534" s="332" t="s">
        <v>1418</v>
      </c>
      <c r="G534" s="333" t="s">
        <v>1418</v>
      </c>
      <c r="H534" s="333" t="s">
        <v>34</v>
      </c>
      <c r="I534" s="333" t="s">
        <v>34</v>
      </c>
      <c r="J534" s="333" t="s">
        <v>608</v>
      </c>
      <c r="K534" s="334" t="s">
        <v>48</v>
      </c>
      <c r="L534" s="335" t="s">
        <v>1418</v>
      </c>
      <c r="M534" s="335" t="s">
        <v>34</v>
      </c>
      <c r="N534" s="334">
        <v>302139</v>
      </c>
      <c r="O534" s="334" t="s">
        <v>1321</v>
      </c>
      <c r="P534" s="338">
        <v>41018</v>
      </c>
      <c r="Q534" s="339">
        <v>773.88113699999997</v>
      </c>
      <c r="R534" s="339">
        <v>639.24946366135418</v>
      </c>
      <c r="S534" s="334">
        <v>15</v>
      </c>
      <c r="T534" s="336">
        <v>0.16549991347022286</v>
      </c>
      <c r="U534" s="647">
        <v>1.6185948541998325</v>
      </c>
      <c r="V534" s="336">
        <v>0.16329558679079903</v>
      </c>
      <c r="W534" s="647">
        <v>1.4052803139430112</v>
      </c>
      <c r="X534" s="336">
        <v>0.4566338178435887</v>
      </c>
      <c r="Y534" s="647">
        <v>2.9625736125918634</v>
      </c>
      <c r="Z534" s="336">
        <v>0.71323653624125738</v>
      </c>
      <c r="AA534" s="647">
        <v>3.7376132846466263</v>
      </c>
      <c r="AB534" s="336">
        <v>0.18704101122323569</v>
      </c>
      <c r="AC534" s="340">
        <v>0.25178517318605137</v>
      </c>
      <c r="AD534" s="813">
        <v>22041216000138</v>
      </c>
      <c r="AE534" s="337" t="s">
        <v>1869</v>
      </c>
      <c r="AF534" s="787" t="s">
        <v>1794</v>
      </c>
      <c r="AG534" s="341" t="s">
        <v>736</v>
      </c>
      <c r="AH534" s="341" t="s">
        <v>1742</v>
      </c>
      <c r="AI534" s="341">
        <v>1000</v>
      </c>
      <c r="AJ534" s="341">
        <v>1000</v>
      </c>
      <c r="AK534" s="341">
        <v>1000</v>
      </c>
      <c r="AL534" s="336">
        <v>1.8000000000000002E-2</v>
      </c>
      <c r="AM534" s="336">
        <v>0.2</v>
      </c>
      <c r="AN534" s="647" t="s">
        <v>666</v>
      </c>
      <c r="AO534" s="334" t="s">
        <v>1324</v>
      </c>
      <c r="AP534" s="337" t="s">
        <v>1739</v>
      </c>
      <c r="AQ534" s="343" t="s">
        <v>659</v>
      </c>
      <c r="AR534" s="336">
        <v>6.0000000000000001E-3</v>
      </c>
      <c r="AS534" s="336">
        <v>6.0000000000000001E-3</v>
      </c>
      <c r="AT534" s="336" t="s">
        <v>1418</v>
      </c>
      <c r="AW534" s="192"/>
      <c r="AX534" s="192"/>
      <c r="AY534" s="178"/>
      <c r="AZ534" s="178"/>
      <c r="BA534" s="178"/>
      <c r="BB534" s="794"/>
      <c r="BC534" s="178"/>
      <c r="BD534" s="178"/>
      <c r="BE534" s="178"/>
      <c r="BF534" s="178"/>
      <c r="BG534" s="794"/>
      <c r="BH534" s="180"/>
      <c r="BI534" s="193"/>
      <c r="BJ534" s="193"/>
      <c r="BK534" s="193"/>
      <c r="BL534" s="180"/>
      <c r="BM534" s="180"/>
      <c r="BN534" s="180"/>
      <c r="BO534" s="180"/>
      <c r="BP534" s="180"/>
      <c r="BQ534" s="180"/>
      <c r="BR534" s="180"/>
      <c r="BS534" s="180"/>
      <c r="BT534" s="181"/>
      <c r="BU534" s="182"/>
      <c r="BV534" s="183"/>
      <c r="BW534" s="179"/>
    </row>
    <row r="535" spans="2:75" customFormat="1" ht="18.75">
      <c r="B535" s="330" t="s">
        <v>437</v>
      </c>
      <c r="C535" s="331">
        <v>13962941000158</v>
      </c>
      <c r="D535" s="332" t="s">
        <v>14</v>
      </c>
      <c r="E535" s="332" t="s">
        <v>614</v>
      </c>
      <c r="F535" s="332" t="s">
        <v>1418</v>
      </c>
      <c r="G535" s="333" t="s">
        <v>1418</v>
      </c>
      <c r="H535" s="333" t="s">
        <v>1338</v>
      </c>
      <c r="I535" s="333" t="s">
        <v>34</v>
      </c>
      <c r="J535" s="333" t="s">
        <v>608</v>
      </c>
      <c r="K535" s="334" t="s">
        <v>48</v>
      </c>
      <c r="L535" s="335" t="s">
        <v>1418</v>
      </c>
      <c r="M535" s="335" t="s">
        <v>34</v>
      </c>
      <c r="N535" s="334">
        <v>302147</v>
      </c>
      <c r="O535" s="334" t="s">
        <v>1321</v>
      </c>
      <c r="P535" s="338">
        <v>41018</v>
      </c>
      <c r="Q535" s="339">
        <v>113.287352</v>
      </c>
      <c r="R535" s="339">
        <v>94.885047597609613</v>
      </c>
      <c r="S535" s="334">
        <v>15</v>
      </c>
      <c r="T535" s="336">
        <v>0.17595100556340371</v>
      </c>
      <c r="U535" s="647">
        <v>1.7208068948474227</v>
      </c>
      <c r="V535" s="336">
        <v>0.15477629328766174</v>
      </c>
      <c r="W535" s="647">
        <v>1.3319654394632803</v>
      </c>
      <c r="X535" s="336">
        <v>0.55667328837045482</v>
      </c>
      <c r="Y535" s="647">
        <v>3.6116151071534257</v>
      </c>
      <c r="Z535" s="336">
        <v>0.6236533142706191</v>
      </c>
      <c r="AA535" s="647">
        <v>3.2681653196230744</v>
      </c>
      <c r="AB535" s="336">
        <v>0.22818556374521823</v>
      </c>
      <c r="AC535" s="340">
        <v>0.1690503959473538</v>
      </c>
      <c r="AD535" s="813">
        <v>0</v>
      </c>
      <c r="AE535" s="337" t="s">
        <v>1869</v>
      </c>
      <c r="AF535" s="787" t="s">
        <v>1794</v>
      </c>
      <c r="AG535" s="341" t="s">
        <v>736</v>
      </c>
      <c r="AH535" s="341" t="s">
        <v>1742</v>
      </c>
      <c r="AI535" s="341">
        <v>1000</v>
      </c>
      <c r="AJ535" s="341">
        <v>1000</v>
      </c>
      <c r="AK535" s="341">
        <v>1000</v>
      </c>
      <c r="AL535" s="336">
        <v>1.8000000000000002E-2</v>
      </c>
      <c r="AM535" s="336">
        <v>0.2</v>
      </c>
      <c r="AN535" s="647" t="s">
        <v>666</v>
      </c>
      <c r="AO535" s="334" t="s">
        <v>1324</v>
      </c>
      <c r="AP535" s="337" t="s">
        <v>1739</v>
      </c>
      <c r="AQ535" s="343" t="s">
        <v>659</v>
      </c>
      <c r="AR535" s="336">
        <v>6.0000000000000001E-3</v>
      </c>
      <c r="AS535" s="336">
        <v>6.0000000000000001E-3</v>
      </c>
      <c r="AT535" s="336" t="s">
        <v>1418</v>
      </c>
      <c r="AW535" s="192"/>
      <c r="AX535" s="192"/>
      <c r="AY535" s="178"/>
      <c r="AZ535" s="178"/>
      <c r="BA535" s="178"/>
      <c r="BB535" s="794"/>
      <c r="BC535" s="178"/>
      <c r="BD535" s="178"/>
      <c r="BE535" s="178"/>
      <c r="BF535" s="178"/>
      <c r="BG535" s="794"/>
      <c r="BH535" s="180"/>
      <c r="BI535" s="193"/>
      <c r="BJ535" s="193"/>
      <c r="BK535" s="193"/>
      <c r="BL535" s="180"/>
      <c r="BM535" s="180"/>
      <c r="BN535" s="180"/>
      <c r="BO535" s="180"/>
      <c r="BP535" s="180"/>
      <c r="BQ535" s="180"/>
      <c r="BR535" s="180"/>
      <c r="BS535" s="180"/>
      <c r="BT535" s="181"/>
      <c r="BU535" s="182"/>
      <c r="BV535" s="183"/>
      <c r="BW535" s="179"/>
    </row>
    <row r="536" spans="2:75" customFormat="1" ht="18.75">
      <c r="B536" s="330" t="s">
        <v>1588</v>
      </c>
      <c r="C536" s="331">
        <v>31611455000177</v>
      </c>
      <c r="D536" s="332" t="s">
        <v>11</v>
      </c>
      <c r="E536" s="332" t="s">
        <v>620</v>
      </c>
      <c r="F536" s="332" t="s">
        <v>663</v>
      </c>
      <c r="G536" s="333" t="s">
        <v>1418</v>
      </c>
      <c r="H536" s="333" t="s">
        <v>34</v>
      </c>
      <c r="I536" s="333" t="s">
        <v>1418</v>
      </c>
      <c r="J536" s="333" t="s">
        <v>608</v>
      </c>
      <c r="K536" s="334" t="s">
        <v>48</v>
      </c>
      <c r="L536" s="335" t="s">
        <v>1418</v>
      </c>
      <c r="M536" s="335" t="s">
        <v>1418</v>
      </c>
      <c r="N536" s="334">
        <v>493228</v>
      </c>
      <c r="O536" s="334" t="s">
        <v>1321</v>
      </c>
      <c r="P536" s="338">
        <v>43581</v>
      </c>
      <c r="Q536" s="339">
        <v>161.34434342</v>
      </c>
      <c r="R536" s="339">
        <v>144.42656761281123</v>
      </c>
      <c r="S536" s="334">
        <v>15</v>
      </c>
      <c r="T536" s="336">
        <v>0.10906990106589309</v>
      </c>
      <c r="U536" s="647">
        <v>1.0667073892162662</v>
      </c>
      <c r="V536" s="336">
        <v>0.12460471266220252</v>
      </c>
      <c r="W536" s="647">
        <v>1.0723164855217324</v>
      </c>
      <c r="X536" s="336">
        <v>0.19418795027503566</v>
      </c>
      <c r="Y536" s="647">
        <v>1.2598631001201455</v>
      </c>
      <c r="Z536" s="336">
        <v>0.20133304476524172</v>
      </c>
      <c r="AA536" s="647">
        <v>1.055056807267065</v>
      </c>
      <c r="AB536" s="336">
        <v>1.8253076866379526E-3</v>
      </c>
      <c r="AC536" s="340">
        <v>4.6037604162058416</v>
      </c>
      <c r="AD536" s="813">
        <v>31611340000182</v>
      </c>
      <c r="AE536" s="337" t="s">
        <v>1740</v>
      </c>
      <c r="AF536" s="787" t="s">
        <v>1741</v>
      </c>
      <c r="AG536" s="341" t="s">
        <v>59</v>
      </c>
      <c r="AH536" s="341" t="s">
        <v>1737</v>
      </c>
      <c r="AI536" s="341">
        <v>50000</v>
      </c>
      <c r="AJ536" s="341">
        <v>50000</v>
      </c>
      <c r="AK536" s="341">
        <v>50000</v>
      </c>
      <c r="AL536" s="336">
        <v>5.0000000000000001E-3</v>
      </c>
      <c r="AM536" s="336">
        <v>0.1</v>
      </c>
      <c r="AN536" s="647" t="s">
        <v>64</v>
      </c>
      <c r="AO536" s="334" t="s">
        <v>1324</v>
      </c>
      <c r="AP536" s="337" t="s">
        <v>1757</v>
      </c>
      <c r="AQ536" s="343" t="s">
        <v>668</v>
      </c>
      <c r="AR536" s="336">
        <v>0</v>
      </c>
      <c r="AS536" s="336">
        <v>0</v>
      </c>
      <c r="AT536" s="336" t="s">
        <v>1418</v>
      </c>
      <c r="AW536" s="192"/>
      <c r="AX536" s="192"/>
      <c r="AY536" s="178"/>
      <c r="AZ536" s="178"/>
      <c r="BA536" s="178"/>
      <c r="BB536" s="794"/>
      <c r="BC536" s="178"/>
      <c r="BD536" s="178"/>
      <c r="BE536" s="178"/>
      <c r="BF536" s="178"/>
      <c r="BG536" s="794"/>
      <c r="BH536" s="180"/>
      <c r="BI536" s="193"/>
      <c r="BJ536" s="193"/>
      <c r="BK536" s="193"/>
      <c r="BL536" s="180"/>
      <c r="BM536" s="180"/>
      <c r="BN536" s="180"/>
      <c r="BO536" s="180"/>
      <c r="BP536" s="180"/>
      <c r="BQ536" s="180"/>
      <c r="BR536" s="180"/>
      <c r="BS536" s="180"/>
      <c r="BT536" s="181"/>
      <c r="BU536" s="182"/>
      <c r="BV536" s="183"/>
      <c r="BW536" s="179"/>
    </row>
    <row r="537" spans="2:75" customFormat="1" ht="18.75">
      <c r="B537" s="330" t="s">
        <v>987</v>
      </c>
      <c r="C537" s="331">
        <v>27826059000190</v>
      </c>
      <c r="D537" s="332" t="s">
        <v>11</v>
      </c>
      <c r="E537" s="332" t="s">
        <v>620</v>
      </c>
      <c r="F537" s="332" t="s">
        <v>663</v>
      </c>
      <c r="G537" s="333" t="s">
        <v>738</v>
      </c>
      <c r="H537" s="333" t="s">
        <v>34</v>
      </c>
      <c r="I537" s="333" t="s">
        <v>1418</v>
      </c>
      <c r="J537" s="333" t="s">
        <v>608</v>
      </c>
      <c r="K537" s="334" t="s">
        <v>48</v>
      </c>
      <c r="L537" s="335" t="s">
        <v>1418</v>
      </c>
      <c r="M537" s="335" t="s">
        <v>34</v>
      </c>
      <c r="N537" s="334">
        <v>451703</v>
      </c>
      <c r="O537" s="334" t="s">
        <v>1321</v>
      </c>
      <c r="P537" s="338">
        <v>43027</v>
      </c>
      <c r="Q537" s="339">
        <v>346.15605877000002</v>
      </c>
      <c r="R537" s="339">
        <v>220.76590722004002</v>
      </c>
      <c r="S537" s="334">
        <v>15</v>
      </c>
      <c r="T537" s="336">
        <v>0.1144866944945826</v>
      </c>
      <c r="U537" s="647">
        <v>1.1196838155242943</v>
      </c>
      <c r="V537" s="336">
        <v>0.13098924078768626</v>
      </c>
      <c r="W537" s="647">
        <v>1.1272601117695871</v>
      </c>
      <c r="X537" s="336">
        <v>0.19390493255985009</v>
      </c>
      <c r="Y537" s="647">
        <v>1.2580269224606275</v>
      </c>
      <c r="Z537" s="336">
        <v>0.18286762593848316</v>
      </c>
      <c r="AA537" s="647">
        <v>0.95829144093127294</v>
      </c>
      <c r="AB537" s="336">
        <v>1.9993555591047282E-3</v>
      </c>
      <c r="AC537" s="340">
        <v>7.3962869351990026</v>
      </c>
      <c r="AD537" s="813">
        <v>0</v>
      </c>
      <c r="AE537" s="337" t="s">
        <v>1819</v>
      </c>
      <c r="AF537" s="787" t="s">
        <v>1755</v>
      </c>
      <c r="AG537" s="341" t="s">
        <v>1436</v>
      </c>
      <c r="AH537" s="341" t="s">
        <v>1742</v>
      </c>
      <c r="AI537" s="341">
        <v>500</v>
      </c>
      <c r="AJ537" s="341">
        <v>100</v>
      </c>
      <c r="AK537" s="341">
        <v>500</v>
      </c>
      <c r="AL537" s="336">
        <v>6.0000000000000001E-3</v>
      </c>
      <c r="AM537" s="336">
        <v>0.2</v>
      </c>
      <c r="AN537" s="647" t="s">
        <v>64</v>
      </c>
      <c r="AO537" s="334" t="s">
        <v>1324</v>
      </c>
      <c r="AP537" s="337" t="s">
        <v>1744</v>
      </c>
      <c r="AQ537" s="343" t="s">
        <v>675</v>
      </c>
      <c r="AR537" s="336">
        <v>1.8E-3</v>
      </c>
      <c r="AS537" s="336">
        <v>1.8E-3</v>
      </c>
      <c r="AT537" s="336" t="s">
        <v>1418</v>
      </c>
      <c r="AW537" s="192"/>
      <c r="AX537" s="192"/>
      <c r="AY537" s="178"/>
      <c r="AZ537" s="178"/>
      <c r="BA537" s="178"/>
      <c r="BB537" s="794"/>
      <c r="BC537" s="178"/>
      <c r="BD537" s="178"/>
      <c r="BE537" s="178"/>
      <c r="BF537" s="178"/>
      <c r="BG537" s="794"/>
      <c r="BH537" s="180"/>
      <c r="BI537" s="193"/>
      <c r="BJ537" s="193"/>
      <c r="BK537" s="193"/>
      <c r="BL537" s="180"/>
      <c r="BM537" s="180"/>
      <c r="BN537" s="180"/>
      <c r="BO537" s="180"/>
      <c r="BP537" s="180"/>
      <c r="BQ537" s="180"/>
      <c r="BR537" s="180"/>
      <c r="BS537" s="180"/>
      <c r="BT537" s="181"/>
      <c r="BU537" s="182"/>
      <c r="BV537" s="183"/>
      <c r="BW537" s="179"/>
    </row>
    <row r="538" spans="2:75" customFormat="1" ht="18.75">
      <c r="B538" s="330" t="s">
        <v>1209</v>
      </c>
      <c r="C538" s="331">
        <v>16599959000125</v>
      </c>
      <c r="D538" s="332" t="s">
        <v>11</v>
      </c>
      <c r="E538" s="332" t="s">
        <v>620</v>
      </c>
      <c r="F538" s="332" t="s">
        <v>663</v>
      </c>
      <c r="G538" s="333" t="s">
        <v>738</v>
      </c>
      <c r="H538" s="333" t="s">
        <v>34</v>
      </c>
      <c r="I538" s="333" t="s">
        <v>34</v>
      </c>
      <c r="J538" s="333" t="s">
        <v>608</v>
      </c>
      <c r="K538" s="334" t="s">
        <v>48</v>
      </c>
      <c r="L538" s="335" t="s">
        <v>1418</v>
      </c>
      <c r="M538" s="335" t="s">
        <v>34</v>
      </c>
      <c r="N538" s="334">
        <v>317748</v>
      </c>
      <c r="O538" s="334" t="s">
        <v>1321</v>
      </c>
      <c r="P538" s="338">
        <v>41182</v>
      </c>
      <c r="Q538" s="339">
        <v>99.430875999999998</v>
      </c>
      <c r="R538" s="339">
        <v>78.529847940238994</v>
      </c>
      <c r="S538" s="334">
        <v>15</v>
      </c>
      <c r="T538" s="336">
        <v>0.12418206370759211</v>
      </c>
      <c r="U538" s="647">
        <v>1.214504860373772</v>
      </c>
      <c r="V538" s="336">
        <v>0.14020537982240766</v>
      </c>
      <c r="W538" s="647">
        <v>1.2065718617720402</v>
      </c>
      <c r="X538" s="336">
        <v>0.222951171532908</v>
      </c>
      <c r="Y538" s="647">
        <v>1.44647468468067</v>
      </c>
      <c r="Z538" s="336">
        <v>0.19920141727585405</v>
      </c>
      <c r="AA538" s="647">
        <v>1.043886320594803</v>
      </c>
      <c r="AB538" s="336">
        <v>3.6108201274546313E-3</v>
      </c>
      <c r="AC538" s="340">
        <v>6.6477823840719141</v>
      </c>
      <c r="AD538" s="813">
        <v>0</v>
      </c>
      <c r="AE538" s="337" t="s">
        <v>1876</v>
      </c>
      <c r="AF538" s="787" t="s">
        <v>1755</v>
      </c>
      <c r="AG538" s="341" t="s">
        <v>1436</v>
      </c>
      <c r="AH538" s="341" t="s">
        <v>1742</v>
      </c>
      <c r="AI538" s="341">
        <v>500</v>
      </c>
      <c r="AJ538" s="341">
        <v>0</v>
      </c>
      <c r="AK538" s="341">
        <v>0</v>
      </c>
      <c r="AL538" s="336">
        <v>7.4999999999999997E-3</v>
      </c>
      <c r="AM538" s="336">
        <v>0</v>
      </c>
      <c r="AN538" s="647" t="s">
        <v>64</v>
      </c>
      <c r="AO538" s="334" t="s">
        <v>1324</v>
      </c>
      <c r="AP538" s="337" t="s">
        <v>1744</v>
      </c>
      <c r="AQ538" s="343" t="s">
        <v>675</v>
      </c>
      <c r="AR538" s="336">
        <v>1.5E-3</v>
      </c>
      <c r="AS538" s="336">
        <v>1.5E-3</v>
      </c>
      <c r="AT538" s="336" t="s">
        <v>1418</v>
      </c>
      <c r="AW538" s="192"/>
      <c r="AX538" s="192"/>
      <c r="AY538" s="178"/>
      <c r="AZ538" s="178"/>
      <c r="BA538" s="178"/>
      <c r="BB538" s="794"/>
      <c r="BC538" s="178"/>
      <c r="BD538" s="178"/>
      <c r="BE538" s="178"/>
      <c r="BF538" s="178"/>
      <c r="BG538" s="794"/>
      <c r="BH538" s="180"/>
      <c r="BI538" s="193"/>
      <c r="BJ538" s="193"/>
      <c r="BK538" s="193"/>
      <c r="BL538" s="180"/>
      <c r="BM538" s="180"/>
      <c r="BN538" s="180"/>
      <c r="BO538" s="180"/>
      <c r="BP538" s="180"/>
      <c r="BQ538" s="180"/>
      <c r="BR538" s="180"/>
      <c r="BS538" s="180"/>
      <c r="BT538" s="181"/>
      <c r="BU538" s="182"/>
      <c r="BV538" s="183"/>
      <c r="BW538" s="179"/>
    </row>
    <row r="539" spans="2:75" customFormat="1" ht="18.75">
      <c r="B539" s="330" t="s">
        <v>969</v>
      </c>
      <c r="C539" s="331">
        <v>33736845000107</v>
      </c>
      <c r="D539" s="332" t="s">
        <v>14</v>
      </c>
      <c r="E539" s="332" t="s">
        <v>15</v>
      </c>
      <c r="F539" s="332" t="s">
        <v>701</v>
      </c>
      <c r="G539" s="333" t="s">
        <v>1418</v>
      </c>
      <c r="H539" s="333" t="s">
        <v>34</v>
      </c>
      <c r="I539" s="333" t="s">
        <v>34</v>
      </c>
      <c r="J539" s="333" t="s">
        <v>611</v>
      </c>
      <c r="K539" s="334" t="s">
        <v>49</v>
      </c>
      <c r="L539" s="335" t="s">
        <v>1418</v>
      </c>
      <c r="M539" s="335" t="s">
        <v>34</v>
      </c>
      <c r="N539" s="334">
        <v>504505</v>
      </c>
      <c r="O539" s="334" t="s">
        <v>1321</v>
      </c>
      <c r="P539" s="338">
        <v>43677</v>
      </c>
      <c r="Q539" s="339">
        <v>0</v>
      </c>
      <c r="R539" s="339">
        <v>0</v>
      </c>
      <c r="S539" s="334">
        <v>15</v>
      </c>
      <c r="T539" s="336"/>
      <c r="U539" s="647"/>
      <c r="V539" s="336"/>
      <c r="W539" s="647"/>
      <c r="X539" s="336"/>
      <c r="Y539" s="647"/>
      <c r="Z539" s="336"/>
      <c r="AA539" s="647"/>
      <c r="AB539" s="336"/>
      <c r="AC539" s="340"/>
      <c r="AD539" s="813">
        <v>0</v>
      </c>
      <c r="AE539" s="337" t="s">
        <v>2650</v>
      </c>
      <c r="AF539" s="787" t="s">
        <v>1755</v>
      </c>
      <c r="AG539" s="341" t="s">
        <v>1436</v>
      </c>
      <c r="AH539" s="341" t="s">
        <v>1812</v>
      </c>
      <c r="AI539" s="341">
        <v>500</v>
      </c>
      <c r="AJ539" s="341">
        <v>100</v>
      </c>
      <c r="AK539" s="341">
        <v>100</v>
      </c>
      <c r="AL539" s="336">
        <v>0.01</v>
      </c>
      <c r="AM539" s="336">
        <v>0</v>
      </c>
      <c r="AN539" s="647" t="s">
        <v>34</v>
      </c>
      <c r="AO539" s="334" t="s">
        <v>1324</v>
      </c>
      <c r="AP539" s="337" t="s">
        <v>1757</v>
      </c>
      <c r="AQ539" s="343" t="s">
        <v>671</v>
      </c>
      <c r="AR539" s="336">
        <v>6.6666666666666697E-3</v>
      </c>
      <c r="AS539" s="336">
        <v>6.6666666666666697E-3</v>
      </c>
      <c r="AT539" s="336" t="s">
        <v>1418</v>
      </c>
      <c r="AW539" s="192"/>
      <c r="AX539" s="192"/>
      <c r="AY539" s="178"/>
      <c r="AZ539" s="178"/>
      <c r="BA539" s="178"/>
      <c r="BB539" s="794"/>
      <c r="BC539" s="178"/>
      <c r="BD539" s="178"/>
      <c r="BE539" s="178"/>
      <c r="BF539" s="178"/>
      <c r="BG539" s="794"/>
      <c r="BH539" s="180"/>
      <c r="BI539" s="193"/>
      <c r="BJ539" s="193"/>
      <c r="BK539" s="193"/>
      <c r="BL539" s="180"/>
      <c r="BM539" s="180"/>
      <c r="BN539" s="180"/>
      <c r="BO539" s="180"/>
      <c r="BP539" s="180"/>
      <c r="BQ539" s="180"/>
      <c r="BR539" s="180"/>
      <c r="BS539" s="180"/>
      <c r="BT539" s="181"/>
      <c r="BU539" s="182"/>
      <c r="BV539" s="183"/>
      <c r="BW539" s="179"/>
    </row>
    <row r="540" spans="2:75" customFormat="1" ht="18.75">
      <c r="B540" s="330" t="s">
        <v>489</v>
      </c>
      <c r="C540" s="331">
        <v>25274966000148</v>
      </c>
      <c r="D540" s="332" t="s">
        <v>11</v>
      </c>
      <c r="E540" s="332" t="s">
        <v>620</v>
      </c>
      <c r="F540" s="332" t="s">
        <v>685</v>
      </c>
      <c r="G540" s="333" t="s">
        <v>1418</v>
      </c>
      <c r="H540" s="333" t="s">
        <v>34</v>
      </c>
      <c r="I540" s="333" t="s">
        <v>1319</v>
      </c>
      <c r="J540" s="333" t="s">
        <v>608</v>
      </c>
      <c r="K540" s="334" t="s">
        <v>48</v>
      </c>
      <c r="L540" s="335" t="s">
        <v>1418</v>
      </c>
      <c r="M540" s="335" t="s">
        <v>34</v>
      </c>
      <c r="N540" s="334">
        <v>427616</v>
      </c>
      <c r="O540" s="334" t="s">
        <v>1321</v>
      </c>
      <c r="P540" s="338">
        <v>42683</v>
      </c>
      <c r="Q540" s="339">
        <v>2.6339600000000001</v>
      </c>
      <c r="R540" s="339">
        <v>3.8666046056910592</v>
      </c>
      <c r="S540" s="334">
        <v>15</v>
      </c>
      <c r="T540" s="336">
        <v>0.10867691834739124</v>
      </c>
      <c r="U540" s="647">
        <v>1.0628640046934639</v>
      </c>
      <c r="V540" s="336">
        <v>0.14222598470298986</v>
      </c>
      <c r="W540" s="647">
        <v>1.2239606737830904</v>
      </c>
      <c r="X540" s="336">
        <v>9.0130815215469839E-2</v>
      </c>
      <c r="Y540" s="647">
        <v>0.58475558402511163</v>
      </c>
      <c r="Z540" s="336">
        <v>4.9684902165239464E-2</v>
      </c>
      <c r="AA540" s="647">
        <v>0.26036656977475925</v>
      </c>
      <c r="AB540" s="336">
        <v>1.6037902666163836E-2</v>
      </c>
      <c r="AC540" s="340">
        <v>1.6226904388709766</v>
      </c>
      <c r="AD540" s="813">
        <v>0</v>
      </c>
      <c r="AE540" s="337" t="s">
        <v>1950</v>
      </c>
      <c r="AF540" s="787" t="s">
        <v>1951</v>
      </c>
      <c r="AG540" s="341" t="s">
        <v>1180</v>
      </c>
      <c r="AH540" s="341" t="s">
        <v>1742</v>
      </c>
      <c r="AI540" s="341">
        <v>1000</v>
      </c>
      <c r="AJ540" s="341">
        <v>1000</v>
      </c>
      <c r="AK540" s="341">
        <v>1000</v>
      </c>
      <c r="AL540" s="336">
        <v>6.0000000000000001E-3</v>
      </c>
      <c r="AM540" s="336">
        <v>0.2</v>
      </c>
      <c r="AN540" s="647" t="s">
        <v>64</v>
      </c>
      <c r="AO540" s="334" t="s">
        <v>1324</v>
      </c>
      <c r="AP540" s="337" t="s">
        <v>1744</v>
      </c>
      <c r="AQ540" s="343" t="s">
        <v>1373</v>
      </c>
      <c r="AR540" s="336">
        <v>8.8000000000000003E-4</v>
      </c>
      <c r="AS540" s="336">
        <v>8.8000000000000003E-4</v>
      </c>
      <c r="AT540" s="336" t="s">
        <v>1418</v>
      </c>
      <c r="AW540" s="192"/>
      <c r="AX540" s="192"/>
      <c r="AY540" s="178"/>
      <c r="AZ540" s="178"/>
      <c r="BA540" s="178"/>
      <c r="BB540" s="794"/>
      <c r="BC540" s="178"/>
      <c r="BD540" s="178"/>
      <c r="BE540" s="178"/>
      <c r="BF540" s="178"/>
      <c r="BG540" s="794"/>
      <c r="BH540" s="180"/>
      <c r="BI540" s="193"/>
      <c r="BJ540" s="193"/>
      <c r="BK540" s="193"/>
      <c r="BL540" s="180"/>
      <c r="BM540" s="180"/>
      <c r="BN540" s="180"/>
      <c r="BO540" s="180"/>
      <c r="BP540" s="180"/>
      <c r="BQ540" s="180"/>
      <c r="BR540" s="180"/>
      <c r="BS540" s="180"/>
      <c r="BT540" s="181"/>
      <c r="BU540" s="182"/>
      <c r="BV540" s="183"/>
      <c r="BW540" s="179"/>
    </row>
    <row r="541" spans="2:75" customFormat="1" ht="18.75">
      <c r="B541" s="330" t="s">
        <v>1241</v>
      </c>
      <c r="C541" s="331">
        <v>10326625000100</v>
      </c>
      <c r="D541" s="332" t="s">
        <v>11</v>
      </c>
      <c r="E541" s="332" t="s">
        <v>620</v>
      </c>
      <c r="F541" s="332" t="s">
        <v>685</v>
      </c>
      <c r="G541" s="333" t="s">
        <v>738</v>
      </c>
      <c r="H541" s="333" t="s">
        <v>34</v>
      </c>
      <c r="I541" s="333" t="s">
        <v>1319</v>
      </c>
      <c r="J541" s="333" t="s">
        <v>608</v>
      </c>
      <c r="K541" s="334" t="s">
        <v>48</v>
      </c>
      <c r="L541" s="335" t="s">
        <v>1418</v>
      </c>
      <c r="M541" s="335" t="s">
        <v>34</v>
      </c>
      <c r="N541" s="334">
        <v>222836</v>
      </c>
      <c r="O541" s="334" t="s">
        <v>1321</v>
      </c>
      <c r="P541" s="338">
        <v>39831</v>
      </c>
      <c r="Q541" s="339">
        <v>351.05658</v>
      </c>
      <c r="R541" s="339">
        <v>289.03707965863447</v>
      </c>
      <c r="S541" s="334">
        <v>15</v>
      </c>
      <c r="T541" s="336">
        <v>0.11340728670716915</v>
      </c>
      <c r="U541" s="647">
        <v>1.1091271701843861</v>
      </c>
      <c r="V541" s="336">
        <v>0.12969169803918312</v>
      </c>
      <c r="W541" s="647">
        <v>1.1160937886814624</v>
      </c>
      <c r="X541" s="336">
        <v>0.19648273410687289</v>
      </c>
      <c r="Y541" s="647">
        <v>1.2747513229392713</v>
      </c>
      <c r="Z541" s="336">
        <v>0.22604790266427899</v>
      </c>
      <c r="AA541" s="647">
        <v>1.184571458463157</v>
      </c>
      <c r="AB541" s="336">
        <v>1.4192620464006669E-3</v>
      </c>
      <c r="AC541" s="340">
        <v>9.5051260521852043</v>
      </c>
      <c r="AD541" s="813">
        <v>0</v>
      </c>
      <c r="AE541" s="337" t="s">
        <v>1827</v>
      </c>
      <c r="AF541" s="787" t="s">
        <v>1736</v>
      </c>
      <c r="AG541" s="341" t="s">
        <v>1437</v>
      </c>
      <c r="AH541" s="341" t="s">
        <v>1742</v>
      </c>
      <c r="AI541" s="341">
        <v>1000</v>
      </c>
      <c r="AJ541" s="341">
        <v>100</v>
      </c>
      <c r="AK541" s="341">
        <v>0</v>
      </c>
      <c r="AL541" s="336">
        <v>4.0000000000000001E-3</v>
      </c>
      <c r="AM541" s="336">
        <v>0.2</v>
      </c>
      <c r="AN541" s="647" t="s">
        <v>2152</v>
      </c>
      <c r="AO541" s="334" t="s">
        <v>1324</v>
      </c>
      <c r="AP541" s="337" t="s">
        <v>1744</v>
      </c>
      <c r="AQ541" s="343" t="s">
        <v>675</v>
      </c>
      <c r="AR541" s="336">
        <v>1.3500000000000001E-3</v>
      </c>
      <c r="AS541" s="336">
        <v>1.3500000000000001E-3</v>
      </c>
      <c r="AT541" s="336" t="s">
        <v>1418</v>
      </c>
      <c r="AW541" s="192"/>
      <c r="AX541" s="192"/>
      <c r="AY541" s="178"/>
      <c r="AZ541" s="178"/>
      <c r="BA541" s="178"/>
      <c r="BB541" s="794"/>
      <c r="BC541" s="178"/>
      <c r="BD541" s="178"/>
      <c r="BE541" s="178"/>
      <c r="BF541" s="178"/>
      <c r="BG541" s="794"/>
      <c r="BH541" s="180"/>
      <c r="BI541" s="193"/>
      <c r="BJ541" s="193"/>
      <c r="BK541" s="193"/>
      <c r="BL541" s="180"/>
      <c r="BM541" s="180"/>
      <c r="BN541" s="180"/>
      <c r="BO541" s="180"/>
      <c r="BP541" s="180"/>
      <c r="BQ541" s="180"/>
      <c r="BR541" s="180"/>
      <c r="BS541" s="180"/>
      <c r="BT541" s="181"/>
      <c r="BU541" s="182"/>
      <c r="BV541" s="183"/>
      <c r="BW541" s="179"/>
    </row>
    <row r="542" spans="2:75" customFormat="1" ht="18.75">
      <c r="B542" s="330" t="s">
        <v>349</v>
      </c>
      <c r="C542" s="331">
        <v>40102306000173</v>
      </c>
      <c r="D542" s="332" t="s">
        <v>14</v>
      </c>
      <c r="E542" s="332" t="s">
        <v>15</v>
      </c>
      <c r="F542" s="332" t="s">
        <v>16</v>
      </c>
      <c r="G542" s="333" t="s">
        <v>1418</v>
      </c>
      <c r="H542" s="333" t="s">
        <v>34</v>
      </c>
      <c r="I542" s="333" t="s">
        <v>34</v>
      </c>
      <c r="J542" s="333" t="s">
        <v>690</v>
      </c>
      <c r="K542" s="334" t="s">
        <v>49</v>
      </c>
      <c r="L542" s="335" t="s">
        <v>1418</v>
      </c>
      <c r="M542" s="335" t="s">
        <v>1415</v>
      </c>
      <c r="N542" s="334">
        <v>568767</v>
      </c>
      <c r="O542" s="334" t="s">
        <v>1321</v>
      </c>
      <c r="P542" s="338">
        <v>44186</v>
      </c>
      <c r="Q542" s="339">
        <v>65.961825349999998</v>
      </c>
      <c r="R542" s="339">
        <v>105.62018316673309</v>
      </c>
      <c r="S542" s="334">
        <v>15</v>
      </c>
      <c r="T542" s="336">
        <v>-0.31491825299020582</v>
      </c>
      <c r="U542" s="647">
        <v>-3.0799113612543314</v>
      </c>
      <c r="V542" s="336">
        <v>-0.2819553025857684</v>
      </c>
      <c r="W542" s="647">
        <v>-2.4264356675066669</v>
      </c>
      <c r="X542" s="336"/>
      <c r="Y542" s="647"/>
      <c r="Z542" s="336"/>
      <c r="AA542" s="647"/>
      <c r="AB542" s="336">
        <v>0.21610613088085848</v>
      </c>
      <c r="AC542" s="340">
        <v>-1.8424129586232736</v>
      </c>
      <c r="AD542" s="813">
        <v>40102272000117</v>
      </c>
      <c r="AE542" s="337" t="s">
        <v>2052</v>
      </c>
      <c r="AF542" s="787" t="s">
        <v>1755</v>
      </c>
      <c r="AG542" s="341" t="s">
        <v>1436</v>
      </c>
      <c r="AH542" s="341" t="s">
        <v>1742</v>
      </c>
      <c r="AI542" s="341">
        <v>1000</v>
      </c>
      <c r="AJ542" s="341">
        <v>1000</v>
      </c>
      <c r="AK542" s="341">
        <v>1000</v>
      </c>
      <c r="AL542" s="336">
        <v>1.4999999999999999E-2</v>
      </c>
      <c r="AM542" s="336">
        <v>0.2</v>
      </c>
      <c r="AN542" s="647" t="s">
        <v>34</v>
      </c>
      <c r="AO542" s="334" t="s">
        <v>1324</v>
      </c>
      <c r="AP542" s="337" t="s">
        <v>1739</v>
      </c>
      <c r="AQ542" s="343" t="s">
        <v>659</v>
      </c>
      <c r="AR542" s="336">
        <v>3.0000000000000001E-3</v>
      </c>
      <c r="AS542" s="336">
        <v>3.0000000000000001E-3</v>
      </c>
      <c r="AT542" s="336" t="s">
        <v>1418</v>
      </c>
      <c r="AW542" s="192"/>
      <c r="AX542" s="192"/>
      <c r="AY542" s="178"/>
      <c r="AZ542" s="178"/>
      <c r="BA542" s="178"/>
      <c r="BB542" s="794"/>
      <c r="BC542" s="178"/>
      <c r="BD542" s="178"/>
      <c r="BE542" s="178"/>
      <c r="BF542" s="178"/>
      <c r="BG542" s="794"/>
      <c r="BH542" s="180"/>
      <c r="BI542" s="193"/>
      <c r="BJ542" s="193"/>
      <c r="BK542" s="193"/>
      <c r="BL542" s="180"/>
      <c r="BM542" s="180"/>
      <c r="BN542" s="180"/>
      <c r="BO542" s="180"/>
      <c r="BP542" s="180"/>
      <c r="BQ542" s="180"/>
      <c r="BR542" s="180"/>
      <c r="BS542" s="180"/>
      <c r="BT542" s="181"/>
      <c r="BU542" s="182"/>
      <c r="BV542" s="183"/>
      <c r="BW542" s="179"/>
    </row>
    <row r="543" spans="2:75" customFormat="1" ht="18.75">
      <c r="B543" s="330" t="s">
        <v>585</v>
      </c>
      <c r="C543" s="331">
        <v>41088682000113</v>
      </c>
      <c r="D543" s="332" t="s">
        <v>14</v>
      </c>
      <c r="E543" s="332" t="s">
        <v>15</v>
      </c>
      <c r="F543" s="332" t="s">
        <v>16</v>
      </c>
      <c r="G543" s="333" t="s">
        <v>1418</v>
      </c>
      <c r="H543" s="333" t="s">
        <v>34</v>
      </c>
      <c r="I543" s="333" t="s">
        <v>34</v>
      </c>
      <c r="J543" s="333" t="s">
        <v>690</v>
      </c>
      <c r="K543" s="334" t="s">
        <v>48</v>
      </c>
      <c r="L543" s="335" t="s">
        <v>1418</v>
      </c>
      <c r="M543" s="335" t="s">
        <v>1415</v>
      </c>
      <c r="N543" s="334">
        <v>634964</v>
      </c>
      <c r="O543" s="334" t="s">
        <v>1321</v>
      </c>
      <c r="P543" s="338">
        <v>44306</v>
      </c>
      <c r="Q543" s="339">
        <v>22.30096794</v>
      </c>
      <c r="R543" s="339">
        <v>14.627599573795917</v>
      </c>
      <c r="S543" s="334">
        <v>15</v>
      </c>
      <c r="T543" s="336">
        <v>-0.19887292811620361</v>
      </c>
      <c r="U543" s="647">
        <v>-1.9449840869340178</v>
      </c>
      <c r="V543" s="336">
        <v>-0.1477805466227281</v>
      </c>
      <c r="W543" s="647">
        <v>-1.2717618218226006</v>
      </c>
      <c r="X543" s="336"/>
      <c r="Y543" s="647"/>
      <c r="Z543" s="336"/>
      <c r="AA543" s="647"/>
      <c r="AB543" s="336">
        <v>0.19866170163306132</v>
      </c>
      <c r="AC543" s="340">
        <v>-1.3288015648702096</v>
      </c>
      <c r="AD543" s="813">
        <v>41536017000145</v>
      </c>
      <c r="AE543" s="337" t="s">
        <v>2052</v>
      </c>
      <c r="AF543" s="787" t="s">
        <v>1755</v>
      </c>
      <c r="AG543" s="341" t="s">
        <v>1436</v>
      </c>
      <c r="AH543" s="341" t="s">
        <v>1742</v>
      </c>
      <c r="AI543" s="341">
        <v>1000</v>
      </c>
      <c r="AJ543" s="341">
        <v>1000</v>
      </c>
      <c r="AK543" s="341">
        <v>1000</v>
      </c>
      <c r="AL543" s="336">
        <v>1.4999999999999999E-2</v>
      </c>
      <c r="AM543" s="336">
        <v>0.2</v>
      </c>
      <c r="AN543" s="647" t="s">
        <v>34</v>
      </c>
      <c r="AO543" s="334" t="s">
        <v>1324</v>
      </c>
      <c r="AP543" s="337" t="s">
        <v>1739</v>
      </c>
      <c r="AQ543" s="343" t="s">
        <v>659</v>
      </c>
      <c r="AR543" s="336">
        <v>3.0000000000000001E-3</v>
      </c>
      <c r="AS543" s="336">
        <v>3.0000000000000001E-3</v>
      </c>
      <c r="AT543" s="336" t="s">
        <v>1418</v>
      </c>
      <c r="AW543" s="192"/>
      <c r="AX543" s="192"/>
      <c r="AY543" s="178"/>
      <c r="AZ543" s="178"/>
      <c r="BA543" s="178"/>
      <c r="BB543" s="794"/>
      <c r="BC543" s="178"/>
      <c r="BD543" s="178"/>
      <c r="BE543" s="178"/>
      <c r="BF543" s="178"/>
      <c r="BG543" s="794"/>
      <c r="BH543" s="180"/>
      <c r="BI543" s="193"/>
      <c r="BJ543" s="193"/>
      <c r="BK543" s="193"/>
      <c r="BL543" s="180"/>
      <c r="BM543" s="180"/>
      <c r="BN543" s="180"/>
      <c r="BO543" s="180"/>
      <c r="BP543" s="180"/>
      <c r="BQ543" s="180"/>
      <c r="BR543" s="180"/>
      <c r="BS543" s="180"/>
      <c r="BT543" s="181"/>
      <c r="BU543" s="182"/>
      <c r="BV543" s="183"/>
      <c r="BW543" s="179"/>
    </row>
    <row r="544" spans="2:75" customFormat="1" ht="18.75">
      <c r="B544" s="330" t="s">
        <v>893</v>
      </c>
      <c r="C544" s="331">
        <v>18623722000168</v>
      </c>
      <c r="D544" s="332" t="s">
        <v>11</v>
      </c>
      <c r="E544" s="332" t="s">
        <v>621</v>
      </c>
      <c r="F544" s="332" t="s">
        <v>692</v>
      </c>
      <c r="G544" s="333" t="s">
        <v>738</v>
      </c>
      <c r="H544" s="333" t="s">
        <v>34</v>
      </c>
      <c r="I544" s="333" t="s">
        <v>1418</v>
      </c>
      <c r="J544" s="333" t="s">
        <v>608</v>
      </c>
      <c r="K544" s="334" t="s">
        <v>48</v>
      </c>
      <c r="L544" s="335" t="s">
        <v>1418</v>
      </c>
      <c r="M544" s="335" t="s">
        <v>34</v>
      </c>
      <c r="N544" s="334">
        <v>405469</v>
      </c>
      <c r="O544" s="334" t="s">
        <v>1321</v>
      </c>
      <c r="P544" s="338">
        <v>41463</v>
      </c>
      <c r="Q544" s="339">
        <v>815.37659499999995</v>
      </c>
      <c r="R544" s="339">
        <v>853.11141858620681</v>
      </c>
      <c r="S544" s="334">
        <v>15</v>
      </c>
      <c r="T544" s="336">
        <v>0.52446315976662627</v>
      </c>
      <c r="U544" s="647">
        <v>5.1292677670697442</v>
      </c>
      <c r="V544" s="336">
        <v>0.52446315976662627</v>
      </c>
      <c r="W544" s="647">
        <v>4.5133966464910964</v>
      </c>
      <c r="X544" s="336">
        <v>0.52446315976662627</v>
      </c>
      <c r="Y544" s="647">
        <v>3.4026404904451666</v>
      </c>
      <c r="Z544" s="336">
        <v>0.52446315976662627</v>
      </c>
      <c r="AA544" s="647">
        <v>2.7483736091001694</v>
      </c>
      <c r="AB544" s="336">
        <v>0.85878858429334226</v>
      </c>
      <c r="AC544" s="340">
        <v>0.4753925865415452</v>
      </c>
      <c r="AD544" s="813">
        <v>0</v>
      </c>
      <c r="AE544" s="337" t="s">
        <v>1857</v>
      </c>
      <c r="AF544" s="787" t="s">
        <v>1857</v>
      </c>
      <c r="AG544" s="341" t="s">
        <v>719</v>
      </c>
      <c r="AH544" s="341" t="s">
        <v>1742</v>
      </c>
      <c r="AI544" s="341">
        <v>1000</v>
      </c>
      <c r="AJ544" s="341">
        <v>1000</v>
      </c>
      <c r="AK544" s="341">
        <v>1000</v>
      </c>
      <c r="AL544" s="336">
        <v>1.2E-2</v>
      </c>
      <c r="AM544" s="336">
        <v>0.2</v>
      </c>
      <c r="AN544" s="647" t="s">
        <v>636</v>
      </c>
      <c r="AO544" s="334" t="s">
        <v>1324</v>
      </c>
      <c r="AP544" s="337" t="s">
        <v>1757</v>
      </c>
      <c r="AQ544" s="343" t="s">
        <v>671</v>
      </c>
      <c r="AR544" s="336">
        <v>2.8E-3</v>
      </c>
      <c r="AS544" s="336">
        <v>2.8E-3</v>
      </c>
      <c r="AT544" s="336" t="s">
        <v>1418</v>
      </c>
      <c r="AW544" s="192"/>
      <c r="AX544" s="192"/>
      <c r="AY544" s="178"/>
      <c r="AZ544" s="178"/>
      <c r="BA544" s="178"/>
      <c r="BB544" s="794"/>
      <c r="BC544" s="178"/>
      <c r="BD544" s="178"/>
      <c r="BE544" s="178"/>
      <c r="BF544" s="178"/>
      <c r="BG544" s="794"/>
      <c r="BH544" s="180"/>
      <c r="BI544" s="193"/>
      <c r="BJ544" s="193"/>
      <c r="BK544" s="193"/>
      <c r="BL544" s="180"/>
      <c r="BM544" s="180"/>
      <c r="BN544" s="180"/>
      <c r="BO544" s="180"/>
      <c r="BP544" s="180"/>
      <c r="BQ544" s="180"/>
      <c r="BR544" s="180"/>
      <c r="BS544" s="180"/>
      <c r="BT544" s="181"/>
      <c r="BU544" s="182"/>
      <c r="BV544" s="183"/>
      <c r="BW544" s="179"/>
    </row>
    <row r="545" spans="2:75" customFormat="1" ht="18.75">
      <c r="B545" s="330" t="s">
        <v>803</v>
      </c>
      <c r="C545" s="331">
        <v>35844973000191</v>
      </c>
      <c r="D545" s="332" t="s">
        <v>13</v>
      </c>
      <c r="E545" s="332" t="s">
        <v>616</v>
      </c>
      <c r="F545" s="332" t="s">
        <v>617</v>
      </c>
      <c r="G545" s="333" t="s">
        <v>1418</v>
      </c>
      <c r="H545" s="333" t="s">
        <v>1337</v>
      </c>
      <c r="I545" s="333" t="s">
        <v>34</v>
      </c>
      <c r="J545" s="333" t="s">
        <v>608</v>
      </c>
      <c r="K545" s="334" t="s">
        <v>48</v>
      </c>
      <c r="L545" s="335" t="s">
        <v>1418</v>
      </c>
      <c r="M545" s="335" t="s">
        <v>1415</v>
      </c>
      <c r="N545" s="334">
        <v>529125</v>
      </c>
      <c r="O545" s="334" t="s">
        <v>1321</v>
      </c>
      <c r="P545" s="338">
        <v>43890</v>
      </c>
      <c r="Q545" s="339">
        <v>91.604027439999996</v>
      </c>
      <c r="R545" s="339">
        <v>76.268006808875541</v>
      </c>
      <c r="S545" s="334">
        <v>15</v>
      </c>
      <c r="T545" s="336">
        <v>0.12423139253976268</v>
      </c>
      <c r="U545" s="647">
        <v>1.2149872980514771</v>
      </c>
      <c r="V545" s="336">
        <v>0.13325920261965951</v>
      </c>
      <c r="W545" s="647">
        <v>1.1467948263235126</v>
      </c>
      <c r="X545" s="336">
        <v>0.25514718877110143</v>
      </c>
      <c r="Y545" s="647">
        <v>1.6553577489067546</v>
      </c>
      <c r="Z545" s="336"/>
      <c r="AA545" s="647"/>
      <c r="AB545" s="336">
        <v>3.4798034623846584E-2</v>
      </c>
      <c r="AC545" s="340">
        <v>0.49019346687205184</v>
      </c>
      <c r="AD545" s="813">
        <v>35844975000180</v>
      </c>
      <c r="AE545" s="337" t="s">
        <v>2017</v>
      </c>
      <c r="AF545" s="787" t="s">
        <v>1780</v>
      </c>
      <c r="AG545" s="341" t="s">
        <v>719</v>
      </c>
      <c r="AH545" s="341" t="s">
        <v>1742</v>
      </c>
      <c r="AI545" s="341">
        <v>1000</v>
      </c>
      <c r="AJ545" s="341">
        <v>1000</v>
      </c>
      <c r="AK545" s="341">
        <v>1000</v>
      </c>
      <c r="AL545" s="336">
        <v>1.44E-2</v>
      </c>
      <c r="AM545" s="336">
        <v>0.2</v>
      </c>
      <c r="AN545" s="647" t="s">
        <v>64</v>
      </c>
      <c r="AO545" s="334" t="s">
        <v>1324</v>
      </c>
      <c r="AP545" s="337" t="s">
        <v>1757</v>
      </c>
      <c r="AQ545" s="343" t="s">
        <v>668</v>
      </c>
      <c r="AR545" s="336">
        <v>2.8739999999999998E-3</v>
      </c>
      <c r="AS545" s="336">
        <v>2.8739999999999998E-3</v>
      </c>
      <c r="AT545" s="336" t="s">
        <v>1418</v>
      </c>
      <c r="AW545" s="192"/>
      <c r="AX545" s="192"/>
      <c r="AY545" s="178"/>
      <c r="AZ545" s="178"/>
      <c r="BA545" s="178"/>
      <c r="BB545" s="794"/>
      <c r="BC545" s="178"/>
      <c r="BD545" s="178"/>
      <c r="BE545" s="178"/>
      <c r="BF545" s="178"/>
      <c r="BG545" s="794"/>
      <c r="BH545" s="180"/>
      <c r="BI545" s="193"/>
      <c r="BJ545" s="193"/>
      <c r="BK545" s="193"/>
      <c r="BL545" s="180"/>
      <c r="BM545" s="180"/>
      <c r="BN545" s="180"/>
      <c r="BO545" s="180"/>
      <c r="BP545" s="180"/>
      <c r="BQ545" s="180"/>
      <c r="BR545" s="180"/>
      <c r="BS545" s="180"/>
      <c r="BT545" s="181"/>
      <c r="BU545" s="182"/>
      <c r="BV545" s="183"/>
      <c r="BW545" s="179"/>
    </row>
    <row r="546" spans="2:75" customFormat="1" ht="18.75">
      <c r="B546" s="330" t="s">
        <v>1661</v>
      </c>
      <c r="C546" s="331">
        <v>15674503000110</v>
      </c>
      <c r="D546" s="332" t="s">
        <v>13</v>
      </c>
      <c r="E546" s="332" t="s">
        <v>616</v>
      </c>
      <c r="F546" s="332" t="s">
        <v>617</v>
      </c>
      <c r="G546" s="333" t="s">
        <v>34</v>
      </c>
      <c r="H546" s="333" t="s">
        <v>1337</v>
      </c>
      <c r="I546" s="333" t="s">
        <v>34</v>
      </c>
      <c r="J546" s="333" t="s">
        <v>608</v>
      </c>
      <c r="K546" s="334" t="s">
        <v>48</v>
      </c>
      <c r="L546" s="335" t="s">
        <v>1418</v>
      </c>
      <c r="M546" s="335" t="s">
        <v>1418</v>
      </c>
      <c r="N546" s="334">
        <v>311243</v>
      </c>
      <c r="O546" s="334" t="s">
        <v>1321</v>
      </c>
      <c r="P546" s="338">
        <v>41154</v>
      </c>
      <c r="Q546" s="339">
        <v>106.885882</v>
      </c>
      <c r="R546" s="339">
        <v>166.56331154251015</v>
      </c>
      <c r="S546" s="334">
        <v>15</v>
      </c>
      <c r="T546" s="336">
        <v>0.10598085140432878</v>
      </c>
      <c r="U546" s="647">
        <v>1.0364963771272759</v>
      </c>
      <c r="V546" s="336">
        <v>0.10503135132927977</v>
      </c>
      <c r="W546" s="647">
        <v>0.90387311298841222</v>
      </c>
      <c r="X546" s="336">
        <v>0.14417664054694757</v>
      </c>
      <c r="Y546" s="647">
        <v>0.93539701648386375</v>
      </c>
      <c r="Z546" s="336">
        <v>0.19795249254699465</v>
      </c>
      <c r="AA546" s="647">
        <v>1.0373415105340218</v>
      </c>
      <c r="AB546" s="336">
        <v>2.3069681201273128E-2</v>
      </c>
      <c r="AC546" s="340">
        <v>-0.48418883470163682</v>
      </c>
      <c r="AD546" s="813">
        <v>11403956000150</v>
      </c>
      <c r="AE546" s="337" t="s">
        <v>1824</v>
      </c>
      <c r="AF546" s="787" t="s">
        <v>1825</v>
      </c>
      <c r="AG546" s="341" t="s">
        <v>1440</v>
      </c>
      <c r="AH546" s="341" t="s">
        <v>1742</v>
      </c>
      <c r="AI546" s="341">
        <v>5000</v>
      </c>
      <c r="AJ546" s="341">
        <v>0</v>
      </c>
      <c r="AK546" s="341">
        <v>0</v>
      </c>
      <c r="AL546" s="336">
        <v>2.5000000000000001E-2</v>
      </c>
      <c r="AM546" s="336">
        <v>0</v>
      </c>
      <c r="AN546" s="647" t="s">
        <v>64</v>
      </c>
      <c r="AO546" s="334" t="s">
        <v>1324</v>
      </c>
      <c r="AP546" s="337" t="s">
        <v>1757</v>
      </c>
      <c r="AQ546" s="343" t="s">
        <v>668</v>
      </c>
      <c r="AR546" s="336">
        <v>0</v>
      </c>
      <c r="AS546" s="336">
        <v>0</v>
      </c>
      <c r="AT546" s="336" t="s">
        <v>1418</v>
      </c>
      <c r="AW546" s="192"/>
      <c r="AX546" s="192"/>
      <c r="AY546" s="178"/>
      <c r="AZ546" s="178"/>
      <c r="BA546" s="178"/>
      <c r="BB546" s="794"/>
      <c r="BC546" s="178"/>
      <c r="BD546" s="178"/>
      <c r="BE546" s="178"/>
      <c r="BF546" s="178"/>
      <c r="BG546" s="794"/>
      <c r="BH546" s="180"/>
      <c r="BI546" s="193"/>
      <c r="BJ546" s="193"/>
      <c r="BK546" s="193"/>
      <c r="BL546" s="180"/>
      <c r="BM546" s="180"/>
      <c r="BN546" s="180"/>
      <c r="BO546" s="180"/>
      <c r="BP546" s="180"/>
      <c r="BQ546" s="180"/>
      <c r="BR546" s="180"/>
      <c r="BS546" s="180"/>
      <c r="BT546" s="181"/>
      <c r="BU546" s="182"/>
      <c r="BV546" s="183"/>
      <c r="BW546" s="179"/>
    </row>
    <row r="547" spans="2:75" customFormat="1" ht="18.75">
      <c r="B547" s="330" t="s">
        <v>1671</v>
      </c>
      <c r="C547" s="331">
        <v>19391009000107</v>
      </c>
      <c r="D547" s="332" t="s">
        <v>13</v>
      </c>
      <c r="E547" s="332" t="s">
        <v>616</v>
      </c>
      <c r="F547" s="332" t="s">
        <v>617</v>
      </c>
      <c r="G547" s="333" t="s">
        <v>34</v>
      </c>
      <c r="H547" s="333" t="s">
        <v>1337</v>
      </c>
      <c r="I547" s="333" t="s">
        <v>34</v>
      </c>
      <c r="J547" s="333" t="s">
        <v>608</v>
      </c>
      <c r="K547" s="334" t="s">
        <v>48</v>
      </c>
      <c r="L547" s="335" t="s">
        <v>1418</v>
      </c>
      <c r="M547" s="335" t="s">
        <v>1418</v>
      </c>
      <c r="N547" s="334">
        <v>366226</v>
      </c>
      <c r="O547" s="334" t="s">
        <v>1321</v>
      </c>
      <c r="P547" s="338">
        <v>41756</v>
      </c>
      <c r="Q547" s="339">
        <v>74.954250000000002</v>
      </c>
      <c r="R547" s="339">
        <v>98.656339550607242</v>
      </c>
      <c r="S547" s="334">
        <v>15</v>
      </c>
      <c r="T547" s="336">
        <v>0.13278382482393103</v>
      </c>
      <c r="U547" s="647">
        <v>1.2986303803696928</v>
      </c>
      <c r="V547" s="336">
        <v>0.15736105893626084</v>
      </c>
      <c r="W547" s="647">
        <v>1.3542092756472055</v>
      </c>
      <c r="X547" s="336">
        <v>0.23741077607092165</v>
      </c>
      <c r="Y547" s="647">
        <v>1.5402864900680362</v>
      </c>
      <c r="Z547" s="336">
        <v>0.33264443637849284</v>
      </c>
      <c r="AA547" s="647">
        <v>1.7431752319142138</v>
      </c>
      <c r="AB547" s="336">
        <v>4.6737724138850238E-2</v>
      </c>
      <c r="AC547" s="340">
        <v>0.88065104383174031</v>
      </c>
      <c r="AD547" s="813">
        <v>18772290000157</v>
      </c>
      <c r="AE547" s="337" t="s">
        <v>1824</v>
      </c>
      <c r="AF547" s="787" t="s">
        <v>1825</v>
      </c>
      <c r="AG547" s="341" t="s">
        <v>1440</v>
      </c>
      <c r="AH547" s="341" t="s">
        <v>1742</v>
      </c>
      <c r="AI547" s="341">
        <v>10000</v>
      </c>
      <c r="AJ547" s="341">
        <v>5000</v>
      </c>
      <c r="AK547" s="341">
        <v>10000</v>
      </c>
      <c r="AL547" s="336">
        <v>2.3E-2</v>
      </c>
      <c r="AM547" s="336">
        <v>0</v>
      </c>
      <c r="AN547" s="647" t="s">
        <v>64</v>
      </c>
      <c r="AO547" s="334" t="s">
        <v>1324</v>
      </c>
      <c r="AP547" s="337" t="s">
        <v>1757</v>
      </c>
      <c r="AQ547" s="343" t="s">
        <v>674</v>
      </c>
      <c r="AR547" s="336">
        <v>0</v>
      </c>
      <c r="AS547" s="336">
        <v>0</v>
      </c>
      <c r="AT547" s="336" t="s">
        <v>1418</v>
      </c>
      <c r="AW547" s="192"/>
      <c r="AX547" s="192"/>
      <c r="AY547" s="178"/>
      <c r="AZ547" s="178"/>
      <c r="BA547" s="178"/>
      <c r="BB547" s="794"/>
      <c r="BC547" s="178"/>
      <c r="BD547" s="178"/>
      <c r="BE547" s="178"/>
      <c r="BF547" s="178"/>
      <c r="BG547" s="794"/>
      <c r="BH547" s="180"/>
      <c r="BI547" s="193"/>
      <c r="BJ547" s="193"/>
      <c r="BK547" s="193"/>
      <c r="BL547" s="180"/>
      <c r="BM547" s="180"/>
      <c r="BN547" s="180"/>
      <c r="BO547" s="180"/>
      <c r="BP547" s="180"/>
      <c r="BQ547" s="180"/>
      <c r="BR547" s="180"/>
      <c r="BS547" s="180"/>
      <c r="BT547" s="181"/>
      <c r="BU547" s="182"/>
      <c r="BV547" s="183"/>
      <c r="BW547" s="179"/>
    </row>
    <row r="548" spans="2:75" customFormat="1" ht="18.75">
      <c r="B548" s="330" t="s">
        <v>316</v>
      </c>
      <c r="C548" s="331">
        <v>11403956000150</v>
      </c>
      <c r="D548" s="332" t="s">
        <v>13</v>
      </c>
      <c r="E548" s="332" t="s">
        <v>616</v>
      </c>
      <c r="F548" s="332" t="s">
        <v>617</v>
      </c>
      <c r="G548" s="333" t="s">
        <v>34</v>
      </c>
      <c r="H548" s="333" t="s">
        <v>1337</v>
      </c>
      <c r="I548" s="333" t="s">
        <v>34</v>
      </c>
      <c r="J548" s="333" t="s">
        <v>608</v>
      </c>
      <c r="K548" s="334" t="s">
        <v>48</v>
      </c>
      <c r="L548" s="335" t="s">
        <v>1418</v>
      </c>
      <c r="M548" s="335" t="s">
        <v>34</v>
      </c>
      <c r="N548" s="334">
        <v>245054</v>
      </c>
      <c r="O548" s="334" t="s">
        <v>1321</v>
      </c>
      <c r="P548" s="338">
        <v>40261</v>
      </c>
      <c r="Q548" s="339">
        <v>582.05801599999995</v>
      </c>
      <c r="R548" s="339">
        <v>832.35885451792853</v>
      </c>
      <c r="S548" s="334">
        <v>15</v>
      </c>
      <c r="T548" s="336">
        <v>0.10551154615735836</v>
      </c>
      <c r="U548" s="647">
        <v>1.0319065556472062</v>
      </c>
      <c r="V548" s="336">
        <v>0.10449488618340941</v>
      </c>
      <c r="W548" s="647">
        <v>0.89925643030014102</v>
      </c>
      <c r="X548" s="336">
        <v>0.14405777597557146</v>
      </c>
      <c r="Y548" s="647">
        <v>0.93462584048053154</v>
      </c>
      <c r="Z548" s="336">
        <v>0.19830256240550326</v>
      </c>
      <c r="AA548" s="647">
        <v>1.0391760011794555</v>
      </c>
      <c r="AB548" s="336">
        <v>2.3296584197356536E-2</v>
      </c>
      <c r="AC548" s="340">
        <v>-0.50250058568592182</v>
      </c>
      <c r="AD548" s="813">
        <v>11490618000101</v>
      </c>
      <c r="AE548" s="337" t="s">
        <v>1836</v>
      </c>
      <c r="AF548" s="787" t="s">
        <v>1736</v>
      </c>
      <c r="AG548" s="341" t="s">
        <v>1437</v>
      </c>
      <c r="AH548" s="341" t="s">
        <v>1742</v>
      </c>
      <c r="AI548" s="341">
        <v>1000</v>
      </c>
      <c r="AJ548" s="341">
        <v>0</v>
      </c>
      <c r="AK548" s="341">
        <v>0</v>
      </c>
      <c r="AL548" s="336">
        <v>0.02</v>
      </c>
      <c r="AM548" s="336">
        <v>0.2</v>
      </c>
      <c r="AN548" s="647" t="s">
        <v>64</v>
      </c>
      <c r="AO548" s="334" t="s">
        <v>1324</v>
      </c>
      <c r="AP548" s="337" t="s">
        <v>1757</v>
      </c>
      <c r="AQ548" s="343" t="s">
        <v>668</v>
      </c>
      <c r="AR548" s="336">
        <v>5.0000000000000001E-3</v>
      </c>
      <c r="AS548" s="336">
        <v>5.0000000000000001E-3</v>
      </c>
      <c r="AT548" s="336" t="s">
        <v>1418</v>
      </c>
      <c r="AW548" s="192"/>
      <c r="AX548" s="192"/>
      <c r="AY548" s="178"/>
      <c r="AZ548" s="178"/>
      <c r="BA548" s="178"/>
      <c r="BB548" s="794"/>
      <c r="BC548" s="178"/>
      <c r="BD548" s="178"/>
      <c r="BE548" s="178"/>
      <c r="BF548" s="178"/>
      <c r="BG548" s="794"/>
      <c r="BH548" s="180"/>
      <c r="BI548" s="193"/>
      <c r="BJ548" s="193"/>
      <c r="BK548" s="193"/>
      <c r="BL548" s="180"/>
      <c r="BM548" s="180"/>
      <c r="BN548" s="180"/>
      <c r="BO548" s="180"/>
      <c r="BP548" s="180"/>
      <c r="BQ548" s="180"/>
      <c r="BR548" s="180"/>
      <c r="BS548" s="180"/>
      <c r="BT548" s="181"/>
      <c r="BU548" s="182"/>
      <c r="BV548" s="183"/>
      <c r="BW548" s="179"/>
    </row>
    <row r="549" spans="2:75" customFormat="1" ht="18.75">
      <c r="B549" s="330" t="s">
        <v>744</v>
      </c>
      <c r="C549" s="331">
        <v>13001211000190</v>
      </c>
      <c r="D549" s="332" t="s">
        <v>13</v>
      </c>
      <c r="E549" s="332" t="s">
        <v>615</v>
      </c>
      <c r="F549" s="332" t="s">
        <v>619</v>
      </c>
      <c r="G549" s="333" t="s">
        <v>34</v>
      </c>
      <c r="H549" s="333" t="s">
        <v>865</v>
      </c>
      <c r="I549" s="333" t="s">
        <v>34</v>
      </c>
      <c r="J549" s="333" t="s">
        <v>1418</v>
      </c>
      <c r="K549" s="334" t="s">
        <v>48</v>
      </c>
      <c r="L549" s="335" t="s">
        <v>1418</v>
      </c>
      <c r="M549" s="335" t="s">
        <v>34</v>
      </c>
      <c r="N549" s="334">
        <v>268127</v>
      </c>
      <c r="O549" s="334" t="s">
        <v>1321</v>
      </c>
      <c r="P549" s="338">
        <v>40590</v>
      </c>
      <c r="Q549" s="339">
        <v>128.313152</v>
      </c>
      <c r="R549" s="339">
        <v>120.28555692031873</v>
      </c>
      <c r="S549" s="334">
        <v>15</v>
      </c>
      <c r="T549" s="336">
        <v>0.11623250701506738</v>
      </c>
      <c r="U549" s="647">
        <v>1.1367579221072124</v>
      </c>
      <c r="V549" s="336">
        <v>0.1376911751244525</v>
      </c>
      <c r="W549" s="647">
        <v>1.1849352551943877</v>
      </c>
      <c r="X549" s="336">
        <v>0.16104071866139091</v>
      </c>
      <c r="Y549" s="647">
        <v>1.0448086957556144</v>
      </c>
      <c r="Z549" s="336">
        <v>0.19476015822540971</v>
      </c>
      <c r="AA549" s="647">
        <v>1.0206125425646169</v>
      </c>
      <c r="AB549" s="336">
        <v>6.6467929596593187E-2</v>
      </c>
      <c r="AC549" s="340">
        <v>0.32330993108729988</v>
      </c>
      <c r="AD549" s="813">
        <v>0</v>
      </c>
      <c r="AE549" s="337" t="s">
        <v>1848</v>
      </c>
      <c r="AF549" s="787" t="s">
        <v>1755</v>
      </c>
      <c r="AG549" s="341" t="s">
        <v>1436</v>
      </c>
      <c r="AH549" s="341" t="s">
        <v>1742</v>
      </c>
      <c r="AI549" s="341">
        <v>5000</v>
      </c>
      <c r="AJ549" s="341">
        <v>1000</v>
      </c>
      <c r="AK549" s="341">
        <v>5000</v>
      </c>
      <c r="AL549" s="336">
        <v>0.02</v>
      </c>
      <c r="AM549" s="336">
        <v>0.2</v>
      </c>
      <c r="AN549" s="647" t="s">
        <v>64</v>
      </c>
      <c r="AO549" s="334" t="s">
        <v>1324</v>
      </c>
      <c r="AP549" s="337" t="s">
        <v>1757</v>
      </c>
      <c r="AQ549" s="343" t="s">
        <v>664</v>
      </c>
      <c r="AR549" s="336">
        <v>4.0000000000000001E-3</v>
      </c>
      <c r="AS549" s="336">
        <v>4.0000000000000001E-3</v>
      </c>
      <c r="AT549" s="336" t="s">
        <v>1418</v>
      </c>
      <c r="AW549" s="192"/>
      <c r="AX549" s="192"/>
      <c r="AY549" s="178"/>
      <c r="AZ549" s="178"/>
      <c r="BA549" s="178"/>
      <c r="BB549" s="794"/>
      <c r="BC549" s="178"/>
      <c r="BD549" s="178"/>
      <c r="BE549" s="178"/>
      <c r="BF549" s="178"/>
      <c r="BG549" s="794"/>
      <c r="BH549" s="180"/>
      <c r="BI549" s="193"/>
      <c r="BJ549" s="193"/>
      <c r="BK549" s="193"/>
      <c r="BL549" s="212"/>
      <c r="BM549" s="180"/>
      <c r="BN549" s="180"/>
      <c r="BO549" s="180"/>
      <c r="BP549" s="180"/>
      <c r="BQ549" s="180"/>
      <c r="BR549" s="180"/>
      <c r="BS549" s="180"/>
      <c r="BT549" s="181"/>
      <c r="BU549" s="182"/>
      <c r="BV549" s="183"/>
      <c r="BW549" s="179"/>
    </row>
    <row r="550" spans="2:75" customFormat="1" ht="18.75">
      <c r="B550" s="330" t="s">
        <v>908</v>
      </c>
      <c r="C550" s="331">
        <v>28856743000187</v>
      </c>
      <c r="D550" s="332" t="s">
        <v>13</v>
      </c>
      <c r="E550" s="332" t="s">
        <v>615</v>
      </c>
      <c r="F550" s="332" t="s">
        <v>619</v>
      </c>
      <c r="G550" s="333" t="s">
        <v>34</v>
      </c>
      <c r="H550" s="333" t="s">
        <v>865</v>
      </c>
      <c r="I550" s="333" t="s">
        <v>34</v>
      </c>
      <c r="J550" s="333" t="s">
        <v>1418</v>
      </c>
      <c r="K550" s="334" t="s">
        <v>48</v>
      </c>
      <c r="L550" s="335" t="s">
        <v>1418</v>
      </c>
      <c r="M550" s="335" t="s">
        <v>34</v>
      </c>
      <c r="N550" s="334">
        <v>462802</v>
      </c>
      <c r="O550" s="334" t="s">
        <v>1321</v>
      </c>
      <c r="P550" s="338">
        <v>43205</v>
      </c>
      <c r="Q550" s="339">
        <v>229.66658858</v>
      </c>
      <c r="R550" s="339">
        <v>165.15086144823997</v>
      </c>
      <c r="S550" s="334">
        <v>15</v>
      </c>
      <c r="T550" s="336">
        <v>0.16132046472195216</v>
      </c>
      <c r="U550" s="647">
        <v>1.5777197014852662</v>
      </c>
      <c r="V550" s="336">
        <v>0.20379176230987572</v>
      </c>
      <c r="W550" s="647">
        <v>1.7537801072647123</v>
      </c>
      <c r="X550" s="336">
        <v>0.38855106373282933</v>
      </c>
      <c r="Y550" s="647">
        <v>2.5208626334234205</v>
      </c>
      <c r="Z550" s="336">
        <v>0.51816252767767268</v>
      </c>
      <c r="AA550" s="647">
        <v>2.7153560546133391</v>
      </c>
      <c r="AB550" s="336">
        <v>6.1577482899690221E-2</v>
      </c>
      <c r="AC550" s="340">
        <v>1.4224408793308099</v>
      </c>
      <c r="AD550" s="813">
        <v>0</v>
      </c>
      <c r="AE550" s="337" t="s">
        <v>1831</v>
      </c>
      <c r="AF550" s="787" t="s">
        <v>1780</v>
      </c>
      <c r="AG550" s="341" t="s">
        <v>719</v>
      </c>
      <c r="AH550" s="341" t="s">
        <v>1742</v>
      </c>
      <c r="AI550" s="341">
        <v>1000</v>
      </c>
      <c r="AJ550" s="341">
        <v>1000</v>
      </c>
      <c r="AK550" s="341">
        <v>1000</v>
      </c>
      <c r="AL550" s="336">
        <v>0.02</v>
      </c>
      <c r="AM550" s="336">
        <v>0.2</v>
      </c>
      <c r="AN550" s="647" t="s">
        <v>64</v>
      </c>
      <c r="AO550" s="334" t="s">
        <v>1324</v>
      </c>
      <c r="AP550" s="337" t="s">
        <v>1757</v>
      </c>
      <c r="AQ550" s="343" t="s">
        <v>668</v>
      </c>
      <c r="AR550" s="336">
        <v>4.0000000000000001E-3</v>
      </c>
      <c r="AS550" s="336">
        <v>4.0000000000000001E-3</v>
      </c>
      <c r="AT550" s="336" t="s">
        <v>1418</v>
      </c>
      <c r="AW550" s="192"/>
      <c r="AX550" s="192"/>
      <c r="AY550" s="178"/>
      <c r="AZ550" s="178"/>
      <c r="BA550" s="178"/>
      <c r="BB550" s="794"/>
      <c r="BC550" s="178"/>
      <c r="BD550" s="178"/>
      <c r="BE550" s="178"/>
      <c r="BF550" s="178"/>
      <c r="BG550" s="794"/>
      <c r="BH550" s="180"/>
      <c r="BI550" s="193"/>
      <c r="BJ550" s="193"/>
      <c r="BK550" s="193"/>
      <c r="BL550" s="180"/>
      <c r="BM550" s="180"/>
      <c r="BN550" s="180"/>
      <c r="BO550" s="180"/>
      <c r="BP550" s="180"/>
      <c r="BQ550" s="180"/>
      <c r="BR550" s="180"/>
      <c r="BS550" s="180"/>
      <c r="BT550" s="181"/>
      <c r="BU550" s="182"/>
      <c r="BV550" s="183"/>
      <c r="BW550" s="179"/>
    </row>
    <row r="551" spans="2:75" customFormat="1" ht="18.75">
      <c r="B551" s="330" t="s">
        <v>919</v>
      </c>
      <c r="C551" s="331">
        <v>6092123000186</v>
      </c>
      <c r="D551" s="332" t="s">
        <v>13</v>
      </c>
      <c r="E551" s="332" t="s">
        <v>615</v>
      </c>
      <c r="F551" s="332" t="s">
        <v>619</v>
      </c>
      <c r="G551" s="333" t="s">
        <v>34</v>
      </c>
      <c r="H551" s="333" t="s">
        <v>1337</v>
      </c>
      <c r="I551" s="333" t="s">
        <v>34</v>
      </c>
      <c r="J551" s="333" t="s">
        <v>1418</v>
      </c>
      <c r="K551" s="334" t="s">
        <v>48</v>
      </c>
      <c r="L551" s="335" t="s">
        <v>1418</v>
      </c>
      <c r="M551" s="335" t="s">
        <v>1415</v>
      </c>
      <c r="N551" s="334">
        <v>126251</v>
      </c>
      <c r="O551" s="334" t="s">
        <v>1321</v>
      </c>
      <c r="P551" s="338">
        <v>38034</v>
      </c>
      <c r="Q551" s="339">
        <v>0</v>
      </c>
      <c r="R551" s="339">
        <v>0</v>
      </c>
      <c r="S551" s="334">
        <v>15</v>
      </c>
      <c r="T551" s="336"/>
      <c r="U551" s="647"/>
      <c r="V551" s="336"/>
      <c r="W551" s="647"/>
      <c r="X551" s="336"/>
      <c r="Y551" s="647"/>
      <c r="Z551" s="336"/>
      <c r="AA551" s="647"/>
      <c r="AB551" s="336"/>
      <c r="AC551" s="340"/>
      <c r="AD551" s="813">
        <v>0</v>
      </c>
      <c r="AE551" s="337" t="s">
        <v>1751</v>
      </c>
      <c r="AF551" s="787" t="s">
        <v>1752</v>
      </c>
      <c r="AG551" s="341" t="s">
        <v>741</v>
      </c>
      <c r="AH551" s="341" t="s">
        <v>1742</v>
      </c>
      <c r="AI551" s="341">
        <v>500</v>
      </c>
      <c r="AJ551" s="341">
        <v>500</v>
      </c>
      <c r="AK551" s="341">
        <v>500</v>
      </c>
      <c r="AL551" s="336">
        <v>6.0000000000000001E-3</v>
      </c>
      <c r="AM551" s="336">
        <v>0.1</v>
      </c>
      <c r="AN551" s="647" t="s">
        <v>64</v>
      </c>
      <c r="AO551" s="334" t="s">
        <v>1324</v>
      </c>
      <c r="AP551" s="337" t="s">
        <v>1757</v>
      </c>
      <c r="AQ551" s="343" t="s">
        <v>686</v>
      </c>
      <c r="AR551" s="336">
        <v>8.0000000000000004E-4</v>
      </c>
      <c r="AS551" s="336">
        <v>8.0000000000000004E-4</v>
      </c>
      <c r="AT551" s="336" t="s">
        <v>1418</v>
      </c>
      <c r="AW551" s="192"/>
      <c r="AX551" s="192"/>
      <c r="AY551" s="178"/>
      <c r="AZ551" s="178"/>
      <c r="BA551" s="178"/>
      <c r="BB551" s="794"/>
      <c r="BC551" s="178"/>
      <c r="BD551" s="178"/>
      <c r="BE551" s="178"/>
      <c r="BF551" s="178"/>
      <c r="BG551" s="794"/>
      <c r="BH551" s="180"/>
      <c r="BI551" s="193"/>
      <c r="BJ551" s="193"/>
      <c r="BK551" s="193"/>
      <c r="BL551" s="180"/>
      <c r="BM551" s="180"/>
      <c r="BN551" s="180"/>
      <c r="BO551" s="180"/>
      <c r="BP551" s="180"/>
      <c r="BQ551" s="180"/>
      <c r="BR551" s="180"/>
      <c r="BS551" s="180"/>
      <c r="BT551" s="181"/>
      <c r="BU551" s="182"/>
      <c r="BV551" s="183"/>
      <c r="BW551" s="179"/>
    </row>
    <row r="552" spans="2:75" customFormat="1" ht="18.75">
      <c r="B552" s="330" t="s">
        <v>121</v>
      </c>
      <c r="C552" s="331">
        <v>36499625000197</v>
      </c>
      <c r="D552" s="332" t="s">
        <v>14</v>
      </c>
      <c r="E552" s="332" t="s">
        <v>614</v>
      </c>
      <c r="F552" s="332" t="s">
        <v>1418</v>
      </c>
      <c r="G552" s="333" t="s">
        <v>1418</v>
      </c>
      <c r="H552" s="333" t="s">
        <v>865</v>
      </c>
      <c r="I552" s="333" t="s">
        <v>34</v>
      </c>
      <c r="J552" s="333" t="s">
        <v>608</v>
      </c>
      <c r="K552" s="334" t="s">
        <v>48</v>
      </c>
      <c r="L552" s="335" t="s">
        <v>1418</v>
      </c>
      <c r="M552" s="335" t="s">
        <v>34</v>
      </c>
      <c r="N552" s="334">
        <v>542520</v>
      </c>
      <c r="O552" s="334" t="s">
        <v>1321</v>
      </c>
      <c r="P552" s="338">
        <v>43947</v>
      </c>
      <c r="Q552" s="339">
        <v>54.742505800000004</v>
      </c>
      <c r="R552" s="339">
        <v>28.42408438418699</v>
      </c>
      <c r="S552" s="334">
        <v>16</v>
      </c>
      <c r="T552" s="336">
        <v>9.3038665439115986E-2</v>
      </c>
      <c r="U552" s="647">
        <v>0.90992135260824647</v>
      </c>
      <c r="V552" s="336">
        <v>0.11733219150120622</v>
      </c>
      <c r="W552" s="647">
        <v>1.0097310169176421</v>
      </c>
      <c r="X552" s="336">
        <v>0.4052847252973435</v>
      </c>
      <c r="Y552" s="647">
        <v>2.6294281891397806</v>
      </c>
      <c r="Z552" s="336"/>
      <c r="AA552" s="647"/>
      <c r="AB552" s="336">
        <v>0.11490251980885466</v>
      </c>
      <c r="AC552" s="340">
        <v>9.8410210326529378E-3</v>
      </c>
      <c r="AD552" s="813">
        <v>0</v>
      </c>
      <c r="AE552" s="337" t="s">
        <v>1783</v>
      </c>
      <c r="AF552" s="787" t="s">
        <v>1755</v>
      </c>
      <c r="AG552" s="341" t="s">
        <v>1436</v>
      </c>
      <c r="AH552" s="341" t="s">
        <v>1742</v>
      </c>
      <c r="AI552" s="341">
        <v>500</v>
      </c>
      <c r="AJ552" s="341">
        <v>100</v>
      </c>
      <c r="AK552" s="341">
        <v>500</v>
      </c>
      <c r="AL552" s="336">
        <v>0.02</v>
      </c>
      <c r="AM552" s="336">
        <v>0.2</v>
      </c>
      <c r="AN552" s="647" t="s">
        <v>34</v>
      </c>
      <c r="AO552" s="334" t="s">
        <v>1324</v>
      </c>
      <c r="AP552" s="337" t="s">
        <v>1757</v>
      </c>
      <c r="AQ552" s="343" t="s">
        <v>668</v>
      </c>
      <c r="AR552" s="336">
        <v>4.0000000000000001E-3</v>
      </c>
      <c r="AS552" s="336">
        <v>4.0000000000000001E-3</v>
      </c>
      <c r="AT552" s="336" t="s">
        <v>1418</v>
      </c>
      <c r="AW552" s="192"/>
      <c r="AX552" s="192"/>
      <c r="AY552" s="178"/>
      <c r="AZ552" s="178"/>
      <c r="BA552" s="178"/>
      <c r="BB552" s="794"/>
      <c r="BC552" s="178"/>
      <c r="BD552" s="178"/>
      <c r="BE552" s="178"/>
      <c r="BF552" s="178"/>
      <c r="BG552" s="794"/>
      <c r="BH552" s="180"/>
      <c r="BI552" s="193"/>
      <c r="BJ552" s="193"/>
      <c r="BK552" s="193"/>
      <c r="BL552" s="212"/>
      <c r="BM552" s="180"/>
      <c r="BN552" s="180"/>
      <c r="BO552" s="180"/>
      <c r="BP552" s="180"/>
      <c r="BQ552" s="180"/>
      <c r="BR552" s="180"/>
      <c r="BS552" s="180"/>
      <c r="BT552" s="181"/>
      <c r="BU552" s="182"/>
      <c r="BV552" s="183"/>
      <c r="BW552" s="179"/>
    </row>
    <row r="553" spans="2:75" customFormat="1" ht="18.75">
      <c r="B553" s="330" t="s">
        <v>792</v>
      </c>
      <c r="C553" s="331">
        <v>37569846000157</v>
      </c>
      <c r="D553" s="332" t="s">
        <v>14</v>
      </c>
      <c r="E553" s="332" t="s">
        <v>607</v>
      </c>
      <c r="F553" s="332" t="s">
        <v>1418</v>
      </c>
      <c r="G553" s="333" t="s">
        <v>1418</v>
      </c>
      <c r="H553" s="333" t="s">
        <v>34</v>
      </c>
      <c r="I553" s="333" t="s">
        <v>34</v>
      </c>
      <c r="J553" s="333" t="s">
        <v>608</v>
      </c>
      <c r="K553" s="334" t="s">
        <v>48</v>
      </c>
      <c r="L553" s="335" t="s">
        <v>1418</v>
      </c>
      <c r="M553" s="335" t="s">
        <v>34</v>
      </c>
      <c r="N553" s="334">
        <v>546534</v>
      </c>
      <c r="O553" s="334" t="s">
        <v>1321</v>
      </c>
      <c r="P553" s="338">
        <v>44034</v>
      </c>
      <c r="Q553" s="339">
        <v>30.545130279999999</v>
      </c>
      <c r="R553" s="339">
        <v>28.406872200321299</v>
      </c>
      <c r="S553" s="334">
        <v>16</v>
      </c>
      <c r="T553" s="336">
        <v>7.5933860782200213E-2</v>
      </c>
      <c r="U553" s="647">
        <v>0.74263577390757551</v>
      </c>
      <c r="V553" s="336">
        <v>8.8772337105359256E-2</v>
      </c>
      <c r="W553" s="647">
        <v>0.76395216924443654</v>
      </c>
      <c r="X553" s="336">
        <v>0.3240556678712736</v>
      </c>
      <c r="Y553" s="647">
        <v>2.1024259113789756</v>
      </c>
      <c r="Z553" s="336"/>
      <c r="AA553" s="647"/>
      <c r="AB553" s="336">
        <v>0.18115216459659797</v>
      </c>
      <c r="AC553" s="340">
        <v>-0.15141467584880472</v>
      </c>
      <c r="AD553" s="813">
        <v>0</v>
      </c>
      <c r="AE553" s="337" t="s">
        <v>1783</v>
      </c>
      <c r="AF553" s="787" t="s">
        <v>1780</v>
      </c>
      <c r="AG553" s="341" t="s">
        <v>719</v>
      </c>
      <c r="AH553" s="341" t="s">
        <v>1742</v>
      </c>
      <c r="AI553" s="341">
        <v>500</v>
      </c>
      <c r="AJ553" s="341">
        <v>100</v>
      </c>
      <c r="AK553" s="341">
        <v>500</v>
      </c>
      <c r="AL553" s="336">
        <v>0.02</v>
      </c>
      <c r="AM553" s="336">
        <v>0.2</v>
      </c>
      <c r="AN553" s="647" t="s">
        <v>666</v>
      </c>
      <c r="AO553" s="334" t="s">
        <v>1324</v>
      </c>
      <c r="AP553" s="337" t="s">
        <v>1739</v>
      </c>
      <c r="AQ553" s="343" t="s">
        <v>659</v>
      </c>
      <c r="AR553" s="336">
        <v>4.0000000000000001E-3</v>
      </c>
      <c r="AS553" s="336">
        <v>4.0000000000000001E-3</v>
      </c>
      <c r="AT553" s="336" t="s">
        <v>1418</v>
      </c>
      <c r="AW553" s="192"/>
      <c r="AX553" s="192"/>
      <c r="AY553" s="178"/>
      <c r="AZ553" s="178"/>
      <c r="BA553" s="178"/>
      <c r="BB553" s="794"/>
      <c r="BC553" s="178"/>
      <c r="BD553" s="178"/>
      <c r="BE553" s="178"/>
      <c r="BF553" s="178"/>
      <c r="BG553" s="794"/>
      <c r="BH553" s="180"/>
      <c r="BI553" s="193"/>
      <c r="BJ553" s="193"/>
      <c r="BK553" s="193"/>
      <c r="BL553" s="180"/>
      <c r="BM553" s="180"/>
      <c r="BN553" s="180"/>
      <c r="BO553" s="180"/>
      <c r="BP553" s="180"/>
      <c r="BQ553" s="180"/>
      <c r="BR553" s="180"/>
      <c r="BS553" s="180"/>
      <c r="BT553" s="181"/>
      <c r="BU553" s="182"/>
      <c r="BV553" s="183"/>
      <c r="BW553" s="179"/>
    </row>
    <row r="554" spans="2:75" customFormat="1" ht="18.75">
      <c r="B554" s="330" t="s">
        <v>816</v>
      </c>
      <c r="C554" s="331">
        <v>34054884000189</v>
      </c>
      <c r="D554" s="332" t="s">
        <v>14</v>
      </c>
      <c r="E554" s="332" t="s">
        <v>607</v>
      </c>
      <c r="F554" s="332" t="s">
        <v>1418</v>
      </c>
      <c r="G554" s="333" t="s">
        <v>1418</v>
      </c>
      <c r="H554" s="333" t="s">
        <v>34</v>
      </c>
      <c r="I554" s="333" t="s">
        <v>34</v>
      </c>
      <c r="J554" s="333" t="s">
        <v>608</v>
      </c>
      <c r="K554" s="334" t="s">
        <v>48</v>
      </c>
      <c r="L554" s="335" t="s">
        <v>1418</v>
      </c>
      <c r="M554" s="335" t="s">
        <v>34</v>
      </c>
      <c r="N554" s="334">
        <v>509541</v>
      </c>
      <c r="O554" s="334" t="s">
        <v>1324</v>
      </c>
      <c r="P554" s="338">
        <v>43740</v>
      </c>
      <c r="Q554" s="339">
        <v>11.333435639999999</v>
      </c>
      <c r="R554" s="339">
        <v>11.087344706064263</v>
      </c>
      <c r="S554" s="334">
        <v>16</v>
      </c>
      <c r="T554" s="336">
        <v>4.8548609349803318E-2</v>
      </c>
      <c r="U554" s="647">
        <v>0.47480707164410646</v>
      </c>
      <c r="V554" s="336">
        <v>2.968736861104837E-2</v>
      </c>
      <c r="W554" s="647">
        <v>0.25548194842107413</v>
      </c>
      <c r="X554" s="336">
        <v>9.8542527397843749E-2</v>
      </c>
      <c r="Y554" s="647">
        <v>0.63932954586153967</v>
      </c>
      <c r="Z554" s="336">
        <v>5.9237388549952197E-2</v>
      </c>
      <c r="AA554" s="647">
        <v>0.31042499807831347</v>
      </c>
      <c r="AB554" s="336">
        <v>0.25315324519347421</v>
      </c>
      <c r="AC554" s="340">
        <v>-0.34174582557650046</v>
      </c>
      <c r="AD554" s="813">
        <v>34791820000160</v>
      </c>
      <c r="AE554" s="337" t="s">
        <v>1745</v>
      </c>
      <c r="AF554" s="787" t="s">
        <v>1780</v>
      </c>
      <c r="AG554" s="341" t="s">
        <v>719</v>
      </c>
      <c r="AH554" s="341" t="s">
        <v>1742</v>
      </c>
      <c r="AI554" s="341">
        <v>1000</v>
      </c>
      <c r="AJ554" s="341">
        <v>500</v>
      </c>
      <c r="AK554" s="341">
        <v>500</v>
      </c>
      <c r="AL554" s="336">
        <v>1.4999999999999999E-2</v>
      </c>
      <c r="AM554" s="336">
        <v>0.2</v>
      </c>
      <c r="AN554" s="647" t="s">
        <v>666</v>
      </c>
      <c r="AO554" s="334" t="s">
        <v>1324</v>
      </c>
      <c r="AP554" s="337" t="s">
        <v>1739</v>
      </c>
      <c r="AQ554" s="343" t="s">
        <v>670</v>
      </c>
      <c r="AR554" s="336">
        <v>4.0000000000000001E-3</v>
      </c>
      <c r="AS554" s="336">
        <v>4.0000000000000001E-3</v>
      </c>
      <c r="AT554" s="336" t="s">
        <v>1418</v>
      </c>
      <c r="AW554" s="192"/>
      <c r="AX554" s="192"/>
      <c r="AY554" s="178"/>
      <c r="AZ554" s="178"/>
      <c r="BA554" s="178"/>
      <c r="BB554" s="794"/>
      <c r="BC554" s="178"/>
      <c r="BD554" s="178"/>
      <c r="BE554" s="178"/>
      <c r="BF554" s="178"/>
      <c r="BG554" s="794"/>
      <c r="BH554" s="180"/>
      <c r="BI554" s="193"/>
      <c r="BJ554" s="193"/>
      <c r="BK554" s="193"/>
      <c r="BL554" s="212"/>
      <c r="BM554" s="180"/>
      <c r="BN554" s="180"/>
      <c r="BO554" s="180"/>
      <c r="BP554" s="180"/>
      <c r="BQ554" s="180"/>
      <c r="BR554" s="180"/>
      <c r="BS554" s="180"/>
      <c r="BT554" s="181"/>
      <c r="BU554" s="182"/>
      <c r="BV554" s="183"/>
      <c r="BW554" s="179"/>
    </row>
    <row r="555" spans="2:75" customFormat="1" ht="18.75">
      <c r="B555" s="330" t="s">
        <v>820</v>
      </c>
      <c r="C555" s="331">
        <v>32158430000122</v>
      </c>
      <c r="D555" s="332" t="s">
        <v>14</v>
      </c>
      <c r="E555" s="332" t="s">
        <v>607</v>
      </c>
      <c r="F555" s="332" t="s">
        <v>1418</v>
      </c>
      <c r="G555" s="333" t="s">
        <v>1418</v>
      </c>
      <c r="H555" s="333" t="s">
        <v>34</v>
      </c>
      <c r="I555" s="333" t="s">
        <v>34</v>
      </c>
      <c r="J555" s="333" t="s">
        <v>608</v>
      </c>
      <c r="K555" s="334" t="s">
        <v>48</v>
      </c>
      <c r="L555" s="335" t="s">
        <v>1418</v>
      </c>
      <c r="M555" s="335" t="s">
        <v>34</v>
      </c>
      <c r="N555" s="334">
        <v>483222</v>
      </c>
      <c r="O555" s="334" t="s">
        <v>1321</v>
      </c>
      <c r="P555" s="338">
        <v>43464</v>
      </c>
      <c r="Q555" s="339">
        <v>13.522808980000001</v>
      </c>
      <c r="R555" s="339">
        <v>12.562152461</v>
      </c>
      <c r="S555" s="334">
        <v>16</v>
      </c>
      <c r="T555" s="336">
        <v>0.1599628047820234</v>
      </c>
      <c r="U555" s="647">
        <v>1.5644417405096713</v>
      </c>
      <c r="V555" s="336">
        <v>0.19307746074367182</v>
      </c>
      <c r="W555" s="647">
        <v>1.6615755513147441</v>
      </c>
      <c r="X555" s="336">
        <v>0.29079622794767679</v>
      </c>
      <c r="Y555" s="647">
        <v>1.8866435158644517</v>
      </c>
      <c r="Z555" s="336">
        <v>9.1920202924867578E-2</v>
      </c>
      <c r="AA555" s="647">
        <v>0.48169457693511419</v>
      </c>
      <c r="AB555" s="336">
        <v>0.18412020699524345</v>
      </c>
      <c r="AC555" s="340">
        <v>0.41753172349298617</v>
      </c>
      <c r="AD555" s="813">
        <v>17284948000119</v>
      </c>
      <c r="AE555" s="337" t="s">
        <v>1745</v>
      </c>
      <c r="AF555" s="787" t="s">
        <v>1780</v>
      </c>
      <c r="AG555" s="341" t="s">
        <v>719</v>
      </c>
      <c r="AH555" s="341" t="s">
        <v>1742</v>
      </c>
      <c r="AI555" s="341">
        <v>100</v>
      </c>
      <c r="AJ555" s="341">
        <v>100</v>
      </c>
      <c r="AK555" s="341">
        <v>100</v>
      </c>
      <c r="AL555" s="336">
        <v>1.4999999999999999E-2</v>
      </c>
      <c r="AM555" s="336">
        <v>1</v>
      </c>
      <c r="AN555" s="647" t="s">
        <v>2147</v>
      </c>
      <c r="AO555" s="334" t="s">
        <v>1324</v>
      </c>
      <c r="AP555" s="337" t="s">
        <v>1739</v>
      </c>
      <c r="AQ555" s="343" t="s">
        <v>667</v>
      </c>
      <c r="AR555" s="336">
        <v>4.0000000000000001E-3</v>
      </c>
      <c r="AS555" s="336">
        <v>4.0000000000000001E-3</v>
      </c>
      <c r="AT555" s="336" t="s">
        <v>1418</v>
      </c>
      <c r="AW555" s="192"/>
      <c r="AX555" s="192"/>
      <c r="AY555" s="178"/>
      <c r="AZ555" s="178"/>
      <c r="BA555" s="178"/>
      <c r="BB555" s="794"/>
      <c r="BC555" s="178"/>
      <c r="BD555" s="178"/>
      <c r="BE555" s="178"/>
      <c r="BF555" s="178"/>
      <c r="BG555" s="794"/>
      <c r="BH555" s="180"/>
      <c r="BI555" s="193"/>
      <c r="BJ555" s="193"/>
      <c r="BK555" s="193"/>
      <c r="BL555" s="180"/>
      <c r="BM555" s="180"/>
      <c r="BN555" s="180"/>
      <c r="BO555" s="180"/>
      <c r="BP555" s="180"/>
      <c r="BQ555" s="180"/>
      <c r="BR555" s="180"/>
      <c r="BS555" s="180"/>
      <c r="BT555" s="181"/>
      <c r="BU555" s="182"/>
      <c r="BV555" s="183"/>
      <c r="BW555" s="179"/>
    </row>
    <row r="556" spans="2:75" customFormat="1" ht="18.75">
      <c r="B556" s="330" t="s">
        <v>821</v>
      </c>
      <c r="C556" s="331">
        <v>36521791000142</v>
      </c>
      <c r="D556" s="332" t="s">
        <v>14</v>
      </c>
      <c r="E556" s="332" t="s">
        <v>614</v>
      </c>
      <c r="F556" s="332" t="s">
        <v>1418</v>
      </c>
      <c r="G556" s="333" t="s">
        <v>1418</v>
      </c>
      <c r="H556" s="333" t="s">
        <v>865</v>
      </c>
      <c r="I556" s="333" t="s">
        <v>34</v>
      </c>
      <c r="J556" s="333" t="s">
        <v>608</v>
      </c>
      <c r="K556" s="334" t="s">
        <v>48</v>
      </c>
      <c r="L556" s="335" t="s">
        <v>1418</v>
      </c>
      <c r="M556" s="335" t="s">
        <v>34</v>
      </c>
      <c r="N556" s="334">
        <v>537373</v>
      </c>
      <c r="O556" s="334" t="s">
        <v>1321</v>
      </c>
      <c r="P556" s="338">
        <v>43953</v>
      </c>
      <c r="Q556" s="339">
        <v>13.51424252</v>
      </c>
      <c r="R556" s="339">
        <v>12.263954671204822</v>
      </c>
      <c r="S556" s="334">
        <v>16</v>
      </c>
      <c r="T556" s="336">
        <v>0.1468549932325276</v>
      </c>
      <c r="U556" s="647">
        <v>1.4362468920715643</v>
      </c>
      <c r="V556" s="336">
        <v>0.14580281624090308</v>
      </c>
      <c r="W556" s="647">
        <v>1.254741976850144</v>
      </c>
      <c r="X556" s="336">
        <v>0.18351842777543537</v>
      </c>
      <c r="Y556" s="647">
        <v>1.1906407942349995</v>
      </c>
      <c r="Z556" s="336"/>
      <c r="AA556" s="647"/>
      <c r="AB556" s="336">
        <v>0.16521641543708662</v>
      </c>
      <c r="AC556" s="340">
        <v>0.17916732290510587</v>
      </c>
      <c r="AD556" s="813">
        <v>20216279000152</v>
      </c>
      <c r="AE556" s="337" t="s">
        <v>1745</v>
      </c>
      <c r="AF556" s="787" t="s">
        <v>1780</v>
      </c>
      <c r="AG556" s="341" t="s">
        <v>719</v>
      </c>
      <c r="AH556" s="341" t="s">
        <v>1737</v>
      </c>
      <c r="AI556" s="341">
        <v>100</v>
      </c>
      <c r="AJ556" s="341">
        <v>100</v>
      </c>
      <c r="AK556" s="341">
        <v>100</v>
      </c>
      <c r="AL556" s="336">
        <v>1.4999999999999999E-2</v>
      </c>
      <c r="AM556" s="336">
        <v>0.2</v>
      </c>
      <c r="AN556" s="647" t="s">
        <v>2166</v>
      </c>
      <c r="AO556" s="334" t="s">
        <v>1324</v>
      </c>
      <c r="AP556" s="337" t="s">
        <v>1757</v>
      </c>
      <c r="AQ556" s="343" t="s">
        <v>668</v>
      </c>
      <c r="AR556" s="336">
        <v>4.0000000000000001E-3</v>
      </c>
      <c r="AS556" s="336">
        <v>4.0000000000000001E-3</v>
      </c>
      <c r="AT556" s="336" t="s">
        <v>1418</v>
      </c>
      <c r="AW556" s="192"/>
      <c r="AX556" s="192"/>
      <c r="AY556" s="178"/>
      <c r="AZ556" s="178"/>
      <c r="BA556" s="178"/>
      <c r="BB556" s="794"/>
      <c r="BC556" s="178"/>
      <c r="BD556" s="178"/>
      <c r="BE556" s="178"/>
      <c r="BF556" s="178"/>
      <c r="BG556" s="794"/>
      <c r="BH556" s="180"/>
      <c r="BI556" s="193"/>
      <c r="BJ556" s="193"/>
      <c r="BK556" s="193"/>
      <c r="BL556" s="180"/>
      <c r="BM556" s="180"/>
      <c r="BN556" s="180"/>
      <c r="BO556" s="180"/>
      <c r="BP556" s="180"/>
      <c r="BQ556" s="180"/>
      <c r="BR556" s="180"/>
      <c r="BS556" s="180"/>
      <c r="BT556" s="181"/>
      <c r="BU556" s="182"/>
      <c r="BV556" s="183"/>
      <c r="BW556" s="179"/>
    </row>
    <row r="557" spans="2:75" customFormat="1" ht="18.75">
      <c r="B557" s="330" t="s">
        <v>137</v>
      </c>
      <c r="C557" s="331">
        <v>9577036000107</v>
      </c>
      <c r="D557" s="332" t="s">
        <v>14</v>
      </c>
      <c r="E557" s="332" t="s">
        <v>607</v>
      </c>
      <c r="F557" s="332" t="s">
        <v>1418</v>
      </c>
      <c r="G557" s="333" t="s">
        <v>1418</v>
      </c>
      <c r="H557" s="333" t="s">
        <v>34</v>
      </c>
      <c r="I557" s="333" t="s">
        <v>34</v>
      </c>
      <c r="J557" s="333" t="s">
        <v>608</v>
      </c>
      <c r="K557" s="334" t="s">
        <v>48</v>
      </c>
      <c r="L557" s="335" t="s">
        <v>1418</v>
      </c>
      <c r="M557" s="335" t="s">
        <v>34</v>
      </c>
      <c r="N557" s="334">
        <v>219436</v>
      </c>
      <c r="O557" s="334" t="s">
        <v>1324</v>
      </c>
      <c r="P557" s="338">
        <v>39729</v>
      </c>
      <c r="Q557" s="339">
        <v>341.50914499999999</v>
      </c>
      <c r="R557" s="339">
        <v>343.5820083326696</v>
      </c>
      <c r="S557" s="334">
        <v>16</v>
      </c>
      <c r="T557" s="336">
        <v>3.7119818940331673E-2</v>
      </c>
      <c r="U557" s="647">
        <v>0.36303310778745762</v>
      </c>
      <c r="V557" s="336">
        <v>-6.5320260150893983E-3</v>
      </c>
      <c r="W557" s="647">
        <v>-5.6212955595233267E-2</v>
      </c>
      <c r="X557" s="336">
        <v>-3.1803829579898135E-2</v>
      </c>
      <c r="Y557" s="647">
        <v>-0.20633860789751771</v>
      </c>
      <c r="Z557" s="336">
        <v>-5.0487809810625506E-2</v>
      </c>
      <c r="AA557" s="647">
        <v>-0.26457409158450024</v>
      </c>
      <c r="AB557" s="336">
        <v>0.22542133161122188</v>
      </c>
      <c r="AC557" s="340">
        <v>-0.54446248952972631</v>
      </c>
      <c r="AD557" s="813">
        <v>11176045000138</v>
      </c>
      <c r="AE557" s="337" t="s">
        <v>1821</v>
      </c>
      <c r="AF557" s="787" t="s">
        <v>1736</v>
      </c>
      <c r="AG557" s="341" t="s">
        <v>1437</v>
      </c>
      <c r="AH557" s="341" t="s">
        <v>1737</v>
      </c>
      <c r="AI557" s="341">
        <v>15000</v>
      </c>
      <c r="AJ557" s="341">
        <v>5000</v>
      </c>
      <c r="AK557" s="341">
        <v>15000</v>
      </c>
      <c r="AL557" s="336">
        <v>1.38E-2</v>
      </c>
      <c r="AM557" s="336">
        <v>0.2</v>
      </c>
      <c r="AN557" s="647" t="s">
        <v>2207</v>
      </c>
      <c r="AO557" s="334" t="s">
        <v>1324</v>
      </c>
      <c r="AP557" s="337" t="s">
        <v>1739</v>
      </c>
      <c r="AQ557" s="343" t="s">
        <v>659</v>
      </c>
      <c r="AR557" s="336">
        <v>4.1399999999999996E-3</v>
      </c>
      <c r="AS557" s="336">
        <v>4.1399999999999996E-3</v>
      </c>
      <c r="AT557" s="336" t="s">
        <v>1418</v>
      </c>
      <c r="AW557" s="192"/>
      <c r="AX557" s="192"/>
      <c r="AY557" s="178"/>
      <c r="AZ557" s="178"/>
      <c r="BA557" s="178"/>
      <c r="BB557" s="794"/>
      <c r="BC557" s="178"/>
      <c r="BD557" s="178"/>
      <c r="BE557" s="178"/>
      <c r="BF557" s="178"/>
      <c r="BG557" s="794"/>
      <c r="BH557" s="180"/>
      <c r="BI557" s="193"/>
      <c r="BJ557" s="193"/>
      <c r="BK557" s="193"/>
      <c r="BL557" s="180"/>
      <c r="BM557" s="180"/>
      <c r="BN557" s="180"/>
      <c r="BO557" s="180"/>
      <c r="BP557" s="180"/>
      <c r="BQ557" s="180"/>
      <c r="BR557" s="180"/>
      <c r="BS557" s="180"/>
      <c r="BT557" s="181"/>
      <c r="BU557" s="182"/>
      <c r="BV557" s="183"/>
      <c r="BW557" s="179"/>
    </row>
    <row r="558" spans="2:75" customFormat="1" ht="18.75">
      <c r="B558" s="330" t="s">
        <v>390</v>
      </c>
      <c r="C558" s="331">
        <v>11225767000135</v>
      </c>
      <c r="D558" s="332" t="s">
        <v>14</v>
      </c>
      <c r="E558" s="332" t="s">
        <v>607</v>
      </c>
      <c r="F558" s="332" t="s">
        <v>1418</v>
      </c>
      <c r="G558" s="333" t="s">
        <v>1418</v>
      </c>
      <c r="H558" s="333" t="s">
        <v>34</v>
      </c>
      <c r="I558" s="333" t="s">
        <v>34</v>
      </c>
      <c r="J558" s="333" t="s">
        <v>608</v>
      </c>
      <c r="K558" s="334" t="s">
        <v>48</v>
      </c>
      <c r="L558" s="335" t="s">
        <v>1418</v>
      </c>
      <c r="M558" s="335" t="s">
        <v>1415</v>
      </c>
      <c r="N558" s="334">
        <v>238341</v>
      </c>
      <c r="O558" s="334" t="s">
        <v>1321</v>
      </c>
      <c r="P558" s="338">
        <v>40116</v>
      </c>
      <c r="Q558" s="339">
        <v>85.837406999999999</v>
      </c>
      <c r="R558" s="339">
        <v>87.264641440890699</v>
      </c>
      <c r="S558" s="334">
        <v>16</v>
      </c>
      <c r="T558" s="336">
        <v>0.11711904859707745</v>
      </c>
      <c r="U558" s="647">
        <v>1.145428329315213</v>
      </c>
      <c r="V558" s="336">
        <v>3.6514818903050417E-2</v>
      </c>
      <c r="W558" s="647">
        <v>0.31423725025336802</v>
      </c>
      <c r="X558" s="336">
        <v>4.4823979621232413E-2</v>
      </c>
      <c r="Y558" s="647">
        <v>0.29081144244709611</v>
      </c>
      <c r="Z558" s="336">
        <v>-1.6625151020687956E-2</v>
      </c>
      <c r="AA558" s="647">
        <v>-8.7121708096514233E-2</v>
      </c>
      <c r="AB558" s="336">
        <v>0.27323573215224628</v>
      </c>
      <c r="AC558" s="340">
        <v>-0.2916405327236295</v>
      </c>
      <c r="AD558" s="813">
        <v>11286540000108</v>
      </c>
      <c r="AE558" s="337" t="s">
        <v>1832</v>
      </c>
      <c r="AF558" s="787" t="s">
        <v>1780</v>
      </c>
      <c r="AG558" s="341" t="s">
        <v>719</v>
      </c>
      <c r="AH558" s="341" t="s">
        <v>1742</v>
      </c>
      <c r="AI558" s="341">
        <v>30000</v>
      </c>
      <c r="AJ558" s="341">
        <v>5000</v>
      </c>
      <c r="AK558" s="341">
        <v>30000</v>
      </c>
      <c r="AL558" s="336">
        <v>1.8500000000000003E-2</v>
      </c>
      <c r="AM558" s="336">
        <v>0</v>
      </c>
      <c r="AN558" s="647" t="s">
        <v>666</v>
      </c>
      <c r="AO558" s="334" t="s">
        <v>1324</v>
      </c>
      <c r="AP558" s="337" t="s">
        <v>1739</v>
      </c>
      <c r="AQ558" s="343" t="s">
        <v>659</v>
      </c>
      <c r="AR558" s="336">
        <v>3.7000000000000002E-3</v>
      </c>
      <c r="AS558" s="336">
        <v>3.7000000000000002E-3</v>
      </c>
      <c r="AT558" s="336" t="s">
        <v>1418</v>
      </c>
      <c r="AW558" s="192"/>
      <c r="AX558" s="192"/>
      <c r="AY558" s="178"/>
      <c r="AZ558" s="178"/>
      <c r="BA558" s="178"/>
      <c r="BB558" s="794"/>
      <c r="BC558" s="178"/>
      <c r="BD558" s="178"/>
      <c r="BE558" s="178"/>
      <c r="BF558" s="178"/>
      <c r="BG558" s="794"/>
      <c r="BH558" s="180"/>
      <c r="BI558" s="193"/>
      <c r="BJ558" s="193"/>
      <c r="BK558" s="193"/>
      <c r="BL558" s="180"/>
      <c r="BM558" s="180"/>
      <c r="BN558" s="180"/>
      <c r="BO558" s="180"/>
      <c r="BP558" s="180"/>
      <c r="BQ558" s="180"/>
      <c r="BR558" s="180"/>
      <c r="BS558" s="180"/>
      <c r="BT558" s="181"/>
      <c r="BU558" s="182"/>
      <c r="BV558" s="183"/>
      <c r="BW558" s="179"/>
    </row>
    <row r="559" spans="2:75" customFormat="1" ht="18.75">
      <c r="B559" s="330" t="s">
        <v>1207</v>
      </c>
      <c r="C559" s="331">
        <v>41744647000105</v>
      </c>
      <c r="D559" s="332" t="s">
        <v>14</v>
      </c>
      <c r="E559" s="332" t="s">
        <v>607</v>
      </c>
      <c r="F559" s="332" t="s">
        <v>1418</v>
      </c>
      <c r="G559" s="333" t="s">
        <v>1418</v>
      </c>
      <c r="H559" s="333" t="s">
        <v>34</v>
      </c>
      <c r="I559" s="333" t="s">
        <v>34</v>
      </c>
      <c r="J559" s="333" t="s">
        <v>608</v>
      </c>
      <c r="K559" s="334" t="s">
        <v>48</v>
      </c>
      <c r="L559" s="335" t="s">
        <v>1418</v>
      </c>
      <c r="M559" s="335" t="s">
        <v>1415</v>
      </c>
      <c r="N559" s="334">
        <v>600504</v>
      </c>
      <c r="O559" s="334" t="s">
        <v>1324</v>
      </c>
      <c r="P559" s="338">
        <v>44324</v>
      </c>
      <c r="Q559" s="339">
        <v>5.73939924</v>
      </c>
      <c r="R559" s="339">
        <v>6.0019540705577707</v>
      </c>
      <c r="S559" s="334">
        <v>16</v>
      </c>
      <c r="T559" s="336">
        <v>4.0097082935516282E-2</v>
      </c>
      <c r="U559" s="647">
        <v>0.39215085220892093</v>
      </c>
      <c r="V559" s="336">
        <v>5.942885035541523E-2</v>
      </c>
      <c r="W559" s="647">
        <v>0.51142958071317446</v>
      </c>
      <c r="X559" s="336"/>
      <c r="Y559" s="647"/>
      <c r="Z559" s="336"/>
      <c r="AA559" s="647"/>
      <c r="AB559" s="336">
        <v>0.20129146601981651</v>
      </c>
      <c r="AC559" s="340">
        <v>-0.28204167893564919</v>
      </c>
      <c r="AD559" s="813">
        <v>41673080000123</v>
      </c>
      <c r="AE559" s="337" t="s">
        <v>2065</v>
      </c>
      <c r="AF559" s="787" t="s">
        <v>1755</v>
      </c>
      <c r="AG559" s="341" t="s">
        <v>1436</v>
      </c>
      <c r="AH559" s="341" t="s">
        <v>1742</v>
      </c>
      <c r="AI559" s="341">
        <v>1000</v>
      </c>
      <c r="AJ559" s="341">
        <v>500</v>
      </c>
      <c r="AK559" s="341">
        <v>300</v>
      </c>
      <c r="AL559" s="336">
        <v>9.0000000000000011E-3</v>
      </c>
      <c r="AM559" s="336">
        <v>0.1</v>
      </c>
      <c r="AN559" s="647" t="s">
        <v>34</v>
      </c>
      <c r="AO559" s="334" t="s">
        <v>1324</v>
      </c>
      <c r="AP559" s="337" t="s">
        <v>1739</v>
      </c>
      <c r="AQ559" s="343" t="s">
        <v>659</v>
      </c>
      <c r="AR559" s="336">
        <v>1.8E-3</v>
      </c>
      <c r="AS559" s="336">
        <v>1.8E-3</v>
      </c>
      <c r="AT559" s="336" t="s">
        <v>1418</v>
      </c>
      <c r="AW559" s="192"/>
      <c r="AX559" s="192"/>
      <c r="AY559" s="178"/>
      <c r="AZ559" s="178"/>
      <c r="BA559" s="178"/>
      <c r="BB559" s="794"/>
      <c r="BC559" s="178"/>
      <c r="BD559" s="178"/>
      <c r="BE559" s="178"/>
      <c r="BF559" s="178"/>
      <c r="BG559" s="794"/>
      <c r="BH559" s="180"/>
      <c r="BI559" s="193"/>
      <c r="BJ559" s="193"/>
      <c r="BK559" s="193"/>
      <c r="BL559" s="180"/>
      <c r="BM559" s="180"/>
      <c r="BN559" s="180"/>
      <c r="BO559" s="180"/>
      <c r="BP559" s="180"/>
      <c r="BQ559" s="180"/>
      <c r="BR559" s="180"/>
      <c r="BS559" s="180"/>
      <c r="BT559" s="181"/>
      <c r="BU559" s="182"/>
      <c r="BV559" s="183"/>
      <c r="BW559" s="179"/>
    </row>
    <row r="560" spans="2:75" customFormat="1" ht="18.75">
      <c r="B560" s="330" t="s">
        <v>735</v>
      </c>
      <c r="C560" s="331">
        <v>35828705000186</v>
      </c>
      <c r="D560" s="332" t="s">
        <v>11</v>
      </c>
      <c r="E560" s="332" t="s">
        <v>661</v>
      </c>
      <c r="F560" s="332" t="s">
        <v>663</v>
      </c>
      <c r="G560" s="333" t="s">
        <v>1418</v>
      </c>
      <c r="H560" s="333" t="s">
        <v>34</v>
      </c>
      <c r="I560" s="333" t="s">
        <v>1418</v>
      </c>
      <c r="J560" s="333" t="s">
        <v>611</v>
      </c>
      <c r="K560" s="334" t="s">
        <v>48</v>
      </c>
      <c r="L560" s="335" t="s">
        <v>1418</v>
      </c>
      <c r="M560" s="335" t="s">
        <v>34</v>
      </c>
      <c r="N560" s="334">
        <v>547166</v>
      </c>
      <c r="O560" s="334" t="s">
        <v>1321</v>
      </c>
      <c r="P560" s="338">
        <v>44048</v>
      </c>
      <c r="Q560" s="339">
        <v>0</v>
      </c>
      <c r="R560" s="339">
        <v>0</v>
      </c>
      <c r="S560" s="334">
        <v>16</v>
      </c>
      <c r="T560" s="336"/>
      <c r="U560" s="647"/>
      <c r="V560" s="336"/>
      <c r="W560" s="647"/>
      <c r="X560" s="336"/>
      <c r="Y560" s="647"/>
      <c r="Z560" s="336"/>
      <c r="AA560" s="647"/>
      <c r="AB560" s="336"/>
      <c r="AC560" s="340"/>
      <c r="AD560" s="813">
        <v>0</v>
      </c>
      <c r="AE560" s="337" t="s">
        <v>1818</v>
      </c>
      <c r="AF560" s="787" t="s">
        <v>1794</v>
      </c>
      <c r="AG560" s="341" t="s">
        <v>736</v>
      </c>
      <c r="AH560" s="341" t="s">
        <v>1737</v>
      </c>
      <c r="AI560" s="341">
        <v>5000</v>
      </c>
      <c r="AJ560" s="341">
        <v>1000</v>
      </c>
      <c r="AK560" s="341">
        <v>500</v>
      </c>
      <c r="AL560" s="336">
        <v>5.0000000000000001E-3</v>
      </c>
      <c r="AM560" s="336">
        <v>0.2</v>
      </c>
      <c r="AN560" s="647" t="s">
        <v>64</v>
      </c>
      <c r="AO560" s="334" t="s">
        <v>1324</v>
      </c>
      <c r="AP560" s="337" t="s">
        <v>1744</v>
      </c>
      <c r="AQ560" s="343" t="s">
        <v>2158</v>
      </c>
      <c r="AR560" s="336">
        <v>1.33333333333333E-3</v>
      </c>
      <c r="AS560" s="336">
        <v>1.33333333333333E-3</v>
      </c>
      <c r="AT560" s="336" t="s">
        <v>1418</v>
      </c>
      <c r="AW560" s="192"/>
      <c r="AX560" s="192"/>
      <c r="AY560" s="178"/>
      <c r="AZ560" s="178"/>
      <c r="BA560" s="178"/>
      <c r="BB560" s="794"/>
      <c r="BC560" s="178"/>
      <c r="BD560" s="178"/>
      <c r="BE560" s="178"/>
      <c r="BF560" s="178"/>
      <c r="BG560" s="794"/>
      <c r="BH560" s="180"/>
      <c r="BI560" s="193"/>
      <c r="BJ560" s="193"/>
      <c r="BK560" s="193"/>
      <c r="BL560" s="180"/>
      <c r="BM560" s="180"/>
      <c r="BN560" s="180"/>
      <c r="BO560" s="180"/>
      <c r="BP560" s="180"/>
      <c r="BQ560" s="180"/>
      <c r="BR560" s="180"/>
      <c r="BS560" s="180"/>
      <c r="BT560" s="181"/>
      <c r="BU560" s="182"/>
      <c r="BV560" s="183"/>
      <c r="BW560" s="179"/>
    </row>
    <row r="561" spans="2:75" customFormat="1" ht="18.75">
      <c r="B561" s="330" t="s">
        <v>882</v>
      </c>
      <c r="C561" s="331">
        <v>4240128000183</v>
      </c>
      <c r="D561" s="332" t="s">
        <v>11</v>
      </c>
      <c r="E561" s="332" t="s">
        <v>620</v>
      </c>
      <c r="F561" s="332" t="s">
        <v>663</v>
      </c>
      <c r="G561" s="333" t="s">
        <v>738</v>
      </c>
      <c r="H561" s="333" t="s">
        <v>34</v>
      </c>
      <c r="I561" s="333" t="s">
        <v>1418</v>
      </c>
      <c r="J561" s="333" t="s">
        <v>608</v>
      </c>
      <c r="K561" s="334" t="s">
        <v>48</v>
      </c>
      <c r="L561" s="335" t="s">
        <v>1418</v>
      </c>
      <c r="M561" s="335" t="s">
        <v>34</v>
      </c>
      <c r="N561" s="334">
        <v>143359</v>
      </c>
      <c r="O561" s="334" t="s">
        <v>1321</v>
      </c>
      <c r="P561" s="338">
        <v>36957</v>
      </c>
      <c r="Q561" s="339">
        <v>90.565803000000002</v>
      </c>
      <c r="R561" s="339">
        <v>82.220656552000065</v>
      </c>
      <c r="S561" s="334">
        <v>16</v>
      </c>
      <c r="T561" s="336">
        <v>0.11629376639325328</v>
      </c>
      <c r="U561" s="647">
        <v>1.137357040935882</v>
      </c>
      <c r="V561" s="336">
        <v>0.13212384612724137</v>
      </c>
      <c r="W561" s="647">
        <v>1.1370242369312431</v>
      </c>
      <c r="X561" s="336">
        <v>0.19442247966366355</v>
      </c>
      <c r="Y561" s="647">
        <v>1.261384692588718</v>
      </c>
      <c r="Z561" s="336">
        <v>0.38182336072605594</v>
      </c>
      <c r="AA561" s="647">
        <v>2.0008902978511998</v>
      </c>
      <c r="AB561" s="336">
        <v>2.0878698374752844E-3</v>
      </c>
      <c r="AC561" s="340">
        <v>7.626152001617486</v>
      </c>
      <c r="AD561" s="813">
        <v>0</v>
      </c>
      <c r="AE561" s="337" t="s">
        <v>1766</v>
      </c>
      <c r="AF561" s="787" t="s">
        <v>1766</v>
      </c>
      <c r="AG561" s="341" t="s">
        <v>469</v>
      </c>
      <c r="AH561" s="341" t="s">
        <v>1742</v>
      </c>
      <c r="AI561" s="341">
        <v>1000</v>
      </c>
      <c r="AJ561" s="341">
        <v>1000</v>
      </c>
      <c r="AK561" s="341">
        <v>1000</v>
      </c>
      <c r="AL561" s="336">
        <v>3.4999999999999996E-3</v>
      </c>
      <c r="AM561" s="336">
        <v>0</v>
      </c>
      <c r="AN561" s="647" t="s">
        <v>64</v>
      </c>
      <c r="AO561" s="334" t="s">
        <v>1324</v>
      </c>
      <c r="AP561" s="337" t="s">
        <v>1744</v>
      </c>
      <c r="AQ561" s="343" t="s">
        <v>675</v>
      </c>
      <c r="AR561" s="336">
        <v>1.4E-3</v>
      </c>
      <c r="AS561" s="336">
        <v>1.4E-3</v>
      </c>
      <c r="AT561" s="336" t="s">
        <v>1418</v>
      </c>
      <c r="AW561" s="192"/>
      <c r="AX561" s="192"/>
      <c r="AY561" s="178"/>
      <c r="AZ561" s="178"/>
      <c r="BA561" s="178"/>
      <c r="BB561" s="794"/>
      <c r="BC561" s="178"/>
      <c r="BD561" s="178"/>
      <c r="BE561" s="178"/>
      <c r="BF561" s="178"/>
      <c r="BG561" s="794"/>
      <c r="BH561" s="180"/>
      <c r="BI561" s="193"/>
      <c r="BJ561" s="193"/>
      <c r="BK561" s="193"/>
      <c r="BL561" s="180"/>
      <c r="BM561" s="180"/>
      <c r="BN561" s="180"/>
      <c r="BO561" s="180"/>
      <c r="BP561" s="180"/>
      <c r="BQ561" s="180"/>
      <c r="BR561" s="180"/>
      <c r="BS561" s="180"/>
      <c r="BT561" s="181"/>
      <c r="BU561" s="182"/>
      <c r="BV561" s="183"/>
      <c r="BW561" s="179"/>
    </row>
    <row r="562" spans="2:75" customFormat="1" ht="18.75">
      <c r="B562" s="330" t="s">
        <v>1062</v>
      </c>
      <c r="C562" s="331">
        <v>29283824000106</v>
      </c>
      <c r="D562" s="332" t="s">
        <v>11</v>
      </c>
      <c r="E562" s="332" t="s">
        <v>620</v>
      </c>
      <c r="F562" s="332" t="s">
        <v>663</v>
      </c>
      <c r="G562" s="333" t="s">
        <v>738</v>
      </c>
      <c r="H562" s="333" t="s">
        <v>34</v>
      </c>
      <c r="I562" s="333" t="s">
        <v>1418</v>
      </c>
      <c r="J562" s="333" t="s">
        <v>608</v>
      </c>
      <c r="K562" s="334" t="s">
        <v>48</v>
      </c>
      <c r="L562" s="335" t="s">
        <v>1418</v>
      </c>
      <c r="M562" s="335" t="s">
        <v>34</v>
      </c>
      <c r="N562" s="334">
        <v>471704</v>
      </c>
      <c r="O562" s="334" t="s">
        <v>1321</v>
      </c>
      <c r="P562" s="338">
        <v>43182</v>
      </c>
      <c r="Q562" s="339">
        <v>272.35938192999998</v>
      </c>
      <c r="R562" s="339">
        <v>175.67995190314741</v>
      </c>
      <c r="S562" s="334">
        <v>16</v>
      </c>
      <c r="T562" s="336">
        <v>0.11638963233350341</v>
      </c>
      <c r="U562" s="647">
        <v>1.1382946131335243</v>
      </c>
      <c r="V562" s="336">
        <v>0.13072487331289073</v>
      </c>
      <c r="W562" s="647">
        <v>1.1249850324776223</v>
      </c>
      <c r="X562" s="336">
        <v>0.21756958582372654</v>
      </c>
      <c r="Y562" s="647">
        <v>1.4115597414747256</v>
      </c>
      <c r="Z562" s="336">
        <v>0.21342369181972676</v>
      </c>
      <c r="AA562" s="647">
        <v>1.1184161007897555</v>
      </c>
      <c r="AB562" s="336">
        <v>3.4382346366398026E-3</v>
      </c>
      <c r="AC562" s="340">
        <v>4.2240979632565381</v>
      </c>
      <c r="AD562" s="813">
        <v>29283779000181</v>
      </c>
      <c r="AE562" s="337" t="s">
        <v>1841</v>
      </c>
      <c r="AF562" s="787" t="s">
        <v>1736</v>
      </c>
      <c r="AG562" s="341" t="s">
        <v>1437</v>
      </c>
      <c r="AH562" s="341" t="s">
        <v>1742</v>
      </c>
      <c r="AI562" s="341">
        <v>3000</v>
      </c>
      <c r="AJ562" s="341">
        <v>1000</v>
      </c>
      <c r="AK562" s="341">
        <v>1000</v>
      </c>
      <c r="AL562" s="336">
        <v>7.4999999999999997E-3</v>
      </c>
      <c r="AM562" s="336">
        <v>0</v>
      </c>
      <c r="AN562" s="647" t="s">
        <v>64</v>
      </c>
      <c r="AO562" s="334" t="s">
        <v>1324</v>
      </c>
      <c r="AP562" s="337" t="s">
        <v>1744</v>
      </c>
      <c r="AQ562" s="343" t="s">
        <v>675</v>
      </c>
      <c r="AR562" s="336">
        <v>2.16666666666667E-3</v>
      </c>
      <c r="AS562" s="336">
        <v>2.16666666666667E-3</v>
      </c>
      <c r="AT562" s="336" t="s">
        <v>1418</v>
      </c>
      <c r="AW562" s="192"/>
      <c r="AX562" s="192"/>
      <c r="AY562" s="178"/>
      <c r="AZ562" s="178"/>
      <c r="BA562" s="178"/>
      <c r="BB562" s="794"/>
      <c r="BC562" s="178"/>
      <c r="BD562" s="178"/>
      <c r="BE562" s="178"/>
      <c r="BF562" s="178"/>
      <c r="BG562" s="794"/>
      <c r="BH562" s="180"/>
      <c r="BI562" s="193"/>
      <c r="BJ562" s="193"/>
      <c r="BK562" s="193"/>
      <c r="BL562" s="180"/>
      <c r="BM562" s="180"/>
      <c r="BN562" s="180"/>
      <c r="BO562" s="180"/>
      <c r="BP562" s="180"/>
      <c r="BQ562" s="180"/>
      <c r="BR562" s="180"/>
      <c r="BS562" s="180"/>
      <c r="BT562" s="181"/>
      <c r="BU562" s="182"/>
      <c r="BV562" s="183"/>
      <c r="BW562" s="179"/>
    </row>
    <row r="563" spans="2:75" customFormat="1" ht="18.75">
      <c r="B563" s="330" t="s">
        <v>843</v>
      </c>
      <c r="C563" s="331">
        <v>42730755000191</v>
      </c>
      <c r="D563" s="332" t="s">
        <v>11</v>
      </c>
      <c r="E563" s="332" t="s">
        <v>620</v>
      </c>
      <c r="F563" s="332" t="s">
        <v>685</v>
      </c>
      <c r="G563" s="333" t="s">
        <v>738</v>
      </c>
      <c r="H563" s="333" t="s">
        <v>34</v>
      </c>
      <c r="I563" s="333" t="s">
        <v>1319</v>
      </c>
      <c r="J563" s="333" t="s">
        <v>608</v>
      </c>
      <c r="K563" s="334" t="s">
        <v>48</v>
      </c>
      <c r="L563" s="335" t="s">
        <v>1418</v>
      </c>
      <c r="M563" s="335" t="s">
        <v>34</v>
      </c>
      <c r="N563" s="334">
        <v>613398</v>
      </c>
      <c r="O563" s="334" t="s">
        <v>1321</v>
      </c>
      <c r="P563" s="338">
        <v>44454</v>
      </c>
      <c r="Q563" s="339"/>
      <c r="R563" s="339"/>
      <c r="S563" s="334">
        <v>16</v>
      </c>
      <c r="T563" s="336"/>
      <c r="U563" s="647"/>
      <c r="V563" s="336"/>
      <c r="W563" s="647"/>
      <c r="X563" s="336"/>
      <c r="Y563" s="647"/>
      <c r="Z563" s="336"/>
      <c r="AA563" s="647"/>
      <c r="AB563" s="336"/>
      <c r="AC563" s="340"/>
      <c r="AD563" s="813">
        <v>0</v>
      </c>
      <c r="AE563" s="337" t="s">
        <v>1758</v>
      </c>
      <c r="AF563" s="787" t="s">
        <v>1755</v>
      </c>
      <c r="AG563" s="341" t="s">
        <v>1436</v>
      </c>
      <c r="AH563" s="341" t="s">
        <v>1812</v>
      </c>
      <c r="AI563" s="341">
        <v>50000</v>
      </c>
      <c r="AJ563" s="341">
        <v>5000</v>
      </c>
      <c r="AK563" s="341">
        <v>5000</v>
      </c>
      <c r="AL563" s="336">
        <v>1.7500000000000002E-2</v>
      </c>
      <c r="AM563" s="336">
        <v>0</v>
      </c>
      <c r="AN563" s="647" t="s">
        <v>2152</v>
      </c>
      <c r="AO563" s="334" t="s">
        <v>1324</v>
      </c>
      <c r="AP563" s="337" t="s">
        <v>1757</v>
      </c>
      <c r="AQ563" s="343" t="s">
        <v>679</v>
      </c>
      <c r="AR563" s="336">
        <v>6.1250000000000002E-3</v>
      </c>
      <c r="AS563" s="336">
        <v>6.1250000000000002E-3</v>
      </c>
      <c r="AT563" s="336" t="s">
        <v>1418</v>
      </c>
      <c r="AW563" s="192"/>
      <c r="AX563" s="192"/>
      <c r="AY563" s="178"/>
      <c r="AZ563" s="178"/>
      <c r="BA563" s="178"/>
      <c r="BB563" s="794"/>
      <c r="BC563" s="178"/>
      <c r="BD563" s="178"/>
      <c r="BE563" s="178"/>
      <c r="BF563" s="178"/>
      <c r="BG563" s="794"/>
      <c r="BH563" s="180"/>
      <c r="BI563" s="193"/>
      <c r="BJ563" s="193"/>
      <c r="BK563" s="193"/>
      <c r="BL563" s="180"/>
      <c r="BM563" s="180"/>
      <c r="BN563" s="180"/>
      <c r="BO563" s="180"/>
      <c r="BP563" s="180"/>
      <c r="BQ563" s="180"/>
      <c r="BR563" s="180"/>
      <c r="BS563" s="180"/>
      <c r="BT563" s="181"/>
      <c r="BU563" s="182"/>
      <c r="BV563" s="183"/>
      <c r="BW563" s="179"/>
    </row>
    <row r="564" spans="2:75" customFormat="1" ht="18.75">
      <c r="B564" s="330" t="s">
        <v>823</v>
      </c>
      <c r="C564" s="331">
        <v>38376759000146</v>
      </c>
      <c r="D564" s="332" t="s">
        <v>13</v>
      </c>
      <c r="E564" s="332" t="s">
        <v>616</v>
      </c>
      <c r="F564" s="332" t="s">
        <v>617</v>
      </c>
      <c r="G564" s="333" t="s">
        <v>34</v>
      </c>
      <c r="H564" s="333" t="s">
        <v>1337</v>
      </c>
      <c r="I564" s="333" t="s">
        <v>34</v>
      </c>
      <c r="J564" s="333" t="s">
        <v>608</v>
      </c>
      <c r="K564" s="334" t="s">
        <v>48</v>
      </c>
      <c r="L564" s="335" t="s">
        <v>1418</v>
      </c>
      <c r="M564" s="335" t="s">
        <v>1415</v>
      </c>
      <c r="N564" s="334">
        <v>556432</v>
      </c>
      <c r="O564" s="334" t="s">
        <v>1321</v>
      </c>
      <c r="P564" s="338">
        <v>44107</v>
      </c>
      <c r="Q564" s="339">
        <v>57.650853329999997</v>
      </c>
      <c r="R564" s="339">
        <v>30.148221610923684</v>
      </c>
      <c r="S564" s="334">
        <v>16</v>
      </c>
      <c r="T564" s="336">
        <v>0.17070218563736428</v>
      </c>
      <c r="U564" s="647">
        <v>1.6694732551809734</v>
      </c>
      <c r="V564" s="336">
        <v>0.17992064544994224</v>
      </c>
      <c r="W564" s="647">
        <v>1.5483513430564455</v>
      </c>
      <c r="X564" s="336">
        <v>0.19614605040038047</v>
      </c>
      <c r="Y564" s="647">
        <v>1.2725669681550495</v>
      </c>
      <c r="Z564" s="336"/>
      <c r="AA564" s="647"/>
      <c r="AB564" s="336">
        <v>4.5438705992849285E-2</v>
      </c>
      <c r="AC564" s="340">
        <v>1.4023113262271887</v>
      </c>
      <c r="AD564" s="813">
        <v>38388984000100</v>
      </c>
      <c r="AE564" s="337" t="s">
        <v>1745</v>
      </c>
      <c r="AF564" s="787" t="s">
        <v>1746</v>
      </c>
      <c r="AG564" s="341" t="s">
        <v>719</v>
      </c>
      <c r="AH564" s="341" t="s">
        <v>1742</v>
      </c>
      <c r="AI564" s="341">
        <v>100</v>
      </c>
      <c r="AJ564" s="341">
        <v>100</v>
      </c>
      <c r="AK564" s="341">
        <v>100</v>
      </c>
      <c r="AL564" s="336">
        <v>0.01</v>
      </c>
      <c r="AM564" s="336">
        <v>0.3</v>
      </c>
      <c r="AN564" s="647" t="s">
        <v>64</v>
      </c>
      <c r="AO564" s="334" t="s">
        <v>1324</v>
      </c>
      <c r="AP564" s="337" t="s">
        <v>1757</v>
      </c>
      <c r="AQ564" s="343" t="s">
        <v>668</v>
      </c>
      <c r="AR564" s="336">
        <v>2.66666666666667E-3</v>
      </c>
      <c r="AS564" s="336">
        <v>2.66666666666667E-3</v>
      </c>
      <c r="AT564" s="336" t="s">
        <v>1418</v>
      </c>
      <c r="AW564" s="192"/>
      <c r="AX564" s="192"/>
      <c r="AY564" s="178"/>
      <c r="AZ564" s="178"/>
      <c r="BA564" s="178"/>
      <c r="BB564" s="794"/>
      <c r="BC564" s="178"/>
      <c r="BD564" s="178"/>
      <c r="BE564" s="178"/>
      <c r="BF564" s="178"/>
      <c r="BG564" s="794"/>
      <c r="BH564" s="180"/>
      <c r="BI564" s="193"/>
      <c r="BJ564" s="193"/>
      <c r="BK564" s="193"/>
      <c r="BL564" s="180"/>
      <c r="BM564" s="180"/>
      <c r="BN564" s="180"/>
      <c r="BO564" s="180"/>
      <c r="BP564" s="180"/>
      <c r="BQ564" s="180"/>
      <c r="BR564" s="180"/>
      <c r="BS564" s="180"/>
      <c r="BT564" s="181"/>
      <c r="BU564" s="182"/>
      <c r="BV564" s="183"/>
      <c r="BW564" s="179"/>
    </row>
    <row r="565" spans="2:75" customFormat="1" ht="18.75">
      <c r="B565" s="330" t="s">
        <v>1670</v>
      </c>
      <c r="C565" s="331">
        <v>11702491000139</v>
      </c>
      <c r="D565" s="332" t="s">
        <v>13</v>
      </c>
      <c r="E565" s="332" t="s">
        <v>616</v>
      </c>
      <c r="F565" s="332" t="s">
        <v>617</v>
      </c>
      <c r="G565" s="333" t="s">
        <v>34</v>
      </c>
      <c r="H565" s="333" t="s">
        <v>1337</v>
      </c>
      <c r="I565" s="333" t="s">
        <v>34</v>
      </c>
      <c r="J565" s="333" t="s">
        <v>608</v>
      </c>
      <c r="K565" s="334" t="s">
        <v>48</v>
      </c>
      <c r="L565" s="335" t="s">
        <v>1418</v>
      </c>
      <c r="M565" s="335" t="s">
        <v>1418</v>
      </c>
      <c r="N565" s="334">
        <v>264105</v>
      </c>
      <c r="O565" s="334" t="s">
        <v>1321</v>
      </c>
      <c r="P565" s="338">
        <v>40531</v>
      </c>
      <c r="Q565" s="339">
        <v>15.977195</v>
      </c>
      <c r="R565" s="339">
        <v>14.841468349593494</v>
      </c>
      <c r="S565" s="334">
        <v>16</v>
      </c>
      <c r="T565" s="336">
        <v>0.11031072877683057</v>
      </c>
      <c r="U565" s="647">
        <v>1.0788427269681697</v>
      </c>
      <c r="V565" s="336">
        <v>0.11578976955770992</v>
      </c>
      <c r="W565" s="647">
        <v>0.99645732572005974</v>
      </c>
      <c r="X565" s="336">
        <v>0.16226262069982944</v>
      </c>
      <c r="Y565" s="647">
        <v>1.0527362179731874</v>
      </c>
      <c r="Z565" s="336">
        <v>0.28039737192422609</v>
      </c>
      <c r="AA565" s="647">
        <v>1.4693820198934524</v>
      </c>
      <c r="AB565" s="336">
        <v>1.658577647505844E-2</v>
      </c>
      <c r="AC565" s="340">
        <v>-2.4820292855845156E-2</v>
      </c>
      <c r="AD565" s="813">
        <v>7279819000189</v>
      </c>
      <c r="AE565" s="337" t="s">
        <v>1824</v>
      </c>
      <c r="AF565" s="787" t="s">
        <v>1825</v>
      </c>
      <c r="AG565" s="341" t="s">
        <v>1440</v>
      </c>
      <c r="AH565" s="341" t="s">
        <v>1742</v>
      </c>
      <c r="AI565" s="341">
        <v>50000</v>
      </c>
      <c r="AJ565" s="341">
        <v>5000</v>
      </c>
      <c r="AK565" s="341">
        <v>5000</v>
      </c>
      <c r="AL565" s="336">
        <v>2.2000000000000002E-2</v>
      </c>
      <c r="AM565" s="336">
        <v>0</v>
      </c>
      <c r="AN565" s="647" t="s">
        <v>64</v>
      </c>
      <c r="AO565" s="334" t="s">
        <v>1324</v>
      </c>
      <c r="AP565" s="337" t="s">
        <v>1757</v>
      </c>
      <c r="AQ565" s="343" t="s">
        <v>691</v>
      </c>
      <c r="AR565" s="336">
        <v>0</v>
      </c>
      <c r="AS565" s="336">
        <v>0</v>
      </c>
      <c r="AT565" s="336" t="s">
        <v>1418</v>
      </c>
      <c r="AW565" s="192"/>
      <c r="AX565" s="192"/>
      <c r="AY565" s="178"/>
      <c r="AZ565" s="178"/>
      <c r="BA565" s="178"/>
      <c r="BB565" s="794"/>
      <c r="BC565" s="178"/>
      <c r="BD565" s="178"/>
      <c r="BE565" s="178"/>
      <c r="BF565" s="178"/>
      <c r="BG565" s="794"/>
      <c r="BH565" s="180"/>
      <c r="BI565" s="193"/>
      <c r="BJ565" s="193"/>
      <c r="BK565" s="193"/>
      <c r="BL565" s="180"/>
      <c r="BM565" s="180"/>
      <c r="BN565" s="180"/>
      <c r="BO565" s="180"/>
      <c r="BP565" s="180"/>
      <c r="BQ565" s="180"/>
      <c r="BR565" s="180"/>
      <c r="BS565" s="180"/>
      <c r="BT565" s="181"/>
      <c r="BU565" s="182"/>
      <c r="BV565" s="183"/>
      <c r="BW565" s="179"/>
    </row>
    <row r="566" spans="2:75" customFormat="1" ht="18.75">
      <c r="B566" s="330" t="s">
        <v>333</v>
      </c>
      <c r="C566" s="331">
        <v>9068336000160</v>
      </c>
      <c r="D566" s="332" t="s">
        <v>13</v>
      </c>
      <c r="E566" s="332" t="s">
        <v>616</v>
      </c>
      <c r="F566" s="332" t="s">
        <v>617</v>
      </c>
      <c r="G566" s="333" t="s">
        <v>34</v>
      </c>
      <c r="H566" s="333" t="s">
        <v>1338</v>
      </c>
      <c r="I566" s="333" t="s">
        <v>34</v>
      </c>
      <c r="J566" s="333" t="s">
        <v>608</v>
      </c>
      <c r="K566" s="334" t="s">
        <v>48</v>
      </c>
      <c r="L566" s="335" t="s">
        <v>1418</v>
      </c>
      <c r="M566" s="335" t="s">
        <v>34</v>
      </c>
      <c r="N566" s="334">
        <v>196517</v>
      </c>
      <c r="O566" s="334" t="s">
        <v>1321</v>
      </c>
      <c r="P566" s="338">
        <v>39372</v>
      </c>
      <c r="Q566" s="339">
        <v>24.143505999999999</v>
      </c>
      <c r="R566" s="339">
        <v>32.979203343999984</v>
      </c>
      <c r="S566" s="334">
        <v>16</v>
      </c>
      <c r="T566" s="336">
        <v>0.1089794020361079</v>
      </c>
      <c r="U566" s="647">
        <v>1.0658223055878282</v>
      </c>
      <c r="V566" s="336">
        <v>6.4120268966858962E-2</v>
      </c>
      <c r="W566" s="647">
        <v>0.55180273683265879</v>
      </c>
      <c r="X566" s="336">
        <v>-5.9553042780801535E-2</v>
      </c>
      <c r="Y566" s="647">
        <v>-0.38637145607202888</v>
      </c>
      <c r="Z566" s="336">
        <v>-0.14045927705097305</v>
      </c>
      <c r="AA566" s="647">
        <v>-0.73605659999447759</v>
      </c>
      <c r="AB566" s="336">
        <v>0.1022005608936816</v>
      </c>
      <c r="AC566" s="340">
        <v>-0.50959763786798684</v>
      </c>
      <c r="AD566" s="813">
        <v>11695287000138</v>
      </c>
      <c r="AE566" s="337" t="s">
        <v>1803</v>
      </c>
      <c r="AF566" s="787" t="s">
        <v>1780</v>
      </c>
      <c r="AG566" s="341" t="s">
        <v>719</v>
      </c>
      <c r="AH566" s="341" t="s">
        <v>1742</v>
      </c>
      <c r="AI566" s="341">
        <v>1000</v>
      </c>
      <c r="AJ566" s="341">
        <v>1000</v>
      </c>
      <c r="AK566" s="341">
        <v>1000</v>
      </c>
      <c r="AL566" s="336">
        <v>1.3500000000000002E-2</v>
      </c>
      <c r="AM566" s="336">
        <v>0.2</v>
      </c>
      <c r="AN566" s="647" t="s">
        <v>64</v>
      </c>
      <c r="AO566" s="334" t="s">
        <v>1324</v>
      </c>
      <c r="AP566" s="337" t="s">
        <v>1757</v>
      </c>
      <c r="AQ566" s="343" t="s">
        <v>668</v>
      </c>
      <c r="AR566" s="336">
        <v>4.0499999999999998E-3</v>
      </c>
      <c r="AS566" s="336">
        <v>4.0499999999999998E-3</v>
      </c>
      <c r="AT566" s="336" t="s">
        <v>1418</v>
      </c>
      <c r="AW566" s="192"/>
      <c r="AX566" s="192"/>
      <c r="AY566" s="178"/>
      <c r="AZ566" s="178"/>
      <c r="BA566" s="178"/>
      <c r="BB566" s="794"/>
      <c r="BC566" s="178"/>
      <c r="BD566" s="178"/>
      <c r="BE566" s="178"/>
      <c r="BF566" s="178"/>
      <c r="BG566" s="794"/>
      <c r="BH566" s="180"/>
      <c r="BI566" s="193"/>
      <c r="BJ566" s="193"/>
      <c r="BK566" s="193"/>
      <c r="BL566" s="180"/>
      <c r="BM566" s="180"/>
      <c r="BN566" s="180"/>
      <c r="BO566" s="180"/>
      <c r="BP566" s="180"/>
      <c r="BQ566" s="180"/>
      <c r="BR566" s="180"/>
      <c r="BS566" s="180"/>
      <c r="BT566" s="181"/>
      <c r="BU566" s="182"/>
      <c r="BV566" s="183"/>
      <c r="BW566" s="179"/>
    </row>
    <row r="567" spans="2:75" customFormat="1" ht="18.75">
      <c r="B567" s="330" t="s">
        <v>1123</v>
      </c>
      <c r="C567" s="331">
        <v>13863646000144</v>
      </c>
      <c r="D567" s="332" t="s">
        <v>13</v>
      </c>
      <c r="E567" s="332" t="s">
        <v>616</v>
      </c>
      <c r="F567" s="332" t="s">
        <v>617</v>
      </c>
      <c r="G567" s="333" t="s">
        <v>34</v>
      </c>
      <c r="H567" s="333" t="s">
        <v>1338</v>
      </c>
      <c r="I567" s="333" t="s">
        <v>34</v>
      </c>
      <c r="J567" s="333" t="s">
        <v>608</v>
      </c>
      <c r="K567" s="334" t="s">
        <v>48</v>
      </c>
      <c r="L567" s="335" t="s">
        <v>1418</v>
      </c>
      <c r="M567" s="335" t="s">
        <v>34</v>
      </c>
      <c r="N567" s="334">
        <v>282553</v>
      </c>
      <c r="O567" s="334" t="s">
        <v>1321</v>
      </c>
      <c r="P567" s="338">
        <v>40749</v>
      </c>
      <c r="Q567" s="339">
        <v>0</v>
      </c>
      <c r="R567" s="339">
        <v>0</v>
      </c>
      <c r="S567" s="334">
        <v>16</v>
      </c>
      <c r="T567" s="336"/>
      <c r="U567" s="647"/>
      <c r="V567" s="336"/>
      <c r="W567" s="647"/>
      <c r="X567" s="336"/>
      <c r="Y567" s="647"/>
      <c r="Z567" s="336"/>
      <c r="AA567" s="647"/>
      <c r="AB567" s="336"/>
      <c r="AC567" s="340"/>
      <c r="AD567" s="813">
        <v>13855024000174</v>
      </c>
      <c r="AE567" s="337" t="s">
        <v>1803</v>
      </c>
      <c r="AF567" s="787" t="s">
        <v>1780</v>
      </c>
      <c r="AG567" s="341" t="s">
        <v>719</v>
      </c>
      <c r="AH567" s="341" t="s">
        <v>1737</v>
      </c>
      <c r="AI567" s="341">
        <v>5000</v>
      </c>
      <c r="AJ567" s="341">
        <v>5000</v>
      </c>
      <c r="AK567" s="341">
        <v>5000</v>
      </c>
      <c r="AL567" s="336">
        <v>1.3999999999999999E-2</v>
      </c>
      <c r="AM567" s="336">
        <v>0.2</v>
      </c>
      <c r="AN567" s="647" t="s">
        <v>2147</v>
      </c>
      <c r="AO567" s="334" t="s">
        <v>1324</v>
      </c>
      <c r="AP567" s="337" t="s">
        <v>1739</v>
      </c>
      <c r="AQ567" s="343" t="s">
        <v>659</v>
      </c>
      <c r="AR567" s="336">
        <v>4.1999999999999997E-3</v>
      </c>
      <c r="AS567" s="336">
        <v>4.1999999999999997E-3</v>
      </c>
      <c r="AT567" s="336" t="s">
        <v>1418</v>
      </c>
      <c r="AW567" s="192"/>
      <c r="AX567" s="192"/>
      <c r="AY567" s="178"/>
      <c r="AZ567" s="178"/>
      <c r="BA567" s="178"/>
      <c r="BB567" s="794"/>
      <c r="BC567" s="178"/>
      <c r="BD567" s="178"/>
      <c r="BE567" s="178"/>
      <c r="BF567" s="178"/>
      <c r="BG567" s="794"/>
      <c r="BH567" s="180"/>
      <c r="BI567" s="193"/>
      <c r="BJ567" s="193"/>
      <c r="BK567" s="193"/>
      <c r="BL567" s="180"/>
      <c r="BM567" s="180"/>
      <c r="BN567" s="180"/>
      <c r="BO567" s="180"/>
      <c r="BP567" s="180"/>
      <c r="BQ567" s="180"/>
      <c r="BR567" s="180"/>
      <c r="BS567" s="180"/>
      <c r="BT567" s="181"/>
      <c r="BU567" s="182"/>
      <c r="BV567" s="183"/>
      <c r="BW567" s="179"/>
    </row>
    <row r="568" spans="2:75" customFormat="1" ht="18.75">
      <c r="B568" s="330" t="s">
        <v>348</v>
      </c>
      <c r="C568" s="331">
        <v>10237439000196</v>
      </c>
      <c r="D568" s="332" t="s">
        <v>13</v>
      </c>
      <c r="E568" s="332" t="s">
        <v>616</v>
      </c>
      <c r="F568" s="332" t="s">
        <v>617</v>
      </c>
      <c r="G568" s="333" t="s">
        <v>34</v>
      </c>
      <c r="H568" s="333" t="s">
        <v>1338</v>
      </c>
      <c r="I568" s="333" t="s">
        <v>34</v>
      </c>
      <c r="J568" s="333" t="s">
        <v>608</v>
      </c>
      <c r="K568" s="334" t="s">
        <v>48</v>
      </c>
      <c r="L568" s="335" t="s">
        <v>1418</v>
      </c>
      <c r="M568" s="335" t="s">
        <v>34</v>
      </c>
      <c r="N568" s="334">
        <v>216569</v>
      </c>
      <c r="O568" s="334" t="s">
        <v>1321</v>
      </c>
      <c r="P568" s="338">
        <v>39660</v>
      </c>
      <c r="Q568" s="339">
        <v>25.764347999999998</v>
      </c>
      <c r="R568" s="339">
        <v>24.747597868000007</v>
      </c>
      <c r="S568" s="334">
        <v>16</v>
      </c>
      <c r="T568" s="336">
        <v>0.13060945175634653</v>
      </c>
      <c r="U568" s="647">
        <v>1.2773649368748463</v>
      </c>
      <c r="V568" s="336">
        <v>0.23576885786393231</v>
      </c>
      <c r="W568" s="647">
        <v>2.0289668637614429</v>
      </c>
      <c r="X568" s="336">
        <v>0.19927099166053996</v>
      </c>
      <c r="Y568" s="647">
        <v>1.2928411312951507</v>
      </c>
      <c r="Z568" s="336">
        <v>0.3650986414551276</v>
      </c>
      <c r="AA568" s="647">
        <v>1.9132468166879431</v>
      </c>
      <c r="AB568" s="336">
        <v>0.1178196254414569</v>
      </c>
      <c r="AC568" s="340">
        <v>1.014834532267983</v>
      </c>
      <c r="AD568" s="813">
        <v>0</v>
      </c>
      <c r="AE568" s="337" t="s">
        <v>1817</v>
      </c>
      <c r="AF568" s="787" t="s">
        <v>1736</v>
      </c>
      <c r="AG568" s="341" t="s">
        <v>1437</v>
      </c>
      <c r="AH568" s="341" t="s">
        <v>1742</v>
      </c>
      <c r="AI568" s="341">
        <v>10000</v>
      </c>
      <c r="AJ568" s="341">
        <v>1000</v>
      </c>
      <c r="AK568" s="341">
        <v>5000</v>
      </c>
      <c r="AL568" s="336">
        <v>0.02</v>
      </c>
      <c r="AM568" s="336">
        <v>0.1</v>
      </c>
      <c r="AN568" s="647" t="s">
        <v>64</v>
      </c>
      <c r="AO568" s="334" t="s">
        <v>1324</v>
      </c>
      <c r="AP568" s="337" t="s">
        <v>1757</v>
      </c>
      <c r="AQ568" s="343" t="s">
        <v>664</v>
      </c>
      <c r="AR568" s="336">
        <v>4.0000000000000001E-3</v>
      </c>
      <c r="AS568" s="336">
        <v>4.0000000000000001E-3</v>
      </c>
      <c r="AT568" s="336" t="s">
        <v>1418</v>
      </c>
      <c r="AW568" s="192"/>
      <c r="AX568" s="192"/>
      <c r="AY568" s="178"/>
      <c r="AZ568" s="178"/>
      <c r="BA568" s="178"/>
      <c r="BB568" s="794"/>
      <c r="BC568" s="178"/>
      <c r="BD568" s="178"/>
      <c r="BE568" s="178"/>
      <c r="BF568" s="178"/>
      <c r="BG568" s="794"/>
      <c r="BH568" s="180"/>
      <c r="BI568" s="193"/>
      <c r="BJ568" s="193"/>
      <c r="BK568" s="193"/>
      <c r="BL568" s="212"/>
      <c r="BM568" s="180"/>
      <c r="BN568" s="180"/>
      <c r="BO568" s="180"/>
      <c r="BP568" s="180"/>
      <c r="BQ568" s="180"/>
      <c r="BR568" s="180"/>
      <c r="BS568" s="180"/>
      <c r="BT568" s="181"/>
      <c r="BU568" s="182"/>
      <c r="BV568" s="183"/>
      <c r="BW568" s="179"/>
    </row>
    <row r="569" spans="2:75" customFormat="1" ht="18.75">
      <c r="B569" s="330" t="s">
        <v>1185</v>
      </c>
      <c r="C569" s="331">
        <v>20501983000157</v>
      </c>
      <c r="D569" s="332" t="s">
        <v>13</v>
      </c>
      <c r="E569" s="332" t="s">
        <v>616</v>
      </c>
      <c r="F569" s="332" t="s">
        <v>617</v>
      </c>
      <c r="G569" s="333" t="s">
        <v>34</v>
      </c>
      <c r="H569" s="333" t="s">
        <v>1337</v>
      </c>
      <c r="I569" s="333" t="s">
        <v>34</v>
      </c>
      <c r="J569" s="333" t="s">
        <v>608</v>
      </c>
      <c r="K569" s="334" t="s">
        <v>48</v>
      </c>
      <c r="L569" s="335" t="s">
        <v>1418</v>
      </c>
      <c r="M569" s="335" t="s">
        <v>34</v>
      </c>
      <c r="N569" s="334">
        <v>378860</v>
      </c>
      <c r="O569" s="334" t="s">
        <v>1324</v>
      </c>
      <c r="P569" s="338">
        <v>41907</v>
      </c>
      <c r="Q569" s="339">
        <v>25.510978999999999</v>
      </c>
      <c r="R569" s="339">
        <v>24.112463616000024</v>
      </c>
      <c r="S569" s="334">
        <v>16</v>
      </c>
      <c r="T569" s="336">
        <v>0.11120540772631604</v>
      </c>
      <c r="U569" s="647">
        <v>1.0875927179103622</v>
      </c>
      <c r="V569" s="336">
        <v>0.11660622246501018</v>
      </c>
      <c r="W569" s="647">
        <v>1.003483511916754</v>
      </c>
      <c r="X569" s="336">
        <v>0.16351757400837608</v>
      </c>
      <c r="Y569" s="647">
        <v>1.0608781720108724</v>
      </c>
      <c r="Z569" s="336">
        <v>0.28229473859081167</v>
      </c>
      <c r="AA569" s="647">
        <v>1.4793248964828216</v>
      </c>
      <c r="AB569" s="336">
        <v>1.6141749573492153E-2</v>
      </c>
      <c r="AC569" s="340">
        <v>2.5077150162982433E-2</v>
      </c>
      <c r="AD569" s="813">
        <v>7279819000189</v>
      </c>
      <c r="AE569" s="337" t="s">
        <v>1808</v>
      </c>
      <c r="AF569" s="787" t="s">
        <v>1755</v>
      </c>
      <c r="AG569" s="341" t="s">
        <v>1436</v>
      </c>
      <c r="AH569" s="341" t="s">
        <v>1737</v>
      </c>
      <c r="AI569" s="341">
        <v>50000</v>
      </c>
      <c r="AJ569" s="341">
        <v>5000</v>
      </c>
      <c r="AK569" s="341">
        <v>5000</v>
      </c>
      <c r="AL569" s="336">
        <v>0</v>
      </c>
      <c r="AM569" s="336">
        <v>0</v>
      </c>
      <c r="AN569" s="647" t="s">
        <v>34</v>
      </c>
      <c r="AO569" s="334" t="s">
        <v>1324</v>
      </c>
      <c r="AP569" s="337" t="s">
        <v>1757</v>
      </c>
      <c r="AQ569" s="343" t="s">
        <v>668</v>
      </c>
      <c r="AR569" s="336">
        <v>4.0000000000000001E-3</v>
      </c>
      <c r="AS569" s="336">
        <v>4.0000000000000001E-3</v>
      </c>
      <c r="AT569" s="336" t="s">
        <v>1418</v>
      </c>
      <c r="AX569" s="192"/>
      <c r="AY569" s="178"/>
      <c r="AZ569" s="178"/>
      <c r="BA569" s="178"/>
      <c r="BB569" s="794"/>
      <c r="BC569" s="178"/>
      <c r="BD569" s="178"/>
      <c r="BE569" s="178"/>
      <c r="BF569" s="178"/>
      <c r="BG569" s="794"/>
      <c r="BH569" s="180"/>
      <c r="BI569" s="193"/>
      <c r="BJ569" s="193"/>
      <c r="BK569" s="193"/>
      <c r="BL569" s="180"/>
      <c r="BM569" s="180"/>
      <c r="BN569" s="180"/>
      <c r="BO569" s="180"/>
      <c r="BP569" s="180"/>
      <c r="BQ569" s="180"/>
      <c r="BR569" s="180"/>
      <c r="BS569" s="180"/>
      <c r="BT569" s="181"/>
      <c r="BU569" s="182"/>
      <c r="BV569" s="183"/>
      <c r="BW569" s="179"/>
    </row>
    <row r="570" spans="2:75" customFormat="1" ht="18.75">
      <c r="B570" s="330" t="s">
        <v>414</v>
      </c>
      <c r="C570" s="331">
        <v>13418910000130</v>
      </c>
      <c r="D570" s="332" t="s">
        <v>13</v>
      </c>
      <c r="E570" s="332" t="s">
        <v>616</v>
      </c>
      <c r="F570" s="332" t="s">
        <v>617</v>
      </c>
      <c r="G570" s="333" t="s">
        <v>34</v>
      </c>
      <c r="H570" s="333" t="s">
        <v>1338</v>
      </c>
      <c r="I570" s="333" t="s">
        <v>34</v>
      </c>
      <c r="J570" s="333" t="s">
        <v>608</v>
      </c>
      <c r="K570" s="334" t="s">
        <v>48</v>
      </c>
      <c r="L570" s="335" t="s">
        <v>1418</v>
      </c>
      <c r="M570" s="335" t="s">
        <v>1415</v>
      </c>
      <c r="N570" s="334">
        <v>282944</v>
      </c>
      <c r="O570" s="334" t="s">
        <v>1321</v>
      </c>
      <c r="P570" s="338">
        <v>40758</v>
      </c>
      <c r="Q570" s="339">
        <v>55.388697999999998</v>
      </c>
      <c r="R570" s="339">
        <v>51.042235505976095</v>
      </c>
      <c r="S570" s="334">
        <v>16</v>
      </c>
      <c r="T570" s="336">
        <v>0.17479307641661768</v>
      </c>
      <c r="U570" s="647">
        <v>1.7094823079082695</v>
      </c>
      <c r="V570" s="336">
        <v>0.1474640165670571</v>
      </c>
      <c r="W570" s="647">
        <v>1.2690378446181485</v>
      </c>
      <c r="X570" s="336">
        <v>0.21726733949778732</v>
      </c>
      <c r="Y570" s="647">
        <v>1.4095988113930269</v>
      </c>
      <c r="Z570" s="336">
        <v>0.279224668331991</v>
      </c>
      <c r="AA570" s="647">
        <v>1.4632366357150288</v>
      </c>
      <c r="AB570" s="336">
        <v>0.10813269409296879</v>
      </c>
      <c r="AC570" s="340">
        <v>0.28911314419962703</v>
      </c>
      <c r="AD570" s="813">
        <v>0</v>
      </c>
      <c r="AE570" s="337" t="s">
        <v>1856</v>
      </c>
      <c r="AF570" s="787" t="s">
        <v>1755</v>
      </c>
      <c r="AG570" s="341" t="s">
        <v>1436</v>
      </c>
      <c r="AH570" s="341" t="s">
        <v>1742</v>
      </c>
      <c r="AI570" s="341">
        <v>1000</v>
      </c>
      <c r="AJ570" s="341">
        <v>500</v>
      </c>
      <c r="AK570" s="341">
        <v>500</v>
      </c>
      <c r="AL570" s="336">
        <v>1.3000000000000001E-2</v>
      </c>
      <c r="AM570" s="336">
        <v>0.2</v>
      </c>
      <c r="AN570" s="647" t="s">
        <v>34</v>
      </c>
      <c r="AO570" s="334" t="s">
        <v>1324</v>
      </c>
      <c r="AP570" s="337" t="s">
        <v>1757</v>
      </c>
      <c r="AQ570" s="343" t="s">
        <v>668</v>
      </c>
      <c r="AR570" s="336">
        <v>3.0333333333333302E-3</v>
      </c>
      <c r="AS570" s="336">
        <v>3.0333333333333302E-3</v>
      </c>
      <c r="AT570" s="336" t="s">
        <v>1418</v>
      </c>
      <c r="AW570" s="192"/>
      <c r="AX570" s="192"/>
      <c r="AY570" s="178"/>
      <c r="AZ570" s="178"/>
      <c r="BA570" s="178"/>
      <c r="BB570" s="794"/>
      <c r="BC570" s="178"/>
      <c r="BD570" s="178"/>
      <c r="BE570" s="178"/>
      <c r="BF570" s="178"/>
      <c r="BG570" s="794"/>
      <c r="BH570" s="180"/>
      <c r="BI570" s="193"/>
      <c r="BJ570" s="193"/>
      <c r="BK570" s="193"/>
      <c r="BL570" s="212"/>
      <c r="BM570" s="180"/>
      <c r="BN570" s="180"/>
      <c r="BO570" s="180"/>
      <c r="BP570" s="180"/>
      <c r="BQ570" s="180"/>
      <c r="BR570" s="180"/>
      <c r="BS570" s="180"/>
      <c r="BT570" s="181"/>
      <c r="BU570" s="182"/>
      <c r="BV570" s="183"/>
      <c r="BW570" s="179"/>
    </row>
    <row r="571" spans="2:75" customFormat="1" ht="18.75">
      <c r="B571" s="330" t="s">
        <v>52</v>
      </c>
      <c r="C571" s="331">
        <v>30057258000195</v>
      </c>
      <c r="D571" s="332" t="s">
        <v>13</v>
      </c>
      <c r="E571" s="332" t="s">
        <v>615</v>
      </c>
      <c r="F571" s="332" t="s">
        <v>617</v>
      </c>
      <c r="G571" s="333" t="s">
        <v>34</v>
      </c>
      <c r="H571" s="333" t="s">
        <v>1338</v>
      </c>
      <c r="I571" s="333" t="s">
        <v>34</v>
      </c>
      <c r="J571" s="333" t="s">
        <v>611</v>
      </c>
      <c r="K571" s="334" t="s">
        <v>48</v>
      </c>
      <c r="L571" s="335" t="s">
        <v>1418</v>
      </c>
      <c r="M571" s="335" t="s">
        <v>1415</v>
      </c>
      <c r="N571" s="334">
        <v>465119</v>
      </c>
      <c r="O571" s="334" t="s">
        <v>1324</v>
      </c>
      <c r="P571" s="338">
        <v>43205</v>
      </c>
      <c r="Q571" s="339">
        <v>968.70057865000001</v>
      </c>
      <c r="R571" s="339">
        <v>1049.4045848202784</v>
      </c>
      <c r="S571" s="334">
        <v>16</v>
      </c>
      <c r="T571" s="336">
        <v>0.17490797034789596</v>
      </c>
      <c r="U571" s="647">
        <v>1.7106059745135651</v>
      </c>
      <c r="V571" s="336">
        <v>0.18233525900986347</v>
      </c>
      <c r="W571" s="647">
        <v>1.5691308936139523</v>
      </c>
      <c r="X571" s="336">
        <v>0.37824409623499089</v>
      </c>
      <c r="Y571" s="647">
        <v>2.4539925315130153</v>
      </c>
      <c r="Z571" s="336">
        <v>0.49456930589822634</v>
      </c>
      <c r="AA571" s="647">
        <v>2.5917191758645415</v>
      </c>
      <c r="AB571" s="336">
        <v>9.0159735656316617E-2</v>
      </c>
      <c r="AC571" s="340">
        <v>0.73351840643032828</v>
      </c>
      <c r="AD571" s="813">
        <v>41373649000135</v>
      </c>
      <c r="AE571" s="337" t="s">
        <v>1921</v>
      </c>
      <c r="AF571" s="787" t="s">
        <v>1755</v>
      </c>
      <c r="AG571" s="341" t="s">
        <v>1436</v>
      </c>
      <c r="AH571" s="341" t="s">
        <v>1742</v>
      </c>
      <c r="AI571" s="341">
        <v>5000</v>
      </c>
      <c r="AJ571" s="341">
        <v>2000</v>
      </c>
      <c r="AK571" s="341">
        <v>3000</v>
      </c>
      <c r="AL571" s="336">
        <v>1.3999999999999999E-2</v>
      </c>
      <c r="AM571" s="336">
        <v>0.2</v>
      </c>
      <c r="AN571" s="647" t="s">
        <v>64</v>
      </c>
      <c r="AO571" s="334" t="s">
        <v>1324</v>
      </c>
      <c r="AP571" s="337" t="s">
        <v>1757</v>
      </c>
      <c r="AQ571" s="343" t="s">
        <v>668</v>
      </c>
      <c r="AR571" s="336">
        <v>3.3333333333333301E-3</v>
      </c>
      <c r="AS571" s="336">
        <v>3.3333333333333301E-3</v>
      </c>
      <c r="AT571" s="336" t="s">
        <v>1418</v>
      </c>
      <c r="AX571" s="192"/>
      <c r="AY571" s="178"/>
      <c r="AZ571" s="178"/>
      <c r="BA571" s="178"/>
      <c r="BB571" s="794"/>
      <c r="BC571" s="178"/>
      <c r="BD571" s="178"/>
      <c r="BE571" s="178"/>
      <c r="BF571" s="178"/>
      <c r="BG571" s="794"/>
      <c r="BH571" s="180"/>
      <c r="BI571" s="193"/>
      <c r="BJ571" s="193"/>
      <c r="BK571" s="193"/>
      <c r="BL571" s="180"/>
      <c r="BM571" s="180"/>
      <c r="BN571" s="180"/>
      <c r="BO571" s="180"/>
      <c r="BP571" s="180"/>
      <c r="BQ571" s="180"/>
      <c r="BR571" s="180"/>
      <c r="BS571" s="180"/>
      <c r="BT571" s="181"/>
      <c r="BU571" s="182"/>
      <c r="BV571" s="183"/>
      <c r="BW571" s="179"/>
    </row>
    <row r="572" spans="2:75" customFormat="1" ht="18.75">
      <c r="B572" s="330" t="s">
        <v>532</v>
      </c>
      <c r="C572" s="331">
        <v>41888275000190</v>
      </c>
      <c r="D572" s="332" t="s">
        <v>13</v>
      </c>
      <c r="E572" s="332" t="s">
        <v>615</v>
      </c>
      <c r="F572" s="332" t="s">
        <v>619</v>
      </c>
      <c r="G572" s="333" t="s">
        <v>34</v>
      </c>
      <c r="H572" s="333" t="s">
        <v>1338</v>
      </c>
      <c r="I572" s="333" t="s">
        <v>34</v>
      </c>
      <c r="J572" s="333" t="s">
        <v>611</v>
      </c>
      <c r="K572" s="334" t="s">
        <v>48</v>
      </c>
      <c r="L572" s="335" t="s">
        <v>1418</v>
      </c>
      <c r="M572" s="335" t="s">
        <v>34</v>
      </c>
      <c r="N572" s="334">
        <v>603996</v>
      </c>
      <c r="O572" s="334" t="s">
        <v>1324</v>
      </c>
      <c r="P572" s="338">
        <v>44408</v>
      </c>
      <c r="Q572" s="339">
        <v>16.536386650000001</v>
      </c>
      <c r="R572" s="339">
        <v>26.50460268770161</v>
      </c>
      <c r="S572" s="334">
        <v>16</v>
      </c>
      <c r="T572" s="336">
        <v>4.8254896111914691E-2</v>
      </c>
      <c r="U572" s="647">
        <v>0.47193454606092883</v>
      </c>
      <c r="V572" s="336">
        <v>8.6083725239545439E-2</v>
      </c>
      <c r="W572" s="647">
        <v>0.74081465891047915</v>
      </c>
      <c r="X572" s="336"/>
      <c r="Y572" s="647"/>
      <c r="Z572" s="336"/>
      <c r="AA572" s="647"/>
      <c r="AB572" s="336">
        <v>8.6264333935849924E-2</v>
      </c>
      <c r="AC572" s="340">
        <v>-0.34913279652647539</v>
      </c>
      <c r="AD572" s="813">
        <v>19736757000176</v>
      </c>
      <c r="AE572" s="337" t="s">
        <v>1765</v>
      </c>
      <c r="AF572" s="787" t="s">
        <v>1736</v>
      </c>
      <c r="AG572" s="341" t="s">
        <v>1437</v>
      </c>
      <c r="AH572" s="341" t="s">
        <v>1742</v>
      </c>
      <c r="AI572" s="341">
        <v>1000</v>
      </c>
      <c r="AJ572" s="341">
        <v>1000</v>
      </c>
      <c r="AK572" s="341">
        <v>1000</v>
      </c>
      <c r="AL572" s="336">
        <v>2.5000000000000001E-2</v>
      </c>
      <c r="AM572" s="336">
        <v>0.2</v>
      </c>
      <c r="AN572" s="647" t="s">
        <v>64</v>
      </c>
      <c r="AO572" s="334" t="s">
        <v>1324</v>
      </c>
      <c r="AP572" s="337" t="s">
        <v>1757</v>
      </c>
      <c r="AQ572" s="343" t="s">
        <v>664</v>
      </c>
      <c r="AR572" s="336">
        <v>4.0000000000000001E-3</v>
      </c>
      <c r="AS572" s="336">
        <v>4.0000000000000001E-3</v>
      </c>
      <c r="AT572" s="336" t="s">
        <v>1418</v>
      </c>
      <c r="AX572" s="192"/>
      <c r="AY572" s="178"/>
      <c r="AZ572" s="178"/>
      <c r="BA572" s="178"/>
      <c r="BB572" s="794"/>
      <c r="BC572" s="178"/>
      <c r="BD572" s="178"/>
      <c r="BE572" s="178"/>
      <c r="BF572" s="178"/>
      <c r="BG572" s="794"/>
      <c r="BH572" s="180"/>
      <c r="BI572" s="193"/>
      <c r="BJ572" s="193"/>
      <c r="BK572" s="193"/>
      <c r="BL572" s="180"/>
      <c r="BM572" s="180"/>
      <c r="BN572" s="180"/>
      <c r="BO572" s="180"/>
      <c r="BP572" s="180"/>
      <c r="BQ572" s="180"/>
      <c r="BR572" s="180"/>
      <c r="BS572" s="180"/>
      <c r="BT572" s="181"/>
      <c r="BU572" s="182"/>
      <c r="BV572" s="183"/>
      <c r="BW572" s="179"/>
    </row>
    <row r="573" spans="2:75" customFormat="1" ht="18.75">
      <c r="B573" s="330" t="s">
        <v>524</v>
      </c>
      <c r="C573" s="331">
        <v>40677875000147</v>
      </c>
      <c r="D573" s="332" t="s">
        <v>13</v>
      </c>
      <c r="E573" s="332" t="s">
        <v>615</v>
      </c>
      <c r="F573" s="332" t="s">
        <v>619</v>
      </c>
      <c r="G573" s="333" t="s">
        <v>34</v>
      </c>
      <c r="H573" s="333" t="s">
        <v>865</v>
      </c>
      <c r="I573" s="333" t="s">
        <v>34</v>
      </c>
      <c r="J573" s="333" t="s">
        <v>611</v>
      </c>
      <c r="K573" s="334" t="s">
        <v>48</v>
      </c>
      <c r="L573" s="335" t="s">
        <v>1418</v>
      </c>
      <c r="M573" s="335" t="s">
        <v>34</v>
      </c>
      <c r="N573" s="334">
        <v>592455</v>
      </c>
      <c r="O573" s="334" t="s">
        <v>1321</v>
      </c>
      <c r="P573" s="338">
        <v>44325</v>
      </c>
      <c r="Q573" s="339">
        <v>10.67266012</v>
      </c>
      <c r="R573" s="339">
        <v>13.344090857309233</v>
      </c>
      <c r="S573" s="334">
        <v>16</v>
      </c>
      <c r="T573" s="336">
        <v>7.6729014278347218E-3</v>
      </c>
      <c r="U573" s="647">
        <v>7.5041240248807387E-2</v>
      </c>
      <c r="V573" s="336">
        <v>-2.1103966386810669E-3</v>
      </c>
      <c r="W573" s="647">
        <v>-1.8161537058251406E-2</v>
      </c>
      <c r="X573" s="336"/>
      <c r="Y573" s="647"/>
      <c r="Z573" s="336"/>
      <c r="AA573" s="647"/>
      <c r="AB573" s="336">
        <v>5.6540220725267834E-2</v>
      </c>
      <c r="AC573" s="340">
        <v>-2.0925250822883674</v>
      </c>
      <c r="AD573" s="813">
        <v>41075494000150</v>
      </c>
      <c r="AE573" s="337" t="s">
        <v>1910</v>
      </c>
      <c r="AF573" s="787" t="s">
        <v>1736</v>
      </c>
      <c r="AG573" s="341" t="s">
        <v>1437</v>
      </c>
      <c r="AH573" s="341" t="s">
        <v>1742</v>
      </c>
      <c r="AI573" s="341">
        <v>10000</v>
      </c>
      <c r="AJ573" s="341">
        <v>5000</v>
      </c>
      <c r="AK573" s="341">
        <v>5000</v>
      </c>
      <c r="AL573" s="336">
        <v>2.2000000000000002E-2</v>
      </c>
      <c r="AM573" s="336">
        <v>0.2</v>
      </c>
      <c r="AN573" s="647" t="s">
        <v>34</v>
      </c>
      <c r="AO573" s="334" t="s">
        <v>1324</v>
      </c>
      <c r="AP573" s="337" t="s">
        <v>1757</v>
      </c>
      <c r="AQ573" s="343" t="s">
        <v>668</v>
      </c>
      <c r="AR573" s="336">
        <v>3.8E-3</v>
      </c>
      <c r="AS573" s="336">
        <v>3.8E-3</v>
      </c>
      <c r="AT573" s="336" t="s">
        <v>1418</v>
      </c>
      <c r="AX573" s="192"/>
      <c r="AY573" s="178"/>
      <c r="AZ573" s="178"/>
      <c r="BA573" s="178"/>
      <c r="BB573" s="794"/>
      <c r="BC573" s="178"/>
      <c r="BD573" s="178"/>
      <c r="BE573" s="178"/>
      <c r="BF573" s="178"/>
      <c r="BG573" s="794"/>
      <c r="BH573" s="180"/>
      <c r="BI573" s="193"/>
      <c r="BJ573" s="193"/>
      <c r="BK573" s="193"/>
      <c r="BL573" s="180"/>
      <c r="BM573" s="180"/>
      <c r="BN573" s="180"/>
      <c r="BO573" s="180"/>
      <c r="BP573" s="180"/>
      <c r="BQ573" s="180"/>
      <c r="BR573" s="180"/>
      <c r="BS573" s="180"/>
      <c r="BT573" s="181"/>
      <c r="BU573" s="182"/>
      <c r="BV573" s="183"/>
      <c r="BW573" s="179"/>
    </row>
    <row r="574" spans="2:75" customFormat="1" ht="18.75">
      <c r="B574" s="330" t="s">
        <v>1578</v>
      </c>
      <c r="C574" s="331">
        <v>36656777000156</v>
      </c>
      <c r="D574" s="332" t="s">
        <v>13</v>
      </c>
      <c r="E574" s="332" t="s">
        <v>615</v>
      </c>
      <c r="F574" s="332" t="s">
        <v>619</v>
      </c>
      <c r="G574" s="333" t="s">
        <v>34</v>
      </c>
      <c r="H574" s="333" t="s">
        <v>1338</v>
      </c>
      <c r="I574" s="333" t="s">
        <v>34</v>
      </c>
      <c r="J574" s="333" t="s">
        <v>611</v>
      </c>
      <c r="K574" s="334" t="s">
        <v>48</v>
      </c>
      <c r="L574" s="335" t="s">
        <v>1418</v>
      </c>
      <c r="M574" s="335" t="s">
        <v>1418</v>
      </c>
      <c r="N574" s="334">
        <v>0</v>
      </c>
      <c r="O574" s="334" t="s">
        <v>34</v>
      </c>
      <c r="P574" s="338">
        <v>44060</v>
      </c>
      <c r="Q574" s="339">
        <v>325.63293242999998</v>
      </c>
      <c r="R574" s="339">
        <v>169226.02835659069</v>
      </c>
      <c r="S574" s="334">
        <v>16</v>
      </c>
      <c r="T574" s="336">
        <v>-0.99009235318784794</v>
      </c>
      <c r="U574" s="647">
        <v>-9.6831373168106811</v>
      </c>
      <c r="V574" s="336">
        <v>-0.99009235318784794</v>
      </c>
      <c r="W574" s="647">
        <v>-8.5204831328533519</v>
      </c>
      <c r="X574" s="336">
        <v>0.21545495857862584</v>
      </c>
      <c r="Y574" s="647">
        <v>1.3978403483154807</v>
      </c>
      <c r="Z574" s="336"/>
      <c r="AA574" s="647"/>
      <c r="AB574" s="336">
        <v>209.82298987815167</v>
      </c>
      <c r="AC574" s="340">
        <v>-5.272509877098582E-3</v>
      </c>
      <c r="AD574" s="813">
        <v>37540038000167</v>
      </c>
      <c r="AE574" s="337" t="s">
        <v>1740</v>
      </c>
      <c r="AF574" s="787" t="s">
        <v>1741</v>
      </c>
      <c r="AG574" s="341" t="s">
        <v>1554</v>
      </c>
      <c r="AH574" s="341" t="s">
        <v>1737</v>
      </c>
      <c r="AI574" s="341">
        <v>200000</v>
      </c>
      <c r="AJ574" s="341">
        <v>50000</v>
      </c>
      <c r="AK574" s="341">
        <v>200000</v>
      </c>
      <c r="AL574" s="336">
        <v>0</v>
      </c>
      <c r="AM574" s="336">
        <v>0</v>
      </c>
      <c r="AN574" s="647" t="s">
        <v>64</v>
      </c>
      <c r="AO574" s="334"/>
      <c r="AP574" s="337" t="s">
        <v>1757</v>
      </c>
      <c r="AQ574" s="343" t="s">
        <v>668</v>
      </c>
      <c r="AR574" s="336">
        <v>0</v>
      </c>
      <c r="AS574" s="336">
        <v>0</v>
      </c>
      <c r="AT574" s="336" t="s">
        <v>1418</v>
      </c>
      <c r="AX574" s="192"/>
      <c r="AY574" s="178"/>
      <c r="AZ574" s="178"/>
      <c r="BA574" s="178"/>
      <c r="BB574" s="794"/>
      <c r="BC574" s="178"/>
      <c r="BD574" s="178"/>
      <c r="BE574" s="178"/>
      <c r="BF574" s="178"/>
      <c r="BG574" s="794"/>
      <c r="BH574" s="180"/>
      <c r="BI574" s="193"/>
      <c r="BJ574" s="193"/>
      <c r="BK574" s="193"/>
      <c r="BL574" s="180"/>
      <c r="BM574" s="180"/>
      <c r="BN574" s="180"/>
      <c r="BO574" s="180"/>
      <c r="BP574" s="180"/>
      <c r="BQ574" s="180"/>
      <c r="BR574" s="180"/>
      <c r="BS574" s="180"/>
      <c r="BT574" s="181"/>
      <c r="BU574" s="182"/>
      <c r="BV574" s="183"/>
      <c r="BW574" s="179"/>
    </row>
    <row r="575" spans="2:75" customFormat="1" ht="18.75">
      <c r="B575" s="330" t="s">
        <v>1578</v>
      </c>
      <c r="C575" s="331">
        <v>36656777000156</v>
      </c>
      <c r="D575" s="332" t="s">
        <v>13</v>
      </c>
      <c r="E575" s="332" t="s">
        <v>615</v>
      </c>
      <c r="F575" s="332" t="s">
        <v>619</v>
      </c>
      <c r="G575" s="333" t="s">
        <v>34</v>
      </c>
      <c r="H575" s="333" t="s">
        <v>1338</v>
      </c>
      <c r="I575" s="333" t="s">
        <v>34</v>
      </c>
      <c r="J575" s="333" t="s">
        <v>611</v>
      </c>
      <c r="K575" s="334" t="s">
        <v>48</v>
      </c>
      <c r="L575" s="335" t="s">
        <v>1418</v>
      </c>
      <c r="M575" s="335" t="s">
        <v>1418</v>
      </c>
      <c r="N575" s="334">
        <v>548774</v>
      </c>
      <c r="O575" s="334" t="s">
        <v>34</v>
      </c>
      <c r="P575" s="338">
        <v>44062</v>
      </c>
      <c r="Q575" s="339">
        <v>373.61274823000002</v>
      </c>
      <c r="R575" s="339">
        <v>360.49804672815264</v>
      </c>
      <c r="S575" s="334">
        <v>16</v>
      </c>
      <c r="T575" s="336">
        <v>0.31684353571089074</v>
      </c>
      <c r="U575" s="647">
        <v>3.0987406925768592</v>
      </c>
      <c r="V575" s="336">
        <v>0.31563613218866005</v>
      </c>
      <c r="W575" s="647">
        <v>2.7162843261777017</v>
      </c>
      <c r="X575" s="336">
        <v>0.97809527395384266</v>
      </c>
      <c r="Y575" s="647">
        <v>6.3457394874967612</v>
      </c>
      <c r="Z575" s="336"/>
      <c r="AA575" s="647"/>
      <c r="AB575" s="336">
        <v>0.27166192347046531</v>
      </c>
      <c r="AC575" s="340">
        <v>0.73412827331055774</v>
      </c>
      <c r="AD575" s="813">
        <v>37540038000167</v>
      </c>
      <c r="AE575" s="337" t="s">
        <v>1740</v>
      </c>
      <c r="AF575" s="787" t="s">
        <v>1741</v>
      </c>
      <c r="AG575" s="341" t="s">
        <v>1554</v>
      </c>
      <c r="AH575" s="341" t="s">
        <v>1737</v>
      </c>
      <c r="AI575" s="341">
        <v>200000</v>
      </c>
      <c r="AJ575" s="341">
        <v>50000</v>
      </c>
      <c r="AK575" s="341">
        <v>200000</v>
      </c>
      <c r="AL575" s="336">
        <v>0</v>
      </c>
      <c r="AM575" s="336">
        <v>0</v>
      </c>
      <c r="AN575" s="647" t="s">
        <v>64</v>
      </c>
      <c r="AO575" s="334" t="s">
        <v>1324</v>
      </c>
      <c r="AP575" s="337" t="s">
        <v>1757</v>
      </c>
      <c r="AQ575" s="343" t="s">
        <v>668</v>
      </c>
      <c r="AR575" s="336">
        <v>0</v>
      </c>
      <c r="AS575" s="336">
        <v>0</v>
      </c>
      <c r="AT575" s="336" t="s">
        <v>1418</v>
      </c>
      <c r="AX575" s="192"/>
      <c r="AY575" s="178"/>
      <c r="AZ575" s="178"/>
      <c r="BA575" s="178"/>
      <c r="BB575" s="794"/>
      <c r="BC575" s="178"/>
      <c r="BD575" s="178"/>
      <c r="BE575" s="178"/>
      <c r="BF575" s="178"/>
      <c r="BG575" s="794"/>
      <c r="BH575" s="180"/>
      <c r="BI575" s="193"/>
      <c r="BJ575" s="193"/>
      <c r="BK575" s="193"/>
      <c r="BL575" s="180"/>
      <c r="BM575" s="180"/>
      <c r="BN575" s="180"/>
      <c r="BO575" s="180"/>
      <c r="BP575" s="180"/>
      <c r="BQ575" s="180"/>
      <c r="BR575" s="180"/>
      <c r="BS575" s="180"/>
      <c r="BT575" s="181"/>
      <c r="BU575" s="182"/>
      <c r="BV575" s="183"/>
      <c r="BW575" s="179"/>
    </row>
    <row r="576" spans="2:75" customFormat="1" ht="18.75">
      <c r="B576" s="330" t="s">
        <v>939</v>
      </c>
      <c r="C576" s="331">
        <v>37887638000104</v>
      </c>
      <c r="D576" s="332" t="s">
        <v>13</v>
      </c>
      <c r="E576" s="332" t="s">
        <v>615</v>
      </c>
      <c r="F576" s="332" t="s">
        <v>619</v>
      </c>
      <c r="G576" s="333" t="s">
        <v>34</v>
      </c>
      <c r="H576" s="333" t="s">
        <v>1338</v>
      </c>
      <c r="I576" s="333" t="s">
        <v>34</v>
      </c>
      <c r="J576" s="333" t="s">
        <v>1418</v>
      </c>
      <c r="K576" s="334" t="s">
        <v>48</v>
      </c>
      <c r="L576" s="335" t="s">
        <v>1418</v>
      </c>
      <c r="M576" s="335" t="s">
        <v>1415</v>
      </c>
      <c r="N576" s="334">
        <v>551007</v>
      </c>
      <c r="O576" s="334" t="s">
        <v>1321</v>
      </c>
      <c r="P576" s="338">
        <v>44075</v>
      </c>
      <c r="Q576" s="339">
        <v>189.30933178000001</v>
      </c>
      <c r="R576" s="339">
        <v>173.74032201267491</v>
      </c>
      <c r="S576" s="334">
        <v>16</v>
      </c>
      <c r="T576" s="336">
        <v>0.20179062849690976</v>
      </c>
      <c r="U576" s="647">
        <v>1.9735192971542792</v>
      </c>
      <c r="V576" s="336">
        <v>0.21350279090925262</v>
      </c>
      <c r="W576" s="647">
        <v>1.8373507510710572</v>
      </c>
      <c r="X576" s="336">
        <v>0.55272576894686165</v>
      </c>
      <c r="Y576" s="647">
        <v>3.5860041768575517</v>
      </c>
      <c r="Z576" s="336"/>
      <c r="AA576" s="647"/>
      <c r="AB576" s="336">
        <v>0.11085374265666158</v>
      </c>
      <c r="AC576" s="340">
        <v>0.87774535338471937</v>
      </c>
      <c r="AD576" s="813">
        <v>0</v>
      </c>
      <c r="AE576" s="337" t="s">
        <v>1924</v>
      </c>
      <c r="AF576" s="787" t="s">
        <v>1736</v>
      </c>
      <c r="AG576" s="341" t="s">
        <v>1437</v>
      </c>
      <c r="AH576" s="341" t="s">
        <v>1742</v>
      </c>
      <c r="AI576" s="341">
        <v>1000</v>
      </c>
      <c r="AJ576" s="341">
        <v>100</v>
      </c>
      <c r="AK576" s="341">
        <v>1000</v>
      </c>
      <c r="AL576" s="336">
        <v>0.03</v>
      </c>
      <c r="AM576" s="336">
        <v>0.2</v>
      </c>
      <c r="AN576" s="647" t="s">
        <v>34</v>
      </c>
      <c r="AO576" s="334" t="s">
        <v>1324</v>
      </c>
      <c r="AP576" s="337" t="s">
        <v>1757</v>
      </c>
      <c r="AQ576" s="343" t="s">
        <v>664</v>
      </c>
      <c r="AR576" s="336">
        <v>3.5000000000000001E-3</v>
      </c>
      <c r="AS576" s="336">
        <v>3.5000000000000001E-3</v>
      </c>
      <c r="AT576" s="336" t="s">
        <v>1418</v>
      </c>
      <c r="AX576" s="192"/>
      <c r="AY576" s="178"/>
      <c r="AZ576" s="178"/>
      <c r="BA576" s="178"/>
      <c r="BB576" s="794"/>
      <c r="BC576" s="178"/>
      <c r="BD576" s="178"/>
      <c r="BE576" s="178"/>
      <c r="BF576" s="178"/>
      <c r="BG576" s="794"/>
      <c r="BH576" s="180"/>
      <c r="BI576" s="193"/>
      <c r="BJ576" s="193"/>
      <c r="BK576" s="193"/>
      <c r="BL576" s="180"/>
      <c r="BM576" s="180"/>
      <c r="BN576" s="180"/>
      <c r="BO576" s="180"/>
      <c r="BP576" s="180"/>
      <c r="BQ576" s="180"/>
      <c r="BR576" s="180"/>
      <c r="BS576" s="180"/>
      <c r="BT576" s="181"/>
      <c r="BU576" s="182"/>
      <c r="BV576" s="183"/>
      <c r="BW576" s="179"/>
    </row>
    <row r="577" spans="2:75" customFormat="1" ht="18.75">
      <c r="B577" s="330" t="s">
        <v>1015</v>
      </c>
      <c r="C577" s="331">
        <v>8912591000185</v>
      </c>
      <c r="D577" s="332" t="s">
        <v>13</v>
      </c>
      <c r="E577" s="332" t="s">
        <v>615</v>
      </c>
      <c r="F577" s="332" t="s">
        <v>619</v>
      </c>
      <c r="G577" s="333" t="s">
        <v>34</v>
      </c>
      <c r="H577" s="333" t="s">
        <v>1337</v>
      </c>
      <c r="I577" s="333" t="s">
        <v>34</v>
      </c>
      <c r="J577" s="333" t="s">
        <v>611</v>
      </c>
      <c r="K577" s="334" t="s">
        <v>48</v>
      </c>
      <c r="L577" s="335" t="s">
        <v>1418</v>
      </c>
      <c r="M577" s="335" t="s">
        <v>1415</v>
      </c>
      <c r="N577" s="334">
        <v>191663</v>
      </c>
      <c r="O577" s="334" t="s">
        <v>1321</v>
      </c>
      <c r="P577" s="338">
        <v>39260</v>
      </c>
      <c r="Q577" s="339">
        <v>130.55606399999999</v>
      </c>
      <c r="R577" s="339">
        <v>145.37187135999997</v>
      </c>
      <c r="S577" s="334">
        <v>16</v>
      </c>
      <c r="T577" s="336">
        <v>0.12056540674966976</v>
      </c>
      <c r="U577" s="647">
        <v>1.1791338307535517</v>
      </c>
      <c r="V577" s="336">
        <v>0.13721807156939825</v>
      </c>
      <c r="W577" s="647">
        <v>1.1808638462516223</v>
      </c>
      <c r="X577" s="336">
        <v>0.14472130484769119</v>
      </c>
      <c r="Y577" s="647">
        <v>0.93893071903074032</v>
      </c>
      <c r="Z577" s="336">
        <v>0.23146468232614303</v>
      </c>
      <c r="AA577" s="647">
        <v>1.2129573116765691</v>
      </c>
      <c r="AB577" s="336">
        <v>1.357878703605195E-2</v>
      </c>
      <c r="AC577" s="340">
        <v>1.54775519540414</v>
      </c>
      <c r="AD577" s="813">
        <v>10756521000127</v>
      </c>
      <c r="AE577" s="337" t="s">
        <v>1767</v>
      </c>
      <c r="AF577" s="787" t="s">
        <v>1736</v>
      </c>
      <c r="AG577" s="341" t="s">
        <v>1437</v>
      </c>
      <c r="AH577" s="341" t="s">
        <v>1742</v>
      </c>
      <c r="AI577" s="341">
        <v>100000</v>
      </c>
      <c r="AJ577" s="341">
        <v>50000</v>
      </c>
      <c r="AK577" s="341">
        <v>100000</v>
      </c>
      <c r="AL577" s="336">
        <v>0.02</v>
      </c>
      <c r="AM577" s="336">
        <v>0.2</v>
      </c>
      <c r="AN577" s="647" t="s">
        <v>64</v>
      </c>
      <c r="AO577" s="334" t="s">
        <v>1324</v>
      </c>
      <c r="AP577" s="337" t="s">
        <v>1757</v>
      </c>
      <c r="AQ577" s="343" t="s">
        <v>668</v>
      </c>
      <c r="AR577" s="336">
        <v>2.46666666666667E-3</v>
      </c>
      <c r="AS577" s="336">
        <v>2.46666666666667E-3</v>
      </c>
      <c r="AT577" s="336" t="s">
        <v>1418</v>
      </c>
      <c r="AX577" s="192"/>
      <c r="AY577" s="178"/>
      <c r="AZ577" s="178"/>
      <c r="BA577" s="178"/>
      <c r="BB577" s="794"/>
      <c r="BC577" s="178"/>
      <c r="BD577" s="178"/>
      <c r="BE577" s="178"/>
      <c r="BF577" s="178"/>
      <c r="BG577" s="794"/>
      <c r="BH577" s="180"/>
      <c r="BI577" s="193"/>
      <c r="BJ577" s="193"/>
      <c r="BK577" s="193"/>
      <c r="BL577" s="180"/>
      <c r="BM577" s="180"/>
      <c r="BN577" s="180"/>
      <c r="BO577" s="180"/>
      <c r="BP577" s="180"/>
      <c r="BQ577" s="180"/>
      <c r="BR577" s="180"/>
      <c r="BS577" s="180"/>
      <c r="BT577" s="181"/>
      <c r="BU577" s="182"/>
      <c r="BV577" s="183"/>
      <c r="BW577" s="179"/>
    </row>
    <row r="578" spans="2:75" customFormat="1" ht="18.75">
      <c r="B578" s="330" t="s">
        <v>248</v>
      </c>
      <c r="C578" s="331">
        <v>30005655000113</v>
      </c>
      <c r="D578" s="332" t="s">
        <v>13</v>
      </c>
      <c r="E578" s="332" t="s">
        <v>615</v>
      </c>
      <c r="F578" s="332" t="s">
        <v>619</v>
      </c>
      <c r="G578" s="333" t="s">
        <v>34</v>
      </c>
      <c r="H578" s="333" t="s">
        <v>1337</v>
      </c>
      <c r="I578" s="333" t="s">
        <v>34</v>
      </c>
      <c r="J578" s="333" t="s">
        <v>611</v>
      </c>
      <c r="K578" s="334" t="s">
        <v>48</v>
      </c>
      <c r="L578" s="335" t="s">
        <v>1418</v>
      </c>
      <c r="M578" s="335" t="s">
        <v>1415</v>
      </c>
      <c r="N578" s="334">
        <v>471941</v>
      </c>
      <c r="O578" s="334" t="s">
        <v>1321</v>
      </c>
      <c r="P578" s="338">
        <v>43320</v>
      </c>
      <c r="Q578" s="339">
        <v>40.340527870000003</v>
      </c>
      <c r="R578" s="339">
        <v>48.761167684200004</v>
      </c>
      <c r="S578" s="334">
        <v>16</v>
      </c>
      <c r="T578" s="336">
        <v>0.11815683973030655</v>
      </c>
      <c r="U578" s="647">
        <v>1.1555779623437588</v>
      </c>
      <c r="V578" s="336">
        <v>0.13477611666310141</v>
      </c>
      <c r="W578" s="647">
        <v>1.1598490030167476</v>
      </c>
      <c r="X578" s="336">
        <v>0.14226292922941108</v>
      </c>
      <c r="Y578" s="647">
        <v>0.92298113656015213</v>
      </c>
      <c r="Z578" s="336">
        <v>0.22854269136948679</v>
      </c>
      <c r="AA578" s="647">
        <v>1.1976450391522666</v>
      </c>
      <c r="AB578" s="336">
        <v>1.333118165246105E-2</v>
      </c>
      <c r="AC578" s="340">
        <v>1.3933260951860111</v>
      </c>
      <c r="AD578" s="813">
        <v>10756521000127</v>
      </c>
      <c r="AE578" s="337" t="s">
        <v>1767</v>
      </c>
      <c r="AF578" s="787" t="s">
        <v>1736</v>
      </c>
      <c r="AG578" s="341" t="s">
        <v>1437</v>
      </c>
      <c r="AH578" s="341" t="s">
        <v>1742</v>
      </c>
      <c r="AI578" s="341">
        <v>20000</v>
      </c>
      <c r="AJ578" s="341">
        <v>1000</v>
      </c>
      <c r="AK578" s="341">
        <v>5000</v>
      </c>
      <c r="AL578" s="336">
        <v>1.8500000000000003E-2</v>
      </c>
      <c r="AM578" s="336">
        <v>0.2</v>
      </c>
      <c r="AN578" s="647" t="s">
        <v>64</v>
      </c>
      <c r="AO578" s="334" t="s">
        <v>1324</v>
      </c>
      <c r="AP578" s="337" t="s">
        <v>1757</v>
      </c>
      <c r="AQ578" s="343" t="s">
        <v>668</v>
      </c>
      <c r="AR578" s="336">
        <v>2.46666666666667E-3</v>
      </c>
      <c r="AS578" s="336">
        <v>2.46666666666667E-3</v>
      </c>
      <c r="AT578" s="336" t="s">
        <v>1418</v>
      </c>
      <c r="AX578" s="192"/>
      <c r="AY578" s="178"/>
      <c r="AZ578" s="178"/>
      <c r="BA578" s="178"/>
      <c r="BB578" s="794"/>
      <c r="BC578" s="178"/>
      <c r="BD578" s="178"/>
      <c r="BE578" s="178"/>
      <c r="BF578" s="178"/>
      <c r="BG578" s="794"/>
      <c r="BH578" s="180"/>
      <c r="BI578" s="193"/>
      <c r="BJ578" s="193"/>
      <c r="BK578" s="193"/>
      <c r="BL578" s="180"/>
      <c r="BM578" s="180"/>
      <c r="BN578" s="180"/>
      <c r="BO578" s="180"/>
      <c r="BP578" s="180"/>
      <c r="BQ578" s="180"/>
      <c r="BR578" s="180"/>
      <c r="BS578" s="180"/>
      <c r="BT578" s="181"/>
      <c r="BU578" s="182"/>
      <c r="BV578" s="183"/>
      <c r="BW578" s="179"/>
    </row>
    <row r="579" spans="2:75" customFormat="1" ht="18.75">
      <c r="B579" s="330" t="s">
        <v>298</v>
      </c>
      <c r="C579" s="331">
        <v>33159760000103</v>
      </c>
      <c r="D579" s="332" t="s">
        <v>13</v>
      </c>
      <c r="E579" s="332" t="s">
        <v>615</v>
      </c>
      <c r="F579" s="332" t="s">
        <v>619</v>
      </c>
      <c r="G579" s="333" t="s">
        <v>34</v>
      </c>
      <c r="H579" s="333" t="s">
        <v>1337</v>
      </c>
      <c r="I579" s="333" t="s">
        <v>34</v>
      </c>
      <c r="J579" s="333" t="s">
        <v>1418</v>
      </c>
      <c r="K579" s="334" t="s">
        <v>48</v>
      </c>
      <c r="L579" s="335" t="s">
        <v>1418</v>
      </c>
      <c r="M579" s="335" t="s">
        <v>1415</v>
      </c>
      <c r="N579" s="334">
        <v>503835</v>
      </c>
      <c r="O579" s="334" t="s">
        <v>1324</v>
      </c>
      <c r="P579" s="338">
        <v>43639</v>
      </c>
      <c r="Q579" s="339">
        <v>49.766265730000001</v>
      </c>
      <c r="R579" s="339">
        <v>64.390948265776899</v>
      </c>
      <c r="S579" s="334">
        <v>16</v>
      </c>
      <c r="T579" s="336">
        <v>0.10368462521648758</v>
      </c>
      <c r="U579" s="647">
        <v>1.0140392059192236</v>
      </c>
      <c r="V579" s="336">
        <v>0.10127416561361047</v>
      </c>
      <c r="W579" s="647">
        <v>0.87153972770946941</v>
      </c>
      <c r="X579" s="336">
        <v>0.14970804289331952</v>
      </c>
      <c r="Y579" s="647">
        <v>0.97128394818195218</v>
      </c>
      <c r="Z579" s="336">
        <v>0.19926845693583073</v>
      </c>
      <c r="AA579" s="647">
        <v>1.0442376322719187</v>
      </c>
      <c r="AB579" s="336">
        <v>3.4066026757899458E-2</v>
      </c>
      <c r="AC579" s="340">
        <v>-0.43818634557934044</v>
      </c>
      <c r="AD579" s="813">
        <v>0</v>
      </c>
      <c r="AE579" s="337" t="s">
        <v>1868</v>
      </c>
      <c r="AF579" s="787" t="s">
        <v>1755</v>
      </c>
      <c r="AG579" s="341" t="s">
        <v>1436</v>
      </c>
      <c r="AH579" s="341" t="s">
        <v>1737</v>
      </c>
      <c r="AI579" s="341">
        <v>25000</v>
      </c>
      <c r="AJ579" s="341">
        <v>0</v>
      </c>
      <c r="AK579" s="341">
        <v>0</v>
      </c>
      <c r="AL579" s="336">
        <v>1E-3</v>
      </c>
      <c r="AM579" s="336">
        <v>0</v>
      </c>
      <c r="AN579" s="647" t="s">
        <v>34</v>
      </c>
      <c r="AO579" s="334" t="s">
        <v>1324</v>
      </c>
      <c r="AP579" s="337" t="s">
        <v>1757</v>
      </c>
      <c r="AQ579" s="343" t="s">
        <v>668</v>
      </c>
      <c r="AR579" s="336">
        <v>2.0000000000000001E-4</v>
      </c>
      <c r="AS579" s="336">
        <v>2.0000000000000001E-4</v>
      </c>
      <c r="AT579" s="336" t="s">
        <v>1418</v>
      </c>
      <c r="AX579" s="192"/>
      <c r="AY579" s="178"/>
      <c r="AZ579" s="178"/>
      <c r="BA579" s="178"/>
      <c r="BB579" s="794"/>
      <c r="BC579" s="178"/>
      <c r="BD579" s="178"/>
      <c r="BE579" s="178"/>
      <c r="BF579" s="178"/>
      <c r="BG579" s="794"/>
      <c r="BH579" s="180"/>
      <c r="BI579" s="193"/>
      <c r="BJ579" s="193"/>
      <c r="BK579" s="193"/>
      <c r="BL579" s="180"/>
      <c r="BM579" s="180"/>
      <c r="BN579" s="180"/>
      <c r="BO579" s="180"/>
      <c r="BP579" s="180"/>
      <c r="BQ579" s="180"/>
      <c r="BR579" s="180"/>
      <c r="BS579" s="180"/>
      <c r="BT579" s="181"/>
      <c r="BU579" s="182"/>
      <c r="BV579" s="183"/>
      <c r="BW579" s="179"/>
    </row>
    <row r="580" spans="2:75" customFormat="1" ht="18.75">
      <c r="B580" s="330" t="s">
        <v>53</v>
      </c>
      <c r="C580" s="331">
        <v>21646715000196</v>
      </c>
      <c r="D580" s="332" t="s">
        <v>13</v>
      </c>
      <c r="E580" s="332" t="s">
        <v>615</v>
      </c>
      <c r="F580" s="332" t="s">
        <v>619</v>
      </c>
      <c r="G580" s="333" t="s">
        <v>34</v>
      </c>
      <c r="H580" s="333" t="s">
        <v>1338</v>
      </c>
      <c r="I580" s="333" t="s">
        <v>34</v>
      </c>
      <c r="J580" s="333" t="s">
        <v>611</v>
      </c>
      <c r="K580" s="334" t="s">
        <v>48</v>
      </c>
      <c r="L580" s="335" t="s">
        <v>1418</v>
      </c>
      <c r="M580" s="335" t="s">
        <v>34</v>
      </c>
      <c r="N580" s="334">
        <v>397806</v>
      </c>
      <c r="O580" s="334" t="s">
        <v>1321</v>
      </c>
      <c r="P580" s="338">
        <v>42036</v>
      </c>
      <c r="Q580" s="339">
        <v>902.98563000000001</v>
      </c>
      <c r="R580" s="339">
        <v>935.60589227490004</v>
      </c>
      <c r="S580" s="334">
        <v>16</v>
      </c>
      <c r="T580" s="336">
        <v>0.31898466888520316</v>
      </c>
      <c r="U580" s="647">
        <v>3.1196810487705933</v>
      </c>
      <c r="V580" s="336">
        <v>0.31757798086723077</v>
      </c>
      <c r="W580" s="647">
        <v>2.7329953823322546</v>
      </c>
      <c r="X580" s="336">
        <v>0.95398689600126385</v>
      </c>
      <c r="Y580" s="647">
        <v>6.1893278474172124</v>
      </c>
      <c r="Z580" s="336">
        <v>1.4241199736599341</v>
      </c>
      <c r="AA580" s="647">
        <v>7.4628954940153189</v>
      </c>
      <c r="AB580" s="336">
        <v>0.2670235647194576</v>
      </c>
      <c r="AC580" s="340">
        <v>0.75415271941163742</v>
      </c>
      <c r="AD580" s="813">
        <v>31301673000105</v>
      </c>
      <c r="AE580" s="337" t="s">
        <v>1921</v>
      </c>
      <c r="AF580" s="787" t="s">
        <v>1755</v>
      </c>
      <c r="AG580" s="341" t="s">
        <v>1436</v>
      </c>
      <c r="AH580" s="341" t="s">
        <v>1737</v>
      </c>
      <c r="AI580" s="341">
        <v>5000</v>
      </c>
      <c r="AJ580" s="341">
        <v>2000</v>
      </c>
      <c r="AK580" s="341">
        <v>2000</v>
      </c>
      <c r="AL580" s="336">
        <v>0.02</v>
      </c>
      <c r="AM580" s="336">
        <v>0.2</v>
      </c>
      <c r="AN580" s="647" t="s">
        <v>64</v>
      </c>
      <c r="AO580" s="334" t="s">
        <v>1324</v>
      </c>
      <c r="AP580" s="337" t="s">
        <v>1757</v>
      </c>
      <c r="AQ580" s="343" t="s">
        <v>668</v>
      </c>
      <c r="AR580" s="336">
        <v>5.3333333333333297E-3</v>
      </c>
      <c r="AS580" s="336">
        <v>5.3333333333333297E-3</v>
      </c>
      <c r="AT580" s="336" t="s">
        <v>1418</v>
      </c>
      <c r="AX580" s="192"/>
      <c r="AY580" s="178"/>
      <c r="AZ580" s="178"/>
      <c r="BA580" s="178"/>
      <c r="BB580" s="794"/>
      <c r="BC580" s="178"/>
      <c r="BD580" s="178"/>
      <c r="BE580" s="178"/>
      <c r="BF580" s="178"/>
      <c r="BG580" s="794"/>
      <c r="BH580" s="180"/>
      <c r="BI580" s="193"/>
      <c r="BJ580" s="193"/>
      <c r="BK580" s="193"/>
      <c r="BL580" s="180"/>
      <c r="BM580" s="180"/>
      <c r="BN580" s="180"/>
      <c r="BO580" s="180"/>
      <c r="BP580" s="180"/>
      <c r="BQ580" s="180"/>
      <c r="BR580" s="180"/>
      <c r="BS580" s="180"/>
      <c r="BT580" s="181"/>
      <c r="BU580" s="182"/>
      <c r="BV580" s="183"/>
      <c r="BW580" s="179"/>
    </row>
    <row r="581" spans="2:75" customFormat="1" ht="18.75">
      <c r="B581" s="330" t="s">
        <v>190</v>
      </c>
      <c r="C581" s="331">
        <v>34626199000180</v>
      </c>
      <c r="D581" s="332" t="s">
        <v>13</v>
      </c>
      <c r="E581" s="332" t="s">
        <v>616</v>
      </c>
      <c r="F581" s="332" t="s">
        <v>610</v>
      </c>
      <c r="G581" s="333" t="s">
        <v>34</v>
      </c>
      <c r="H581" s="333" t="s">
        <v>1337</v>
      </c>
      <c r="I581" s="333" t="s">
        <v>34</v>
      </c>
      <c r="J581" s="333" t="s">
        <v>1418</v>
      </c>
      <c r="K581" s="334" t="s">
        <v>48</v>
      </c>
      <c r="L581" s="335" t="s">
        <v>1418</v>
      </c>
      <c r="M581" s="335" t="s">
        <v>34</v>
      </c>
      <c r="N581" s="334">
        <v>511943</v>
      </c>
      <c r="O581" s="334" t="s">
        <v>1321</v>
      </c>
      <c r="P581" s="338">
        <v>43740</v>
      </c>
      <c r="Q581" s="339">
        <v>104.98421617</v>
      </c>
      <c r="R581" s="339">
        <v>118.68911014281127</v>
      </c>
      <c r="S581" s="334">
        <v>16</v>
      </c>
      <c r="T581" s="336">
        <v>2.714201033999819E-2</v>
      </c>
      <c r="U581" s="647">
        <v>0.26544979600163993</v>
      </c>
      <c r="V581" s="336">
        <v>4.0509185260157787E-2</v>
      </c>
      <c r="W581" s="647">
        <v>0.34861175184666843</v>
      </c>
      <c r="X581" s="336">
        <v>0.16335280754496817</v>
      </c>
      <c r="Y581" s="647">
        <v>1.0598091912265812</v>
      </c>
      <c r="Z581" s="336">
        <v>0.21397341392547031</v>
      </c>
      <c r="AA581" s="647">
        <v>1.1212968402652161</v>
      </c>
      <c r="AB581" s="336">
        <v>5.3135607073873228E-2</v>
      </c>
      <c r="AC581" s="340">
        <v>-1.4245108373688373</v>
      </c>
      <c r="AD581" s="813">
        <v>34626178000164</v>
      </c>
      <c r="AE581" s="337" t="s">
        <v>2003</v>
      </c>
      <c r="AF581" s="787" t="s">
        <v>1780</v>
      </c>
      <c r="AG581" s="341" t="s">
        <v>719</v>
      </c>
      <c r="AH581" s="341" t="s">
        <v>1742</v>
      </c>
      <c r="AI581" s="341">
        <v>20000</v>
      </c>
      <c r="AJ581" s="341">
        <v>5000</v>
      </c>
      <c r="AK581" s="341">
        <v>5000</v>
      </c>
      <c r="AL581" s="336">
        <v>1.9799999999999998E-2</v>
      </c>
      <c r="AM581" s="336">
        <v>0.2</v>
      </c>
      <c r="AN581" s="647" t="s">
        <v>64</v>
      </c>
      <c r="AO581" s="334" t="s">
        <v>1324</v>
      </c>
      <c r="AP581" s="337" t="s">
        <v>1757</v>
      </c>
      <c r="AQ581" s="343" t="s">
        <v>668</v>
      </c>
      <c r="AR581" s="336">
        <v>5.3066666666666696E-3</v>
      </c>
      <c r="AS581" s="336">
        <v>5.3066666666666696E-3</v>
      </c>
      <c r="AT581" s="336" t="s">
        <v>1418</v>
      </c>
      <c r="AX581" s="192"/>
      <c r="AY581" s="178"/>
      <c r="AZ581" s="178"/>
      <c r="BA581" s="178"/>
      <c r="BB581" s="794"/>
      <c r="BC581" s="178"/>
      <c r="BD581" s="178"/>
      <c r="BE581" s="178"/>
      <c r="BF581" s="178"/>
      <c r="BG581" s="794"/>
      <c r="BH581" s="180"/>
      <c r="BI581" s="193"/>
      <c r="BJ581" s="193"/>
      <c r="BK581" s="193"/>
      <c r="BL581" s="180"/>
      <c r="BM581" s="180"/>
      <c r="BN581" s="180"/>
      <c r="BO581" s="180"/>
      <c r="BP581" s="180"/>
      <c r="BQ581" s="180"/>
      <c r="BR581" s="180"/>
      <c r="BS581" s="180"/>
      <c r="BT581" s="181"/>
      <c r="BU581" s="182"/>
      <c r="BV581" s="183"/>
      <c r="BW581" s="179"/>
    </row>
    <row r="582" spans="2:75" customFormat="1" ht="18.75">
      <c r="B582" s="330" t="s">
        <v>227</v>
      </c>
      <c r="C582" s="331">
        <v>29319740000177</v>
      </c>
      <c r="D582" s="332" t="s">
        <v>13</v>
      </c>
      <c r="E582" s="332" t="s">
        <v>616</v>
      </c>
      <c r="F582" s="332" t="s">
        <v>610</v>
      </c>
      <c r="G582" s="333" t="s">
        <v>34</v>
      </c>
      <c r="H582" s="333" t="s">
        <v>1337</v>
      </c>
      <c r="I582" s="333" t="s">
        <v>34</v>
      </c>
      <c r="J582" s="333" t="s">
        <v>1418</v>
      </c>
      <c r="K582" s="334" t="s">
        <v>48</v>
      </c>
      <c r="L582" s="335" t="s">
        <v>1418</v>
      </c>
      <c r="M582" s="335" t="s">
        <v>34</v>
      </c>
      <c r="N582" s="334">
        <v>475467</v>
      </c>
      <c r="O582" s="334" t="s">
        <v>1324</v>
      </c>
      <c r="P582" s="338">
        <v>43348</v>
      </c>
      <c r="Q582" s="339">
        <v>0</v>
      </c>
      <c r="R582" s="339">
        <v>0</v>
      </c>
      <c r="S582" s="334">
        <v>16</v>
      </c>
      <c r="T582" s="336"/>
      <c r="U582" s="647"/>
      <c r="V582" s="336"/>
      <c r="W582" s="647"/>
      <c r="X582" s="336"/>
      <c r="Y582" s="647"/>
      <c r="Z582" s="336"/>
      <c r="AA582" s="647"/>
      <c r="AB582" s="336"/>
      <c r="AC582" s="340"/>
      <c r="AD582" s="813">
        <v>0</v>
      </c>
      <c r="AE582" s="337" t="s">
        <v>1966</v>
      </c>
      <c r="AF582" s="787" t="s">
        <v>1860</v>
      </c>
      <c r="AG582" s="341" t="s">
        <v>1438</v>
      </c>
      <c r="AH582" s="341" t="s">
        <v>1742</v>
      </c>
      <c r="AI582" s="341">
        <v>1000</v>
      </c>
      <c r="AJ582" s="341">
        <v>1000</v>
      </c>
      <c r="AK582" s="341">
        <v>1000</v>
      </c>
      <c r="AL582" s="336">
        <v>0.02</v>
      </c>
      <c r="AM582" s="336">
        <v>0.2</v>
      </c>
      <c r="AN582" s="647" t="s">
        <v>64</v>
      </c>
      <c r="AO582" s="334" t="s">
        <v>1324</v>
      </c>
      <c r="AP582" s="337" t="s">
        <v>1757</v>
      </c>
      <c r="AQ582" s="343" t="s">
        <v>668</v>
      </c>
      <c r="AR582" s="336">
        <v>4.0000000000000001E-3</v>
      </c>
      <c r="AS582" s="336">
        <v>4.0000000000000001E-3</v>
      </c>
      <c r="AT582" s="336" t="s">
        <v>1418</v>
      </c>
      <c r="AX582" s="192"/>
      <c r="AY582" s="178"/>
      <c r="AZ582" s="178"/>
      <c r="BA582" s="178"/>
      <c r="BB582" s="794"/>
      <c r="BC582" s="178"/>
      <c r="BD582" s="178"/>
      <c r="BE582" s="178"/>
      <c r="BF582" s="178"/>
      <c r="BG582" s="794"/>
      <c r="BH582" s="180"/>
      <c r="BI582" s="193"/>
      <c r="BJ582" s="193"/>
      <c r="BK582" s="193"/>
      <c r="BL582" s="180"/>
      <c r="BM582" s="180"/>
      <c r="BN582" s="180"/>
      <c r="BO582" s="180"/>
      <c r="BP582" s="180"/>
      <c r="BQ582" s="180"/>
      <c r="BR582" s="180"/>
      <c r="BS582" s="180"/>
      <c r="BT582" s="181"/>
      <c r="BU582" s="182"/>
      <c r="BV582" s="183"/>
      <c r="BW582" s="179"/>
    </row>
    <row r="583" spans="2:75" customFormat="1" ht="18.75">
      <c r="B583" s="330" t="s">
        <v>1158</v>
      </c>
      <c r="C583" s="331">
        <v>22407091000117</v>
      </c>
      <c r="D583" s="332" t="s">
        <v>13</v>
      </c>
      <c r="E583" s="332" t="s">
        <v>616</v>
      </c>
      <c r="F583" s="332" t="s">
        <v>610</v>
      </c>
      <c r="G583" s="333" t="s">
        <v>34</v>
      </c>
      <c r="H583" s="333" t="s">
        <v>1338</v>
      </c>
      <c r="I583" s="333" t="s">
        <v>34</v>
      </c>
      <c r="J583" s="333" t="s">
        <v>1418</v>
      </c>
      <c r="K583" s="334" t="s">
        <v>48</v>
      </c>
      <c r="L583" s="335" t="s">
        <v>1418</v>
      </c>
      <c r="M583" s="335" t="s">
        <v>34</v>
      </c>
      <c r="N583" s="334">
        <v>402362</v>
      </c>
      <c r="O583" s="334" t="s">
        <v>1321</v>
      </c>
      <c r="P583" s="338">
        <v>42235</v>
      </c>
      <c r="Q583" s="339">
        <v>6.8168319999999998</v>
      </c>
      <c r="R583" s="339">
        <v>10.629782923076919</v>
      </c>
      <c r="S583" s="334">
        <v>16</v>
      </c>
      <c r="T583" s="336">
        <v>2.6751136371897966E-2</v>
      </c>
      <c r="U583" s="647">
        <v>0.2616270351303992</v>
      </c>
      <c r="V583" s="336">
        <v>7.3521846348588715E-2</v>
      </c>
      <c r="W583" s="647">
        <v>0.63271032211530731</v>
      </c>
      <c r="X583" s="336">
        <v>0.11114390464881896</v>
      </c>
      <c r="Y583" s="647">
        <v>0.7210854436230193</v>
      </c>
      <c r="Z583" s="336">
        <v>0.15338201012418429</v>
      </c>
      <c r="AA583" s="647">
        <v>0.80377632038754332</v>
      </c>
      <c r="AB583" s="336">
        <v>6.1274900548447864E-2</v>
      </c>
      <c r="AC583" s="340">
        <v>-0.69652641875327936</v>
      </c>
      <c r="AD583" s="813">
        <v>22407108000136</v>
      </c>
      <c r="AE583" s="337" t="s">
        <v>1779</v>
      </c>
      <c r="AF583" s="787" t="s">
        <v>1780</v>
      </c>
      <c r="AG583" s="341" t="s">
        <v>719</v>
      </c>
      <c r="AH583" s="341" t="s">
        <v>1742</v>
      </c>
      <c r="AI583" s="341">
        <v>100</v>
      </c>
      <c r="AJ583" s="341">
        <v>100</v>
      </c>
      <c r="AK583" s="341">
        <v>100</v>
      </c>
      <c r="AL583" s="336">
        <v>1.4999999999999999E-2</v>
      </c>
      <c r="AM583" s="336">
        <v>0.2</v>
      </c>
      <c r="AN583" s="647" t="s">
        <v>64</v>
      </c>
      <c r="AO583" s="334" t="s">
        <v>1324</v>
      </c>
      <c r="AP583" s="337" t="s">
        <v>1757</v>
      </c>
      <c r="AQ583" s="343" t="s">
        <v>668</v>
      </c>
      <c r="AR583" s="336">
        <v>4.0000000000000001E-3</v>
      </c>
      <c r="AS583" s="336">
        <v>4.0000000000000001E-3</v>
      </c>
      <c r="AT583" s="336" t="s">
        <v>1418</v>
      </c>
      <c r="AX583" s="192"/>
      <c r="AY583" s="178"/>
      <c r="AZ583" s="178"/>
      <c r="BA583" s="178"/>
      <c r="BB583" s="794"/>
      <c r="BC583" s="178"/>
      <c r="BD583" s="178"/>
      <c r="BE583" s="178"/>
      <c r="BF583" s="178"/>
      <c r="BG583" s="794"/>
      <c r="BH583" s="180"/>
      <c r="BI583" s="193"/>
      <c r="BJ583" s="193"/>
      <c r="BK583" s="193"/>
      <c r="BL583" s="180"/>
      <c r="BM583" s="180"/>
      <c r="BN583" s="180"/>
      <c r="BO583" s="180"/>
      <c r="BP583" s="180"/>
      <c r="BQ583" s="180"/>
      <c r="BR583" s="180"/>
      <c r="BS583" s="180"/>
      <c r="BT583" s="181"/>
      <c r="BU583" s="182"/>
      <c r="BV583" s="183"/>
      <c r="BW583" s="179"/>
    </row>
    <row r="584" spans="2:75" customFormat="1" ht="18.75">
      <c r="B584" s="330" t="s">
        <v>782</v>
      </c>
      <c r="C584" s="331">
        <v>41544414000169</v>
      </c>
      <c r="D584" s="332" t="s">
        <v>14</v>
      </c>
      <c r="E584" s="332" t="s">
        <v>614</v>
      </c>
      <c r="F584" s="332" t="s">
        <v>1418</v>
      </c>
      <c r="G584" s="333" t="s">
        <v>1418</v>
      </c>
      <c r="H584" s="333" t="s">
        <v>1337</v>
      </c>
      <c r="I584" s="333" t="s">
        <v>34</v>
      </c>
      <c r="J584" s="333" t="s">
        <v>611</v>
      </c>
      <c r="K584" s="334" t="s">
        <v>48</v>
      </c>
      <c r="L584" s="335" t="s">
        <v>1418</v>
      </c>
      <c r="M584" s="335" t="s">
        <v>34</v>
      </c>
      <c r="N584" s="334">
        <v>599190</v>
      </c>
      <c r="O584" s="334" t="s">
        <v>1321</v>
      </c>
      <c r="P584" s="338">
        <v>44310</v>
      </c>
      <c r="Q584" s="339">
        <v>24.626402200000001</v>
      </c>
      <c r="R584" s="339">
        <v>23.849688827723572</v>
      </c>
      <c r="S584" s="334">
        <v>17</v>
      </c>
      <c r="T584" s="336">
        <v>7.8442310947391958E-2</v>
      </c>
      <c r="U584" s="647">
        <v>0.7671685029239359</v>
      </c>
      <c r="V584" s="336">
        <v>8.173205656215532E-2</v>
      </c>
      <c r="W584" s="647">
        <v>0.70336530436684908</v>
      </c>
      <c r="X584" s="336"/>
      <c r="Y584" s="647"/>
      <c r="Z584" s="336"/>
      <c r="AA584" s="647"/>
      <c r="AB584" s="336">
        <v>9.7260898093666823E-2</v>
      </c>
      <c r="AC584" s="340">
        <v>-0.35440117766249191</v>
      </c>
      <c r="AD584" s="813">
        <v>41544386000180</v>
      </c>
      <c r="AE584" s="337" t="s">
        <v>2064</v>
      </c>
      <c r="AF584" s="787" t="s">
        <v>1755</v>
      </c>
      <c r="AG584" s="341" t="s">
        <v>1436</v>
      </c>
      <c r="AH584" s="341" t="s">
        <v>1812</v>
      </c>
      <c r="AI584" s="341">
        <v>5000</v>
      </c>
      <c r="AJ584" s="341">
        <v>1000</v>
      </c>
      <c r="AK584" s="341">
        <v>5000</v>
      </c>
      <c r="AL584" s="336">
        <v>1.8700000000000001E-2</v>
      </c>
      <c r="AM584" s="336">
        <v>0.2</v>
      </c>
      <c r="AN584" s="647" t="s">
        <v>2147</v>
      </c>
      <c r="AO584" s="334" t="s">
        <v>1324</v>
      </c>
      <c r="AP584" s="337" t="s">
        <v>1757</v>
      </c>
      <c r="AQ584" s="343" t="s">
        <v>668</v>
      </c>
      <c r="AR584" s="336">
        <v>4.9872900000000001E-3</v>
      </c>
      <c r="AS584" s="336">
        <v>4.9872900000000001E-3</v>
      </c>
      <c r="AT584" s="336" t="s">
        <v>1418</v>
      </c>
      <c r="AX584" s="192"/>
      <c r="AY584" s="178"/>
      <c r="AZ584" s="178"/>
      <c r="BA584" s="178"/>
      <c r="BB584" s="794"/>
      <c r="BC584" s="178"/>
      <c r="BD584" s="178"/>
      <c r="BE584" s="178"/>
      <c r="BF584" s="178"/>
      <c r="BG584" s="794"/>
      <c r="BH584" s="180"/>
      <c r="BI584" s="193"/>
      <c r="BJ584" s="193"/>
      <c r="BK584" s="193"/>
      <c r="BL584" s="180"/>
      <c r="BM584" s="180"/>
      <c r="BN584" s="180"/>
      <c r="BO584" s="180"/>
      <c r="BP584" s="180"/>
      <c r="BQ584" s="180"/>
      <c r="BR584" s="180"/>
      <c r="BS584" s="180"/>
      <c r="BT584" s="181"/>
      <c r="BU584" s="182"/>
      <c r="BV584" s="183"/>
      <c r="BW584" s="179"/>
    </row>
    <row r="585" spans="2:75" customFormat="1" ht="18.75">
      <c r="B585" s="330" t="s">
        <v>1510</v>
      </c>
      <c r="C585" s="331">
        <v>37327331000140</v>
      </c>
      <c r="D585" s="332" t="s">
        <v>14</v>
      </c>
      <c r="E585" s="332" t="s">
        <v>607</v>
      </c>
      <c r="F585" s="332" t="s">
        <v>1418</v>
      </c>
      <c r="G585" s="333" t="s">
        <v>1418</v>
      </c>
      <c r="H585" s="333" t="s">
        <v>34</v>
      </c>
      <c r="I585" s="333" t="s">
        <v>34</v>
      </c>
      <c r="J585" s="333" t="s">
        <v>608</v>
      </c>
      <c r="K585" s="334" t="s">
        <v>48</v>
      </c>
      <c r="L585" s="335" t="s">
        <v>1418</v>
      </c>
      <c r="M585" s="335" t="s">
        <v>1418</v>
      </c>
      <c r="N585" s="334">
        <v>548294</v>
      </c>
      <c r="O585" s="334" t="s">
        <v>1321</v>
      </c>
      <c r="P585" s="338">
        <v>44045</v>
      </c>
      <c r="Q585" s="339">
        <v>4.2825507800000002</v>
      </c>
      <c r="R585" s="339">
        <v>17.22622834547326</v>
      </c>
      <c r="S585" s="334">
        <v>17</v>
      </c>
      <c r="T585" s="336">
        <v>-1.0859942274969892E-2</v>
      </c>
      <c r="U585" s="647">
        <v>-0.10621060950787831</v>
      </c>
      <c r="V585" s="336">
        <v>-6.2977759117688659E-2</v>
      </c>
      <c r="W585" s="647">
        <v>-0.54197058747039883</v>
      </c>
      <c r="X585" s="336">
        <v>-9.3547517720796725E-3</v>
      </c>
      <c r="Y585" s="647">
        <v>-6.0692265157205605E-2</v>
      </c>
      <c r="Z585" s="336"/>
      <c r="AA585" s="647"/>
      <c r="AB585" s="336">
        <v>7.1530530567007242E-2</v>
      </c>
      <c r="AC585" s="340">
        <v>-2.5049330835999108</v>
      </c>
      <c r="AD585" s="813">
        <v>0</v>
      </c>
      <c r="AE585" s="337" t="s">
        <v>1763</v>
      </c>
      <c r="AF585" s="787" t="s">
        <v>1749</v>
      </c>
      <c r="AG585" s="341" t="s">
        <v>728</v>
      </c>
      <c r="AH585" s="341" t="s">
        <v>1742</v>
      </c>
      <c r="AI585" s="341">
        <v>5000</v>
      </c>
      <c r="AJ585" s="341">
        <v>5000</v>
      </c>
      <c r="AK585" s="341">
        <v>1000</v>
      </c>
      <c r="AL585" s="336">
        <v>0.02</v>
      </c>
      <c r="AM585" s="336">
        <v>0.2</v>
      </c>
      <c r="AN585" s="647" t="s">
        <v>34</v>
      </c>
      <c r="AO585" s="334" t="s">
        <v>1324</v>
      </c>
      <c r="AP585" s="337" t="s">
        <v>1757</v>
      </c>
      <c r="AQ585" s="343" t="s">
        <v>668</v>
      </c>
      <c r="AR585" s="336">
        <v>0</v>
      </c>
      <c r="AS585" s="336">
        <v>0</v>
      </c>
      <c r="AT585" s="336" t="s">
        <v>1418</v>
      </c>
      <c r="AX585" s="192"/>
      <c r="AY585" s="178"/>
      <c r="AZ585" s="178"/>
      <c r="BA585" s="178"/>
      <c r="BB585" s="794"/>
      <c r="BC585" s="178"/>
      <c r="BD585" s="178"/>
      <c r="BE585" s="178"/>
      <c r="BF585" s="178"/>
      <c r="BG585" s="794"/>
      <c r="BH585" s="180"/>
      <c r="BI585" s="193"/>
      <c r="BJ585" s="193"/>
      <c r="BK585" s="193"/>
      <c r="BL585" s="180"/>
      <c r="BM585" s="180"/>
      <c r="BN585" s="180"/>
      <c r="BO585" s="180"/>
      <c r="BP585" s="180"/>
      <c r="BQ585" s="180"/>
      <c r="BR585" s="180"/>
      <c r="BS585" s="180"/>
      <c r="BT585" s="181"/>
      <c r="BU585" s="182"/>
      <c r="BV585" s="183"/>
      <c r="BW585" s="179"/>
    </row>
    <row r="586" spans="2:75" customFormat="1" ht="18.75">
      <c r="B586" s="330" t="s">
        <v>182</v>
      </c>
      <c r="C586" s="331">
        <v>30858733000122</v>
      </c>
      <c r="D586" s="332" t="s">
        <v>14</v>
      </c>
      <c r="E586" s="332" t="s">
        <v>607</v>
      </c>
      <c r="F586" s="332" t="s">
        <v>1418</v>
      </c>
      <c r="G586" s="333" t="s">
        <v>1418</v>
      </c>
      <c r="H586" s="333" t="s">
        <v>34</v>
      </c>
      <c r="I586" s="333" t="s">
        <v>34</v>
      </c>
      <c r="J586" s="333" t="s">
        <v>608</v>
      </c>
      <c r="K586" s="334" t="s">
        <v>48</v>
      </c>
      <c r="L586" s="335" t="s">
        <v>1418</v>
      </c>
      <c r="M586" s="335" t="s">
        <v>34</v>
      </c>
      <c r="N586" s="334">
        <v>497673</v>
      </c>
      <c r="O586" s="334" t="s">
        <v>1321</v>
      </c>
      <c r="P586" s="338">
        <v>43566</v>
      </c>
      <c r="Q586" s="339">
        <v>229.02287623000001</v>
      </c>
      <c r="R586" s="339">
        <v>204.34550985685243</v>
      </c>
      <c r="S586" s="334">
        <v>17</v>
      </c>
      <c r="T586" s="336">
        <v>0.14178609139081111</v>
      </c>
      <c r="U586" s="647">
        <v>1.3866728574668723</v>
      </c>
      <c r="V586" s="336">
        <v>8.0080042458356537E-2</v>
      </c>
      <c r="W586" s="647">
        <v>0.6891484908935076</v>
      </c>
      <c r="X586" s="336">
        <v>1.2219488837361681E-2</v>
      </c>
      <c r="Y586" s="647">
        <v>7.9278261430318672E-2</v>
      </c>
      <c r="Z586" s="336">
        <v>8.2624144005046807E-2</v>
      </c>
      <c r="AA586" s="647">
        <v>0.43297991980792083</v>
      </c>
      <c r="AB586" s="336">
        <v>0.21771618919091457</v>
      </c>
      <c r="AC586" s="340">
        <v>-0.16591045003562505</v>
      </c>
      <c r="AD586" s="813">
        <v>31635364000171</v>
      </c>
      <c r="AE586" s="337" t="s">
        <v>1976</v>
      </c>
      <c r="AF586" s="787" t="s">
        <v>1736</v>
      </c>
      <c r="AG586" s="341" t="s">
        <v>1437</v>
      </c>
      <c r="AH586" s="341" t="s">
        <v>1742</v>
      </c>
      <c r="AI586" s="341">
        <v>500</v>
      </c>
      <c r="AJ586" s="341">
        <v>100</v>
      </c>
      <c r="AK586" s="341">
        <v>100</v>
      </c>
      <c r="AL586" s="336">
        <v>2.5000000000000001E-2</v>
      </c>
      <c r="AM586" s="336">
        <v>0.2</v>
      </c>
      <c r="AN586" s="647" t="s">
        <v>2185</v>
      </c>
      <c r="AO586" s="334" t="s">
        <v>1324</v>
      </c>
      <c r="AP586" s="337" t="s">
        <v>1739</v>
      </c>
      <c r="AQ586" s="343" t="s">
        <v>670</v>
      </c>
      <c r="AR586" s="336">
        <v>4.31666666666667E-3</v>
      </c>
      <c r="AS586" s="336">
        <v>4.31666666666667E-3</v>
      </c>
      <c r="AT586" s="336" t="s">
        <v>1418</v>
      </c>
      <c r="AX586" s="192"/>
      <c r="AY586" s="178"/>
      <c r="AZ586" s="178"/>
      <c r="BA586" s="178"/>
      <c r="BB586" s="794"/>
      <c r="BC586" s="178"/>
      <c r="BD586" s="178"/>
      <c r="BE586" s="178"/>
      <c r="BF586" s="178"/>
      <c r="BG586" s="794"/>
      <c r="BH586" s="180"/>
      <c r="BI586" s="193"/>
      <c r="BJ586" s="193"/>
      <c r="BK586" s="193"/>
      <c r="BL586" s="180"/>
      <c r="BM586" s="180"/>
      <c r="BN586" s="180"/>
      <c r="BO586" s="180"/>
      <c r="BP586" s="180"/>
      <c r="BQ586" s="180"/>
      <c r="BR586" s="180"/>
      <c r="BS586" s="180"/>
      <c r="BT586" s="181"/>
      <c r="BU586" s="182"/>
      <c r="BV586" s="183"/>
      <c r="BW586" s="179"/>
    </row>
    <row r="587" spans="2:75" customFormat="1" ht="18.75">
      <c r="B587" s="330" t="s">
        <v>216</v>
      </c>
      <c r="C587" s="331">
        <v>9143435000160</v>
      </c>
      <c r="D587" s="332" t="s">
        <v>14</v>
      </c>
      <c r="E587" s="332" t="s">
        <v>607</v>
      </c>
      <c r="F587" s="332" t="s">
        <v>1418</v>
      </c>
      <c r="G587" s="333" t="s">
        <v>1418</v>
      </c>
      <c r="H587" s="333" t="s">
        <v>34</v>
      </c>
      <c r="I587" s="333" t="s">
        <v>34</v>
      </c>
      <c r="J587" s="333" t="s">
        <v>608</v>
      </c>
      <c r="K587" s="334" t="s">
        <v>48</v>
      </c>
      <c r="L587" s="335" t="s">
        <v>1418</v>
      </c>
      <c r="M587" s="335" t="s">
        <v>1415</v>
      </c>
      <c r="N587" s="334">
        <v>199567</v>
      </c>
      <c r="O587" s="334" t="s">
        <v>1324</v>
      </c>
      <c r="P587" s="338">
        <v>39414</v>
      </c>
      <c r="Q587" s="339">
        <v>348.39910700000001</v>
      </c>
      <c r="R587" s="339">
        <v>346.51167010756973</v>
      </c>
      <c r="S587" s="334">
        <v>17</v>
      </c>
      <c r="T587" s="336">
        <v>9.7048388887232218E-2</v>
      </c>
      <c r="U587" s="647">
        <v>0.94913658604130235</v>
      </c>
      <c r="V587" s="336">
        <v>0.1806087102921563</v>
      </c>
      <c r="W587" s="647">
        <v>1.5542726541982981</v>
      </c>
      <c r="X587" s="336">
        <v>0.54632377779862829</v>
      </c>
      <c r="Y587" s="647">
        <v>3.5444689919836634</v>
      </c>
      <c r="Z587" s="336">
        <v>0.48888464246339414</v>
      </c>
      <c r="AA587" s="647">
        <v>2.5619295163432478</v>
      </c>
      <c r="AB587" s="336">
        <v>0.21494218064246803</v>
      </c>
      <c r="AC587" s="340">
        <v>0.29964931365532227</v>
      </c>
      <c r="AD587" s="813">
        <v>0</v>
      </c>
      <c r="AE587" s="337" t="s">
        <v>1805</v>
      </c>
      <c r="AF587" s="787" t="s">
        <v>1736</v>
      </c>
      <c r="AG587" s="341" t="s">
        <v>1437</v>
      </c>
      <c r="AH587" s="341" t="s">
        <v>1742</v>
      </c>
      <c r="AI587" s="341">
        <v>5000</v>
      </c>
      <c r="AJ587" s="341">
        <v>1000</v>
      </c>
      <c r="AK587" s="341">
        <v>5000</v>
      </c>
      <c r="AL587" s="336">
        <v>2.2000000000000002E-2</v>
      </c>
      <c r="AM587" s="336">
        <v>0.15</v>
      </c>
      <c r="AN587" s="647" t="s">
        <v>666</v>
      </c>
      <c r="AO587" s="334" t="s">
        <v>1324</v>
      </c>
      <c r="AP587" s="337" t="s">
        <v>1739</v>
      </c>
      <c r="AQ587" s="343" t="s">
        <v>665</v>
      </c>
      <c r="AR587" s="336">
        <v>3.3333333333333301E-3</v>
      </c>
      <c r="AS587" s="336">
        <v>3.3333333333333301E-3</v>
      </c>
      <c r="AT587" s="336" t="s">
        <v>1418</v>
      </c>
      <c r="AX587" s="192"/>
      <c r="AY587" s="178"/>
      <c r="AZ587" s="178"/>
      <c r="BA587" s="178"/>
      <c r="BB587" s="794"/>
      <c r="BC587" s="178"/>
      <c r="BD587" s="178"/>
      <c r="BE587" s="178"/>
      <c r="BF587" s="178"/>
      <c r="BG587" s="794"/>
      <c r="BH587" s="180"/>
      <c r="BI587" s="193"/>
      <c r="BJ587" s="193"/>
      <c r="BK587" s="193"/>
      <c r="BL587" s="180"/>
      <c r="BM587" s="180"/>
      <c r="BN587" s="180"/>
      <c r="BO587" s="180"/>
      <c r="BP587" s="180"/>
      <c r="BQ587" s="180"/>
      <c r="BR587" s="180"/>
      <c r="BS587" s="180"/>
      <c r="BT587" s="181"/>
      <c r="BU587" s="182"/>
      <c r="BV587" s="183"/>
      <c r="BW587" s="179"/>
    </row>
    <row r="588" spans="2:75" customFormat="1" ht="18.75">
      <c r="B588" s="330" t="s">
        <v>217</v>
      </c>
      <c r="C588" s="331">
        <v>35717650000137</v>
      </c>
      <c r="D588" s="332" t="s">
        <v>14</v>
      </c>
      <c r="E588" s="332" t="s">
        <v>607</v>
      </c>
      <c r="F588" s="332" t="s">
        <v>1418</v>
      </c>
      <c r="G588" s="333" t="s">
        <v>1418</v>
      </c>
      <c r="H588" s="333" t="s">
        <v>34</v>
      </c>
      <c r="I588" s="333" t="s">
        <v>34</v>
      </c>
      <c r="J588" s="333" t="s">
        <v>608</v>
      </c>
      <c r="K588" s="334" t="s">
        <v>48</v>
      </c>
      <c r="L588" s="335" t="s">
        <v>1418</v>
      </c>
      <c r="M588" s="335" t="s">
        <v>1415</v>
      </c>
      <c r="N588" s="334">
        <v>535151</v>
      </c>
      <c r="O588" s="334" t="s">
        <v>1321</v>
      </c>
      <c r="P588" s="338">
        <v>43882</v>
      </c>
      <c r="Q588" s="339">
        <v>52.859894570000002</v>
      </c>
      <c r="R588" s="339">
        <v>35.096616915943777</v>
      </c>
      <c r="S588" s="334">
        <v>17</v>
      </c>
      <c r="T588" s="336">
        <v>0.10464286528552802</v>
      </c>
      <c r="U588" s="647">
        <v>1.023410826799956</v>
      </c>
      <c r="V588" s="336">
        <v>0.1856258164036706</v>
      </c>
      <c r="W588" s="647">
        <v>1.5974485941611256</v>
      </c>
      <c r="X588" s="336">
        <v>0.50645200785694455</v>
      </c>
      <c r="Y588" s="647">
        <v>3.2857867636844302</v>
      </c>
      <c r="Z588" s="336"/>
      <c r="AA588" s="647"/>
      <c r="AB588" s="336">
        <v>0.21216888637477294</v>
      </c>
      <c r="AC588" s="340">
        <v>0.32721283597623085</v>
      </c>
      <c r="AD588" s="813">
        <v>0</v>
      </c>
      <c r="AE588" s="337" t="s">
        <v>1805</v>
      </c>
      <c r="AF588" s="787" t="s">
        <v>1736</v>
      </c>
      <c r="AG588" s="341" t="s">
        <v>1437</v>
      </c>
      <c r="AH588" s="341" t="s">
        <v>1742</v>
      </c>
      <c r="AI588" s="341">
        <v>500</v>
      </c>
      <c r="AJ588" s="341">
        <v>500</v>
      </c>
      <c r="AK588" s="341">
        <v>500</v>
      </c>
      <c r="AL588" s="336">
        <v>2.1000000000000001E-2</v>
      </c>
      <c r="AM588" s="336">
        <v>0.2</v>
      </c>
      <c r="AN588" s="647" t="s">
        <v>666</v>
      </c>
      <c r="AO588" s="334" t="s">
        <v>1324</v>
      </c>
      <c r="AP588" s="337" t="s">
        <v>1739</v>
      </c>
      <c r="AQ588" s="343" t="s">
        <v>670</v>
      </c>
      <c r="AR588" s="336">
        <v>3.3333333333333301E-3</v>
      </c>
      <c r="AS588" s="336">
        <v>3.3333333333333301E-3</v>
      </c>
      <c r="AT588" s="336" t="s">
        <v>1418</v>
      </c>
      <c r="AX588" s="192"/>
      <c r="AY588" s="178"/>
      <c r="AZ588" s="178"/>
      <c r="BA588" s="178"/>
      <c r="BB588" s="794"/>
      <c r="BC588" s="178"/>
      <c r="BD588" s="178"/>
      <c r="BE588" s="178"/>
      <c r="BF588" s="178"/>
      <c r="BG588" s="794"/>
      <c r="BH588" s="180"/>
      <c r="BI588" s="193"/>
      <c r="BJ588" s="193"/>
      <c r="BK588" s="193"/>
      <c r="BL588" s="180"/>
      <c r="BM588" s="180"/>
      <c r="BN588" s="180"/>
      <c r="BO588" s="180"/>
      <c r="BP588" s="180"/>
      <c r="BQ588" s="180"/>
      <c r="BR588" s="180"/>
      <c r="BS588" s="180"/>
      <c r="BT588" s="181"/>
      <c r="BU588" s="182"/>
      <c r="BV588" s="183"/>
      <c r="BW588" s="179"/>
    </row>
    <row r="589" spans="2:75" customFormat="1" ht="18.75">
      <c r="B589" s="330" t="s">
        <v>1656</v>
      </c>
      <c r="C589" s="331">
        <v>35535474000112</v>
      </c>
      <c r="D589" s="332" t="s">
        <v>14</v>
      </c>
      <c r="E589" s="332" t="s">
        <v>1418</v>
      </c>
      <c r="F589" s="332" t="s">
        <v>1418</v>
      </c>
      <c r="G589" s="333" t="s">
        <v>1418</v>
      </c>
      <c r="H589" s="333" t="s">
        <v>34</v>
      </c>
      <c r="I589" s="333" t="s">
        <v>1418</v>
      </c>
      <c r="J589" s="333" t="s">
        <v>1418</v>
      </c>
      <c r="K589" s="334" t="s">
        <v>1418</v>
      </c>
      <c r="L589" s="335" t="s">
        <v>1418</v>
      </c>
      <c r="M589" s="335" t="s">
        <v>1418</v>
      </c>
      <c r="N589" s="334">
        <v>525847</v>
      </c>
      <c r="O589" s="334" t="s">
        <v>1321</v>
      </c>
      <c r="P589" s="338">
        <v>43870</v>
      </c>
      <c r="Q589" s="339">
        <v>9.3205155299999998</v>
      </c>
      <c r="R589" s="339">
        <v>15.323738500883541</v>
      </c>
      <c r="S589" s="334">
        <v>17</v>
      </c>
      <c r="T589" s="336">
        <v>4.9204903545625234E-2</v>
      </c>
      <c r="U589" s="647">
        <v>0.48122565148457086</v>
      </c>
      <c r="V589" s="336">
        <v>7.6614466973115247E-2</v>
      </c>
      <c r="W589" s="647">
        <v>0.65932462913702139</v>
      </c>
      <c r="X589" s="336">
        <v>5.4811683234583519E-3</v>
      </c>
      <c r="Y589" s="647">
        <v>3.5561020683786151E-2</v>
      </c>
      <c r="Z589" s="336"/>
      <c r="AA589" s="647"/>
      <c r="AB589" s="336">
        <v>0.26643072818369995</v>
      </c>
      <c r="AC589" s="340">
        <v>-0.14858258536399974</v>
      </c>
      <c r="AD589" s="813">
        <v>20658576000158</v>
      </c>
      <c r="AE589" s="337" t="s">
        <v>1824</v>
      </c>
      <c r="AF589" s="787" t="s">
        <v>1825</v>
      </c>
      <c r="AG589" s="341" t="s">
        <v>1440</v>
      </c>
      <c r="AH589" s="341" t="s">
        <v>1742</v>
      </c>
      <c r="AI589" s="341">
        <v>20000</v>
      </c>
      <c r="AJ589" s="341">
        <v>10000</v>
      </c>
      <c r="AK589" s="341">
        <v>20000</v>
      </c>
      <c r="AL589" s="336">
        <v>0.02</v>
      </c>
      <c r="AM589" s="336">
        <v>0</v>
      </c>
      <c r="AN589" s="647" t="s">
        <v>666</v>
      </c>
      <c r="AO589" s="334" t="s">
        <v>1324</v>
      </c>
      <c r="AP589" s="337" t="s">
        <v>1739</v>
      </c>
      <c r="AQ589" s="343" t="s">
        <v>659</v>
      </c>
      <c r="AR589" s="336">
        <v>0</v>
      </c>
      <c r="AS589" s="336">
        <v>0</v>
      </c>
      <c r="AT589" s="336" t="s">
        <v>1418</v>
      </c>
      <c r="AX589" s="192"/>
      <c r="AY589" s="178"/>
      <c r="AZ589" s="178"/>
      <c r="BA589" s="178"/>
      <c r="BB589" s="794"/>
      <c r="BC589" s="178"/>
      <c r="BD589" s="178"/>
      <c r="BE589" s="178"/>
      <c r="BF589" s="178"/>
      <c r="BG589" s="794"/>
      <c r="BH589" s="180"/>
      <c r="BI589" s="193"/>
      <c r="BJ589" s="193"/>
      <c r="BK589" s="193"/>
      <c r="BL589" s="180"/>
      <c r="BM589" s="180"/>
      <c r="BN589" s="180"/>
      <c r="BO589" s="180"/>
      <c r="BP589" s="180"/>
      <c r="BQ589" s="180"/>
      <c r="BR589" s="180"/>
      <c r="BS589" s="180"/>
      <c r="BT589" s="181"/>
      <c r="BU589" s="182"/>
      <c r="BV589" s="183"/>
      <c r="BW589" s="179"/>
    </row>
    <row r="590" spans="2:75" customFormat="1" ht="18.75">
      <c r="B590" s="330" t="s">
        <v>293</v>
      </c>
      <c r="C590" s="331">
        <v>20658576000158</v>
      </c>
      <c r="D590" s="332" t="s">
        <v>14</v>
      </c>
      <c r="E590" s="332" t="s">
        <v>607</v>
      </c>
      <c r="F590" s="332" t="s">
        <v>1418</v>
      </c>
      <c r="G590" s="333" t="s">
        <v>1418</v>
      </c>
      <c r="H590" s="333" t="s">
        <v>34</v>
      </c>
      <c r="I590" s="333" t="s">
        <v>34</v>
      </c>
      <c r="J590" s="333" t="s">
        <v>608</v>
      </c>
      <c r="K590" s="334" t="s">
        <v>48</v>
      </c>
      <c r="L590" s="335" t="s">
        <v>1418</v>
      </c>
      <c r="M590" s="335" t="s">
        <v>34</v>
      </c>
      <c r="N590" s="334">
        <v>395511</v>
      </c>
      <c r="O590" s="334" t="s">
        <v>1321</v>
      </c>
      <c r="P590" s="338">
        <v>41857</v>
      </c>
      <c r="Q590" s="339">
        <v>944.67091000000005</v>
      </c>
      <c r="R590" s="339">
        <v>1096.3993619274195</v>
      </c>
      <c r="S590" s="334">
        <v>17</v>
      </c>
      <c r="T590" s="336">
        <v>7.0435984681057162E-2</v>
      </c>
      <c r="U590" s="647">
        <v>0.68886635627014892</v>
      </c>
      <c r="V590" s="336">
        <v>9.8874457556145989E-2</v>
      </c>
      <c r="W590" s="647">
        <v>0.85088845011746983</v>
      </c>
      <c r="X590" s="336">
        <v>2.6759147470097888E-2</v>
      </c>
      <c r="Y590" s="647">
        <v>0.17360944610878731</v>
      </c>
      <c r="Z590" s="336">
        <v>4.2587586592668147E-2</v>
      </c>
      <c r="AA590" s="647">
        <v>0.22317411030097961</v>
      </c>
      <c r="AB590" s="336">
        <v>0.2726236704208585</v>
      </c>
      <c r="AC590" s="340">
        <v>-6.3556388204179859E-2</v>
      </c>
      <c r="AD590" s="813">
        <v>26491395000166</v>
      </c>
      <c r="AE590" s="337" t="s">
        <v>1926</v>
      </c>
      <c r="AF590" s="787" t="s">
        <v>1778</v>
      </c>
      <c r="AG590" s="341" t="s">
        <v>59</v>
      </c>
      <c r="AH590" s="341" t="s">
        <v>1742</v>
      </c>
      <c r="AI590" s="341">
        <v>1000</v>
      </c>
      <c r="AJ590" s="341">
        <v>500</v>
      </c>
      <c r="AK590" s="341">
        <v>1000</v>
      </c>
      <c r="AL590" s="336">
        <v>0.02</v>
      </c>
      <c r="AM590" s="336">
        <v>0.2</v>
      </c>
      <c r="AN590" s="647" t="s">
        <v>666</v>
      </c>
      <c r="AO590" s="334" t="s">
        <v>1324</v>
      </c>
      <c r="AP590" s="337" t="s">
        <v>1739</v>
      </c>
      <c r="AQ590" s="343" t="s">
        <v>659</v>
      </c>
      <c r="AR590" s="336">
        <v>4.9333333333333304E-3</v>
      </c>
      <c r="AS590" s="336">
        <v>4.9333333333333304E-3</v>
      </c>
      <c r="AT590" s="336" t="s">
        <v>1418</v>
      </c>
      <c r="AX590" s="192"/>
      <c r="AY590" s="178"/>
      <c r="AZ590" s="178"/>
      <c r="BA590" s="178"/>
      <c r="BB590" s="794"/>
      <c r="BC590" s="178"/>
      <c r="BD590" s="178"/>
      <c r="BE590" s="178"/>
      <c r="BF590" s="178"/>
      <c r="BG590" s="794"/>
      <c r="BH590" s="180"/>
      <c r="BI590" s="193"/>
      <c r="BJ590" s="193"/>
      <c r="BK590" s="193"/>
      <c r="BL590" s="180"/>
      <c r="BM590" s="180"/>
      <c r="BN590" s="180"/>
      <c r="BO590" s="180"/>
      <c r="BP590" s="180"/>
      <c r="BQ590" s="180"/>
      <c r="BR590" s="180"/>
      <c r="BS590" s="180"/>
      <c r="BT590" s="181"/>
      <c r="BU590" s="182"/>
      <c r="BV590" s="183"/>
      <c r="BW590" s="179"/>
    </row>
    <row r="591" spans="2:75" customFormat="1" ht="18.75">
      <c r="B591" s="330" t="s">
        <v>295</v>
      </c>
      <c r="C591" s="331">
        <v>35471548000102</v>
      </c>
      <c r="D591" s="332" t="s">
        <v>14</v>
      </c>
      <c r="E591" s="332" t="s">
        <v>607</v>
      </c>
      <c r="F591" s="332" t="s">
        <v>1418</v>
      </c>
      <c r="G591" s="333" t="s">
        <v>1418</v>
      </c>
      <c r="H591" s="333" t="s">
        <v>34</v>
      </c>
      <c r="I591" s="333" t="s">
        <v>34</v>
      </c>
      <c r="J591" s="333" t="s">
        <v>608</v>
      </c>
      <c r="K591" s="334" t="s">
        <v>48</v>
      </c>
      <c r="L591" s="335" t="s">
        <v>1418</v>
      </c>
      <c r="M591" s="335" t="s">
        <v>34</v>
      </c>
      <c r="N591" s="334">
        <v>524174</v>
      </c>
      <c r="O591" s="334" t="s">
        <v>1321</v>
      </c>
      <c r="P591" s="338">
        <v>43842</v>
      </c>
      <c r="Q591" s="339">
        <v>17.01791807</v>
      </c>
      <c r="R591" s="339">
        <v>7.5281754318254004</v>
      </c>
      <c r="S591" s="334">
        <v>17</v>
      </c>
      <c r="T591" s="336">
        <v>7.7431952479106947E-2</v>
      </c>
      <c r="U591" s="647">
        <v>0.75728716230343118</v>
      </c>
      <c r="V591" s="336">
        <v>2.0518545895621854E-2</v>
      </c>
      <c r="W591" s="647">
        <v>0.17657739063575381</v>
      </c>
      <c r="X591" s="336">
        <v>-1.5587229309098616E-3</v>
      </c>
      <c r="Y591" s="647">
        <v>-1.0112767044417978E-2</v>
      </c>
      <c r="Z591" s="336"/>
      <c r="AA591" s="647"/>
      <c r="AB591" s="336">
        <v>0.26238712114477009</v>
      </c>
      <c r="AC591" s="340">
        <v>-0.36466304852915515</v>
      </c>
      <c r="AD591" s="813">
        <v>9352724000179</v>
      </c>
      <c r="AE591" s="337" t="s">
        <v>2012</v>
      </c>
      <c r="AF591" s="787" t="s">
        <v>1755</v>
      </c>
      <c r="AG591" s="341" t="s">
        <v>1436</v>
      </c>
      <c r="AH591" s="341" t="s">
        <v>1742</v>
      </c>
      <c r="AI591" s="341">
        <v>1000</v>
      </c>
      <c r="AJ591" s="341">
        <v>100</v>
      </c>
      <c r="AK591" s="341">
        <v>1000</v>
      </c>
      <c r="AL591" s="336">
        <v>1.2500000000000001E-2</v>
      </c>
      <c r="AM591" s="336">
        <v>0.15</v>
      </c>
      <c r="AN591" s="647" t="s">
        <v>34</v>
      </c>
      <c r="AO591" s="334" t="s">
        <v>1324</v>
      </c>
      <c r="AP591" s="337" t="s">
        <v>1739</v>
      </c>
      <c r="AQ591" s="343" t="s">
        <v>659</v>
      </c>
      <c r="AR591" s="336">
        <v>8.0000000000000002E-3</v>
      </c>
      <c r="AS591" s="336">
        <v>8.0000000000000002E-3</v>
      </c>
      <c r="AT591" s="336" t="s">
        <v>1418</v>
      </c>
      <c r="AX591" s="192"/>
      <c r="AY591" s="178"/>
      <c r="AZ591" s="178"/>
      <c r="BA591" s="178"/>
      <c r="BB591" s="794"/>
      <c r="BC591" s="178"/>
      <c r="BD591" s="178"/>
      <c r="BE591" s="178"/>
      <c r="BF591" s="178"/>
      <c r="BG591" s="794"/>
      <c r="BH591" s="180"/>
      <c r="BI591" s="193"/>
      <c r="BJ591" s="193"/>
      <c r="BK591" s="193"/>
      <c r="BL591" s="180"/>
      <c r="BM591" s="180"/>
      <c r="BN591" s="180"/>
      <c r="BO591" s="180"/>
      <c r="BP591" s="180"/>
      <c r="BQ591" s="180"/>
      <c r="BR591" s="180"/>
      <c r="BS591" s="180"/>
      <c r="BT591" s="181"/>
      <c r="BU591" s="182"/>
      <c r="BV591" s="183"/>
      <c r="BW591" s="179"/>
    </row>
    <row r="592" spans="2:75" customFormat="1" ht="18.75">
      <c r="B592" s="330" t="s">
        <v>317</v>
      </c>
      <c r="C592" s="331">
        <v>11628883000103</v>
      </c>
      <c r="D592" s="332" t="s">
        <v>14</v>
      </c>
      <c r="E592" s="332" t="s">
        <v>607</v>
      </c>
      <c r="F592" s="332" t="s">
        <v>1418</v>
      </c>
      <c r="G592" s="333" t="s">
        <v>1418</v>
      </c>
      <c r="H592" s="333" t="s">
        <v>34</v>
      </c>
      <c r="I592" s="333" t="s">
        <v>34</v>
      </c>
      <c r="J592" s="333" t="s">
        <v>608</v>
      </c>
      <c r="K592" s="334" t="s">
        <v>48</v>
      </c>
      <c r="L592" s="335" t="s">
        <v>1418</v>
      </c>
      <c r="M592" s="335" t="s">
        <v>34</v>
      </c>
      <c r="N592" s="334">
        <v>378100</v>
      </c>
      <c r="O592" s="334" t="s">
        <v>1321</v>
      </c>
      <c r="P592" s="338">
        <v>40271</v>
      </c>
      <c r="Q592" s="339">
        <v>1065.1269480000001</v>
      </c>
      <c r="R592" s="339">
        <v>1010.2119618650787</v>
      </c>
      <c r="S592" s="334">
        <v>17</v>
      </c>
      <c r="T592" s="336">
        <v>0.14754344148980203</v>
      </c>
      <c r="U592" s="647">
        <v>1.4429799397405452</v>
      </c>
      <c r="V592" s="336">
        <v>0.16742342447952163</v>
      </c>
      <c r="W592" s="647">
        <v>1.4408034358908526</v>
      </c>
      <c r="X592" s="336">
        <v>0.18508411500574273</v>
      </c>
      <c r="Y592" s="647">
        <v>1.2007987446382029</v>
      </c>
      <c r="Z592" s="336">
        <v>0.14483757304550871</v>
      </c>
      <c r="AA592" s="647">
        <v>0.75900042920369271</v>
      </c>
      <c r="AB592" s="336">
        <v>0.19486872911463604</v>
      </c>
      <c r="AC592" s="340">
        <v>0.26285382639472471</v>
      </c>
      <c r="AD592" s="813">
        <v>11616482000125</v>
      </c>
      <c r="AE592" s="337" t="s">
        <v>1836</v>
      </c>
      <c r="AF592" s="787" t="s">
        <v>1780</v>
      </c>
      <c r="AG592" s="341" t="s">
        <v>719</v>
      </c>
      <c r="AH592" s="341" t="s">
        <v>1742</v>
      </c>
      <c r="AI592" s="341">
        <v>5000</v>
      </c>
      <c r="AJ592" s="341">
        <v>0</v>
      </c>
      <c r="AK592" s="341">
        <v>0</v>
      </c>
      <c r="AL592" s="336">
        <v>0.02</v>
      </c>
      <c r="AM592" s="336">
        <v>0.2</v>
      </c>
      <c r="AN592" s="647" t="s">
        <v>666</v>
      </c>
      <c r="AO592" s="334" t="s">
        <v>1324</v>
      </c>
      <c r="AP592" s="337" t="s">
        <v>1739</v>
      </c>
      <c r="AQ592" s="343" t="s">
        <v>665</v>
      </c>
      <c r="AR592" s="336">
        <v>5.3333333333333297E-3</v>
      </c>
      <c r="AS592" s="336">
        <v>5.3333333333333297E-3</v>
      </c>
      <c r="AT592" s="336" t="s">
        <v>1418</v>
      </c>
      <c r="AX592" s="192"/>
      <c r="AY592" s="178"/>
      <c r="AZ592" s="178"/>
      <c r="BA592" s="178"/>
      <c r="BB592" s="794"/>
      <c r="BC592" s="178"/>
      <c r="BD592" s="178"/>
      <c r="BE592" s="178"/>
      <c r="BF592" s="178"/>
      <c r="BG592" s="794"/>
      <c r="BH592" s="180"/>
      <c r="BI592" s="193"/>
      <c r="BJ592" s="193"/>
      <c r="BK592" s="193"/>
      <c r="BL592" s="180"/>
      <c r="BM592" s="180"/>
      <c r="BN592" s="180"/>
      <c r="BO592" s="180"/>
      <c r="BP592" s="180"/>
      <c r="BQ592" s="180"/>
      <c r="BR592" s="180"/>
      <c r="BS592" s="180"/>
      <c r="BT592" s="181"/>
      <c r="BU592" s="182"/>
      <c r="BV592" s="183"/>
      <c r="BW592" s="179"/>
    </row>
    <row r="593" spans="2:75" customFormat="1" ht="18.75">
      <c r="B593" s="330" t="s">
        <v>27</v>
      </c>
      <c r="C593" s="331">
        <v>18471807000178</v>
      </c>
      <c r="D593" s="332" t="s">
        <v>14</v>
      </c>
      <c r="E593" s="332" t="s">
        <v>614</v>
      </c>
      <c r="F593" s="332" t="s">
        <v>1418</v>
      </c>
      <c r="G593" s="333" t="s">
        <v>1418</v>
      </c>
      <c r="H593" s="333" t="s">
        <v>1338</v>
      </c>
      <c r="I593" s="333" t="s">
        <v>34</v>
      </c>
      <c r="J593" s="333" t="s">
        <v>608</v>
      </c>
      <c r="K593" s="334" t="s">
        <v>48</v>
      </c>
      <c r="L593" s="335" t="s">
        <v>1418</v>
      </c>
      <c r="M593" s="335" t="s">
        <v>34</v>
      </c>
      <c r="N593" s="334">
        <v>351830</v>
      </c>
      <c r="O593" s="334" t="s">
        <v>1321</v>
      </c>
      <c r="P593" s="338">
        <v>41580</v>
      </c>
      <c r="Q593" s="339">
        <v>126.81188899999999</v>
      </c>
      <c r="R593" s="339">
        <v>213.77694615199994</v>
      </c>
      <c r="S593" s="334">
        <v>17</v>
      </c>
      <c r="T593" s="336">
        <v>-0.12615588812935208</v>
      </c>
      <c r="U593" s="647">
        <v>-1.2338089312047786</v>
      </c>
      <c r="V593" s="336">
        <v>-0.12508589926266234</v>
      </c>
      <c r="W593" s="647">
        <v>-1.0764574550987343</v>
      </c>
      <c r="X593" s="336">
        <v>-0.10690532777871709</v>
      </c>
      <c r="Y593" s="647">
        <v>-0.69358617506335429</v>
      </c>
      <c r="Z593" s="336">
        <v>-6.4298318543176691E-2</v>
      </c>
      <c r="AA593" s="647">
        <v>-0.33694607238422092</v>
      </c>
      <c r="AB593" s="336">
        <v>0.19851094528948604</v>
      </c>
      <c r="AC593" s="340">
        <v>-1.2154862911859015</v>
      </c>
      <c r="AD593" s="813">
        <v>18543673000153</v>
      </c>
      <c r="AE593" s="337" t="s">
        <v>1761</v>
      </c>
      <c r="AF593" s="787" t="s">
        <v>1736</v>
      </c>
      <c r="AG593" s="341" t="s">
        <v>1437</v>
      </c>
      <c r="AH593" s="341" t="s">
        <v>1742</v>
      </c>
      <c r="AI593" s="341">
        <v>50000</v>
      </c>
      <c r="AJ593" s="341">
        <v>5000</v>
      </c>
      <c r="AK593" s="341">
        <v>25000</v>
      </c>
      <c r="AL593" s="336">
        <v>0.02</v>
      </c>
      <c r="AM593" s="336">
        <v>0.2</v>
      </c>
      <c r="AN593" s="647" t="s">
        <v>34</v>
      </c>
      <c r="AO593" s="334" t="s">
        <v>1324</v>
      </c>
      <c r="AP593" s="337" t="s">
        <v>1757</v>
      </c>
      <c r="AQ593" s="343" t="s">
        <v>668</v>
      </c>
      <c r="AR593" s="336">
        <v>5.3333333333333297E-3</v>
      </c>
      <c r="AS593" s="336">
        <v>5.3333333333333297E-3</v>
      </c>
      <c r="AT593" s="336" t="s">
        <v>1418</v>
      </c>
      <c r="AW593" s="192"/>
      <c r="AX593" s="192"/>
      <c r="AY593" s="178"/>
      <c r="AZ593" s="178"/>
      <c r="BA593" s="178"/>
      <c r="BB593" s="794"/>
      <c r="BC593" s="178"/>
      <c r="BD593" s="178"/>
      <c r="BE593" s="178"/>
      <c r="BF593" s="178"/>
      <c r="BG593" s="794"/>
      <c r="BH593" s="180"/>
      <c r="BI593" s="193"/>
      <c r="BJ593" s="193"/>
      <c r="BK593" s="193"/>
      <c r="BL593" s="212"/>
      <c r="BM593" s="180"/>
      <c r="BN593" s="180"/>
      <c r="BO593" s="180"/>
      <c r="BP593" s="180"/>
      <c r="BQ593" s="180"/>
      <c r="BR593" s="180"/>
      <c r="BS593" s="180"/>
      <c r="BT593" s="181"/>
      <c r="BU593" s="182"/>
      <c r="BV593" s="183"/>
      <c r="BW593" s="179"/>
    </row>
    <row r="594" spans="2:75" customFormat="1" ht="18.75">
      <c r="B594" s="330" t="s">
        <v>1116</v>
      </c>
      <c r="C594" s="331">
        <v>14083797000142</v>
      </c>
      <c r="D594" s="332" t="s">
        <v>14</v>
      </c>
      <c r="E594" s="332" t="s">
        <v>607</v>
      </c>
      <c r="F594" s="332" t="s">
        <v>1418</v>
      </c>
      <c r="G594" s="333" t="s">
        <v>1418</v>
      </c>
      <c r="H594" s="333" t="s">
        <v>34</v>
      </c>
      <c r="I594" s="333" t="s">
        <v>34</v>
      </c>
      <c r="J594" s="333" t="s">
        <v>608</v>
      </c>
      <c r="K594" s="334" t="s">
        <v>48</v>
      </c>
      <c r="L594" s="335" t="s">
        <v>1418</v>
      </c>
      <c r="M594" s="335" t="s">
        <v>34</v>
      </c>
      <c r="N594" s="334">
        <v>287962</v>
      </c>
      <c r="O594" s="334" t="s">
        <v>1321</v>
      </c>
      <c r="P594" s="338">
        <v>40818</v>
      </c>
      <c r="Q594" s="339">
        <v>154.285563</v>
      </c>
      <c r="R594" s="339">
        <v>178.92000383600006</v>
      </c>
      <c r="S594" s="334">
        <v>17</v>
      </c>
      <c r="T594" s="336">
        <v>0.15531468314743413</v>
      </c>
      <c r="U594" s="647">
        <v>1.5189829508239912</v>
      </c>
      <c r="V594" s="336">
        <v>5.6403959525322511E-2</v>
      </c>
      <c r="W594" s="647">
        <v>0.48539813908700347</v>
      </c>
      <c r="X594" s="336">
        <v>3.6284278268868597E-2</v>
      </c>
      <c r="Y594" s="647">
        <v>0.23540710554230307</v>
      </c>
      <c r="Z594" s="336">
        <v>9.5251855329198332E-2</v>
      </c>
      <c r="AA594" s="647">
        <v>0.49915362124021329</v>
      </c>
      <c r="AB594" s="336">
        <v>0.22946426145873383</v>
      </c>
      <c r="AC594" s="340">
        <v>-0.26059602258582543</v>
      </c>
      <c r="AD594" s="813">
        <v>14126355000136</v>
      </c>
      <c r="AE594" s="337" t="s">
        <v>1861</v>
      </c>
      <c r="AF594" s="787" t="s">
        <v>1736</v>
      </c>
      <c r="AG594" s="341" t="s">
        <v>1437</v>
      </c>
      <c r="AH594" s="341" t="s">
        <v>1742</v>
      </c>
      <c r="AI594" s="341">
        <v>25000</v>
      </c>
      <c r="AJ594" s="341">
        <v>5000</v>
      </c>
      <c r="AK594" s="341">
        <v>5000</v>
      </c>
      <c r="AL594" s="336">
        <v>2.9300000000000003E-2</v>
      </c>
      <c r="AM594" s="336">
        <v>0</v>
      </c>
      <c r="AN594" s="647" t="s">
        <v>2152</v>
      </c>
      <c r="AO594" s="334" t="s">
        <v>1324</v>
      </c>
      <c r="AP594" s="337" t="s">
        <v>1739</v>
      </c>
      <c r="AQ594" s="343" t="s">
        <v>659</v>
      </c>
      <c r="AR594" s="336">
        <v>4.8833333333333298E-3</v>
      </c>
      <c r="AS594" s="336">
        <v>4.8833333333333298E-3</v>
      </c>
      <c r="AT594" s="336" t="s">
        <v>1418</v>
      </c>
      <c r="AX594" s="192"/>
      <c r="AY594" s="178"/>
      <c r="AZ594" s="178"/>
      <c r="BA594" s="178"/>
      <c r="BB594" s="794"/>
      <c r="BC594" s="178"/>
      <c r="BD594" s="178"/>
      <c r="BE594" s="178"/>
      <c r="BF594" s="178"/>
      <c r="BG594" s="794"/>
      <c r="BH594" s="180"/>
      <c r="BI594" s="193"/>
      <c r="BJ594" s="193"/>
      <c r="BK594" s="193"/>
      <c r="BL594" s="180"/>
      <c r="BM594" s="180"/>
      <c r="BN594" s="180"/>
      <c r="BO594" s="180"/>
      <c r="BP594" s="180"/>
      <c r="BQ594" s="180"/>
      <c r="BR594" s="180"/>
      <c r="BS594" s="180"/>
      <c r="BT594" s="181"/>
      <c r="BU594" s="182"/>
      <c r="BV594" s="183"/>
      <c r="BW594" s="179"/>
    </row>
    <row r="595" spans="2:75" customFormat="1" ht="18.75">
      <c r="B595" s="330" t="s">
        <v>343</v>
      </c>
      <c r="C595" s="331">
        <v>17787909000134</v>
      </c>
      <c r="D595" s="332" t="s">
        <v>14</v>
      </c>
      <c r="E595" s="332" t="s">
        <v>607</v>
      </c>
      <c r="F595" s="332" t="s">
        <v>1418</v>
      </c>
      <c r="G595" s="333" t="s">
        <v>1418</v>
      </c>
      <c r="H595" s="333" t="s">
        <v>34</v>
      </c>
      <c r="I595" s="333" t="s">
        <v>34</v>
      </c>
      <c r="J595" s="333" t="s">
        <v>608</v>
      </c>
      <c r="K595" s="334" t="s">
        <v>48</v>
      </c>
      <c r="L595" s="335" t="s">
        <v>1418</v>
      </c>
      <c r="M595" s="335" t="s">
        <v>34</v>
      </c>
      <c r="N595" s="334">
        <v>342106</v>
      </c>
      <c r="O595" s="334" t="s">
        <v>1321</v>
      </c>
      <c r="P595" s="338">
        <v>41488</v>
      </c>
      <c r="Q595" s="339">
        <v>70.365621000000004</v>
      </c>
      <c r="R595" s="339">
        <v>101.13742834800004</v>
      </c>
      <c r="S595" s="334">
        <v>17</v>
      </c>
      <c r="T595" s="336">
        <v>6.9459452051237491E-2</v>
      </c>
      <c r="U595" s="647">
        <v>0.67931583351492864</v>
      </c>
      <c r="V595" s="336">
        <v>3.1694347011835822E-2</v>
      </c>
      <c r="W595" s="647">
        <v>0.27275349441054814</v>
      </c>
      <c r="X595" s="336">
        <v>-4.4166732324352198E-3</v>
      </c>
      <c r="Y595" s="647">
        <v>-2.865473178409076E-2</v>
      </c>
      <c r="Z595" s="336">
        <v>-3.0168900665162091E-2</v>
      </c>
      <c r="AA595" s="647">
        <v>-0.15809577633744845</v>
      </c>
      <c r="AB595" s="336">
        <v>0.24034924804798929</v>
      </c>
      <c r="AC595" s="340">
        <v>-0.35160120974605064</v>
      </c>
      <c r="AD595" s="813">
        <v>26470606000184</v>
      </c>
      <c r="AE595" s="337" t="s">
        <v>1782</v>
      </c>
      <c r="AF595" s="787" t="s">
        <v>1778</v>
      </c>
      <c r="AG595" s="341" t="s">
        <v>59</v>
      </c>
      <c r="AH595" s="341" t="s">
        <v>1742</v>
      </c>
      <c r="AI595" s="341">
        <v>20000</v>
      </c>
      <c r="AJ595" s="341">
        <v>0</v>
      </c>
      <c r="AK595" s="341">
        <v>0</v>
      </c>
      <c r="AL595" s="336">
        <v>0</v>
      </c>
      <c r="AM595" s="336">
        <v>0.1</v>
      </c>
      <c r="AN595" s="647" t="s">
        <v>666</v>
      </c>
      <c r="AO595" s="334" t="s">
        <v>1324</v>
      </c>
      <c r="AP595" s="337" t="s">
        <v>1739</v>
      </c>
      <c r="AQ595" s="343" t="s">
        <v>659</v>
      </c>
      <c r="AR595" s="336">
        <v>5.3333333333333297E-3</v>
      </c>
      <c r="AS595" s="336">
        <v>5.3333333333333297E-3</v>
      </c>
      <c r="AT595" s="336" t="s">
        <v>1418</v>
      </c>
      <c r="AX595" s="192"/>
      <c r="AY595" s="178"/>
      <c r="AZ595" s="178"/>
      <c r="BA595" s="178"/>
      <c r="BB595" s="794"/>
      <c r="BC595" s="178"/>
      <c r="BD595" s="178"/>
      <c r="BE595" s="178"/>
      <c r="BF595" s="178"/>
      <c r="BG595" s="794"/>
      <c r="BH595" s="180"/>
      <c r="BI595" s="193"/>
      <c r="BJ595" s="193"/>
      <c r="BK595" s="193"/>
      <c r="BL595" s="180"/>
      <c r="BM595" s="180"/>
      <c r="BN595" s="180"/>
      <c r="BO595" s="180"/>
      <c r="BP595" s="180"/>
      <c r="BQ595" s="180"/>
      <c r="BR595" s="180"/>
      <c r="BS595" s="180"/>
      <c r="BT595" s="181"/>
      <c r="BU595" s="182"/>
      <c r="BV595" s="183"/>
      <c r="BW595" s="179"/>
    </row>
    <row r="596" spans="2:75" customFormat="1" ht="18.75">
      <c r="B596" s="330" t="s">
        <v>369</v>
      </c>
      <c r="C596" s="331">
        <v>2444266000159</v>
      </c>
      <c r="D596" s="332" t="s">
        <v>14</v>
      </c>
      <c r="E596" s="332" t="s">
        <v>607</v>
      </c>
      <c r="F596" s="332" t="s">
        <v>1418</v>
      </c>
      <c r="G596" s="333" t="s">
        <v>1418</v>
      </c>
      <c r="H596" s="333" t="s">
        <v>34</v>
      </c>
      <c r="I596" s="333" t="s">
        <v>34</v>
      </c>
      <c r="J596" s="333" t="s">
        <v>608</v>
      </c>
      <c r="K596" s="334" t="s">
        <v>48</v>
      </c>
      <c r="L596" s="335" t="s">
        <v>1418</v>
      </c>
      <c r="M596" s="335" t="s">
        <v>1415</v>
      </c>
      <c r="N596" s="334">
        <v>202770</v>
      </c>
      <c r="O596" s="334" t="s">
        <v>1321</v>
      </c>
      <c r="P596" s="338">
        <v>39466</v>
      </c>
      <c r="Q596" s="339">
        <v>318.44844999999998</v>
      </c>
      <c r="R596" s="339">
        <v>287.00814255421693</v>
      </c>
      <c r="S596" s="334">
        <v>17</v>
      </c>
      <c r="T596" s="336">
        <v>0.18275129163193893</v>
      </c>
      <c r="U596" s="647">
        <v>1.7873139268260123</v>
      </c>
      <c r="V596" s="336">
        <v>0.21671912196603249</v>
      </c>
      <c r="W596" s="647">
        <v>1.8650296786283997</v>
      </c>
      <c r="X596" s="336">
        <v>0.34864095724103117</v>
      </c>
      <c r="Y596" s="647">
        <v>2.2619316831782239</v>
      </c>
      <c r="Z596" s="336">
        <v>0.35506192931215996</v>
      </c>
      <c r="AA596" s="647">
        <v>1.8606508730793547</v>
      </c>
      <c r="AB596" s="336">
        <v>0.21827630853248814</v>
      </c>
      <c r="AC596" s="340">
        <v>0.4605066360832698</v>
      </c>
      <c r="AD596" s="813">
        <v>0</v>
      </c>
      <c r="AE596" s="337" t="s">
        <v>1806</v>
      </c>
      <c r="AF596" s="787" t="s">
        <v>1778</v>
      </c>
      <c r="AG596" s="341" t="s">
        <v>59</v>
      </c>
      <c r="AH596" s="341" t="s">
        <v>1742</v>
      </c>
      <c r="AI596" s="341">
        <v>5000</v>
      </c>
      <c r="AJ596" s="341">
        <v>1000</v>
      </c>
      <c r="AK596" s="341">
        <v>5000</v>
      </c>
      <c r="AL596" s="336">
        <v>1.8000000000000002E-2</v>
      </c>
      <c r="AM596" s="336">
        <v>0.2</v>
      </c>
      <c r="AN596" s="647" t="s">
        <v>666</v>
      </c>
      <c r="AO596" s="334" t="s">
        <v>1324</v>
      </c>
      <c r="AP596" s="337" t="s">
        <v>1739</v>
      </c>
      <c r="AQ596" s="343" t="s">
        <v>659</v>
      </c>
      <c r="AR596" s="336">
        <v>3.5999999999999999E-3</v>
      </c>
      <c r="AS596" s="336">
        <v>3.5999999999999999E-3</v>
      </c>
      <c r="AT596" s="336" t="s">
        <v>1418</v>
      </c>
      <c r="AX596" s="192"/>
      <c r="AY596" s="178"/>
      <c r="AZ596" s="178"/>
      <c r="BA596" s="178"/>
      <c r="BB596" s="794"/>
      <c r="BC596" s="178"/>
      <c r="BD596" s="178"/>
      <c r="BE596" s="178"/>
      <c r="BF596" s="178"/>
      <c r="BG596" s="794"/>
      <c r="BH596" s="180"/>
      <c r="BI596" s="193"/>
      <c r="BJ596" s="193"/>
      <c r="BK596" s="193"/>
      <c r="BL596" s="180"/>
      <c r="BM596" s="180"/>
      <c r="BN596" s="180"/>
      <c r="BO596" s="180"/>
      <c r="BP596" s="180"/>
      <c r="BQ596" s="180"/>
      <c r="BR596" s="180"/>
      <c r="BS596" s="180"/>
      <c r="BT596" s="181"/>
      <c r="BU596" s="182"/>
      <c r="BV596" s="183"/>
      <c r="BW596" s="179"/>
    </row>
    <row r="597" spans="2:75" customFormat="1" ht="18.75">
      <c r="B597" s="330" t="s">
        <v>388</v>
      </c>
      <c r="C597" s="331">
        <v>17033928000175</v>
      </c>
      <c r="D597" s="332" t="s">
        <v>14</v>
      </c>
      <c r="E597" s="332" t="s">
        <v>607</v>
      </c>
      <c r="F597" s="332" t="s">
        <v>1418</v>
      </c>
      <c r="G597" s="333" t="s">
        <v>1418</v>
      </c>
      <c r="H597" s="333" t="s">
        <v>34</v>
      </c>
      <c r="I597" s="333" t="s">
        <v>34</v>
      </c>
      <c r="J597" s="333" t="s">
        <v>608</v>
      </c>
      <c r="K597" s="334" t="s">
        <v>48</v>
      </c>
      <c r="L597" s="335" t="s">
        <v>1418</v>
      </c>
      <c r="M597" s="335" t="s">
        <v>34</v>
      </c>
      <c r="N597" s="334">
        <v>336106</v>
      </c>
      <c r="O597" s="334" t="s">
        <v>1321</v>
      </c>
      <c r="P597" s="338">
        <v>41284</v>
      </c>
      <c r="Q597" s="339">
        <v>28.550609000000001</v>
      </c>
      <c r="R597" s="339">
        <v>31.903046151394406</v>
      </c>
      <c r="S597" s="334">
        <v>17</v>
      </c>
      <c r="T597" s="336">
        <v>0.15678452509464624</v>
      </c>
      <c r="U597" s="647">
        <v>1.5333580556948021</v>
      </c>
      <c r="V597" s="336">
        <v>7.3766150141461262E-2</v>
      </c>
      <c r="W597" s="647">
        <v>0.6348127384603689</v>
      </c>
      <c r="X597" s="336">
        <v>7.9267216883482261E-2</v>
      </c>
      <c r="Y597" s="647">
        <v>0.51427414244434932</v>
      </c>
      <c r="Z597" s="336">
        <v>3.1995588277058395E-2</v>
      </c>
      <c r="AA597" s="647">
        <v>0.16766826952617878</v>
      </c>
      <c r="AB597" s="336">
        <v>0.27359009902589365</v>
      </c>
      <c r="AC597" s="340">
        <v>-0.15510533238114349</v>
      </c>
      <c r="AD597" s="813">
        <v>17034032000100</v>
      </c>
      <c r="AE597" s="337" t="s">
        <v>1832</v>
      </c>
      <c r="AF597" s="787" t="s">
        <v>1736</v>
      </c>
      <c r="AG597" s="341" t="s">
        <v>1437</v>
      </c>
      <c r="AH597" s="341" t="s">
        <v>1742</v>
      </c>
      <c r="AI597" s="341">
        <v>500</v>
      </c>
      <c r="AJ597" s="341">
        <v>500</v>
      </c>
      <c r="AK597" s="341">
        <v>500</v>
      </c>
      <c r="AL597" s="336">
        <v>0.02</v>
      </c>
      <c r="AM597" s="336">
        <v>0.2</v>
      </c>
      <c r="AN597" s="647" t="s">
        <v>666</v>
      </c>
      <c r="AO597" s="334" t="s">
        <v>1324</v>
      </c>
      <c r="AP597" s="337" t="s">
        <v>1739</v>
      </c>
      <c r="AQ597" s="343" t="s">
        <v>659</v>
      </c>
      <c r="AR597" s="336">
        <v>4.9333333333333304E-3</v>
      </c>
      <c r="AS597" s="336">
        <v>4.9333333333333304E-3</v>
      </c>
      <c r="AT597" s="336" t="s">
        <v>1418</v>
      </c>
      <c r="AX597" s="192"/>
      <c r="AY597" s="178"/>
      <c r="AZ597" s="178"/>
      <c r="BA597" s="178"/>
      <c r="BB597" s="794"/>
      <c r="BC597" s="178"/>
      <c r="BD597" s="178"/>
      <c r="BE597" s="178"/>
      <c r="BF597" s="178"/>
      <c r="BG597" s="794"/>
      <c r="BH597" s="180"/>
      <c r="BI597" s="193"/>
      <c r="BJ597" s="193"/>
      <c r="BK597" s="193"/>
      <c r="BL597" s="180"/>
      <c r="BM597" s="180"/>
      <c r="BN597" s="180"/>
      <c r="BO597" s="180"/>
      <c r="BP597" s="180"/>
      <c r="BQ597" s="180"/>
      <c r="BR597" s="180"/>
      <c r="BS597" s="180"/>
      <c r="BT597" s="181"/>
      <c r="BU597" s="182"/>
      <c r="BV597" s="183"/>
      <c r="BW597" s="179"/>
    </row>
    <row r="598" spans="2:75" customFormat="1" ht="18.75">
      <c r="B598" s="330" t="s">
        <v>395</v>
      </c>
      <c r="C598" s="331">
        <v>3618010000183</v>
      </c>
      <c r="D598" s="332" t="s">
        <v>14</v>
      </c>
      <c r="E598" s="332" t="s">
        <v>607</v>
      </c>
      <c r="F598" s="332" t="s">
        <v>1418</v>
      </c>
      <c r="G598" s="333" t="s">
        <v>1418</v>
      </c>
      <c r="H598" s="333" t="s">
        <v>34</v>
      </c>
      <c r="I598" s="333" t="s">
        <v>34</v>
      </c>
      <c r="J598" s="333" t="s">
        <v>608</v>
      </c>
      <c r="K598" s="334" t="s">
        <v>48</v>
      </c>
      <c r="L598" s="335" t="s">
        <v>1418</v>
      </c>
      <c r="M598" s="335" t="s">
        <v>34</v>
      </c>
      <c r="N598" s="334">
        <v>354491</v>
      </c>
      <c r="O598" s="334" t="s">
        <v>1321</v>
      </c>
      <c r="P598" s="338">
        <v>40551</v>
      </c>
      <c r="Q598" s="339">
        <v>24.41480717</v>
      </c>
      <c r="R598" s="339">
        <v>28.202400056414348</v>
      </c>
      <c r="S598" s="334">
        <v>17</v>
      </c>
      <c r="T598" s="336">
        <v>-4.510154326481608E-3</v>
      </c>
      <c r="U598" s="647">
        <v>-4.4109464660256129E-2</v>
      </c>
      <c r="V598" s="336">
        <v>-2.2136161659033204E-3</v>
      </c>
      <c r="W598" s="647">
        <v>-1.9049818073498724E-2</v>
      </c>
      <c r="X598" s="336">
        <v>-0.12593603880200754</v>
      </c>
      <c r="Y598" s="647">
        <v>-0.81705465265599131</v>
      </c>
      <c r="Z598" s="336">
        <v>-0.16443449749043626</v>
      </c>
      <c r="AA598" s="647">
        <v>-0.86169528767179771</v>
      </c>
      <c r="AB598" s="336">
        <v>0.38490111664074395</v>
      </c>
      <c r="AC598" s="340">
        <v>-0.30765057422135544</v>
      </c>
      <c r="AD598" s="813">
        <v>0</v>
      </c>
      <c r="AE598" s="337" t="s">
        <v>1876</v>
      </c>
      <c r="AF598" s="787" t="s">
        <v>1755</v>
      </c>
      <c r="AG598" s="341" t="s">
        <v>1436</v>
      </c>
      <c r="AH598" s="341" t="s">
        <v>1742</v>
      </c>
      <c r="AI598" s="341">
        <v>1000</v>
      </c>
      <c r="AJ598" s="341">
        <v>1000</v>
      </c>
      <c r="AK598" s="341">
        <v>1000</v>
      </c>
      <c r="AL598" s="336">
        <v>0.02</v>
      </c>
      <c r="AM598" s="336">
        <v>0.2</v>
      </c>
      <c r="AN598" s="647" t="s">
        <v>666</v>
      </c>
      <c r="AO598" s="334" t="s">
        <v>1324</v>
      </c>
      <c r="AP598" s="337" t="s">
        <v>1739</v>
      </c>
      <c r="AQ598" s="343" t="s">
        <v>659</v>
      </c>
      <c r="AR598" s="336">
        <v>4.0000000000000001E-3</v>
      </c>
      <c r="AS598" s="336">
        <v>4.0000000000000001E-3</v>
      </c>
      <c r="AT598" s="336" t="s">
        <v>1418</v>
      </c>
      <c r="AX598" s="192"/>
      <c r="AY598" s="178"/>
      <c r="AZ598" s="178"/>
      <c r="BA598" s="178"/>
      <c r="BB598" s="794"/>
      <c r="BC598" s="178"/>
      <c r="BD598" s="178"/>
      <c r="BE598" s="178"/>
      <c r="BF598" s="178"/>
      <c r="BG598" s="794"/>
      <c r="BH598" s="180"/>
      <c r="BI598" s="193"/>
      <c r="BJ598" s="193"/>
      <c r="BK598" s="193"/>
      <c r="BL598" s="180"/>
      <c r="BM598" s="180"/>
      <c r="BN598" s="180"/>
      <c r="BO598" s="180"/>
      <c r="BP598" s="180"/>
      <c r="BQ598" s="180"/>
      <c r="BR598" s="180"/>
      <c r="BS598" s="180"/>
      <c r="BT598" s="181"/>
      <c r="BU598" s="182"/>
      <c r="BV598" s="183"/>
      <c r="BW598" s="179"/>
    </row>
    <row r="599" spans="2:75" customFormat="1" ht="18.75">
      <c r="B599" s="330" t="s">
        <v>1240</v>
      </c>
      <c r="C599" s="331">
        <v>35948858000167</v>
      </c>
      <c r="D599" s="332" t="s">
        <v>14</v>
      </c>
      <c r="E599" s="332" t="s">
        <v>607</v>
      </c>
      <c r="F599" s="332" t="s">
        <v>1418</v>
      </c>
      <c r="G599" s="333" t="s">
        <v>1418</v>
      </c>
      <c r="H599" s="333" t="s">
        <v>34</v>
      </c>
      <c r="I599" s="333" t="s">
        <v>34</v>
      </c>
      <c r="J599" s="333" t="s">
        <v>608</v>
      </c>
      <c r="K599" s="334" t="s">
        <v>48</v>
      </c>
      <c r="L599" s="335" t="s">
        <v>1418</v>
      </c>
      <c r="M599" s="335" t="s">
        <v>34</v>
      </c>
      <c r="N599" s="334">
        <v>528404</v>
      </c>
      <c r="O599" s="334" t="s">
        <v>1321</v>
      </c>
      <c r="P599" s="338">
        <v>43819</v>
      </c>
      <c r="Q599" s="339">
        <v>25.144940170000002</v>
      </c>
      <c r="R599" s="339">
        <v>24.98659368223106</v>
      </c>
      <c r="S599" s="334">
        <v>17</v>
      </c>
      <c r="T599" s="336">
        <v>-3.6704345886004797E-2</v>
      </c>
      <c r="U599" s="647">
        <v>-0.35896976700563199</v>
      </c>
      <c r="V599" s="336">
        <v>1.1647675586588857E-2</v>
      </c>
      <c r="W599" s="647">
        <v>0.10023693552721422</v>
      </c>
      <c r="X599" s="336">
        <v>0.15857915987309057</v>
      </c>
      <c r="Y599" s="647">
        <v>1.0288384613421833</v>
      </c>
      <c r="Z599" s="336"/>
      <c r="AA599" s="647"/>
      <c r="AB599" s="336">
        <v>0.2050852622956699</v>
      </c>
      <c r="AC599" s="340">
        <v>-0.50980629534334465</v>
      </c>
      <c r="AD599" s="813">
        <v>0</v>
      </c>
      <c r="AE599" s="337" t="s">
        <v>1990</v>
      </c>
      <c r="AF599" s="787" t="s">
        <v>1755</v>
      </c>
      <c r="AG599" s="341" t="s">
        <v>1436</v>
      </c>
      <c r="AH599" s="341" t="s">
        <v>1742</v>
      </c>
      <c r="AI599" s="341">
        <v>100</v>
      </c>
      <c r="AJ599" s="341">
        <v>100</v>
      </c>
      <c r="AK599" s="341">
        <v>100</v>
      </c>
      <c r="AL599" s="336">
        <v>1.8000000000000002E-2</v>
      </c>
      <c r="AM599" s="336">
        <v>0.2</v>
      </c>
      <c r="AN599" s="647" t="s">
        <v>2152</v>
      </c>
      <c r="AO599" s="334" t="s">
        <v>1324</v>
      </c>
      <c r="AP599" s="337" t="s">
        <v>1739</v>
      </c>
      <c r="AQ599" s="343" t="s">
        <v>659</v>
      </c>
      <c r="AR599" s="336">
        <v>6.0000000000000001E-3</v>
      </c>
      <c r="AS599" s="336">
        <v>6.0000000000000001E-3</v>
      </c>
      <c r="AT599" s="336" t="s">
        <v>1418</v>
      </c>
      <c r="AX599" s="192"/>
      <c r="AY599" s="178"/>
      <c r="AZ599" s="178"/>
      <c r="BA599" s="178"/>
      <c r="BB599" s="794"/>
      <c r="BC599" s="178"/>
      <c r="BD599" s="178"/>
      <c r="BE599" s="178"/>
      <c r="BF599" s="178"/>
      <c r="BG599" s="794"/>
      <c r="BH599" s="180"/>
      <c r="BI599" s="193"/>
      <c r="BJ599" s="193"/>
      <c r="BK599" s="193"/>
      <c r="BL599" s="180"/>
      <c r="BM599" s="180"/>
      <c r="BN599" s="180"/>
      <c r="BO599" s="180"/>
      <c r="BP599" s="180"/>
      <c r="BQ599" s="180"/>
      <c r="BR599" s="180"/>
      <c r="BS599" s="180"/>
      <c r="BT599" s="181"/>
      <c r="BU599" s="182"/>
      <c r="BV599" s="183"/>
      <c r="BW599" s="179"/>
    </row>
    <row r="600" spans="2:75" customFormat="1" ht="18.75">
      <c r="B600" s="330" t="s">
        <v>56</v>
      </c>
      <c r="C600" s="331">
        <v>21329166000126</v>
      </c>
      <c r="D600" s="332" t="s">
        <v>14</v>
      </c>
      <c r="E600" s="332" t="s">
        <v>607</v>
      </c>
      <c r="F600" s="332" t="s">
        <v>1418</v>
      </c>
      <c r="G600" s="333" t="s">
        <v>1418</v>
      </c>
      <c r="H600" s="333" t="s">
        <v>34</v>
      </c>
      <c r="I600" s="333" t="s">
        <v>34</v>
      </c>
      <c r="J600" s="333" t="s">
        <v>611</v>
      </c>
      <c r="K600" s="334" t="s">
        <v>48</v>
      </c>
      <c r="L600" s="335" t="s">
        <v>1418</v>
      </c>
      <c r="M600" s="335" t="s">
        <v>34</v>
      </c>
      <c r="N600" s="334">
        <v>388467</v>
      </c>
      <c r="O600" s="334" t="s">
        <v>1321</v>
      </c>
      <c r="P600" s="338">
        <v>42005</v>
      </c>
      <c r="Q600" s="339">
        <v>479.31739700000003</v>
      </c>
      <c r="R600" s="339">
        <v>491.84210633999982</v>
      </c>
      <c r="S600" s="334">
        <v>17</v>
      </c>
      <c r="T600" s="336">
        <v>7.8809628278159849E-2</v>
      </c>
      <c r="U600" s="647">
        <v>0.77076087907068414</v>
      </c>
      <c r="V600" s="336">
        <v>-2.2786798030117517E-2</v>
      </c>
      <c r="W600" s="647">
        <v>-0.19609739196775292</v>
      </c>
      <c r="X600" s="336">
        <v>1.0037339349346031E-2</v>
      </c>
      <c r="Y600" s="647">
        <v>6.512079380679632E-2</v>
      </c>
      <c r="Z600" s="336">
        <v>2.0220336531365124E-2</v>
      </c>
      <c r="AA600" s="647">
        <v>0.10596175966803208</v>
      </c>
      <c r="AB600" s="336">
        <v>0.30208227322512315</v>
      </c>
      <c r="AC600" s="340">
        <v>-0.46010058760912687</v>
      </c>
      <c r="AD600" s="813">
        <v>34507968000120</v>
      </c>
      <c r="AE600" s="337" t="s">
        <v>1921</v>
      </c>
      <c r="AF600" s="787" t="s">
        <v>1755</v>
      </c>
      <c r="AG600" s="341" t="s">
        <v>1436</v>
      </c>
      <c r="AH600" s="341" t="s">
        <v>1742</v>
      </c>
      <c r="AI600" s="341">
        <v>5000</v>
      </c>
      <c r="AJ600" s="341">
        <v>2000</v>
      </c>
      <c r="AK600" s="341">
        <v>2000</v>
      </c>
      <c r="AL600" s="336">
        <v>0.02</v>
      </c>
      <c r="AM600" s="336">
        <v>0.2</v>
      </c>
      <c r="AN600" s="647" t="s">
        <v>2185</v>
      </c>
      <c r="AO600" s="334" t="s">
        <v>1324</v>
      </c>
      <c r="AP600" s="337" t="s">
        <v>1739</v>
      </c>
      <c r="AQ600" s="343" t="s">
        <v>659</v>
      </c>
      <c r="AR600" s="336">
        <v>5.3340000000000002E-3</v>
      </c>
      <c r="AS600" s="336">
        <v>5.3340000000000002E-3</v>
      </c>
      <c r="AT600" s="336" t="s">
        <v>1418</v>
      </c>
      <c r="AX600" s="192"/>
      <c r="AY600" s="178"/>
      <c r="AZ600" s="178"/>
      <c r="BA600" s="178"/>
      <c r="BB600" s="794"/>
      <c r="BC600" s="178"/>
      <c r="BD600" s="178"/>
      <c r="BE600" s="178"/>
      <c r="BF600" s="178"/>
      <c r="BG600" s="794"/>
      <c r="BH600" s="180"/>
      <c r="BI600" s="193"/>
      <c r="BJ600" s="193"/>
      <c r="BK600" s="193"/>
      <c r="BL600" s="180"/>
      <c r="BM600" s="180"/>
      <c r="BN600" s="180"/>
      <c r="BO600" s="180"/>
      <c r="BP600" s="180"/>
      <c r="BQ600" s="180"/>
      <c r="BR600" s="180"/>
      <c r="BS600" s="180"/>
      <c r="BT600" s="181"/>
      <c r="BU600" s="182"/>
      <c r="BV600" s="183"/>
      <c r="BW600" s="179"/>
    </row>
    <row r="601" spans="2:75" customFormat="1" ht="18.75">
      <c r="B601" s="330" t="s">
        <v>1667</v>
      </c>
      <c r="C601" s="331">
        <v>28651567000147</v>
      </c>
      <c r="D601" s="332" t="s">
        <v>13</v>
      </c>
      <c r="E601" s="332" t="s">
        <v>616</v>
      </c>
      <c r="F601" s="332" t="s">
        <v>617</v>
      </c>
      <c r="G601" s="333" t="s">
        <v>34</v>
      </c>
      <c r="H601" s="333" t="s">
        <v>865</v>
      </c>
      <c r="I601" s="333" t="s">
        <v>34</v>
      </c>
      <c r="J601" s="333" t="s">
        <v>608</v>
      </c>
      <c r="K601" s="334" t="s">
        <v>48</v>
      </c>
      <c r="L601" s="335" t="s">
        <v>1418</v>
      </c>
      <c r="M601" s="335" t="s">
        <v>1418</v>
      </c>
      <c r="N601" s="334">
        <v>486574</v>
      </c>
      <c r="O601" s="334" t="s">
        <v>1321</v>
      </c>
      <c r="P601" s="338">
        <v>43481</v>
      </c>
      <c r="Q601" s="339">
        <v>0.98553387000000003</v>
      </c>
      <c r="R601" s="339">
        <v>2.1599415455999993</v>
      </c>
      <c r="S601" s="334">
        <v>17</v>
      </c>
      <c r="T601" s="336">
        <v>0.10349405153953084</v>
      </c>
      <c r="U601" s="647">
        <v>1.0121753887944875</v>
      </c>
      <c r="V601" s="336">
        <v>0.10182561235386345</v>
      </c>
      <c r="W601" s="647">
        <v>0.87628533819102117</v>
      </c>
      <c r="X601" s="336">
        <v>0.16821070809638305</v>
      </c>
      <c r="Y601" s="647">
        <v>1.0913265415055893</v>
      </c>
      <c r="Z601" s="336">
        <v>0.20243379085777513</v>
      </c>
      <c r="AA601" s="647">
        <v>1.0608251085379972</v>
      </c>
      <c r="AB601" s="336">
        <v>7.1816877384411143E-2</v>
      </c>
      <c r="AC601" s="340">
        <v>-0.20017329570387982</v>
      </c>
      <c r="AD601" s="813">
        <v>25530044000154</v>
      </c>
      <c r="AE601" s="337" t="s">
        <v>1824</v>
      </c>
      <c r="AF601" s="787" t="s">
        <v>1825</v>
      </c>
      <c r="AG601" s="341" t="s">
        <v>1440</v>
      </c>
      <c r="AH601" s="341" t="s">
        <v>1742</v>
      </c>
      <c r="AI601" s="341">
        <v>500</v>
      </c>
      <c r="AJ601" s="341">
        <v>100</v>
      </c>
      <c r="AK601" s="341">
        <v>100</v>
      </c>
      <c r="AL601" s="336">
        <v>0.02</v>
      </c>
      <c r="AM601" s="336">
        <v>0</v>
      </c>
      <c r="AN601" s="647" t="s">
        <v>64</v>
      </c>
      <c r="AO601" s="334" t="s">
        <v>1324</v>
      </c>
      <c r="AP601" s="337" t="s">
        <v>1757</v>
      </c>
      <c r="AQ601" s="343" t="s">
        <v>668</v>
      </c>
      <c r="AR601" s="336">
        <v>0</v>
      </c>
      <c r="AS601" s="336">
        <v>0</v>
      </c>
      <c r="AT601" s="336" t="s">
        <v>1418</v>
      </c>
      <c r="AX601" s="192"/>
      <c r="AY601" s="178"/>
      <c r="AZ601" s="178"/>
      <c r="BA601" s="178"/>
      <c r="BB601" s="794"/>
      <c r="BC601" s="178"/>
      <c r="BD601" s="178"/>
      <c r="BE601" s="178"/>
      <c r="BF601" s="178"/>
      <c r="BG601" s="794"/>
      <c r="BH601" s="180"/>
      <c r="BI601" s="193"/>
      <c r="BJ601" s="193"/>
      <c r="BK601" s="193"/>
      <c r="BL601" s="180"/>
      <c r="BM601" s="180"/>
      <c r="BN601" s="180"/>
      <c r="BO601" s="180"/>
      <c r="BP601" s="180"/>
      <c r="BQ601" s="180"/>
      <c r="BR601" s="180"/>
      <c r="BS601" s="180"/>
      <c r="BT601" s="181"/>
      <c r="BU601" s="182"/>
      <c r="BV601" s="183"/>
      <c r="BW601" s="179"/>
    </row>
    <row r="602" spans="2:75" customFormat="1" ht="18.75">
      <c r="B602" s="330" t="s">
        <v>1068</v>
      </c>
      <c r="C602" s="331">
        <v>38049108000141</v>
      </c>
      <c r="D602" s="332" t="s">
        <v>13</v>
      </c>
      <c r="E602" s="332" t="s">
        <v>616</v>
      </c>
      <c r="F602" s="332" t="s">
        <v>617</v>
      </c>
      <c r="G602" s="333" t="s">
        <v>34</v>
      </c>
      <c r="H602" s="333" t="s">
        <v>1337</v>
      </c>
      <c r="I602" s="333" t="s">
        <v>34</v>
      </c>
      <c r="J602" s="333" t="s">
        <v>608</v>
      </c>
      <c r="K602" s="334" t="s">
        <v>48</v>
      </c>
      <c r="L602" s="335" t="s">
        <v>1418</v>
      </c>
      <c r="M602" s="335" t="s">
        <v>34</v>
      </c>
      <c r="N602" s="334">
        <v>550124</v>
      </c>
      <c r="O602" s="334" t="s">
        <v>1321</v>
      </c>
      <c r="P602" s="338">
        <v>44064</v>
      </c>
      <c r="Q602" s="339">
        <v>460.18876222</v>
      </c>
      <c r="R602" s="339">
        <v>469.36089690373012</v>
      </c>
      <c r="S602" s="334">
        <v>17</v>
      </c>
      <c r="T602" s="336">
        <v>9.1842513169277051E-2</v>
      </c>
      <c r="U602" s="647">
        <v>0.89822294220908272</v>
      </c>
      <c r="V602" s="336">
        <v>9.1185023857660585E-2</v>
      </c>
      <c r="W602" s="647">
        <v>0.78471513818531669</v>
      </c>
      <c r="X602" s="336">
        <v>0.13107552393341337</v>
      </c>
      <c r="Y602" s="647">
        <v>0.85039888262238972</v>
      </c>
      <c r="Z602" s="336"/>
      <c r="AA602" s="647"/>
      <c r="AB602" s="336">
        <v>1.8764899560269485E-2</v>
      </c>
      <c r="AC602" s="340">
        <v>-1.3331491303246075</v>
      </c>
      <c r="AD602" s="813">
        <v>22222949000179</v>
      </c>
      <c r="AE602" s="337" t="s">
        <v>2038</v>
      </c>
      <c r="AF602" s="787" t="s">
        <v>1755</v>
      </c>
      <c r="AG602" s="341" t="s">
        <v>1436</v>
      </c>
      <c r="AH602" s="341" t="s">
        <v>1812</v>
      </c>
      <c r="AI602" s="341">
        <v>1000</v>
      </c>
      <c r="AJ602" s="341">
        <v>1000</v>
      </c>
      <c r="AK602" s="341">
        <v>1000</v>
      </c>
      <c r="AL602" s="336">
        <v>1.8500000000000003E-2</v>
      </c>
      <c r="AM602" s="336">
        <v>0.2</v>
      </c>
      <c r="AN602" s="647" t="s">
        <v>34</v>
      </c>
      <c r="AO602" s="334" t="s">
        <v>1324</v>
      </c>
      <c r="AP602" s="337" t="s">
        <v>1757</v>
      </c>
      <c r="AQ602" s="343" t="s">
        <v>668</v>
      </c>
      <c r="AR602" s="336">
        <v>4.9333333333333304E-3</v>
      </c>
      <c r="AS602" s="336">
        <v>4.9333333333333304E-3</v>
      </c>
      <c r="AT602" s="336" t="s">
        <v>1418</v>
      </c>
      <c r="AX602" s="192"/>
      <c r="AY602" s="178"/>
      <c r="AZ602" s="178"/>
      <c r="BA602" s="178"/>
      <c r="BB602" s="794"/>
      <c r="BC602" s="178"/>
      <c r="BD602" s="178"/>
      <c r="BE602" s="178"/>
      <c r="BF602" s="178"/>
      <c r="BG602" s="794"/>
      <c r="BH602" s="180"/>
      <c r="BI602" s="193"/>
      <c r="BJ602" s="193"/>
      <c r="BK602" s="193"/>
      <c r="BL602" s="180"/>
      <c r="BM602" s="180"/>
      <c r="BN602" s="180"/>
      <c r="BO602" s="180"/>
      <c r="BP602" s="180"/>
      <c r="BQ602" s="180"/>
      <c r="BR602" s="180"/>
      <c r="BS602" s="180"/>
      <c r="BT602" s="181"/>
      <c r="BU602" s="182"/>
      <c r="BV602" s="183"/>
      <c r="BW602" s="179"/>
    </row>
    <row r="603" spans="2:75" customFormat="1" ht="18.75">
      <c r="B603" s="330" t="s">
        <v>525</v>
      </c>
      <c r="C603" s="331">
        <v>41287460000120</v>
      </c>
      <c r="D603" s="332" t="s">
        <v>13</v>
      </c>
      <c r="E603" s="332" t="s">
        <v>616</v>
      </c>
      <c r="F603" s="332" t="s">
        <v>617</v>
      </c>
      <c r="G603" s="333" t="s">
        <v>34</v>
      </c>
      <c r="H603" s="333" t="s">
        <v>1338</v>
      </c>
      <c r="I603" s="333" t="s">
        <v>34</v>
      </c>
      <c r="J603" s="333" t="s">
        <v>608</v>
      </c>
      <c r="K603" s="334" t="s">
        <v>48</v>
      </c>
      <c r="L603" s="335" t="s">
        <v>1418</v>
      </c>
      <c r="M603" s="335" t="s">
        <v>34</v>
      </c>
      <c r="N603" s="334">
        <v>586099</v>
      </c>
      <c r="O603" s="334" t="s">
        <v>1321</v>
      </c>
      <c r="P603" s="338">
        <v>44301</v>
      </c>
      <c r="Q603" s="339">
        <v>0</v>
      </c>
      <c r="R603" s="339">
        <v>0</v>
      </c>
      <c r="S603" s="334">
        <v>17</v>
      </c>
      <c r="T603" s="336"/>
      <c r="U603" s="647"/>
      <c r="V603" s="336"/>
      <c r="W603" s="647"/>
      <c r="X603" s="336"/>
      <c r="Y603" s="647"/>
      <c r="Z603" s="336"/>
      <c r="AA603" s="647"/>
      <c r="AB603" s="336"/>
      <c r="AC603" s="340"/>
      <c r="AD603" s="813">
        <v>0</v>
      </c>
      <c r="AE603" s="337" t="s">
        <v>1927</v>
      </c>
      <c r="AF603" s="787" t="s">
        <v>1755</v>
      </c>
      <c r="AG603" s="341" t="s">
        <v>1436</v>
      </c>
      <c r="AH603" s="341" t="s">
        <v>1742</v>
      </c>
      <c r="AI603" s="341">
        <v>100</v>
      </c>
      <c r="AJ603" s="341">
        <v>100</v>
      </c>
      <c r="AK603" s="341">
        <v>0</v>
      </c>
      <c r="AL603" s="336">
        <v>0.02</v>
      </c>
      <c r="AM603" s="336">
        <v>0.2</v>
      </c>
      <c r="AN603" s="647" t="s">
        <v>34</v>
      </c>
      <c r="AO603" s="334" t="s">
        <v>1324</v>
      </c>
      <c r="AP603" s="337" t="s">
        <v>1739</v>
      </c>
      <c r="AQ603" s="343" t="s">
        <v>659</v>
      </c>
      <c r="AR603" s="336">
        <v>5.3333333333333297E-3</v>
      </c>
      <c r="AS603" s="336">
        <v>5.3333333333333297E-3</v>
      </c>
      <c r="AT603" s="336" t="s">
        <v>1418</v>
      </c>
      <c r="AW603" s="192"/>
      <c r="AX603" s="192"/>
      <c r="AY603" s="178"/>
      <c r="AZ603" s="178"/>
      <c r="BA603" s="178"/>
      <c r="BB603" s="794"/>
      <c r="BC603" s="178"/>
      <c r="BD603" s="178"/>
      <c r="BE603" s="178"/>
      <c r="BF603" s="178"/>
      <c r="BG603" s="794"/>
      <c r="BH603" s="180"/>
      <c r="BI603" s="193"/>
      <c r="BJ603" s="193"/>
      <c r="BK603" s="193"/>
      <c r="BL603" s="212"/>
      <c r="BM603" s="180"/>
      <c r="BN603" s="180"/>
      <c r="BO603" s="180"/>
      <c r="BP603" s="180"/>
      <c r="BQ603" s="180"/>
      <c r="BR603" s="180"/>
      <c r="BS603" s="180"/>
      <c r="BT603" s="181"/>
      <c r="BU603" s="182"/>
      <c r="BV603" s="183"/>
      <c r="BW603" s="179"/>
    </row>
    <row r="604" spans="2:75" customFormat="1" ht="18.75">
      <c r="B604" s="330" t="s">
        <v>345</v>
      </c>
      <c r="C604" s="331">
        <v>35343836000173</v>
      </c>
      <c r="D604" s="332" t="s">
        <v>13</v>
      </c>
      <c r="E604" s="332" t="s">
        <v>616</v>
      </c>
      <c r="F604" s="332" t="s">
        <v>617</v>
      </c>
      <c r="G604" s="333" t="s">
        <v>34</v>
      </c>
      <c r="H604" s="333" t="s">
        <v>865</v>
      </c>
      <c r="I604" s="333" t="s">
        <v>34</v>
      </c>
      <c r="J604" s="333" t="s">
        <v>608</v>
      </c>
      <c r="K604" s="334" t="s">
        <v>48</v>
      </c>
      <c r="L604" s="335" t="s">
        <v>1418</v>
      </c>
      <c r="M604" s="335" t="s">
        <v>1415</v>
      </c>
      <c r="N604" s="334">
        <v>551724</v>
      </c>
      <c r="O604" s="334" t="s">
        <v>1321</v>
      </c>
      <c r="P604" s="338">
        <v>43831</v>
      </c>
      <c r="Q604" s="339">
        <v>17.286378920000001</v>
      </c>
      <c r="R604" s="339">
        <v>21.315524445119994</v>
      </c>
      <c r="S604" s="334">
        <v>17</v>
      </c>
      <c r="T604" s="336">
        <v>7.2310772545794544E-2</v>
      </c>
      <c r="U604" s="647">
        <v>0.70720184616227022</v>
      </c>
      <c r="V604" s="336">
        <v>8.526458549830096E-2</v>
      </c>
      <c r="W604" s="647">
        <v>0.73376535050379232</v>
      </c>
      <c r="X604" s="336">
        <v>0.11549385293805847</v>
      </c>
      <c r="Y604" s="647">
        <v>0.74930727370712913</v>
      </c>
      <c r="Z604" s="336"/>
      <c r="AA604" s="647"/>
      <c r="AB604" s="336">
        <v>5.2774130246167159E-2</v>
      </c>
      <c r="AC604" s="340">
        <v>-0.58621236853085523</v>
      </c>
      <c r="AD604" s="813">
        <v>35726638000199</v>
      </c>
      <c r="AE604" s="337" t="s">
        <v>1826</v>
      </c>
      <c r="AF604" s="787" t="s">
        <v>1778</v>
      </c>
      <c r="AG604" s="341" t="s">
        <v>59</v>
      </c>
      <c r="AH604" s="341" t="s">
        <v>1742</v>
      </c>
      <c r="AI604" s="341">
        <v>100</v>
      </c>
      <c r="AJ604" s="341">
        <v>100</v>
      </c>
      <c r="AK604" s="341">
        <v>100</v>
      </c>
      <c r="AL604" s="336">
        <v>1.4999999999999999E-2</v>
      </c>
      <c r="AM604" s="336">
        <v>0.2</v>
      </c>
      <c r="AN604" s="647" t="s">
        <v>64</v>
      </c>
      <c r="AO604" s="334" t="s">
        <v>1324</v>
      </c>
      <c r="AP604" s="337" t="s">
        <v>1757</v>
      </c>
      <c r="AQ604" s="343" t="s">
        <v>674</v>
      </c>
      <c r="AR604" s="336">
        <v>2.16666666666667E-3</v>
      </c>
      <c r="AS604" s="336">
        <v>2.16666666666667E-3</v>
      </c>
      <c r="AT604" s="336" t="s">
        <v>1418</v>
      </c>
      <c r="AX604" s="192"/>
      <c r="AY604" s="178"/>
      <c r="AZ604" s="178"/>
      <c r="BA604" s="178"/>
      <c r="BB604" s="794"/>
      <c r="BC604" s="178"/>
      <c r="BD604" s="178"/>
      <c r="BE604" s="178"/>
      <c r="BF604" s="178"/>
      <c r="BG604" s="794"/>
      <c r="BH604" s="180"/>
      <c r="BI604" s="193"/>
      <c r="BJ604" s="193"/>
      <c r="BK604" s="193"/>
      <c r="BL604" s="180"/>
      <c r="BM604" s="180"/>
      <c r="BN604" s="180"/>
      <c r="BO604" s="180"/>
      <c r="BP604" s="180"/>
      <c r="BQ604" s="180"/>
      <c r="BR604" s="180"/>
      <c r="BS604" s="180"/>
      <c r="BT604" s="181"/>
      <c r="BU604" s="182"/>
      <c r="BV604" s="183"/>
      <c r="BW604" s="179"/>
    </row>
    <row r="605" spans="2:75" customFormat="1" ht="18.75">
      <c r="B605" s="330" t="s">
        <v>358</v>
      </c>
      <c r="C605" s="331">
        <v>37287622000152</v>
      </c>
      <c r="D605" s="332" t="s">
        <v>13</v>
      </c>
      <c r="E605" s="332" t="s">
        <v>616</v>
      </c>
      <c r="F605" s="332" t="s">
        <v>617</v>
      </c>
      <c r="G605" s="333" t="s">
        <v>34</v>
      </c>
      <c r="H605" s="333" t="s">
        <v>865</v>
      </c>
      <c r="I605" s="333" t="s">
        <v>34</v>
      </c>
      <c r="J605" s="333" t="s">
        <v>608</v>
      </c>
      <c r="K605" s="334" t="s">
        <v>48</v>
      </c>
      <c r="L605" s="335" t="s">
        <v>1418</v>
      </c>
      <c r="M605" s="335" t="s">
        <v>34</v>
      </c>
      <c r="N605" s="334">
        <v>550183</v>
      </c>
      <c r="O605" s="334" t="s">
        <v>1321</v>
      </c>
      <c r="P605" s="338">
        <v>44063</v>
      </c>
      <c r="Q605" s="339">
        <v>8.5234003200000004</v>
      </c>
      <c r="R605" s="339">
        <v>13.272767632359992</v>
      </c>
      <c r="S605" s="334">
        <v>17</v>
      </c>
      <c r="T605" s="336">
        <v>6.3628889567633795E-2</v>
      </c>
      <c r="U605" s="647">
        <v>0.62229273159802323</v>
      </c>
      <c r="V605" s="336">
        <v>6.3048711202250862E-2</v>
      </c>
      <c r="W605" s="647">
        <v>0.54258118307575476</v>
      </c>
      <c r="X605" s="336">
        <v>0.13219360874488939</v>
      </c>
      <c r="Y605" s="647">
        <v>0.85765285381261203</v>
      </c>
      <c r="Z605" s="336"/>
      <c r="AA605" s="647"/>
      <c r="AB605" s="336">
        <v>6.1075248421944235E-2</v>
      </c>
      <c r="AC605" s="340">
        <v>-0.8702825376591331</v>
      </c>
      <c r="AD605" s="813">
        <v>25328809000178</v>
      </c>
      <c r="AE605" s="337" t="s">
        <v>1902</v>
      </c>
      <c r="AF605" s="787" t="s">
        <v>1755</v>
      </c>
      <c r="AG605" s="341" t="s">
        <v>1436</v>
      </c>
      <c r="AH605" s="341" t="s">
        <v>1737</v>
      </c>
      <c r="AI605" s="341">
        <v>500</v>
      </c>
      <c r="AJ605" s="341">
        <v>100</v>
      </c>
      <c r="AK605" s="341">
        <v>100</v>
      </c>
      <c r="AL605" s="336">
        <v>1.7000000000000001E-2</v>
      </c>
      <c r="AM605" s="336">
        <v>0.2</v>
      </c>
      <c r="AN605" s="647" t="s">
        <v>34</v>
      </c>
      <c r="AO605" s="334" t="s">
        <v>1324</v>
      </c>
      <c r="AP605" s="337" t="s">
        <v>1757</v>
      </c>
      <c r="AQ605" s="343" t="s">
        <v>668</v>
      </c>
      <c r="AR605" s="336">
        <v>4.5333333333333302E-3</v>
      </c>
      <c r="AS605" s="336">
        <v>4.5333333333333302E-3</v>
      </c>
      <c r="AT605" s="336" t="s">
        <v>1418</v>
      </c>
      <c r="AX605" s="192"/>
      <c r="AY605" s="178"/>
      <c r="AZ605" s="178"/>
      <c r="BA605" s="178"/>
      <c r="BB605" s="794"/>
      <c r="BC605" s="178"/>
      <c r="BD605" s="178"/>
      <c r="BE605" s="178"/>
      <c r="BF605" s="178"/>
      <c r="BG605" s="794"/>
      <c r="BH605" s="180"/>
      <c r="BI605" s="193"/>
      <c r="BJ605" s="193"/>
      <c r="BK605" s="193"/>
      <c r="BL605" s="180"/>
      <c r="BM605" s="180"/>
      <c r="BN605" s="180"/>
      <c r="BO605" s="180"/>
      <c r="BP605" s="180"/>
      <c r="BQ605" s="180"/>
      <c r="BR605" s="180"/>
      <c r="BS605" s="180"/>
      <c r="BT605" s="181"/>
      <c r="BU605" s="182"/>
      <c r="BV605" s="183"/>
      <c r="BW605" s="179"/>
    </row>
    <row r="606" spans="2:75" customFormat="1" ht="18.75">
      <c r="B606" s="330" t="s">
        <v>1090</v>
      </c>
      <c r="C606" s="331">
        <v>28911598000190</v>
      </c>
      <c r="D606" s="332" t="s">
        <v>13</v>
      </c>
      <c r="E606" s="332" t="s">
        <v>616</v>
      </c>
      <c r="F606" s="332" t="s">
        <v>617</v>
      </c>
      <c r="G606" s="333" t="s">
        <v>34</v>
      </c>
      <c r="H606" s="333" t="s">
        <v>1337</v>
      </c>
      <c r="I606" s="333" t="s">
        <v>34</v>
      </c>
      <c r="J606" s="333" t="s">
        <v>608</v>
      </c>
      <c r="K606" s="334" t="s">
        <v>48</v>
      </c>
      <c r="L606" s="335" t="s">
        <v>1418</v>
      </c>
      <c r="M606" s="335" t="s">
        <v>34</v>
      </c>
      <c r="N606" s="334">
        <v>456561</v>
      </c>
      <c r="O606" s="334" t="s">
        <v>1321</v>
      </c>
      <c r="P606" s="338">
        <v>43058</v>
      </c>
      <c r="Q606" s="339">
        <v>25.654964450000001</v>
      </c>
      <c r="R606" s="339">
        <v>44.697156138759979</v>
      </c>
      <c r="S606" s="334">
        <v>18</v>
      </c>
      <c r="T606" s="336">
        <v>9.3240570773563514E-2</v>
      </c>
      <c r="U606" s="647">
        <v>0.91189599373354868</v>
      </c>
      <c r="V606" s="336">
        <v>9.9833076955690103E-2</v>
      </c>
      <c r="W606" s="647">
        <v>0.85913808501096545</v>
      </c>
      <c r="X606" s="336">
        <v>0.15066340200659911</v>
      </c>
      <c r="Y606" s="647">
        <v>0.97748217877494081</v>
      </c>
      <c r="Z606" s="336">
        <v>0.153716775817764</v>
      </c>
      <c r="AA606" s="647">
        <v>0.80553061176212903</v>
      </c>
      <c r="AB606" s="336">
        <v>5.636130436244878E-2</v>
      </c>
      <c r="AC606" s="340">
        <v>-0.29041833961312502</v>
      </c>
      <c r="AD606" s="813">
        <v>0</v>
      </c>
      <c r="AE606" s="337" t="s">
        <v>1958</v>
      </c>
      <c r="AF606" s="787" t="s">
        <v>1736</v>
      </c>
      <c r="AG606" s="341" t="s">
        <v>1437</v>
      </c>
      <c r="AH606" s="341" t="s">
        <v>1742</v>
      </c>
      <c r="AI606" s="341">
        <v>1000</v>
      </c>
      <c r="AJ606" s="341">
        <v>500</v>
      </c>
      <c r="AK606" s="341">
        <v>1000</v>
      </c>
      <c r="AL606" s="336">
        <v>0.02</v>
      </c>
      <c r="AM606" s="336">
        <v>0.2</v>
      </c>
      <c r="AN606" s="647" t="s">
        <v>64</v>
      </c>
      <c r="AO606" s="334" t="s">
        <v>1324</v>
      </c>
      <c r="AP606" s="337" t="s">
        <v>1757</v>
      </c>
      <c r="AQ606" s="343" t="s">
        <v>674</v>
      </c>
      <c r="AR606" s="336">
        <v>5.4000000000000003E-3</v>
      </c>
      <c r="AS606" s="336">
        <v>5.4000000000000003E-3</v>
      </c>
      <c r="AT606" s="336" t="s">
        <v>1418</v>
      </c>
      <c r="AX606" s="192"/>
      <c r="AY606" s="178"/>
      <c r="AZ606" s="178"/>
      <c r="BA606" s="178"/>
      <c r="BB606" s="794"/>
      <c r="BC606" s="178"/>
      <c r="BD606" s="178"/>
      <c r="BE606" s="178"/>
      <c r="BF606" s="178"/>
      <c r="BG606" s="794"/>
      <c r="BH606" s="180"/>
      <c r="BI606" s="193"/>
      <c r="BJ606" s="193"/>
      <c r="BK606" s="193"/>
      <c r="BL606" s="180"/>
      <c r="BM606" s="180"/>
      <c r="BN606" s="180"/>
      <c r="BO606" s="180"/>
      <c r="BP606" s="180"/>
      <c r="BQ606" s="180"/>
      <c r="BR606" s="180"/>
      <c r="BS606" s="180"/>
      <c r="BT606" s="181"/>
      <c r="BU606" s="182"/>
      <c r="BV606" s="183"/>
      <c r="BW606" s="179"/>
    </row>
    <row r="607" spans="2:75" customFormat="1" ht="18.75">
      <c r="B607" s="330" t="s">
        <v>927</v>
      </c>
      <c r="C607" s="331">
        <v>23799268000130</v>
      </c>
      <c r="D607" s="332" t="s">
        <v>13</v>
      </c>
      <c r="E607" s="332" t="s">
        <v>616</v>
      </c>
      <c r="F607" s="332" t="s">
        <v>619</v>
      </c>
      <c r="G607" s="333" t="s">
        <v>34</v>
      </c>
      <c r="H607" s="333" t="s">
        <v>1338</v>
      </c>
      <c r="I607" s="333" t="s">
        <v>34</v>
      </c>
      <c r="J607" s="333" t="s">
        <v>611</v>
      </c>
      <c r="K607" s="334" t="s">
        <v>48</v>
      </c>
      <c r="L607" s="335" t="s">
        <v>1418</v>
      </c>
      <c r="M607" s="335" t="s">
        <v>34</v>
      </c>
      <c r="N607" s="334">
        <v>429661</v>
      </c>
      <c r="O607" s="334" t="s">
        <v>1321</v>
      </c>
      <c r="P607" s="338">
        <v>42609</v>
      </c>
      <c r="Q607" s="339">
        <v>145.08975899999999</v>
      </c>
      <c r="R607" s="339">
        <v>110.63140882730926</v>
      </c>
      <c r="S607" s="334">
        <v>18</v>
      </c>
      <c r="T607" s="336">
        <v>0.29048945104194046</v>
      </c>
      <c r="U607" s="647">
        <v>2.8409968367772938</v>
      </c>
      <c r="V607" s="336">
        <v>0.27684229387934756</v>
      </c>
      <c r="W607" s="647">
        <v>2.3824344141883054</v>
      </c>
      <c r="X607" s="336">
        <v>1.8158439998596134</v>
      </c>
      <c r="Y607" s="647">
        <v>11.780931040044047</v>
      </c>
      <c r="Z607" s="336">
        <v>2.1681578164156403</v>
      </c>
      <c r="AA607" s="647">
        <v>11.361918586717453</v>
      </c>
      <c r="AB607" s="336">
        <v>0.2849600145293103</v>
      </c>
      <c r="AC607" s="340">
        <v>0.56373123351227916</v>
      </c>
      <c r="AD607" s="813">
        <v>0</v>
      </c>
      <c r="AE607" s="337" t="s">
        <v>1953</v>
      </c>
      <c r="AF607" s="787" t="s">
        <v>1778</v>
      </c>
      <c r="AG607" s="341" t="s">
        <v>59</v>
      </c>
      <c r="AH607" s="341" t="s">
        <v>1742</v>
      </c>
      <c r="AI607" s="341">
        <v>5000</v>
      </c>
      <c r="AJ607" s="341">
        <v>0</v>
      </c>
      <c r="AK607" s="341">
        <v>5000</v>
      </c>
      <c r="AL607" s="336">
        <v>0.02</v>
      </c>
      <c r="AM607" s="336">
        <v>0.2</v>
      </c>
      <c r="AN607" s="647" t="s">
        <v>64</v>
      </c>
      <c r="AO607" s="334" t="s">
        <v>1324</v>
      </c>
      <c r="AP607" s="337" t="s">
        <v>1757</v>
      </c>
      <c r="AQ607" s="343" t="s">
        <v>668</v>
      </c>
      <c r="AR607" s="336">
        <v>4.0000000000000001E-3</v>
      </c>
      <c r="AS607" s="336">
        <v>4.0000000000000001E-3</v>
      </c>
      <c r="AT607" s="336" t="s">
        <v>1418</v>
      </c>
      <c r="AX607" s="192"/>
      <c r="AY607" s="178"/>
      <c r="AZ607" s="178"/>
      <c r="BA607" s="178"/>
      <c r="BB607" s="794"/>
      <c r="BC607" s="178"/>
      <c r="BD607" s="178"/>
      <c r="BE607" s="178"/>
      <c r="BF607" s="178"/>
      <c r="BG607" s="794"/>
      <c r="BH607" s="180"/>
      <c r="BI607" s="193"/>
      <c r="BJ607" s="193"/>
      <c r="BK607" s="193"/>
      <c r="BL607" s="180"/>
      <c r="BM607" s="180"/>
      <c r="BN607" s="180"/>
      <c r="BO607" s="180"/>
      <c r="BP607" s="180"/>
      <c r="BQ607" s="180"/>
      <c r="BR607" s="180"/>
      <c r="BS607" s="180"/>
      <c r="BT607" s="181"/>
      <c r="BU607" s="182"/>
      <c r="BV607" s="183"/>
      <c r="BW607" s="179"/>
    </row>
    <row r="608" spans="2:75" customFormat="1" ht="18.75">
      <c r="B608" s="330" t="s">
        <v>964</v>
      </c>
      <c r="C608" s="331">
        <v>36352424000162</v>
      </c>
      <c r="D608" s="332" t="s">
        <v>14</v>
      </c>
      <c r="E608" s="332" t="s">
        <v>607</v>
      </c>
      <c r="F608" s="332" t="s">
        <v>1418</v>
      </c>
      <c r="G608" s="333" t="s">
        <v>1418</v>
      </c>
      <c r="H608" s="333" t="s">
        <v>34</v>
      </c>
      <c r="I608" s="333" t="s">
        <v>34</v>
      </c>
      <c r="J608" s="333" t="s">
        <v>611</v>
      </c>
      <c r="K608" s="334" t="s">
        <v>49</v>
      </c>
      <c r="L608" s="335" t="s">
        <v>1418</v>
      </c>
      <c r="M608" s="335" t="s">
        <v>1415</v>
      </c>
      <c r="N608" s="334">
        <v>557021</v>
      </c>
      <c r="O608" s="334" t="s">
        <v>1321</v>
      </c>
      <c r="P608" s="338">
        <v>44064</v>
      </c>
      <c r="Q608" s="339">
        <v>16.387549679999999</v>
      </c>
      <c r="R608" s="339">
        <v>24.262215585880011</v>
      </c>
      <c r="S608" s="334">
        <v>19</v>
      </c>
      <c r="T608" s="336">
        <v>-0.35523434904635198</v>
      </c>
      <c r="U608" s="647">
        <v>-3.474204169326677</v>
      </c>
      <c r="V608" s="336">
        <v>-0.35287503514327601</v>
      </c>
      <c r="W608" s="647">
        <v>-3.0367528597333475</v>
      </c>
      <c r="X608" s="336">
        <v>-0.14049528466213779</v>
      </c>
      <c r="Y608" s="647">
        <v>-0.91151291640910104</v>
      </c>
      <c r="Z608" s="336"/>
      <c r="AA608" s="647"/>
      <c r="AB608" s="336">
        <v>0.23687736937895532</v>
      </c>
      <c r="AC608" s="340">
        <v>-1.9802502440826759</v>
      </c>
      <c r="AD608" s="813">
        <v>36327593000142</v>
      </c>
      <c r="AE608" s="337" t="s">
        <v>1970</v>
      </c>
      <c r="AF608" s="787" t="s">
        <v>1736</v>
      </c>
      <c r="AG608" s="341" t="s">
        <v>1437</v>
      </c>
      <c r="AH608" s="341" t="s">
        <v>1737</v>
      </c>
      <c r="AI608" s="341">
        <v>1000</v>
      </c>
      <c r="AJ608" s="341">
        <v>1000</v>
      </c>
      <c r="AK608" s="341">
        <v>1000</v>
      </c>
      <c r="AL608" s="336">
        <v>1.2E-2</v>
      </c>
      <c r="AM608" s="336">
        <v>0</v>
      </c>
      <c r="AN608" s="647" t="s">
        <v>34</v>
      </c>
      <c r="AO608" s="334" t="s">
        <v>1324</v>
      </c>
      <c r="AP608" s="337" t="s">
        <v>1739</v>
      </c>
      <c r="AQ608" s="343" t="s">
        <v>687</v>
      </c>
      <c r="AR608" s="336">
        <v>3.2000000000000002E-3</v>
      </c>
      <c r="AS608" s="336">
        <v>3.2000000000000002E-3</v>
      </c>
      <c r="AT608" s="336" t="s">
        <v>1418</v>
      </c>
      <c r="AX608" s="192"/>
      <c r="AY608" s="178"/>
      <c r="AZ608" s="178"/>
      <c r="BA608" s="178"/>
      <c r="BB608" s="794"/>
      <c r="BC608" s="178"/>
      <c r="BD608" s="178"/>
      <c r="BE608" s="178"/>
      <c r="BF608" s="178"/>
      <c r="BG608" s="794"/>
      <c r="BH608" s="180"/>
      <c r="BI608" s="193"/>
      <c r="BJ608" s="193"/>
      <c r="BK608" s="193"/>
      <c r="BL608" s="180"/>
      <c r="BM608" s="180"/>
      <c r="BN608" s="180"/>
      <c r="BO608" s="180"/>
      <c r="BP608" s="180"/>
      <c r="BQ608" s="180"/>
      <c r="BR608" s="180"/>
      <c r="BS608" s="180"/>
      <c r="BT608" s="181"/>
      <c r="BU608" s="182"/>
      <c r="BV608" s="183"/>
      <c r="BW608" s="179"/>
    </row>
    <row r="609" spans="2:75" customFormat="1" ht="18.75">
      <c r="B609" s="330" t="s">
        <v>1236</v>
      </c>
      <c r="C609" s="331">
        <v>17439235000187</v>
      </c>
      <c r="D609" s="332" t="s">
        <v>14</v>
      </c>
      <c r="E609" s="332" t="s">
        <v>614</v>
      </c>
      <c r="F609" s="332" t="s">
        <v>1418</v>
      </c>
      <c r="G609" s="333" t="s">
        <v>1418</v>
      </c>
      <c r="H609" s="333" t="s">
        <v>1338</v>
      </c>
      <c r="I609" s="333" t="s">
        <v>34</v>
      </c>
      <c r="J609" s="333" t="s">
        <v>608</v>
      </c>
      <c r="K609" s="334" t="s">
        <v>48</v>
      </c>
      <c r="L609" s="335" t="s">
        <v>1418</v>
      </c>
      <c r="M609" s="335" t="s">
        <v>34</v>
      </c>
      <c r="N609" s="334">
        <v>331945</v>
      </c>
      <c r="O609" s="334" t="s">
        <v>1321</v>
      </c>
      <c r="P609" s="338">
        <v>41361</v>
      </c>
      <c r="Q609" s="339">
        <v>60.895038</v>
      </c>
      <c r="R609" s="339">
        <v>48.264666557768884</v>
      </c>
      <c r="S609" s="334">
        <v>19</v>
      </c>
      <c r="T609" s="336">
        <v>0.19145721194770582</v>
      </c>
      <c r="U609" s="647">
        <v>1.8724581273799867</v>
      </c>
      <c r="V609" s="336">
        <v>0.20615351900670453</v>
      </c>
      <c r="W609" s="647">
        <v>1.7741047850934435</v>
      </c>
      <c r="X609" s="336">
        <v>0.27275359381559716</v>
      </c>
      <c r="Y609" s="647">
        <v>1.7695855370363098</v>
      </c>
      <c r="Z609" s="336">
        <v>0.34472508516330325</v>
      </c>
      <c r="AA609" s="647">
        <v>1.806482130945511</v>
      </c>
      <c r="AB609" s="336">
        <v>0.23236531354968371</v>
      </c>
      <c r="AC609" s="340">
        <v>0.38711494519343898</v>
      </c>
      <c r="AD609" s="813">
        <v>0</v>
      </c>
      <c r="AE609" s="337" t="s">
        <v>1856</v>
      </c>
      <c r="AF609" s="787" t="s">
        <v>1755</v>
      </c>
      <c r="AG609" s="341" t="s">
        <v>1436</v>
      </c>
      <c r="AH609" s="341" t="s">
        <v>1742</v>
      </c>
      <c r="AI609" s="341">
        <v>1000</v>
      </c>
      <c r="AJ609" s="341">
        <v>500</v>
      </c>
      <c r="AK609" s="341">
        <v>500</v>
      </c>
      <c r="AL609" s="336">
        <v>1.8000000000000002E-2</v>
      </c>
      <c r="AM609" s="336">
        <v>0.2</v>
      </c>
      <c r="AN609" s="647" t="s">
        <v>666</v>
      </c>
      <c r="AO609" s="334" t="s">
        <v>1324</v>
      </c>
      <c r="AP609" s="337" t="s">
        <v>1739</v>
      </c>
      <c r="AQ609" s="343" t="s">
        <v>670</v>
      </c>
      <c r="AR609" s="336">
        <v>4.6666666666666697E-3</v>
      </c>
      <c r="AS609" s="336">
        <v>4.6666666666666697E-3</v>
      </c>
      <c r="AT609" s="336" t="s">
        <v>1418</v>
      </c>
      <c r="AX609" s="192"/>
      <c r="AY609" s="178"/>
      <c r="AZ609" s="178"/>
      <c r="BA609" s="178"/>
      <c r="BB609" s="794"/>
      <c r="BC609" s="178"/>
      <c r="BD609" s="178"/>
      <c r="BE609" s="178"/>
      <c r="BF609" s="178"/>
      <c r="BG609" s="794"/>
      <c r="BH609" s="180"/>
      <c r="BI609" s="193"/>
      <c r="BJ609" s="193"/>
      <c r="BK609" s="193"/>
      <c r="BL609" s="180"/>
      <c r="BM609" s="180"/>
      <c r="BN609" s="180"/>
      <c r="BO609" s="180"/>
      <c r="BP609" s="180"/>
      <c r="BQ609" s="180"/>
      <c r="BR609" s="180"/>
      <c r="BS609" s="180"/>
      <c r="BT609" s="181"/>
      <c r="BU609" s="182"/>
      <c r="BV609" s="183"/>
      <c r="BW609" s="179"/>
    </row>
    <row r="610" spans="2:75" customFormat="1" ht="18.75">
      <c r="B610" s="330" t="s">
        <v>62</v>
      </c>
      <c r="C610" s="331">
        <v>9550197000107</v>
      </c>
      <c r="D610" s="332" t="s">
        <v>14</v>
      </c>
      <c r="E610" s="332" t="s">
        <v>607</v>
      </c>
      <c r="F610" s="332" t="s">
        <v>1418</v>
      </c>
      <c r="G610" s="333" t="s">
        <v>1418</v>
      </c>
      <c r="H610" s="333" t="s">
        <v>34</v>
      </c>
      <c r="I610" s="333" t="s">
        <v>34</v>
      </c>
      <c r="J610" s="333" t="s">
        <v>608</v>
      </c>
      <c r="K610" s="334" t="s">
        <v>48</v>
      </c>
      <c r="L610" s="335" t="s">
        <v>1418</v>
      </c>
      <c r="M610" s="335" t="s">
        <v>1415</v>
      </c>
      <c r="N610" s="334">
        <v>213691</v>
      </c>
      <c r="O610" s="334" t="s">
        <v>1321</v>
      </c>
      <c r="P610" s="338">
        <v>39631</v>
      </c>
      <c r="Q610" s="339">
        <v>389.712851</v>
      </c>
      <c r="R610" s="339">
        <v>373.43654651807242</v>
      </c>
      <c r="S610" s="334">
        <v>20</v>
      </c>
      <c r="T610" s="336">
        <v>5.4186359976958309E-2</v>
      </c>
      <c r="U610" s="647">
        <v>0.52994446696375286</v>
      </c>
      <c r="V610" s="336">
        <v>0.10114575781536805</v>
      </c>
      <c r="W610" s="647">
        <v>0.87043468283610126</v>
      </c>
      <c r="X610" s="336">
        <v>0.20419329255917895</v>
      </c>
      <c r="Y610" s="647">
        <v>1.3247763016345058</v>
      </c>
      <c r="Z610" s="336">
        <v>0.20052635442940403</v>
      </c>
      <c r="AA610" s="647">
        <v>1.0508294628131305</v>
      </c>
      <c r="AB610" s="336">
        <v>0.23884622565864702</v>
      </c>
      <c r="AC610" s="340">
        <v>-6.3035015647312745E-2</v>
      </c>
      <c r="AD610" s="813">
        <v>0</v>
      </c>
      <c r="AE610" s="337" t="s">
        <v>1815</v>
      </c>
      <c r="AF610" s="787" t="s">
        <v>1780</v>
      </c>
      <c r="AG610" s="341" t="s">
        <v>719</v>
      </c>
      <c r="AH610" s="341" t="s">
        <v>1742</v>
      </c>
      <c r="AI610" s="341">
        <v>500</v>
      </c>
      <c r="AJ610" s="341">
        <v>100</v>
      </c>
      <c r="AK610" s="341">
        <v>500</v>
      </c>
      <c r="AL610" s="336">
        <v>0.02</v>
      </c>
      <c r="AM610" s="336">
        <v>0.2</v>
      </c>
      <c r="AN610" s="647" t="s">
        <v>666</v>
      </c>
      <c r="AO610" s="334" t="s">
        <v>1324</v>
      </c>
      <c r="AP610" s="337" t="s">
        <v>1739</v>
      </c>
      <c r="AQ610" s="343" t="s">
        <v>681</v>
      </c>
      <c r="AR610" s="336">
        <v>3.3333333333333301E-3</v>
      </c>
      <c r="AS610" s="336">
        <v>3.3333333333333301E-3</v>
      </c>
      <c r="AT610" s="336" t="s">
        <v>1418</v>
      </c>
      <c r="AX610" s="192"/>
      <c r="AY610" s="178"/>
      <c r="AZ610" s="178"/>
      <c r="BA610" s="178"/>
      <c r="BB610" s="794"/>
      <c r="BC610" s="178"/>
      <c r="BD610" s="178"/>
      <c r="BE610" s="178"/>
      <c r="BF610" s="178"/>
      <c r="BG610" s="794"/>
      <c r="BH610" s="180"/>
      <c r="BI610" s="193"/>
      <c r="BJ610" s="193"/>
      <c r="BK610" s="193"/>
      <c r="BL610" s="180"/>
      <c r="BM610" s="180"/>
      <c r="BN610" s="180"/>
      <c r="BO610" s="180"/>
      <c r="BP610" s="180"/>
      <c r="BQ610" s="180"/>
      <c r="BR610" s="180"/>
      <c r="BS610" s="180"/>
      <c r="BT610" s="181"/>
      <c r="BU610" s="182"/>
      <c r="BV610" s="183"/>
      <c r="BW610" s="179"/>
    </row>
    <row r="611" spans="2:75" customFormat="1" ht="18.75">
      <c r="B611" s="330" t="s">
        <v>494</v>
      </c>
      <c r="C611" s="331">
        <v>37608764000174</v>
      </c>
      <c r="D611" s="332" t="s">
        <v>11</v>
      </c>
      <c r="E611" s="332" t="s">
        <v>661</v>
      </c>
      <c r="F611" s="332" t="s">
        <v>1418</v>
      </c>
      <c r="G611" s="333" t="s">
        <v>1418</v>
      </c>
      <c r="H611" s="333" t="s">
        <v>34</v>
      </c>
      <c r="I611" s="333" t="s">
        <v>34</v>
      </c>
      <c r="J611" s="333" t="s">
        <v>611</v>
      </c>
      <c r="K611" s="334" t="s">
        <v>48</v>
      </c>
      <c r="L611" s="335" t="s">
        <v>1418</v>
      </c>
      <c r="M611" s="335" t="s">
        <v>34</v>
      </c>
      <c r="N611" s="334">
        <v>559199</v>
      </c>
      <c r="O611" s="334" t="s">
        <v>1321</v>
      </c>
      <c r="P611" s="338">
        <v>44124</v>
      </c>
      <c r="Q611" s="339">
        <v>0</v>
      </c>
      <c r="R611" s="339">
        <v>0</v>
      </c>
      <c r="S611" s="334">
        <v>20</v>
      </c>
      <c r="T611" s="336"/>
      <c r="U611" s="647"/>
      <c r="V611" s="336"/>
      <c r="W611" s="647"/>
      <c r="X611" s="336"/>
      <c r="Y611" s="647"/>
      <c r="Z611" s="336"/>
      <c r="AA611" s="647"/>
      <c r="AB611" s="336"/>
      <c r="AC611" s="340"/>
      <c r="AD611" s="813">
        <v>0</v>
      </c>
      <c r="AE611" s="337" t="s">
        <v>2655</v>
      </c>
      <c r="AF611" s="787" t="s">
        <v>1951</v>
      </c>
      <c r="AG611" s="341" t="s">
        <v>976</v>
      </c>
      <c r="AH611" s="341" t="s">
        <v>1812</v>
      </c>
      <c r="AI611" s="341">
        <v>1000</v>
      </c>
      <c r="AJ611" s="341">
        <v>100</v>
      </c>
      <c r="AK611" s="341">
        <v>1000</v>
      </c>
      <c r="AL611" s="336">
        <v>1.15E-2</v>
      </c>
      <c r="AM611" s="336">
        <v>0.2</v>
      </c>
      <c r="AN611" s="647" t="s">
        <v>64</v>
      </c>
      <c r="AO611" s="334" t="s">
        <v>1324</v>
      </c>
      <c r="AP611" s="337" t="s">
        <v>1757</v>
      </c>
      <c r="AQ611" s="343" t="s">
        <v>679</v>
      </c>
      <c r="AR611" s="336">
        <v>2.3E-3</v>
      </c>
      <c r="AS611" s="336">
        <v>2.3E-3</v>
      </c>
      <c r="AT611" s="336" t="s">
        <v>1418</v>
      </c>
      <c r="AX611" s="192"/>
      <c r="AY611" s="178"/>
      <c r="AZ611" s="178"/>
      <c r="BA611" s="178"/>
      <c r="BB611" s="794"/>
      <c r="BC611" s="178"/>
      <c r="BD611" s="178"/>
      <c r="BE611" s="178"/>
      <c r="BF611" s="178"/>
      <c r="BG611" s="794"/>
      <c r="BH611" s="180"/>
      <c r="BI611" s="193"/>
      <c r="BJ611" s="193"/>
      <c r="BK611" s="193"/>
      <c r="BL611" s="180"/>
      <c r="BM611" s="180"/>
      <c r="BN611" s="180"/>
      <c r="BO611" s="180"/>
      <c r="BP611" s="180"/>
      <c r="BQ611" s="180"/>
      <c r="BR611" s="180"/>
      <c r="BS611" s="180"/>
      <c r="BT611" s="181"/>
      <c r="BU611" s="182"/>
      <c r="BV611" s="183"/>
      <c r="BW611" s="179"/>
    </row>
    <row r="612" spans="2:75" customFormat="1" ht="18.75">
      <c r="B612" s="330" t="s">
        <v>1091</v>
      </c>
      <c r="C612" s="331">
        <v>17703320000100</v>
      </c>
      <c r="D612" s="332" t="s">
        <v>14</v>
      </c>
      <c r="E612" s="332" t="s">
        <v>607</v>
      </c>
      <c r="F612" s="332" t="s">
        <v>1418</v>
      </c>
      <c r="G612" s="333" t="s">
        <v>1418</v>
      </c>
      <c r="H612" s="333" t="s">
        <v>34</v>
      </c>
      <c r="I612" s="333" t="s">
        <v>34</v>
      </c>
      <c r="J612" s="333" t="s">
        <v>611</v>
      </c>
      <c r="K612" s="334" t="s">
        <v>1418</v>
      </c>
      <c r="L612" s="335" t="s">
        <v>1418</v>
      </c>
      <c r="M612" s="335" t="s">
        <v>34</v>
      </c>
      <c r="N612" s="334">
        <v>336408</v>
      </c>
      <c r="O612" s="334" t="s">
        <v>1321</v>
      </c>
      <c r="P612" s="338">
        <v>41416</v>
      </c>
      <c r="Q612" s="339">
        <v>4.2098519999999997</v>
      </c>
      <c r="R612" s="339">
        <v>3.9983832589641417</v>
      </c>
      <c r="S612" s="334">
        <v>20</v>
      </c>
      <c r="T612" s="336">
        <v>-0.29146194881106202</v>
      </c>
      <c r="U612" s="647">
        <v>-2.8505078984559105</v>
      </c>
      <c r="V612" s="336">
        <v>-0.32317866042923782</v>
      </c>
      <c r="W612" s="647">
        <v>-2.7811934070790869</v>
      </c>
      <c r="X612" s="336">
        <v>-0.13607707387533252</v>
      </c>
      <c r="Y612" s="647">
        <v>-0.88284820919650142</v>
      </c>
      <c r="Z612" s="336">
        <v>0.28621088935717487</v>
      </c>
      <c r="AA612" s="647">
        <v>1.4998469202229052</v>
      </c>
      <c r="AB612" s="336">
        <v>0.20705888605788064</v>
      </c>
      <c r="AC612" s="340">
        <v>-2.1220054940963857</v>
      </c>
      <c r="AD612" s="813">
        <v>17703461000123</v>
      </c>
      <c r="AE612" s="337" t="s">
        <v>1830</v>
      </c>
      <c r="AF612" s="787" t="s">
        <v>1736</v>
      </c>
      <c r="AG612" s="341" t="s">
        <v>1437</v>
      </c>
      <c r="AH612" s="341" t="s">
        <v>1742</v>
      </c>
      <c r="AI612" s="341">
        <v>20000</v>
      </c>
      <c r="AJ612" s="341">
        <v>5000</v>
      </c>
      <c r="AK612" s="341">
        <v>5000</v>
      </c>
      <c r="AL612" s="336">
        <v>0.02</v>
      </c>
      <c r="AM612" s="336">
        <v>0.2</v>
      </c>
      <c r="AN612" s="647" t="s">
        <v>2152</v>
      </c>
      <c r="AO612" s="334" t="s">
        <v>1324</v>
      </c>
      <c r="AP612" s="337" t="s">
        <v>1739</v>
      </c>
      <c r="AQ612" s="343" t="s">
        <v>659</v>
      </c>
      <c r="AR612" s="336">
        <v>5.3340000000000002E-3</v>
      </c>
      <c r="AS612" s="336">
        <v>5.3340000000000002E-3</v>
      </c>
      <c r="AT612" s="336" t="s">
        <v>1418</v>
      </c>
      <c r="AX612" s="192"/>
      <c r="AY612" s="178"/>
      <c r="AZ612" s="178"/>
      <c r="BA612" s="178"/>
      <c r="BB612" s="794"/>
      <c r="BC612" s="178"/>
      <c r="BD612" s="178"/>
      <c r="BE612" s="178"/>
      <c r="BF612" s="178"/>
      <c r="BG612" s="794"/>
      <c r="BH612" s="180"/>
      <c r="BI612" s="193"/>
      <c r="BJ612" s="193"/>
      <c r="BK612" s="193"/>
      <c r="BL612" s="180"/>
      <c r="BM612" s="180"/>
      <c r="BN612" s="180"/>
      <c r="BO612" s="180"/>
      <c r="BP612" s="180"/>
      <c r="BQ612" s="180"/>
      <c r="BR612" s="180"/>
      <c r="BS612" s="180"/>
      <c r="BT612" s="181"/>
      <c r="BU612" s="182"/>
      <c r="BV612" s="183"/>
      <c r="BW612" s="179"/>
    </row>
    <row r="613" spans="2:75" customFormat="1" ht="18.75">
      <c r="B613" s="330" t="s">
        <v>54</v>
      </c>
      <c r="C613" s="331">
        <v>18832847000106</v>
      </c>
      <c r="D613" s="332" t="s">
        <v>14</v>
      </c>
      <c r="E613" s="332" t="s">
        <v>614</v>
      </c>
      <c r="F613" s="332" t="s">
        <v>1418</v>
      </c>
      <c r="G613" s="333" t="s">
        <v>1418</v>
      </c>
      <c r="H613" s="333" t="s">
        <v>1338</v>
      </c>
      <c r="I613" s="333" t="s">
        <v>34</v>
      </c>
      <c r="J613" s="333" t="s">
        <v>608</v>
      </c>
      <c r="K613" s="334" t="s">
        <v>48</v>
      </c>
      <c r="L613" s="335" t="s">
        <v>1418</v>
      </c>
      <c r="M613" s="335" t="s">
        <v>1415</v>
      </c>
      <c r="N613" s="334">
        <v>350729</v>
      </c>
      <c r="O613" s="334" t="s">
        <v>1324</v>
      </c>
      <c r="P613" s="338">
        <v>41571</v>
      </c>
      <c r="Q613" s="339">
        <v>253.86721900000001</v>
      </c>
      <c r="R613" s="339">
        <v>210.80729283999995</v>
      </c>
      <c r="S613" s="334">
        <v>20</v>
      </c>
      <c r="T613" s="336">
        <v>0.22974520060938031</v>
      </c>
      <c r="U613" s="647">
        <v>2.2469159752784882</v>
      </c>
      <c r="V613" s="336">
        <v>0.12820691293334208</v>
      </c>
      <c r="W613" s="647">
        <v>1.1033161054587841</v>
      </c>
      <c r="X613" s="336">
        <v>0.11125479192190535</v>
      </c>
      <c r="Y613" s="647">
        <v>0.72180486407849365</v>
      </c>
      <c r="Z613" s="336">
        <v>0.98663625548604528</v>
      </c>
      <c r="AA613" s="647">
        <v>5.1703251140954825</v>
      </c>
      <c r="AB613" s="336">
        <v>0.64268204823775266</v>
      </c>
      <c r="AC613" s="340">
        <v>1.8680278341675932E-2</v>
      </c>
      <c r="AD613" s="813">
        <v>0</v>
      </c>
      <c r="AE613" s="337" t="s">
        <v>1895</v>
      </c>
      <c r="AF613" s="787" t="s">
        <v>1736</v>
      </c>
      <c r="AG613" s="341" t="s">
        <v>1437</v>
      </c>
      <c r="AH613" s="341" t="s">
        <v>1742</v>
      </c>
      <c r="AI613" s="341">
        <v>500000</v>
      </c>
      <c r="AJ613" s="341">
        <v>1000</v>
      </c>
      <c r="AK613" s="341">
        <v>5000</v>
      </c>
      <c r="AL613" s="336">
        <v>0.04</v>
      </c>
      <c r="AM613" s="336">
        <v>0.2</v>
      </c>
      <c r="AN613" s="647" t="s">
        <v>34</v>
      </c>
      <c r="AO613" s="334" t="s">
        <v>1324</v>
      </c>
      <c r="AP613" s="337" t="s">
        <v>1757</v>
      </c>
      <c r="AQ613" s="343" t="s">
        <v>674</v>
      </c>
      <c r="AR613" s="336">
        <v>3.3333333333333301E-3</v>
      </c>
      <c r="AS613" s="336">
        <v>3.3333333333333301E-3</v>
      </c>
      <c r="AT613" s="336" t="s">
        <v>1418</v>
      </c>
      <c r="AW613" s="192"/>
      <c r="AX613" s="192"/>
      <c r="AY613" s="178"/>
      <c r="AZ613" s="178"/>
      <c r="BA613" s="178"/>
      <c r="BB613" s="794"/>
      <c r="BC613" s="178"/>
      <c r="BD613" s="178"/>
      <c r="BE613" s="178"/>
      <c r="BF613" s="178"/>
      <c r="BG613" s="794"/>
      <c r="BH613" s="180"/>
      <c r="BI613" s="193"/>
      <c r="BJ613" s="193"/>
      <c r="BK613" s="193"/>
      <c r="BL613" s="212"/>
      <c r="BM613" s="180"/>
      <c r="BN613" s="180"/>
      <c r="BO613" s="180"/>
      <c r="BP613" s="180"/>
      <c r="BQ613" s="180"/>
      <c r="BR613" s="180"/>
      <c r="BS613" s="180"/>
      <c r="BT613" s="181"/>
      <c r="BU613" s="182"/>
      <c r="BV613" s="183"/>
      <c r="BW613" s="179"/>
    </row>
    <row r="614" spans="2:75" customFormat="1" ht="18.75">
      <c r="B614" s="330" t="s">
        <v>202</v>
      </c>
      <c r="C614" s="331">
        <v>26846429000198</v>
      </c>
      <c r="D614" s="332" t="s">
        <v>14</v>
      </c>
      <c r="E614" s="332" t="s">
        <v>607</v>
      </c>
      <c r="F614" s="332" t="s">
        <v>1418</v>
      </c>
      <c r="G614" s="333" t="s">
        <v>1418</v>
      </c>
      <c r="H614" s="333" t="s">
        <v>34</v>
      </c>
      <c r="I614" s="333" t="s">
        <v>34</v>
      </c>
      <c r="J614" s="333" t="s">
        <v>608</v>
      </c>
      <c r="K614" s="334" t="s">
        <v>48</v>
      </c>
      <c r="L614" s="335" t="s">
        <v>1418</v>
      </c>
      <c r="M614" s="335" t="s">
        <v>34</v>
      </c>
      <c r="N614" s="334">
        <v>434213</v>
      </c>
      <c r="O614" s="334" t="s">
        <v>1321</v>
      </c>
      <c r="P614" s="338">
        <v>42706</v>
      </c>
      <c r="Q614" s="339">
        <v>26.447198</v>
      </c>
      <c r="R614" s="339">
        <v>32.649716760956167</v>
      </c>
      <c r="S614" s="334">
        <v>21</v>
      </c>
      <c r="T614" s="336">
        <v>-0.31704995148148085</v>
      </c>
      <c r="U614" s="647">
        <v>-3.1007594459229928</v>
      </c>
      <c r="V614" s="336">
        <v>-0.36200311157266796</v>
      </c>
      <c r="W614" s="647">
        <v>-3.1153067653378224</v>
      </c>
      <c r="X614" s="336">
        <v>-0.2669566607738928</v>
      </c>
      <c r="Y614" s="647">
        <v>-1.7319758809131232</v>
      </c>
      <c r="Z614" s="336">
        <v>-9.848010410975272E-3</v>
      </c>
      <c r="AA614" s="647">
        <v>-5.1607079375626475E-2</v>
      </c>
      <c r="AB614" s="336">
        <v>0.26691774407695357</v>
      </c>
      <c r="AC614" s="340">
        <v>-1.7915801986617343</v>
      </c>
      <c r="AD614" s="813">
        <v>0</v>
      </c>
      <c r="AE614" s="337" t="s">
        <v>1959</v>
      </c>
      <c r="AF614" s="787" t="s">
        <v>1873</v>
      </c>
      <c r="AG614" s="341" t="s">
        <v>1438</v>
      </c>
      <c r="AH614" s="341" t="s">
        <v>1737</v>
      </c>
      <c r="AI614" s="341">
        <v>10000</v>
      </c>
      <c r="AJ614" s="341">
        <v>5000</v>
      </c>
      <c r="AK614" s="341">
        <v>5000</v>
      </c>
      <c r="AL614" s="336">
        <v>0.02</v>
      </c>
      <c r="AM614" s="336">
        <v>0.2</v>
      </c>
      <c r="AN614" s="647" t="s">
        <v>34</v>
      </c>
      <c r="AO614" s="334" t="s">
        <v>1324</v>
      </c>
      <c r="AP614" s="337" t="s">
        <v>1739</v>
      </c>
      <c r="AQ614" s="343" t="s">
        <v>687</v>
      </c>
      <c r="AR614" s="336">
        <v>4.0000000000000001E-3</v>
      </c>
      <c r="AS614" s="336">
        <v>4.0000000000000001E-3</v>
      </c>
      <c r="AT614" s="336" t="s">
        <v>1418</v>
      </c>
      <c r="AW614" s="192"/>
      <c r="AX614" s="192"/>
      <c r="AY614" s="178"/>
      <c r="AZ614" s="178"/>
      <c r="BA614" s="178"/>
      <c r="BB614" s="794"/>
      <c r="BC614" s="178"/>
      <c r="BD614" s="178"/>
      <c r="BE614" s="178"/>
      <c r="BF614" s="178"/>
      <c r="BG614" s="794"/>
      <c r="BH614" s="180"/>
      <c r="BI614" s="193"/>
      <c r="BJ614" s="193"/>
      <c r="BK614" s="193"/>
      <c r="BL614" s="212"/>
      <c r="BM614" s="180"/>
      <c r="BN614" s="180"/>
      <c r="BO614" s="180"/>
      <c r="BP614" s="180"/>
      <c r="BQ614" s="180"/>
      <c r="BR614" s="180"/>
      <c r="BS614" s="180"/>
      <c r="BT614" s="181"/>
      <c r="BU614" s="182"/>
      <c r="BV614" s="183"/>
      <c r="BW614" s="179"/>
    </row>
    <row r="615" spans="2:75" customFormat="1" ht="18.75">
      <c r="B615" s="330" t="s">
        <v>767</v>
      </c>
      <c r="C615" s="331">
        <v>44613740000179</v>
      </c>
      <c r="D615" s="332" t="s">
        <v>13</v>
      </c>
      <c r="E615" s="332" t="s">
        <v>615</v>
      </c>
      <c r="F615" s="332" t="s">
        <v>619</v>
      </c>
      <c r="G615" s="333" t="s">
        <v>34</v>
      </c>
      <c r="H615" s="333" t="s">
        <v>1338</v>
      </c>
      <c r="I615" s="333" t="s">
        <v>34</v>
      </c>
      <c r="J615" s="333" t="s">
        <v>1418</v>
      </c>
      <c r="K615" s="334" t="s">
        <v>48</v>
      </c>
      <c r="L615" s="335" t="s">
        <v>1418</v>
      </c>
      <c r="M615" s="335" t="s">
        <v>34</v>
      </c>
      <c r="N615" s="334">
        <v>637157</v>
      </c>
      <c r="O615" s="334" t="s">
        <v>1321</v>
      </c>
      <c r="P615" s="338">
        <v>44581</v>
      </c>
      <c r="Q615" s="339">
        <v>6.3835573099999996</v>
      </c>
      <c r="R615" s="339">
        <v>6.363620308333334</v>
      </c>
      <c r="S615" s="334">
        <v>21</v>
      </c>
      <c r="T615" s="336"/>
      <c r="U615" s="647"/>
      <c r="V615" s="336"/>
      <c r="W615" s="647"/>
      <c r="X615" s="336"/>
      <c r="Y615" s="647"/>
      <c r="Z615" s="336"/>
      <c r="AA615" s="647"/>
      <c r="AB615" s="336">
        <v>1.876593612682239E-2</v>
      </c>
      <c r="AC615" s="340"/>
      <c r="AD615" s="813">
        <v>44574244000153</v>
      </c>
      <c r="AE615" s="337" t="s">
        <v>1993</v>
      </c>
      <c r="AF615" s="787" t="s">
        <v>1755</v>
      </c>
      <c r="AG615" s="341" t="s">
        <v>1436</v>
      </c>
      <c r="AH615" s="341" t="s">
        <v>1742</v>
      </c>
      <c r="AI615" s="341">
        <v>1000</v>
      </c>
      <c r="AJ615" s="341">
        <v>500</v>
      </c>
      <c r="AK615" s="341">
        <v>500</v>
      </c>
      <c r="AL615" s="336">
        <v>0</v>
      </c>
      <c r="AM615" s="336">
        <v>0</v>
      </c>
      <c r="AN615" s="647" t="s">
        <v>2152</v>
      </c>
      <c r="AO615" s="334" t="s">
        <v>1324</v>
      </c>
      <c r="AP615" s="337" t="s">
        <v>1757</v>
      </c>
      <c r="AQ615" s="343" t="s">
        <v>668</v>
      </c>
      <c r="AR615" s="336">
        <v>4.0000000000000001E-3</v>
      </c>
      <c r="AS615" s="336">
        <v>4.0000000000000001E-3</v>
      </c>
      <c r="AT615" s="336" t="s">
        <v>1418</v>
      </c>
      <c r="AW615" s="192"/>
      <c r="AX615" s="192"/>
      <c r="AY615" s="178"/>
      <c r="AZ615" s="178"/>
      <c r="BA615" s="178"/>
      <c r="BB615" s="794"/>
      <c r="BC615" s="178"/>
      <c r="BD615" s="178"/>
      <c r="BE615" s="178"/>
      <c r="BF615" s="178"/>
      <c r="BG615" s="794"/>
      <c r="BH615" s="180"/>
      <c r="BI615" s="193"/>
      <c r="BJ615" s="193"/>
      <c r="BK615" s="193"/>
      <c r="BL615" s="212"/>
      <c r="BM615" s="180"/>
      <c r="BN615" s="180"/>
      <c r="BO615" s="180"/>
      <c r="BP615" s="180"/>
      <c r="BQ615" s="180"/>
      <c r="BR615" s="180"/>
      <c r="BS615" s="180"/>
      <c r="BT615" s="181"/>
      <c r="BU615" s="182"/>
      <c r="BV615" s="183"/>
      <c r="BW615" s="179"/>
    </row>
    <row r="616" spans="2:75" customFormat="1" ht="18.75">
      <c r="B616" s="330" t="s">
        <v>116</v>
      </c>
      <c r="C616" s="331">
        <v>9528698000197</v>
      </c>
      <c r="D616" s="332" t="s">
        <v>13</v>
      </c>
      <c r="E616" s="332" t="s">
        <v>615</v>
      </c>
      <c r="F616" s="332" t="s">
        <v>619</v>
      </c>
      <c r="G616" s="333" t="s">
        <v>1418</v>
      </c>
      <c r="H616" s="333" t="s">
        <v>1337</v>
      </c>
      <c r="I616" s="333" t="s">
        <v>34</v>
      </c>
      <c r="J616" s="333" t="s">
        <v>611</v>
      </c>
      <c r="K616" s="334" t="s">
        <v>48</v>
      </c>
      <c r="L616" s="335" t="s">
        <v>1418</v>
      </c>
      <c r="M616" s="335" t="s">
        <v>1415</v>
      </c>
      <c r="N616" s="334">
        <v>210269</v>
      </c>
      <c r="O616" s="334" t="s">
        <v>1321</v>
      </c>
      <c r="P616" s="338">
        <v>39600</v>
      </c>
      <c r="Q616" s="339">
        <v>58.963709000000001</v>
      </c>
      <c r="R616" s="339">
        <v>67.724723048000016</v>
      </c>
      <c r="S616" s="334">
        <v>21</v>
      </c>
      <c r="T616" s="336">
        <v>0.15033996950084427</v>
      </c>
      <c r="U616" s="647">
        <v>1.4703300800118455</v>
      </c>
      <c r="V616" s="336">
        <v>0.15198940763749591</v>
      </c>
      <c r="W616" s="647">
        <v>1.307982209920123</v>
      </c>
      <c r="X616" s="336">
        <v>0.18935073377286105</v>
      </c>
      <c r="Y616" s="647">
        <v>1.2284799449359514</v>
      </c>
      <c r="Z616" s="336">
        <v>0.17541155601574343</v>
      </c>
      <c r="AA616" s="647">
        <v>0.91921898098502641</v>
      </c>
      <c r="AB616" s="336">
        <v>2.4566397918724121E-2</v>
      </c>
      <c r="AC616" s="340">
        <v>1.456785580402751</v>
      </c>
      <c r="AD616" s="813">
        <v>0</v>
      </c>
      <c r="AE616" s="337" t="s">
        <v>1809</v>
      </c>
      <c r="AF616" s="787" t="s">
        <v>1780</v>
      </c>
      <c r="AG616" s="341" t="s">
        <v>719</v>
      </c>
      <c r="AH616" s="341" t="s">
        <v>1742</v>
      </c>
      <c r="AI616" s="341">
        <v>20000</v>
      </c>
      <c r="AJ616" s="341">
        <v>1000</v>
      </c>
      <c r="AK616" s="341">
        <v>20000</v>
      </c>
      <c r="AL616" s="336">
        <v>1.37E-2</v>
      </c>
      <c r="AM616" s="336">
        <v>0.2</v>
      </c>
      <c r="AN616" s="647" t="s">
        <v>64</v>
      </c>
      <c r="AO616" s="334" t="s">
        <v>1324</v>
      </c>
      <c r="AP616" s="337" t="s">
        <v>1757</v>
      </c>
      <c r="AQ616" s="343" t="s">
        <v>664</v>
      </c>
      <c r="AR616" s="336">
        <v>3.4846E-3</v>
      </c>
      <c r="AS616" s="336">
        <v>3.4846E-3</v>
      </c>
      <c r="AT616" s="336" t="s">
        <v>1418</v>
      </c>
      <c r="AW616" s="192"/>
      <c r="AX616" s="192"/>
      <c r="AY616" s="178"/>
      <c r="AZ616" s="178"/>
      <c r="BA616" s="178"/>
      <c r="BB616" s="794"/>
      <c r="BC616" s="178"/>
      <c r="BD616" s="178"/>
      <c r="BE616" s="178"/>
      <c r="BF616" s="178"/>
      <c r="BG616" s="794"/>
      <c r="BH616" s="180"/>
      <c r="BI616" s="193"/>
      <c r="BJ616" s="193"/>
      <c r="BK616" s="193"/>
      <c r="BL616" s="212"/>
      <c r="BM616" s="180"/>
      <c r="BN616" s="180"/>
      <c r="BO616" s="180"/>
      <c r="BP616" s="180"/>
      <c r="BQ616" s="180"/>
      <c r="BR616" s="180"/>
      <c r="BS616" s="180"/>
      <c r="BT616" s="181"/>
      <c r="BU616" s="182"/>
      <c r="BV616" s="183"/>
      <c r="BW616" s="179"/>
    </row>
    <row r="617" spans="2:75" customFormat="1" ht="18.75">
      <c r="B617" s="330" t="s">
        <v>422</v>
      </c>
      <c r="C617" s="331">
        <v>10643371000145</v>
      </c>
      <c r="D617" s="332" t="s">
        <v>14</v>
      </c>
      <c r="E617" s="332" t="s">
        <v>607</v>
      </c>
      <c r="F617" s="332" t="s">
        <v>1418</v>
      </c>
      <c r="G617" s="333" t="s">
        <v>1418</v>
      </c>
      <c r="H617" s="333" t="s">
        <v>34</v>
      </c>
      <c r="I617" s="333" t="s">
        <v>34</v>
      </c>
      <c r="J617" s="333" t="s">
        <v>608</v>
      </c>
      <c r="K617" s="334" t="s">
        <v>48</v>
      </c>
      <c r="L617" s="335" t="s">
        <v>1418</v>
      </c>
      <c r="M617" s="335" t="s">
        <v>34</v>
      </c>
      <c r="N617" s="334">
        <v>240631</v>
      </c>
      <c r="O617" s="334" t="s">
        <v>1321</v>
      </c>
      <c r="P617" s="338">
        <v>40171</v>
      </c>
      <c r="Q617" s="339">
        <v>151.81301199999999</v>
      </c>
      <c r="R617" s="339">
        <v>124.10175242399993</v>
      </c>
      <c r="S617" s="334">
        <v>22</v>
      </c>
      <c r="T617" s="336">
        <v>0.20840433007913184</v>
      </c>
      <c r="U617" s="647">
        <v>2.0382015264300302</v>
      </c>
      <c r="V617" s="336">
        <v>0.30498334165243213</v>
      </c>
      <c r="W617" s="647">
        <v>2.6246091185170193</v>
      </c>
      <c r="X617" s="336">
        <v>0.53653227390694846</v>
      </c>
      <c r="Y617" s="647">
        <v>3.4809431427724311</v>
      </c>
      <c r="Z617" s="336">
        <v>0.37300555837823568</v>
      </c>
      <c r="AA617" s="647">
        <v>1.9546818753686854</v>
      </c>
      <c r="AB617" s="336">
        <v>0.17655606667794294</v>
      </c>
      <c r="AC617" s="340">
        <v>1.0692462276571213</v>
      </c>
      <c r="AD617" s="813">
        <v>0</v>
      </c>
      <c r="AE617" s="337" t="s">
        <v>1798</v>
      </c>
      <c r="AF617" s="787" t="s">
        <v>1778</v>
      </c>
      <c r="AG617" s="341" t="s">
        <v>59</v>
      </c>
      <c r="AH617" s="341" t="s">
        <v>1737</v>
      </c>
      <c r="AI617" s="341">
        <v>20000</v>
      </c>
      <c r="AJ617" s="341">
        <v>10000</v>
      </c>
      <c r="AK617" s="341">
        <v>20000</v>
      </c>
      <c r="AL617" s="336">
        <v>0</v>
      </c>
      <c r="AM617" s="336">
        <v>0.2</v>
      </c>
      <c r="AN617" s="647" t="s">
        <v>666</v>
      </c>
      <c r="AO617" s="334" t="s">
        <v>1324</v>
      </c>
      <c r="AP617" s="337" t="s">
        <v>1739</v>
      </c>
      <c r="AQ617" s="343" t="s">
        <v>659</v>
      </c>
      <c r="AR617" s="336">
        <v>4.0000000000000001E-3</v>
      </c>
      <c r="AS617" s="336">
        <v>4.0000000000000001E-3</v>
      </c>
      <c r="AT617" s="336" t="s">
        <v>1418</v>
      </c>
      <c r="AX617" s="192"/>
      <c r="AY617" s="178"/>
      <c r="AZ617" s="178"/>
      <c r="BA617" s="178"/>
      <c r="BB617" s="794"/>
      <c r="BC617" s="178"/>
      <c r="BD617" s="178"/>
      <c r="BE617" s="178"/>
      <c r="BF617" s="178"/>
      <c r="BG617" s="794"/>
      <c r="BH617" s="180"/>
      <c r="BI617" s="193"/>
      <c r="BJ617" s="193"/>
      <c r="BK617" s="193"/>
      <c r="BL617" s="180"/>
      <c r="BM617" s="180"/>
      <c r="BN617" s="180"/>
      <c r="BO617" s="180"/>
      <c r="BP617" s="180"/>
      <c r="BQ617" s="180"/>
      <c r="BR617" s="180"/>
      <c r="BS617" s="180"/>
      <c r="BT617" s="181"/>
      <c r="BU617" s="182"/>
      <c r="BV617" s="183"/>
      <c r="BW617" s="179"/>
    </row>
    <row r="618" spans="2:75" customFormat="1" ht="18.75">
      <c r="B618" s="330" t="s">
        <v>1407</v>
      </c>
      <c r="C618" s="331">
        <v>42449356000157</v>
      </c>
      <c r="D618" s="332" t="s">
        <v>11</v>
      </c>
      <c r="E618" s="332" t="s">
        <v>620</v>
      </c>
      <c r="F618" s="332" t="s">
        <v>663</v>
      </c>
      <c r="G618" s="333" t="s">
        <v>1418</v>
      </c>
      <c r="H618" s="333" t="s">
        <v>34</v>
      </c>
      <c r="I618" s="333" t="s">
        <v>1304</v>
      </c>
      <c r="J618" s="333" t="s">
        <v>608</v>
      </c>
      <c r="K618" s="334" t="s">
        <v>48</v>
      </c>
      <c r="L618" s="335" t="s">
        <v>1418</v>
      </c>
      <c r="M618" s="335" t="s">
        <v>1415</v>
      </c>
      <c r="N618" s="334">
        <v>667218</v>
      </c>
      <c r="O618" s="334" t="s">
        <v>1321</v>
      </c>
      <c r="P618" s="338">
        <v>44753</v>
      </c>
      <c r="Q618" s="339"/>
      <c r="R618" s="339"/>
      <c r="S618" s="334">
        <v>22</v>
      </c>
      <c r="T618" s="336"/>
      <c r="U618" s="647"/>
      <c r="V618" s="336"/>
      <c r="W618" s="647"/>
      <c r="X618" s="336"/>
      <c r="Y618" s="647"/>
      <c r="Z618" s="336"/>
      <c r="AA618" s="647"/>
      <c r="AB618" s="336"/>
      <c r="AC618" s="340"/>
      <c r="AD618" s="813">
        <v>28840203000105</v>
      </c>
      <c r="AE618" s="337" t="s">
        <v>2059</v>
      </c>
      <c r="AF618" s="787" t="s">
        <v>1778</v>
      </c>
      <c r="AG618" s="341" t="s">
        <v>59</v>
      </c>
      <c r="AH618" s="341" t="s">
        <v>1737</v>
      </c>
      <c r="AI618" s="341">
        <v>0</v>
      </c>
      <c r="AJ618" s="341">
        <v>0</v>
      </c>
      <c r="AK618" s="341">
        <v>0</v>
      </c>
      <c r="AL618" s="336">
        <v>6.0000000000000001E-3</v>
      </c>
      <c r="AM618" s="336">
        <v>0.2</v>
      </c>
      <c r="AN618" s="647" t="s">
        <v>64</v>
      </c>
      <c r="AO618" s="334" t="s">
        <v>1324</v>
      </c>
      <c r="AP618" s="337" t="s">
        <v>1757</v>
      </c>
      <c r="AQ618" s="343" t="s">
        <v>668</v>
      </c>
      <c r="AR618" s="336">
        <v>0</v>
      </c>
      <c r="AS618" s="336">
        <v>0</v>
      </c>
      <c r="AT618" s="336" t="s">
        <v>1418</v>
      </c>
      <c r="AX618" s="192"/>
      <c r="AY618" s="178"/>
      <c r="AZ618" s="178"/>
      <c r="BA618" s="178"/>
      <c r="BB618" s="794"/>
      <c r="BC618" s="178"/>
      <c r="BD618" s="178"/>
      <c r="BE618" s="178"/>
      <c r="BF618" s="178"/>
      <c r="BG618" s="794"/>
      <c r="BH618" s="180"/>
      <c r="BI618" s="193"/>
      <c r="BJ618" s="193"/>
      <c r="BK618" s="193"/>
      <c r="BL618" s="180"/>
      <c r="BM618" s="180"/>
      <c r="BN618" s="180"/>
      <c r="BO618" s="180"/>
      <c r="BP618" s="180"/>
      <c r="BQ618" s="180"/>
      <c r="BR618" s="180"/>
      <c r="BS618" s="180"/>
      <c r="BT618" s="181"/>
      <c r="BU618" s="182"/>
      <c r="BV618" s="183"/>
      <c r="BW618" s="179"/>
    </row>
    <row r="619" spans="2:75" customFormat="1" ht="18.75">
      <c r="B619" s="330" t="s">
        <v>916</v>
      </c>
      <c r="C619" s="331">
        <v>26142614000100</v>
      </c>
      <c r="D619" s="332" t="s">
        <v>11</v>
      </c>
      <c r="E619" s="332" t="s">
        <v>621</v>
      </c>
      <c r="F619" s="332" t="s">
        <v>692</v>
      </c>
      <c r="G619" s="333" t="s">
        <v>738</v>
      </c>
      <c r="H619" s="333" t="s">
        <v>34</v>
      </c>
      <c r="I619" s="333" t="s">
        <v>1418</v>
      </c>
      <c r="J619" s="333" t="s">
        <v>608</v>
      </c>
      <c r="K619" s="334" t="s">
        <v>48</v>
      </c>
      <c r="L619" s="335" t="s">
        <v>1418</v>
      </c>
      <c r="M619" s="335" t="s">
        <v>34</v>
      </c>
      <c r="N619" s="334">
        <v>431923</v>
      </c>
      <c r="O619" s="334" t="s">
        <v>1321</v>
      </c>
      <c r="P619" s="338">
        <v>42612</v>
      </c>
      <c r="Q619" s="339">
        <v>79.022194999999996</v>
      </c>
      <c r="R619" s="339">
        <v>90.613174288617913</v>
      </c>
      <c r="S619" s="334">
        <v>22</v>
      </c>
      <c r="T619" s="336">
        <v>6.5049473610648834E-2</v>
      </c>
      <c r="U619" s="647">
        <v>0.63618609246915292</v>
      </c>
      <c r="V619" s="336">
        <v>9.1729247269992431E-2</v>
      </c>
      <c r="W619" s="647">
        <v>0.78939858654278272</v>
      </c>
      <c r="X619" s="336">
        <v>0.16687083960114135</v>
      </c>
      <c r="Y619" s="647">
        <v>1.0826336701210484</v>
      </c>
      <c r="Z619" s="336">
        <v>0.20832397331988028</v>
      </c>
      <c r="AA619" s="647">
        <v>1.0916917609046533</v>
      </c>
      <c r="AB619" s="336">
        <v>2.6356526411791707E-2</v>
      </c>
      <c r="AC619" s="340">
        <v>-0.92850574217251025</v>
      </c>
      <c r="AD619" s="813">
        <v>0</v>
      </c>
      <c r="AE619" s="337" t="s">
        <v>1751</v>
      </c>
      <c r="AF619" s="787" t="s">
        <v>1752</v>
      </c>
      <c r="AG619" s="341" t="s">
        <v>741</v>
      </c>
      <c r="AH619" s="341" t="s">
        <v>1742</v>
      </c>
      <c r="AI619" s="341">
        <v>100</v>
      </c>
      <c r="AJ619" s="341">
        <v>0</v>
      </c>
      <c r="AK619" s="341">
        <v>100</v>
      </c>
      <c r="AL619" s="336">
        <v>7.4999999999999997E-3</v>
      </c>
      <c r="AM619" s="336">
        <v>0</v>
      </c>
      <c r="AN619" s="647" t="s">
        <v>2147</v>
      </c>
      <c r="AO619" s="334" t="s">
        <v>1324</v>
      </c>
      <c r="AP619" s="337" t="s">
        <v>1757</v>
      </c>
      <c r="AQ619" s="343" t="s">
        <v>671</v>
      </c>
      <c r="AR619" s="336">
        <v>1E-3</v>
      </c>
      <c r="AS619" s="336">
        <v>1E-3</v>
      </c>
      <c r="AT619" s="336" t="s">
        <v>1418</v>
      </c>
      <c r="AW619" s="192"/>
      <c r="AX619" s="192"/>
      <c r="AY619" s="178"/>
      <c r="AZ619" s="178"/>
      <c r="BA619" s="178"/>
      <c r="BB619" s="178"/>
      <c r="BC619" s="178"/>
      <c r="BD619" s="178"/>
      <c r="BE619" s="178"/>
      <c r="BF619" s="178"/>
      <c r="BG619" s="794"/>
      <c r="BH619" s="180"/>
      <c r="BI619" s="193"/>
      <c r="BJ619" s="193"/>
      <c r="BK619" s="193"/>
      <c r="BL619" s="212"/>
      <c r="BM619" s="180"/>
      <c r="BN619" s="180"/>
      <c r="BO619" s="180"/>
      <c r="BP619" s="180"/>
      <c r="BQ619" s="180"/>
      <c r="BR619" s="180"/>
      <c r="BS619" s="180"/>
      <c r="BT619" s="180"/>
      <c r="BU619" s="180"/>
      <c r="BV619" s="183"/>
      <c r="BW619" s="178"/>
    </row>
    <row r="620" spans="2:75" customFormat="1" ht="18.75">
      <c r="B620" s="330" t="s">
        <v>766</v>
      </c>
      <c r="C620" s="331">
        <v>34172497000147</v>
      </c>
      <c r="D620" s="332" t="s">
        <v>13</v>
      </c>
      <c r="E620" s="332" t="s">
        <v>615</v>
      </c>
      <c r="F620" s="332" t="s">
        <v>619</v>
      </c>
      <c r="G620" s="333" t="s">
        <v>34</v>
      </c>
      <c r="H620" s="333" t="s">
        <v>1338</v>
      </c>
      <c r="I620" s="333" t="s">
        <v>34</v>
      </c>
      <c r="J620" s="333" t="s">
        <v>1418</v>
      </c>
      <c r="K620" s="334" t="s">
        <v>48</v>
      </c>
      <c r="L620" s="335" t="s">
        <v>1418</v>
      </c>
      <c r="M620" s="335" t="s">
        <v>34</v>
      </c>
      <c r="N620" s="334">
        <v>511897</v>
      </c>
      <c r="O620" s="334" t="s">
        <v>1321</v>
      </c>
      <c r="P620" s="338">
        <v>43762</v>
      </c>
      <c r="Q620" s="339">
        <v>139.43972975</v>
      </c>
      <c r="R620" s="339">
        <v>112.0987354410359</v>
      </c>
      <c r="S620" s="334">
        <v>22</v>
      </c>
      <c r="T620" s="336">
        <v>0.20383340738830769</v>
      </c>
      <c r="U620" s="647">
        <v>1.993497745073405</v>
      </c>
      <c r="V620" s="336">
        <v>0.27443911836431201</v>
      </c>
      <c r="W620" s="647">
        <v>2.3617532965377972</v>
      </c>
      <c r="X620" s="336">
        <v>0.28847929630159697</v>
      </c>
      <c r="Y620" s="647">
        <v>1.871611601256659</v>
      </c>
      <c r="Z620" s="336">
        <v>0.57705398811400777</v>
      </c>
      <c r="AA620" s="647">
        <v>3.0239682662634619</v>
      </c>
      <c r="AB620" s="336">
        <v>9.9996307986804089E-2</v>
      </c>
      <c r="AC620" s="340">
        <v>1.5824352734916096</v>
      </c>
      <c r="AD620" s="813">
        <v>37953365000140</v>
      </c>
      <c r="AE620" s="337" t="s">
        <v>1993</v>
      </c>
      <c r="AF620" s="787" t="s">
        <v>1755</v>
      </c>
      <c r="AG620" s="341" t="s">
        <v>1436</v>
      </c>
      <c r="AH620" s="341" t="s">
        <v>1812</v>
      </c>
      <c r="AI620" s="341">
        <v>10000</v>
      </c>
      <c r="AJ620" s="341">
        <v>2000</v>
      </c>
      <c r="AK620" s="341">
        <v>2000</v>
      </c>
      <c r="AL620" s="336">
        <v>0.02</v>
      </c>
      <c r="AM620" s="336">
        <v>0.2</v>
      </c>
      <c r="AN620" s="647" t="s">
        <v>34</v>
      </c>
      <c r="AO620" s="334" t="s">
        <v>1324</v>
      </c>
      <c r="AP620" s="337" t="s">
        <v>1757</v>
      </c>
      <c r="AQ620" s="343" t="s">
        <v>668</v>
      </c>
      <c r="AR620" s="336">
        <v>5.3333333333333297E-3</v>
      </c>
      <c r="AS620" s="336">
        <v>5.3333333333333297E-3</v>
      </c>
      <c r="AT620" s="336" t="s">
        <v>1418</v>
      </c>
      <c r="AW620" s="192"/>
      <c r="AX620" s="192"/>
      <c r="AY620" s="178"/>
      <c r="AZ620" s="178"/>
      <c r="BA620" s="178"/>
      <c r="BB620" s="178"/>
      <c r="BC620" s="178"/>
      <c r="BD620" s="178"/>
      <c r="BE620" s="178"/>
      <c r="BF620" s="178"/>
      <c r="BG620" s="794"/>
      <c r="BH620" s="180"/>
      <c r="BI620" s="193"/>
      <c r="BJ620" s="193"/>
      <c r="BK620" s="193"/>
      <c r="BL620" s="212"/>
      <c r="BM620" s="180"/>
      <c r="BN620" s="180"/>
      <c r="BO620" s="180"/>
      <c r="BP620" s="180"/>
      <c r="BQ620" s="180"/>
      <c r="BR620" s="180"/>
      <c r="BS620" s="180"/>
      <c r="BT620" s="180"/>
      <c r="BU620" s="180"/>
      <c r="BV620" s="183"/>
      <c r="BW620" s="178"/>
    </row>
    <row r="621" spans="2:75" customFormat="1" ht="18.75">
      <c r="B621" s="330" t="s">
        <v>1501</v>
      </c>
      <c r="C621" s="331">
        <v>33601214000172</v>
      </c>
      <c r="D621" s="332" t="s">
        <v>13</v>
      </c>
      <c r="E621" s="332" t="s">
        <v>615</v>
      </c>
      <c r="F621" s="332" t="s">
        <v>619</v>
      </c>
      <c r="G621" s="333" t="s">
        <v>34</v>
      </c>
      <c r="H621" s="333" t="s">
        <v>1338</v>
      </c>
      <c r="I621" s="333" t="s">
        <v>34</v>
      </c>
      <c r="J621" s="333" t="s">
        <v>1418</v>
      </c>
      <c r="K621" s="334" t="s">
        <v>48</v>
      </c>
      <c r="L621" s="335" t="s">
        <v>1418</v>
      </c>
      <c r="M621" s="335" t="s">
        <v>1418</v>
      </c>
      <c r="N621" s="334">
        <v>501476</v>
      </c>
      <c r="O621" s="334" t="s">
        <v>1321</v>
      </c>
      <c r="P621" s="338">
        <v>43660</v>
      </c>
      <c r="Q621" s="339">
        <v>3.9412687900000001</v>
      </c>
      <c r="R621" s="339">
        <v>3.7115096998648669</v>
      </c>
      <c r="S621" s="334">
        <v>22</v>
      </c>
      <c r="T621" s="336">
        <v>8.5103208559470511E-2</v>
      </c>
      <c r="U621" s="647">
        <v>0.83231231099729841</v>
      </c>
      <c r="V621" s="336">
        <v>0.12170663484709898</v>
      </c>
      <c r="W621" s="647">
        <v>1.0473763644696095</v>
      </c>
      <c r="X621" s="336">
        <v>0.13654760183964076</v>
      </c>
      <c r="Y621" s="647">
        <v>0.88590092600496972</v>
      </c>
      <c r="Z621" s="336">
        <v>0.46806923694254743</v>
      </c>
      <c r="AA621" s="647">
        <v>2.4528493833904026</v>
      </c>
      <c r="AB621" s="336">
        <v>4.9845258675148441E-2</v>
      </c>
      <c r="AC621" s="340">
        <v>0.11044583991257879</v>
      </c>
      <c r="AD621" s="813">
        <v>0</v>
      </c>
      <c r="AE621" s="337" t="s">
        <v>1993</v>
      </c>
      <c r="AF621" s="787" t="s">
        <v>1755</v>
      </c>
      <c r="AG621" s="341" t="s">
        <v>1436</v>
      </c>
      <c r="AH621" s="341" t="s">
        <v>1742</v>
      </c>
      <c r="AI621" s="341">
        <v>5000</v>
      </c>
      <c r="AJ621" s="341">
        <v>1000</v>
      </c>
      <c r="AK621" s="341">
        <v>1000</v>
      </c>
      <c r="AL621" s="336">
        <v>1.4999999999999999E-2</v>
      </c>
      <c r="AM621" s="336">
        <v>0.2</v>
      </c>
      <c r="AN621" s="647" t="s">
        <v>34</v>
      </c>
      <c r="AO621" s="334" t="s">
        <v>1324</v>
      </c>
      <c r="AP621" s="337" t="s">
        <v>1757</v>
      </c>
      <c r="AQ621" s="343" t="s">
        <v>668</v>
      </c>
      <c r="AR621" s="336">
        <v>4.0000000000000001E-3</v>
      </c>
      <c r="AS621" s="336">
        <v>4.0000000000000001E-3</v>
      </c>
      <c r="AT621" s="336" t="s">
        <v>1418</v>
      </c>
      <c r="AW621" s="192"/>
      <c r="AX621" s="192"/>
      <c r="AY621" s="178"/>
      <c r="AZ621" s="178"/>
      <c r="BA621" s="178"/>
      <c r="BB621" s="178"/>
      <c r="BC621" s="178"/>
      <c r="BD621" s="178"/>
      <c r="BE621" s="178"/>
      <c r="BF621" s="178"/>
      <c r="BG621" s="794"/>
      <c r="BH621" s="180"/>
      <c r="BI621" s="193"/>
      <c r="BJ621" s="193"/>
      <c r="BK621" s="193"/>
      <c r="BL621" s="212"/>
      <c r="BM621" s="180"/>
      <c r="BN621" s="180"/>
      <c r="BO621" s="180"/>
      <c r="BP621" s="180"/>
      <c r="BQ621" s="180"/>
      <c r="BR621" s="180"/>
      <c r="BS621" s="180"/>
      <c r="BT621" s="180"/>
      <c r="BU621" s="180"/>
      <c r="BV621" s="183"/>
      <c r="BW621" s="178"/>
    </row>
    <row r="622" spans="2:75" customFormat="1" ht="18.75">
      <c r="B622" s="330" t="s">
        <v>240</v>
      </c>
      <c r="C622" s="331">
        <v>35727276000150</v>
      </c>
      <c r="D622" s="332" t="s">
        <v>13</v>
      </c>
      <c r="E622" s="332" t="s">
        <v>615</v>
      </c>
      <c r="F622" s="332" t="s">
        <v>619</v>
      </c>
      <c r="G622" s="333" t="s">
        <v>1418</v>
      </c>
      <c r="H622" s="333" t="s">
        <v>1337</v>
      </c>
      <c r="I622" s="333" t="s">
        <v>34</v>
      </c>
      <c r="J622" s="333" t="s">
        <v>608</v>
      </c>
      <c r="K622" s="334" t="s">
        <v>48</v>
      </c>
      <c r="L622" s="335" t="s">
        <v>1418</v>
      </c>
      <c r="M622" s="335" t="s">
        <v>34</v>
      </c>
      <c r="N622" s="334">
        <v>592293</v>
      </c>
      <c r="O622" s="334" t="s">
        <v>1321</v>
      </c>
      <c r="P622" s="338">
        <v>44318</v>
      </c>
      <c r="Q622" s="339">
        <v>181.91437293999999</v>
      </c>
      <c r="R622" s="339">
        <v>122.90209961068271</v>
      </c>
      <c r="S622" s="334">
        <v>22</v>
      </c>
      <c r="T622" s="336">
        <v>0.18585268474432604</v>
      </c>
      <c r="U622" s="647">
        <v>1.8176456582892058</v>
      </c>
      <c r="V622" s="336">
        <v>0.20500529338214091</v>
      </c>
      <c r="W622" s="647">
        <v>1.764223447220967</v>
      </c>
      <c r="X622" s="336"/>
      <c r="Y622" s="647"/>
      <c r="Z622" s="336"/>
      <c r="AA622" s="647"/>
      <c r="AB622" s="336">
        <v>2.9591454203929664E-2</v>
      </c>
      <c r="AC622" s="340">
        <v>3.0009968210107614</v>
      </c>
      <c r="AD622" s="813">
        <v>40671799000162</v>
      </c>
      <c r="AE622" s="337" t="s">
        <v>1826</v>
      </c>
      <c r="AF622" s="787" t="s">
        <v>1778</v>
      </c>
      <c r="AG622" s="341" t="s">
        <v>59</v>
      </c>
      <c r="AH622" s="341" t="s">
        <v>1742</v>
      </c>
      <c r="AI622" s="341">
        <v>100</v>
      </c>
      <c r="AJ622" s="341">
        <v>1</v>
      </c>
      <c r="AK622" s="341">
        <v>100</v>
      </c>
      <c r="AL622" s="336">
        <v>0</v>
      </c>
      <c r="AM622" s="336">
        <v>0</v>
      </c>
      <c r="AN622" s="647" t="s">
        <v>64</v>
      </c>
      <c r="AO622" s="334" t="s">
        <v>1324</v>
      </c>
      <c r="AP622" s="337" t="s">
        <v>1757</v>
      </c>
      <c r="AQ622" s="343" t="s">
        <v>668</v>
      </c>
      <c r="AR622" s="336">
        <v>4.6666666666666697E-3</v>
      </c>
      <c r="AS622" s="336">
        <v>4.6666666666666697E-3</v>
      </c>
      <c r="AT622" s="336" t="s">
        <v>1418</v>
      </c>
      <c r="AW622" s="192"/>
      <c r="AX622" s="192"/>
      <c r="AY622" s="178"/>
      <c r="AZ622" s="178"/>
      <c r="BA622" s="178"/>
      <c r="BB622" s="178"/>
      <c r="BC622" s="178"/>
      <c r="BD622" s="178"/>
      <c r="BE622" s="178"/>
      <c r="BF622" s="178"/>
      <c r="BG622" s="794"/>
      <c r="BH622" s="180"/>
      <c r="BI622" s="193"/>
      <c r="BJ622" s="193"/>
      <c r="BK622" s="193"/>
      <c r="BL622" s="212"/>
      <c r="BM622" s="180"/>
      <c r="BN622" s="180"/>
      <c r="BO622" s="180"/>
      <c r="BP622" s="180"/>
      <c r="BQ622" s="180"/>
      <c r="BR622" s="180"/>
      <c r="BS622" s="180"/>
      <c r="BT622" s="180"/>
      <c r="BU622" s="180"/>
      <c r="BV622" s="183"/>
      <c r="BW622" s="178"/>
    </row>
    <row r="623" spans="2:75" customFormat="1" ht="18.75">
      <c r="B623" s="330" t="s">
        <v>1238</v>
      </c>
      <c r="C623" s="331">
        <v>27477408000105</v>
      </c>
      <c r="D623" s="332" t="s">
        <v>13</v>
      </c>
      <c r="E623" s="332" t="s">
        <v>615</v>
      </c>
      <c r="F623" s="332" t="s">
        <v>619</v>
      </c>
      <c r="G623" s="333" t="s">
        <v>34</v>
      </c>
      <c r="H623" s="333" t="s">
        <v>1338</v>
      </c>
      <c r="I623" s="333" t="s">
        <v>34</v>
      </c>
      <c r="J623" s="333" t="s">
        <v>1418</v>
      </c>
      <c r="K623" s="334" t="s">
        <v>48</v>
      </c>
      <c r="L623" s="335" t="s">
        <v>1418</v>
      </c>
      <c r="M623" s="335" t="s">
        <v>1415</v>
      </c>
      <c r="N623" s="334">
        <v>467006</v>
      </c>
      <c r="O623" s="334" t="s">
        <v>1321</v>
      </c>
      <c r="P623" s="338">
        <v>43250</v>
      </c>
      <c r="Q623" s="339">
        <v>0</v>
      </c>
      <c r="R623" s="339">
        <v>0</v>
      </c>
      <c r="S623" s="334">
        <v>22</v>
      </c>
      <c r="T623" s="336"/>
      <c r="U623" s="647"/>
      <c r="V623" s="336"/>
      <c r="W623" s="647"/>
      <c r="X623" s="336"/>
      <c r="Y623" s="647"/>
      <c r="Z623" s="336"/>
      <c r="AA623" s="647"/>
      <c r="AB623" s="336"/>
      <c r="AC623" s="340"/>
      <c r="AD623" s="813">
        <v>0</v>
      </c>
      <c r="AE623" s="337" t="s">
        <v>1990</v>
      </c>
      <c r="AF623" s="787" t="s">
        <v>1794</v>
      </c>
      <c r="AG623" s="341" t="s">
        <v>736</v>
      </c>
      <c r="AH623" s="341" t="s">
        <v>1742</v>
      </c>
      <c r="AI623" s="341">
        <v>100</v>
      </c>
      <c r="AJ623" s="341">
        <v>100</v>
      </c>
      <c r="AK623" s="341">
        <v>0</v>
      </c>
      <c r="AL623" s="336">
        <v>8.5000000000000006E-3</v>
      </c>
      <c r="AM623" s="336">
        <v>0.1</v>
      </c>
      <c r="AN623" s="647" t="s">
        <v>64</v>
      </c>
      <c r="AO623" s="334" t="s">
        <v>1324</v>
      </c>
      <c r="AP623" s="337" t="s">
        <v>1757</v>
      </c>
      <c r="AQ623" s="343" t="s">
        <v>668</v>
      </c>
      <c r="AR623" s="336">
        <v>2.2666666666666699E-3</v>
      </c>
      <c r="AS623" s="336">
        <v>2.2666666666666699E-3</v>
      </c>
      <c r="AT623" s="336" t="s">
        <v>1418</v>
      </c>
      <c r="AX623" s="192"/>
      <c r="AY623" s="178"/>
      <c r="AZ623" s="178"/>
      <c r="BA623" s="178"/>
      <c r="BB623" s="794"/>
      <c r="BC623" s="178"/>
      <c r="BD623" s="178"/>
      <c r="BE623" s="178"/>
      <c r="BF623" s="178"/>
      <c r="BG623" s="794"/>
      <c r="BH623" s="180"/>
      <c r="BI623" s="193"/>
      <c r="BJ623" s="193"/>
      <c r="BK623" s="193"/>
      <c r="BL623" s="180"/>
      <c r="BM623" s="180"/>
      <c r="BN623" s="180"/>
      <c r="BO623" s="180"/>
      <c r="BP623" s="180"/>
      <c r="BQ623" s="180"/>
      <c r="BR623" s="180"/>
      <c r="BS623" s="180"/>
      <c r="BT623" s="181"/>
      <c r="BU623" s="182"/>
      <c r="BV623" s="183"/>
      <c r="BW623" s="179"/>
    </row>
    <row r="624" spans="2:75" customFormat="1" ht="18.75">
      <c r="B624" s="330" t="s">
        <v>995</v>
      </c>
      <c r="C624" s="331">
        <v>39990463000183</v>
      </c>
      <c r="D624" s="332" t="s">
        <v>14</v>
      </c>
      <c r="E624" s="332" t="s">
        <v>607</v>
      </c>
      <c r="F624" s="332" t="s">
        <v>1418</v>
      </c>
      <c r="G624" s="333" t="s">
        <v>1418</v>
      </c>
      <c r="H624" s="333" t="s">
        <v>34</v>
      </c>
      <c r="I624" s="333" t="s">
        <v>34</v>
      </c>
      <c r="J624" s="333" t="s">
        <v>608</v>
      </c>
      <c r="K624" s="334" t="s">
        <v>48</v>
      </c>
      <c r="L624" s="335" t="s">
        <v>1418</v>
      </c>
      <c r="M624" s="335" t="s">
        <v>34</v>
      </c>
      <c r="N624" s="334">
        <v>574767</v>
      </c>
      <c r="O624" s="334" t="s">
        <v>1324</v>
      </c>
      <c r="P624" s="338">
        <v>44231</v>
      </c>
      <c r="Q624" s="339">
        <v>17.515406420000001</v>
      </c>
      <c r="R624" s="339">
        <v>23.242323396439989</v>
      </c>
      <c r="S624" s="334">
        <v>23</v>
      </c>
      <c r="T624" s="336">
        <v>6.8331524696598755E-2</v>
      </c>
      <c r="U624" s="647">
        <v>0.66828466513635443</v>
      </c>
      <c r="V624" s="336">
        <v>5.5507537411333185E-2</v>
      </c>
      <c r="W624" s="647">
        <v>0.47768375822387438</v>
      </c>
      <c r="X624" s="336"/>
      <c r="Y624" s="647"/>
      <c r="Z624" s="336"/>
      <c r="AA624" s="647"/>
      <c r="AB624" s="336">
        <v>0.21626113586579776</v>
      </c>
      <c r="AC624" s="340">
        <v>-0.28065096270183865</v>
      </c>
      <c r="AD624" s="813">
        <v>35492558000116</v>
      </c>
      <c r="AE624" s="337" t="s">
        <v>1826</v>
      </c>
      <c r="AF624" s="787" t="s">
        <v>1778</v>
      </c>
      <c r="AG624" s="341" t="s">
        <v>59</v>
      </c>
      <c r="AH624" s="341" t="s">
        <v>1737</v>
      </c>
      <c r="AI624" s="341">
        <v>100</v>
      </c>
      <c r="AJ624" s="341">
        <v>1</v>
      </c>
      <c r="AK624" s="341">
        <v>100</v>
      </c>
      <c r="AL624" s="336">
        <v>0</v>
      </c>
      <c r="AM624" s="336">
        <v>0</v>
      </c>
      <c r="AN624" s="647" t="s">
        <v>666</v>
      </c>
      <c r="AO624" s="334" t="s">
        <v>1324</v>
      </c>
      <c r="AP624" s="337" t="s">
        <v>1739</v>
      </c>
      <c r="AQ624" s="343" t="s">
        <v>659</v>
      </c>
      <c r="AR624" s="336">
        <v>4.6666666666666697E-3</v>
      </c>
      <c r="AS624" s="336">
        <v>4.6666666666666697E-3</v>
      </c>
      <c r="AT624" s="336" t="s">
        <v>1418</v>
      </c>
      <c r="AX624" s="192"/>
      <c r="AY624" s="178"/>
      <c r="AZ624" s="178"/>
      <c r="BA624" s="178"/>
      <c r="BB624" s="794"/>
      <c r="BC624" s="178"/>
      <c r="BD624" s="178"/>
      <c r="BE624" s="178"/>
      <c r="BF624" s="178"/>
      <c r="BG624" s="794"/>
      <c r="BH624" s="180"/>
      <c r="BI624" s="193"/>
      <c r="BJ624" s="193"/>
      <c r="BK624" s="193"/>
      <c r="BL624" s="180"/>
      <c r="BM624" s="180"/>
      <c r="BN624" s="180"/>
      <c r="BO624" s="180"/>
      <c r="BP624" s="180"/>
      <c r="BQ624" s="180"/>
      <c r="BR624" s="180"/>
      <c r="BS624" s="180"/>
      <c r="BT624" s="181"/>
      <c r="BU624" s="182"/>
      <c r="BV624" s="183"/>
      <c r="BW624" s="179"/>
    </row>
    <row r="625" spans="2:75" customFormat="1" ht="18.75">
      <c r="B625" s="330" t="s">
        <v>1000</v>
      </c>
      <c r="C625" s="331">
        <v>37567415000151</v>
      </c>
      <c r="D625" s="332" t="s">
        <v>14</v>
      </c>
      <c r="E625" s="332" t="s">
        <v>607</v>
      </c>
      <c r="F625" s="332" t="s">
        <v>1418</v>
      </c>
      <c r="G625" s="333" t="s">
        <v>1418</v>
      </c>
      <c r="H625" s="333" t="s">
        <v>34</v>
      </c>
      <c r="I625" s="333" t="s">
        <v>34</v>
      </c>
      <c r="J625" s="333" t="s">
        <v>608</v>
      </c>
      <c r="K625" s="334" t="s">
        <v>48</v>
      </c>
      <c r="L625" s="335" t="s">
        <v>1418</v>
      </c>
      <c r="M625" s="335" t="s">
        <v>34</v>
      </c>
      <c r="N625" s="334">
        <v>555411</v>
      </c>
      <c r="O625" s="334" t="s">
        <v>1321</v>
      </c>
      <c r="P625" s="338">
        <v>44104</v>
      </c>
      <c r="Q625" s="339">
        <v>2.7461840799999999</v>
      </c>
      <c r="R625" s="339">
        <v>2.1794657628112448</v>
      </c>
      <c r="S625" s="334">
        <v>23</v>
      </c>
      <c r="T625" s="336">
        <v>0.16040470655027494</v>
      </c>
      <c r="U625" s="647">
        <v>1.5687635550239878</v>
      </c>
      <c r="V625" s="336">
        <v>0.14536620093717012</v>
      </c>
      <c r="W625" s="647">
        <v>1.2509845765237761</v>
      </c>
      <c r="X625" s="336">
        <v>0.30192581574046362</v>
      </c>
      <c r="Y625" s="647">
        <v>1.9588506582737526</v>
      </c>
      <c r="Z625" s="336"/>
      <c r="AA625" s="647"/>
      <c r="AB625" s="336">
        <v>0.17326325640217421</v>
      </c>
      <c r="AC625" s="340">
        <v>0.16832632697616598</v>
      </c>
      <c r="AD625" s="813">
        <v>35495676000188</v>
      </c>
      <c r="AE625" s="337" t="s">
        <v>1826</v>
      </c>
      <c r="AF625" s="787" t="s">
        <v>1778</v>
      </c>
      <c r="AG625" s="341" t="s">
        <v>59</v>
      </c>
      <c r="AH625" s="341" t="s">
        <v>1737</v>
      </c>
      <c r="AI625" s="341">
        <v>100</v>
      </c>
      <c r="AJ625" s="341">
        <v>0</v>
      </c>
      <c r="AK625" s="341">
        <v>1</v>
      </c>
      <c r="AL625" s="336">
        <v>0</v>
      </c>
      <c r="AM625" s="336">
        <v>0</v>
      </c>
      <c r="AN625" s="647" t="s">
        <v>2147</v>
      </c>
      <c r="AO625" s="334" t="s">
        <v>1324</v>
      </c>
      <c r="AP625" s="337" t="s">
        <v>1739</v>
      </c>
      <c r="AQ625" s="343" t="s">
        <v>659</v>
      </c>
      <c r="AR625" s="336">
        <v>4.6666666666666697E-3</v>
      </c>
      <c r="AS625" s="336">
        <v>4.6666666666666697E-3</v>
      </c>
      <c r="AT625" s="336" t="s">
        <v>1418</v>
      </c>
      <c r="AX625" s="192"/>
      <c r="AY625" s="178"/>
      <c r="AZ625" s="178"/>
      <c r="BA625" s="178"/>
      <c r="BB625" s="794"/>
      <c r="BC625" s="178"/>
      <c r="BD625" s="178"/>
      <c r="BE625" s="178"/>
      <c r="BF625" s="178"/>
      <c r="BG625" s="794"/>
      <c r="BH625" s="180"/>
      <c r="BI625" s="193"/>
      <c r="BJ625" s="193"/>
      <c r="BK625" s="193"/>
      <c r="BL625" s="180"/>
      <c r="BM625" s="180"/>
      <c r="BN625" s="180"/>
      <c r="BO625" s="180"/>
      <c r="BP625" s="180"/>
      <c r="BQ625" s="180"/>
      <c r="BR625" s="180"/>
      <c r="BS625" s="180"/>
      <c r="BT625" s="181"/>
      <c r="BU625" s="182"/>
      <c r="BV625" s="183"/>
      <c r="BW625" s="179"/>
    </row>
    <row r="626" spans="2:75" customFormat="1" ht="18.75">
      <c r="B626" s="330" t="s">
        <v>1003</v>
      </c>
      <c r="C626" s="331">
        <v>30630299000129</v>
      </c>
      <c r="D626" s="332" t="s">
        <v>14</v>
      </c>
      <c r="E626" s="332" t="s">
        <v>614</v>
      </c>
      <c r="F626" s="332" t="s">
        <v>1418</v>
      </c>
      <c r="G626" s="333" t="s">
        <v>1418</v>
      </c>
      <c r="H626" s="333" t="s">
        <v>865</v>
      </c>
      <c r="I626" s="333" t="s">
        <v>34</v>
      </c>
      <c r="J626" s="333" t="s">
        <v>608</v>
      </c>
      <c r="K626" s="334" t="s">
        <v>48</v>
      </c>
      <c r="L626" s="335" t="s">
        <v>1418</v>
      </c>
      <c r="M626" s="335" t="s">
        <v>34</v>
      </c>
      <c r="N626" s="334">
        <v>474282</v>
      </c>
      <c r="O626" s="334" t="s">
        <v>1321</v>
      </c>
      <c r="P626" s="338">
        <v>43336</v>
      </c>
      <c r="Q626" s="339">
        <v>1.0490378600000001</v>
      </c>
      <c r="R626" s="339">
        <v>1.2498433124800006</v>
      </c>
      <c r="S626" s="334">
        <v>23</v>
      </c>
      <c r="T626" s="336">
        <v>-1.4869099761756432E-2</v>
      </c>
      <c r="U626" s="647">
        <v>-0.14542030781963591</v>
      </c>
      <c r="V626" s="336">
        <v>-5.9017772936658885E-2</v>
      </c>
      <c r="W626" s="647">
        <v>-0.50789195293377298</v>
      </c>
      <c r="X626" s="336">
        <v>6.9282367082857732E-2</v>
      </c>
      <c r="Y626" s="647">
        <v>0.44949389317434074</v>
      </c>
      <c r="Z626" s="336">
        <v>-0.18391240657957963</v>
      </c>
      <c r="AA626" s="647">
        <v>-0.96376646331905336</v>
      </c>
      <c r="AB626" s="336">
        <v>0.12049220252709381</v>
      </c>
      <c r="AC626" s="340">
        <v>-1.4541953972857427</v>
      </c>
      <c r="AD626" s="813">
        <v>29259435000137</v>
      </c>
      <c r="AE626" s="337" t="s">
        <v>1826</v>
      </c>
      <c r="AF626" s="787" t="s">
        <v>1778</v>
      </c>
      <c r="AG626" s="341" t="s">
        <v>59</v>
      </c>
      <c r="AH626" s="341" t="s">
        <v>1737</v>
      </c>
      <c r="AI626" s="341">
        <v>100</v>
      </c>
      <c r="AJ626" s="341">
        <v>1</v>
      </c>
      <c r="AK626" s="341">
        <v>1</v>
      </c>
      <c r="AL626" s="336">
        <v>0</v>
      </c>
      <c r="AM626" s="336">
        <v>0</v>
      </c>
      <c r="AN626" s="647" t="s">
        <v>666</v>
      </c>
      <c r="AO626" s="334" t="s">
        <v>1324</v>
      </c>
      <c r="AP626" s="337" t="s">
        <v>1739</v>
      </c>
      <c r="AQ626" s="343" t="s">
        <v>659</v>
      </c>
      <c r="AR626" s="336">
        <v>4.6666666666666697E-3</v>
      </c>
      <c r="AS626" s="336">
        <v>4.6666666666666697E-3</v>
      </c>
      <c r="AT626" s="336" t="s">
        <v>1418</v>
      </c>
      <c r="AX626" s="192"/>
      <c r="AY626" s="178"/>
      <c r="AZ626" s="178"/>
      <c r="BA626" s="178"/>
      <c r="BB626" s="794"/>
      <c r="BC626" s="178"/>
      <c r="BD626" s="178"/>
      <c r="BE626" s="178"/>
      <c r="BF626" s="178"/>
      <c r="BG626" s="794"/>
      <c r="BH626" s="180"/>
      <c r="BI626" s="193"/>
      <c r="BJ626" s="193"/>
      <c r="BK626" s="193"/>
      <c r="BL626" s="180"/>
      <c r="BM626" s="180"/>
      <c r="BN626" s="180"/>
      <c r="BO626" s="180"/>
      <c r="BP626" s="180"/>
      <c r="BQ626" s="180"/>
      <c r="BR626" s="180"/>
      <c r="BS626" s="180"/>
      <c r="BT626" s="181"/>
      <c r="BU626" s="182"/>
      <c r="BV626" s="183"/>
      <c r="BW626" s="179"/>
    </row>
    <row r="627" spans="2:75" customFormat="1" ht="18.75">
      <c r="B627" s="330" t="s">
        <v>1490</v>
      </c>
      <c r="C627" s="331">
        <v>39773725000158</v>
      </c>
      <c r="D627" s="332" t="s">
        <v>14</v>
      </c>
      <c r="E627" s="332" t="s">
        <v>614</v>
      </c>
      <c r="F627" s="332" t="s">
        <v>689</v>
      </c>
      <c r="G627" s="333" t="s">
        <v>34</v>
      </c>
      <c r="H627" s="333" t="s">
        <v>865</v>
      </c>
      <c r="I627" s="333" t="s">
        <v>34</v>
      </c>
      <c r="J627" s="333" t="s">
        <v>608</v>
      </c>
      <c r="K627" s="334" t="s">
        <v>48</v>
      </c>
      <c r="L627" s="335" t="s">
        <v>1418</v>
      </c>
      <c r="M627" s="335" t="s">
        <v>1415</v>
      </c>
      <c r="N627" s="334">
        <v>585971</v>
      </c>
      <c r="O627" s="334" t="s">
        <v>1321</v>
      </c>
      <c r="P627" s="338">
        <v>44308</v>
      </c>
      <c r="Q627" s="339">
        <v>21.82520311</v>
      </c>
      <c r="R627" s="339">
        <v>16.245056752217739</v>
      </c>
      <c r="S627" s="334">
        <v>23</v>
      </c>
      <c r="T627" s="336">
        <v>9.8505738258941156E-2</v>
      </c>
      <c r="U627" s="647">
        <v>0.96338951309339937</v>
      </c>
      <c r="V627" s="336">
        <v>0.15137016145265525</v>
      </c>
      <c r="W627" s="647">
        <v>1.3026531346515076</v>
      </c>
      <c r="X627" s="336"/>
      <c r="Y627" s="647"/>
      <c r="Z627" s="336"/>
      <c r="AA627" s="647"/>
      <c r="AB627" s="336">
        <v>0.15545931086763348</v>
      </c>
      <c r="AC627" s="340">
        <v>0.22622464919799729</v>
      </c>
      <c r="AD627" s="813">
        <v>39741188000164</v>
      </c>
      <c r="AE627" s="337" t="s">
        <v>1891</v>
      </c>
      <c r="AF627" s="787" t="s">
        <v>1778</v>
      </c>
      <c r="AG627" s="341" t="s">
        <v>59</v>
      </c>
      <c r="AH627" s="341" t="s">
        <v>1812</v>
      </c>
      <c r="AI627" s="341">
        <v>5000</v>
      </c>
      <c r="AJ627" s="341">
        <v>0</v>
      </c>
      <c r="AK627" s="341">
        <v>0</v>
      </c>
      <c r="AL627" s="336">
        <v>0</v>
      </c>
      <c r="AM627" s="336">
        <v>0</v>
      </c>
      <c r="AN627" s="647" t="s">
        <v>666</v>
      </c>
      <c r="AO627" s="334" t="s">
        <v>1321</v>
      </c>
      <c r="AP627" s="337" t="s">
        <v>1739</v>
      </c>
      <c r="AQ627" s="343" t="s">
        <v>2145</v>
      </c>
      <c r="AR627" s="336">
        <v>0</v>
      </c>
      <c r="AS627" s="336">
        <v>0</v>
      </c>
      <c r="AT627" s="336" t="s">
        <v>1418</v>
      </c>
      <c r="AX627" s="192"/>
      <c r="AY627" s="178"/>
      <c r="AZ627" s="178"/>
      <c r="BA627" s="178"/>
      <c r="BB627" s="794"/>
      <c r="BC627" s="178"/>
      <c r="BD627" s="178"/>
      <c r="BE627" s="178"/>
      <c r="BF627" s="178"/>
      <c r="BG627" s="794"/>
      <c r="BH627" s="180"/>
      <c r="BI627" s="193"/>
      <c r="BJ627" s="193"/>
      <c r="BK627" s="193"/>
      <c r="BL627" s="180"/>
      <c r="BM627" s="180"/>
      <c r="BN627" s="180"/>
      <c r="BO627" s="180"/>
      <c r="BP627" s="180"/>
      <c r="BQ627" s="180"/>
      <c r="BR627" s="180"/>
      <c r="BS627" s="180"/>
      <c r="BT627" s="181"/>
      <c r="BU627" s="182"/>
      <c r="BV627" s="183"/>
      <c r="BW627" s="179"/>
    </row>
    <row r="628" spans="2:75" customFormat="1" ht="18.75">
      <c r="B628" s="330" t="s">
        <v>168</v>
      </c>
      <c r="C628" s="331">
        <v>23591953000177</v>
      </c>
      <c r="D628" s="332" t="s">
        <v>14</v>
      </c>
      <c r="E628" s="332" t="s">
        <v>607</v>
      </c>
      <c r="F628" s="332" t="s">
        <v>1418</v>
      </c>
      <c r="G628" s="333" t="s">
        <v>1418</v>
      </c>
      <c r="H628" s="333" t="s">
        <v>34</v>
      </c>
      <c r="I628" s="333" t="s">
        <v>34</v>
      </c>
      <c r="J628" s="333" t="s">
        <v>608</v>
      </c>
      <c r="K628" s="334" t="s">
        <v>48</v>
      </c>
      <c r="L628" s="335" t="s">
        <v>1418</v>
      </c>
      <c r="M628" s="335" t="s">
        <v>34</v>
      </c>
      <c r="N628" s="334">
        <v>409804</v>
      </c>
      <c r="O628" s="334" t="s">
        <v>1321</v>
      </c>
      <c r="P628" s="338">
        <v>42355</v>
      </c>
      <c r="Q628" s="339">
        <v>117.951241</v>
      </c>
      <c r="R628" s="339">
        <v>103.67221201190476</v>
      </c>
      <c r="S628" s="334">
        <v>24</v>
      </c>
      <c r="T628" s="336">
        <v>0.29882475037846823</v>
      </c>
      <c r="U628" s="647">
        <v>2.9225163513886812</v>
      </c>
      <c r="V628" s="336">
        <v>0.3506552931315039</v>
      </c>
      <c r="W628" s="647">
        <v>3.0176503241873509</v>
      </c>
      <c r="X628" s="336">
        <v>0.2803783609146735</v>
      </c>
      <c r="Y628" s="647">
        <v>1.8190539139439956</v>
      </c>
      <c r="Z628" s="336">
        <v>0.40074019862719301</v>
      </c>
      <c r="AA628" s="647">
        <v>2.1000212607928974</v>
      </c>
      <c r="AB628" s="336">
        <v>0.15907895450658691</v>
      </c>
      <c r="AC628" s="340">
        <v>1.4738207229966018</v>
      </c>
      <c r="AD628" s="813">
        <v>0</v>
      </c>
      <c r="AE628" s="337" t="s">
        <v>1932</v>
      </c>
      <c r="AF628" s="787" t="s">
        <v>1755</v>
      </c>
      <c r="AG628" s="341" t="s">
        <v>1436</v>
      </c>
      <c r="AH628" s="341" t="s">
        <v>1742</v>
      </c>
      <c r="AI628" s="341">
        <v>10000</v>
      </c>
      <c r="AJ628" s="341">
        <v>1000</v>
      </c>
      <c r="AK628" s="341">
        <v>10000</v>
      </c>
      <c r="AL628" s="336">
        <v>0.02</v>
      </c>
      <c r="AM628" s="336">
        <v>0.2</v>
      </c>
      <c r="AN628" s="647" t="s">
        <v>34</v>
      </c>
      <c r="AO628" s="334" t="s">
        <v>1324</v>
      </c>
      <c r="AP628" s="337" t="s">
        <v>1739</v>
      </c>
      <c r="AQ628" s="343" t="s">
        <v>659</v>
      </c>
      <c r="AR628" s="336">
        <v>4.0000000000000001E-3</v>
      </c>
      <c r="AS628" s="336">
        <v>4.0000000000000001E-3</v>
      </c>
      <c r="AT628" s="336" t="s">
        <v>1418</v>
      </c>
      <c r="AX628" s="192"/>
      <c r="AY628" s="178"/>
      <c r="AZ628" s="178"/>
      <c r="BA628" s="178"/>
      <c r="BB628" s="794"/>
      <c r="BC628" s="178"/>
      <c r="BD628" s="178"/>
      <c r="BE628" s="178"/>
      <c r="BF628" s="178"/>
      <c r="BG628" s="794"/>
      <c r="BH628" s="180"/>
      <c r="BI628" s="193"/>
      <c r="BJ628" s="193"/>
      <c r="BK628" s="193"/>
      <c r="BL628" s="180"/>
      <c r="BM628" s="180"/>
      <c r="BN628" s="180"/>
      <c r="BO628" s="180"/>
      <c r="BP628" s="180"/>
      <c r="BQ628" s="180"/>
      <c r="BR628" s="180"/>
      <c r="BS628" s="180"/>
      <c r="BT628" s="181"/>
      <c r="BU628" s="182"/>
      <c r="BV628" s="183"/>
      <c r="BW628" s="179"/>
    </row>
    <row r="629" spans="2:75" customFormat="1" ht="18.75">
      <c r="B629" s="330" t="s">
        <v>110</v>
      </c>
      <c r="C629" s="331">
        <v>11392165000172</v>
      </c>
      <c r="D629" s="332" t="s">
        <v>14</v>
      </c>
      <c r="E629" s="332" t="s">
        <v>607</v>
      </c>
      <c r="F629" s="332" t="s">
        <v>1418</v>
      </c>
      <c r="G629" s="333" t="s">
        <v>1418</v>
      </c>
      <c r="H629" s="333" t="s">
        <v>34</v>
      </c>
      <c r="I629" s="333" t="s">
        <v>34</v>
      </c>
      <c r="J629" s="333" t="s">
        <v>608</v>
      </c>
      <c r="K629" s="334" t="s">
        <v>48</v>
      </c>
      <c r="L629" s="335" t="s">
        <v>1418</v>
      </c>
      <c r="M629" s="335" t="s">
        <v>34</v>
      </c>
      <c r="N629" s="334">
        <v>240737</v>
      </c>
      <c r="O629" s="334" t="s">
        <v>1321</v>
      </c>
      <c r="P629" s="338">
        <v>40179</v>
      </c>
      <c r="Q629" s="339">
        <v>1156.6003840000001</v>
      </c>
      <c r="R629" s="339">
        <v>1257.5530042031876</v>
      </c>
      <c r="S629" s="334">
        <v>29</v>
      </c>
      <c r="T629" s="336">
        <v>4.3328017054873991E-2</v>
      </c>
      <c r="U629" s="647">
        <v>0.42374949918218341</v>
      </c>
      <c r="V629" s="336">
        <v>1.1304217197227517E-2</v>
      </c>
      <c r="W629" s="647">
        <v>9.7281219927585649E-2</v>
      </c>
      <c r="X629" s="336">
        <v>7.8820058938328774E-2</v>
      </c>
      <c r="Y629" s="647">
        <v>0.51137304691176588</v>
      </c>
      <c r="Z629" s="336">
        <v>5.552323778997259E-2</v>
      </c>
      <c r="AA629" s="647">
        <v>0.29096152626174288</v>
      </c>
      <c r="AB629" s="336">
        <v>0.187204078221856</v>
      </c>
      <c r="AC629" s="340">
        <v>-0.56033616994989288</v>
      </c>
      <c r="AD629" s="813">
        <v>11403884000141</v>
      </c>
      <c r="AE629" s="337" t="s">
        <v>1783</v>
      </c>
      <c r="AF629" s="787" t="s">
        <v>1780</v>
      </c>
      <c r="AG629" s="341" t="s">
        <v>719</v>
      </c>
      <c r="AH629" s="341" t="s">
        <v>1742</v>
      </c>
      <c r="AI629" s="341">
        <v>1000</v>
      </c>
      <c r="AJ629" s="341">
        <v>500</v>
      </c>
      <c r="AK629" s="341">
        <v>500</v>
      </c>
      <c r="AL629" s="336">
        <v>0.02</v>
      </c>
      <c r="AM629" s="336">
        <v>0.2</v>
      </c>
      <c r="AN629" s="647" t="s">
        <v>2185</v>
      </c>
      <c r="AO629" s="334" t="s">
        <v>1324</v>
      </c>
      <c r="AP629" s="337" t="s">
        <v>1739</v>
      </c>
      <c r="AQ629" s="343" t="s">
        <v>659</v>
      </c>
      <c r="AR629" s="336">
        <v>4.0000000000000001E-3</v>
      </c>
      <c r="AS629" s="336">
        <v>4.0000000000000001E-3</v>
      </c>
      <c r="AT629" s="336" t="s">
        <v>1418</v>
      </c>
      <c r="AX629" s="192"/>
      <c r="AY629" s="178"/>
      <c r="AZ629" s="178"/>
      <c r="BA629" s="178"/>
      <c r="BB629" s="794"/>
      <c r="BC629" s="178"/>
      <c r="BD629" s="178"/>
      <c r="BE629" s="178"/>
      <c r="BF629" s="178"/>
      <c r="BG629" s="794"/>
      <c r="BH629" s="180"/>
      <c r="BI629" s="193"/>
      <c r="BJ629" s="193"/>
      <c r="BK629" s="193"/>
      <c r="BL629" s="180"/>
      <c r="BM629" s="180"/>
      <c r="BN629" s="180"/>
      <c r="BO629" s="180"/>
      <c r="BP629" s="180"/>
      <c r="BQ629" s="180"/>
      <c r="BR629" s="180"/>
      <c r="BS629" s="180"/>
      <c r="BT629" s="181"/>
      <c r="BU629" s="182"/>
      <c r="BV629" s="183"/>
      <c r="BW629" s="179"/>
    </row>
    <row r="630" spans="2:75" customFormat="1" ht="18.75">
      <c r="B630" s="330" t="s">
        <v>126</v>
      </c>
      <c r="C630" s="331">
        <v>12239939000192</v>
      </c>
      <c r="D630" s="332" t="s">
        <v>14</v>
      </c>
      <c r="E630" s="332" t="s">
        <v>607</v>
      </c>
      <c r="F630" s="332" t="s">
        <v>1418</v>
      </c>
      <c r="G630" s="333" t="s">
        <v>1418</v>
      </c>
      <c r="H630" s="333" t="s">
        <v>34</v>
      </c>
      <c r="I630" s="333" t="s">
        <v>34</v>
      </c>
      <c r="J630" s="333" t="s">
        <v>608</v>
      </c>
      <c r="K630" s="334" t="s">
        <v>48</v>
      </c>
      <c r="L630" s="335" t="s">
        <v>1418</v>
      </c>
      <c r="M630" s="335" t="s">
        <v>34</v>
      </c>
      <c r="N630" s="334">
        <v>287393</v>
      </c>
      <c r="O630" s="334" t="s">
        <v>1321</v>
      </c>
      <c r="P630" s="338">
        <v>40810</v>
      </c>
      <c r="Q630" s="339">
        <v>215.06097</v>
      </c>
      <c r="R630" s="339">
        <v>205.09414270799991</v>
      </c>
      <c r="S630" s="334">
        <v>29</v>
      </c>
      <c r="T630" s="336">
        <v>0.16877351555456088</v>
      </c>
      <c r="U630" s="647">
        <v>1.6506107953402531</v>
      </c>
      <c r="V630" s="336">
        <v>0.17819884129760655</v>
      </c>
      <c r="W630" s="647">
        <v>1.533533934164419</v>
      </c>
      <c r="X630" s="336">
        <v>0.17032462736763154</v>
      </c>
      <c r="Y630" s="647">
        <v>1.1050413414337352</v>
      </c>
      <c r="Z630" s="336">
        <v>7.1742775608389708E-2</v>
      </c>
      <c r="AA630" s="647">
        <v>0.37595767682411146</v>
      </c>
      <c r="AB630" s="336">
        <v>0.19950981626265457</v>
      </c>
      <c r="AC630" s="340">
        <v>0.31074865924854811</v>
      </c>
      <c r="AD630" s="813">
        <v>12241282000106</v>
      </c>
      <c r="AE630" s="337" t="s">
        <v>1763</v>
      </c>
      <c r="AF630" s="787" t="s">
        <v>1749</v>
      </c>
      <c r="AG630" s="341" t="s">
        <v>728</v>
      </c>
      <c r="AH630" s="341" t="s">
        <v>1742</v>
      </c>
      <c r="AI630" s="341">
        <v>5000</v>
      </c>
      <c r="AJ630" s="341">
        <v>5000</v>
      </c>
      <c r="AK630" s="341">
        <v>1000</v>
      </c>
      <c r="AL630" s="336">
        <v>2.0199999999999999E-2</v>
      </c>
      <c r="AM630" s="336">
        <v>0.2</v>
      </c>
      <c r="AN630" s="647" t="s">
        <v>666</v>
      </c>
      <c r="AO630" s="334" t="s">
        <v>1324</v>
      </c>
      <c r="AP630" s="337" t="s">
        <v>1739</v>
      </c>
      <c r="AQ630" s="343" t="s">
        <v>659</v>
      </c>
      <c r="AR630" s="336">
        <v>6.6E-3</v>
      </c>
      <c r="AS630" s="336">
        <v>6.6E-3</v>
      </c>
      <c r="AT630" s="336" t="s">
        <v>1418</v>
      </c>
      <c r="AX630" s="192"/>
      <c r="AY630" s="178"/>
      <c r="AZ630" s="178"/>
      <c r="BA630" s="178"/>
      <c r="BB630" s="794"/>
      <c r="BC630" s="178"/>
      <c r="BD630" s="178"/>
      <c r="BE630" s="178"/>
      <c r="BF630" s="178"/>
      <c r="BG630" s="794"/>
      <c r="BH630" s="180"/>
      <c r="BI630" s="193"/>
      <c r="BJ630" s="193"/>
      <c r="BK630" s="193"/>
      <c r="BL630" s="180"/>
      <c r="BM630" s="180"/>
      <c r="BN630" s="180"/>
      <c r="BO630" s="180"/>
      <c r="BP630" s="180"/>
      <c r="BQ630" s="180"/>
      <c r="BR630" s="180"/>
      <c r="BS630" s="180"/>
      <c r="BT630" s="181"/>
      <c r="BU630" s="182"/>
      <c r="BV630" s="183"/>
      <c r="BW630" s="179"/>
    </row>
    <row r="631" spans="2:75" customFormat="1" ht="18.75">
      <c r="B631" s="330" t="s">
        <v>1668</v>
      </c>
      <c r="C631" s="331">
        <v>32999290000115</v>
      </c>
      <c r="D631" s="332" t="s">
        <v>14</v>
      </c>
      <c r="E631" s="332" t="s">
        <v>614</v>
      </c>
      <c r="F631" s="332" t="s">
        <v>1418</v>
      </c>
      <c r="G631" s="333" t="s">
        <v>1418</v>
      </c>
      <c r="H631" s="333" t="s">
        <v>1338</v>
      </c>
      <c r="I631" s="333" t="s">
        <v>34</v>
      </c>
      <c r="J631" s="333" t="s">
        <v>608</v>
      </c>
      <c r="K631" s="334" t="s">
        <v>48</v>
      </c>
      <c r="L631" s="335" t="s">
        <v>1418</v>
      </c>
      <c r="M631" s="335" t="s">
        <v>1418</v>
      </c>
      <c r="N631" s="334">
        <v>504572</v>
      </c>
      <c r="O631" s="334" t="s">
        <v>1324</v>
      </c>
      <c r="P631" s="338">
        <v>43664</v>
      </c>
      <c r="Q631" s="339">
        <v>18.735650239999998</v>
      </c>
      <c r="R631" s="339">
        <v>30.846695309400008</v>
      </c>
      <c r="S631" s="334">
        <v>29</v>
      </c>
      <c r="T631" s="336">
        <v>8.0750097431113721E-2</v>
      </c>
      <c r="U631" s="647">
        <v>0.78973873422388186</v>
      </c>
      <c r="V631" s="336">
        <v>4.0174985583721678E-2</v>
      </c>
      <c r="W631" s="647">
        <v>0.34573571437712275</v>
      </c>
      <c r="X631" s="336">
        <v>-3.1770984933041757E-2</v>
      </c>
      <c r="Y631" s="647">
        <v>-0.20612551661892797</v>
      </c>
      <c r="Z631" s="336">
        <v>-0.16859344416553923</v>
      </c>
      <c r="AA631" s="647">
        <v>-0.88348964838265132</v>
      </c>
      <c r="AB631" s="336">
        <v>0.27433663448867646</v>
      </c>
      <c r="AC631" s="340">
        <v>-0.27712830969528734</v>
      </c>
      <c r="AD631" s="813">
        <v>23960625000109</v>
      </c>
      <c r="AE631" s="337" t="s">
        <v>1824</v>
      </c>
      <c r="AF631" s="787" t="s">
        <v>1825</v>
      </c>
      <c r="AG631" s="341" t="s">
        <v>1440</v>
      </c>
      <c r="AH631" s="341" t="s">
        <v>1742</v>
      </c>
      <c r="AI631" s="341">
        <v>5000</v>
      </c>
      <c r="AJ631" s="341">
        <v>1000</v>
      </c>
      <c r="AK631" s="341">
        <v>5000</v>
      </c>
      <c r="AL631" s="336">
        <v>2.5000000000000001E-2</v>
      </c>
      <c r="AM631" s="336">
        <v>0</v>
      </c>
      <c r="AN631" s="647" t="s">
        <v>64</v>
      </c>
      <c r="AO631" s="334" t="s">
        <v>1324</v>
      </c>
      <c r="AP631" s="337" t="s">
        <v>1757</v>
      </c>
      <c r="AQ631" s="343" t="s">
        <v>668</v>
      </c>
      <c r="AR631" s="336">
        <v>0</v>
      </c>
      <c r="AS631" s="336">
        <v>0</v>
      </c>
      <c r="AT631" s="336" t="s">
        <v>1418</v>
      </c>
      <c r="AX631" s="192"/>
      <c r="AY631" s="178"/>
      <c r="AZ631" s="178"/>
      <c r="BA631" s="178"/>
      <c r="BB631" s="794"/>
      <c r="BC631" s="178"/>
      <c r="BD631" s="178"/>
      <c r="BE631" s="178"/>
      <c r="BF631" s="178"/>
      <c r="BG631" s="794"/>
      <c r="BH631" s="180"/>
      <c r="BI631" s="193"/>
      <c r="BJ631" s="193"/>
      <c r="BK631" s="193"/>
      <c r="BL631" s="180"/>
      <c r="BM631" s="180"/>
      <c r="BN631" s="180"/>
      <c r="BO631" s="180"/>
      <c r="BP631" s="180"/>
      <c r="BQ631" s="180"/>
      <c r="BR631" s="180"/>
      <c r="BS631" s="180"/>
      <c r="BT631" s="181"/>
      <c r="BU631" s="182"/>
      <c r="BV631" s="183"/>
      <c r="BW631" s="179"/>
    </row>
    <row r="632" spans="2:75" customFormat="1" ht="18.75">
      <c r="B632" s="330" t="s">
        <v>1078</v>
      </c>
      <c r="C632" s="331">
        <v>6118222000190</v>
      </c>
      <c r="D632" s="332" t="s">
        <v>14</v>
      </c>
      <c r="E632" s="332" t="s">
        <v>607</v>
      </c>
      <c r="F632" s="332" t="s">
        <v>1418</v>
      </c>
      <c r="G632" s="333" t="s">
        <v>1418</v>
      </c>
      <c r="H632" s="333" t="s">
        <v>34</v>
      </c>
      <c r="I632" s="333" t="s">
        <v>34</v>
      </c>
      <c r="J632" s="333" t="s">
        <v>608</v>
      </c>
      <c r="K632" s="334" t="s">
        <v>48</v>
      </c>
      <c r="L632" s="335" t="s">
        <v>1418</v>
      </c>
      <c r="M632" s="335" t="s">
        <v>34</v>
      </c>
      <c r="N632" s="334">
        <v>223336</v>
      </c>
      <c r="O632" s="334" t="s">
        <v>1321</v>
      </c>
      <c r="P632" s="338">
        <v>39829</v>
      </c>
      <c r="Q632" s="339">
        <v>51.881768999999998</v>
      </c>
      <c r="R632" s="339">
        <v>61.899559394422305</v>
      </c>
      <c r="S632" s="334">
        <v>29</v>
      </c>
      <c r="T632" s="336">
        <v>1.6234726724656534E-2</v>
      </c>
      <c r="U632" s="647">
        <v>0.15877618655430578</v>
      </c>
      <c r="V632" s="336">
        <v>-4.8093411451429757E-3</v>
      </c>
      <c r="W632" s="647">
        <v>-4.1387967471306894E-2</v>
      </c>
      <c r="X632" s="336">
        <v>-2.6218552423842967E-2</v>
      </c>
      <c r="Y632" s="647">
        <v>-0.17010214429155465</v>
      </c>
      <c r="Z632" s="336">
        <v>-1.1661784030865152E-2</v>
      </c>
      <c r="AA632" s="647">
        <v>-6.1111898650264569E-2</v>
      </c>
      <c r="AB632" s="336">
        <v>0.21882019764297247</v>
      </c>
      <c r="AC632" s="340">
        <v>-0.55301464780525833</v>
      </c>
      <c r="AD632" s="813">
        <v>29599351000142</v>
      </c>
      <c r="AE632" s="337" t="s">
        <v>1828</v>
      </c>
      <c r="AF632" s="787" t="s">
        <v>1736</v>
      </c>
      <c r="AG632" s="341" t="s">
        <v>1437</v>
      </c>
      <c r="AH632" s="341" t="s">
        <v>1742</v>
      </c>
      <c r="AI632" s="341">
        <v>5000</v>
      </c>
      <c r="AJ632" s="341">
        <v>1000</v>
      </c>
      <c r="AK632" s="341">
        <v>5000</v>
      </c>
      <c r="AL632" s="336">
        <v>0.02</v>
      </c>
      <c r="AM632" s="336">
        <v>0.2</v>
      </c>
      <c r="AN632" s="647" t="s">
        <v>666</v>
      </c>
      <c r="AO632" s="334" t="s">
        <v>1324</v>
      </c>
      <c r="AP632" s="337" t="s">
        <v>1739</v>
      </c>
      <c r="AQ632" s="343" t="s">
        <v>665</v>
      </c>
      <c r="AR632" s="336">
        <v>5.3333333333333297E-3</v>
      </c>
      <c r="AS632" s="336">
        <v>5.3333333333333297E-3</v>
      </c>
      <c r="AT632" s="336" t="s">
        <v>1418</v>
      </c>
      <c r="AX632" s="192"/>
      <c r="AY632" s="178"/>
      <c r="AZ632" s="178"/>
      <c r="BA632" s="178"/>
      <c r="BB632" s="794"/>
      <c r="BC632" s="178"/>
      <c r="BD632" s="178"/>
      <c r="BE632" s="178"/>
      <c r="BF632" s="178"/>
      <c r="BG632" s="794"/>
      <c r="BH632" s="180"/>
      <c r="BI632" s="193"/>
      <c r="BJ632" s="193"/>
      <c r="BK632" s="193"/>
      <c r="BL632" s="180"/>
      <c r="BM632" s="180"/>
      <c r="BN632" s="180"/>
      <c r="BO632" s="180"/>
      <c r="BP632" s="180"/>
      <c r="BQ632" s="180"/>
      <c r="BR632" s="180"/>
      <c r="BS632" s="180"/>
      <c r="BT632" s="181"/>
      <c r="BU632" s="182"/>
      <c r="BV632" s="183"/>
      <c r="BW632" s="179"/>
    </row>
    <row r="633" spans="2:75" customFormat="1" ht="18.75">
      <c r="B633" s="330" t="s">
        <v>339</v>
      </c>
      <c r="C633" s="331">
        <v>37414101000119</v>
      </c>
      <c r="D633" s="332" t="s">
        <v>14</v>
      </c>
      <c r="E633" s="332" t="s">
        <v>607</v>
      </c>
      <c r="F633" s="332" t="s">
        <v>1418</v>
      </c>
      <c r="G633" s="333" t="s">
        <v>1418</v>
      </c>
      <c r="H633" s="333" t="s">
        <v>34</v>
      </c>
      <c r="I633" s="333" t="s">
        <v>34</v>
      </c>
      <c r="J633" s="333" t="s">
        <v>608</v>
      </c>
      <c r="K633" s="334" t="s">
        <v>48</v>
      </c>
      <c r="L633" s="335" t="s">
        <v>1418</v>
      </c>
      <c r="M633" s="335" t="s">
        <v>1415</v>
      </c>
      <c r="N633" s="334">
        <v>544507</v>
      </c>
      <c r="O633" s="334" t="s">
        <v>1321</v>
      </c>
      <c r="P633" s="338">
        <v>43989</v>
      </c>
      <c r="Q633" s="339">
        <v>2.1462970299999999</v>
      </c>
      <c r="R633" s="339">
        <v>3.8199072308433779</v>
      </c>
      <c r="S633" s="334">
        <v>29</v>
      </c>
      <c r="T633" s="336">
        <v>-2.271987134134168E-2</v>
      </c>
      <c r="U633" s="647">
        <v>-0.22220112427910366</v>
      </c>
      <c r="V633" s="336">
        <v>-6.7115984084438307E-2</v>
      </c>
      <c r="W633" s="647">
        <v>-0.57758309969273414</v>
      </c>
      <c r="X633" s="336">
        <v>0.1052484662558133</v>
      </c>
      <c r="Y633" s="647">
        <v>0.68283669914706357</v>
      </c>
      <c r="Z633" s="336"/>
      <c r="AA633" s="647"/>
      <c r="AB633" s="336">
        <v>0.30592419815216143</v>
      </c>
      <c r="AC633" s="340">
        <v>-0.5992249667688001</v>
      </c>
      <c r="AD633" s="813">
        <v>0</v>
      </c>
      <c r="AE633" s="337" t="s">
        <v>1796</v>
      </c>
      <c r="AF633" s="787" t="s">
        <v>1873</v>
      </c>
      <c r="AG633" s="341" t="s">
        <v>761</v>
      </c>
      <c r="AH633" s="341" t="s">
        <v>1742</v>
      </c>
      <c r="AI633" s="341">
        <v>0</v>
      </c>
      <c r="AJ633" s="341">
        <v>0</v>
      </c>
      <c r="AK633" s="341">
        <v>0</v>
      </c>
      <c r="AL633" s="336">
        <v>0.02</v>
      </c>
      <c r="AM633" s="336">
        <v>0.2</v>
      </c>
      <c r="AN633" s="647" t="s">
        <v>2147</v>
      </c>
      <c r="AO633" s="334" t="s">
        <v>1324</v>
      </c>
      <c r="AP633" s="337" t="s">
        <v>1739</v>
      </c>
      <c r="AQ633" s="343" t="s">
        <v>681</v>
      </c>
      <c r="AR633" s="336">
        <v>3.3333333333333301E-3</v>
      </c>
      <c r="AS633" s="336">
        <v>3.3333333333333301E-3</v>
      </c>
      <c r="AT633" s="336" t="s">
        <v>1418</v>
      </c>
      <c r="AX633" s="192"/>
      <c r="AY633" s="178"/>
      <c r="AZ633" s="178"/>
      <c r="BA633" s="178"/>
      <c r="BB633" s="794"/>
      <c r="BC633" s="178"/>
      <c r="BD633" s="178"/>
      <c r="BE633" s="178"/>
      <c r="BF633" s="178"/>
      <c r="BG633" s="794"/>
      <c r="BH633" s="180"/>
      <c r="BI633" s="193"/>
      <c r="BJ633" s="193"/>
      <c r="BK633" s="193"/>
      <c r="BL633" s="180"/>
      <c r="BM633" s="180"/>
      <c r="BN633" s="180"/>
      <c r="BO633" s="180"/>
      <c r="BP633" s="180"/>
      <c r="BQ633" s="180"/>
      <c r="BR633" s="180"/>
      <c r="BS633" s="180"/>
      <c r="BT633" s="181"/>
      <c r="BU633" s="182"/>
      <c r="BV633" s="183"/>
      <c r="BW633" s="179"/>
    </row>
    <row r="634" spans="2:75" customFormat="1" ht="18.75">
      <c r="B634" s="330" t="s">
        <v>1696</v>
      </c>
      <c r="C634" s="331">
        <v>31533638000111</v>
      </c>
      <c r="D634" s="332" t="s">
        <v>14</v>
      </c>
      <c r="E634" s="332" t="s">
        <v>614</v>
      </c>
      <c r="F634" s="332" t="s">
        <v>1418</v>
      </c>
      <c r="G634" s="333" t="s">
        <v>1418</v>
      </c>
      <c r="H634" s="333" t="s">
        <v>1338</v>
      </c>
      <c r="I634" s="333" t="s">
        <v>34</v>
      </c>
      <c r="J634" s="333" t="s">
        <v>608</v>
      </c>
      <c r="K634" s="334" t="s">
        <v>48</v>
      </c>
      <c r="L634" s="335" t="s">
        <v>1418</v>
      </c>
      <c r="M634" s="335" t="s">
        <v>1418</v>
      </c>
      <c r="N634" s="334">
        <v>483575</v>
      </c>
      <c r="O634" s="334" t="s">
        <v>1321</v>
      </c>
      <c r="P634" s="338">
        <v>43407</v>
      </c>
      <c r="Q634" s="339">
        <v>0</v>
      </c>
      <c r="R634" s="339">
        <v>404.32980548713385</v>
      </c>
      <c r="S634" s="334">
        <v>29</v>
      </c>
      <c r="T634" s="336">
        <v>-0.12024059098965911</v>
      </c>
      <c r="U634" s="647">
        <v>-1.1759571214327289</v>
      </c>
      <c r="V634" s="336">
        <v>-0.15419297492829642</v>
      </c>
      <c r="W634" s="647">
        <v>-1.3269455499286795</v>
      </c>
      <c r="X634" s="336">
        <v>-0.21513624549833976</v>
      </c>
      <c r="Y634" s="647">
        <v>-1.395772584333167</v>
      </c>
      <c r="Z634" s="336">
        <v>-0.32543769093292452</v>
      </c>
      <c r="AA634" s="647">
        <v>-1.7054093209607801</v>
      </c>
      <c r="AB634" s="336">
        <v>0.24837938865126719</v>
      </c>
      <c r="AC634" s="340">
        <v>-1.0886346479216176</v>
      </c>
      <c r="AD634" s="813">
        <v>22899381000125</v>
      </c>
      <c r="AE634" s="337" t="s">
        <v>1937</v>
      </c>
      <c r="AF634" s="787" t="s">
        <v>1736</v>
      </c>
      <c r="AG634" s="341" t="s">
        <v>1437</v>
      </c>
      <c r="AH634" s="341" t="s">
        <v>1742</v>
      </c>
      <c r="AI634" s="341">
        <v>25000</v>
      </c>
      <c r="AJ634" s="341">
        <v>0</v>
      </c>
      <c r="AK634" s="341">
        <v>25000</v>
      </c>
      <c r="AL634" s="336">
        <v>2.5000000000000001E-2</v>
      </c>
      <c r="AM634" s="336">
        <v>0.2</v>
      </c>
      <c r="AN634" s="647" t="s">
        <v>64</v>
      </c>
      <c r="AO634" s="334" t="s">
        <v>1324</v>
      </c>
      <c r="AP634" s="337" t="s">
        <v>1757</v>
      </c>
      <c r="AQ634" s="343" t="s">
        <v>668</v>
      </c>
      <c r="AR634" s="336">
        <v>4.7999999999999996E-3</v>
      </c>
      <c r="AS634" s="336">
        <v>4.7999999999999996E-3</v>
      </c>
      <c r="AT634" s="336" t="s">
        <v>1418</v>
      </c>
      <c r="AX634" s="192"/>
      <c r="AY634" s="178"/>
      <c r="AZ634" s="178"/>
      <c r="BA634" s="178"/>
      <c r="BB634" s="794"/>
      <c r="BC634" s="178"/>
      <c r="BD634" s="178"/>
      <c r="BE634" s="178"/>
      <c r="BF634" s="178"/>
      <c r="BG634" s="794"/>
      <c r="BH634" s="180"/>
      <c r="BI634" s="193"/>
      <c r="BJ634" s="193"/>
      <c r="BK634" s="193"/>
      <c r="BL634" s="180"/>
      <c r="BM634" s="180"/>
      <c r="BN634" s="180"/>
      <c r="BO634" s="180"/>
      <c r="BP634" s="180"/>
      <c r="BQ634" s="180"/>
      <c r="BR634" s="180"/>
      <c r="BS634" s="180"/>
      <c r="BT634" s="181"/>
      <c r="BU634" s="182"/>
      <c r="BV634" s="183"/>
      <c r="BW634" s="179"/>
    </row>
    <row r="635" spans="2:75" customFormat="1" ht="18.75">
      <c r="B635" s="330" t="s">
        <v>572</v>
      </c>
      <c r="C635" s="331">
        <v>31666885000196</v>
      </c>
      <c r="D635" s="332" t="s">
        <v>14</v>
      </c>
      <c r="E635" s="332" t="s">
        <v>614</v>
      </c>
      <c r="F635" s="332" t="s">
        <v>1418</v>
      </c>
      <c r="G635" s="333" t="s">
        <v>1418</v>
      </c>
      <c r="H635" s="333" t="s">
        <v>1338</v>
      </c>
      <c r="I635" s="333" t="s">
        <v>34</v>
      </c>
      <c r="J635" s="333" t="s">
        <v>608</v>
      </c>
      <c r="K635" s="334" t="s">
        <v>48</v>
      </c>
      <c r="L635" s="335" t="s">
        <v>1418</v>
      </c>
      <c r="M635" s="335" t="s">
        <v>34</v>
      </c>
      <c r="N635" s="334">
        <v>513229</v>
      </c>
      <c r="O635" s="334" t="s">
        <v>1321</v>
      </c>
      <c r="P635" s="338">
        <v>43355</v>
      </c>
      <c r="Q635" s="339">
        <v>92.214358329999996</v>
      </c>
      <c r="R635" s="339">
        <v>56.55045394055778</v>
      </c>
      <c r="S635" s="334">
        <v>29</v>
      </c>
      <c r="T635" s="336">
        <v>7.4765611265544596E-2</v>
      </c>
      <c r="U635" s="647">
        <v>0.73121025339562407</v>
      </c>
      <c r="V635" s="336">
        <v>3.332789595247343E-2</v>
      </c>
      <c r="W635" s="647">
        <v>0.28681140138314393</v>
      </c>
      <c r="X635" s="336">
        <v>-3.724657349606475E-2</v>
      </c>
      <c r="Y635" s="647">
        <v>-0.24165033663078747</v>
      </c>
      <c r="Z635" s="336">
        <v>-0.17343237479908269</v>
      </c>
      <c r="AA635" s="647">
        <v>-0.90884736703616942</v>
      </c>
      <c r="AB635" s="336">
        <v>0.27950778905928486</v>
      </c>
      <c r="AC635" s="340">
        <v>-0.29649813235441241</v>
      </c>
      <c r="AD635" s="813">
        <v>22899381000125</v>
      </c>
      <c r="AE635" s="337" t="s">
        <v>1937</v>
      </c>
      <c r="AF635" s="787" t="s">
        <v>1755</v>
      </c>
      <c r="AG635" s="341" t="s">
        <v>1436</v>
      </c>
      <c r="AH635" s="341" t="s">
        <v>1742</v>
      </c>
      <c r="AI635" s="341">
        <v>5000</v>
      </c>
      <c r="AJ635" s="341">
        <v>1000</v>
      </c>
      <c r="AK635" s="341">
        <v>1000</v>
      </c>
      <c r="AL635" s="336">
        <v>1.8000000000000002E-2</v>
      </c>
      <c r="AM635" s="336">
        <v>0.2</v>
      </c>
      <c r="AN635" s="647" t="s">
        <v>64</v>
      </c>
      <c r="AO635" s="334" t="s">
        <v>1324</v>
      </c>
      <c r="AP635" s="337" t="s">
        <v>1757</v>
      </c>
      <c r="AQ635" s="343" t="s">
        <v>668</v>
      </c>
      <c r="AR635" s="336">
        <v>4.8006000000000004E-3</v>
      </c>
      <c r="AS635" s="336">
        <v>4.8006000000000004E-3</v>
      </c>
      <c r="AT635" s="336" t="s">
        <v>1418</v>
      </c>
      <c r="AX635" s="192"/>
      <c r="AY635" s="178"/>
      <c r="AZ635" s="178"/>
      <c r="BA635" s="178"/>
      <c r="BB635" s="794"/>
      <c r="BC635" s="178"/>
      <c r="BD635" s="178"/>
      <c r="BE635" s="178"/>
      <c r="BF635" s="178"/>
      <c r="BG635" s="794"/>
      <c r="BH635" s="180"/>
      <c r="BI635" s="193"/>
      <c r="BJ635" s="193"/>
      <c r="BK635" s="193"/>
      <c r="BL635" s="180"/>
      <c r="BM635" s="180"/>
      <c r="BN635" s="180"/>
      <c r="BO635" s="180"/>
      <c r="BP635" s="180"/>
      <c r="BQ635" s="180"/>
      <c r="BR635" s="180"/>
      <c r="BS635" s="180"/>
      <c r="BT635" s="181"/>
      <c r="BU635" s="182"/>
      <c r="BV635" s="183"/>
      <c r="BW635" s="179"/>
    </row>
    <row r="636" spans="2:75" customFormat="1" ht="18.75">
      <c r="B636" s="330" t="s">
        <v>1168</v>
      </c>
      <c r="C636" s="331">
        <v>23960625000109</v>
      </c>
      <c r="D636" s="332" t="s">
        <v>14</v>
      </c>
      <c r="E636" s="332" t="s">
        <v>614</v>
      </c>
      <c r="F636" s="332" t="s">
        <v>1418</v>
      </c>
      <c r="G636" s="333" t="s">
        <v>1418</v>
      </c>
      <c r="H636" s="333" t="s">
        <v>1338</v>
      </c>
      <c r="I636" s="333" t="s">
        <v>34</v>
      </c>
      <c r="J636" s="333" t="s">
        <v>608</v>
      </c>
      <c r="K636" s="334" t="s">
        <v>48</v>
      </c>
      <c r="L636" s="335" t="s">
        <v>1418</v>
      </c>
      <c r="M636" s="335" t="s">
        <v>34</v>
      </c>
      <c r="N636" s="334">
        <v>416681</v>
      </c>
      <c r="O636" s="334" t="s">
        <v>1321</v>
      </c>
      <c r="P636" s="338">
        <v>42481</v>
      </c>
      <c r="Q636" s="339">
        <v>434.18082500000003</v>
      </c>
      <c r="R636" s="339">
        <v>246.34889259839358</v>
      </c>
      <c r="S636" s="334">
        <v>29</v>
      </c>
      <c r="T636" s="336">
        <v>7.3885636813819433E-2</v>
      </c>
      <c r="U636" s="647">
        <v>0.72260407294800744</v>
      </c>
      <c r="V636" s="336">
        <v>3.2613773841655425E-2</v>
      </c>
      <c r="W636" s="647">
        <v>0.28066584801084349</v>
      </c>
      <c r="X636" s="336">
        <v>-3.6463821253129192E-2</v>
      </c>
      <c r="Y636" s="647">
        <v>-0.23657195423881075</v>
      </c>
      <c r="Z636" s="336">
        <v>-0.17001577085969921</v>
      </c>
      <c r="AA636" s="647">
        <v>-0.89094314645387418</v>
      </c>
      <c r="AB636" s="336">
        <v>0.28418956888639008</v>
      </c>
      <c r="AC636" s="340">
        <v>-0.29412641664839823</v>
      </c>
      <c r="AD636" s="813">
        <v>22899381000125</v>
      </c>
      <c r="AE636" s="337" t="s">
        <v>1937</v>
      </c>
      <c r="AF636" s="787" t="s">
        <v>1736</v>
      </c>
      <c r="AG636" s="341" t="s">
        <v>1437</v>
      </c>
      <c r="AH636" s="341" t="s">
        <v>1742</v>
      </c>
      <c r="AI636" s="341">
        <v>100000</v>
      </c>
      <c r="AJ636" s="341">
        <v>10000</v>
      </c>
      <c r="AK636" s="341">
        <v>100000</v>
      </c>
      <c r="AL636" s="336">
        <v>2.5000000000000001E-2</v>
      </c>
      <c r="AM636" s="336">
        <v>0.2</v>
      </c>
      <c r="AN636" s="647" t="s">
        <v>2152</v>
      </c>
      <c r="AO636" s="334" t="s">
        <v>1324</v>
      </c>
      <c r="AP636" s="337" t="s">
        <v>1757</v>
      </c>
      <c r="AQ636" s="343" t="s">
        <v>668</v>
      </c>
      <c r="AR636" s="336">
        <v>4.7999999999999996E-3</v>
      </c>
      <c r="AS636" s="336">
        <v>4.7999999999999996E-3</v>
      </c>
      <c r="AT636" s="336" t="s">
        <v>1418</v>
      </c>
      <c r="AW636" s="192"/>
      <c r="AX636" s="192"/>
      <c r="AY636" s="178"/>
      <c r="AZ636" s="178"/>
      <c r="BA636" s="178"/>
      <c r="BB636" s="794"/>
      <c r="BC636" s="178"/>
      <c r="BD636" s="178"/>
      <c r="BE636" s="178"/>
      <c r="BF636" s="178"/>
      <c r="BG636" s="794"/>
      <c r="BH636" s="180"/>
      <c r="BI636" s="193"/>
      <c r="BJ636" s="193"/>
      <c r="BK636" s="193"/>
      <c r="BL636" s="212"/>
      <c r="BM636" s="180"/>
      <c r="BN636" s="180"/>
      <c r="BO636" s="180"/>
      <c r="BP636" s="180"/>
      <c r="BQ636" s="180"/>
      <c r="BR636" s="180"/>
      <c r="BS636" s="180"/>
      <c r="BT636" s="181"/>
      <c r="BU636" s="182"/>
      <c r="BV636" s="183"/>
      <c r="BW636" s="179"/>
    </row>
    <row r="637" spans="2:75" customFormat="1" ht="18.75">
      <c r="B637" s="330" t="s">
        <v>1489</v>
      </c>
      <c r="C637" s="331">
        <v>22175345000119</v>
      </c>
      <c r="D637" s="332" t="s">
        <v>11</v>
      </c>
      <c r="E637" s="332" t="s">
        <v>620</v>
      </c>
      <c r="F637" s="332" t="s">
        <v>685</v>
      </c>
      <c r="G637" s="333" t="s">
        <v>738</v>
      </c>
      <c r="H637" s="333" t="s">
        <v>34</v>
      </c>
      <c r="I637" s="333" t="s">
        <v>1319</v>
      </c>
      <c r="J637" s="333" t="s">
        <v>608</v>
      </c>
      <c r="K637" s="334" t="s">
        <v>48</v>
      </c>
      <c r="L637" s="335" t="s">
        <v>1418</v>
      </c>
      <c r="M637" s="335" t="s">
        <v>1418</v>
      </c>
      <c r="N637" s="334">
        <v>424390</v>
      </c>
      <c r="O637" s="334" t="s">
        <v>1321</v>
      </c>
      <c r="P637" s="338">
        <v>42248</v>
      </c>
      <c r="Q637" s="339">
        <v>21.863603999999999</v>
      </c>
      <c r="R637" s="339">
        <v>419967.64639270521</v>
      </c>
      <c r="S637" s="334">
        <v>29</v>
      </c>
      <c r="T637" s="336">
        <v>0.13467884669278063</v>
      </c>
      <c r="U637" s="647">
        <v>1.3171637595189694</v>
      </c>
      <c r="V637" s="336">
        <v>0.15533405518516163</v>
      </c>
      <c r="W637" s="647">
        <v>1.3367653965829314</v>
      </c>
      <c r="X637" s="336">
        <v>0.2362395200819305</v>
      </c>
      <c r="Y637" s="647">
        <v>1.5326875520328249</v>
      </c>
      <c r="Z637" s="336">
        <v>0.31835691443955905</v>
      </c>
      <c r="AA637" s="647">
        <v>1.668303532148155</v>
      </c>
      <c r="AB637" s="336">
        <v>0.11754622856378508</v>
      </c>
      <c r="AC637" s="340">
        <v>0.3329126104361938</v>
      </c>
      <c r="AD637" s="813">
        <v>12167116000107</v>
      </c>
      <c r="AE637" s="337" t="s">
        <v>1945</v>
      </c>
      <c r="AF637" s="787" t="s">
        <v>1755</v>
      </c>
      <c r="AG637" s="341" t="s">
        <v>1436</v>
      </c>
      <c r="AH637" s="341" t="s">
        <v>1737</v>
      </c>
      <c r="AI637" s="341">
        <v>5000</v>
      </c>
      <c r="AJ637" s="341">
        <v>0</v>
      </c>
      <c r="AK637" s="341">
        <v>0</v>
      </c>
      <c r="AL637" s="336">
        <v>1.2500000000000001E-2</v>
      </c>
      <c r="AM637" s="336">
        <v>0</v>
      </c>
      <c r="AN637" s="647" t="s">
        <v>2454</v>
      </c>
      <c r="AO637" s="334" t="s">
        <v>1324</v>
      </c>
      <c r="AP637" s="337" t="s">
        <v>1946</v>
      </c>
      <c r="AQ637" s="343" t="s">
        <v>2456</v>
      </c>
      <c r="AR637" s="336">
        <v>7.0000000000000001E-3</v>
      </c>
      <c r="AS637" s="336">
        <v>7.0000000000000001E-3</v>
      </c>
      <c r="AT637" s="336" t="s">
        <v>1418</v>
      </c>
      <c r="AW637" s="192"/>
      <c r="AX637" s="192"/>
      <c r="AY637" s="178"/>
      <c r="AZ637" s="178"/>
      <c r="BA637" s="178"/>
      <c r="BB637" s="794"/>
      <c r="BC637" s="178"/>
      <c r="BD637" s="178"/>
      <c r="BE637" s="178"/>
      <c r="BF637" s="178"/>
      <c r="BG637" s="794"/>
      <c r="BH637" s="180"/>
      <c r="BI637" s="193"/>
      <c r="BJ637" s="193"/>
      <c r="BK637" s="193"/>
      <c r="BL637" s="212"/>
      <c r="BM637" s="180"/>
      <c r="BN637" s="180"/>
      <c r="BO637" s="180"/>
      <c r="BP637" s="180"/>
      <c r="BQ637" s="180"/>
      <c r="BR637" s="180"/>
      <c r="BS637" s="180"/>
      <c r="BT637" s="181"/>
      <c r="BU637" s="182"/>
      <c r="BV637" s="183"/>
      <c r="BW637" s="179"/>
    </row>
    <row r="638" spans="2:75" customFormat="1" ht="18.75">
      <c r="B638" s="330" t="s">
        <v>113</v>
      </c>
      <c r="C638" s="331">
        <v>14812722000155</v>
      </c>
      <c r="D638" s="332" t="s">
        <v>13</v>
      </c>
      <c r="E638" s="332" t="s">
        <v>615</v>
      </c>
      <c r="F638" s="332" t="s">
        <v>619</v>
      </c>
      <c r="G638" s="333" t="s">
        <v>34</v>
      </c>
      <c r="H638" s="333" t="s">
        <v>865</v>
      </c>
      <c r="I638" s="333" t="s">
        <v>34</v>
      </c>
      <c r="J638" s="333" t="s">
        <v>1418</v>
      </c>
      <c r="K638" s="334" t="s">
        <v>48</v>
      </c>
      <c r="L638" s="335" t="s">
        <v>1418</v>
      </c>
      <c r="M638" s="335" t="s">
        <v>34</v>
      </c>
      <c r="N638" s="334">
        <v>296139</v>
      </c>
      <c r="O638" s="334" t="s">
        <v>1321</v>
      </c>
      <c r="P638" s="338">
        <v>40933</v>
      </c>
      <c r="Q638" s="339">
        <v>35.293362000000002</v>
      </c>
      <c r="R638" s="339">
        <v>100.7660785823293</v>
      </c>
      <c r="S638" s="334">
        <v>29</v>
      </c>
      <c r="T638" s="336">
        <v>8.1331662575836239E-2</v>
      </c>
      <c r="U638" s="647">
        <v>0.79542646137063489</v>
      </c>
      <c r="V638" s="336">
        <v>0.10026736300244843</v>
      </c>
      <c r="W638" s="647">
        <v>0.86287544034385311</v>
      </c>
      <c r="X638" s="336">
        <v>0.13504421286439205</v>
      </c>
      <c r="Y638" s="647">
        <v>0.8761471575947225</v>
      </c>
      <c r="Z638" s="336">
        <v>9.3777384633189742E-2</v>
      </c>
      <c r="AA638" s="647">
        <v>0.49142687004170243</v>
      </c>
      <c r="AB638" s="336">
        <v>5.9451212259863523E-2</v>
      </c>
      <c r="AC638" s="340">
        <v>-0.26801926788247138</v>
      </c>
      <c r="AD638" s="813">
        <v>23686472000145</v>
      </c>
      <c r="AE638" s="337" t="s">
        <v>1783</v>
      </c>
      <c r="AF638" s="787" t="s">
        <v>1736</v>
      </c>
      <c r="AG638" s="341" t="s">
        <v>1437</v>
      </c>
      <c r="AH638" s="341" t="s">
        <v>1742</v>
      </c>
      <c r="AI638" s="341">
        <v>1000</v>
      </c>
      <c r="AJ638" s="341">
        <v>500</v>
      </c>
      <c r="AK638" s="341">
        <v>500</v>
      </c>
      <c r="AL638" s="336">
        <v>0.02</v>
      </c>
      <c r="AM638" s="336">
        <v>0.25</v>
      </c>
      <c r="AN638" s="647" t="s">
        <v>64</v>
      </c>
      <c r="AO638" s="334" t="s">
        <v>1324</v>
      </c>
      <c r="AP638" s="337" t="s">
        <v>1757</v>
      </c>
      <c r="AQ638" s="343" t="s">
        <v>674</v>
      </c>
      <c r="AR638" s="336">
        <v>4.0000000000000001E-3</v>
      </c>
      <c r="AS638" s="336">
        <v>4.0000000000000001E-3</v>
      </c>
      <c r="AT638" s="336" t="s">
        <v>1418</v>
      </c>
      <c r="AW638" s="192"/>
      <c r="AX638" s="192"/>
      <c r="AY638" s="178"/>
      <c r="AZ638" s="178"/>
      <c r="BA638" s="178"/>
      <c r="BB638" s="794"/>
      <c r="BC638" s="178"/>
      <c r="BD638" s="178"/>
      <c r="BE638" s="178"/>
      <c r="BF638" s="178"/>
      <c r="BG638" s="794"/>
      <c r="BH638" s="180"/>
      <c r="BI638" s="193"/>
      <c r="BJ638" s="193"/>
      <c r="BK638" s="193"/>
      <c r="BL638" s="212"/>
      <c r="BM638" s="180"/>
      <c r="BN638" s="180"/>
      <c r="BO638" s="180"/>
      <c r="BP638" s="180"/>
      <c r="BQ638" s="180"/>
      <c r="BR638" s="180"/>
      <c r="BS638" s="180"/>
      <c r="BT638" s="181"/>
      <c r="BU638" s="182"/>
      <c r="BV638" s="183"/>
      <c r="BW638" s="179"/>
    </row>
    <row r="639" spans="2:75" customFormat="1" ht="18.75">
      <c r="B639" s="330" t="s">
        <v>270</v>
      </c>
      <c r="C639" s="331">
        <v>10320151000180</v>
      </c>
      <c r="D639" s="332" t="s">
        <v>14</v>
      </c>
      <c r="E639" s="332" t="s">
        <v>607</v>
      </c>
      <c r="F639" s="332" t="s">
        <v>1418</v>
      </c>
      <c r="G639" s="333" t="s">
        <v>1418</v>
      </c>
      <c r="H639" s="333" t="s">
        <v>34</v>
      </c>
      <c r="I639" s="333" t="s">
        <v>34</v>
      </c>
      <c r="J639" s="333" t="s">
        <v>608</v>
      </c>
      <c r="K639" s="334" t="s">
        <v>48</v>
      </c>
      <c r="L639" s="335" t="s">
        <v>1418</v>
      </c>
      <c r="M639" s="335" t="s">
        <v>34</v>
      </c>
      <c r="N639" s="334">
        <v>219118</v>
      </c>
      <c r="O639" s="334" t="s">
        <v>1321</v>
      </c>
      <c r="P639" s="338">
        <v>39722</v>
      </c>
      <c r="Q639" s="339">
        <v>179.46441200000001</v>
      </c>
      <c r="R639" s="339">
        <v>203.02811277108438</v>
      </c>
      <c r="S639" s="334">
        <v>30</v>
      </c>
      <c r="T639" s="336">
        <v>-8.169340570442829E-3</v>
      </c>
      <c r="U639" s="647">
        <v>-7.9896432162810616E-2</v>
      </c>
      <c r="V639" s="336">
        <v>-6.1015374835758251E-2</v>
      </c>
      <c r="W639" s="647">
        <v>-0.52508280713301025</v>
      </c>
      <c r="X639" s="336">
        <v>-0.13100436752996525</v>
      </c>
      <c r="Y639" s="647">
        <v>-0.84993723025459567</v>
      </c>
      <c r="Z639" s="336">
        <v>-0.20357781799373575</v>
      </c>
      <c r="AA639" s="647">
        <v>-1.0668202178798387</v>
      </c>
      <c r="AB639" s="336">
        <v>0.24640556385929444</v>
      </c>
      <c r="AC639" s="340">
        <v>-0.7192078192033734</v>
      </c>
      <c r="AD639" s="813">
        <v>37895385000102</v>
      </c>
      <c r="AE639" s="337" t="s">
        <v>1820</v>
      </c>
      <c r="AF639" s="787" t="s">
        <v>1736</v>
      </c>
      <c r="AG639" s="341" t="s">
        <v>1437</v>
      </c>
      <c r="AH639" s="341" t="s">
        <v>1737</v>
      </c>
      <c r="AI639" s="341">
        <v>100000</v>
      </c>
      <c r="AJ639" s="341">
        <v>20000</v>
      </c>
      <c r="AK639" s="341">
        <v>100000</v>
      </c>
      <c r="AL639" s="336">
        <v>0.02</v>
      </c>
      <c r="AM639" s="336">
        <v>0.15</v>
      </c>
      <c r="AN639" s="647" t="s">
        <v>2166</v>
      </c>
      <c r="AO639" s="334" t="s">
        <v>1324</v>
      </c>
      <c r="AP639" s="337" t="s">
        <v>1739</v>
      </c>
      <c r="AQ639" s="343" t="s">
        <v>659</v>
      </c>
      <c r="AR639" s="336">
        <v>5.0000000000000001E-3</v>
      </c>
      <c r="AS639" s="336">
        <v>5.0000000000000001E-3</v>
      </c>
      <c r="AT639" s="336" t="s">
        <v>1418</v>
      </c>
      <c r="AW639" s="192"/>
      <c r="AX639" s="192"/>
      <c r="AY639" s="178"/>
      <c r="AZ639" s="178"/>
      <c r="BA639" s="178"/>
      <c r="BB639" s="794"/>
      <c r="BC639" s="178"/>
      <c r="BD639" s="178"/>
      <c r="BE639" s="178"/>
      <c r="BF639" s="178"/>
      <c r="BG639" s="794"/>
      <c r="BH639" s="180"/>
      <c r="BI639" s="193"/>
      <c r="BJ639" s="193"/>
      <c r="BK639" s="193"/>
      <c r="BL639" s="212"/>
      <c r="BM639" s="180"/>
      <c r="BN639" s="180"/>
      <c r="BO639" s="180"/>
      <c r="BP639" s="180"/>
      <c r="BQ639" s="180"/>
      <c r="BR639" s="180"/>
      <c r="BS639" s="180"/>
      <c r="BT639" s="181"/>
      <c r="BU639" s="182"/>
      <c r="BV639" s="183"/>
      <c r="BW639" s="179"/>
    </row>
    <row r="640" spans="2:75" customFormat="1" ht="18.75">
      <c r="B640" s="330" t="s">
        <v>1038</v>
      </c>
      <c r="C640" s="331">
        <v>26768800000140</v>
      </c>
      <c r="D640" s="332" t="s">
        <v>14</v>
      </c>
      <c r="E640" s="332" t="s">
        <v>607</v>
      </c>
      <c r="F640" s="332" t="s">
        <v>1418</v>
      </c>
      <c r="G640" s="333" t="s">
        <v>1418</v>
      </c>
      <c r="H640" s="333" t="s">
        <v>34</v>
      </c>
      <c r="I640" s="333" t="s">
        <v>34</v>
      </c>
      <c r="J640" s="333" t="s">
        <v>608</v>
      </c>
      <c r="K640" s="334" t="s">
        <v>48</v>
      </c>
      <c r="L640" s="335" t="s">
        <v>1418</v>
      </c>
      <c r="M640" s="335" t="s">
        <v>34</v>
      </c>
      <c r="N640" s="334">
        <v>436747</v>
      </c>
      <c r="O640" s="334" t="s">
        <v>1321</v>
      </c>
      <c r="P640" s="338">
        <v>42809</v>
      </c>
      <c r="Q640" s="339">
        <v>518.43895299999997</v>
      </c>
      <c r="R640" s="339">
        <v>586.02000769599988</v>
      </c>
      <c r="S640" s="334">
        <v>30</v>
      </c>
      <c r="T640" s="336">
        <v>0.11125133618514016</v>
      </c>
      <c r="U640" s="647">
        <v>1.0880418998196169</v>
      </c>
      <c r="V640" s="336">
        <v>7.7033838622933892E-2</v>
      </c>
      <c r="W640" s="647">
        <v>0.66293363496074242</v>
      </c>
      <c r="X640" s="336">
        <v>-2.0148810490099645E-2</v>
      </c>
      <c r="Y640" s="647">
        <v>-0.13072254386452345</v>
      </c>
      <c r="Z640" s="336">
        <v>-9.8714433289714854E-2</v>
      </c>
      <c r="AA640" s="647">
        <v>-0.51729876205500391</v>
      </c>
      <c r="AB640" s="336">
        <v>0.24820281473964756</v>
      </c>
      <c r="AC640" s="340">
        <v>-0.15780479687635063</v>
      </c>
      <c r="AD640" s="813">
        <v>10346018000101</v>
      </c>
      <c r="AE640" s="337" t="s">
        <v>1820</v>
      </c>
      <c r="AF640" s="787" t="s">
        <v>1736</v>
      </c>
      <c r="AG640" s="341" t="s">
        <v>1437</v>
      </c>
      <c r="AH640" s="341" t="s">
        <v>1742</v>
      </c>
      <c r="AI640" s="341">
        <v>1000</v>
      </c>
      <c r="AJ640" s="341">
        <v>1000</v>
      </c>
      <c r="AK640" s="341">
        <v>100</v>
      </c>
      <c r="AL640" s="336">
        <v>0.02</v>
      </c>
      <c r="AM640" s="336">
        <v>0.2</v>
      </c>
      <c r="AN640" s="647" t="s">
        <v>2152</v>
      </c>
      <c r="AO640" s="334" t="s">
        <v>1324</v>
      </c>
      <c r="AP640" s="337" t="s">
        <v>1739</v>
      </c>
      <c r="AQ640" s="343" t="s">
        <v>659</v>
      </c>
      <c r="AR640" s="336">
        <v>5.0000000000000001E-3</v>
      </c>
      <c r="AS640" s="336">
        <v>5.0000000000000001E-3</v>
      </c>
      <c r="AT640" s="336" t="s">
        <v>1418</v>
      </c>
      <c r="AW640" s="192"/>
      <c r="AX640" s="192"/>
      <c r="AY640" s="178"/>
      <c r="AZ640" s="178"/>
      <c r="BA640" s="178"/>
      <c r="BB640" s="794"/>
      <c r="BC640" s="178"/>
      <c r="BD640" s="178"/>
      <c r="BE640" s="178"/>
      <c r="BF640" s="178"/>
      <c r="BG640" s="794"/>
      <c r="BH640" s="180"/>
      <c r="BI640" s="193"/>
      <c r="BJ640" s="193"/>
      <c r="BK640" s="193"/>
      <c r="BL640" s="212"/>
      <c r="BM640" s="180"/>
      <c r="BN640" s="180"/>
      <c r="BO640" s="180"/>
      <c r="BP640" s="180"/>
      <c r="BQ640" s="180"/>
      <c r="BR640" s="180"/>
      <c r="BS640" s="180"/>
      <c r="BT640" s="181"/>
      <c r="BU640" s="182"/>
      <c r="BV640" s="183"/>
      <c r="BW640" s="179"/>
    </row>
    <row r="641" spans="2:75" customFormat="1" ht="18.75">
      <c r="B641" s="330" t="s">
        <v>274</v>
      </c>
      <c r="C641" s="331">
        <v>24325422000103</v>
      </c>
      <c r="D641" s="332" t="s">
        <v>14</v>
      </c>
      <c r="E641" s="332" t="s">
        <v>607</v>
      </c>
      <c r="F641" s="332" t="s">
        <v>1418</v>
      </c>
      <c r="G641" s="333" t="s">
        <v>1418</v>
      </c>
      <c r="H641" s="333" t="s">
        <v>34</v>
      </c>
      <c r="I641" s="333" t="s">
        <v>34</v>
      </c>
      <c r="J641" s="333" t="s">
        <v>608</v>
      </c>
      <c r="K641" s="334" t="s">
        <v>48</v>
      </c>
      <c r="L641" s="335" t="s">
        <v>1418</v>
      </c>
      <c r="M641" s="335" t="s">
        <v>34</v>
      </c>
      <c r="N641" s="334">
        <v>414948</v>
      </c>
      <c r="O641" s="334" t="s">
        <v>1321</v>
      </c>
      <c r="P641" s="338">
        <v>42441</v>
      </c>
      <c r="Q641" s="339">
        <v>267.01357200000001</v>
      </c>
      <c r="R641" s="339">
        <v>258.15251001200016</v>
      </c>
      <c r="S641" s="334">
        <v>30</v>
      </c>
      <c r="T641" s="336">
        <v>-2.3797522274680127E-2</v>
      </c>
      <c r="U641" s="647">
        <v>-0.23274058752564541</v>
      </c>
      <c r="V641" s="336">
        <v>5.6146646074650697E-4</v>
      </c>
      <c r="W641" s="647">
        <v>4.8318376493367687E-3</v>
      </c>
      <c r="X641" s="336">
        <v>0.10815198452392827</v>
      </c>
      <c r="Y641" s="647">
        <v>0.70167430220812788</v>
      </c>
      <c r="Z641" s="336">
        <v>0.3516188797083466</v>
      </c>
      <c r="AA641" s="647">
        <v>1.8426080678036627</v>
      </c>
      <c r="AB641" s="336">
        <v>0.19028911627861511</v>
      </c>
      <c r="AC641" s="340">
        <v>-0.60770667911978571</v>
      </c>
      <c r="AD641" s="813">
        <v>0</v>
      </c>
      <c r="AE641" s="337" t="s">
        <v>1935</v>
      </c>
      <c r="AF641" s="787" t="s">
        <v>1736</v>
      </c>
      <c r="AG641" s="341" t="s">
        <v>1437</v>
      </c>
      <c r="AH641" s="341" t="s">
        <v>1742</v>
      </c>
      <c r="AI641" s="341">
        <v>100</v>
      </c>
      <c r="AJ641" s="341">
        <v>100</v>
      </c>
      <c r="AK641" s="341">
        <v>100</v>
      </c>
      <c r="AL641" s="336">
        <v>0.03</v>
      </c>
      <c r="AM641" s="336">
        <v>0.2</v>
      </c>
      <c r="AN641" s="647" t="s">
        <v>2185</v>
      </c>
      <c r="AO641" s="334" t="s">
        <v>1324</v>
      </c>
      <c r="AP641" s="337" t="s">
        <v>1739</v>
      </c>
      <c r="AQ641" s="343" t="s">
        <v>659</v>
      </c>
      <c r="AR641" s="336">
        <v>7.4166666666666704E-3</v>
      </c>
      <c r="AS641" s="336">
        <v>7.4166666666666704E-3</v>
      </c>
      <c r="AT641" s="336" t="s">
        <v>1418</v>
      </c>
      <c r="AX641" s="192"/>
      <c r="AY641" s="178"/>
      <c r="AZ641" s="178"/>
      <c r="BA641" s="178"/>
      <c r="BB641" s="794"/>
      <c r="BC641" s="178"/>
      <c r="BD641" s="178"/>
      <c r="BE641" s="178"/>
      <c r="BF641" s="178"/>
      <c r="BG641" s="794"/>
      <c r="BH641" s="180"/>
      <c r="BI641" s="193"/>
      <c r="BJ641" s="193"/>
      <c r="BK641" s="193"/>
      <c r="BL641" s="180"/>
      <c r="BM641" s="180"/>
      <c r="BN641" s="180"/>
      <c r="BO641" s="180"/>
      <c r="BP641" s="180"/>
      <c r="BQ641" s="180"/>
      <c r="BR641" s="180"/>
      <c r="BS641" s="180"/>
      <c r="BT641" s="181"/>
      <c r="BU641" s="182"/>
      <c r="BV641" s="183"/>
      <c r="BW641" s="179"/>
    </row>
    <row r="642" spans="2:75" customFormat="1" ht="18.75">
      <c r="B642" s="330" t="s">
        <v>1220</v>
      </c>
      <c r="C642" s="331">
        <v>45126846000100</v>
      </c>
      <c r="D642" s="332" t="s">
        <v>14</v>
      </c>
      <c r="E642" s="332" t="s">
        <v>607</v>
      </c>
      <c r="F642" s="332" t="s">
        <v>1418</v>
      </c>
      <c r="G642" s="333" t="s">
        <v>1418</v>
      </c>
      <c r="H642" s="333" t="s">
        <v>34</v>
      </c>
      <c r="I642" s="333" t="s">
        <v>34</v>
      </c>
      <c r="J642" s="333" t="s">
        <v>608</v>
      </c>
      <c r="K642" s="334" t="s">
        <v>48</v>
      </c>
      <c r="L642" s="335" t="s">
        <v>1418</v>
      </c>
      <c r="M642" s="335" t="s">
        <v>34</v>
      </c>
      <c r="N642" s="334">
        <v>640441</v>
      </c>
      <c r="O642" s="334" t="s">
        <v>1321</v>
      </c>
      <c r="P642" s="338">
        <v>44609</v>
      </c>
      <c r="Q642" s="339">
        <v>31.021635790000001</v>
      </c>
      <c r="R642" s="339">
        <v>22.846520687530127</v>
      </c>
      <c r="S642" s="334">
        <v>30</v>
      </c>
      <c r="T642" s="336"/>
      <c r="U642" s="647"/>
      <c r="V642" s="336"/>
      <c r="W642" s="647"/>
      <c r="X642" s="336"/>
      <c r="Y642" s="647"/>
      <c r="Z642" s="336"/>
      <c r="AA642" s="647"/>
      <c r="AB642" s="336">
        <v>0.20238908882232942</v>
      </c>
      <c r="AC642" s="340"/>
      <c r="AD642" s="813">
        <v>45127383000100</v>
      </c>
      <c r="AE642" s="337" t="s">
        <v>2081</v>
      </c>
      <c r="AF642" s="787" t="s">
        <v>1755</v>
      </c>
      <c r="AG642" s="341" t="s">
        <v>1436</v>
      </c>
      <c r="AH642" s="341" t="s">
        <v>1742</v>
      </c>
      <c r="AI642" s="341">
        <v>1000</v>
      </c>
      <c r="AJ642" s="341">
        <v>1000</v>
      </c>
      <c r="AK642" s="341">
        <v>1000</v>
      </c>
      <c r="AL642" s="336">
        <v>0</v>
      </c>
      <c r="AM642" s="336">
        <v>0</v>
      </c>
      <c r="AN642" s="647" t="s">
        <v>2152</v>
      </c>
      <c r="AO642" s="334" t="s">
        <v>1324</v>
      </c>
      <c r="AP642" s="337" t="s">
        <v>1739</v>
      </c>
      <c r="AQ642" s="343" t="s">
        <v>659</v>
      </c>
      <c r="AR642" s="336">
        <v>5.0666666666666698E-3</v>
      </c>
      <c r="AS642" s="336">
        <v>5.0666666666666698E-3</v>
      </c>
      <c r="AT642" s="336" t="s">
        <v>1418</v>
      </c>
      <c r="AX642" s="192"/>
      <c r="AY642" s="178"/>
      <c r="AZ642" s="178"/>
      <c r="BA642" s="178"/>
      <c r="BB642" s="794"/>
      <c r="BC642" s="178"/>
      <c r="BD642" s="178"/>
      <c r="BE642" s="178"/>
      <c r="BF642" s="178"/>
      <c r="BG642" s="794"/>
      <c r="BH642" s="180"/>
      <c r="BI642" s="193"/>
      <c r="BJ642" s="193"/>
      <c r="BK642" s="193"/>
      <c r="BL642" s="180"/>
      <c r="BM642" s="180"/>
      <c r="BN642" s="180"/>
      <c r="BO642" s="180"/>
      <c r="BP642" s="180"/>
      <c r="BQ642" s="180"/>
      <c r="BR642" s="180"/>
      <c r="BS642" s="180"/>
      <c r="BT642" s="181"/>
      <c r="BU642" s="182"/>
      <c r="BV642" s="183"/>
      <c r="BW642" s="179"/>
    </row>
    <row r="643" spans="2:75" customFormat="1" ht="18.75">
      <c r="B643" s="330" t="s">
        <v>910</v>
      </c>
      <c r="C643" s="331">
        <v>41707420000190</v>
      </c>
      <c r="D643" s="332" t="s">
        <v>11</v>
      </c>
      <c r="E643" s="332" t="s">
        <v>620</v>
      </c>
      <c r="F643" s="332" t="s">
        <v>663</v>
      </c>
      <c r="G643" s="333" t="s">
        <v>738</v>
      </c>
      <c r="H643" s="333" t="s">
        <v>34</v>
      </c>
      <c r="I643" s="333" t="s">
        <v>1418</v>
      </c>
      <c r="J643" s="333" t="s">
        <v>1418</v>
      </c>
      <c r="K643" s="334" t="s">
        <v>48</v>
      </c>
      <c r="L643" s="335" t="s">
        <v>1418</v>
      </c>
      <c r="M643" s="335" t="s">
        <v>34</v>
      </c>
      <c r="N643" s="334">
        <v>617067</v>
      </c>
      <c r="O643" s="334" t="s">
        <v>1321</v>
      </c>
      <c r="P643" s="338">
        <v>44330</v>
      </c>
      <c r="Q643" s="339">
        <v>101.96264026</v>
      </c>
      <c r="R643" s="339">
        <v>72.065890476115698</v>
      </c>
      <c r="S643" s="334">
        <v>30</v>
      </c>
      <c r="T643" s="336">
        <v>0.11205071696799984</v>
      </c>
      <c r="U643" s="647">
        <v>1.0958598714097696</v>
      </c>
      <c r="V643" s="336">
        <v>0.12739669484689253</v>
      </c>
      <c r="W643" s="647">
        <v>1.0963435745455832</v>
      </c>
      <c r="X643" s="336"/>
      <c r="Y643" s="647"/>
      <c r="Z643" s="336"/>
      <c r="AA643" s="647"/>
      <c r="AB643" s="336">
        <v>2.2331768958427211E-3</v>
      </c>
      <c r="AC643" s="340">
        <v>5.0131547933668656</v>
      </c>
      <c r="AD643" s="813">
        <v>0</v>
      </c>
      <c r="AE643" s="337" t="s">
        <v>1974</v>
      </c>
      <c r="AF643" s="787" t="s">
        <v>1755</v>
      </c>
      <c r="AG643" s="341" t="s">
        <v>1436</v>
      </c>
      <c r="AH643" s="341" t="s">
        <v>1742</v>
      </c>
      <c r="AI643" s="341">
        <v>0</v>
      </c>
      <c r="AJ643" s="341">
        <v>0</v>
      </c>
      <c r="AK643" s="341">
        <v>0</v>
      </c>
      <c r="AL643" s="336">
        <v>5.0000000000000001E-3</v>
      </c>
      <c r="AM643" s="336">
        <v>0.2</v>
      </c>
      <c r="AN643" s="647" t="s">
        <v>2152</v>
      </c>
      <c r="AO643" s="334" t="s">
        <v>1324</v>
      </c>
      <c r="AP643" s="337" t="s">
        <v>1757</v>
      </c>
      <c r="AQ643" s="343" t="s">
        <v>668</v>
      </c>
      <c r="AR643" s="336">
        <v>6.6666666666666697E-4</v>
      </c>
      <c r="AS643" s="336">
        <v>6.6666666666666697E-4</v>
      </c>
      <c r="AT643" s="336" t="s">
        <v>1418</v>
      </c>
      <c r="AW643" s="192"/>
      <c r="AX643" s="192"/>
      <c r="AY643" s="178"/>
      <c r="AZ643" s="178"/>
      <c r="BA643" s="178"/>
      <c r="BB643" s="178"/>
      <c r="BC643" s="178"/>
      <c r="BD643" s="178"/>
      <c r="BE643" s="178"/>
      <c r="BF643" s="178"/>
      <c r="BG643" s="794"/>
      <c r="BH643" s="180"/>
      <c r="BI643" s="193"/>
      <c r="BJ643" s="193"/>
      <c r="BK643" s="193"/>
      <c r="BL643" s="212"/>
      <c r="BM643" s="180"/>
      <c r="BN643" s="180"/>
      <c r="BO643" s="180"/>
      <c r="BP643" s="180"/>
      <c r="BQ643" s="180"/>
      <c r="BR643" s="180"/>
      <c r="BS643" s="180"/>
      <c r="BT643" s="180"/>
      <c r="BU643" s="180"/>
      <c r="BV643" s="183"/>
      <c r="BW643" s="178"/>
    </row>
    <row r="644" spans="2:75" customFormat="1" ht="18.75">
      <c r="B644" s="330" t="s">
        <v>481</v>
      </c>
      <c r="C644" s="331">
        <v>29250121000173</v>
      </c>
      <c r="D644" s="332" t="s">
        <v>11</v>
      </c>
      <c r="E644" s="332" t="s">
        <v>620</v>
      </c>
      <c r="F644" s="332" t="s">
        <v>663</v>
      </c>
      <c r="G644" s="333" t="s">
        <v>738</v>
      </c>
      <c r="H644" s="333" t="s">
        <v>34</v>
      </c>
      <c r="I644" s="333" t="s">
        <v>1418</v>
      </c>
      <c r="J644" s="333" t="s">
        <v>608</v>
      </c>
      <c r="K644" s="334" t="s">
        <v>48</v>
      </c>
      <c r="L644" s="335" t="s">
        <v>1418</v>
      </c>
      <c r="M644" s="335" t="s">
        <v>34</v>
      </c>
      <c r="N644" s="334">
        <v>470473</v>
      </c>
      <c r="O644" s="334" t="s">
        <v>1321</v>
      </c>
      <c r="P644" s="338">
        <v>43036</v>
      </c>
      <c r="Q644" s="339">
        <v>420.80346177000001</v>
      </c>
      <c r="R644" s="339">
        <v>278.98658064844</v>
      </c>
      <c r="S644" s="334">
        <v>30</v>
      </c>
      <c r="T644" s="336">
        <v>0.12016991358085716</v>
      </c>
      <c r="U644" s="647">
        <v>1.1752658939402407</v>
      </c>
      <c r="V644" s="336">
        <v>0.13610952107976781</v>
      </c>
      <c r="W644" s="647">
        <v>1.171323942505875</v>
      </c>
      <c r="X644" s="336">
        <v>0.2116057995058902</v>
      </c>
      <c r="Y644" s="647">
        <v>1.3728675656306442</v>
      </c>
      <c r="Z644" s="336">
        <v>0.23808275666701317</v>
      </c>
      <c r="AA644" s="647">
        <v>1.2476383765384063</v>
      </c>
      <c r="AB644" s="336">
        <v>1.7810134333577335E-3</v>
      </c>
      <c r="AC644" s="340">
        <v>11.177954820460148</v>
      </c>
      <c r="AD644" s="813">
        <v>0</v>
      </c>
      <c r="AE644" s="337" t="s">
        <v>1751</v>
      </c>
      <c r="AF644" s="787" t="s">
        <v>1752</v>
      </c>
      <c r="AG644" s="341" t="s">
        <v>741</v>
      </c>
      <c r="AH644" s="341" t="s">
        <v>1742</v>
      </c>
      <c r="AI644" s="341">
        <v>500</v>
      </c>
      <c r="AJ644" s="341">
        <v>500</v>
      </c>
      <c r="AK644" s="341">
        <v>500</v>
      </c>
      <c r="AL644" s="336">
        <v>4.0000000000000001E-3</v>
      </c>
      <c r="AM644" s="336">
        <v>0.1</v>
      </c>
      <c r="AN644" s="647" t="s">
        <v>64</v>
      </c>
      <c r="AO644" s="334" t="s">
        <v>1324</v>
      </c>
      <c r="AP644" s="337" t="s">
        <v>1744</v>
      </c>
      <c r="AQ644" s="343" t="s">
        <v>662</v>
      </c>
      <c r="AR644" s="336">
        <v>5.3333333333333303E-4</v>
      </c>
      <c r="AS644" s="336">
        <v>5.3333333333333303E-4</v>
      </c>
      <c r="AT644" s="336" t="s">
        <v>1418</v>
      </c>
      <c r="AW644" s="192"/>
      <c r="AX644" s="192"/>
      <c r="AY644" s="178"/>
      <c r="AZ644" s="178"/>
      <c r="BA644" s="178"/>
      <c r="BB644" s="178"/>
      <c r="BC644" s="178"/>
      <c r="BD644" s="178"/>
      <c r="BE644" s="178"/>
      <c r="BF644" s="178"/>
      <c r="BG644" s="794"/>
      <c r="BH644" s="180"/>
      <c r="BI644" s="193"/>
      <c r="BJ644" s="193"/>
      <c r="BK644" s="193"/>
      <c r="BL644" s="212"/>
      <c r="BM644" s="180"/>
      <c r="BN644" s="180"/>
      <c r="BO644" s="180"/>
      <c r="BP644" s="180"/>
      <c r="BQ644" s="180"/>
      <c r="BR644" s="180"/>
      <c r="BS644" s="180"/>
      <c r="BT644" s="180"/>
      <c r="BU644" s="180"/>
      <c r="BV644" s="183"/>
      <c r="BW644" s="178"/>
    </row>
    <row r="645" spans="2:75" customFormat="1" ht="18.75">
      <c r="B645" s="330" t="s">
        <v>1605</v>
      </c>
      <c r="C645" s="331">
        <v>15174629000125</v>
      </c>
      <c r="D645" s="332" t="s">
        <v>11</v>
      </c>
      <c r="E645" s="332" t="s">
        <v>620</v>
      </c>
      <c r="F645" s="332" t="s">
        <v>663</v>
      </c>
      <c r="G645" s="333" t="s">
        <v>738</v>
      </c>
      <c r="H645" s="333" t="s">
        <v>34</v>
      </c>
      <c r="I645" s="333" t="s">
        <v>1418</v>
      </c>
      <c r="J645" s="333" t="s">
        <v>608</v>
      </c>
      <c r="K645" s="334" t="s">
        <v>48</v>
      </c>
      <c r="L645" s="335" t="s">
        <v>1418</v>
      </c>
      <c r="M645" s="335" t="s">
        <v>1418</v>
      </c>
      <c r="N645" s="334">
        <v>332208</v>
      </c>
      <c r="O645" s="334" t="s">
        <v>1321</v>
      </c>
      <c r="P645" s="338">
        <v>41025</v>
      </c>
      <c r="Q645" s="339">
        <v>46.812438999999998</v>
      </c>
      <c r="R645" s="339">
        <v>33.530763257936535</v>
      </c>
      <c r="S645" s="334">
        <v>30</v>
      </c>
      <c r="T645" s="336">
        <v>0.11629408755540349</v>
      </c>
      <c r="U645" s="647">
        <v>1.137360181912773</v>
      </c>
      <c r="V645" s="336">
        <v>0.13216498312197822</v>
      </c>
      <c r="W645" s="647">
        <v>1.1373782514518715</v>
      </c>
      <c r="X645" s="336">
        <v>0.20273103901297507</v>
      </c>
      <c r="Y645" s="647">
        <v>1.3152894138885212</v>
      </c>
      <c r="Z645" s="336">
        <v>0.24435551931526378</v>
      </c>
      <c r="AA645" s="647">
        <v>1.2805098852374588</v>
      </c>
      <c r="AB645" s="336">
        <v>2.9168312760653363E-3</v>
      </c>
      <c r="AC645" s="340">
        <v>5.4729081746715957</v>
      </c>
      <c r="AD645" s="813">
        <v>0</v>
      </c>
      <c r="AE645" s="337" t="s">
        <v>1884</v>
      </c>
      <c r="AF645" s="787" t="s">
        <v>1755</v>
      </c>
      <c r="AG645" s="341" t="s">
        <v>1436</v>
      </c>
      <c r="AH645" s="341" t="s">
        <v>1742</v>
      </c>
      <c r="AI645" s="341">
        <v>1000</v>
      </c>
      <c r="AJ645" s="341">
        <v>1000</v>
      </c>
      <c r="AK645" s="341">
        <v>1000</v>
      </c>
      <c r="AL645" s="336">
        <v>1.4999999999999999E-2</v>
      </c>
      <c r="AM645" s="336">
        <v>0</v>
      </c>
      <c r="AN645" s="647" t="s">
        <v>34</v>
      </c>
      <c r="AO645" s="334" t="s">
        <v>1324</v>
      </c>
      <c r="AP645" s="337" t="s">
        <v>1744</v>
      </c>
      <c r="AQ645" s="343" t="s">
        <v>669</v>
      </c>
      <c r="AR645" s="336">
        <v>3.0000000000000001E-3</v>
      </c>
      <c r="AS645" s="336">
        <v>3.0000000000000001E-3</v>
      </c>
      <c r="AT645" s="336" t="s">
        <v>1418</v>
      </c>
      <c r="AW645" s="192"/>
      <c r="AX645" s="192"/>
      <c r="AY645" s="178"/>
      <c r="AZ645" s="178"/>
      <c r="BA645" s="178"/>
      <c r="BB645" s="178"/>
      <c r="BC645" s="178"/>
      <c r="BD645" s="178"/>
      <c r="BE645" s="178"/>
      <c r="BF645" s="178"/>
      <c r="BG645" s="794"/>
      <c r="BH645" s="180"/>
      <c r="BI645" s="193"/>
      <c r="BJ645" s="193"/>
      <c r="BK645" s="193"/>
      <c r="BL645" s="212"/>
      <c r="BM645" s="180"/>
      <c r="BN645" s="180"/>
      <c r="BO645" s="180"/>
      <c r="BP645" s="180"/>
      <c r="BQ645" s="180"/>
      <c r="BR645" s="180"/>
      <c r="BS645" s="180"/>
      <c r="BT645" s="180"/>
      <c r="BU645" s="180"/>
      <c r="BV645" s="183"/>
      <c r="BW645" s="178"/>
    </row>
    <row r="646" spans="2:75" customFormat="1" ht="18.75">
      <c r="B646" s="330" t="s">
        <v>988</v>
      </c>
      <c r="C646" s="331">
        <v>33784218000133</v>
      </c>
      <c r="D646" s="332" t="s">
        <v>11</v>
      </c>
      <c r="E646" s="332" t="s">
        <v>661</v>
      </c>
      <c r="F646" s="332" t="s">
        <v>663</v>
      </c>
      <c r="G646" s="333" t="s">
        <v>1418</v>
      </c>
      <c r="H646" s="333" t="s">
        <v>34</v>
      </c>
      <c r="I646" s="333" t="s">
        <v>1418</v>
      </c>
      <c r="J646" s="333" t="s">
        <v>611</v>
      </c>
      <c r="K646" s="334" t="s">
        <v>48</v>
      </c>
      <c r="L646" s="335" t="s">
        <v>1418</v>
      </c>
      <c r="M646" s="335" t="s">
        <v>34</v>
      </c>
      <c r="N646" s="334">
        <v>505161</v>
      </c>
      <c r="O646" s="334" t="s">
        <v>1321</v>
      </c>
      <c r="P646" s="338">
        <v>43707</v>
      </c>
      <c r="Q646" s="339">
        <v>0</v>
      </c>
      <c r="R646" s="339">
        <v>0</v>
      </c>
      <c r="S646" s="334">
        <v>30</v>
      </c>
      <c r="T646" s="336"/>
      <c r="U646" s="647"/>
      <c r="V646" s="336"/>
      <c r="W646" s="647"/>
      <c r="X646" s="336"/>
      <c r="Y646" s="647"/>
      <c r="Z646" s="336"/>
      <c r="AA646" s="647"/>
      <c r="AB646" s="336"/>
      <c r="AC646" s="340"/>
      <c r="AD646" s="813">
        <v>0</v>
      </c>
      <c r="AE646" s="337" t="s">
        <v>1819</v>
      </c>
      <c r="AF646" s="787" t="s">
        <v>1755</v>
      </c>
      <c r="AG646" s="341" t="s">
        <v>1436</v>
      </c>
      <c r="AH646" s="341" t="s">
        <v>1737</v>
      </c>
      <c r="AI646" s="341">
        <v>5000</v>
      </c>
      <c r="AJ646" s="341">
        <v>1000</v>
      </c>
      <c r="AK646" s="341">
        <v>5000</v>
      </c>
      <c r="AL646" s="336">
        <v>0.01</v>
      </c>
      <c r="AM646" s="336">
        <v>0.15</v>
      </c>
      <c r="AN646" s="647" t="s">
        <v>64</v>
      </c>
      <c r="AO646" s="334" t="s">
        <v>1324</v>
      </c>
      <c r="AP646" s="337" t="s">
        <v>1757</v>
      </c>
      <c r="AQ646" s="343" t="s">
        <v>688</v>
      </c>
      <c r="AR646" s="336">
        <v>2.3333333333333301E-3</v>
      </c>
      <c r="AS646" s="336">
        <v>2.3333333333333301E-3</v>
      </c>
      <c r="AT646" s="336" t="s">
        <v>1418</v>
      </c>
      <c r="AX646" s="192"/>
      <c r="AY646" s="178"/>
      <c r="AZ646" s="178"/>
      <c r="BA646" s="178"/>
      <c r="BB646" s="794"/>
      <c r="BC646" s="178"/>
      <c r="BD646" s="178"/>
      <c r="BE646" s="178"/>
      <c r="BF646" s="178"/>
      <c r="BG646" s="794"/>
      <c r="BH646" s="180"/>
      <c r="BI646" s="193"/>
      <c r="BJ646" s="193"/>
      <c r="BK646" s="193"/>
      <c r="BL646" s="180"/>
      <c r="BM646" s="180"/>
      <c r="BN646" s="180"/>
      <c r="BO646" s="180"/>
      <c r="BP646" s="180"/>
      <c r="BQ646" s="180"/>
      <c r="BR646" s="180"/>
      <c r="BS646" s="180"/>
      <c r="BT646" s="181"/>
      <c r="BU646" s="182"/>
      <c r="BV646" s="183"/>
      <c r="BW646" s="179"/>
    </row>
    <row r="647" spans="2:75" customFormat="1" ht="18.75">
      <c r="B647" s="330" t="s">
        <v>1199</v>
      </c>
      <c r="C647" s="331">
        <v>13823084000105</v>
      </c>
      <c r="D647" s="332" t="s">
        <v>11</v>
      </c>
      <c r="E647" s="332" t="s">
        <v>620</v>
      </c>
      <c r="F647" s="332" t="s">
        <v>663</v>
      </c>
      <c r="G647" s="333" t="s">
        <v>738</v>
      </c>
      <c r="H647" s="333" t="s">
        <v>34</v>
      </c>
      <c r="I647" s="333" t="s">
        <v>1418</v>
      </c>
      <c r="J647" s="333" t="s">
        <v>608</v>
      </c>
      <c r="K647" s="334" t="s">
        <v>48</v>
      </c>
      <c r="L647" s="335" t="s">
        <v>1418</v>
      </c>
      <c r="M647" s="335" t="s">
        <v>34</v>
      </c>
      <c r="N647" s="334">
        <v>299588</v>
      </c>
      <c r="O647" s="334" t="s">
        <v>1321</v>
      </c>
      <c r="P647" s="338">
        <v>40996</v>
      </c>
      <c r="Q647" s="339">
        <v>1254.91922</v>
      </c>
      <c r="R647" s="339">
        <v>961.04478124302784</v>
      </c>
      <c r="S647" s="334">
        <v>30</v>
      </c>
      <c r="T647" s="336">
        <v>0.115514265139395</v>
      </c>
      <c r="U647" s="647">
        <v>1.1297334918240913</v>
      </c>
      <c r="V647" s="336">
        <v>0.13142226642392574</v>
      </c>
      <c r="W647" s="647">
        <v>1.1309866203299168</v>
      </c>
      <c r="X647" s="336">
        <v>0.21086336986876852</v>
      </c>
      <c r="Y647" s="647">
        <v>1.3680507904243535</v>
      </c>
      <c r="Z647" s="336">
        <v>0.2106587370604156</v>
      </c>
      <c r="AA647" s="647">
        <v>1.1039267538273718</v>
      </c>
      <c r="AB647" s="336">
        <v>1.6286814670024466E-3</v>
      </c>
      <c r="AC647" s="340">
        <v>9.3454940976745426</v>
      </c>
      <c r="AD647" s="813">
        <v>0</v>
      </c>
      <c r="AE647" s="337" t="s">
        <v>1770</v>
      </c>
      <c r="AF647" s="787" t="s">
        <v>1771</v>
      </c>
      <c r="AG647" s="341" t="s">
        <v>719</v>
      </c>
      <c r="AH647" s="341" t="s">
        <v>1742</v>
      </c>
      <c r="AI647" s="341">
        <v>1000</v>
      </c>
      <c r="AJ647" s="341">
        <v>1000</v>
      </c>
      <c r="AK647" s="341">
        <v>1000</v>
      </c>
      <c r="AL647" s="336">
        <v>6.0000000000000001E-3</v>
      </c>
      <c r="AM647" s="336">
        <v>0.2</v>
      </c>
      <c r="AN647" s="647" t="s">
        <v>64</v>
      </c>
      <c r="AO647" s="334" t="s">
        <v>1324</v>
      </c>
      <c r="AP647" s="337" t="s">
        <v>1744</v>
      </c>
      <c r="AQ647" s="343" t="s">
        <v>675</v>
      </c>
      <c r="AR647" s="336">
        <v>2.3999999999999998E-3</v>
      </c>
      <c r="AS647" s="336">
        <v>2.3999999999999998E-3</v>
      </c>
      <c r="AT647" s="336" t="s">
        <v>1418</v>
      </c>
      <c r="AX647" s="192"/>
      <c r="AY647" s="178"/>
      <c r="AZ647" s="178"/>
      <c r="BA647" s="178"/>
      <c r="BB647" s="794"/>
      <c r="BC647" s="178"/>
      <c r="BD647" s="178"/>
      <c r="BE647" s="178"/>
      <c r="BF647" s="178"/>
      <c r="BG647" s="794"/>
      <c r="BH647" s="180"/>
      <c r="BI647" s="193"/>
      <c r="BJ647" s="193"/>
      <c r="BK647" s="193"/>
      <c r="BL647" s="180"/>
      <c r="BM647" s="180"/>
      <c r="BN647" s="180"/>
      <c r="BO647" s="180"/>
      <c r="BP647" s="180"/>
      <c r="BQ647" s="180"/>
      <c r="BR647" s="180"/>
      <c r="BS647" s="180"/>
      <c r="BT647" s="181"/>
      <c r="BU647" s="182"/>
      <c r="BV647" s="183"/>
      <c r="BW647" s="179"/>
    </row>
    <row r="648" spans="2:75" customFormat="1" ht="18.75">
      <c r="B648" s="330" t="s">
        <v>1018</v>
      </c>
      <c r="C648" s="331">
        <v>31120420000135</v>
      </c>
      <c r="D648" s="332" t="s">
        <v>11</v>
      </c>
      <c r="E648" s="332" t="s">
        <v>620</v>
      </c>
      <c r="F648" s="332" t="s">
        <v>692</v>
      </c>
      <c r="G648" s="333" t="s">
        <v>738</v>
      </c>
      <c r="H648" s="333" t="s">
        <v>34</v>
      </c>
      <c r="I648" s="333" t="s">
        <v>1418</v>
      </c>
      <c r="J648" s="333" t="s">
        <v>608</v>
      </c>
      <c r="K648" s="334" t="s">
        <v>48</v>
      </c>
      <c r="L648" s="335" t="s">
        <v>1418</v>
      </c>
      <c r="M648" s="335" t="s">
        <v>34</v>
      </c>
      <c r="N648" s="334">
        <v>480967</v>
      </c>
      <c r="O648" s="334" t="s">
        <v>1321</v>
      </c>
      <c r="P648" s="338">
        <v>43433</v>
      </c>
      <c r="Q648" s="339">
        <v>0</v>
      </c>
      <c r="R648" s="339">
        <v>0</v>
      </c>
      <c r="S648" s="334">
        <v>30</v>
      </c>
      <c r="T648" s="336"/>
      <c r="U648" s="647"/>
      <c r="V648" s="336"/>
      <c r="W648" s="647"/>
      <c r="X648" s="336"/>
      <c r="Y648" s="647"/>
      <c r="Z648" s="336"/>
      <c r="AA648" s="647"/>
      <c r="AB648" s="336"/>
      <c r="AC648" s="340"/>
      <c r="AD648" s="813">
        <v>0</v>
      </c>
      <c r="AE648" s="337" t="s">
        <v>2648</v>
      </c>
      <c r="AF648" s="787" t="s">
        <v>1755</v>
      </c>
      <c r="AG648" s="341" t="s">
        <v>1436</v>
      </c>
      <c r="AH648" s="341" t="s">
        <v>1742</v>
      </c>
      <c r="AI648" s="341">
        <v>500</v>
      </c>
      <c r="AJ648" s="341">
        <v>100</v>
      </c>
      <c r="AK648" s="341">
        <v>100</v>
      </c>
      <c r="AL648" s="336">
        <v>0.01</v>
      </c>
      <c r="AM648" s="336">
        <v>0</v>
      </c>
      <c r="AN648" s="647" t="s">
        <v>34</v>
      </c>
      <c r="AO648" s="334" t="s">
        <v>1324</v>
      </c>
      <c r="AP648" s="337" t="s">
        <v>1744</v>
      </c>
      <c r="AQ648" s="343" t="s">
        <v>2225</v>
      </c>
      <c r="AR648" s="336">
        <v>3.0000000000000001E-3</v>
      </c>
      <c r="AS648" s="336">
        <v>3.0000000000000001E-3</v>
      </c>
      <c r="AT648" s="336" t="s">
        <v>1418</v>
      </c>
      <c r="AX648" s="192"/>
      <c r="AY648" s="178"/>
      <c r="AZ648" s="178"/>
      <c r="BA648" s="178"/>
      <c r="BB648" s="794"/>
      <c r="BC648" s="178"/>
      <c r="BD648" s="178"/>
      <c r="BE648" s="178"/>
      <c r="BF648" s="178"/>
      <c r="BG648" s="794"/>
      <c r="BH648" s="180"/>
      <c r="BI648" s="193"/>
      <c r="BJ648" s="193"/>
      <c r="BK648" s="193"/>
      <c r="BL648" s="180"/>
      <c r="BM648" s="180"/>
      <c r="BN648" s="180"/>
      <c r="BO648" s="180"/>
      <c r="BP648" s="180"/>
      <c r="BQ648" s="180"/>
      <c r="BR648" s="180"/>
      <c r="BS648" s="180"/>
      <c r="BT648" s="181"/>
      <c r="BU648" s="182"/>
      <c r="BV648" s="183"/>
      <c r="BW648" s="179"/>
    </row>
    <row r="649" spans="2:75" customFormat="1" ht="18.75">
      <c r="B649" s="330" t="s">
        <v>71</v>
      </c>
      <c r="C649" s="331">
        <v>26831986000135</v>
      </c>
      <c r="D649" s="332" t="s">
        <v>13</v>
      </c>
      <c r="E649" s="332" t="s">
        <v>616</v>
      </c>
      <c r="F649" s="332" t="s">
        <v>617</v>
      </c>
      <c r="G649" s="333" t="s">
        <v>34</v>
      </c>
      <c r="H649" s="333" t="s">
        <v>1337</v>
      </c>
      <c r="I649" s="333" t="s">
        <v>34</v>
      </c>
      <c r="J649" s="333" t="s">
        <v>608</v>
      </c>
      <c r="K649" s="334" t="s">
        <v>48</v>
      </c>
      <c r="L649" s="335" t="s">
        <v>1418</v>
      </c>
      <c r="M649" s="335" t="s">
        <v>34</v>
      </c>
      <c r="N649" s="334">
        <v>440922</v>
      </c>
      <c r="O649" s="334" t="s">
        <v>1321</v>
      </c>
      <c r="P649" s="338">
        <v>42881</v>
      </c>
      <c r="Q649" s="339">
        <v>0</v>
      </c>
      <c r="R649" s="339">
        <v>0</v>
      </c>
      <c r="S649" s="334">
        <v>30</v>
      </c>
      <c r="T649" s="336"/>
      <c r="U649" s="647"/>
      <c r="V649" s="336"/>
      <c r="W649" s="647"/>
      <c r="X649" s="336"/>
      <c r="Y649" s="647"/>
      <c r="Z649" s="336"/>
      <c r="AA649" s="647"/>
      <c r="AB649" s="336"/>
      <c r="AC649" s="340"/>
      <c r="AD649" s="813">
        <v>13608337000128</v>
      </c>
      <c r="AE649" s="337" t="s">
        <v>1808</v>
      </c>
      <c r="AF649" s="787" t="s">
        <v>1755</v>
      </c>
      <c r="AG649" s="341" t="s">
        <v>1436</v>
      </c>
      <c r="AH649" s="341" t="s">
        <v>1742</v>
      </c>
      <c r="AI649" s="341">
        <v>5000</v>
      </c>
      <c r="AJ649" s="341">
        <v>5000</v>
      </c>
      <c r="AK649" s="341">
        <v>5000</v>
      </c>
      <c r="AL649" s="336">
        <v>0</v>
      </c>
      <c r="AM649" s="336">
        <v>0</v>
      </c>
      <c r="AN649" s="647" t="s">
        <v>34</v>
      </c>
      <c r="AO649" s="334" t="s">
        <v>1324</v>
      </c>
      <c r="AP649" s="337" t="s">
        <v>1757</v>
      </c>
      <c r="AQ649" s="343" t="s">
        <v>674</v>
      </c>
      <c r="AR649" s="336">
        <v>4.0000000000000001E-3</v>
      </c>
      <c r="AS649" s="336">
        <v>4.0000000000000001E-3</v>
      </c>
      <c r="AT649" s="336" t="s">
        <v>1418</v>
      </c>
      <c r="AW649" s="192"/>
      <c r="AX649" s="192"/>
      <c r="AY649" s="178"/>
      <c r="AZ649" s="178"/>
      <c r="BA649" s="178"/>
      <c r="BB649" s="794"/>
      <c r="BC649" s="178"/>
      <c r="BD649" s="178"/>
      <c r="BE649" s="178"/>
      <c r="BF649" s="178"/>
      <c r="BG649" s="794"/>
      <c r="BH649" s="180"/>
      <c r="BI649" s="193"/>
      <c r="BJ649" s="193"/>
      <c r="BK649" s="193"/>
      <c r="BL649" s="212"/>
      <c r="BM649" s="180"/>
      <c r="BN649" s="180"/>
      <c r="BO649" s="180"/>
      <c r="BP649" s="180"/>
      <c r="BQ649" s="180"/>
      <c r="BR649" s="180"/>
      <c r="BS649" s="180"/>
      <c r="BT649" s="181"/>
      <c r="BU649" s="182"/>
      <c r="BV649" s="183"/>
      <c r="BW649" s="179"/>
    </row>
    <row r="650" spans="2:75" customFormat="1" ht="18.75">
      <c r="B650" s="330" t="s">
        <v>84</v>
      </c>
      <c r="C650" s="331">
        <v>13608337000128</v>
      </c>
      <c r="D650" s="332" t="s">
        <v>13</v>
      </c>
      <c r="E650" s="332" t="s">
        <v>616</v>
      </c>
      <c r="F650" s="332" t="s">
        <v>617</v>
      </c>
      <c r="G650" s="333" t="s">
        <v>34</v>
      </c>
      <c r="H650" s="333" t="s">
        <v>1337</v>
      </c>
      <c r="I650" s="333" t="s">
        <v>34</v>
      </c>
      <c r="J650" s="333" t="s">
        <v>608</v>
      </c>
      <c r="K650" s="334" t="s">
        <v>48</v>
      </c>
      <c r="L650" s="335" t="s">
        <v>1418</v>
      </c>
      <c r="M650" s="335" t="s">
        <v>34</v>
      </c>
      <c r="N650" s="334">
        <v>292540</v>
      </c>
      <c r="O650" s="334" t="s">
        <v>1321</v>
      </c>
      <c r="P650" s="338">
        <v>40879</v>
      </c>
      <c r="Q650" s="339">
        <v>259.77662299999997</v>
      </c>
      <c r="R650" s="339">
        <v>468.22438548000036</v>
      </c>
      <c r="S650" s="334">
        <v>30</v>
      </c>
      <c r="T650" s="336">
        <v>0.12281161949456432</v>
      </c>
      <c r="U650" s="647">
        <v>1.2011018687669286</v>
      </c>
      <c r="V650" s="336">
        <v>0.10399719911859018</v>
      </c>
      <c r="W650" s="647">
        <v>0.89497346192090033</v>
      </c>
      <c r="X650" s="336">
        <v>5.0444265938984101E-2</v>
      </c>
      <c r="Y650" s="647">
        <v>0.32727504038824895</v>
      </c>
      <c r="Z650" s="336">
        <v>0.10843959228387301</v>
      </c>
      <c r="AA650" s="647">
        <v>0.56826205628474724</v>
      </c>
      <c r="AB650" s="336">
        <v>4.9537856192401523E-2</v>
      </c>
      <c r="AC650" s="340">
        <v>-0.24636177676062321</v>
      </c>
      <c r="AD650" s="813">
        <v>0</v>
      </c>
      <c r="AE650" s="337" t="s">
        <v>1863</v>
      </c>
      <c r="AF650" s="787" t="s">
        <v>1736</v>
      </c>
      <c r="AG650" s="341" t="s">
        <v>1437</v>
      </c>
      <c r="AH650" s="341" t="s">
        <v>1742</v>
      </c>
      <c r="AI650" s="341">
        <v>500</v>
      </c>
      <c r="AJ650" s="341">
        <v>100</v>
      </c>
      <c r="AK650" s="341">
        <v>100</v>
      </c>
      <c r="AL650" s="336">
        <v>1.9E-2</v>
      </c>
      <c r="AM650" s="336">
        <v>0.2</v>
      </c>
      <c r="AN650" s="647" t="s">
        <v>2152</v>
      </c>
      <c r="AO650" s="334" t="s">
        <v>1324</v>
      </c>
      <c r="AP650" s="337" t="s">
        <v>1757</v>
      </c>
      <c r="AQ650" s="343" t="s">
        <v>668</v>
      </c>
      <c r="AR650" s="336">
        <v>4.0000000000000001E-3</v>
      </c>
      <c r="AS650" s="336">
        <v>4.0000000000000001E-3</v>
      </c>
      <c r="AT650" s="336" t="s">
        <v>1418</v>
      </c>
      <c r="AW650" s="192"/>
      <c r="AX650" s="192"/>
      <c r="AY650" s="178"/>
      <c r="AZ650" s="178"/>
      <c r="BA650" s="178"/>
      <c r="BB650" s="794"/>
      <c r="BC650" s="178"/>
      <c r="BD650" s="178"/>
      <c r="BE650" s="178"/>
      <c r="BF650" s="178"/>
      <c r="BG650" s="794"/>
      <c r="BH650" s="180"/>
      <c r="BI650" s="193"/>
      <c r="BJ650" s="193"/>
      <c r="BK650" s="193"/>
      <c r="BL650" s="212"/>
      <c r="BM650" s="180"/>
      <c r="BN650" s="180"/>
      <c r="BO650" s="180"/>
      <c r="BP650" s="180"/>
      <c r="BQ650" s="180"/>
      <c r="BR650" s="180"/>
      <c r="BS650" s="180"/>
      <c r="BT650" s="181"/>
      <c r="BU650" s="182"/>
      <c r="BV650" s="183"/>
      <c r="BW650" s="179"/>
    </row>
    <row r="651" spans="2:75" customFormat="1" ht="18.75">
      <c r="B651" s="330" t="s">
        <v>1493</v>
      </c>
      <c r="C651" s="331">
        <v>18422272000145</v>
      </c>
      <c r="D651" s="332" t="s">
        <v>13</v>
      </c>
      <c r="E651" s="332" t="s">
        <v>615</v>
      </c>
      <c r="F651" s="332" t="s">
        <v>619</v>
      </c>
      <c r="G651" s="333" t="s">
        <v>34</v>
      </c>
      <c r="H651" s="333" t="s">
        <v>1337</v>
      </c>
      <c r="I651" s="333" t="s">
        <v>34</v>
      </c>
      <c r="J651" s="333" t="s">
        <v>611</v>
      </c>
      <c r="K651" s="334" t="s">
        <v>48</v>
      </c>
      <c r="L651" s="335" t="s">
        <v>1418</v>
      </c>
      <c r="M651" s="335" t="s">
        <v>1418</v>
      </c>
      <c r="N651" s="334">
        <v>348341</v>
      </c>
      <c r="O651" s="334" t="s">
        <v>1321</v>
      </c>
      <c r="P651" s="338">
        <v>41537</v>
      </c>
      <c r="Q651" s="339">
        <v>2023.1389799999999</v>
      </c>
      <c r="R651" s="339">
        <v>1719.9728520597607</v>
      </c>
      <c r="S651" s="334">
        <v>30</v>
      </c>
      <c r="T651" s="336">
        <v>0.23268749924505205</v>
      </c>
      <c r="U651" s="647">
        <v>2.2756917572795725</v>
      </c>
      <c r="V651" s="336">
        <v>0.2413562404302465</v>
      </c>
      <c r="W651" s="647">
        <v>2.0770504579431326</v>
      </c>
      <c r="X651" s="336">
        <v>0.36541245238682785</v>
      </c>
      <c r="Y651" s="647">
        <v>2.3707426976521213</v>
      </c>
      <c r="Z651" s="336">
        <v>0.4095360760220339</v>
      </c>
      <c r="AA651" s="647">
        <v>2.1461147887188976</v>
      </c>
      <c r="AB651" s="336">
        <v>4.1904494046594444E-2</v>
      </c>
      <c r="AC651" s="340">
        <v>2.9866678954295907</v>
      </c>
      <c r="AD651" s="813">
        <v>21470947000136</v>
      </c>
      <c r="AE651" s="337" t="s">
        <v>1891</v>
      </c>
      <c r="AF651" s="787" t="s">
        <v>1741</v>
      </c>
      <c r="AG651" s="341" t="s">
        <v>59</v>
      </c>
      <c r="AH651" s="341" t="s">
        <v>1742</v>
      </c>
      <c r="AI651" s="341">
        <v>50000</v>
      </c>
      <c r="AJ651" s="341">
        <v>50000</v>
      </c>
      <c r="AK651" s="341">
        <v>50000</v>
      </c>
      <c r="AL651" s="336">
        <v>2.5000000000000001E-2</v>
      </c>
      <c r="AM651" s="336">
        <v>0.2</v>
      </c>
      <c r="AN651" s="647" t="s">
        <v>64</v>
      </c>
      <c r="AO651" s="334" t="s">
        <v>1324</v>
      </c>
      <c r="AP651" s="337" t="s">
        <v>1757</v>
      </c>
      <c r="AQ651" s="343" t="s">
        <v>664</v>
      </c>
      <c r="AR651" s="336">
        <v>0</v>
      </c>
      <c r="AS651" s="336">
        <v>0</v>
      </c>
      <c r="AT651" s="336" t="s">
        <v>1418</v>
      </c>
      <c r="AX651" s="192"/>
      <c r="AY651" s="178"/>
      <c r="AZ651" s="178"/>
      <c r="BA651" s="178"/>
      <c r="BB651" s="794"/>
      <c r="BC651" s="178"/>
      <c r="BD651" s="178"/>
      <c r="BE651" s="178"/>
      <c r="BF651" s="178"/>
      <c r="BG651" s="794"/>
      <c r="BH651" s="180"/>
      <c r="BI651" s="193"/>
      <c r="BJ651" s="193"/>
      <c r="BK651" s="193"/>
      <c r="BL651" s="180"/>
      <c r="BM651" s="180"/>
      <c r="BN651" s="180"/>
      <c r="BO651" s="180"/>
      <c r="BP651" s="180"/>
      <c r="BQ651" s="180"/>
      <c r="BR651" s="180"/>
      <c r="BS651" s="180"/>
      <c r="BT651" s="181"/>
      <c r="BU651" s="182"/>
      <c r="BV651" s="183"/>
      <c r="BW651" s="179"/>
    </row>
    <row r="652" spans="2:75" customFormat="1" ht="18.75">
      <c r="B652" s="330" t="s">
        <v>721</v>
      </c>
      <c r="C652" s="331">
        <v>29177012000178</v>
      </c>
      <c r="D652" s="332" t="s">
        <v>13</v>
      </c>
      <c r="E652" s="332" t="s">
        <v>615</v>
      </c>
      <c r="F652" s="332" t="s">
        <v>619</v>
      </c>
      <c r="G652" s="333" t="s">
        <v>34</v>
      </c>
      <c r="H652" s="333" t="s">
        <v>1337</v>
      </c>
      <c r="I652" s="333" t="s">
        <v>34</v>
      </c>
      <c r="J652" s="333" t="s">
        <v>611</v>
      </c>
      <c r="K652" s="334" t="s">
        <v>48</v>
      </c>
      <c r="L652" s="335" t="s">
        <v>1418</v>
      </c>
      <c r="M652" s="335" t="s">
        <v>34</v>
      </c>
      <c r="N652" s="334">
        <v>465488</v>
      </c>
      <c r="O652" s="334" t="s">
        <v>1321</v>
      </c>
      <c r="P652" s="338">
        <v>43237</v>
      </c>
      <c r="Q652" s="339">
        <v>314.76973217</v>
      </c>
      <c r="R652" s="339">
        <v>177.12006207944236</v>
      </c>
      <c r="S652" s="334">
        <v>30</v>
      </c>
      <c r="T652" s="336">
        <v>0.23172138916119045</v>
      </c>
      <c r="U652" s="647">
        <v>2.2662431673828154</v>
      </c>
      <c r="V652" s="336">
        <v>0.24044285069561333</v>
      </c>
      <c r="W652" s="647">
        <v>2.0691900580495211</v>
      </c>
      <c r="X652" s="336">
        <v>0.36409504045610364</v>
      </c>
      <c r="Y652" s="647">
        <v>2.362195521183001</v>
      </c>
      <c r="Z652" s="336">
        <v>0.40836513868401147</v>
      </c>
      <c r="AA652" s="647">
        <v>2.1399786603411433</v>
      </c>
      <c r="AB652" s="336">
        <v>4.2051288402063278E-2</v>
      </c>
      <c r="AC652" s="340">
        <v>2.9545210629611738</v>
      </c>
      <c r="AD652" s="813">
        <v>23565803000199</v>
      </c>
      <c r="AE652" s="337" t="s">
        <v>1808</v>
      </c>
      <c r="AF652" s="787" t="s">
        <v>1755</v>
      </c>
      <c r="AG652" s="341" t="s">
        <v>1436</v>
      </c>
      <c r="AH652" s="341" t="s">
        <v>1742</v>
      </c>
      <c r="AI652" s="341">
        <v>10000</v>
      </c>
      <c r="AJ652" s="341">
        <v>10000</v>
      </c>
      <c r="AK652" s="341">
        <v>10000</v>
      </c>
      <c r="AL652" s="336">
        <v>0</v>
      </c>
      <c r="AM652" s="336">
        <v>0</v>
      </c>
      <c r="AN652" s="647" t="s">
        <v>34</v>
      </c>
      <c r="AO652" s="334" t="s">
        <v>1324</v>
      </c>
      <c r="AP652" s="337" t="s">
        <v>1757</v>
      </c>
      <c r="AQ652" s="343" t="s">
        <v>664</v>
      </c>
      <c r="AR652" s="336">
        <v>3.8E-3</v>
      </c>
      <c r="AS652" s="336">
        <v>3.8E-3</v>
      </c>
      <c r="AT652" s="336" t="s">
        <v>1418</v>
      </c>
      <c r="AX652" s="192"/>
      <c r="AY652" s="178"/>
      <c r="AZ652" s="178"/>
      <c r="BA652" s="178"/>
      <c r="BB652" s="794"/>
      <c r="BC652" s="178"/>
      <c r="BD652" s="178"/>
      <c r="BE652" s="178"/>
      <c r="BF652" s="178"/>
      <c r="BG652" s="794"/>
      <c r="BH652" s="180"/>
      <c r="BI652" s="193"/>
      <c r="BJ652" s="193"/>
      <c r="BK652" s="193"/>
      <c r="BL652" s="180"/>
      <c r="BM652" s="180"/>
      <c r="BN652" s="180"/>
      <c r="BO652" s="180"/>
      <c r="BP652" s="180"/>
      <c r="BQ652" s="180"/>
      <c r="BR652" s="180"/>
      <c r="BS652" s="180"/>
      <c r="BT652" s="181"/>
      <c r="BU652" s="182"/>
      <c r="BV652" s="183"/>
      <c r="BW652" s="179"/>
    </row>
    <row r="653" spans="2:75" customFormat="1" ht="18.75">
      <c r="B653" s="330" t="s">
        <v>765</v>
      </c>
      <c r="C653" s="331">
        <v>19523641000159</v>
      </c>
      <c r="D653" s="332" t="s">
        <v>13</v>
      </c>
      <c r="E653" s="332" t="s">
        <v>615</v>
      </c>
      <c r="F653" s="332" t="s">
        <v>619</v>
      </c>
      <c r="G653" s="333" t="s">
        <v>34</v>
      </c>
      <c r="H653" s="333" t="s">
        <v>1337</v>
      </c>
      <c r="I653" s="333" t="s">
        <v>34</v>
      </c>
      <c r="J653" s="333" t="s">
        <v>1418</v>
      </c>
      <c r="K653" s="334" t="s">
        <v>48</v>
      </c>
      <c r="L653" s="335" t="s">
        <v>1418</v>
      </c>
      <c r="M653" s="335" t="s">
        <v>34</v>
      </c>
      <c r="N653" s="334">
        <v>366706</v>
      </c>
      <c r="O653" s="334" t="s">
        <v>1321</v>
      </c>
      <c r="P653" s="338">
        <v>41739</v>
      </c>
      <c r="Q653" s="339">
        <v>62.39</v>
      </c>
      <c r="R653" s="339">
        <v>58.594840000000019</v>
      </c>
      <c r="S653" s="334">
        <v>30</v>
      </c>
      <c r="T653" s="336">
        <v>0.16638551141056346</v>
      </c>
      <c r="U653" s="647">
        <v>1.6272560325598029</v>
      </c>
      <c r="V653" s="336">
        <v>0.15141722011385039</v>
      </c>
      <c r="W653" s="647">
        <v>1.3030581095285247</v>
      </c>
      <c r="X653" s="336">
        <v>0.24787121236464094</v>
      </c>
      <c r="Y653" s="647">
        <v>1.6081522751435209</v>
      </c>
      <c r="Z653" s="336">
        <v>0.22598126907292437</v>
      </c>
      <c r="AA653" s="647">
        <v>1.1842222747301374</v>
      </c>
      <c r="AB653" s="336">
        <v>3.7644934259710015E-2</v>
      </c>
      <c r="AC653" s="340">
        <v>0.93547212710842986</v>
      </c>
      <c r="AD653" s="813">
        <v>0</v>
      </c>
      <c r="AE653" s="337" t="s">
        <v>1904</v>
      </c>
      <c r="AF653" s="787" t="s">
        <v>1755</v>
      </c>
      <c r="AG653" s="341" t="s">
        <v>1436</v>
      </c>
      <c r="AH653" s="341" t="s">
        <v>1742</v>
      </c>
      <c r="AI653" s="341">
        <v>1000</v>
      </c>
      <c r="AJ653" s="341">
        <v>1000</v>
      </c>
      <c r="AK653" s="341">
        <v>1000</v>
      </c>
      <c r="AL653" s="336">
        <v>1.3999999999999999E-2</v>
      </c>
      <c r="AM653" s="336">
        <v>0.15</v>
      </c>
      <c r="AN653" s="647" t="s">
        <v>64</v>
      </c>
      <c r="AO653" s="334" t="s">
        <v>1324</v>
      </c>
      <c r="AP653" s="337" t="s">
        <v>1757</v>
      </c>
      <c r="AQ653" s="343" t="s">
        <v>668</v>
      </c>
      <c r="AR653" s="336">
        <v>3.7333333333333298E-3</v>
      </c>
      <c r="AS653" s="336">
        <v>3.7333333333333298E-3</v>
      </c>
      <c r="AT653" s="336" t="s">
        <v>1418</v>
      </c>
      <c r="AX653" s="192"/>
      <c r="AY653" s="178"/>
      <c r="AZ653" s="178"/>
      <c r="BA653" s="178"/>
      <c r="BB653" s="794"/>
      <c r="BC653" s="178"/>
      <c r="BD653" s="178"/>
      <c r="BE653" s="178"/>
      <c r="BF653" s="178"/>
      <c r="BG653" s="794"/>
      <c r="BH653" s="180"/>
      <c r="BI653" s="193"/>
      <c r="BJ653" s="193"/>
      <c r="BK653" s="193"/>
      <c r="BL653" s="180"/>
      <c r="BM653" s="180"/>
      <c r="BN653" s="180"/>
      <c r="BO653" s="180"/>
      <c r="BP653" s="180"/>
      <c r="BQ653" s="180"/>
      <c r="BR653" s="180"/>
      <c r="BS653" s="180"/>
      <c r="BT653" s="181"/>
      <c r="BU653" s="182"/>
      <c r="BV653" s="183"/>
      <c r="BW653" s="179"/>
    </row>
    <row r="654" spans="2:75" customFormat="1" ht="18.75">
      <c r="B654" s="330" t="s">
        <v>88</v>
      </c>
      <c r="C654" s="331">
        <v>36327745000107</v>
      </c>
      <c r="D654" s="332" t="s">
        <v>13</v>
      </c>
      <c r="E654" s="332" t="s">
        <v>615</v>
      </c>
      <c r="F654" s="332" t="s">
        <v>619</v>
      </c>
      <c r="G654" s="333" t="s">
        <v>34</v>
      </c>
      <c r="H654" s="333" t="s">
        <v>1338</v>
      </c>
      <c r="I654" s="333" t="s">
        <v>34</v>
      </c>
      <c r="J654" s="333" t="s">
        <v>1418</v>
      </c>
      <c r="K654" s="334" t="s">
        <v>48</v>
      </c>
      <c r="L654" s="335" t="s">
        <v>1418</v>
      </c>
      <c r="M654" s="335" t="s">
        <v>34</v>
      </c>
      <c r="N654" s="334">
        <v>537454</v>
      </c>
      <c r="O654" s="334" t="s">
        <v>1321</v>
      </c>
      <c r="P654" s="338">
        <v>43967</v>
      </c>
      <c r="Q654" s="339">
        <v>36.862059379999998</v>
      </c>
      <c r="R654" s="339">
        <v>31.553796718032132</v>
      </c>
      <c r="S654" s="334">
        <v>30</v>
      </c>
      <c r="T654" s="336">
        <v>0.24051800485075514</v>
      </c>
      <c r="U654" s="647">
        <v>2.3522743718164336</v>
      </c>
      <c r="V654" s="336">
        <v>0.19747172738880225</v>
      </c>
      <c r="W654" s="647">
        <v>1.6993914931413248</v>
      </c>
      <c r="X654" s="336">
        <v>0.332511327882687</v>
      </c>
      <c r="Y654" s="647">
        <v>2.1572850003206581</v>
      </c>
      <c r="Z654" s="336"/>
      <c r="AA654" s="647"/>
      <c r="AB654" s="336">
        <v>7.3496537695464284E-2</v>
      </c>
      <c r="AC654" s="340">
        <v>1.1057703743608491</v>
      </c>
      <c r="AD654" s="813">
        <v>36352273000142</v>
      </c>
      <c r="AE654" s="337" t="s">
        <v>1904</v>
      </c>
      <c r="AF654" s="787" t="s">
        <v>1755</v>
      </c>
      <c r="AG654" s="341" t="s">
        <v>1436</v>
      </c>
      <c r="AH654" s="341" t="s">
        <v>1742</v>
      </c>
      <c r="AI654" s="341">
        <v>1000</v>
      </c>
      <c r="AJ654" s="341">
        <v>1000</v>
      </c>
      <c r="AK654" s="341">
        <v>1000</v>
      </c>
      <c r="AL654" s="336">
        <v>0</v>
      </c>
      <c r="AM654" s="336">
        <v>0.2</v>
      </c>
      <c r="AN654" s="647" t="s">
        <v>34</v>
      </c>
      <c r="AO654" s="334" t="s">
        <v>1324</v>
      </c>
      <c r="AP654" s="337" t="s">
        <v>1757</v>
      </c>
      <c r="AQ654" s="343" t="s">
        <v>668</v>
      </c>
      <c r="AR654" s="336">
        <v>5.3333333333333297E-3</v>
      </c>
      <c r="AS654" s="336">
        <v>5.3333333333333297E-3</v>
      </c>
      <c r="AT654" s="336" t="s">
        <v>1418</v>
      </c>
      <c r="AX654" s="192"/>
      <c r="AY654" s="178"/>
      <c r="AZ654" s="178"/>
      <c r="BA654" s="178"/>
      <c r="BB654" s="794"/>
      <c r="BC654" s="178"/>
      <c r="BD654" s="178"/>
      <c r="BE654" s="178"/>
      <c r="BF654" s="178"/>
      <c r="BG654" s="794"/>
      <c r="BH654" s="180"/>
      <c r="BI654" s="193"/>
      <c r="BJ654" s="193"/>
      <c r="BK654" s="193"/>
      <c r="BL654" s="180"/>
      <c r="BM654" s="180"/>
      <c r="BN654" s="180"/>
      <c r="BO654" s="180"/>
      <c r="BP654" s="180"/>
      <c r="BQ654" s="180"/>
      <c r="BR654" s="180"/>
      <c r="BS654" s="180"/>
      <c r="BT654" s="181"/>
      <c r="BU654" s="182"/>
      <c r="BV654" s="183"/>
      <c r="BW654" s="179"/>
    </row>
    <row r="655" spans="2:75" customFormat="1" ht="18.75">
      <c r="B655" s="330" t="s">
        <v>109</v>
      </c>
      <c r="C655" s="331">
        <v>26323079000185</v>
      </c>
      <c r="D655" s="332" t="s">
        <v>13</v>
      </c>
      <c r="E655" s="332" t="s">
        <v>615</v>
      </c>
      <c r="F655" s="332" t="s">
        <v>619</v>
      </c>
      <c r="G655" s="333" t="s">
        <v>34</v>
      </c>
      <c r="H655" s="333" t="s">
        <v>865</v>
      </c>
      <c r="I655" s="333" t="s">
        <v>34</v>
      </c>
      <c r="J655" s="333" t="s">
        <v>1418</v>
      </c>
      <c r="K655" s="334" t="s">
        <v>48</v>
      </c>
      <c r="L655" s="335" t="s">
        <v>1418</v>
      </c>
      <c r="M655" s="335" t="s">
        <v>34</v>
      </c>
      <c r="N655" s="334">
        <v>437468</v>
      </c>
      <c r="O655" s="334" t="s">
        <v>1321</v>
      </c>
      <c r="P655" s="338">
        <v>42792</v>
      </c>
      <c r="Q655" s="339">
        <v>315.12194299999999</v>
      </c>
      <c r="R655" s="339">
        <v>277.165218192</v>
      </c>
      <c r="S655" s="334">
        <v>30</v>
      </c>
      <c r="T655" s="336">
        <v>0.17091633904572134</v>
      </c>
      <c r="U655" s="647">
        <v>1.6715676828909822</v>
      </c>
      <c r="V655" s="336">
        <v>0.19017387553473108</v>
      </c>
      <c r="W655" s="647">
        <v>1.6365880350311111</v>
      </c>
      <c r="X655" s="336">
        <v>0.15976472447639267</v>
      </c>
      <c r="Y655" s="647">
        <v>1.0365302315802098</v>
      </c>
      <c r="Z655" s="336">
        <v>0.19932313193784168</v>
      </c>
      <c r="AA655" s="647">
        <v>1.0445241487408186</v>
      </c>
      <c r="AB655" s="336">
        <v>6.1167290080253046E-2</v>
      </c>
      <c r="AC655" s="340">
        <v>1.2093464014935906</v>
      </c>
      <c r="AD655" s="813">
        <v>0</v>
      </c>
      <c r="AE655" s="337" t="s">
        <v>1894</v>
      </c>
      <c r="AF655" s="787" t="s">
        <v>1736</v>
      </c>
      <c r="AG655" s="341" t="s">
        <v>1437</v>
      </c>
      <c r="AH655" s="341" t="s">
        <v>1742</v>
      </c>
      <c r="AI655" s="341">
        <v>1000</v>
      </c>
      <c r="AJ655" s="341">
        <v>500</v>
      </c>
      <c r="AK655" s="341">
        <v>500</v>
      </c>
      <c r="AL655" s="336">
        <v>2.5000000000000001E-2</v>
      </c>
      <c r="AM655" s="336">
        <v>0.2</v>
      </c>
      <c r="AN655" s="647" t="s">
        <v>64</v>
      </c>
      <c r="AO655" s="334" t="s">
        <v>1324</v>
      </c>
      <c r="AP655" s="337" t="s">
        <v>1757</v>
      </c>
      <c r="AQ655" s="343" t="s">
        <v>664</v>
      </c>
      <c r="AR655" s="336">
        <v>5.4000000000000003E-3</v>
      </c>
      <c r="AS655" s="336">
        <v>5.4000000000000003E-3</v>
      </c>
      <c r="AT655" s="336" t="s">
        <v>1418</v>
      </c>
      <c r="AX655" s="192"/>
      <c r="AY655" s="178"/>
      <c r="AZ655" s="178"/>
      <c r="BA655" s="178"/>
      <c r="BB655" s="794"/>
      <c r="BC655" s="178"/>
      <c r="BD655" s="178"/>
      <c r="BE655" s="178"/>
      <c r="BF655" s="178"/>
      <c r="BG655" s="794"/>
      <c r="BH655" s="180"/>
      <c r="BI655" s="193"/>
      <c r="BJ655" s="193"/>
      <c r="BK655" s="193"/>
      <c r="BL655" s="180"/>
      <c r="BM655" s="180"/>
      <c r="BN655" s="180"/>
      <c r="BO655" s="180"/>
      <c r="BP655" s="180"/>
      <c r="BQ655" s="180"/>
      <c r="BR655" s="180"/>
      <c r="BS655" s="180"/>
      <c r="BT655" s="181"/>
      <c r="BU655" s="182"/>
      <c r="BV655" s="183"/>
      <c r="BW655" s="179"/>
    </row>
    <row r="656" spans="2:75" customFormat="1" ht="18.75">
      <c r="B656" s="330" t="s">
        <v>128</v>
      </c>
      <c r="C656" s="331">
        <v>7965741000156</v>
      </c>
      <c r="D656" s="332" t="s">
        <v>13</v>
      </c>
      <c r="E656" s="332" t="s">
        <v>615</v>
      </c>
      <c r="F656" s="332" t="s">
        <v>619</v>
      </c>
      <c r="G656" s="333" t="s">
        <v>34</v>
      </c>
      <c r="H656" s="333" t="s">
        <v>1337</v>
      </c>
      <c r="I656" s="333" t="s">
        <v>34</v>
      </c>
      <c r="J656" s="333" t="s">
        <v>1418</v>
      </c>
      <c r="K656" s="334" t="s">
        <v>48</v>
      </c>
      <c r="L656" s="335" t="s">
        <v>1418</v>
      </c>
      <c r="M656" s="335" t="s">
        <v>1415</v>
      </c>
      <c r="N656" s="334">
        <v>170437</v>
      </c>
      <c r="O656" s="334" t="s">
        <v>1321</v>
      </c>
      <c r="P656" s="338">
        <v>38941</v>
      </c>
      <c r="Q656" s="339">
        <v>128.163861</v>
      </c>
      <c r="R656" s="339">
        <v>136.35620756048394</v>
      </c>
      <c r="S656" s="334">
        <v>30</v>
      </c>
      <c r="T656" s="336">
        <v>0.13836397165751269</v>
      </c>
      <c r="U656" s="647">
        <v>1.3532044086040931</v>
      </c>
      <c r="V656" s="336">
        <v>0.14768963798754364</v>
      </c>
      <c r="W656" s="647">
        <v>1.2709794852150851</v>
      </c>
      <c r="X656" s="336">
        <v>0.22900849408756363</v>
      </c>
      <c r="Y656" s="647">
        <v>1.4857737099874795</v>
      </c>
      <c r="Z656" s="336">
        <v>0.26583564863304132</v>
      </c>
      <c r="AA656" s="647">
        <v>1.3930734074556981</v>
      </c>
      <c r="AB656" s="336">
        <v>2.8949833663811271E-2</v>
      </c>
      <c r="AC656" s="340">
        <v>1.0876817105807071</v>
      </c>
      <c r="AD656" s="813">
        <v>0</v>
      </c>
      <c r="AE656" s="337" t="s">
        <v>1763</v>
      </c>
      <c r="AF656" s="787" t="s">
        <v>1749</v>
      </c>
      <c r="AG656" s="341" t="s">
        <v>728</v>
      </c>
      <c r="AH656" s="341" t="s">
        <v>1737</v>
      </c>
      <c r="AI656" s="341">
        <v>5000</v>
      </c>
      <c r="AJ656" s="341">
        <v>5000</v>
      </c>
      <c r="AK656" s="341">
        <v>0</v>
      </c>
      <c r="AL656" s="336">
        <v>6.9999999999999993E-3</v>
      </c>
      <c r="AM656" s="336">
        <v>0.2</v>
      </c>
      <c r="AN656" s="647" t="s">
        <v>64</v>
      </c>
      <c r="AO656" s="334" t="s">
        <v>1324</v>
      </c>
      <c r="AP656" s="337" t="s">
        <v>1757</v>
      </c>
      <c r="AQ656" s="343" t="s">
        <v>668</v>
      </c>
      <c r="AR656" s="336">
        <v>1.8666666666666699E-3</v>
      </c>
      <c r="AS656" s="336">
        <v>1.8666666666666699E-3</v>
      </c>
      <c r="AT656" s="336" t="s">
        <v>1418</v>
      </c>
      <c r="AX656" s="192"/>
      <c r="AY656" s="178"/>
      <c r="AZ656" s="178"/>
      <c r="BA656" s="178"/>
      <c r="BB656" s="794"/>
      <c r="BC656" s="178"/>
      <c r="BD656" s="178"/>
      <c r="BE656" s="178"/>
      <c r="BF656" s="178"/>
      <c r="BG656" s="794"/>
      <c r="BH656" s="180"/>
      <c r="BI656" s="193"/>
      <c r="BJ656" s="193"/>
      <c r="BK656" s="193"/>
      <c r="BL656" s="180"/>
      <c r="BM656" s="180"/>
      <c r="BN656" s="180"/>
      <c r="BO656" s="180"/>
      <c r="BP656" s="180"/>
      <c r="BQ656" s="180"/>
      <c r="BR656" s="180"/>
      <c r="BS656" s="180"/>
      <c r="BT656" s="181"/>
      <c r="BU656" s="182"/>
      <c r="BV656" s="183"/>
      <c r="BW656" s="179"/>
    </row>
    <row r="657" spans="2:75" customFormat="1" ht="18.75">
      <c r="B657" s="330" t="s">
        <v>1543</v>
      </c>
      <c r="C657" s="331">
        <v>15212344000131</v>
      </c>
      <c r="D657" s="332" t="s">
        <v>13</v>
      </c>
      <c r="E657" s="332" t="s">
        <v>615</v>
      </c>
      <c r="F657" s="332" t="s">
        <v>619</v>
      </c>
      <c r="G657" s="333" t="s">
        <v>34</v>
      </c>
      <c r="H657" s="333" t="s">
        <v>1338</v>
      </c>
      <c r="I657" s="333" t="s">
        <v>34</v>
      </c>
      <c r="J657" s="333" t="s">
        <v>1418</v>
      </c>
      <c r="K657" s="334" t="s">
        <v>48</v>
      </c>
      <c r="L657" s="335" t="s">
        <v>1418</v>
      </c>
      <c r="M657" s="335" t="s">
        <v>1418</v>
      </c>
      <c r="N657" s="334">
        <v>322733</v>
      </c>
      <c r="O657" s="334" t="s">
        <v>1321</v>
      </c>
      <c r="P657" s="338">
        <v>41258</v>
      </c>
      <c r="Q657" s="339">
        <v>42.373143200000001</v>
      </c>
      <c r="R657" s="339">
        <v>66.996898981999976</v>
      </c>
      <c r="S657" s="334">
        <v>30</v>
      </c>
      <c r="T657" s="336">
        <v>0.12664886366467476</v>
      </c>
      <c r="U657" s="647">
        <v>1.2386302489202303</v>
      </c>
      <c r="V657" s="336">
        <v>0.14557176984792064</v>
      </c>
      <c r="W657" s="647">
        <v>1.2527536503188108</v>
      </c>
      <c r="X657" s="336">
        <v>0.11345253400099553</v>
      </c>
      <c r="Y657" s="647">
        <v>0.73606349415881234</v>
      </c>
      <c r="Z657" s="336">
        <v>0.10700528484767102</v>
      </c>
      <c r="AA657" s="647">
        <v>0.56074577486138133</v>
      </c>
      <c r="AB657" s="336">
        <v>7.5202598440478954E-2</v>
      </c>
      <c r="AC657" s="340">
        <v>0.39054948991030003</v>
      </c>
      <c r="AD657" s="813">
        <v>9720565000118</v>
      </c>
      <c r="AE657" s="337" t="s">
        <v>1852</v>
      </c>
      <c r="AF657" s="787" t="s">
        <v>1741</v>
      </c>
      <c r="AG657" s="341" t="s">
        <v>59</v>
      </c>
      <c r="AH657" s="341" t="s">
        <v>1742</v>
      </c>
      <c r="AI657" s="341">
        <v>50000</v>
      </c>
      <c r="AJ657" s="341">
        <v>50000</v>
      </c>
      <c r="AK657" s="341">
        <v>50000</v>
      </c>
      <c r="AL657" s="336">
        <v>2.4500000000000001E-2</v>
      </c>
      <c r="AM657" s="336">
        <v>0.2</v>
      </c>
      <c r="AN657" s="647" t="s">
        <v>64</v>
      </c>
      <c r="AO657" s="334" t="s">
        <v>1324</v>
      </c>
      <c r="AP657" s="337" t="s">
        <v>1757</v>
      </c>
      <c r="AQ657" s="343" t="s">
        <v>664</v>
      </c>
      <c r="AR657" s="336">
        <v>0</v>
      </c>
      <c r="AS657" s="336">
        <v>0</v>
      </c>
      <c r="AT657" s="336" t="s">
        <v>1418</v>
      </c>
      <c r="AX657" s="192"/>
      <c r="AY657" s="178"/>
      <c r="AZ657" s="178"/>
      <c r="BA657" s="178"/>
      <c r="BB657" s="794"/>
      <c r="BC657" s="178"/>
      <c r="BD657" s="178"/>
      <c r="BE657" s="178"/>
      <c r="BF657" s="178"/>
      <c r="BG657" s="794"/>
      <c r="BH657" s="180"/>
      <c r="BI657" s="193"/>
      <c r="BJ657" s="193"/>
      <c r="BK657" s="193"/>
      <c r="BL657" s="180"/>
      <c r="BM657" s="180"/>
      <c r="BN657" s="180"/>
      <c r="BO657" s="180"/>
      <c r="BP657" s="180"/>
      <c r="BQ657" s="180"/>
      <c r="BR657" s="180"/>
      <c r="BS657" s="180"/>
      <c r="BT657" s="181"/>
      <c r="BU657" s="182"/>
      <c r="BV657" s="183"/>
      <c r="BW657" s="179"/>
    </row>
    <row r="658" spans="2:75" customFormat="1" ht="18.75">
      <c r="B658" s="330" t="s">
        <v>896</v>
      </c>
      <c r="C658" s="331">
        <v>13106979000129</v>
      </c>
      <c r="D658" s="332" t="s">
        <v>13</v>
      </c>
      <c r="E658" s="332" t="s">
        <v>615</v>
      </c>
      <c r="F658" s="332" t="s">
        <v>619</v>
      </c>
      <c r="G658" s="333" t="s">
        <v>34</v>
      </c>
      <c r="H658" s="333" t="s">
        <v>1338</v>
      </c>
      <c r="I658" s="333" t="s">
        <v>34</v>
      </c>
      <c r="J658" s="333" t="s">
        <v>1418</v>
      </c>
      <c r="K658" s="334" t="s">
        <v>48</v>
      </c>
      <c r="L658" s="335" t="s">
        <v>1418</v>
      </c>
      <c r="M658" s="335" t="s">
        <v>34</v>
      </c>
      <c r="N658" s="334">
        <v>271020</v>
      </c>
      <c r="O658" s="334" t="s">
        <v>1321</v>
      </c>
      <c r="P658" s="338">
        <v>40635</v>
      </c>
      <c r="Q658" s="339">
        <v>120.57669799999999</v>
      </c>
      <c r="R658" s="339">
        <v>160.18036649199996</v>
      </c>
      <c r="S658" s="334">
        <v>30</v>
      </c>
      <c r="T658" s="336">
        <v>0.12620254690393695</v>
      </c>
      <c r="U658" s="647">
        <v>1.2342652556273284</v>
      </c>
      <c r="V658" s="336">
        <v>0.14503731743895676</v>
      </c>
      <c r="W658" s="647">
        <v>1.2481542887327655</v>
      </c>
      <c r="X658" s="336">
        <v>0.11283597016923497</v>
      </c>
      <c r="Y658" s="647">
        <v>0.73206331794085633</v>
      </c>
      <c r="Z658" s="336">
        <v>0.10570705073386866</v>
      </c>
      <c r="AA658" s="647">
        <v>0.55394256607471337</v>
      </c>
      <c r="AB658" s="336">
        <v>7.438266759313597E-2</v>
      </c>
      <c r="AC658" s="340">
        <v>0.3876693991350651</v>
      </c>
      <c r="AD658" s="813">
        <v>9720565000118</v>
      </c>
      <c r="AE658" s="337" t="s">
        <v>1852</v>
      </c>
      <c r="AF658" s="787" t="s">
        <v>1736</v>
      </c>
      <c r="AG658" s="341" t="s">
        <v>1437</v>
      </c>
      <c r="AH658" s="341" t="s">
        <v>1742</v>
      </c>
      <c r="AI658" s="341">
        <v>20000</v>
      </c>
      <c r="AJ658" s="341">
        <v>5000</v>
      </c>
      <c r="AK658" s="341">
        <v>5000</v>
      </c>
      <c r="AL658" s="336">
        <v>1.8500000000000003E-2</v>
      </c>
      <c r="AM658" s="336">
        <v>0.2</v>
      </c>
      <c r="AN658" s="647" t="s">
        <v>64</v>
      </c>
      <c r="AO658" s="334" t="s">
        <v>1324</v>
      </c>
      <c r="AP658" s="337" t="s">
        <v>1757</v>
      </c>
      <c r="AQ658" s="343" t="s">
        <v>664</v>
      </c>
      <c r="AR658" s="336">
        <v>6.8250000000000003E-3</v>
      </c>
      <c r="AS658" s="336">
        <v>6.8250000000000003E-3</v>
      </c>
      <c r="AT658" s="336" t="s">
        <v>1418</v>
      </c>
      <c r="AX658" s="192"/>
      <c r="AY658" s="178"/>
      <c r="AZ658" s="178"/>
      <c r="BA658" s="178"/>
      <c r="BB658" s="794"/>
      <c r="BC658" s="178"/>
      <c r="BD658" s="178"/>
      <c r="BE658" s="178"/>
      <c r="BF658" s="178"/>
      <c r="BG658" s="794"/>
      <c r="BH658" s="180"/>
      <c r="BI658" s="193"/>
      <c r="BJ658" s="193"/>
      <c r="BK658" s="193"/>
      <c r="BL658" s="180"/>
      <c r="BM658" s="180"/>
      <c r="BN658" s="180"/>
      <c r="BO658" s="180"/>
      <c r="BP658" s="180"/>
      <c r="BQ658" s="180"/>
      <c r="BR658" s="180"/>
      <c r="BS658" s="180"/>
      <c r="BT658" s="181"/>
      <c r="BU658" s="182"/>
      <c r="BV658" s="183"/>
      <c r="BW658" s="179"/>
    </row>
    <row r="659" spans="2:75" customFormat="1" ht="18.75">
      <c r="B659" s="330" t="s">
        <v>1544</v>
      </c>
      <c r="C659" s="331">
        <v>28345351000153</v>
      </c>
      <c r="D659" s="332" t="s">
        <v>13</v>
      </c>
      <c r="E659" s="332" t="s">
        <v>615</v>
      </c>
      <c r="F659" s="332" t="s">
        <v>619</v>
      </c>
      <c r="G659" s="333" t="s">
        <v>34</v>
      </c>
      <c r="H659" s="333" t="s">
        <v>1338</v>
      </c>
      <c r="I659" s="333" t="s">
        <v>34</v>
      </c>
      <c r="J659" s="333" t="s">
        <v>1418</v>
      </c>
      <c r="K659" s="334" t="s">
        <v>48</v>
      </c>
      <c r="L659" s="335" t="s">
        <v>1418</v>
      </c>
      <c r="M659" s="335" t="s">
        <v>1418</v>
      </c>
      <c r="N659" s="334">
        <v>455210</v>
      </c>
      <c r="O659" s="334" t="s">
        <v>1321</v>
      </c>
      <c r="P659" s="338">
        <v>43090</v>
      </c>
      <c r="Q659" s="339">
        <v>2.5693324999999998</v>
      </c>
      <c r="R659" s="339">
        <v>33.211974180239984</v>
      </c>
      <c r="S659" s="334">
        <v>30</v>
      </c>
      <c r="T659" s="336">
        <v>5.6416269566088584E-3</v>
      </c>
      <c r="U659" s="647">
        <v>5.5175305955221077E-2</v>
      </c>
      <c r="V659" s="336">
        <v>9.8578345186088878E-3</v>
      </c>
      <c r="W659" s="647">
        <v>8.4834018232570543E-2</v>
      </c>
      <c r="X659" s="336">
        <v>1.9293706478060724E-2</v>
      </c>
      <c r="Y659" s="647">
        <v>0.12517475374671908</v>
      </c>
      <c r="Z659" s="336">
        <v>-3.229470281853275E-2</v>
      </c>
      <c r="AA659" s="647">
        <v>-0.1692357361757944</v>
      </c>
      <c r="AB659" s="336">
        <v>8.0708588526630848E-2</v>
      </c>
      <c r="AC659" s="340">
        <v>-1.3176243174338766</v>
      </c>
      <c r="AD659" s="813">
        <v>28629342000194</v>
      </c>
      <c r="AE659" s="337" t="s">
        <v>1852</v>
      </c>
      <c r="AF659" s="787" t="s">
        <v>1741</v>
      </c>
      <c r="AG659" s="341" t="s">
        <v>59</v>
      </c>
      <c r="AH659" s="341" t="s">
        <v>1742</v>
      </c>
      <c r="AI659" s="341">
        <v>50000</v>
      </c>
      <c r="AJ659" s="341">
        <v>50000</v>
      </c>
      <c r="AK659" s="341">
        <v>50000</v>
      </c>
      <c r="AL659" s="336">
        <v>1.9E-2</v>
      </c>
      <c r="AM659" s="336">
        <v>0.15</v>
      </c>
      <c r="AN659" s="647" t="s">
        <v>64</v>
      </c>
      <c r="AO659" s="334" t="s">
        <v>1324</v>
      </c>
      <c r="AP659" s="337" t="s">
        <v>1757</v>
      </c>
      <c r="AQ659" s="343" t="s">
        <v>668</v>
      </c>
      <c r="AR659" s="336">
        <v>0</v>
      </c>
      <c r="AS659" s="336">
        <v>0</v>
      </c>
      <c r="AT659" s="336" t="s">
        <v>1418</v>
      </c>
      <c r="AX659" s="192"/>
      <c r="AY659" s="178"/>
      <c r="AZ659" s="178"/>
      <c r="BA659" s="178"/>
      <c r="BB659" s="794"/>
      <c r="BC659" s="178"/>
      <c r="BD659" s="178"/>
      <c r="BE659" s="178"/>
      <c r="BF659" s="178"/>
      <c r="BG659" s="794"/>
      <c r="BH659" s="180"/>
      <c r="BI659" s="193"/>
      <c r="BJ659" s="193"/>
      <c r="BK659" s="193"/>
      <c r="BL659" s="180"/>
      <c r="BM659" s="180"/>
      <c r="BN659" s="180"/>
      <c r="BO659" s="180"/>
      <c r="BP659" s="180"/>
      <c r="BQ659" s="180"/>
      <c r="BR659" s="180"/>
      <c r="BS659" s="180"/>
      <c r="BT659" s="181"/>
      <c r="BU659" s="182"/>
      <c r="BV659" s="183"/>
      <c r="BW659" s="179"/>
    </row>
    <row r="660" spans="2:75" customFormat="1" ht="18.75">
      <c r="B660" s="330" t="s">
        <v>164</v>
      </c>
      <c r="C660" s="331">
        <v>28866524000189</v>
      </c>
      <c r="D660" s="332" t="s">
        <v>13</v>
      </c>
      <c r="E660" s="332" t="s">
        <v>615</v>
      </c>
      <c r="F660" s="332" t="s">
        <v>619</v>
      </c>
      <c r="G660" s="333" t="s">
        <v>34</v>
      </c>
      <c r="H660" s="333" t="s">
        <v>1338</v>
      </c>
      <c r="I660" s="333" t="s">
        <v>34</v>
      </c>
      <c r="J660" s="333" t="s">
        <v>1418</v>
      </c>
      <c r="K660" s="334" t="s">
        <v>48</v>
      </c>
      <c r="L660" s="335" t="s">
        <v>1418</v>
      </c>
      <c r="M660" s="335" t="s">
        <v>34</v>
      </c>
      <c r="N660" s="334">
        <v>456381</v>
      </c>
      <c r="O660" s="334" t="s">
        <v>1321</v>
      </c>
      <c r="P660" s="338">
        <v>43090</v>
      </c>
      <c r="Q660" s="339">
        <v>183.69446869000001</v>
      </c>
      <c r="R660" s="339">
        <v>400.94369333811983</v>
      </c>
      <c r="S660" s="334">
        <v>30</v>
      </c>
      <c r="T660" s="336">
        <v>1.2413516848995831E-2</v>
      </c>
      <c r="U660" s="647">
        <v>0.12140462235300598</v>
      </c>
      <c r="V660" s="336">
        <v>1.6758289551222161E-2</v>
      </c>
      <c r="W660" s="647">
        <v>0.14421758030644036</v>
      </c>
      <c r="X660" s="336">
        <v>2.5814155050518872E-2</v>
      </c>
      <c r="Y660" s="647">
        <v>0.16747847311260181</v>
      </c>
      <c r="Z660" s="336">
        <v>-2.2074422168970598E-2</v>
      </c>
      <c r="AA660" s="647">
        <v>-0.11567782826219991</v>
      </c>
      <c r="AB660" s="336">
        <v>8.006531843882464E-2</v>
      </c>
      <c r="AC660" s="340">
        <v>-1.2420252086029189</v>
      </c>
      <c r="AD660" s="813">
        <v>28629342000194</v>
      </c>
      <c r="AE660" s="337" t="s">
        <v>1852</v>
      </c>
      <c r="AF660" s="787" t="s">
        <v>1736</v>
      </c>
      <c r="AG660" s="341" t="s">
        <v>1437</v>
      </c>
      <c r="AH660" s="341" t="s">
        <v>1742</v>
      </c>
      <c r="AI660" s="341">
        <v>20000</v>
      </c>
      <c r="AJ660" s="341">
        <v>5000</v>
      </c>
      <c r="AK660" s="341">
        <v>5000</v>
      </c>
      <c r="AL660" s="336">
        <v>1.3999999999999999E-2</v>
      </c>
      <c r="AM660" s="336">
        <v>0.15</v>
      </c>
      <c r="AN660" s="647" t="s">
        <v>64</v>
      </c>
      <c r="AO660" s="334" t="s">
        <v>1324</v>
      </c>
      <c r="AP660" s="337" t="s">
        <v>1757</v>
      </c>
      <c r="AQ660" s="343" t="s">
        <v>668</v>
      </c>
      <c r="AR660" s="336">
        <v>3.7333333333333298E-3</v>
      </c>
      <c r="AS660" s="336">
        <v>3.7333333333333298E-3</v>
      </c>
      <c r="AT660" s="336" t="s">
        <v>1418</v>
      </c>
      <c r="AW660" s="192"/>
      <c r="AX660" s="192"/>
      <c r="AY660" s="178"/>
      <c r="AZ660" s="178"/>
      <c r="BA660" s="178"/>
      <c r="BB660" s="794"/>
      <c r="BC660" s="178"/>
      <c r="BD660" s="178"/>
      <c r="BE660" s="178"/>
      <c r="BF660" s="178"/>
      <c r="BG660" s="794"/>
      <c r="BH660" s="180"/>
      <c r="BI660" s="193"/>
      <c r="BJ660" s="193"/>
      <c r="BK660" s="193"/>
      <c r="BL660" s="212"/>
      <c r="BM660" s="180"/>
      <c r="BN660" s="180"/>
      <c r="BO660" s="180"/>
      <c r="BP660" s="180"/>
      <c r="BQ660" s="180"/>
      <c r="BR660" s="180"/>
      <c r="BS660" s="180"/>
      <c r="BT660" s="181"/>
      <c r="BU660" s="182"/>
      <c r="BV660" s="183"/>
      <c r="BW660" s="179"/>
    </row>
    <row r="661" spans="2:75" customFormat="1" ht="18.75">
      <c r="B661" s="330" t="s">
        <v>1602</v>
      </c>
      <c r="C661" s="331">
        <v>20216106000134</v>
      </c>
      <c r="D661" s="332" t="s">
        <v>13</v>
      </c>
      <c r="E661" s="332" t="s">
        <v>615</v>
      </c>
      <c r="F661" s="332" t="s">
        <v>619</v>
      </c>
      <c r="G661" s="333" t="s">
        <v>34</v>
      </c>
      <c r="H661" s="333" t="s">
        <v>1338</v>
      </c>
      <c r="I661" s="333" t="s">
        <v>34</v>
      </c>
      <c r="J661" s="333" t="s">
        <v>611</v>
      </c>
      <c r="K661" s="334" t="s">
        <v>48</v>
      </c>
      <c r="L661" s="335" t="s">
        <v>1418</v>
      </c>
      <c r="M661" s="335" t="s">
        <v>1418</v>
      </c>
      <c r="N661" s="334">
        <v>380776</v>
      </c>
      <c r="O661" s="334" t="s">
        <v>1321</v>
      </c>
      <c r="P661" s="338">
        <v>41936</v>
      </c>
      <c r="Q661" s="339">
        <v>143.011009</v>
      </c>
      <c r="R661" s="339">
        <v>149.30088272619045</v>
      </c>
      <c r="S661" s="334">
        <v>30</v>
      </c>
      <c r="T661" s="336">
        <v>0.14439844418158532</v>
      </c>
      <c r="U661" s="647">
        <v>1.4122217577402398</v>
      </c>
      <c r="V661" s="336">
        <v>0.15715365651663071</v>
      </c>
      <c r="W661" s="647">
        <v>1.3524244231407885</v>
      </c>
      <c r="X661" s="336">
        <v>0.14138300176297003</v>
      </c>
      <c r="Y661" s="647">
        <v>0.91727229549055356</v>
      </c>
      <c r="Z661" s="336">
        <v>0.24071832112262226</v>
      </c>
      <c r="AA661" s="647">
        <v>1.261449672260496</v>
      </c>
      <c r="AB661" s="336">
        <v>6.7769633210477354E-2</v>
      </c>
      <c r="AC661" s="340">
        <v>0.60428574258886414</v>
      </c>
      <c r="AD661" s="813">
        <v>20216114000180</v>
      </c>
      <c r="AE661" s="337" t="s">
        <v>1913</v>
      </c>
      <c r="AF661" s="787" t="s">
        <v>1741</v>
      </c>
      <c r="AG661" s="341" t="s">
        <v>59</v>
      </c>
      <c r="AH661" s="341" t="s">
        <v>1737</v>
      </c>
      <c r="AI661" s="341">
        <v>200000</v>
      </c>
      <c r="AJ661" s="341">
        <v>50000</v>
      </c>
      <c r="AK661" s="341">
        <v>200000</v>
      </c>
      <c r="AL661" s="336">
        <v>0</v>
      </c>
      <c r="AM661" s="336">
        <v>0.2</v>
      </c>
      <c r="AN661" s="647" t="s">
        <v>64</v>
      </c>
      <c r="AO661" s="334" t="s">
        <v>1324</v>
      </c>
      <c r="AP661" s="337" t="s">
        <v>1757</v>
      </c>
      <c r="AQ661" s="343" t="s">
        <v>664</v>
      </c>
      <c r="AR661" s="336">
        <v>0</v>
      </c>
      <c r="AS661" s="336">
        <v>0</v>
      </c>
      <c r="AT661" s="336" t="s">
        <v>1418</v>
      </c>
      <c r="AW661" s="192"/>
      <c r="AX661" s="192"/>
      <c r="AY661" s="178"/>
      <c r="AZ661" s="178"/>
      <c r="BA661" s="178"/>
      <c r="BB661" s="794"/>
      <c r="BC661" s="178"/>
      <c r="BD661" s="178"/>
      <c r="BE661" s="178"/>
      <c r="BF661" s="178"/>
      <c r="BG661" s="794"/>
      <c r="BH661" s="180"/>
      <c r="BI661" s="193"/>
      <c r="BJ661" s="193"/>
      <c r="BK661" s="193"/>
      <c r="BL661" s="212"/>
      <c r="BM661" s="180"/>
      <c r="BN661" s="180"/>
      <c r="BO661" s="180"/>
      <c r="BP661" s="180"/>
      <c r="BQ661" s="180"/>
      <c r="BR661" s="180"/>
      <c r="BS661" s="180"/>
      <c r="BT661" s="181"/>
      <c r="BU661" s="182"/>
      <c r="BV661" s="183"/>
      <c r="BW661" s="179"/>
    </row>
    <row r="662" spans="2:75" customFormat="1" ht="18.75">
      <c r="B662" s="330" t="s">
        <v>967</v>
      </c>
      <c r="C662" s="331">
        <v>41252582000180</v>
      </c>
      <c r="D662" s="332" t="s">
        <v>13</v>
      </c>
      <c r="E662" s="332" t="s">
        <v>616</v>
      </c>
      <c r="F662" s="332" t="s">
        <v>619</v>
      </c>
      <c r="G662" s="333" t="s">
        <v>34</v>
      </c>
      <c r="H662" s="333" t="s">
        <v>1338</v>
      </c>
      <c r="I662" s="333" t="s">
        <v>34</v>
      </c>
      <c r="J662" s="333" t="s">
        <v>1418</v>
      </c>
      <c r="K662" s="334" t="s">
        <v>1418</v>
      </c>
      <c r="L662" s="335" t="s">
        <v>1418</v>
      </c>
      <c r="M662" s="335" t="s">
        <v>34</v>
      </c>
      <c r="N662" s="334">
        <v>581038</v>
      </c>
      <c r="O662" s="334" t="s">
        <v>1321</v>
      </c>
      <c r="P662" s="338">
        <v>44286</v>
      </c>
      <c r="Q662" s="339">
        <v>0</v>
      </c>
      <c r="R662" s="339">
        <v>0</v>
      </c>
      <c r="S662" s="334">
        <v>30</v>
      </c>
      <c r="T662" s="336"/>
      <c r="U662" s="647"/>
      <c r="V662" s="336"/>
      <c r="W662" s="647"/>
      <c r="X662" s="336"/>
      <c r="Y662" s="647"/>
      <c r="Z662" s="336"/>
      <c r="AA662" s="647"/>
      <c r="AB662" s="336"/>
      <c r="AC662" s="340"/>
      <c r="AD662" s="813">
        <v>41252413000140</v>
      </c>
      <c r="AE662" s="337" t="s">
        <v>2068</v>
      </c>
      <c r="AF662" s="787" t="s">
        <v>1780</v>
      </c>
      <c r="AG662" s="341" t="s">
        <v>719</v>
      </c>
      <c r="AH662" s="341" t="s">
        <v>1737</v>
      </c>
      <c r="AI662" s="341">
        <v>10000</v>
      </c>
      <c r="AJ662" s="341">
        <v>5000</v>
      </c>
      <c r="AK662" s="341">
        <v>5000</v>
      </c>
      <c r="AL662" s="336">
        <v>1.8700000000000001E-2</v>
      </c>
      <c r="AM662" s="336">
        <v>0.2</v>
      </c>
      <c r="AN662" s="647" t="s">
        <v>64</v>
      </c>
      <c r="AO662" s="334" t="s">
        <v>1324</v>
      </c>
      <c r="AP662" s="337" t="s">
        <v>1757</v>
      </c>
      <c r="AQ662" s="343" t="s">
        <v>679</v>
      </c>
      <c r="AR662" s="336">
        <v>4.9872900000000001E-3</v>
      </c>
      <c r="AS662" s="336">
        <v>4.9872900000000001E-3</v>
      </c>
      <c r="AT662" s="336" t="s">
        <v>1418</v>
      </c>
      <c r="AW662" s="192"/>
      <c r="AX662" s="192"/>
      <c r="AY662" s="178"/>
      <c r="AZ662" s="178"/>
      <c r="BA662" s="178"/>
      <c r="BB662" s="794"/>
      <c r="BC662" s="178"/>
      <c r="BD662" s="178"/>
      <c r="BE662" s="178"/>
      <c r="BF662" s="178"/>
      <c r="BG662" s="794"/>
      <c r="BH662" s="180"/>
      <c r="BI662" s="193"/>
      <c r="BJ662" s="193"/>
      <c r="BK662" s="193"/>
      <c r="BL662" s="212"/>
      <c r="BM662" s="180"/>
      <c r="BN662" s="180"/>
      <c r="BO662" s="180"/>
      <c r="BP662" s="180"/>
      <c r="BQ662" s="180"/>
      <c r="BR662" s="180"/>
      <c r="BS662" s="180"/>
      <c r="BT662" s="181"/>
      <c r="BU662" s="182"/>
      <c r="BV662" s="183"/>
      <c r="BW662" s="179"/>
    </row>
    <row r="663" spans="2:75" customFormat="1" ht="18.75">
      <c r="B663" s="330" t="s">
        <v>528</v>
      </c>
      <c r="C663" s="331">
        <v>27500387000100</v>
      </c>
      <c r="D663" s="332" t="s">
        <v>13</v>
      </c>
      <c r="E663" s="332" t="s">
        <v>616</v>
      </c>
      <c r="F663" s="332" t="s">
        <v>619</v>
      </c>
      <c r="G663" s="333" t="s">
        <v>34</v>
      </c>
      <c r="H663" s="333" t="s">
        <v>1338</v>
      </c>
      <c r="I663" s="333" t="s">
        <v>34</v>
      </c>
      <c r="J663" s="333" t="s">
        <v>611</v>
      </c>
      <c r="K663" s="334" t="s">
        <v>48</v>
      </c>
      <c r="L663" s="335" t="s">
        <v>1418</v>
      </c>
      <c r="M663" s="335" t="s">
        <v>1415</v>
      </c>
      <c r="N663" s="334">
        <v>443311</v>
      </c>
      <c r="O663" s="334" t="s">
        <v>1321</v>
      </c>
      <c r="P663" s="338">
        <v>42824</v>
      </c>
      <c r="Q663" s="339">
        <v>36.523181000000001</v>
      </c>
      <c r="R663" s="339">
        <v>29.012936603999997</v>
      </c>
      <c r="S663" s="334">
        <v>30</v>
      </c>
      <c r="T663" s="336">
        <v>0.10714468303361002</v>
      </c>
      <c r="U663" s="647">
        <v>1.0478786905485369</v>
      </c>
      <c r="V663" s="336">
        <v>0.10899069130996164</v>
      </c>
      <c r="W663" s="647">
        <v>0.93794618648909334</v>
      </c>
      <c r="X663" s="336">
        <v>0.21074837007000746</v>
      </c>
      <c r="Y663" s="647">
        <v>1.3673046885020916</v>
      </c>
      <c r="Z663" s="336">
        <v>0.26691753681745833</v>
      </c>
      <c r="AA663" s="647">
        <v>1.3987428865767333</v>
      </c>
      <c r="AB663" s="336">
        <v>7.7170792687195802E-2</v>
      </c>
      <c r="AC663" s="340">
        <v>-9.3438745748392782E-2</v>
      </c>
      <c r="AD663" s="813">
        <v>0</v>
      </c>
      <c r="AE663" s="337" t="s">
        <v>1964</v>
      </c>
      <c r="AF663" s="787" t="s">
        <v>1965</v>
      </c>
      <c r="AG663" s="341" t="s">
        <v>976</v>
      </c>
      <c r="AH663" s="341" t="s">
        <v>1742</v>
      </c>
      <c r="AI663" s="341">
        <v>5000</v>
      </c>
      <c r="AJ663" s="341">
        <v>5000</v>
      </c>
      <c r="AK663" s="341">
        <v>5000</v>
      </c>
      <c r="AL663" s="336">
        <v>6.3E-3</v>
      </c>
      <c r="AM663" s="336">
        <v>0.1</v>
      </c>
      <c r="AN663" s="647" t="s">
        <v>64</v>
      </c>
      <c r="AO663" s="334" t="s">
        <v>1324</v>
      </c>
      <c r="AP663" s="337" t="s">
        <v>1757</v>
      </c>
      <c r="AQ663" s="343" t="s">
        <v>668</v>
      </c>
      <c r="AR663" s="336">
        <v>2.2200000000000002E-3</v>
      </c>
      <c r="AS663" s="336">
        <v>2.2200000000000002E-3</v>
      </c>
      <c r="AT663" s="336" t="s">
        <v>1418</v>
      </c>
      <c r="AW663" s="192"/>
      <c r="AX663" s="192"/>
      <c r="AY663" s="178"/>
      <c r="AZ663" s="178"/>
      <c r="BA663" s="178"/>
      <c r="BB663" s="794"/>
      <c r="BC663" s="178"/>
      <c r="BD663" s="178"/>
      <c r="BE663" s="178"/>
      <c r="BF663" s="178"/>
      <c r="BG663" s="794"/>
      <c r="BH663" s="180"/>
      <c r="BI663" s="193"/>
      <c r="BJ663" s="193"/>
      <c r="BK663" s="193"/>
      <c r="BL663" s="212"/>
      <c r="BM663" s="180"/>
      <c r="BN663" s="180"/>
      <c r="BO663" s="180"/>
      <c r="BP663" s="180"/>
      <c r="BQ663" s="180"/>
      <c r="BR663" s="180"/>
      <c r="BS663" s="180"/>
      <c r="BT663" s="181"/>
      <c r="BU663" s="182"/>
      <c r="BV663" s="183"/>
      <c r="BW663" s="179"/>
    </row>
    <row r="664" spans="2:75" customFormat="1" ht="18.75">
      <c r="B664" s="330" t="s">
        <v>225</v>
      </c>
      <c r="C664" s="331">
        <v>6170653000103</v>
      </c>
      <c r="D664" s="332" t="s">
        <v>13</v>
      </c>
      <c r="E664" s="332" t="s">
        <v>615</v>
      </c>
      <c r="F664" s="332" t="s">
        <v>619</v>
      </c>
      <c r="G664" s="333" t="s">
        <v>34</v>
      </c>
      <c r="H664" s="333" t="s">
        <v>1338</v>
      </c>
      <c r="I664" s="333" t="s">
        <v>34</v>
      </c>
      <c r="J664" s="333" t="s">
        <v>1418</v>
      </c>
      <c r="K664" s="334" t="s">
        <v>48</v>
      </c>
      <c r="L664" s="335" t="s">
        <v>1418</v>
      </c>
      <c r="M664" s="335" t="s">
        <v>34</v>
      </c>
      <c r="N664" s="334">
        <v>132500</v>
      </c>
      <c r="O664" s="334" t="s">
        <v>1324</v>
      </c>
      <c r="P664" s="338">
        <v>38060</v>
      </c>
      <c r="Q664" s="339">
        <v>15.923333</v>
      </c>
      <c r="R664" s="339">
        <v>21.056958317269075</v>
      </c>
      <c r="S664" s="334">
        <v>30</v>
      </c>
      <c r="T664" s="336">
        <v>-3.4645298780838329E-2</v>
      </c>
      <c r="U664" s="647">
        <v>-0.33883221539550901</v>
      </c>
      <c r="V664" s="336">
        <v>-2.6570008153484315E-2</v>
      </c>
      <c r="W664" s="647">
        <v>-0.22865473668453512</v>
      </c>
      <c r="X664" s="336">
        <v>2.3070032210630975E-2</v>
      </c>
      <c r="Y664" s="647">
        <v>0.14967500434291206</v>
      </c>
      <c r="Z664" s="336">
        <v>0.18246296610655643</v>
      </c>
      <c r="AA664" s="647">
        <v>0.95617087939702672</v>
      </c>
      <c r="AB664" s="336">
        <v>0.10642848175632487</v>
      </c>
      <c r="AC664" s="340">
        <v>-1.3414777621974496</v>
      </c>
      <c r="AD664" s="813">
        <v>0</v>
      </c>
      <c r="AE664" s="337" t="s">
        <v>1775</v>
      </c>
      <c r="AF664" s="787" t="s">
        <v>1736</v>
      </c>
      <c r="AG664" s="341" t="s">
        <v>1437</v>
      </c>
      <c r="AH664" s="341" t="s">
        <v>1742</v>
      </c>
      <c r="AI664" s="341">
        <v>5000</v>
      </c>
      <c r="AJ664" s="341">
        <v>1000</v>
      </c>
      <c r="AK664" s="341">
        <v>5000</v>
      </c>
      <c r="AL664" s="336">
        <v>0.02</v>
      </c>
      <c r="AM664" s="336">
        <v>0.2</v>
      </c>
      <c r="AN664" s="647" t="s">
        <v>64</v>
      </c>
      <c r="AO664" s="334" t="s">
        <v>1324</v>
      </c>
      <c r="AP664" s="337" t="s">
        <v>1757</v>
      </c>
      <c r="AQ664" s="343" t="s">
        <v>674</v>
      </c>
      <c r="AR664" s="336">
        <v>5.3333333333333297E-3</v>
      </c>
      <c r="AS664" s="336">
        <v>5.3333333333333297E-3</v>
      </c>
      <c r="AT664" s="336" t="s">
        <v>1418</v>
      </c>
      <c r="AX664" s="192"/>
      <c r="AY664" s="178"/>
      <c r="AZ664" s="178"/>
      <c r="BA664" s="178"/>
      <c r="BB664" s="794"/>
      <c r="BC664" s="178"/>
      <c r="BD664" s="178"/>
      <c r="BE664" s="178"/>
      <c r="BF664" s="178"/>
      <c r="BG664" s="794"/>
      <c r="BH664" s="180"/>
      <c r="BI664" s="193"/>
      <c r="BJ664" s="193"/>
      <c r="BK664" s="193"/>
      <c r="BL664" s="180"/>
      <c r="BM664" s="180"/>
      <c r="BN664" s="180"/>
      <c r="BO664" s="180"/>
      <c r="BP664" s="180"/>
      <c r="BQ664" s="180"/>
      <c r="BR664" s="180"/>
      <c r="BS664" s="180"/>
      <c r="BT664" s="181"/>
      <c r="BU664" s="182"/>
      <c r="BV664" s="183"/>
      <c r="BW664" s="179"/>
    </row>
    <row r="665" spans="2:75" customFormat="1" ht="18.75">
      <c r="B665" s="330" t="s">
        <v>259</v>
      </c>
      <c r="C665" s="331">
        <v>29762315000158</v>
      </c>
      <c r="D665" s="332" t="s">
        <v>13</v>
      </c>
      <c r="E665" s="332" t="s">
        <v>615</v>
      </c>
      <c r="F665" s="332" t="s">
        <v>619</v>
      </c>
      <c r="G665" s="333" t="s">
        <v>34</v>
      </c>
      <c r="H665" s="333" t="s">
        <v>1337</v>
      </c>
      <c r="I665" s="333" t="s">
        <v>34</v>
      </c>
      <c r="J665" s="333" t="s">
        <v>611</v>
      </c>
      <c r="K665" s="334" t="s">
        <v>48</v>
      </c>
      <c r="L665" s="335" t="s">
        <v>1418</v>
      </c>
      <c r="M665" s="335" t="s">
        <v>34</v>
      </c>
      <c r="N665" s="334">
        <v>469106</v>
      </c>
      <c r="O665" s="334" t="s">
        <v>1321</v>
      </c>
      <c r="P665" s="338">
        <v>43192</v>
      </c>
      <c r="Q665" s="339">
        <v>1899.8638558600001</v>
      </c>
      <c r="R665" s="339">
        <v>2032.0800030376315</v>
      </c>
      <c r="S665" s="334">
        <v>30</v>
      </c>
      <c r="T665" s="336">
        <v>0.15972925614172273</v>
      </c>
      <c r="U665" s="647">
        <v>1.5621576267632067</v>
      </c>
      <c r="V665" s="336">
        <v>0.17230306340161294</v>
      </c>
      <c r="W665" s="647">
        <v>1.4827963681625005</v>
      </c>
      <c r="X665" s="336">
        <v>0.26803344013525687</v>
      </c>
      <c r="Y665" s="647">
        <v>1.7389618683671961</v>
      </c>
      <c r="Z665" s="336">
        <v>0.2751658422475407</v>
      </c>
      <c r="AA665" s="647">
        <v>1.4419669425312513</v>
      </c>
      <c r="AB665" s="336">
        <v>3.3673781113940232E-2</v>
      </c>
      <c r="AC665" s="340">
        <v>1.6660329834871321</v>
      </c>
      <c r="AD665" s="813">
        <v>0</v>
      </c>
      <c r="AE665" s="337" t="s">
        <v>1928</v>
      </c>
      <c r="AF665" s="787" t="s">
        <v>1778</v>
      </c>
      <c r="AG665" s="341" t="s">
        <v>59</v>
      </c>
      <c r="AH665" s="341" t="s">
        <v>1742</v>
      </c>
      <c r="AI665" s="341">
        <v>1</v>
      </c>
      <c r="AJ665" s="341">
        <v>1</v>
      </c>
      <c r="AK665" s="341">
        <v>1</v>
      </c>
      <c r="AL665" s="336">
        <v>0.02</v>
      </c>
      <c r="AM665" s="336">
        <v>0.2</v>
      </c>
      <c r="AN665" s="647" t="s">
        <v>64</v>
      </c>
      <c r="AO665" s="334" t="s">
        <v>1324</v>
      </c>
      <c r="AP665" s="337" t="s">
        <v>1757</v>
      </c>
      <c r="AQ665" s="343" t="s">
        <v>664</v>
      </c>
      <c r="AR665" s="336">
        <v>4.6666666666666697E-3</v>
      </c>
      <c r="AS665" s="336">
        <v>4.6666666666666697E-3</v>
      </c>
      <c r="AT665" s="336" t="s">
        <v>1418</v>
      </c>
      <c r="AX665" s="192"/>
      <c r="AY665" s="178"/>
      <c r="AZ665" s="178"/>
      <c r="BA665" s="178"/>
      <c r="BB665" s="794"/>
      <c r="BC665" s="178"/>
      <c r="BD665" s="178"/>
      <c r="BE665" s="178"/>
      <c r="BF665" s="178"/>
      <c r="BG665" s="794"/>
      <c r="BH665" s="180"/>
      <c r="BI665" s="193"/>
      <c r="BJ665" s="193"/>
      <c r="BK665" s="193"/>
      <c r="BL665" s="180"/>
      <c r="BM665" s="180"/>
      <c r="BN665" s="180"/>
      <c r="BO665" s="180"/>
      <c r="BP665" s="180"/>
      <c r="BQ665" s="180"/>
      <c r="BR665" s="180"/>
      <c r="BS665" s="180"/>
      <c r="BT665" s="181"/>
      <c r="BU665" s="182"/>
      <c r="BV665" s="183"/>
      <c r="BW665" s="179"/>
    </row>
    <row r="666" spans="2:75" customFormat="1" ht="18.75">
      <c r="B666" s="330" t="s">
        <v>282</v>
      </c>
      <c r="C666" s="331">
        <v>32973321000169</v>
      </c>
      <c r="D666" s="332" t="s">
        <v>13</v>
      </c>
      <c r="E666" s="332" t="s">
        <v>615</v>
      </c>
      <c r="F666" s="332" t="s">
        <v>619</v>
      </c>
      <c r="G666" s="333" t="s">
        <v>34</v>
      </c>
      <c r="H666" s="333" t="s">
        <v>865</v>
      </c>
      <c r="I666" s="333" t="s">
        <v>34</v>
      </c>
      <c r="J666" s="333" t="s">
        <v>1418</v>
      </c>
      <c r="K666" s="334" t="s">
        <v>48</v>
      </c>
      <c r="L666" s="335" t="s">
        <v>1418</v>
      </c>
      <c r="M666" s="335" t="s">
        <v>34</v>
      </c>
      <c r="N666" s="334">
        <v>505961</v>
      </c>
      <c r="O666" s="334" t="s">
        <v>1321</v>
      </c>
      <c r="P666" s="338">
        <v>43705</v>
      </c>
      <c r="Q666" s="339">
        <v>11.22755181</v>
      </c>
      <c r="R666" s="339">
        <v>11.98210918282869</v>
      </c>
      <c r="S666" s="334">
        <v>30</v>
      </c>
      <c r="T666" s="336">
        <v>0.10234883101882719</v>
      </c>
      <c r="U666" s="647">
        <v>1.0009750926561545</v>
      </c>
      <c r="V666" s="336">
        <v>0.13178922415921668</v>
      </c>
      <c r="W666" s="647">
        <v>1.134144565327623</v>
      </c>
      <c r="X666" s="336">
        <v>0.12290980481607838</v>
      </c>
      <c r="Y666" s="647">
        <v>0.79742088791517352</v>
      </c>
      <c r="Z666" s="336">
        <v>3.9156524510054469E-2</v>
      </c>
      <c r="AA666" s="647">
        <v>0.20519412390262942</v>
      </c>
      <c r="AB666" s="336">
        <v>6.2791614622527012E-2</v>
      </c>
      <c r="AC666" s="340">
        <v>0.24824637598285251</v>
      </c>
      <c r="AD666" s="813">
        <v>32905708000188</v>
      </c>
      <c r="AE666" s="337" t="s">
        <v>1996</v>
      </c>
      <c r="AF666" s="787" t="s">
        <v>1778</v>
      </c>
      <c r="AG666" s="341" t="s">
        <v>59</v>
      </c>
      <c r="AH666" s="341" t="s">
        <v>1742</v>
      </c>
      <c r="AI666" s="341">
        <v>5000</v>
      </c>
      <c r="AJ666" s="341">
        <v>1000</v>
      </c>
      <c r="AK666" s="341">
        <v>5000</v>
      </c>
      <c r="AL666" s="336">
        <v>0</v>
      </c>
      <c r="AM666" s="336">
        <v>0</v>
      </c>
      <c r="AN666" s="647" t="s">
        <v>64</v>
      </c>
      <c r="AO666" s="334" t="s">
        <v>1324</v>
      </c>
      <c r="AP666" s="337" t="s">
        <v>1757</v>
      </c>
      <c r="AQ666" s="343" t="s">
        <v>664</v>
      </c>
      <c r="AR666" s="336">
        <v>3.7599999999999999E-3</v>
      </c>
      <c r="AS666" s="336">
        <v>3.7599999999999999E-3</v>
      </c>
      <c r="AT666" s="336" t="s">
        <v>1418</v>
      </c>
      <c r="AX666" s="192"/>
      <c r="AY666" s="178"/>
      <c r="AZ666" s="178"/>
      <c r="BA666" s="178"/>
      <c r="BB666" s="794"/>
      <c r="BC666" s="178"/>
      <c r="BD666" s="178"/>
      <c r="BE666" s="178"/>
      <c r="BF666" s="178"/>
      <c r="BG666" s="794"/>
      <c r="BH666" s="180"/>
      <c r="BI666" s="193"/>
      <c r="BJ666" s="193"/>
      <c r="BK666" s="193"/>
      <c r="BL666" s="180"/>
      <c r="BM666" s="180"/>
      <c r="BN666" s="180"/>
      <c r="BO666" s="180"/>
      <c r="BP666" s="180"/>
      <c r="BQ666" s="180"/>
      <c r="BR666" s="180"/>
      <c r="BS666" s="180"/>
      <c r="BT666" s="181"/>
      <c r="BU666" s="182"/>
      <c r="BV666" s="183"/>
      <c r="BW666" s="179"/>
    </row>
    <row r="667" spans="2:75" customFormat="1" ht="18.75">
      <c r="B667" s="330" t="s">
        <v>1618</v>
      </c>
      <c r="C667" s="331">
        <v>30129261000177</v>
      </c>
      <c r="D667" s="332" t="s">
        <v>13</v>
      </c>
      <c r="E667" s="332" t="s">
        <v>615</v>
      </c>
      <c r="F667" s="332" t="s">
        <v>619</v>
      </c>
      <c r="G667" s="333" t="s">
        <v>34</v>
      </c>
      <c r="H667" s="333" t="s">
        <v>1337</v>
      </c>
      <c r="I667" s="333" t="s">
        <v>34</v>
      </c>
      <c r="J667" s="333" t="s">
        <v>611</v>
      </c>
      <c r="K667" s="334" t="s">
        <v>48</v>
      </c>
      <c r="L667" s="335" t="s">
        <v>1418</v>
      </c>
      <c r="M667" s="335" t="s">
        <v>1418</v>
      </c>
      <c r="N667" s="334">
        <v>470503</v>
      </c>
      <c r="O667" s="334" t="s">
        <v>1324</v>
      </c>
      <c r="P667" s="338">
        <v>43293</v>
      </c>
      <c r="Q667" s="339">
        <v>461.76729806999998</v>
      </c>
      <c r="R667" s="339">
        <v>462.20089226051999</v>
      </c>
      <c r="S667" s="334">
        <v>30</v>
      </c>
      <c r="T667" s="336">
        <v>0.23148089364026658</v>
      </c>
      <c r="U667" s="647">
        <v>2.2638911129045782</v>
      </c>
      <c r="V667" s="336">
        <v>0.24010748989025732</v>
      </c>
      <c r="W667" s="647">
        <v>2.0663040281996232</v>
      </c>
      <c r="X667" s="336">
        <v>0.36353151916695903</v>
      </c>
      <c r="Y667" s="647">
        <v>2.3585394772455688</v>
      </c>
      <c r="Z667" s="336">
        <v>0.40735942132473291</v>
      </c>
      <c r="AA667" s="647">
        <v>2.1347083434523744</v>
      </c>
      <c r="AB667" s="336">
        <v>4.2018114675480334E-2</v>
      </c>
      <c r="AC667" s="340">
        <v>2.9488723485135382</v>
      </c>
      <c r="AD667" s="813">
        <v>23565803000199</v>
      </c>
      <c r="AE667" s="337" t="s">
        <v>1824</v>
      </c>
      <c r="AF667" s="787" t="s">
        <v>1825</v>
      </c>
      <c r="AG667" s="341" t="s">
        <v>1440</v>
      </c>
      <c r="AH667" s="341" t="s">
        <v>1742</v>
      </c>
      <c r="AI667" s="341">
        <v>10000</v>
      </c>
      <c r="AJ667" s="341">
        <v>10000</v>
      </c>
      <c r="AK667" s="341">
        <v>10000</v>
      </c>
      <c r="AL667" s="336">
        <v>2.5000000000000001E-2</v>
      </c>
      <c r="AM667" s="336">
        <v>0</v>
      </c>
      <c r="AN667" s="647" t="s">
        <v>64</v>
      </c>
      <c r="AO667" s="334" t="s">
        <v>1324</v>
      </c>
      <c r="AP667" s="337" t="s">
        <v>1757</v>
      </c>
      <c r="AQ667" s="343" t="s">
        <v>664</v>
      </c>
      <c r="AR667" s="336">
        <v>0</v>
      </c>
      <c r="AS667" s="336">
        <v>0</v>
      </c>
      <c r="AT667" s="336" t="s">
        <v>1418</v>
      </c>
      <c r="AX667" s="192"/>
      <c r="AY667" s="178"/>
      <c r="AZ667" s="178"/>
      <c r="BA667" s="178"/>
      <c r="BB667" s="794"/>
      <c r="BC667" s="178"/>
      <c r="BD667" s="178"/>
      <c r="BE667" s="178"/>
      <c r="BF667" s="178"/>
      <c r="BG667" s="794"/>
      <c r="BH667" s="180"/>
      <c r="BI667" s="193"/>
      <c r="BJ667" s="193"/>
      <c r="BK667" s="193"/>
      <c r="BL667" s="180"/>
      <c r="BM667" s="180"/>
      <c r="BN667" s="180"/>
      <c r="BO667" s="180"/>
      <c r="BP667" s="180"/>
      <c r="BQ667" s="180"/>
      <c r="BR667" s="180"/>
      <c r="BS667" s="180"/>
      <c r="BT667" s="181"/>
      <c r="BU667" s="182"/>
      <c r="BV667" s="183"/>
      <c r="BW667" s="179"/>
    </row>
    <row r="668" spans="2:75" customFormat="1" ht="18.75">
      <c r="B668" s="330" t="s">
        <v>1619</v>
      </c>
      <c r="C668" s="331">
        <v>33435693000102</v>
      </c>
      <c r="D668" s="332" t="s">
        <v>13</v>
      </c>
      <c r="E668" s="332" t="s">
        <v>615</v>
      </c>
      <c r="F668" s="332" t="s">
        <v>619</v>
      </c>
      <c r="G668" s="333" t="s">
        <v>34</v>
      </c>
      <c r="H668" s="333" t="s">
        <v>1337</v>
      </c>
      <c r="I668" s="333" t="s">
        <v>34</v>
      </c>
      <c r="J668" s="333" t="s">
        <v>611</v>
      </c>
      <c r="K668" s="334" t="s">
        <v>48</v>
      </c>
      <c r="L668" s="335" t="s">
        <v>1418</v>
      </c>
      <c r="M668" s="335" t="s">
        <v>1418</v>
      </c>
      <c r="N668" s="334">
        <v>503010</v>
      </c>
      <c r="O668" s="334" t="s">
        <v>1321</v>
      </c>
      <c r="P668" s="338">
        <v>43672</v>
      </c>
      <c r="Q668" s="339">
        <v>697.11842852999996</v>
      </c>
      <c r="R668" s="339">
        <v>538.7689381920402</v>
      </c>
      <c r="S668" s="334">
        <v>30</v>
      </c>
      <c r="T668" s="336">
        <v>0.23247305918908756</v>
      </c>
      <c r="U668" s="647">
        <v>2.2735945261460899</v>
      </c>
      <c r="V668" s="336">
        <v>0.24105101415502839</v>
      </c>
      <c r="W668" s="647">
        <v>2.0744237582000973</v>
      </c>
      <c r="X668" s="336">
        <v>0.36293529620567</v>
      </c>
      <c r="Y668" s="647">
        <v>2.3546712696286258</v>
      </c>
      <c r="Z668" s="336">
        <v>0.40858703439922683</v>
      </c>
      <c r="AA668" s="647">
        <v>2.1411414728596463</v>
      </c>
      <c r="AB668" s="336">
        <v>4.2228337233742266E-2</v>
      </c>
      <c r="AC668" s="340">
        <v>2.9565355622907576</v>
      </c>
      <c r="AD668" s="813">
        <v>32076219000160</v>
      </c>
      <c r="AE668" s="337" t="s">
        <v>1824</v>
      </c>
      <c r="AF668" s="787" t="s">
        <v>1825</v>
      </c>
      <c r="AG668" s="341" t="s">
        <v>1440</v>
      </c>
      <c r="AH668" s="341" t="s">
        <v>1742</v>
      </c>
      <c r="AI668" s="341">
        <v>1000</v>
      </c>
      <c r="AJ668" s="341">
        <v>100</v>
      </c>
      <c r="AK668" s="341">
        <v>1000</v>
      </c>
      <c r="AL668" s="336">
        <v>2.5000000000000001E-2</v>
      </c>
      <c r="AM668" s="336">
        <v>0</v>
      </c>
      <c r="AN668" s="647" t="s">
        <v>64</v>
      </c>
      <c r="AO668" s="334" t="s">
        <v>1324</v>
      </c>
      <c r="AP668" s="337" t="s">
        <v>1757</v>
      </c>
      <c r="AQ668" s="343" t="s">
        <v>664</v>
      </c>
      <c r="AR668" s="336">
        <v>0</v>
      </c>
      <c r="AS668" s="336">
        <v>0</v>
      </c>
      <c r="AT668" s="336" t="s">
        <v>1418</v>
      </c>
      <c r="AW668" s="192"/>
      <c r="AX668" s="192"/>
      <c r="AY668" s="178"/>
      <c r="AZ668" s="178"/>
      <c r="BA668" s="178"/>
      <c r="BB668" s="178"/>
      <c r="BC668" s="178"/>
      <c r="BD668" s="178"/>
      <c r="BE668" s="178"/>
      <c r="BF668" s="178"/>
      <c r="BG668" s="794"/>
      <c r="BH668" s="180"/>
      <c r="BI668" s="193"/>
      <c r="BJ668" s="193"/>
      <c r="BK668" s="193"/>
      <c r="BL668" s="212"/>
      <c r="BM668" s="180"/>
      <c r="BN668" s="180"/>
      <c r="BO668" s="180"/>
      <c r="BP668" s="180"/>
      <c r="BQ668" s="180"/>
      <c r="BR668" s="180"/>
      <c r="BS668" s="180"/>
      <c r="BT668" s="180"/>
      <c r="BU668" s="180"/>
      <c r="BV668" s="183"/>
      <c r="BW668" s="178"/>
    </row>
    <row r="669" spans="2:75" customFormat="1" ht="18.75">
      <c r="B669" s="330" t="s">
        <v>1632</v>
      </c>
      <c r="C669" s="331">
        <v>17253889000111</v>
      </c>
      <c r="D669" s="332" t="s">
        <v>13</v>
      </c>
      <c r="E669" s="332" t="s">
        <v>615</v>
      </c>
      <c r="F669" s="332" t="s">
        <v>619</v>
      </c>
      <c r="G669" s="333" t="s">
        <v>34</v>
      </c>
      <c r="H669" s="333" t="s">
        <v>1338</v>
      </c>
      <c r="I669" s="333" t="s">
        <v>34</v>
      </c>
      <c r="J669" s="333" t="s">
        <v>1418</v>
      </c>
      <c r="K669" s="334" t="s">
        <v>48</v>
      </c>
      <c r="L669" s="335" t="s">
        <v>1418</v>
      </c>
      <c r="M669" s="335" t="s">
        <v>1418</v>
      </c>
      <c r="N669" s="334">
        <v>337064</v>
      </c>
      <c r="O669" s="334" t="s">
        <v>1321</v>
      </c>
      <c r="P669" s="338">
        <v>41413</v>
      </c>
      <c r="Q669" s="339">
        <v>18.736433000000002</v>
      </c>
      <c r="R669" s="339">
        <v>34.112462573170738</v>
      </c>
      <c r="S669" s="334">
        <v>30</v>
      </c>
      <c r="T669" s="336">
        <v>0.12407978908350414</v>
      </c>
      <c r="U669" s="647">
        <v>1.2135046110274557</v>
      </c>
      <c r="V669" s="336">
        <v>0.14260726557308234</v>
      </c>
      <c r="W669" s="647">
        <v>1.2272418800382874</v>
      </c>
      <c r="X669" s="336">
        <v>0.11044620303650743</v>
      </c>
      <c r="Y669" s="647">
        <v>0.716558857318356</v>
      </c>
      <c r="Z669" s="336">
        <v>0.10120148670287565</v>
      </c>
      <c r="AA669" s="647">
        <v>0.53033180706086325</v>
      </c>
      <c r="AB669" s="336">
        <v>7.4153802011553568E-2</v>
      </c>
      <c r="AC669" s="340">
        <v>0.35609545929830694</v>
      </c>
      <c r="AD669" s="813">
        <v>13106979000129</v>
      </c>
      <c r="AE669" s="337" t="s">
        <v>1824</v>
      </c>
      <c r="AF669" s="787" t="s">
        <v>1825</v>
      </c>
      <c r="AG669" s="341" t="s">
        <v>1440</v>
      </c>
      <c r="AH669" s="341" t="s">
        <v>1742</v>
      </c>
      <c r="AI669" s="341">
        <v>1000</v>
      </c>
      <c r="AJ669" s="341">
        <v>100</v>
      </c>
      <c r="AK669" s="341">
        <v>1000</v>
      </c>
      <c r="AL669" s="336">
        <v>2.4500000000000001E-2</v>
      </c>
      <c r="AM669" s="336">
        <v>0</v>
      </c>
      <c r="AN669" s="647" t="s">
        <v>64</v>
      </c>
      <c r="AO669" s="334" t="s">
        <v>1324</v>
      </c>
      <c r="AP669" s="337" t="s">
        <v>1757</v>
      </c>
      <c r="AQ669" s="343" t="s">
        <v>664</v>
      </c>
      <c r="AR669" s="336">
        <v>0</v>
      </c>
      <c r="AS669" s="336">
        <v>0</v>
      </c>
      <c r="AT669" s="336" t="s">
        <v>1418</v>
      </c>
      <c r="AW669" s="192"/>
      <c r="AX669" s="192"/>
      <c r="AY669" s="178"/>
      <c r="AZ669" s="178"/>
      <c r="BA669" s="178"/>
      <c r="BB669" s="178"/>
      <c r="BC669" s="178"/>
      <c r="BD669" s="178"/>
      <c r="BE669" s="178"/>
      <c r="BF669" s="178"/>
      <c r="BG669" s="794"/>
      <c r="BH669" s="180"/>
      <c r="BI669" s="193"/>
      <c r="BJ669" s="193"/>
      <c r="BK669" s="193"/>
      <c r="BL669" s="212"/>
      <c r="BM669" s="180"/>
      <c r="BN669" s="180"/>
      <c r="BO669" s="180"/>
      <c r="BP669" s="180"/>
      <c r="BQ669" s="180"/>
      <c r="BR669" s="180"/>
      <c r="BS669" s="180"/>
      <c r="BT669" s="180"/>
      <c r="BU669" s="180"/>
      <c r="BV669" s="183"/>
      <c r="BW669" s="178"/>
    </row>
    <row r="670" spans="2:75" customFormat="1" ht="18.75">
      <c r="B670" s="330" t="s">
        <v>1650</v>
      </c>
      <c r="C670" s="331">
        <v>32668773000137</v>
      </c>
      <c r="D670" s="332" t="s">
        <v>13</v>
      </c>
      <c r="E670" s="332" t="s">
        <v>615</v>
      </c>
      <c r="F670" s="332" t="s">
        <v>619</v>
      </c>
      <c r="G670" s="333" t="s">
        <v>34</v>
      </c>
      <c r="H670" s="333" t="s">
        <v>1337</v>
      </c>
      <c r="I670" s="333" t="s">
        <v>34</v>
      </c>
      <c r="J670" s="333" t="s">
        <v>611</v>
      </c>
      <c r="K670" s="334" t="s">
        <v>48</v>
      </c>
      <c r="L670" s="335" t="s">
        <v>1418</v>
      </c>
      <c r="M670" s="335" t="s">
        <v>1418</v>
      </c>
      <c r="N670" s="334">
        <v>517895</v>
      </c>
      <c r="O670" s="334" t="s">
        <v>1321</v>
      </c>
      <c r="P670" s="338">
        <v>43817</v>
      </c>
      <c r="Q670" s="339">
        <v>0</v>
      </c>
      <c r="R670" s="339">
        <v>14.262652241651377</v>
      </c>
      <c r="S670" s="334">
        <v>30</v>
      </c>
      <c r="T670" s="336">
        <v>0.10415426336408595</v>
      </c>
      <c r="U670" s="647">
        <v>1.018632283178901</v>
      </c>
      <c r="V670" s="336">
        <v>0.11477722161280246</v>
      </c>
      <c r="W670" s="647">
        <v>0.98774359547256185</v>
      </c>
      <c r="X670" s="336">
        <v>0.17757080109623713</v>
      </c>
      <c r="Y670" s="647">
        <v>1.1520534597696059</v>
      </c>
      <c r="Z670" s="336"/>
      <c r="AA670" s="647"/>
      <c r="AB670" s="336">
        <v>1.9585172967976103E-2</v>
      </c>
      <c r="AC670" s="340">
        <v>-7.2718876498499133E-2</v>
      </c>
      <c r="AD670" s="813">
        <v>21624757000126</v>
      </c>
      <c r="AE670" s="337" t="s">
        <v>1824</v>
      </c>
      <c r="AF670" s="787" t="s">
        <v>1825</v>
      </c>
      <c r="AG670" s="341" t="s">
        <v>1440</v>
      </c>
      <c r="AH670" s="341" t="s">
        <v>1742</v>
      </c>
      <c r="AI670" s="341">
        <v>1000</v>
      </c>
      <c r="AJ670" s="341">
        <v>1000</v>
      </c>
      <c r="AK670" s="341">
        <v>1000</v>
      </c>
      <c r="AL670" s="336">
        <v>2.0499999999999997E-2</v>
      </c>
      <c r="AM670" s="336">
        <v>0</v>
      </c>
      <c r="AN670" s="647" t="s">
        <v>64</v>
      </c>
      <c r="AO670" s="334" t="s">
        <v>1324</v>
      </c>
      <c r="AP670" s="337" t="s">
        <v>1757</v>
      </c>
      <c r="AQ670" s="343" t="s">
        <v>664</v>
      </c>
      <c r="AR670" s="336">
        <v>0</v>
      </c>
      <c r="AS670" s="336">
        <v>0</v>
      </c>
      <c r="AT670" s="336" t="s">
        <v>1418</v>
      </c>
      <c r="AW670" s="192"/>
      <c r="AX670" s="192"/>
      <c r="AY670" s="178"/>
      <c r="AZ670" s="178"/>
      <c r="BA670" s="178"/>
      <c r="BB670" s="178"/>
      <c r="BC670" s="178"/>
      <c r="BD670" s="178"/>
      <c r="BE670" s="178"/>
      <c r="BF670" s="178"/>
      <c r="BG670" s="794"/>
      <c r="BH670" s="180"/>
      <c r="BI670" s="193"/>
      <c r="BJ670" s="193"/>
      <c r="BK670" s="193"/>
      <c r="BL670" s="212"/>
      <c r="BM670" s="180"/>
      <c r="BN670" s="180"/>
      <c r="BO670" s="180"/>
      <c r="BP670" s="180"/>
      <c r="BQ670" s="180"/>
      <c r="BR670" s="180"/>
      <c r="BS670" s="180"/>
      <c r="BT670" s="180"/>
      <c r="BU670" s="180"/>
      <c r="BV670" s="183"/>
      <c r="BW670" s="178"/>
    </row>
    <row r="671" spans="2:75" customFormat="1" ht="18.75">
      <c r="B671" s="330" t="s">
        <v>284</v>
      </c>
      <c r="C671" s="331">
        <v>7187591000105</v>
      </c>
      <c r="D671" s="332" t="s">
        <v>13</v>
      </c>
      <c r="E671" s="332" t="s">
        <v>615</v>
      </c>
      <c r="F671" s="332" t="s">
        <v>619</v>
      </c>
      <c r="G671" s="333" t="s">
        <v>34</v>
      </c>
      <c r="H671" s="333" t="s">
        <v>865</v>
      </c>
      <c r="I671" s="333" t="s">
        <v>34</v>
      </c>
      <c r="J671" s="333" t="s">
        <v>1418</v>
      </c>
      <c r="K671" s="334" t="s">
        <v>48</v>
      </c>
      <c r="L671" s="335" t="s">
        <v>1418</v>
      </c>
      <c r="M671" s="335" t="s">
        <v>34</v>
      </c>
      <c r="N671" s="334">
        <v>153524</v>
      </c>
      <c r="O671" s="334" t="s">
        <v>1321</v>
      </c>
      <c r="P671" s="338">
        <v>38570</v>
      </c>
      <c r="Q671" s="339">
        <v>63.090761999999998</v>
      </c>
      <c r="R671" s="339">
        <v>78.147389179282868</v>
      </c>
      <c r="S671" s="334">
        <v>30</v>
      </c>
      <c r="T671" s="336">
        <v>0.11178005295023596</v>
      </c>
      <c r="U671" s="647">
        <v>1.0932127679933168</v>
      </c>
      <c r="V671" s="336">
        <v>0.13237675383878011</v>
      </c>
      <c r="W671" s="647">
        <v>1.139200696413428</v>
      </c>
      <c r="X671" s="336">
        <v>0.1047580127130876</v>
      </c>
      <c r="Y671" s="647">
        <v>0.6796547080918609</v>
      </c>
      <c r="Z671" s="336">
        <v>0.17971488352739473</v>
      </c>
      <c r="AA671" s="647">
        <v>0.94176994866328989</v>
      </c>
      <c r="AB671" s="336">
        <v>6.0852724086145477E-2</v>
      </c>
      <c r="AC671" s="340">
        <v>0.2658109508593115</v>
      </c>
      <c r="AD671" s="813">
        <v>0</v>
      </c>
      <c r="AE671" s="337" t="s">
        <v>1787</v>
      </c>
      <c r="AF671" s="787" t="s">
        <v>1736</v>
      </c>
      <c r="AG671" s="341" t="s">
        <v>1437</v>
      </c>
      <c r="AH671" s="341" t="s">
        <v>1742</v>
      </c>
      <c r="AI671" s="341">
        <v>500</v>
      </c>
      <c r="AJ671" s="341">
        <v>0</v>
      </c>
      <c r="AK671" s="341">
        <v>0</v>
      </c>
      <c r="AL671" s="336">
        <v>1.2E-2</v>
      </c>
      <c r="AM671" s="336">
        <v>0.2</v>
      </c>
      <c r="AN671" s="647" t="s">
        <v>64</v>
      </c>
      <c r="AO671" s="334" t="s">
        <v>1324</v>
      </c>
      <c r="AP671" s="337" t="s">
        <v>1757</v>
      </c>
      <c r="AQ671" s="343" t="s">
        <v>664</v>
      </c>
      <c r="AR671" s="336">
        <v>6.6666666666666697E-3</v>
      </c>
      <c r="AS671" s="336">
        <v>6.6666666666666697E-3</v>
      </c>
      <c r="AT671" s="336" t="s">
        <v>1418</v>
      </c>
      <c r="AW671" s="192"/>
      <c r="AX671" s="192"/>
      <c r="AY671" s="178"/>
      <c r="AZ671" s="178"/>
      <c r="BA671" s="178"/>
      <c r="BB671" s="178"/>
      <c r="BC671" s="178"/>
      <c r="BD671" s="178"/>
      <c r="BE671" s="178"/>
      <c r="BF671" s="178"/>
      <c r="BG671" s="794"/>
      <c r="BH671" s="180"/>
      <c r="BI671" s="193"/>
      <c r="BJ671" s="193"/>
      <c r="BK671" s="193"/>
      <c r="BL671" s="212"/>
      <c r="BM671" s="180"/>
      <c r="BN671" s="180"/>
      <c r="BO671" s="180"/>
      <c r="BP671" s="180"/>
      <c r="BQ671" s="180"/>
      <c r="BR671" s="180"/>
      <c r="BS671" s="180"/>
      <c r="BT671" s="180"/>
      <c r="BU671" s="180"/>
      <c r="BV671" s="183"/>
      <c r="BW671" s="178"/>
    </row>
    <row r="672" spans="2:75" customFormat="1" ht="18.75">
      <c r="B672" s="330" t="s">
        <v>1154</v>
      </c>
      <c r="C672" s="331">
        <v>28911549000157</v>
      </c>
      <c r="D672" s="332" t="s">
        <v>13</v>
      </c>
      <c r="E672" s="332" t="s">
        <v>615</v>
      </c>
      <c r="F672" s="332" t="s">
        <v>619</v>
      </c>
      <c r="G672" s="333" t="s">
        <v>34</v>
      </c>
      <c r="H672" s="333" t="s">
        <v>865</v>
      </c>
      <c r="I672" s="333" t="s">
        <v>34</v>
      </c>
      <c r="J672" s="333" t="s">
        <v>611</v>
      </c>
      <c r="K672" s="334" t="s">
        <v>48</v>
      </c>
      <c r="L672" s="335" t="s">
        <v>1418</v>
      </c>
      <c r="M672" s="335" t="s">
        <v>34</v>
      </c>
      <c r="N672" s="334">
        <v>456748</v>
      </c>
      <c r="O672" s="334" t="s">
        <v>1321</v>
      </c>
      <c r="P672" s="338">
        <v>43083</v>
      </c>
      <c r="Q672" s="339">
        <v>218.92958424</v>
      </c>
      <c r="R672" s="339">
        <v>222.07997883550206</v>
      </c>
      <c r="S672" s="334">
        <v>30</v>
      </c>
      <c r="T672" s="336">
        <v>0.1033927124172902</v>
      </c>
      <c r="U672" s="647">
        <v>1.0111842886884603</v>
      </c>
      <c r="V672" s="336">
        <v>0.11979825308115988</v>
      </c>
      <c r="W672" s="647">
        <v>1.0309533160586457</v>
      </c>
      <c r="X672" s="336">
        <v>0.18588911224425564</v>
      </c>
      <c r="Y672" s="647">
        <v>1.206021449317173</v>
      </c>
      <c r="Z672" s="336">
        <v>0.40446517582922081</v>
      </c>
      <c r="AA672" s="647">
        <v>2.1195414670188377</v>
      </c>
      <c r="AB672" s="336">
        <v>6.14287777194494E-2</v>
      </c>
      <c r="AC672" s="340">
        <v>5.8552682108122187E-2</v>
      </c>
      <c r="AD672" s="813">
        <v>42870882000196</v>
      </c>
      <c r="AE672" s="337" t="s">
        <v>1865</v>
      </c>
      <c r="AF672" s="787" t="s">
        <v>1736</v>
      </c>
      <c r="AG672" s="341" t="s">
        <v>1437</v>
      </c>
      <c r="AH672" s="341" t="s">
        <v>1742</v>
      </c>
      <c r="AI672" s="341">
        <v>5000</v>
      </c>
      <c r="AJ672" s="341">
        <v>1000</v>
      </c>
      <c r="AK672" s="341">
        <v>5000</v>
      </c>
      <c r="AL672" s="336">
        <v>1.7000000000000001E-2</v>
      </c>
      <c r="AM672" s="336">
        <v>0.15</v>
      </c>
      <c r="AN672" s="647" t="s">
        <v>64</v>
      </c>
      <c r="AO672" s="334" t="s">
        <v>1324</v>
      </c>
      <c r="AP672" s="337" t="s">
        <v>1757</v>
      </c>
      <c r="AQ672" s="343" t="s">
        <v>668</v>
      </c>
      <c r="AR672" s="336">
        <v>4.5333333333333302E-3</v>
      </c>
      <c r="AS672" s="336">
        <v>4.5333333333333302E-3</v>
      </c>
      <c r="AT672" s="336" t="s">
        <v>1418</v>
      </c>
      <c r="AW672" s="192"/>
      <c r="AX672" s="192"/>
      <c r="AY672" s="178"/>
      <c r="AZ672" s="178"/>
      <c r="BA672" s="178"/>
      <c r="BB672" s="178"/>
      <c r="BC672" s="178"/>
      <c r="BD672" s="178"/>
      <c r="BE672" s="178"/>
      <c r="BF672" s="178"/>
      <c r="BG672" s="794"/>
      <c r="BH672" s="180"/>
      <c r="BI672" s="193"/>
      <c r="BJ672" s="193"/>
      <c r="BK672" s="193"/>
      <c r="BL672" s="212"/>
      <c r="BM672" s="180"/>
      <c r="BN672" s="180"/>
      <c r="BO672" s="180"/>
      <c r="BP672" s="180"/>
      <c r="BQ672" s="180"/>
      <c r="BR672" s="180"/>
      <c r="BS672" s="180"/>
      <c r="BT672" s="180"/>
      <c r="BU672" s="180"/>
      <c r="BV672" s="183"/>
      <c r="BW672" s="178"/>
    </row>
    <row r="673" spans="2:75" customFormat="1" ht="18.75">
      <c r="B673" s="330" t="s">
        <v>354</v>
      </c>
      <c r="C673" s="331">
        <v>22504083000199</v>
      </c>
      <c r="D673" s="332" t="s">
        <v>13</v>
      </c>
      <c r="E673" s="332" t="s">
        <v>615</v>
      </c>
      <c r="F673" s="332" t="s">
        <v>619</v>
      </c>
      <c r="G673" s="333" t="s">
        <v>34</v>
      </c>
      <c r="H673" s="333" t="s">
        <v>1337</v>
      </c>
      <c r="I673" s="333" t="s">
        <v>34</v>
      </c>
      <c r="J673" s="333" t="s">
        <v>1418</v>
      </c>
      <c r="K673" s="334" t="s">
        <v>48</v>
      </c>
      <c r="L673" s="335" t="s">
        <v>1418</v>
      </c>
      <c r="M673" s="335" t="s">
        <v>34</v>
      </c>
      <c r="N673" s="334">
        <v>402346</v>
      </c>
      <c r="O673" s="334" t="s">
        <v>1321</v>
      </c>
      <c r="P673" s="338">
        <v>42249</v>
      </c>
      <c r="Q673" s="339">
        <v>7.2880880000000001</v>
      </c>
      <c r="R673" s="339">
        <v>7.1103565179282864</v>
      </c>
      <c r="S673" s="334">
        <v>30</v>
      </c>
      <c r="T673" s="336">
        <v>0.10783529568484251</v>
      </c>
      <c r="U673" s="647">
        <v>1.0546329060649777</v>
      </c>
      <c r="V673" s="336">
        <v>0.12170817242425125</v>
      </c>
      <c r="W673" s="647">
        <v>1.0473895964677653</v>
      </c>
      <c r="X673" s="336">
        <v>0.14575717033884561</v>
      </c>
      <c r="Y673" s="647">
        <v>0.94565126326196003</v>
      </c>
      <c r="Z673" s="336">
        <v>0.11783623742054528</v>
      </c>
      <c r="AA673" s="647">
        <v>0.61750382098601098</v>
      </c>
      <c r="AB673" s="336">
        <v>1.7856107845855725E-2</v>
      </c>
      <c r="AC673" s="340">
        <v>0.3083952608668224</v>
      </c>
      <c r="AD673" s="813">
        <v>22504056000116</v>
      </c>
      <c r="AE673" s="337" t="s">
        <v>1791</v>
      </c>
      <c r="AF673" s="787" t="s">
        <v>1780</v>
      </c>
      <c r="AG673" s="341" t="s">
        <v>719</v>
      </c>
      <c r="AH673" s="341" t="s">
        <v>1742</v>
      </c>
      <c r="AI673" s="341">
        <v>50000</v>
      </c>
      <c r="AJ673" s="341">
        <v>10000</v>
      </c>
      <c r="AK673" s="341">
        <v>50000</v>
      </c>
      <c r="AL673" s="336">
        <v>2.5000000000000001E-2</v>
      </c>
      <c r="AM673" s="336">
        <v>0.2</v>
      </c>
      <c r="AN673" s="647" t="s">
        <v>64</v>
      </c>
      <c r="AO673" s="334" t="s">
        <v>1324</v>
      </c>
      <c r="AP673" s="337" t="s">
        <v>1757</v>
      </c>
      <c r="AQ673" s="343" t="s">
        <v>668</v>
      </c>
      <c r="AR673" s="336">
        <v>6.0000000000000001E-3</v>
      </c>
      <c r="AS673" s="336">
        <v>6.0000000000000001E-3</v>
      </c>
      <c r="AT673" s="336" t="s">
        <v>1418</v>
      </c>
      <c r="AW673" s="192"/>
      <c r="AX673" s="192"/>
      <c r="AY673" s="178"/>
      <c r="AZ673" s="178"/>
      <c r="BA673" s="178"/>
      <c r="BB673" s="178"/>
      <c r="BC673" s="178"/>
      <c r="BD673" s="178"/>
      <c r="BE673" s="178"/>
      <c r="BF673" s="178"/>
      <c r="BG673" s="794"/>
      <c r="BH673" s="180"/>
      <c r="BI673" s="193"/>
      <c r="BJ673" s="193"/>
      <c r="BK673" s="193"/>
      <c r="BL673" s="212"/>
      <c r="BM673" s="180"/>
      <c r="BN673" s="180"/>
      <c r="BO673" s="180"/>
      <c r="BP673" s="180"/>
      <c r="BQ673" s="180"/>
      <c r="BR673" s="180"/>
      <c r="BS673" s="180"/>
      <c r="BT673" s="180"/>
      <c r="BU673" s="180"/>
      <c r="BV673" s="183"/>
      <c r="BW673" s="178"/>
    </row>
    <row r="674" spans="2:75" customFormat="1" ht="18.75">
      <c r="B674" s="330" t="s">
        <v>1710</v>
      </c>
      <c r="C674" s="331">
        <v>26859438000113</v>
      </c>
      <c r="D674" s="332" t="s">
        <v>13</v>
      </c>
      <c r="E674" s="332" t="s">
        <v>615</v>
      </c>
      <c r="F674" s="332" t="s">
        <v>619</v>
      </c>
      <c r="G674" s="333" t="s">
        <v>34</v>
      </c>
      <c r="H674" s="333" t="s">
        <v>1337</v>
      </c>
      <c r="I674" s="333" t="s">
        <v>34</v>
      </c>
      <c r="J674" s="333" t="s">
        <v>1418</v>
      </c>
      <c r="K674" s="334" t="s">
        <v>48</v>
      </c>
      <c r="L674" s="335" t="s">
        <v>1418</v>
      </c>
      <c r="M674" s="335" t="s">
        <v>1418</v>
      </c>
      <c r="N674" s="334">
        <v>442720</v>
      </c>
      <c r="O674" s="334" t="s">
        <v>1321</v>
      </c>
      <c r="P674" s="338">
        <v>42890</v>
      </c>
      <c r="Q674" s="339">
        <v>167.19626299999999</v>
      </c>
      <c r="R674" s="339">
        <v>178.19595632931723</v>
      </c>
      <c r="S674" s="334">
        <v>30</v>
      </c>
      <c r="T674" s="336">
        <v>0.15376006713278301</v>
      </c>
      <c r="U674" s="647">
        <v>1.5037787526536779</v>
      </c>
      <c r="V674" s="336">
        <v>0.12419798913888846</v>
      </c>
      <c r="W674" s="647">
        <v>1.0688163262598473</v>
      </c>
      <c r="X674" s="336">
        <v>0.22197105908520864</v>
      </c>
      <c r="Y674" s="647">
        <v>1.4401158580641062</v>
      </c>
      <c r="Z674" s="336">
        <v>0.25195593436408759</v>
      </c>
      <c r="AA674" s="647">
        <v>1.3203387650155736</v>
      </c>
      <c r="AB674" s="336">
        <v>4.3953036801184307E-2</v>
      </c>
      <c r="AC674" s="340">
        <v>0.18193408996965008</v>
      </c>
      <c r="AD674" s="813">
        <v>26859555000187</v>
      </c>
      <c r="AE674" s="337" t="s">
        <v>1961</v>
      </c>
      <c r="AF674" s="787" t="s">
        <v>1741</v>
      </c>
      <c r="AG674" s="341" t="s">
        <v>59</v>
      </c>
      <c r="AH674" s="341" t="s">
        <v>1742</v>
      </c>
      <c r="AI674" s="341">
        <v>50000</v>
      </c>
      <c r="AJ674" s="341">
        <v>50000</v>
      </c>
      <c r="AK674" s="341">
        <v>50000</v>
      </c>
      <c r="AL674" s="336">
        <v>2.5000000000000001E-2</v>
      </c>
      <c r="AM674" s="336">
        <v>0.2</v>
      </c>
      <c r="AN674" s="647" t="s">
        <v>64</v>
      </c>
      <c r="AO674" s="334" t="s">
        <v>1324</v>
      </c>
      <c r="AP674" s="337" t="s">
        <v>1757</v>
      </c>
      <c r="AQ674" s="343" t="s">
        <v>664</v>
      </c>
      <c r="AR674" s="336">
        <v>0</v>
      </c>
      <c r="AS674" s="336">
        <v>0</v>
      </c>
      <c r="AT674" s="336" t="s">
        <v>1418</v>
      </c>
      <c r="AX674" s="192"/>
      <c r="AY674" s="178"/>
      <c r="AZ674" s="178"/>
      <c r="BA674" s="178"/>
      <c r="BB674" s="794"/>
      <c r="BC674" s="178"/>
      <c r="BD674" s="178"/>
      <c r="BE674" s="178"/>
      <c r="BF674" s="178"/>
      <c r="BG674" s="794"/>
      <c r="BH674" s="180"/>
      <c r="BI674" s="193"/>
      <c r="BJ674" s="193"/>
      <c r="BK674" s="193"/>
      <c r="BL674" s="180"/>
      <c r="BM674" s="180"/>
      <c r="BN674" s="180"/>
      <c r="BO674" s="180"/>
      <c r="BP674" s="180"/>
      <c r="BQ674" s="180"/>
      <c r="BR674" s="180"/>
      <c r="BS674" s="180"/>
      <c r="BT674" s="181"/>
      <c r="BU674" s="182"/>
      <c r="BV674" s="183"/>
      <c r="BW674" s="179"/>
    </row>
    <row r="675" spans="2:75" customFormat="1" ht="18.75">
      <c r="B675" s="330" t="s">
        <v>415</v>
      </c>
      <c r="C675" s="331">
        <v>26343648000154</v>
      </c>
      <c r="D675" s="332" t="s">
        <v>13</v>
      </c>
      <c r="E675" s="332" t="s">
        <v>615</v>
      </c>
      <c r="F675" s="332" t="s">
        <v>619</v>
      </c>
      <c r="G675" s="333" t="s">
        <v>34</v>
      </c>
      <c r="H675" s="333" t="s">
        <v>865</v>
      </c>
      <c r="I675" s="333" t="s">
        <v>34</v>
      </c>
      <c r="J675" s="333" t="s">
        <v>1418</v>
      </c>
      <c r="K675" s="334" t="s">
        <v>48</v>
      </c>
      <c r="L675" s="335" t="s">
        <v>1418</v>
      </c>
      <c r="M675" s="335" t="s">
        <v>1415</v>
      </c>
      <c r="N675" s="334">
        <v>431931</v>
      </c>
      <c r="O675" s="334" t="s">
        <v>1321</v>
      </c>
      <c r="P675" s="338">
        <v>42644</v>
      </c>
      <c r="Q675" s="339">
        <v>20.004602999999999</v>
      </c>
      <c r="R675" s="339">
        <v>20.558437788844618</v>
      </c>
      <c r="S675" s="334">
        <v>30</v>
      </c>
      <c r="T675" s="336">
        <v>9.7046473238176167E-2</v>
      </c>
      <c r="U675" s="647">
        <v>0.94911785092755174</v>
      </c>
      <c r="V675" s="336">
        <v>0.10046233079764999</v>
      </c>
      <c r="W675" s="647">
        <v>0.86455328363303297</v>
      </c>
      <c r="X675" s="336">
        <v>0.12490055919123377</v>
      </c>
      <c r="Y675" s="647">
        <v>0.81033661196040252</v>
      </c>
      <c r="Z675" s="336">
        <v>0.17647326749208503</v>
      </c>
      <c r="AA675" s="647">
        <v>0.92478272697502972</v>
      </c>
      <c r="AB675" s="336">
        <v>6.8386737482629051E-2</v>
      </c>
      <c r="AC675" s="340">
        <v>-0.23014846399728259</v>
      </c>
      <c r="AD675" s="813">
        <v>0</v>
      </c>
      <c r="AE675" s="337" t="s">
        <v>1916</v>
      </c>
      <c r="AF675" s="787" t="s">
        <v>1755</v>
      </c>
      <c r="AG675" s="341" t="s">
        <v>1436</v>
      </c>
      <c r="AH675" s="341" t="s">
        <v>1737</v>
      </c>
      <c r="AI675" s="341">
        <v>25000</v>
      </c>
      <c r="AJ675" s="341">
        <v>5000</v>
      </c>
      <c r="AK675" s="341">
        <v>25000</v>
      </c>
      <c r="AL675" s="336">
        <v>7.8000000000000005E-3</v>
      </c>
      <c r="AM675" s="336">
        <v>0</v>
      </c>
      <c r="AN675" s="647" t="s">
        <v>34</v>
      </c>
      <c r="AO675" s="334" t="s">
        <v>1324</v>
      </c>
      <c r="AP675" s="337" t="s">
        <v>1757</v>
      </c>
      <c r="AQ675" s="343" t="s">
        <v>668</v>
      </c>
      <c r="AR675" s="336">
        <v>1.25E-3</v>
      </c>
      <c r="AS675" s="336">
        <v>1.25E-3</v>
      </c>
      <c r="AT675" s="336" t="s">
        <v>1418</v>
      </c>
      <c r="AW675" s="192"/>
      <c r="AX675" s="192"/>
      <c r="AY675" s="178"/>
      <c r="AZ675" s="178"/>
      <c r="BA675" s="178"/>
      <c r="BB675" s="794"/>
      <c r="BC675" s="178"/>
      <c r="BD675" s="178"/>
      <c r="BE675" s="178"/>
      <c r="BF675" s="178"/>
      <c r="BG675" s="794"/>
      <c r="BH675" s="180"/>
      <c r="BI675" s="193"/>
      <c r="BJ675" s="193"/>
      <c r="BK675" s="193"/>
      <c r="BL675" s="212"/>
      <c r="BM675" s="180"/>
      <c r="BN675" s="180"/>
      <c r="BO675" s="180"/>
      <c r="BP675" s="180"/>
      <c r="BQ675" s="180"/>
      <c r="BR675" s="180"/>
      <c r="BS675" s="180"/>
      <c r="BT675" s="181"/>
      <c r="BU675" s="182"/>
      <c r="BV675" s="183"/>
      <c r="BW675" s="179"/>
    </row>
    <row r="676" spans="2:75" customFormat="1" ht="18.75">
      <c r="B676" s="330" t="s">
        <v>1537</v>
      </c>
      <c r="C676" s="331">
        <v>23695873000161</v>
      </c>
      <c r="D676" s="332" t="s">
        <v>1418</v>
      </c>
      <c r="E676" s="332" t="s">
        <v>1418</v>
      </c>
      <c r="F676" s="332" t="s">
        <v>1418</v>
      </c>
      <c r="G676" s="333" t="s">
        <v>1418</v>
      </c>
      <c r="H676" s="333" t="s">
        <v>34</v>
      </c>
      <c r="I676" s="333" t="s">
        <v>1418</v>
      </c>
      <c r="J676" s="333" t="s">
        <v>1418</v>
      </c>
      <c r="K676" s="334" t="s">
        <v>1418</v>
      </c>
      <c r="L676" s="335" t="s">
        <v>1418</v>
      </c>
      <c r="M676" s="335" t="s">
        <v>1418</v>
      </c>
      <c r="N676" s="334">
        <v>417017</v>
      </c>
      <c r="O676" s="334" t="s">
        <v>1321</v>
      </c>
      <c r="P676" s="338">
        <v>42501</v>
      </c>
      <c r="Q676" s="339">
        <v>16.282135</v>
      </c>
      <c r="R676" s="339">
        <v>16.33999079901961</v>
      </c>
      <c r="S676" s="334">
        <v>31</v>
      </c>
      <c r="T676" s="336">
        <v>-7.7464864426471935E-2</v>
      </c>
      <c r="U676" s="647">
        <v>-0.75760904228227632</v>
      </c>
      <c r="V676" s="336">
        <v>-7.7801882654940036E-2</v>
      </c>
      <c r="W676" s="647">
        <v>-0.66954322668107702</v>
      </c>
      <c r="X676" s="336">
        <v>-1.8448799559330764E-3</v>
      </c>
      <c r="Y676" s="647">
        <v>-1.1969312088311224E-2</v>
      </c>
      <c r="Z676" s="336">
        <v>3.0842872553688228E-2</v>
      </c>
      <c r="AA676" s="647">
        <v>0.16162762889411778</v>
      </c>
      <c r="AB676" s="336">
        <v>0.16134736211824971</v>
      </c>
      <c r="AC676" s="340">
        <v>-1.2023953382009407</v>
      </c>
      <c r="AD676" s="813">
        <v>0</v>
      </c>
      <c r="AE676" s="337" t="s">
        <v>1808</v>
      </c>
      <c r="AF676" s="787" t="s">
        <v>1755</v>
      </c>
      <c r="AG676" s="341" t="s">
        <v>1436</v>
      </c>
      <c r="AH676" s="341" t="s">
        <v>1737</v>
      </c>
      <c r="AI676" s="341">
        <v>10000</v>
      </c>
      <c r="AJ676" s="341">
        <v>5000</v>
      </c>
      <c r="AK676" s="341">
        <v>5000</v>
      </c>
      <c r="AL676" s="336">
        <v>0</v>
      </c>
      <c r="AM676" s="336">
        <v>0</v>
      </c>
      <c r="AN676" s="647" t="s">
        <v>34</v>
      </c>
      <c r="AO676" s="334" t="s">
        <v>1324</v>
      </c>
      <c r="AP676" s="337" t="s">
        <v>1757</v>
      </c>
      <c r="AQ676" s="343" t="s">
        <v>664</v>
      </c>
      <c r="AR676" s="336">
        <v>0</v>
      </c>
      <c r="AS676" s="336">
        <v>0</v>
      </c>
      <c r="AT676" s="336" t="s">
        <v>1418</v>
      </c>
      <c r="AX676" s="192"/>
      <c r="AY676" s="178"/>
      <c r="AZ676" s="178"/>
      <c r="BA676" s="178"/>
      <c r="BB676" s="794"/>
      <c r="BC676" s="178"/>
      <c r="BD676" s="178"/>
      <c r="BE676" s="178"/>
      <c r="BF676" s="178"/>
      <c r="BG676" s="794"/>
      <c r="BH676" s="180"/>
      <c r="BI676" s="193"/>
      <c r="BJ676" s="193"/>
      <c r="BK676" s="193"/>
      <c r="BL676" s="180"/>
      <c r="BM676" s="180"/>
      <c r="BN676" s="180"/>
      <c r="BO676" s="180"/>
      <c r="BP676" s="180"/>
      <c r="BQ676" s="180"/>
      <c r="BR676" s="180"/>
      <c r="BS676" s="180"/>
      <c r="BT676" s="181"/>
      <c r="BU676" s="182"/>
      <c r="BV676" s="183"/>
      <c r="BW676" s="179"/>
    </row>
    <row r="677" spans="2:75" customFormat="1" ht="18.75">
      <c r="B677" s="330" t="s">
        <v>880</v>
      </c>
      <c r="C677" s="331">
        <v>36436823000101</v>
      </c>
      <c r="D677" s="332" t="s">
        <v>14</v>
      </c>
      <c r="E677" s="332" t="s">
        <v>614</v>
      </c>
      <c r="F677" s="332" t="s">
        <v>1418</v>
      </c>
      <c r="G677" s="333" t="s">
        <v>1418</v>
      </c>
      <c r="H677" s="333" t="s">
        <v>1338</v>
      </c>
      <c r="I677" s="333" t="s">
        <v>34</v>
      </c>
      <c r="J677" s="333" t="s">
        <v>608</v>
      </c>
      <c r="K677" s="334" t="s">
        <v>48</v>
      </c>
      <c r="L677" s="335" t="s">
        <v>1418</v>
      </c>
      <c r="M677" s="335" t="s">
        <v>34</v>
      </c>
      <c r="N677" s="334">
        <v>541508</v>
      </c>
      <c r="O677" s="334" t="s">
        <v>1321</v>
      </c>
      <c r="P677" s="338">
        <v>43910</v>
      </c>
      <c r="Q677" s="339">
        <v>15.49123331</v>
      </c>
      <c r="R677" s="339">
        <v>13.725974399523805</v>
      </c>
      <c r="S677" s="334">
        <v>31</v>
      </c>
      <c r="T677" s="336">
        <v>0.17648498281227121</v>
      </c>
      <c r="U677" s="647">
        <v>1.7260292107336013</v>
      </c>
      <c r="V677" s="336">
        <v>0.14586888983706237</v>
      </c>
      <c r="W677" s="647">
        <v>1.255310589424304</v>
      </c>
      <c r="X677" s="336">
        <v>4.0323711280787489E-3</v>
      </c>
      <c r="Y677" s="647">
        <v>2.6161435779413364E-2</v>
      </c>
      <c r="Z677" s="336"/>
      <c r="AA677" s="647"/>
      <c r="AB677" s="336">
        <v>0.17431221381382433</v>
      </c>
      <c r="AC677" s="340">
        <v>0.17019723288975316</v>
      </c>
      <c r="AD677" s="813">
        <v>36499040000177</v>
      </c>
      <c r="AE677" s="337" t="s">
        <v>1933</v>
      </c>
      <c r="AF677" s="787" t="s">
        <v>1755</v>
      </c>
      <c r="AG677" s="341" t="s">
        <v>1436</v>
      </c>
      <c r="AH677" s="341" t="s">
        <v>1742</v>
      </c>
      <c r="AI677" s="341">
        <v>100</v>
      </c>
      <c r="AJ677" s="341">
        <v>0</v>
      </c>
      <c r="AK677" s="341">
        <v>0</v>
      </c>
      <c r="AL677" s="336">
        <v>0.02</v>
      </c>
      <c r="AM677" s="336">
        <v>0.2</v>
      </c>
      <c r="AN677" s="647" t="s">
        <v>34</v>
      </c>
      <c r="AO677" s="334" t="s">
        <v>1324</v>
      </c>
      <c r="AP677" s="337" t="s">
        <v>1757</v>
      </c>
      <c r="AQ677" s="343" t="s">
        <v>668</v>
      </c>
      <c r="AR677" s="336">
        <v>4.6666666666666697E-3</v>
      </c>
      <c r="AS677" s="336">
        <v>4.6666666666666697E-3</v>
      </c>
      <c r="AT677" s="336" t="s">
        <v>1418</v>
      </c>
      <c r="AX677" s="192"/>
      <c r="AY677" s="178"/>
      <c r="AZ677" s="178"/>
      <c r="BA677" s="178"/>
      <c r="BB677" s="794"/>
      <c r="BC677" s="178"/>
      <c r="BD677" s="178"/>
      <c r="BE677" s="178"/>
      <c r="BF677" s="178"/>
      <c r="BG677" s="794"/>
      <c r="BH677" s="180"/>
      <c r="BI677" s="193"/>
      <c r="BJ677" s="193"/>
      <c r="BK677" s="193"/>
      <c r="BL677" s="180"/>
      <c r="BM677" s="180"/>
      <c r="BN677" s="180"/>
      <c r="BO677" s="180"/>
      <c r="BP677" s="180"/>
      <c r="BQ677" s="180"/>
      <c r="BR677" s="180"/>
      <c r="BS677" s="180"/>
      <c r="BT677" s="181"/>
      <c r="BU677" s="182"/>
      <c r="BV677" s="183"/>
      <c r="BW677" s="179"/>
    </row>
    <row r="678" spans="2:75" customFormat="1" ht="18.75">
      <c r="B678" s="330" t="s">
        <v>1542</v>
      </c>
      <c r="C678" s="331">
        <v>28345337000150</v>
      </c>
      <c r="D678" s="332" t="s">
        <v>14</v>
      </c>
      <c r="E678" s="332" t="s">
        <v>614</v>
      </c>
      <c r="F678" s="332" t="s">
        <v>1418</v>
      </c>
      <c r="G678" s="333" t="s">
        <v>1418</v>
      </c>
      <c r="H678" s="333" t="s">
        <v>1338</v>
      </c>
      <c r="I678" s="333" t="s">
        <v>34</v>
      </c>
      <c r="J678" s="333" t="s">
        <v>608</v>
      </c>
      <c r="K678" s="334" t="s">
        <v>48</v>
      </c>
      <c r="L678" s="335" t="s">
        <v>1418</v>
      </c>
      <c r="M678" s="335" t="s">
        <v>1418</v>
      </c>
      <c r="N678" s="334">
        <v>455431</v>
      </c>
      <c r="O678" s="334" t="s">
        <v>1321</v>
      </c>
      <c r="P678" s="338">
        <v>43092</v>
      </c>
      <c r="Q678" s="339">
        <v>3.4535407199999999</v>
      </c>
      <c r="R678" s="339">
        <v>4.6265753664400027</v>
      </c>
      <c r="S678" s="334">
        <v>31</v>
      </c>
      <c r="T678" s="336">
        <v>4.4069578639920337E-3</v>
      </c>
      <c r="U678" s="647">
        <v>4.3100199702620336E-2</v>
      </c>
      <c r="V678" s="336">
        <v>-8.3314584012261217E-2</v>
      </c>
      <c r="W678" s="647">
        <v>-0.71698413336041711</v>
      </c>
      <c r="X678" s="336">
        <v>-9.6536652826944569E-2</v>
      </c>
      <c r="Y678" s="647">
        <v>-0.62631572419152393</v>
      </c>
      <c r="Z678" s="336">
        <v>-0.26075502762699998</v>
      </c>
      <c r="AA678" s="647">
        <v>-1.3664491452347685</v>
      </c>
      <c r="AB678" s="336">
        <v>0.19942004657183973</v>
      </c>
      <c r="AC678" s="340">
        <v>-1.0004812496493394</v>
      </c>
      <c r="AD678" s="813">
        <v>28345356000186</v>
      </c>
      <c r="AE678" s="337" t="s">
        <v>1852</v>
      </c>
      <c r="AF678" s="787" t="s">
        <v>1741</v>
      </c>
      <c r="AG678" s="341" t="s">
        <v>59</v>
      </c>
      <c r="AH678" s="341" t="s">
        <v>1737</v>
      </c>
      <c r="AI678" s="341">
        <v>100000</v>
      </c>
      <c r="AJ678" s="341">
        <v>50000</v>
      </c>
      <c r="AK678" s="341">
        <v>100000</v>
      </c>
      <c r="AL678" s="336">
        <v>1.9E-2</v>
      </c>
      <c r="AM678" s="336">
        <v>0.2</v>
      </c>
      <c r="AN678" s="647" t="s">
        <v>2166</v>
      </c>
      <c r="AO678" s="334" t="s">
        <v>1324</v>
      </c>
      <c r="AP678" s="337" t="s">
        <v>1757</v>
      </c>
      <c r="AQ678" s="343" t="s">
        <v>674</v>
      </c>
      <c r="AR678" s="336">
        <v>0</v>
      </c>
      <c r="AS678" s="336">
        <v>0</v>
      </c>
      <c r="AT678" s="336" t="s">
        <v>1418</v>
      </c>
      <c r="AX678" s="192"/>
      <c r="AY678" s="178"/>
      <c r="AZ678" s="178"/>
      <c r="BA678" s="178"/>
      <c r="BB678" s="794"/>
      <c r="BC678" s="178"/>
      <c r="BD678" s="178"/>
      <c r="BE678" s="178"/>
      <c r="BF678" s="178"/>
      <c r="BG678" s="794"/>
      <c r="BH678" s="180"/>
      <c r="BI678" s="193"/>
      <c r="BJ678" s="193"/>
      <c r="BK678" s="193"/>
      <c r="BL678" s="180"/>
      <c r="BM678" s="180"/>
      <c r="BN678" s="180"/>
      <c r="BO678" s="180"/>
      <c r="BP678" s="180"/>
      <c r="BQ678" s="180"/>
      <c r="BR678" s="180"/>
      <c r="BS678" s="180"/>
      <c r="BT678" s="181"/>
      <c r="BU678" s="182"/>
      <c r="BV678" s="183"/>
      <c r="BW678" s="179"/>
    </row>
    <row r="679" spans="2:75" customFormat="1" ht="18.75">
      <c r="B679" s="330" t="s">
        <v>1572</v>
      </c>
      <c r="C679" s="331">
        <v>31690473000191</v>
      </c>
      <c r="D679" s="332" t="s">
        <v>14</v>
      </c>
      <c r="E679" s="332" t="s">
        <v>614</v>
      </c>
      <c r="F679" s="332" t="s">
        <v>1418</v>
      </c>
      <c r="G679" s="333" t="s">
        <v>1418</v>
      </c>
      <c r="H679" s="333" t="s">
        <v>1338</v>
      </c>
      <c r="I679" s="333" t="s">
        <v>34</v>
      </c>
      <c r="J679" s="333" t="s">
        <v>608</v>
      </c>
      <c r="K679" s="334" t="s">
        <v>48</v>
      </c>
      <c r="L679" s="335" t="s">
        <v>1418</v>
      </c>
      <c r="M679" s="335" t="s">
        <v>1418</v>
      </c>
      <c r="N679" s="334">
        <v>498701</v>
      </c>
      <c r="O679" s="334" t="s">
        <v>1321</v>
      </c>
      <c r="P679" s="338">
        <v>43639</v>
      </c>
      <c r="Q679" s="339">
        <v>443.71361114000001</v>
      </c>
      <c r="R679" s="339">
        <v>464.02281713975884</v>
      </c>
      <c r="S679" s="334">
        <v>31</v>
      </c>
      <c r="T679" s="336">
        <v>0.21600212136136432</v>
      </c>
      <c r="U679" s="647">
        <v>2.1125081868677622</v>
      </c>
      <c r="V679" s="336">
        <v>9.0224586821603836E-2</v>
      </c>
      <c r="W679" s="647">
        <v>0.77644986117399473</v>
      </c>
      <c r="X679" s="336">
        <v>7.3216117767441524E-2</v>
      </c>
      <c r="Y679" s="647">
        <v>0.47501549389961811</v>
      </c>
      <c r="Z679" s="336">
        <v>0.4694955471768032</v>
      </c>
      <c r="AA679" s="647">
        <v>2.4603237566294349</v>
      </c>
      <c r="AB679" s="336">
        <v>0.22322925370983021</v>
      </c>
      <c r="AC679" s="340">
        <v>-0.11636846933702173</v>
      </c>
      <c r="AD679" s="813">
        <v>31844634000154</v>
      </c>
      <c r="AE679" s="337" t="s">
        <v>1740</v>
      </c>
      <c r="AF679" s="787" t="s">
        <v>1741</v>
      </c>
      <c r="AG679" s="341" t="s">
        <v>1554</v>
      </c>
      <c r="AH679" s="341" t="s">
        <v>1737</v>
      </c>
      <c r="AI679" s="341">
        <v>100000</v>
      </c>
      <c r="AJ679" s="341">
        <v>50000</v>
      </c>
      <c r="AK679" s="341">
        <v>100000</v>
      </c>
      <c r="AL679" s="336">
        <v>0</v>
      </c>
      <c r="AM679" s="336">
        <v>0</v>
      </c>
      <c r="AN679" s="647" t="s">
        <v>2147</v>
      </c>
      <c r="AO679" s="334" t="s">
        <v>1324</v>
      </c>
      <c r="AP679" s="337" t="s">
        <v>1739</v>
      </c>
      <c r="AQ679" s="343" t="s">
        <v>659</v>
      </c>
      <c r="AR679" s="336">
        <v>0</v>
      </c>
      <c r="AS679" s="336">
        <v>0</v>
      </c>
      <c r="AT679" s="336" t="s">
        <v>1418</v>
      </c>
      <c r="AX679" s="192"/>
      <c r="AY679" s="178"/>
      <c r="AZ679" s="178"/>
      <c r="BA679" s="178"/>
      <c r="BB679" s="794"/>
      <c r="BC679" s="178"/>
      <c r="BD679" s="178"/>
      <c r="BE679" s="178"/>
      <c r="BF679" s="178"/>
      <c r="BG679" s="794"/>
      <c r="BH679" s="180"/>
      <c r="BI679" s="193"/>
      <c r="BJ679" s="193"/>
      <c r="BK679" s="193"/>
      <c r="BL679" s="180"/>
      <c r="BM679" s="180"/>
      <c r="BN679" s="180"/>
      <c r="BO679" s="180"/>
      <c r="BP679" s="180"/>
      <c r="BQ679" s="180"/>
      <c r="BR679" s="180"/>
      <c r="BS679" s="180"/>
      <c r="BT679" s="181"/>
      <c r="BU679" s="182"/>
      <c r="BV679" s="183"/>
      <c r="BW679" s="179"/>
    </row>
    <row r="680" spans="2:75" customFormat="1" ht="18.75">
      <c r="B680" s="330" t="s">
        <v>1573</v>
      </c>
      <c r="C680" s="331">
        <v>26859392000132</v>
      </c>
      <c r="D680" s="332" t="s">
        <v>14</v>
      </c>
      <c r="E680" s="332" t="s">
        <v>607</v>
      </c>
      <c r="F680" s="332" t="s">
        <v>1418</v>
      </c>
      <c r="G680" s="333" t="s">
        <v>1418</v>
      </c>
      <c r="H680" s="333" t="s">
        <v>34</v>
      </c>
      <c r="I680" s="333" t="s">
        <v>34</v>
      </c>
      <c r="J680" s="333" t="s">
        <v>608</v>
      </c>
      <c r="K680" s="334" t="s">
        <v>48</v>
      </c>
      <c r="L680" s="335" t="s">
        <v>1418</v>
      </c>
      <c r="M680" s="335" t="s">
        <v>1418</v>
      </c>
      <c r="N680" s="334">
        <v>443093</v>
      </c>
      <c r="O680" s="334" t="s">
        <v>1321</v>
      </c>
      <c r="P680" s="338">
        <v>42890</v>
      </c>
      <c r="Q680" s="339">
        <v>144.621666</v>
      </c>
      <c r="R680" s="339">
        <v>178.02155107600007</v>
      </c>
      <c r="S680" s="334">
        <v>31</v>
      </c>
      <c r="T680" s="336">
        <v>8.2388845880212891E-2</v>
      </c>
      <c r="U680" s="647">
        <v>0.80576575050094545</v>
      </c>
      <c r="V680" s="336">
        <v>-2.1358367670918477E-2</v>
      </c>
      <c r="W680" s="647">
        <v>-0.18380468337059649</v>
      </c>
      <c r="X680" s="336">
        <v>-5.0036298947935598E-2</v>
      </c>
      <c r="Y680" s="647">
        <v>-0.32462821005010961</v>
      </c>
      <c r="Z680" s="336">
        <v>0.25601805456497995</v>
      </c>
      <c r="AA680" s="647">
        <v>1.3416257205418551</v>
      </c>
      <c r="AB680" s="336">
        <v>0.24785706266350943</v>
      </c>
      <c r="AC680" s="340">
        <v>-0.55499649507559934</v>
      </c>
      <c r="AD680" s="813">
        <v>26859548000185</v>
      </c>
      <c r="AE680" s="337" t="s">
        <v>1740</v>
      </c>
      <c r="AF680" s="787" t="s">
        <v>1741</v>
      </c>
      <c r="AG680" s="341" t="s">
        <v>1554</v>
      </c>
      <c r="AH680" s="341" t="s">
        <v>1737</v>
      </c>
      <c r="AI680" s="341">
        <v>100000</v>
      </c>
      <c r="AJ680" s="341">
        <v>50000</v>
      </c>
      <c r="AK680" s="341">
        <v>100000</v>
      </c>
      <c r="AL680" s="336">
        <v>0</v>
      </c>
      <c r="AM680" s="336">
        <v>0</v>
      </c>
      <c r="AN680" s="647" t="s">
        <v>2147</v>
      </c>
      <c r="AO680" s="334" t="s">
        <v>1324</v>
      </c>
      <c r="AP680" s="337" t="s">
        <v>1739</v>
      </c>
      <c r="AQ680" s="343" t="s">
        <v>659</v>
      </c>
      <c r="AR680" s="336">
        <v>0</v>
      </c>
      <c r="AS680" s="336">
        <v>0</v>
      </c>
      <c r="AT680" s="336" t="s">
        <v>1418</v>
      </c>
      <c r="AX680" s="192"/>
      <c r="AY680" s="178"/>
      <c r="AZ680" s="178"/>
      <c r="BA680" s="178"/>
      <c r="BB680" s="794"/>
      <c r="BC680" s="178"/>
      <c r="BD680" s="178"/>
      <c r="BE680" s="178"/>
      <c r="BF680" s="178"/>
      <c r="BG680" s="794"/>
      <c r="BH680" s="180"/>
      <c r="BI680" s="193"/>
      <c r="BJ680" s="193"/>
      <c r="BK680" s="193"/>
      <c r="BL680" s="180"/>
      <c r="BM680" s="180"/>
      <c r="BN680" s="180"/>
      <c r="BO680" s="180"/>
      <c r="BP680" s="180"/>
      <c r="BQ680" s="180"/>
      <c r="BR680" s="180"/>
      <c r="BS680" s="180"/>
      <c r="BT680" s="181"/>
      <c r="BU680" s="182"/>
      <c r="BV680" s="183"/>
      <c r="BW680" s="179"/>
    </row>
    <row r="681" spans="2:75" customFormat="1" ht="18.75">
      <c r="B681" s="330" t="s">
        <v>1583</v>
      </c>
      <c r="C681" s="331">
        <v>34738254000123</v>
      </c>
      <c r="D681" s="332" t="s">
        <v>11</v>
      </c>
      <c r="E681" s="332" t="s">
        <v>1418</v>
      </c>
      <c r="F681" s="332" t="s">
        <v>1418</v>
      </c>
      <c r="G681" s="333" t="s">
        <v>1418</v>
      </c>
      <c r="H681" s="333" t="s">
        <v>34</v>
      </c>
      <c r="I681" s="333" t="s">
        <v>1418</v>
      </c>
      <c r="J681" s="333" t="s">
        <v>1418</v>
      </c>
      <c r="K681" s="334" t="s">
        <v>1418</v>
      </c>
      <c r="L681" s="335" t="s">
        <v>1418</v>
      </c>
      <c r="M681" s="335" t="s">
        <v>1418</v>
      </c>
      <c r="N681" s="334">
        <v>521574</v>
      </c>
      <c r="O681" s="334" t="s">
        <v>1321</v>
      </c>
      <c r="P681" s="338">
        <v>43820</v>
      </c>
      <c r="Q681" s="339">
        <v>479.53649201000002</v>
      </c>
      <c r="R681" s="339">
        <v>871.99872178055989</v>
      </c>
      <c r="S681" s="334">
        <v>31</v>
      </c>
      <c r="T681" s="336">
        <v>0.10413459500017352</v>
      </c>
      <c r="U681" s="647">
        <v>1.0184399259023824</v>
      </c>
      <c r="V681" s="336">
        <v>0.12794892427384497</v>
      </c>
      <c r="W681" s="647">
        <v>1.1010959206299296</v>
      </c>
      <c r="X681" s="336">
        <v>0.14280000126715064</v>
      </c>
      <c r="Y681" s="647">
        <v>0.92646558161194892</v>
      </c>
      <c r="Z681" s="336"/>
      <c r="AA681" s="647"/>
      <c r="AB681" s="336">
        <v>3.2791211463045832E-2</v>
      </c>
      <c r="AC681" s="340">
        <v>0.35825120093600027</v>
      </c>
      <c r="AD681" s="813">
        <v>34738232000163</v>
      </c>
      <c r="AE681" s="337" t="s">
        <v>1740</v>
      </c>
      <c r="AF681" s="787" t="s">
        <v>1741</v>
      </c>
      <c r="AG681" s="341" t="s">
        <v>59</v>
      </c>
      <c r="AH681" s="341" t="s">
        <v>1737</v>
      </c>
      <c r="AI681" s="341">
        <v>50000</v>
      </c>
      <c r="AJ681" s="341">
        <v>10000</v>
      </c>
      <c r="AK681" s="341">
        <v>50000</v>
      </c>
      <c r="AL681" s="336">
        <v>0.01</v>
      </c>
      <c r="AM681" s="336">
        <v>0.1</v>
      </c>
      <c r="AN681" s="647" t="s">
        <v>64</v>
      </c>
      <c r="AO681" s="334" t="s">
        <v>1324</v>
      </c>
      <c r="AP681" s="337" t="s">
        <v>1757</v>
      </c>
      <c r="AQ681" s="343" t="s">
        <v>668</v>
      </c>
      <c r="AR681" s="336">
        <v>0</v>
      </c>
      <c r="AS681" s="336">
        <v>0</v>
      </c>
      <c r="AT681" s="336" t="s">
        <v>1418</v>
      </c>
      <c r="AX681" s="192"/>
      <c r="AY681" s="178"/>
      <c r="AZ681" s="178"/>
      <c r="BA681" s="178"/>
      <c r="BB681" s="794"/>
      <c r="BC681" s="178"/>
      <c r="BD681" s="178"/>
      <c r="BE681" s="178"/>
      <c r="BF681" s="178"/>
      <c r="BG681" s="794"/>
      <c r="BH681" s="180"/>
      <c r="BI681" s="193"/>
      <c r="BJ681" s="193"/>
      <c r="BK681" s="193"/>
      <c r="BL681" s="180"/>
      <c r="BM681" s="180"/>
      <c r="BN681" s="180"/>
      <c r="BO681" s="180"/>
      <c r="BP681" s="180"/>
      <c r="BQ681" s="180"/>
      <c r="BR681" s="180"/>
      <c r="BS681" s="180"/>
      <c r="BT681" s="181"/>
      <c r="BU681" s="182"/>
      <c r="BV681" s="183"/>
      <c r="BW681" s="179"/>
    </row>
    <row r="682" spans="2:75" customFormat="1" ht="18.75">
      <c r="B682" s="330" t="s">
        <v>1590</v>
      </c>
      <c r="C682" s="331">
        <v>5586710000169</v>
      </c>
      <c r="D682" s="332" t="s">
        <v>14</v>
      </c>
      <c r="E682" s="332" t="s">
        <v>607</v>
      </c>
      <c r="F682" s="332" t="s">
        <v>1418</v>
      </c>
      <c r="G682" s="333" t="s">
        <v>1418</v>
      </c>
      <c r="H682" s="333" t="s">
        <v>34</v>
      </c>
      <c r="I682" s="333" t="s">
        <v>1418</v>
      </c>
      <c r="J682" s="333" t="s">
        <v>608</v>
      </c>
      <c r="K682" s="334" t="s">
        <v>48</v>
      </c>
      <c r="L682" s="335" t="s">
        <v>1418</v>
      </c>
      <c r="M682" s="335" t="s">
        <v>1418</v>
      </c>
      <c r="N682" s="334">
        <v>147753</v>
      </c>
      <c r="O682" s="334" t="s">
        <v>1321</v>
      </c>
      <c r="P682" s="338">
        <v>38498</v>
      </c>
      <c r="Q682" s="339">
        <v>74.840535000000003</v>
      </c>
      <c r="R682" s="339">
        <v>86.180033115537867</v>
      </c>
      <c r="S682" s="334">
        <v>31</v>
      </c>
      <c r="T682" s="336">
        <v>1.8358911922077725E-2</v>
      </c>
      <c r="U682" s="647">
        <v>0.17955079095028936</v>
      </c>
      <c r="V682" s="336">
        <v>-3.1599791235986219E-2</v>
      </c>
      <c r="W682" s="647">
        <v>-0.27193977143748771</v>
      </c>
      <c r="X682" s="336">
        <v>-4.7458619602628538E-2</v>
      </c>
      <c r="Y682" s="647">
        <v>-0.30790460239837514</v>
      </c>
      <c r="Z682" s="336">
        <v>-3.6073033340595861E-2</v>
      </c>
      <c r="AA682" s="647">
        <v>-0.18903553278670729</v>
      </c>
      <c r="AB682" s="336">
        <v>0.24686738720430035</v>
      </c>
      <c r="AC682" s="340">
        <v>-0.5987069669139109</v>
      </c>
      <c r="AD682" s="813">
        <v>14781411000176</v>
      </c>
      <c r="AE682" s="337" t="s">
        <v>1760</v>
      </c>
      <c r="AF682" s="787" t="s">
        <v>1741</v>
      </c>
      <c r="AG682" s="341" t="s">
        <v>59</v>
      </c>
      <c r="AH682" s="341" t="s">
        <v>1737</v>
      </c>
      <c r="AI682" s="341">
        <v>50000</v>
      </c>
      <c r="AJ682" s="341">
        <v>50000</v>
      </c>
      <c r="AK682" s="341">
        <v>50000</v>
      </c>
      <c r="AL682" s="336">
        <v>0.02</v>
      </c>
      <c r="AM682" s="336">
        <v>0.2</v>
      </c>
      <c r="AN682" s="647" t="s">
        <v>2207</v>
      </c>
      <c r="AO682" s="334" t="s">
        <v>1324</v>
      </c>
      <c r="AP682" s="337" t="s">
        <v>1739</v>
      </c>
      <c r="AQ682" s="343" t="s">
        <v>659</v>
      </c>
      <c r="AR682" s="336">
        <v>0</v>
      </c>
      <c r="AS682" s="336">
        <v>0</v>
      </c>
      <c r="AT682" s="336" t="s">
        <v>1418</v>
      </c>
      <c r="AX682" s="192"/>
      <c r="AY682" s="178"/>
      <c r="AZ682" s="178"/>
      <c r="BA682" s="178"/>
      <c r="BB682" s="794"/>
      <c r="BC682" s="178"/>
      <c r="BD682" s="178"/>
      <c r="BE682" s="178"/>
      <c r="BF682" s="178"/>
      <c r="BG682" s="794"/>
      <c r="BH682" s="180"/>
      <c r="BI682" s="193"/>
      <c r="BJ682" s="193"/>
      <c r="BK682" s="193"/>
      <c r="BL682" s="180"/>
      <c r="BM682" s="180"/>
      <c r="BN682" s="180"/>
      <c r="BO682" s="180"/>
      <c r="BP682" s="180"/>
      <c r="BQ682" s="180"/>
      <c r="BR682" s="180"/>
      <c r="BS682" s="180"/>
      <c r="BT682" s="181"/>
      <c r="BU682" s="182"/>
      <c r="BV682" s="183"/>
      <c r="BW682" s="179"/>
    </row>
    <row r="683" spans="2:75" customFormat="1" ht="18.75">
      <c r="B683" s="330" t="s">
        <v>1592</v>
      </c>
      <c r="C683" s="331">
        <v>16929562000154</v>
      </c>
      <c r="D683" s="332" t="s">
        <v>14</v>
      </c>
      <c r="E683" s="332" t="s">
        <v>614</v>
      </c>
      <c r="F683" s="332" t="s">
        <v>1418</v>
      </c>
      <c r="G683" s="333" t="s">
        <v>1418</v>
      </c>
      <c r="H683" s="333" t="s">
        <v>1338</v>
      </c>
      <c r="I683" s="333" t="s">
        <v>34</v>
      </c>
      <c r="J683" s="333" t="s">
        <v>608</v>
      </c>
      <c r="K683" s="334" t="s">
        <v>48</v>
      </c>
      <c r="L683" s="335" t="s">
        <v>1418</v>
      </c>
      <c r="M683" s="335" t="s">
        <v>1418</v>
      </c>
      <c r="N683" s="334">
        <v>321303</v>
      </c>
      <c r="O683" s="334" t="s">
        <v>1321</v>
      </c>
      <c r="P683" s="338">
        <v>41263</v>
      </c>
      <c r="Q683" s="339">
        <v>26.658736999999999</v>
      </c>
      <c r="R683" s="339">
        <v>33.515855289156619</v>
      </c>
      <c r="S683" s="334">
        <v>31</v>
      </c>
      <c r="T683" s="336">
        <v>-1.0351073289115331E-2</v>
      </c>
      <c r="U683" s="647">
        <v>-0.1012338532987926</v>
      </c>
      <c r="V683" s="336">
        <v>-6.5810728364838811E-2</v>
      </c>
      <c r="W683" s="647">
        <v>-0.56635040073581389</v>
      </c>
      <c r="X683" s="336">
        <v>-9.0226371799255856E-2</v>
      </c>
      <c r="Y683" s="647">
        <v>-0.58537554120430335</v>
      </c>
      <c r="Z683" s="336">
        <v>-6.8568325086866722E-2</v>
      </c>
      <c r="AA683" s="647">
        <v>-0.35932242633172173</v>
      </c>
      <c r="AB683" s="336">
        <v>0.25411004937798171</v>
      </c>
      <c r="AC683" s="340">
        <v>-0.71627297778043864</v>
      </c>
      <c r="AD683" s="813">
        <v>16929553000163</v>
      </c>
      <c r="AE683" s="337" t="s">
        <v>1760</v>
      </c>
      <c r="AF683" s="787" t="s">
        <v>1741</v>
      </c>
      <c r="AG683" s="341" t="s">
        <v>59</v>
      </c>
      <c r="AH683" s="341" t="s">
        <v>1737</v>
      </c>
      <c r="AI683" s="341">
        <v>50000</v>
      </c>
      <c r="AJ683" s="341">
        <v>50000</v>
      </c>
      <c r="AK683" s="341">
        <v>50000</v>
      </c>
      <c r="AL683" s="336">
        <v>0.02</v>
      </c>
      <c r="AM683" s="336">
        <v>0.2</v>
      </c>
      <c r="AN683" s="647" t="s">
        <v>2166</v>
      </c>
      <c r="AO683" s="334" t="s">
        <v>1324</v>
      </c>
      <c r="AP683" s="337" t="s">
        <v>1739</v>
      </c>
      <c r="AQ683" s="343" t="s">
        <v>659</v>
      </c>
      <c r="AR683" s="336">
        <v>0</v>
      </c>
      <c r="AS683" s="336">
        <v>0</v>
      </c>
      <c r="AT683" s="336" t="s">
        <v>1418</v>
      </c>
      <c r="AX683" s="192"/>
      <c r="AY683" s="178"/>
      <c r="AZ683" s="178"/>
      <c r="BA683" s="178"/>
      <c r="BB683" s="794"/>
      <c r="BC683" s="178"/>
      <c r="BD683" s="178"/>
      <c r="BE683" s="178"/>
      <c r="BF683" s="178"/>
      <c r="BG683" s="794"/>
      <c r="BH683" s="180"/>
      <c r="BI683" s="193"/>
      <c r="BJ683" s="193"/>
      <c r="BK683" s="193"/>
      <c r="BL683" s="180"/>
      <c r="BM683" s="180"/>
      <c r="BN683" s="180"/>
      <c r="BO683" s="180"/>
      <c r="BP683" s="180"/>
      <c r="BQ683" s="180"/>
      <c r="BR683" s="180"/>
      <c r="BS683" s="180"/>
      <c r="BT683" s="181"/>
      <c r="BU683" s="182"/>
      <c r="BV683" s="183"/>
      <c r="BW683" s="179"/>
    </row>
    <row r="684" spans="2:75" customFormat="1" ht="18.75">
      <c r="B684" s="330" t="s">
        <v>221</v>
      </c>
      <c r="C684" s="331">
        <v>8830947000131</v>
      </c>
      <c r="D684" s="332" t="s">
        <v>14</v>
      </c>
      <c r="E684" s="332" t="s">
        <v>607</v>
      </c>
      <c r="F684" s="332" t="s">
        <v>1418</v>
      </c>
      <c r="G684" s="333" t="s">
        <v>1418</v>
      </c>
      <c r="H684" s="333" t="s">
        <v>34</v>
      </c>
      <c r="I684" s="333" t="s">
        <v>34</v>
      </c>
      <c r="J684" s="333" t="s">
        <v>608</v>
      </c>
      <c r="K684" s="334" t="s">
        <v>48</v>
      </c>
      <c r="L684" s="335" t="s">
        <v>1418</v>
      </c>
      <c r="M684" s="335" t="s">
        <v>34</v>
      </c>
      <c r="N684" s="334">
        <v>214019</v>
      </c>
      <c r="O684" s="334" t="s">
        <v>1321</v>
      </c>
      <c r="P684" s="338">
        <v>39190</v>
      </c>
      <c r="Q684" s="339">
        <v>952.54330700000003</v>
      </c>
      <c r="R684" s="339">
        <v>761.49535681999998</v>
      </c>
      <c r="S684" s="334">
        <v>31</v>
      </c>
      <c r="T684" s="336">
        <v>0.17375147192004303</v>
      </c>
      <c r="U684" s="647">
        <v>1.6992953800548574</v>
      </c>
      <c r="V684" s="336">
        <v>0.28668256368221168</v>
      </c>
      <c r="W684" s="647">
        <v>2.4671172749417232</v>
      </c>
      <c r="X684" s="336">
        <v>0.53482028572608487</v>
      </c>
      <c r="Y684" s="647">
        <v>3.4698360131392225</v>
      </c>
      <c r="Z684" s="336">
        <v>0.72409782449748206</v>
      </c>
      <c r="AA684" s="647">
        <v>3.7945303005482205</v>
      </c>
      <c r="AB684" s="336">
        <v>0.22198325499715849</v>
      </c>
      <c r="AC684" s="340">
        <v>0.76799094732317297</v>
      </c>
      <c r="AD684" s="813">
        <v>14213077000154</v>
      </c>
      <c r="AE684" s="337" t="s">
        <v>1795</v>
      </c>
      <c r="AF684" s="787" t="s">
        <v>1755</v>
      </c>
      <c r="AG684" s="341" t="s">
        <v>1436</v>
      </c>
      <c r="AH684" s="341" t="s">
        <v>1742</v>
      </c>
      <c r="AI684" s="341">
        <v>5000</v>
      </c>
      <c r="AJ684" s="341">
        <v>1000</v>
      </c>
      <c r="AK684" s="341">
        <v>1000</v>
      </c>
      <c r="AL684" s="336">
        <v>1.9E-2</v>
      </c>
      <c r="AM684" s="336">
        <v>0.2</v>
      </c>
      <c r="AN684" s="647" t="s">
        <v>666</v>
      </c>
      <c r="AO684" s="334" t="s">
        <v>1324</v>
      </c>
      <c r="AP684" s="337" t="s">
        <v>1739</v>
      </c>
      <c r="AQ684" s="343" t="s">
        <v>659</v>
      </c>
      <c r="AR684" s="336">
        <v>4.4333333333333299E-3</v>
      </c>
      <c r="AS684" s="336">
        <v>4.4333333333333299E-3</v>
      </c>
      <c r="AT684" s="336" t="s">
        <v>1418</v>
      </c>
      <c r="AX684" s="192"/>
      <c r="AY684" s="178"/>
      <c r="AZ684" s="178"/>
      <c r="BA684" s="178"/>
      <c r="BB684" s="794"/>
      <c r="BC684" s="178"/>
      <c r="BD684" s="178"/>
      <c r="BE684" s="178"/>
      <c r="BF684" s="178"/>
      <c r="BG684" s="794"/>
      <c r="BH684" s="180"/>
      <c r="BI684" s="193"/>
      <c r="BJ684" s="193"/>
      <c r="BK684" s="193"/>
      <c r="BL684" s="180"/>
      <c r="BM684" s="180"/>
      <c r="BN684" s="180"/>
      <c r="BO684" s="180"/>
      <c r="BP684" s="180"/>
      <c r="BQ684" s="180"/>
      <c r="BR684" s="180"/>
      <c r="BS684" s="180"/>
      <c r="BT684" s="181"/>
      <c r="BU684" s="182"/>
      <c r="BV684" s="183"/>
      <c r="BW684" s="179"/>
    </row>
    <row r="685" spans="2:75" customFormat="1" ht="18.75">
      <c r="B685" s="330" t="s">
        <v>2716</v>
      </c>
      <c r="C685" s="331">
        <v>44672717000155</v>
      </c>
      <c r="D685" s="332" t="s">
        <v>13</v>
      </c>
      <c r="E685" s="332" t="s">
        <v>1418</v>
      </c>
      <c r="F685" s="332" t="s">
        <v>1418</v>
      </c>
      <c r="G685" s="333" t="s">
        <v>1418</v>
      </c>
      <c r="H685" s="333" t="s">
        <v>1418</v>
      </c>
      <c r="I685" s="333" t="s">
        <v>1418</v>
      </c>
      <c r="J685" s="333" t="s">
        <v>608</v>
      </c>
      <c r="K685" s="334" t="s">
        <v>48</v>
      </c>
      <c r="L685" s="335" t="s">
        <v>1418</v>
      </c>
      <c r="M685" s="335" t="s">
        <v>1418</v>
      </c>
      <c r="N685" s="334">
        <v>657271</v>
      </c>
      <c r="O685" s="334" t="s">
        <v>1321</v>
      </c>
      <c r="P685" s="338">
        <v>44734</v>
      </c>
      <c r="Q685" s="339"/>
      <c r="R685" s="339"/>
      <c r="S685" s="334">
        <v>31</v>
      </c>
      <c r="T685" s="336"/>
      <c r="U685" s="647"/>
      <c r="V685" s="336"/>
      <c r="W685" s="647"/>
      <c r="X685" s="336"/>
      <c r="Y685" s="647"/>
      <c r="Z685" s="336"/>
      <c r="AA685" s="647"/>
      <c r="AB685" s="336"/>
      <c r="AC685" s="340"/>
      <c r="AD685" s="813">
        <v>44703269000100</v>
      </c>
      <c r="AE685" s="337" t="s">
        <v>1808</v>
      </c>
      <c r="AF685" s="787" t="s">
        <v>1755</v>
      </c>
      <c r="AG685" s="341" t="s">
        <v>1436</v>
      </c>
      <c r="AH685" s="341" t="s">
        <v>2144</v>
      </c>
      <c r="AI685" s="341">
        <v>0</v>
      </c>
      <c r="AJ685" s="341">
        <v>0</v>
      </c>
      <c r="AK685" s="341">
        <v>0</v>
      </c>
      <c r="AL685" s="336">
        <v>0.01</v>
      </c>
      <c r="AM685" s="336">
        <v>0</v>
      </c>
      <c r="AN685" s="647" t="s">
        <v>2152</v>
      </c>
      <c r="AO685" s="334"/>
      <c r="AP685" s="337" t="s">
        <v>1757</v>
      </c>
      <c r="AQ685" s="343" t="s">
        <v>2202</v>
      </c>
      <c r="AR685" s="336">
        <v>0</v>
      </c>
      <c r="AS685" s="336">
        <v>0</v>
      </c>
      <c r="AT685" s="336" t="s">
        <v>1418</v>
      </c>
      <c r="AW685" s="192"/>
      <c r="AX685" s="192"/>
      <c r="AY685" s="178"/>
      <c r="AZ685" s="178"/>
      <c r="BA685" s="178"/>
      <c r="BB685" s="178"/>
      <c r="BC685" s="178"/>
      <c r="BD685" s="178"/>
      <c r="BE685" s="178"/>
      <c r="BF685" s="178"/>
      <c r="BG685" s="794"/>
      <c r="BH685" s="180"/>
      <c r="BI685" s="193"/>
      <c r="BJ685" s="193"/>
      <c r="BK685" s="193"/>
      <c r="BL685" s="212"/>
      <c r="BM685" s="180"/>
      <c r="BN685" s="180"/>
      <c r="BO685" s="180"/>
      <c r="BP685" s="180"/>
      <c r="BQ685" s="180"/>
      <c r="BR685" s="180"/>
      <c r="BS685" s="180"/>
      <c r="BT685" s="180"/>
      <c r="BU685" s="180"/>
      <c r="BV685" s="183"/>
      <c r="BW685" s="178"/>
    </row>
    <row r="686" spans="2:75" customFormat="1" ht="18.75">
      <c r="B686" s="330" t="s">
        <v>1147</v>
      </c>
      <c r="C686" s="331">
        <v>37098161000170</v>
      </c>
      <c r="D686" s="332" t="s">
        <v>11</v>
      </c>
      <c r="E686" s="332" t="s">
        <v>661</v>
      </c>
      <c r="F686" s="332" t="s">
        <v>1418</v>
      </c>
      <c r="G686" s="333" t="s">
        <v>1418</v>
      </c>
      <c r="H686" s="333" t="s">
        <v>34</v>
      </c>
      <c r="I686" s="333" t="s">
        <v>34</v>
      </c>
      <c r="J686" s="333" t="s">
        <v>696</v>
      </c>
      <c r="K686" s="334" t="s">
        <v>49</v>
      </c>
      <c r="L686" s="335" t="s">
        <v>1418</v>
      </c>
      <c r="M686" s="335" t="s">
        <v>34</v>
      </c>
      <c r="N686" s="334">
        <v>570931</v>
      </c>
      <c r="O686" s="334" t="s">
        <v>1321</v>
      </c>
      <c r="P686" s="338">
        <v>44215</v>
      </c>
      <c r="Q686" s="339">
        <v>0</v>
      </c>
      <c r="R686" s="339">
        <v>0</v>
      </c>
      <c r="S686" s="334">
        <v>31</v>
      </c>
      <c r="T686" s="336"/>
      <c r="U686" s="647"/>
      <c r="V686" s="336"/>
      <c r="W686" s="647"/>
      <c r="X686" s="336"/>
      <c r="Y686" s="647"/>
      <c r="Z686" s="336"/>
      <c r="AA686" s="647"/>
      <c r="AB686" s="336"/>
      <c r="AC686" s="340"/>
      <c r="AD686" s="813">
        <v>0</v>
      </c>
      <c r="AE686" s="337" t="s">
        <v>1925</v>
      </c>
      <c r="AF686" s="787" t="s">
        <v>1755</v>
      </c>
      <c r="AG686" s="341" t="s">
        <v>1436</v>
      </c>
      <c r="AH686" s="341" t="s">
        <v>1737</v>
      </c>
      <c r="AI686" s="341">
        <v>1000</v>
      </c>
      <c r="AJ686" s="341">
        <v>1000</v>
      </c>
      <c r="AK686" s="341">
        <v>1000</v>
      </c>
      <c r="AL686" s="336">
        <v>9.0000000000000011E-3</v>
      </c>
      <c r="AM686" s="336">
        <v>0</v>
      </c>
      <c r="AN686" s="647" t="s">
        <v>34</v>
      </c>
      <c r="AO686" s="334" t="s">
        <v>1324</v>
      </c>
      <c r="AP686" s="337" t="s">
        <v>1757</v>
      </c>
      <c r="AQ686" s="343" t="s">
        <v>679</v>
      </c>
      <c r="AR686" s="336">
        <v>2.8002000000000001E-3</v>
      </c>
      <c r="AS686" s="336">
        <v>2.8002000000000001E-3</v>
      </c>
      <c r="AT686" s="336" t="s">
        <v>1418</v>
      </c>
      <c r="AW686" s="192"/>
      <c r="AX686" s="192"/>
      <c r="AY686" s="178"/>
      <c r="AZ686" s="178"/>
      <c r="BA686" s="178"/>
      <c r="BB686" s="178"/>
      <c r="BC686" s="178"/>
      <c r="BD686" s="178"/>
      <c r="BE686" s="178"/>
      <c r="BF686" s="178"/>
      <c r="BG686" s="794"/>
      <c r="BH686" s="180"/>
      <c r="BI686" s="193"/>
      <c r="BJ686" s="193"/>
      <c r="BK686" s="193"/>
      <c r="BL686" s="212"/>
      <c r="BM686" s="180"/>
      <c r="BN686" s="180"/>
      <c r="BO686" s="180"/>
      <c r="BP686" s="180"/>
      <c r="BQ686" s="180"/>
      <c r="BR686" s="180"/>
      <c r="BS686" s="180"/>
      <c r="BT686" s="180"/>
      <c r="BU686" s="180"/>
      <c r="BV686" s="183"/>
      <c r="BW686" s="178"/>
    </row>
    <row r="687" spans="2:75" customFormat="1" ht="18.75">
      <c r="B687" s="330" t="s">
        <v>1305</v>
      </c>
      <c r="C687" s="331">
        <v>40962665000109</v>
      </c>
      <c r="D687" s="332" t="s">
        <v>14</v>
      </c>
      <c r="E687" s="332" t="s">
        <v>607</v>
      </c>
      <c r="F687" s="332" t="s">
        <v>1418</v>
      </c>
      <c r="G687" s="333" t="s">
        <v>1418</v>
      </c>
      <c r="H687" s="333" t="s">
        <v>34</v>
      </c>
      <c r="I687" s="333" t="s">
        <v>34</v>
      </c>
      <c r="J687" s="333" t="s">
        <v>608</v>
      </c>
      <c r="K687" s="334" t="s">
        <v>48</v>
      </c>
      <c r="L687" s="335" t="s">
        <v>1418</v>
      </c>
      <c r="M687" s="335" t="s">
        <v>1415</v>
      </c>
      <c r="N687" s="334">
        <v>630144</v>
      </c>
      <c r="O687" s="334" t="s">
        <v>1321</v>
      </c>
      <c r="P687" s="338">
        <v>44551</v>
      </c>
      <c r="Q687" s="339"/>
      <c r="R687" s="339"/>
      <c r="S687" s="334">
        <v>31</v>
      </c>
      <c r="T687" s="336"/>
      <c r="U687" s="647"/>
      <c r="V687" s="336"/>
      <c r="W687" s="647"/>
      <c r="X687" s="336"/>
      <c r="Y687" s="647"/>
      <c r="Z687" s="336"/>
      <c r="AA687" s="647"/>
      <c r="AB687" s="336"/>
      <c r="AC687" s="340"/>
      <c r="AD687" s="813">
        <v>12123799000192</v>
      </c>
      <c r="AE687" s="337" t="s">
        <v>2659</v>
      </c>
      <c r="AF687" s="787" t="s">
        <v>2660</v>
      </c>
      <c r="AG687" s="341" t="s">
        <v>1430</v>
      </c>
      <c r="AH687" s="341" t="s">
        <v>1742</v>
      </c>
      <c r="AI687" s="341">
        <v>0</v>
      </c>
      <c r="AJ687" s="341">
        <v>0</v>
      </c>
      <c r="AK687" s="341">
        <v>0</v>
      </c>
      <c r="AL687" s="336">
        <v>2.5000000000000001E-3</v>
      </c>
      <c r="AM687" s="336">
        <v>0</v>
      </c>
      <c r="AN687" s="647" t="s">
        <v>666</v>
      </c>
      <c r="AO687" s="334" t="s">
        <v>1324</v>
      </c>
      <c r="AP687" s="337" t="s">
        <v>1739</v>
      </c>
      <c r="AQ687" s="343" t="s">
        <v>659</v>
      </c>
      <c r="AR687" s="336">
        <v>2.66666666666667E-4</v>
      </c>
      <c r="AS687" s="336">
        <v>2.66666666666667E-4</v>
      </c>
      <c r="AT687" s="336" t="s">
        <v>1418</v>
      </c>
      <c r="AW687" s="192"/>
      <c r="AX687" s="192"/>
      <c r="AY687" s="178"/>
      <c r="AZ687" s="178"/>
      <c r="BA687" s="178"/>
      <c r="BB687" s="178"/>
      <c r="BC687" s="178"/>
      <c r="BD687" s="178"/>
      <c r="BE687" s="178"/>
      <c r="BF687" s="178"/>
      <c r="BG687" s="794"/>
      <c r="BH687" s="180"/>
      <c r="BI687" s="193"/>
      <c r="BJ687" s="193"/>
      <c r="BK687" s="193"/>
      <c r="BL687" s="212"/>
      <c r="BM687" s="180"/>
      <c r="BN687" s="180"/>
      <c r="BO687" s="180"/>
      <c r="BP687" s="180"/>
      <c r="BQ687" s="180"/>
      <c r="BR687" s="180"/>
      <c r="BS687" s="180"/>
      <c r="BT687" s="180"/>
      <c r="BU687" s="180"/>
      <c r="BV687" s="183"/>
      <c r="BW687" s="178"/>
    </row>
    <row r="688" spans="2:75" customFormat="1" ht="18.75">
      <c r="B688" s="330" t="s">
        <v>1246</v>
      </c>
      <c r="C688" s="331">
        <v>30397165000100</v>
      </c>
      <c r="D688" s="332" t="s">
        <v>14</v>
      </c>
      <c r="E688" s="332" t="s">
        <v>607</v>
      </c>
      <c r="F688" s="332" t="s">
        <v>1418</v>
      </c>
      <c r="G688" s="333" t="s">
        <v>1418</v>
      </c>
      <c r="H688" s="333" t="s">
        <v>34</v>
      </c>
      <c r="I688" s="333" t="s">
        <v>34</v>
      </c>
      <c r="J688" s="333" t="s">
        <v>608</v>
      </c>
      <c r="K688" s="334" t="s">
        <v>48</v>
      </c>
      <c r="L688" s="335" t="s">
        <v>1418</v>
      </c>
      <c r="M688" s="335" t="s">
        <v>34</v>
      </c>
      <c r="N688" s="334">
        <v>535354</v>
      </c>
      <c r="O688" s="334" t="s">
        <v>1321</v>
      </c>
      <c r="P688" s="338">
        <v>43937</v>
      </c>
      <c r="Q688" s="339">
        <v>122.06501871</v>
      </c>
      <c r="R688" s="339">
        <v>128.55951161676001</v>
      </c>
      <c r="S688" s="334">
        <v>31</v>
      </c>
      <c r="T688" s="336">
        <v>1.0896290129415398E-2</v>
      </c>
      <c r="U688" s="647">
        <v>0.10656609277631691</v>
      </c>
      <c r="V688" s="336">
        <v>2.4291200396109991E-2</v>
      </c>
      <c r="W688" s="647">
        <v>0.20904389634503859</v>
      </c>
      <c r="X688" s="336">
        <v>9.2385677256547227E-2</v>
      </c>
      <c r="Y688" s="647">
        <v>0.59938480008816519</v>
      </c>
      <c r="Z688" s="336"/>
      <c r="AA688" s="647"/>
      <c r="AB688" s="336">
        <v>0.24862372199453511</v>
      </c>
      <c r="AC688" s="340">
        <v>-0.36967603997567339</v>
      </c>
      <c r="AD688" s="813">
        <v>0</v>
      </c>
      <c r="AE688" s="337" t="s">
        <v>2023</v>
      </c>
      <c r="AF688" s="787" t="s">
        <v>1755</v>
      </c>
      <c r="AG688" s="341" t="s">
        <v>1436</v>
      </c>
      <c r="AH688" s="341" t="s">
        <v>1742</v>
      </c>
      <c r="AI688" s="341">
        <v>0</v>
      </c>
      <c r="AJ688" s="341">
        <v>0</v>
      </c>
      <c r="AK688" s="341">
        <v>0</v>
      </c>
      <c r="AL688" s="336">
        <v>0.02</v>
      </c>
      <c r="AM688" s="336">
        <v>0.2</v>
      </c>
      <c r="AN688" s="647" t="s">
        <v>666</v>
      </c>
      <c r="AO688" s="334" t="s">
        <v>1324</v>
      </c>
      <c r="AP688" s="337" t="s">
        <v>1739</v>
      </c>
      <c r="AQ688" s="343" t="s">
        <v>670</v>
      </c>
      <c r="AR688" s="336">
        <v>6.0000000000000001E-3</v>
      </c>
      <c r="AS688" s="336">
        <v>6.0000000000000001E-3</v>
      </c>
      <c r="AT688" s="336" t="s">
        <v>1418</v>
      </c>
      <c r="AW688" s="192"/>
      <c r="AX688" s="192"/>
      <c r="AY688" s="178"/>
      <c r="AZ688" s="178"/>
      <c r="BA688" s="178"/>
      <c r="BB688" s="178"/>
      <c r="BC688" s="178"/>
      <c r="BD688" s="178"/>
      <c r="BE688" s="178"/>
      <c r="BF688" s="178"/>
      <c r="BG688" s="794"/>
      <c r="BH688" s="180"/>
      <c r="BI688" s="193"/>
      <c r="BJ688" s="193"/>
      <c r="BK688" s="193"/>
      <c r="BL688" s="212"/>
      <c r="BM688" s="180"/>
      <c r="BN688" s="180"/>
      <c r="BO688" s="180"/>
      <c r="BP688" s="180"/>
      <c r="BQ688" s="180"/>
      <c r="BR688" s="180"/>
      <c r="BS688" s="180"/>
      <c r="BT688" s="180"/>
      <c r="BU688" s="180"/>
      <c r="BV688" s="183"/>
      <c r="BW688" s="178"/>
    </row>
    <row r="689" spans="2:75" customFormat="1" ht="18.75">
      <c r="B689" s="330" t="s">
        <v>427</v>
      </c>
      <c r="C689" s="331">
        <v>23243536000133</v>
      </c>
      <c r="D689" s="332" t="s">
        <v>14</v>
      </c>
      <c r="E689" s="332" t="s">
        <v>614</v>
      </c>
      <c r="F689" s="332" t="s">
        <v>1418</v>
      </c>
      <c r="G689" s="333" t="s">
        <v>1418</v>
      </c>
      <c r="H689" s="333" t="s">
        <v>1338</v>
      </c>
      <c r="I689" s="333" t="s">
        <v>34</v>
      </c>
      <c r="J689" s="333" t="s">
        <v>608</v>
      </c>
      <c r="K689" s="334" t="s">
        <v>48</v>
      </c>
      <c r="L689" s="335" t="s">
        <v>1418</v>
      </c>
      <c r="M689" s="335" t="s">
        <v>34</v>
      </c>
      <c r="N689" s="334">
        <v>436615</v>
      </c>
      <c r="O689" s="334" t="s">
        <v>1321</v>
      </c>
      <c r="P689" s="338">
        <v>42789</v>
      </c>
      <c r="Q689" s="339">
        <v>198.52879999999999</v>
      </c>
      <c r="R689" s="339">
        <v>239.64325841999974</v>
      </c>
      <c r="S689" s="334">
        <v>31</v>
      </c>
      <c r="T689" s="336">
        <v>-3.0896147960884912E-3</v>
      </c>
      <c r="U689" s="647">
        <v>-3.0216539124102073E-2</v>
      </c>
      <c r="V689" s="336">
        <v>-5.9098629577885364E-2</v>
      </c>
      <c r="W689" s="647">
        <v>-0.50858778463627141</v>
      </c>
      <c r="X689" s="336">
        <v>-8.5059874316446793E-2</v>
      </c>
      <c r="Y689" s="647">
        <v>-0.55185605904160639</v>
      </c>
      <c r="Z689" s="336">
        <v>-5.8896530846931472E-2</v>
      </c>
      <c r="AA689" s="647">
        <v>-0.30863878240616305</v>
      </c>
      <c r="AB689" s="336">
        <v>0.25426160747038701</v>
      </c>
      <c r="AC689" s="340">
        <v>-0.68944763115825269</v>
      </c>
      <c r="AD689" s="813">
        <v>16929553000163</v>
      </c>
      <c r="AE689" s="337" t="s">
        <v>1760</v>
      </c>
      <c r="AF689" s="787" t="s">
        <v>1736</v>
      </c>
      <c r="AG689" s="341" t="s">
        <v>1437</v>
      </c>
      <c r="AH689" s="341" t="s">
        <v>1742</v>
      </c>
      <c r="AI689" s="341">
        <v>10000</v>
      </c>
      <c r="AJ689" s="341">
        <v>5000</v>
      </c>
      <c r="AK689" s="341">
        <v>10000</v>
      </c>
      <c r="AL689" s="336">
        <v>0.02</v>
      </c>
      <c r="AM689" s="336">
        <v>0.2</v>
      </c>
      <c r="AN689" s="647" t="s">
        <v>666</v>
      </c>
      <c r="AO689" s="334" t="s">
        <v>1324</v>
      </c>
      <c r="AP689" s="337" t="s">
        <v>1739</v>
      </c>
      <c r="AQ689" s="343" t="s">
        <v>659</v>
      </c>
      <c r="AR689" s="336">
        <v>5.0000000000000001E-3</v>
      </c>
      <c r="AS689" s="336">
        <v>5.0000000000000001E-3</v>
      </c>
      <c r="AT689" s="336" t="s">
        <v>1418</v>
      </c>
      <c r="AX689" s="192"/>
      <c r="AY689" s="178"/>
      <c r="AZ689" s="178"/>
      <c r="BA689" s="178"/>
      <c r="BB689" s="794"/>
      <c r="BC689" s="178"/>
      <c r="BD689" s="178"/>
      <c r="BE689" s="178"/>
      <c r="BF689" s="178"/>
      <c r="BG689" s="794"/>
      <c r="BH689" s="180"/>
      <c r="BI689" s="193"/>
      <c r="BJ689" s="193"/>
      <c r="BK689" s="193"/>
      <c r="BL689" s="180"/>
      <c r="BM689" s="180"/>
      <c r="BN689" s="180"/>
      <c r="BO689" s="180"/>
      <c r="BP689" s="180"/>
      <c r="BQ689" s="180"/>
      <c r="BR689" s="180"/>
      <c r="BS689" s="180"/>
      <c r="BT689" s="181"/>
      <c r="BU689" s="182"/>
      <c r="BV689" s="183"/>
      <c r="BW689" s="179"/>
    </row>
    <row r="690" spans="2:75" customFormat="1" ht="18.75">
      <c r="B690" s="330" t="s">
        <v>423</v>
      </c>
      <c r="C690" s="331">
        <v>2162620000152</v>
      </c>
      <c r="D690" s="332" t="s">
        <v>14</v>
      </c>
      <c r="E690" s="332" t="s">
        <v>15</v>
      </c>
      <c r="F690" s="332" t="s">
        <v>17</v>
      </c>
      <c r="G690" s="333" t="s">
        <v>1418</v>
      </c>
      <c r="H690" s="333" t="s">
        <v>34</v>
      </c>
      <c r="I690" s="333" t="s">
        <v>34</v>
      </c>
      <c r="J690" s="333" t="s">
        <v>611</v>
      </c>
      <c r="K690" s="334" t="s">
        <v>49</v>
      </c>
      <c r="L690" s="335" t="s">
        <v>1418</v>
      </c>
      <c r="M690" s="335" t="s">
        <v>34</v>
      </c>
      <c r="N690" s="334">
        <v>174394</v>
      </c>
      <c r="O690" s="334" t="s">
        <v>1321</v>
      </c>
      <c r="P690" s="338">
        <v>35782</v>
      </c>
      <c r="Q690" s="339">
        <v>0</v>
      </c>
      <c r="R690" s="339">
        <v>0</v>
      </c>
      <c r="S690" s="334">
        <v>31</v>
      </c>
      <c r="T690" s="336"/>
      <c r="U690" s="647"/>
      <c r="V690" s="336"/>
      <c r="W690" s="647"/>
      <c r="X690" s="336"/>
      <c r="Y690" s="647"/>
      <c r="Z690" s="336"/>
      <c r="AA690" s="647"/>
      <c r="AB690" s="336"/>
      <c r="AC690" s="340"/>
      <c r="AD690" s="813">
        <v>11904064000133</v>
      </c>
      <c r="AE690" s="337" t="s">
        <v>1798</v>
      </c>
      <c r="AF690" s="787" t="s">
        <v>1778</v>
      </c>
      <c r="AG690" s="341" t="s">
        <v>59</v>
      </c>
      <c r="AH690" s="341" t="s">
        <v>1737</v>
      </c>
      <c r="AI690" s="341">
        <v>20000</v>
      </c>
      <c r="AJ690" s="341">
        <v>10000</v>
      </c>
      <c r="AK690" s="341">
        <v>20000</v>
      </c>
      <c r="AL690" s="336">
        <v>1.95E-2</v>
      </c>
      <c r="AM690" s="336">
        <v>0.2</v>
      </c>
      <c r="AN690" s="647" t="s">
        <v>2219</v>
      </c>
      <c r="AO690" s="334" t="s">
        <v>1324</v>
      </c>
      <c r="AP690" s="337" t="s">
        <v>1757</v>
      </c>
      <c r="AQ690" s="343" t="s">
        <v>664</v>
      </c>
      <c r="AR690" s="336">
        <v>3.8999999999999998E-3</v>
      </c>
      <c r="AS690" s="336">
        <v>3.8999999999999998E-3</v>
      </c>
      <c r="AT690" s="336" t="s">
        <v>1418</v>
      </c>
      <c r="AX690" s="192"/>
      <c r="AY690" s="178"/>
      <c r="AZ690" s="178"/>
      <c r="BA690" s="178"/>
      <c r="BB690" s="794"/>
      <c r="BC690" s="178"/>
      <c r="BD690" s="178"/>
      <c r="BE690" s="178"/>
      <c r="BF690" s="178"/>
      <c r="BG690" s="794"/>
      <c r="BH690" s="180"/>
      <c r="BI690" s="193"/>
      <c r="BJ690" s="193"/>
      <c r="BK690" s="193"/>
      <c r="BL690" s="180"/>
      <c r="BM690" s="180"/>
      <c r="BN690" s="180"/>
      <c r="BO690" s="180"/>
      <c r="BP690" s="180"/>
      <c r="BQ690" s="180"/>
      <c r="BR690" s="180"/>
      <c r="BS690" s="180"/>
      <c r="BT690" s="181"/>
      <c r="BU690" s="182"/>
      <c r="BV690" s="183"/>
      <c r="BW690" s="179"/>
    </row>
    <row r="691" spans="2:75" customFormat="1" ht="18.75">
      <c r="B691" s="330" t="s">
        <v>76</v>
      </c>
      <c r="C691" s="331">
        <v>29044189000104</v>
      </c>
      <c r="D691" s="332" t="s">
        <v>11</v>
      </c>
      <c r="E691" s="332" t="s">
        <v>620</v>
      </c>
      <c r="F691" s="332" t="s">
        <v>663</v>
      </c>
      <c r="G691" s="333" t="s">
        <v>738</v>
      </c>
      <c r="H691" s="333" t="s">
        <v>34</v>
      </c>
      <c r="I691" s="333" t="s">
        <v>1418</v>
      </c>
      <c r="J691" s="333" t="s">
        <v>608</v>
      </c>
      <c r="K691" s="334" t="s">
        <v>48</v>
      </c>
      <c r="L691" s="335" t="s">
        <v>1418</v>
      </c>
      <c r="M691" s="335" t="s">
        <v>34</v>
      </c>
      <c r="N691" s="334">
        <v>462276</v>
      </c>
      <c r="O691" s="334" t="s">
        <v>1321</v>
      </c>
      <c r="P691" s="338">
        <v>43075</v>
      </c>
      <c r="Q691" s="339">
        <v>450.37218407</v>
      </c>
      <c r="R691" s="339">
        <v>345.30034983387969</v>
      </c>
      <c r="S691" s="334">
        <v>31</v>
      </c>
      <c r="T691" s="336">
        <v>0.1196103578465384</v>
      </c>
      <c r="U691" s="647">
        <v>1.1697934195853263</v>
      </c>
      <c r="V691" s="336">
        <v>0.13671424569048352</v>
      </c>
      <c r="W691" s="647">
        <v>1.1765280487986209</v>
      </c>
      <c r="X691" s="336">
        <v>0.2092495323724155</v>
      </c>
      <c r="Y691" s="647">
        <v>1.3575804481175022</v>
      </c>
      <c r="Z691" s="336">
        <v>0.19850076763758961</v>
      </c>
      <c r="AA691" s="647">
        <v>1.0402146671351236</v>
      </c>
      <c r="AB691" s="336">
        <v>3.9318155256872003E-3</v>
      </c>
      <c r="AC691" s="340">
        <v>5.2171349773170856</v>
      </c>
      <c r="AD691" s="813">
        <v>0</v>
      </c>
      <c r="AE691" s="337" t="s">
        <v>1818</v>
      </c>
      <c r="AF691" s="787" t="s">
        <v>1755</v>
      </c>
      <c r="AG691" s="341" t="s">
        <v>1436</v>
      </c>
      <c r="AH691" s="341" t="s">
        <v>1742</v>
      </c>
      <c r="AI691" s="341">
        <v>1000</v>
      </c>
      <c r="AJ691" s="341">
        <v>1000</v>
      </c>
      <c r="AK691" s="341">
        <v>500</v>
      </c>
      <c r="AL691" s="336">
        <v>5.0000000000000001E-3</v>
      </c>
      <c r="AM691" s="336">
        <v>0</v>
      </c>
      <c r="AN691" s="647" t="s">
        <v>64</v>
      </c>
      <c r="AO691" s="334" t="s">
        <v>1324</v>
      </c>
      <c r="AP691" s="337" t="s">
        <v>1744</v>
      </c>
      <c r="AQ691" s="343" t="s">
        <v>669</v>
      </c>
      <c r="AR691" s="336">
        <v>1.33333333333333E-3</v>
      </c>
      <c r="AS691" s="336">
        <v>1.33333333333333E-3</v>
      </c>
      <c r="AT691" s="336" t="s">
        <v>1418</v>
      </c>
      <c r="AX691" s="192"/>
      <c r="AY691" s="178"/>
      <c r="AZ691" s="178"/>
      <c r="BA691" s="178"/>
      <c r="BB691" s="794"/>
      <c r="BC691" s="178"/>
      <c r="BD691" s="178"/>
      <c r="BE691" s="178"/>
      <c r="BF691" s="178"/>
      <c r="BG691" s="794"/>
      <c r="BH691" s="180"/>
      <c r="BI691" s="193"/>
      <c r="BJ691" s="193"/>
      <c r="BK691" s="193"/>
      <c r="BL691" s="180"/>
      <c r="BM691" s="180"/>
      <c r="BN691" s="180"/>
      <c r="BO691" s="180"/>
      <c r="BP691" s="180"/>
      <c r="BQ691" s="180"/>
      <c r="BR691" s="180"/>
      <c r="BS691" s="180"/>
      <c r="BT691" s="181"/>
      <c r="BU691" s="182"/>
      <c r="BV691" s="183"/>
      <c r="BW691" s="179"/>
    </row>
    <row r="692" spans="2:75" customFormat="1" ht="18.75">
      <c r="B692" s="330" t="s">
        <v>79</v>
      </c>
      <c r="C692" s="331">
        <v>30056825000199</v>
      </c>
      <c r="D692" s="332" t="s">
        <v>11</v>
      </c>
      <c r="E692" s="332" t="s">
        <v>620</v>
      </c>
      <c r="F692" s="332" t="s">
        <v>663</v>
      </c>
      <c r="G692" s="333" t="s">
        <v>738</v>
      </c>
      <c r="H692" s="333" t="s">
        <v>34</v>
      </c>
      <c r="I692" s="333" t="s">
        <v>1418</v>
      </c>
      <c r="J692" s="333" t="s">
        <v>608</v>
      </c>
      <c r="K692" s="334" t="s">
        <v>48</v>
      </c>
      <c r="L692" s="335" t="s">
        <v>1418</v>
      </c>
      <c r="M692" s="335" t="s">
        <v>34</v>
      </c>
      <c r="N692" s="334">
        <v>502766</v>
      </c>
      <c r="O692" s="334" t="s">
        <v>1321</v>
      </c>
      <c r="P692" s="338">
        <v>43671</v>
      </c>
      <c r="Q692" s="339">
        <v>0</v>
      </c>
      <c r="R692" s="339">
        <v>0</v>
      </c>
      <c r="S692" s="334">
        <v>31</v>
      </c>
      <c r="T692" s="336"/>
      <c r="U692" s="647"/>
      <c r="V692" s="336"/>
      <c r="W692" s="647"/>
      <c r="X692" s="336"/>
      <c r="Y692" s="647"/>
      <c r="Z692" s="336"/>
      <c r="AA692" s="647"/>
      <c r="AB692" s="336"/>
      <c r="AC692" s="340"/>
      <c r="AD692" s="813">
        <v>0</v>
      </c>
      <c r="AE692" s="337" t="s">
        <v>1801</v>
      </c>
      <c r="AF692" s="787" t="s">
        <v>1801</v>
      </c>
      <c r="AG692" s="341" t="s">
        <v>719</v>
      </c>
      <c r="AH692" s="341" t="s">
        <v>1742</v>
      </c>
      <c r="AI692" s="341">
        <v>1000</v>
      </c>
      <c r="AJ692" s="341">
        <v>0</v>
      </c>
      <c r="AK692" s="341">
        <v>1000</v>
      </c>
      <c r="AL692" s="336">
        <v>6.0000000000000001E-3</v>
      </c>
      <c r="AM692" s="336">
        <v>0</v>
      </c>
      <c r="AN692" s="647" t="s">
        <v>64</v>
      </c>
      <c r="AO692" s="334" t="s">
        <v>1324</v>
      </c>
      <c r="AP692" s="337" t="s">
        <v>1744</v>
      </c>
      <c r="AQ692" s="343" t="s">
        <v>1373</v>
      </c>
      <c r="AR692" s="336">
        <v>8.0000000000000004E-4</v>
      </c>
      <c r="AS692" s="336">
        <v>8.0000000000000004E-4</v>
      </c>
      <c r="AT692" s="336" t="s">
        <v>1418</v>
      </c>
      <c r="AX692" s="192"/>
      <c r="AY692" s="178"/>
      <c r="AZ692" s="178"/>
      <c r="BA692" s="178"/>
      <c r="BB692" s="794"/>
      <c r="BC692" s="178"/>
      <c r="BD692" s="178"/>
      <c r="BE692" s="178"/>
      <c r="BF692" s="178"/>
      <c r="BG692" s="794"/>
      <c r="BH692" s="180"/>
      <c r="BI692" s="193"/>
      <c r="BJ692" s="193"/>
      <c r="BK692" s="193"/>
      <c r="BL692" s="180"/>
      <c r="BM692" s="180"/>
      <c r="BN692" s="180"/>
      <c r="BO692" s="180"/>
      <c r="BP692" s="180"/>
      <c r="BQ692" s="180"/>
      <c r="BR692" s="180"/>
      <c r="BS692" s="180"/>
      <c r="BT692" s="181"/>
      <c r="BU692" s="182"/>
      <c r="BV692" s="183"/>
      <c r="BW692" s="179"/>
    </row>
    <row r="693" spans="2:75" customFormat="1" ht="18.75">
      <c r="B693" s="330" t="s">
        <v>1506</v>
      </c>
      <c r="C693" s="331">
        <v>14091645000191</v>
      </c>
      <c r="D693" s="332" t="s">
        <v>11</v>
      </c>
      <c r="E693" s="332" t="s">
        <v>621</v>
      </c>
      <c r="F693" s="332" t="s">
        <v>663</v>
      </c>
      <c r="G693" s="333" t="s">
        <v>1418</v>
      </c>
      <c r="H693" s="333" t="s">
        <v>34</v>
      </c>
      <c r="I693" s="333" t="s">
        <v>1418</v>
      </c>
      <c r="J693" s="333" t="s">
        <v>608</v>
      </c>
      <c r="K693" s="334" t="s">
        <v>48</v>
      </c>
      <c r="L693" s="335" t="s">
        <v>1418</v>
      </c>
      <c r="M693" s="335" t="s">
        <v>1418</v>
      </c>
      <c r="N693" s="334">
        <v>351164</v>
      </c>
      <c r="O693" s="334" t="s">
        <v>1321</v>
      </c>
      <c r="P693" s="338">
        <v>41564</v>
      </c>
      <c r="Q693" s="339">
        <v>537.74107700000002</v>
      </c>
      <c r="R693" s="339">
        <v>603.60173920400018</v>
      </c>
      <c r="S693" s="334">
        <v>31</v>
      </c>
      <c r="T693" s="336">
        <v>8.6113641910031458E-2</v>
      </c>
      <c r="U693" s="647">
        <v>0.84219438396904112</v>
      </c>
      <c r="V693" s="336">
        <v>0.11944192215819549</v>
      </c>
      <c r="W693" s="647">
        <v>1.027886822706731</v>
      </c>
      <c r="X693" s="336">
        <v>0.16733368684310013</v>
      </c>
      <c r="Y693" s="647">
        <v>1.0856365555231051</v>
      </c>
      <c r="Z693" s="336">
        <v>0.23121594100460174</v>
      </c>
      <c r="AA693" s="647">
        <v>1.211653818626798</v>
      </c>
      <c r="AB693" s="336">
        <v>2.7271982320822123E-2</v>
      </c>
      <c r="AC693" s="340">
        <v>0.11882116719688994</v>
      </c>
      <c r="AD693" s="813">
        <v>0</v>
      </c>
      <c r="AE693" s="337" t="s">
        <v>1790</v>
      </c>
      <c r="AF693" s="787" t="s">
        <v>1790</v>
      </c>
      <c r="AG693" s="341" t="s">
        <v>1439</v>
      </c>
      <c r="AH693" s="341" t="s">
        <v>1742</v>
      </c>
      <c r="AI693" s="341">
        <v>1000000</v>
      </c>
      <c r="AJ693" s="341">
        <v>0</v>
      </c>
      <c r="AK693" s="341">
        <v>1000000</v>
      </c>
      <c r="AL693" s="336">
        <v>2E-3</v>
      </c>
      <c r="AM693" s="336">
        <v>0</v>
      </c>
      <c r="AN693" s="647" t="s">
        <v>2166</v>
      </c>
      <c r="AO693" s="334" t="s">
        <v>1321</v>
      </c>
      <c r="AP693" s="337" t="s">
        <v>1744</v>
      </c>
      <c r="AQ693" s="343" t="s">
        <v>669</v>
      </c>
      <c r="AR693" s="336">
        <v>0</v>
      </c>
      <c r="AS693" s="336">
        <v>0</v>
      </c>
      <c r="AT693" s="336" t="s">
        <v>1418</v>
      </c>
      <c r="AW693" s="192"/>
      <c r="AX693" s="192"/>
      <c r="AY693" s="178"/>
      <c r="AZ693" s="178"/>
      <c r="BA693" s="178"/>
      <c r="BB693" s="794"/>
      <c r="BC693" s="178"/>
      <c r="BD693" s="178"/>
      <c r="BE693" s="178"/>
      <c r="BF693" s="178"/>
      <c r="BG693" s="794"/>
      <c r="BH693" s="180"/>
      <c r="BI693" s="193"/>
      <c r="BJ693" s="193"/>
      <c r="BK693" s="193"/>
      <c r="BL693" s="212"/>
      <c r="BM693" s="180"/>
      <c r="BN693" s="180"/>
      <c r="BO693" s="180"/>
      <c r="BP693" s="180"/>
      <c r="BQ693" s="180"/>
      <c r="BR693" s="180"/>
      <c r="BS693" s="180"/>
      <c r="BT693" s="181"/>
      <c r="BU693" s="182"/>
      <c r="BV693" s="183"/>
      <c r="BW693" s="179"/>
    </row>
    <row r="694" spans="2:75" customFormat="1" ht="18.75">
      <c r="B694" s="330" t="s">
        <v>1291</v>
      </c>
      <c r="C694" s="331">
        <v>44315854000132</v>
      </c>
      <c r="D694" s="332" t="s">
        <v>11</v>
      </c>
      <c r="E694" s="332" t="s">
        <v>621</v>
      </c>
      <c r="F694" s="332" t="s">
        <v>663</v>
      </c>
      <c r="G694" s="333" t="s">
        <v>865</v>
      </c>
      <c r="H694" s="333" t="s">
        <v>34</v>
      </c>
      <c r="I694" s="333" t="s">
        <v>1418</v>
      </c>
      <c r="J694" s="333" t="s">
        <v>608</v>
      </c>
      <c r="K694" s="334" t="s">
        <v>48</v>
      </c>
      <c r="L694" s="335" t="s">
        <v>1418</v>
      </c>
      <c r="M694" s="335" t="s">
        <v>34</v>
      </c>
      <c r="N694" s="334">
        <v>629588</v>
      </c>
      <c r="O694" s="334" t="s">
        <v>1321</v>
      </c>
      <c r="P694" s="338">
        <v>44560</v>
      </c>
      <c r="Q694" s="339"/>
      <c r="R694" s="339"/>
      <c r="S694" s="334">
        <v>31</v>
      </c>
      <c r="T694" s="336"/>
      <c r="U694" s="647"/>
      <c r="V694" s="336"/>
      <c r="W694" s="647"/>
      <c r="X694" s="336"/>
      <c r="Y694" s="647"/>
      <c r="Z694" s="336"/>
      <c r="AA694" s="647"/>
      <c r="AB694" s="336"/>
      <c r="AC694" s="340"/>
      <c r="AD694" s="813">
        <v>40142060000163</v>
      </c>
      <c r="AE694" s="337" t="s">
        <v>1745</v>
      </c>
      <c r="AF694" s="787" t="s">
        <v>1746</v>
      </c>
      <c r="AG694" s="341" t="s">
        <v>719</v>
      </c>
      <c r="AH694" s="341" t="s">
        <v>1742</v>
      </c>
      <c r="AI694" s="341">
        <v>10000</v>
      </c>
      <c r="AJ694" s="341">
        <v>1000</v>
      </c>
      <c r="AK694" s="341">
        <v>0</v>
      </c>
      <c r="AL694" s="336">
        <v>3.4999999999999996E-3</v>
      </c>
      <c r="AM694" s="336">
        <v>0.2</v>
      </c>
      <c r="AN694" s="647" t="s">
        <v>636</v>
      </c>
      <c r="AO694" s="334" t="s">
        <v>1324</v>
      </c>
      <c r="AP694" s="337" t="s">
        <v>1744</v>
      </c>
      <c r="AQ694" s="343" t="s">
        <v>675</v>
      </c>
      <c r="AR694" s="336">
        <v>9.33333333333333E-4</v>
      </c>
      <c r="AS694" s="336">
        <v>9.33333333333333E-4</v>
      </c>
      <c r="AT694" s="336" t="s">
        <v>1418</v>
      </c>
      <c r="AW694" s="192"/>
      <c r="AX694" s="192"/>
      <c r="AY694" s="178"/>
      <c r="AZ694" s="178"/>
      <c r="BA694" s="178"/>
      <c r="BB694" s="794"/>
      <c r="BC694" s="178"/>
      <c r="BD694" s="178"/>
      <c r="BE694" s="178"/>
      <c r="BF694" s="178"/>
      <c r="BG694" s="794"/>
      <c r="BH694" s="180"/>
      <c r="BI694" s="193"/>
      <c r="BJ694" s="193"/>
      <c r="BK694" s="193"/>
      <c r="BL694" s="212"/>
      <c r="BM694" s="180"/>
      <c r="BN694" s="180"/>
      <c r="BO694" s="180"/>
      <c r="BP694" s="180"/>
      <c r="BQ694" s="180"/>
      <c r="BR694" s="180"/>
      <c r="BS694" s="180"/>
      <c r="BT694" s="181"/>
      <c r="BU694" s="182"/>
      <c r="BV694" s="183"/>
      <c r="BW694" s="179"/>
    </row>
    <row r="695" spans="2:75" customFormat="1" ht="18.75">
      <c r="B695" s="330" t="s">
        <v>143</v>
      </c>
      <c r="C695" s="331">
        <v>33342285000106</v>
      </c>
      <c r="D695" s="332" t="s">
        <v>11</v>
      </c>
      <c r="E695" s="332" t="s">
        <v>620</v>
      </c>
      <c r="F695" s="332" t="s">
        <v>663</v>
      </c>
      <c r="G695" s="333" t="s">
        <v>738</v>
      </c>
      <c r="H695" s="333" t="s">
        <v>34</v>
      </c>
      <c r="I695" s="333" t="s">
        <v>1418</v>
      </c>
      <c r="J695" s="333" t="s">
        <v>608</v>
      </c>
      <c r="K695" s="334" t="s">
        <v>48</v>
      </c>
      <c r="L695" s="335" t="s">
        <v>1418</v>
      </c>
      <c r="M695" s="335" t="s">
        <v>34</v>
      </c>
      <c r="N695" s="334">
        <v>505501</v>
      </c>
      <c r="O695" s="334" t="s">
        <v>1321</v>
      </c>
      <c r="P695" s="338">
        <v>43705</v>
      </c>
      <c r="Q695" s="339">
        <v>19.092255219999998</v>
      </c>
      <c r="R695" s="339">
        <v>30.484948175258964</v>
      </c>
      <c r="S695" s="334">
        <v>31</v>
      </c>
      <c r="T695" s="336">
        <v>0.11650841179623606</v>
      </c>
      <c r="U695" s="647">
        <v>1.1394562803702764</v>
      </c>
      <c r="V695" s="336">
        <v>0.13126384493250387</v>
      </c>
      <c r="W695" s="647">
        <v>1.1296232852418362</v>
      </c>
      <c r="X695" s="336">
        <v>0.20079554660071097</v>
      </c>
      <c r="Y695" s="647">
        <v>1.3027322213988719</v>
      </c>
      <c r="Z695" s="336">
        <v>0.20701478897154502</v>
      </c>
      <c r="AA695" s="647">
        <v>1.0848311689919388</v>
      </c>
      <c r="AB695" s="336">
        <v>2.3328662519220933E-3</v>
      </c>
      <c r="AC695" s="340">
        <v>6.4566117037490693</v>
      </c>
      <c r="AD695" s="813">
        <v>0</v>
      </c>
      <c r="AE695" s="337" t="s">
        <v>1995</v>
      </c>
      <c r="AF695" s="787" t="s">
        <v>1736</v>
      </c>
      <c r="AG695" s="341" t="s">
        <v>1437</v>
      </c>
      <c r="AH695" s="341" t="s">
        <v>1742</v>
      </c>
      <c r="AI695" s="341">
        <v>1000</v>
      </c>
      <c r="AJ695" s="341">
        <v>1000</v>
      </c>
      <c r="AK695" s="341">
        <v>1000</v>
      </c>
      <c r="AL695" s="336">
        <v>3.4999999999999996E-3</v>
      </c>
      <c r="AM695" s="336">
        <v>0</v>
      </c>
      <c r="AN695" s="647" t="s">
        <v>34</v>
      </c>
      <c r="AO695" s="334" t="s">
        <v>1324</v>
      </c>
      <c r="AP695" s="337" t="s">
        <v>1744</v>
      </c>
      <c r="AQ695" s="343" t="s">
        <v>662</v>
      </c>
      <c r="AR695" s="336">
        <v>9.33333333333333E-4</v>
      </c>
      <c r="AS695" s="336">
        <v>9.33333333333333E-4</v>
      </c>
      <c r="AT695" s="336" t="s">
        <v>1418</v>
      </c>
      <c r="AW695" s="192"/>
      <c r="AX695" s="192"/>
      <c r="AY695" s="178"/>
      <c r="AZ695" s="178"/>
      <c r="BA695" s="178"/>
      <c r="BB695" s="794"/>
      <c r="BC695" s="178"/>
      <c r="BD695" s="178"/>
      <c r="BE695" s="178"/>
      <c r="BF695" s="178"/>
      <c r="BG695" s="794"/>
      <c r="BH695" s="180"/>
      <c r="BI695" s="193"/>
      <c r="BJ695" s="193"/>
      <c r="BK695" s="193"/>
      <c r="BL695" s="212"/>
      <c r="BM695" s="180"/>
      <c r="BN695" s="180"/>
      <c r="BO695" s="180"/>
      <c r="BP695" s="180"/>
      <c r="BQ695" s="180"/>
      <c r="BR695" s="180"/>
      <c r="BS695" s="180"/>
      <c r="BT695" s="181"/>
      <c r="BU695" s="182"/>
      <c r="BV695" s="183"/>
      <c r="BW695" s="179"/>
    </row>
    <row r="696" spans="2:75" customFormat="1" ht="18.75">
      <c r="B696" s="330" t="s">
        <v>834</v>
      </c>
      <c r="C696" s="331">
        <v>42730970000192</v>
      </c>
      <c r="D696" s="332" t="s">
        <v>11</v>
      </c>
      <c r="E696" s="332" t="s">
        <v>620</v>
      </c>
      <c r="F696" s="332" t="s">
        <v>663</v>
      </c>
      <c r="G696" s="333" t="s">
        <v>738</v>
      </c>
      <c r="H696" s="333" t="s">
        <v>34</v>
      </c>
      <c r="I696" s="333" t="s">
        <v>1418</v>
      </c>
      <c r="J696" s="333" t="s">
        <v>1418</v>
      </c>
      <c r="K696" s="334" t="s">
        <v>48</v>
      </c>
      <c r="L696" s="335" t="s">
        <v>1418</v>
      </c>
      <c r="M696" s="335" t="s">
        <v>34</v>
      </c>
      <c r="N696" s="334">
        <v>613657</v>
      </c>
      <c r="O696" s="334" t="s">
        <v>1321</v>
      </c>
      <c r="P696" s="338">
        <v>44456</v>
      </c>
      <c r="Q696" s="339"/>
      <c r="R696" s="339"/>
      <c r="S696" s="334">
        <v>31</v>
      </c>
      <c r="T696" s="336"/>
      <c r="U696" s="647"/>
      <c r="V696" s="336"/>
      <c r="W696" s="647"/>
      <c r="X696" s="336"/>
      <c r="Y696" s="647"/>
      <c r="Z696" s="336"/>
      <c r="AA696" s="647"/>
      <c r="AB696" s="336"/>
      <c r="AC696" s="340"/>
      <c r="AD696" s="813">
        <v>0</v>
      </c>
      <c r="AE696" s="337" t="s">
        <v>1758</v>
      </c>
      <c r="AF696" s="787" t="s">
        <v>1755</v>
      </c>
      <c r="AG696" s="341" t="s">
        <v>1436</v>
      </c>
      <c r="AH696" s="341" t="s">
        <v>1737</v>
      </c>
      <c r="AI696" s="341">
        <v>5000</v>
      </c>
      <c r="AJ696" s="341">
        <v>1000</v>
      </c>
      <c r="AK696" s="341">
        <v>1000</v>
      </c>
      <c r="AL696" s="336">
        <v>5.0000000000000001E-3</v>
      </c>
      <c r="AM696" s="336">
        <v>0.2</v>
      </c>
      <c r="AN696" s="647" t="s">
        <v>2152</v>
      </c>
      <c r="AO696" s="334" t="s">
        <v>1324</v>
      </c>
      <c r="AP696" s="337" t="s">
        <v>1744</v>
      </c>
      <c r="AQ696" s="343" t="s">
        <v>675</v>
      </c>
      <c r="AR696" s="336">
        <v>1.66666666666667E-3</v>
      </c>
      <c r="AS696" s="336">
        <v>1.66666666666667E-3</v>
      </c>
      <c r="AT696" s="336" t="s">
        <v>1418</v>
      </c>
      <c r="AW696" s="192"/>
      <c r="AX696" s="192"/>
      <c r="AY696" s="178"/>
      <c r="AZ696" s="178"/>
      <c r="BA696" s="178"/>
      <c r="BB696" s="794"/>
      <c r="BC696" s="178"/>
      <c r="BD696" s="178"/>
      <c r="BE696" s="178"/>
      <c r="BF696" s="178"/>
      <c r="BG696" s="794"/>
      <c r="BH696" s="180"/>
      <c r="BI696" s="193"/>
      <c r="BJ696" s="193"/>
      <c r="BK696" s="193"/>
      <c r="BL696" s="212"/>
      <c r="BM696" s="180"/>
      <c r="BN696" s="180"/>
      <c r="BO696" s="180"/>
      <c r="BP696" s="180"/>
      <c r="BQ696" s="180"/>
      <c r="BR696" s="180"/>
      <c r="BS696" s="180"/>
      <c r="BT696" s="181"/>
      <c r="BU696" s="182"/>
      <c r="BV696" s="183"/>
      <c r="BW696" s="179"/>
    </row>
    <row r="697" spans="2:75" customFormat="1" ht="18.75">
      <c r="B697" s="330" t="s">
        <v>842</v>
      </c>
      <c r="C697" s="331">
        <v>22232878000195</v>
      </c>
      <c r="D697" s="332" t="s">
        <v>11</v>
      </c>
      <c r="E697" s="332" t="s">
        <v>620</v>
      </c>
      <c r="F697" s="332" t="s">
        <v>663</v>
      </c>
      <c r="G697" s="333" t="s">
        <v>738</v>
      </c>
      <c r="H697" s="333" t="s">
        <v>34</v>
      </c>
      <c r="I697" s="333" t="s">
        <v>1418</v>
      </c>
      <c r="J697" s="333" t="s">
        <v>608</v>
      </c>
      <c r="K697" s="334" t="s">
        <v>48</v>
      </c>
      <c r="L697" s="335" t="s">
        <v>1418</v>
      </c>
      <c r="M697" s="335" t="s">
        <v>34</v>
      </c>
      <c r="N697" s="334">
        <v>400513</v>
      </c>
      <c r="O697" s="334" t="s">
        <v>1321</v>
      </c>
      <c r="P697" s="338">
        <v>42186</v>
      </c>
      <c r="Q697" s="339">
        <v>996.24066200000004</v>
      </c>
      <c r="R697" s="339">
        <v>807.10531305577695</v>
      </c>
      <c r="S697" s="334">
        <v>31</v>
      </c>
      <c r="T697" s="336">
        <v>0.12238983019401939</v>
      </c>
      <c r="U697" s="647">
        <v>1.1969767548795343</v>
      </c>
      <c r="V697" s="336">
        <v>0.13679959645998396</v>
      </c>
      <c r="W697" s="647">
        <v>1.1772625558267411</v>
      </c>
      <c r="X697" s="336">
        <v>0.22731632785680023</v>
      </c>
      <c r="Y697" s="647">
        <v>1.4747951822755967</v>
      </c>
      <c r="Z697" s="336">
        <v>0.22124161215659499</v>
      </c>
      <c r="AA697" s="647">
        <v>1.1593847856854824</v>
      </c>
      <c r="AB697" s="336">
        <v>5.2621970638651637E-3</v>
      </c>
      <c r="AC697" s="340">
        <v>3.9143655820810026</v>
      </c>
      <c r="AD697" s="813">
        <v>0</v>
      </c>
      <c r="AE697" s="337" t="s">
        <v>1758</v>
      </c>
      <c r="AF697" s="787" t="s">
        <v>1755</v>
      </c>
      <c r="AG697" s="341" t="s">
        <v>1436</v>
      </c>
      <c r="AH697" s="341" t="s">
        <v>1742</v>
      </c>
      <c r="AI697" s="341">
        <v>0</v>
      </c>
      <c r="AJ697" s="341">
        <v>0</v>
      </c>
      <c r="AK697" s="341">
        <v>0</v>
      </c>
      <c r="AL697" s="336">
        <v>3.0000000000000001E-3</v>
      </c>
      <c r="AM697" s="336">
        <v>0.2</v>
      </c>
      <c r="AN697" s="647" t="s">
        <v>34</v>
      </c>
      <c r="AO697" s="334" t="s">
        <v>1324</v>
      </c>
      <c r="AP697" s="337" t="s">
        <v>1744</v>
      </c>
      <c r="AQ697" s="343" t="s">
        <v>675</v>
      </c>
      <c r="AR697" s="336">
        <v>1.0499999999999999E-3</v>
      </c>
      <c r="AS697" s="336">
        <v>1.0499999999999999E-3</v>
      </c>
      <c r="AT697" s="336" t="s">
        <v>1418</v>
      </c>
      <c r="AW697" s="192"/>
      <c r="AX697" s="192"/>
      <c r="AY697" s="178"/>
      <c r="AZ697" s="178"/>
      <c r="BA697" s="178"/>
      <c r="BB697" s="794"/>
      <c r="BC697" s="178"/>
      <c r="BD697" s="178"/>
      <c r="BE697" s="178"/>
      <c r="BF697" s="178"/>
      <c r="BG697" s="794"/>
      <c r="BH697" s="180"/>
      <c r="BI697" s="193"/>
      <c r="BJ697" s="193"/>
      <c r="BK697" s="193"/>
      <c r="BL697" s="212"/>
      <c r="BM697" s="180"/>
      <c r="BN697" s="180"/>
      <c r="BO697" s="180"/>
      <c r="BP697" s="180"/>
      <c r="BQ697" s="180"/>
      <c r="BR697" s="180"/>
      <c r="BS697" s="180"/>
      <c r="BT697" s="181"/>
      <c r="BU697" s="182"/>
      <c r="BV697" s="183"/>
      <c r="BW697" s="179"/>
    </row>
    <row r="698" spans="2:75" customFormat="1" ht="18.75">
      <c r="B698" s="330" t="s">
        <v>844</v>
      </c>
      <c r="C698" s="331">
        <v>14171644000157</v>
      </c>
      <c r="D698" s="332" t="s">
        <v>11</v>
      </c>
      <c r="E698" s="332" t="s">
        <v>620</v>
      </c>
      <c r="F698" s="332" t="s">
        <v>663</v>
      </c>
      <c r="G698" s="333" t="s">
        <v>738</v>
      </c>
      <c r="H698" s="333" t="s">
        <v>34</v>
      </c>
      <c r="I698" s="333" t="s">
        <v>1418</v>
      </c>
      <c r="J698" s="333" t="s">
        <v>608</v>
      </c>
      <c r="K698" s="334" t="s">
        <v>48</v>
      </c>
      <c r="L698" s="335" t="s">
        <v>1418</v>
      </c>
      <c r="M698" s="335" t="s">
        <v>34</v>
      </c>
      <c r="N698" s="334">
        <v>293075</v>
      </c>
      <c r="O698" s="334" t="s">
        <v>1321</v>
      </c>
      <c r="P698" s="338">
        <v>40901</v>
      </c>
      <c r="Q698" s="339">
        <v>2507.6349970000001</v>
      </c>
      <c r="R698" s="339">
        <v>1803.7342176095613</v>
      </c>
      <c r="S698" s="334">
        <v>31</v>
      </c>
      <c r="T698" s="336">
        <v>0.11789454864235194</v>
      </c>
      <c r="U698" s="647">
        <v>1.1530127464692368</v>
      </c>
      <c r="V698" s="336">
        <v>0.13185628797462678</v>
      </c>
      <c r="W698" s="647">
        <v>1.1347216994769644</v>
      </c>
      <c r="X698" s="336">
        <v>0.21704255053868615</v>
      </c>
      <c r="Y698" s="647">
        <v>1.4081404134106348</v>
      </c>
      <c r="Z698" s="336">
        <v>0.20613223921448509</v>
      </c>
      <c r="AA698" s="647">
        <v>1.0802062941730848</v>
      </c>
      <c r="AB698" s="336">
        <v>2.4403707626734703E-3</v>
      </c>
      <c r="AC698" s="340">
        <v>6.4149492474717862</v>
      </c>
      <c r="AD698" s="813">
        <v>14557317000138</v>
      </c>
      <c r="AE698" s="337" t="s">
        <v>1758</v>
      </c>
      <c r="AF698" s="787" t="s">
        <v>1755</v>
      </c>
      <c r="AG698" s="341" t="s">
        <v>1436</v>
      </c>
      <c r="AH698" s="341" t="s">
        <v>1742</v>
      </c>
      <c r="AI698" s="341">
        <v>5000</v>
      </c>
      <c r="AJ698" s="341">
        <v>1000</v>
      </c>
      <c r="AK698" s="341">
        <v>1000</v>
      </c>
      <c r="AL698" s="336">
        <v>5.0000000000000001E-3</v>
      </c>
      <c r="AM698" s="336">
        <v>0.2</v>
      </c>
      <c r="AN698" s="647" t="s">
        <v>2152</v>
      </c>
      <c r="AO698" s="334" t="s">
        <v>1324</v>
      </c>
      <c r="AP698" s="337" t="s">
        <v>1744</v>
      </c>
      <c r="AQ698" s="343" t="s">
        <v>675</v>
      </c>
      <c r="AR698" s="336">
        <v>1.75E-3</v>
      </c>
      <c r="AS698" s="336">
        <v>1.75E-3</v>
      </c>
      <c r="AT698" s="336" t="s">
        <v>1418</v>
      </c>
      <c r="AW698" s="192"/>
      <c r="AX698" s="192"/>
      <c r="AY698" s="178"/>
      <c r="AZ698" s="178"/>
      <c r="BA698" s="178"/>
      <c r="BB698" s="794"/>
      <c r="BC698" s="178"/>
      <c r="BD698" s="178"/>
      <c r="BE698" s="178"/>
      <c r="BF698" s="178"/>
      <c r="BG698" s="794"/>
      <c r="BH698" s="180"/>
      <c r="BI698" s="193"/>
      <c r="BJ698" s="193"/>
      <c r="BK698" s="193"/>
      <c r="BL698" s="212"/>
      <c r="BM698" s="180"/>
      <c r="BN698" s="180"/>
      <c r="BO698" s="180"/>
      <c r="BP698" s="180"/>
      <c r="BQ698" s="180"/>
      <c r="BR698" s="180"/>
      <c r="BS698" s="180"/>
      <c r="BT698" s="181"/>
      <c r="BU698" s="182"/>
      <c r="BV698" s="183"/>
      <c r="BW698" s="179"/>
    </row>
    <row r="699" spans="2:75" customFormat="1" ht="18.75">
      <c r="B699" s="330" t="s">
        <v>160</v>
      </c>
      <c r="C699" s="331">
        <v>23714047000112</v>
      </c>
      <c r="D699" s="332" t="s">
        <v>11</v>
      </c>
      <c r="E699" s="332" t="s">
        <v>620</v>
      </c>
      <c r="F699" s="332" t="s">
        <v>663</v>
      </c>
      <c r="G699" s="333" t="s">
        <v>738</v>
      </c>
      <c r="H699" s="333" t="s">
        <v>34</v>
      </c>
      <c r="I699" s="333" t="s">
        <v>1304</v>
      </c>
      <c r="J699" s="333" t="s">
        <v>608</v>
      </c>
      <c r="K699" s="334" t="s">
        <v>48</v>
      </c>
      <c r="L699" s="335" t="s">
        <v>1418</v>
      </c>
      <c r="M699" s="335" t="s">
        <v>34</v>
      </c>
      <c r="N699" s="334">
        <v>474045</v>
      </c>
      <c r="O699" s="334" t="s">
        <v>1321</v>
      </c>
      <c r="P699" s="338">
        <v>42303</v>
      </c>
      <c r="Q699" s="339">
        <v>254.85631182</v>
      </c>
      <c r="R699" s="339">
        <v>130.60034508432014</v>
      </c>
      <c r="S699" s="334">
        <v>31</v>
      </c>
      <c r="T699" s="336">
        <v>0.12861290790276514</v>
      </c>
      <c r="U699" s="647">
        <v>1.2578386692180807</v>
      </c>
      <c r="V699" s="336">
        <v>0.14595081938635257</v>
      </c>
      <c r="W699" s="647">
        <v>1.2560156543008902</v>
      </c>
      <c r="X699" s="336">
        <v>0.23383455320635571</v>
      </c>
      <c r="Y699" s="647">
        <v>1.5170844776955321</v>
      </c>
      <c r="Z699" s="336">
        <v>0.21086920194665648</v>
      </c>
      <c r="AA699" s="647">
        <v>1.1050296647339151</v>
      </c>
      <c r="AB699" s="336">
        <v>1.2218293494196892E-2</v>
      </c>
      <c r="AC699" s="340">
        <v>2.4348233256485168</v>
      </c>
      <c r="AD699" s="813">
        <v>0</v>
      </c>
      <c r="AE699" s="337" t="s">
        <v>1857</v>
      </c>
      <c r="AF699" s="787" t="s">
        <v>1857</v>
      </c>
      <c r="AG699" s="341" t="s">
        <v>719</v>
      </c>
      <c r="AH699" s="341" t="s">
        <v>1737</v>
      </c>
      <c r="AI699" s="341">
        <v>1000</v>
      </c>
      <c r="AJ699" s="341">
        <v>1000</v>
      </c>
      <c r="AK699" s="341">
        <v>1000</v>
      </c>
      <c r="AL699" s="336">
        <v>2.5000000000000001E-3</v>
      </c>
      <c r="AM699" s="336">
        <v>0.2</v>
      </c>
      <c r="AN699" s="647" t="s">
        <v>64</v>
      </c>
      <c r="AO699" s="334" t="s">
        <v>1324</v>
      </c>
      <c r="AP699" s="337" t="s">
        <v>1744</v>
      </c>
      <c r="AQ699" s="343" t="s">
        <v>662</v>
      </c>
      <c r="AR699" s="336">
        <v>1.5E-3</v>
      </c>
      <c r="AS699" s="336">
        <v>1.5E-3</v>
      </c>
      <c r="AT699" s="336" t="s">
        <v>1418</v>
      </c>
      <c r="AX699" s="192"/>
      <c r="AY699" s="178"/>
      <c r="AZ699" s="178"/>
      <c r="BA699" s="178"/>
      <c r="BB699" s="794"/>
      <c r="BC699" s="178"/>
      <c r="BD699" s="178"/>
      <c r="BE699" s="178"/>
      <c r="BF699" s="178"/>
      <c r="BG699" s="794"/>
      <c r="BH699" s="180"/>
      <c r="BI699" s="193"/>
      <c r="BJ699" s="193"/>
      <c r="BK699" s="193"/>
      <c r="BL699" s="180"/>
      <c r="BM699" s="180"/>
      <c r="BN699" s="180"/>
      <c r="BO699" s="180"/>
      <c r="BP699" s="180"/>
      <c r="BQ699" s="180"/>
      <c r="BR699" s="180"/>
      <c r="BS699" s="180"/>
      <c r="BT699" s="181"/>
      <c r="BU699" s="182"/>
      <c r="BV699" s="183"/>
      <c r="BW699" s="179"/>
    </row>
    <row r="700" spans="2:75" customFormat="1" ht="18.75">
      <c r="B700" s="330" t="s">
        <v>161</v>
      </c>
      <c r="C700" s="331">
        <v>11447124000136</v>
      </c>
      <c r="D700" s="332" t="s">
        <v>11</v>
      </c>
      <c r="E700" s="332" t="s">
        <v>620</v>
      </c>
      <c r="F700" s="332" t="s">
        <v>663</v>
      </c>
      <c r="G700" s="333" t="s">
        <v>738</v>
      </c>
      <c r="H700" s="333" t="s">
        <v>34</v>
      </c>
      <c r="I700" s="333" t="s">
        <v>1304</v>
      </c>
      <c r="J700" s="333" t="s">
        <v>608</v>
      </c>
      <c r="K700" s="334" t="s">
        <v>48</v>
      </c>
      <c r="L700" s="335" t="s">
        <v>1418</v>
      </c>
      <c r="M700" s="335" t="s">
        <v>34</v>
      </c>
      <c r="N700" s="334">
        <v>284211</v>
      </c>
      <c r="O700" s="334" t="s">
        <v>1321</v>
      </c>
      <c r="P700" s="338">
        <v>40169</v>
      </c>
      <c r="Q700" s="339">
        <v>741.88847999999996</v>
      </c>
      <c r="R700" s="339">
        <v>637.6915902640003</v>
      </c>
      <c r="S700" s="334">
        <v>31</v>
      </c>
      <c r="T700" s="336">
        <v>0.12537460673100509</v>
      </c>
      <c r="U700" s="647">
        <v>1.2261679722185734</v>
      </c>
      <c r="V700" s="336">
        <v>0.14353693160622205</v>
      </c>
      <c r="W700" s="647">
        <v>1.2352423496197857</v>
      </c>
      <c r="X700" s="336">
        <v>0.23497355111504592</v>
      </c>
      <c r="Y700" s="647">
        <v>1.5244741300104176</v>
      </c>
      <c r="Z700" s="336">
        <v>0.20842126961313623</v>
      </c>
      <c r="AA700" s="647">
        <v>1.0922016281082276</v>
      </c>
      <c r="AB700" s="336">
        <v>6.8795784048241672E-3</v>
      </c>
      <c r="AC700" s="340">
        <v>3.9734263657771702</v>
      </c>
      <c r="AD700" s="813">
        <v>0</v>
      </c>
      <c r="AE700" s="337" t="s">
        <v>1857</v>
      </c>
      <c r="AF700" s="787" t="s">
        <v>1857</v>
      </c>
      <c r="AG700" s="341" t="s">
        <v>719</v>
      </c>
      <c r="AH700" s="341" t="s">
        <v>1742</v>
      </c>
      <c r="AI700" s="341">
        <v>1000</v>
      </c>
      <c r="AJ700" s="341">
        <v>1000</v>
      </c>
      <c r="AK700" s="341">
        <v>1000</v>
      </c>
      <c r="AL700" s="336">
        <v>9.0000000000000011E-3</v>
      </c>
      <c r="AM700" s="336">
        <v>0</v>
      </c>
      <c r="AN700" s="647" t="s">
        <v>64</v>
      </c>
      <c r="AO700" s="334" t="s">
        <v>1324</v>
      </c>
      <c r="AP700" s="337" t="s">
        <v>1744</v>
      </c>
      <c r="AQ700" s="343" t="s">
        <v>662</v>
      </c>
      <c r="AR700" s="336">
        <v>1.5E-3</v>
      </c>
      <c r="AS700" s="336">
        <v>1.5E-3</v>
      </c>
      <c r="AT700" s="336" t="s">
        <v>1418</v>
      </c>
      <c r="AW700" s="192"/>
      <c r="AX700" s="192"/>
      <c r="AY700" s="178"/>
      <c r="AZ700" s="178"/>
      <c r="BA700" s="178"/>
      <c r="BB700" s="794"/>
      <c r="BC700" s="178"/>
      <c r="BD700" s="178"/>
      <c r="BE700" s="178"/>
      <c r="BF700" s="178"/>
      <c r="BG700" s="794"/>
      <c r="BH700" s="180"/>
      <c r="BI700" s="193"/>
      <c r="BJ700" s="193"/>
      <c r="BK700" s="193"/>
      <c r="BL700" s="212"/>
      <c r="BM700" s="180"/>
      <c r="BN700" s="180"/>
      <c r="BO700" s="180"/>
      <c r="BP700" s="180"/>
      <c r="BQ700" s="180"/>
      <c r="BR700" s="180"/>
      <c r="BS700" s="180"/>
      <c r="BT700" s="181"/>
      <c r="BU700" s="182"/>
      <c r="BV700" s="183"/>
      <c r="BW700" s="179"/>
    </row>
    <row r="701" spans="2:75" customFormat="1" ht="18.75">
      <c r="B701" s="330" t="s">
        <v>480</v>
      </c>
      <c r="C701" s="331">
        <v>42847342000191</v>
      </c>
      <c r="D701" s="332" t="s">
        <v>11</v>
      </c>
      <c r="E701" s="332" t="s">
        <v>620</v>
      </c>
      <c r="F701" s="332" t="s">
        <v>663</v>
      </c>
      <c r="G701" s="333" t="s">
        <v>738</v>
      </c>
      <c r="H701" s="333" t="s">
        <v>34</v>
      </c>
      <c r="I701" s="333" t="s">
        <v>1418</v>
      </c>
      <c r="J701" s="333" t="s">
        <v>1418</v>
      </c>
      <c r="K701" s="334" t="s">
        <v>48</v>
      </c>
      <c r="L701" s="335" t="s">
        <v>1418</v>
      </c>
      <c r="M701" s="335" t="s">
        <v>1415</v>
      </c>
      <c r="N701" s="334">
        <v>614548</v>
      </c>
      <c r="O701" s="334" t="s">
        <v>1321</v>
      </c>
      <c r="P701" s="338">
        <v>44459</v>
      </c>
      <c r="Q701" s="339"/>
      <c r="R701" s="339"/>
      <c r="S701" s="334">
        <v>31</v>
      </c>
      <c r="T701" s="336"/>
      <c r="U701" s="647"/>
      <c r="V701" s="336"/>
      <c r="W701" s="647"/>
      <c r="X701" s="336"/>
      <c r="Y701" s="647"/>
      <c r="Z701" s="336"/>
      <c r="AA701" s="647"/>
      <c r="AB701" s="336"/>
      <c r="AC701" s="340"/>
      <c r="AD701" s="813">
        <v>0</v>
      </c>
      <c r="AE701" s="337" t="s">
        <v>1858</v>
      </c>
      <c r="AF701" s="787" t="s">
        <v>1755</v>
      </c>
      <c r="AG701" s="341" t="s">
        <v>1436</v>
      </c>
      <c r="AH701" s="341" t="s">
        <v>2156</v>
      </c>
      <c r="AI701" s="341">
        <v>1000</v>
      </c>
      <c r="AJ701" s="341">
        <v>0</v>
      </c>
      <c r="AK701" s="341">
        <v>0</v>
      </c>
      <c r="AL701" s="336">
        <v>5.5000000000000005E-3</v>
      </c>
      <c r="AM701" s="336">
        <v>0.15</v>
      </c>
      <c r="AN701" s="647" t="s">
        <v>64</v>
      </c>
      <c r="AO701" s="334" t="s">
        <v>1324</v>
      </c>
      <c r="AP701" s="337" t="s">
        <v>1757</v>
      </c>
      <c r="AQ701" s="343" t="s">
        <v>668</v>
      </c>
      <c r="AR701" s="336">
        <v>0</v>
      </c>
      <c r="AS701" s="336">
        <v>0</v>
      </c>
      <c r="AT701" s="336" t="s">
        <v>1418</v>
      </c>
      <c r="AX701" s="192"/>
      <c r="AY701" s="178"/>
      <c r="AZ701" s="178"/>
      <c r="BA701" s="178"/>
      <c r="BB701" s="794"/>
      <c r="BC701" s="178"/>
      <c r="BD701" s="178"/>
      <c r="BE701" s="178"/>
      <c r="BF701" s="178"/>
      <c r="BG701" s="794"/>
      <c r="BH701" s="180"/>
      <c r="BI701" s="193"/>
      <c r="BJ701" s="193"/>
      <c r="BK701" s="193"/>
      <c r="BL701" s="180"/>
      <c r="BM701" s="180"/>
      <c r="BN701" s="180"/>
      <c r="BO701" s="180"/>
      <c r="BP701" s="180"/>
      <c r="BQ701" s="180"/>
      <c r="BR701" s="180"/>
      <c r="BS701" s="180"/>
      <c r="BT701" s="181"/>
      <c r="BU701" s="182"/>
      <c r="BV701" s="183"/>
      <c r="BW701" s="179"/>
    </row>
    <row r="702" spans="2:75" customFormat="1" ht="18.75">
      <c r="B702" s="330" t="s">
        <v>169</v>
      </c>
      <c r="C702" s="331">
        <v>11447136000160</v>
      </c>
      <c r="D702" s="332" t="s">
        <v>11</v>
      </c>
      <c r="E702" s="332" t="s">
        <v>620</v>
      </c>
      <c r="F702" s="332" t="s">
        <v>663</v>
      </c>
      <c r="G702" s="333" t="s">
        <v>738</v>
      </c>
      <c r="H702" s="333" t="s">
        <v>34</v>
      </c>
      <c r="I702" s="333" t="s">
        <v>1418</v>
      </c>
      <c r="J702" s="333" t="s">
        <v>608</v>
      </c>
      <c r="K702" s="334" t="s">
        <v>48</v>
      </c>
      <c r="L702" s="335" t="s">
        <v>1418</v>
      </c>
      <c r="M702" s="335" t="s">
        <v>34</v>
      </c>
      <c r="N702" s="334">
        <v>248185</v>
      </c>
      <c r="O702" s="334" t="s">
        <v>1321</v>
      </c>
      <c r="P702" s="338">
        <v>40304</v>
      </c>
      <c r="Q702" s="339">
        <v>95.410281999999995</v>
      </c>
      <c r="R702" s="339">
        <v>86.952000871999957</v>
      </c>
      <c r="S702" s="334">
        <v>31</v>
      </c>
      <c r="T702" s="336">
        <v>0.11431565385965059</v>
      </c>
      <c r="U702" s="647">
        <v>1.1180110322233543</v>
      </c>
      <c r="V702" s="336">
        <v>0.12991954606527889</v>
      </c>
      <c r="W702" s="647">
        <v>1.1180545908803201</v>
      </c>
      <c r="X702" s="336">
        <v>0.19953543531375639</v>
      </c>
      <c r="Y702" s="647">
        <v>1.2945568031495394</v>
      </c>
      <c r="Z702" s="336">
        <v>0.22118281474504142</v>
      </c>
      <c r="AA702" s="647">
        <v>1.1590766663234491</v>
      </c>
      <c r="AB702" s="336">
        <v>1.877709181709169E-3</v>
      </c>
      <c r="AC702" s="340">
        <v>7.3057706762288053</v>
      </c>
      <c r="AD702" s="813">
        <v>0</v>
      </c>
      <c r="AE702" s="337" t="s">
        <v>1773</v>
      </c>
      <c r="AF702" s="787" t="s">
        <v>1736</v>
      </c>
      <c r="AG702" s="341" t="s">
        <v>1437</v>
      </c>
      <c r="AH702" s="341" t="s">
        <v>1742</v>
      </c>
      <c r="AI702" s="341">
        <v>1000</v>
      </c>
      <c r="AJ702" s="341">
        <v>1</v>
      </c>
      <c r="AK702" s="341">
        <v>1000</v>
      </c>
      <c r="AL702" s="336">
        <v>5.9999999999999995E-4</v>
      </c>
      <c r="AM702" s="336">
        <v>0</v>
      </c>
      <c r="AN702" s="647" t="s">
        <v>2152</v>
      </c>
      <c r="AO702" s="334" t="s">
        <v>1324</v>
      </c>
      <c r="AP702" s="337" t="s">
        <v>1744</v>
      </c>
      <c r="AQ702" s="343" t="s">
        <v>675</v>
      </c>
      <c r="AR702" s="336">
        <v>1.66666666666667E-3</v>
      </c>
      <c r="AS702" s="336">
        <v>1.66666666666667E-3</v>
      </c>
      <c r="AT702" s="336" t="s">
        <v>1418</v>
      </c>
      <c r="AX702" s="192"/>
      <c r="AY702" s="178"/>
      <c r="AZ702" s="178"/>
      <c r="BA702" s="178"/>
      <c r="BB702" s="794"/>
      <c r="BC702" s="178"/>
      <c r="BD702" s="178"/>
      <c r="BE702" s="178"/>
      <c r="BF702" s="178"/>
      <c r="BG702" s="794"/>
      <c r="BH702" s="180"/>
      <c r="BI702" s="193"/>
      <c r="BJ702" s="193"/>
      <c r="BK702" s="193"/>
      <c r="BL702" s="180"/>
      <c r="BM702" s="180"/>
      <c r="BN702" s="180"/>
      <c r="BO702" s="180"/>
      <c r="BP702" s="180"/>
      <c r="BQ702" s="180"/>
      <c r="BR702" s="180"/>
      <c r="BS702" s="180"/>
      <c r="BT702" s="181"/>
      <c r="BU702" s="182"/>
      <c r="BV702" s="183"/>
      <c r="BW702" s="179"/>
    </row>
    <row r="703" spans="2:75" customFormat="1" ht="18.75">
      <c r="B703" s="330" t="s">
        <v>1547</v>
      </c>
      <c r="C703" s="331">
        <v>29813630000167</v>
      </c>
      <c r="D703" s="332" t="s">
        <v>11</v>
      </c>
      <c r="E703" s="332" t="s">
        <v>620</v>
      </c>
      <c r="F703" s="332" t="s">
        <v>663</v>
      </c>
      <c r="G703" s="333" t="s">
        <v>738</v>
      </c>
      <c r="H703" s="333" t="s">
        <v>34</v>
      </c>
      <c r="I703" s="333" t="s">
        <v>1418</v>
      </c>
      <c r="J703" s="333" t="s">
        <v>608</v>
      </c>
      <c r="K703" s="334" t="s">
        <v>48</v>
      </c>
      <c r="L703" s="335" t="s">
        <v>1418</v>
      </c>
      <c r="M703" s="335" t="s">
        <v>1418</v>
      </c>
      <c r="N703" s="334">
        <v>488623</v>
      </c>
      <c r="O703" s="334" t="s">
        <v>1321</v>
      </c>
      <c r="P703" s="338">
        <v>43359</v>
      </c>
      <c r="Q703" s="339">
        <v>0</v>
      </c>
      <c r="R703" s="339">
        <v>58.425633918760006</v>
      </c>
      <c r="S703" s="334">
        <v>31</v>
      </c>
      <c r="T703" s="336">
        <v>0.11758611817791698</v>
      </c>
      <c r="U703" s="647">
        <v>1.1499962859035173</v>
      </c>
      <c r="V703" s="336">
        <v>0.13395796303695628</v>
      </c>
      <c r="W703" s="647">
        <v>1.152808180865958</v>
      </c>
      <c r="X703" s="336">
        <v>0.20823820509667734</v>
      </c>
      <c r="Y703" s="647">
        <v>1.3510191042491368</v>
      </c>
      <c r="Z703" s="336">
        <v>0.23380025046220676</v>
      </c>
      <c r="AA703" s="647">
        <v>1.2251965199181338</v>
      </c>
      <c r="AB703" s="336">
        <v>2.2609715745665888E-3</v>
      </c>
      <c r="AC703" s="340">
        <v>7.8534953069003617</v>
      </c>
      <c r="AD703" s="813">
        <v>11447136000160</v>
      </c>
      <c r="AE703" s="337" t="s">
        <v>1773</v>
      </c>
      <c r="AF703" s="787" t="s">
        <v>1736</v>
      </c>
      <c r="AG703" s="341" t="s">
        <v>1437</v>
      </c>
      <c r="AH703" s="341" t="s">
        <v>1742</v>
      </c>
      <c r="AI703" s="341">
        <v>5000</v>
      </c>
      <c r="AJ703" s="341">
        <v>1000</v>
      </c>
      <c r="AK703" s="341">
        <v>5000</v>
      </c>
      <c r="AL703" s="336">
        <v>5.9999999999999995E-4</v>
      </c>
      <c r="AM703" s="336">
        <v>0</v>
      </c>
      <c r="AN703" s="647" t="s">
        <v>64</v>
      </c>
      <c r="AO703" s="334" t="s">
        <v>1324</v>
      </c>
      <c r="AP703" s="337" t="s">
        <v>1744</v>
      </c>
      <c r="AQ703" s="343" t="s">
        <v>675</v>
      </c>
      <c r="AR703" s="336">
        <v>0</v>
      </c>
      <c r="AS703" s="336">
        <v>0</v>
      </c>
      <c r="AT703" s="336" t="s">
        <v>1418</v>
      </c>
      <c r="AX703" s="192"/>
      <c r="AY703" s="178"/>
      <c r="AZ703" s="178"/>
      <c r="BA703" s="178"/>
      <c r="BB703" s="794"/>
      <c r="BC703" s="178"/>
      <c r="BD703" s="178"/>
      <c r="BE703" s="178"/>
      <c r="BF703" s="178"/>
      <c r="BG703" s="794"/>
      <c r="BH703" s="180"/>
      <c r="BI703" s="193"/>
      <c r="BJ703" s="193"/>
      <c r="BK703" s="193"/>
      <c r="BL703" s="180"/>
      <c r="BM703" s="180"/>
      <c r="BN703" s="180"/>
      <c r="BO703" s="180"/>
      <c r="BP703" s="180"/>
      <c r="BQ703" s="180"/>
      <c r="BR703" s="180"/>
      <c r="BS703" s="180"/>
      <c r="BT703" s="181"/>
      <c r="BU703" s="182"/>
      <c r="BV703" s="183"/>
      <c r="BW703" s="179"/>
    </row>
    <row r="704" spans="2:75" customFormat="1" ht="18.75">
      <c r="B704" s="330" t="s">
        <v>484</v>
      </c>
      <c r="C704" s="331">
        <v>29613915000154</v>
      </c>
      <c r="D704" s="332" t="s">
        <v>11</v>
      </c>
      <c r="E704" s="332" t="s">
        <v>620</v>
      </c>
      <c r="F704" s="332" t="s">
        <v>663</v>
      </c>
      <c r="G704" s="333" t="s">
        <v>738</v>
      </c>
      <c r="H704" s="333" t="s">
        <v>34</v>
      </c>
      <c r="I704" s="333" t="s">
        <v>1418</v>
      </c>
      <c r="J704" s="333" t="s">
        <v>608</v>
      </c>
      <c r="K704" s="334" t="s">
        <v>48</v>
      </c>
      <c r="L704" s="335" t="s">
        <v>1418</v>
      </c>
      <c r="M704" s="335" t="s">
        <v>34</v>
      </c>
      <c r="N704" s="334">
        <v>483761</v>
      </c>
      <c r="O704" s="334" t="s">
        <v>1321</v>
      </c>
      <c r="P704" s="338">
        <v>43450</v>
      </c>
      <c r="Q704" s="339">
        <v>24.85725171</v>
      </c>
      <c r="R704" s="339">
        <v>25.367439513968247</v>
      </c>
      <c r="S704" s="334">
        <v>31</v>
      </c>
      <c r="T704" s="336">
        <v>0.10093398323987635</v>
      </c>
      <c r="U704" s="647">
        <v>0.98713783264515198</v>
      </c>
      <c r="V704" s="336">
        <v>0.11753285105202615</v>
      </c>
      <c r="W704" s="647">
        <v>1.0114578420089604</v>
      </c>
      <c r="X704" s="336">
        <v>0.18684308597861232</v>
      </c>
      <c r="Y704" s="647">
        <v>1.2122106917737596</v>
      </c>
      <c r="Z704" s="336">
        <v>0.21715586313957025</v>
      </c>
      <c r="AA704" s="647">
        <v>1.137974006753375</v>
      </c>
      <c r="AB704" s="336">
        <v>2.2416357108580077E-2</v>
      </c>
      <c r="AC704" s="340">
        <v>5.9394916779501324E-2</v>
      </c>
      <c r="AD704" s="813">
        <v>42046759000155</v>
      </c>
      <c r="AE704" s="337" t="s">
        <v>1754</v>
      </c>
      <c r="AF704" s="787" t="s">
        <v>1755</v>
      </c>
      <c r="AG704" s="341" t="s">
        <v>1436</v>
      </c>
      <c r="AH704" s="341" t="s">
        <v>1742</v>
      </c>
      <c r="AI704" s="341">
        <v>1000</v>
      </c>
      <c r="AJ704" s="341">
        <v>1000</v>
      </c>
      <c r="AK704" s="341">
        <v>1000</v>
      </c>
      <c r="AL704" s="336">
        <v>0</v>
      </c>
      <c r="AM704" s="336">
        <v>0.2</v>
      </c>
      <c r="AN704" s="647" t="s">
        <v>2152</v>
      </c>
      <c r="AO704" s="334" t="s">
        <v>1324</v>
      </c>
      <c r="AP704" s="337" t="s">
        <v>1757</v>
      </c>
      <c r="AQ704" s="343" t="s">
        <v>664</v>
      </c>
      <c r="AR704" s="336">
        <v>4.9866666666666696E-3</v>
      </c>
      <c r="AS704" s="336">
        <v>4.9866666666666696E-3</v>
      </c>
      <c r="AT704" s="336" t="s">
        <v>1418</v>
      </c>
      <c r="AX704" s="192"/>
      <c r="AY704" s="178"/>
      <c r="AZ704" s="178"/>
      <c r="BA704" s="178"/>
      <c r="BB704" s="794"/>
      <c r="BC704" s="178"/>
      <c r="BD704" s="178"/>
      <c r="BE704" s="178"/>
      <c r="BF704" s="178"/>
      <c r="BG704" s="794"/>
      <c r="BH704" s="180"/>
      <c r="BI704" s="193"/>
      <c r="BJ704" s="193"/>
      <c r="BK704" s="193"/>
      <c r="BL704" s="180"/>
      <c r="BM704" s="180"/>
      <c r="BN704" s="180"/>
      <c r="BO704" s="180"/>
      <c r="BP704" s="180"/>
      <c r="BQ704" s="180"/>
      <c r="BR704" s="180"/>
      <c r="BS704" s="180"/>
      <c r="BT704" s="181"/>
      <c r="BU704" s="182"/>
      <c r="BV704" s="183"/>
      <c r="BW704" s="179"/>
    </row>
    <row r="705" spans="2:75" customFormat="1" ht="18.75">
      <c r="B705" s="330" t="s">
        <v>994</v>
      </c>
      <c r="C705" s="331">
        <v>28259415000101</v>
      </c>
      <c r="D705" s="332" t="s">
        <v>11</v>
      </c>
      <c r="E705" s="332" t="s">
        <v>620</v>
      </c>
      <c r="F705" s="332" t="s">
        <v>663</v>
      </c>
      <c r="G705" s="333" t="s">
        <v>738</v>
      </c>
      <c r="H705" s="333" t="s">
        <v>34</v>
      </c>
      <c r="I705" s="333" t="s">
        <v>1418</v>
      </c>
      <c r="J705" s="333" t="s">
        <v>608</v>
      </c>
      <c r="K705" s="334" t="s">
        <v>48</v>
      </c>
      <c r="L705" s="335" t="s">
        <v>1418</v>
      </c>
      <c r="M705" s="335" t="s">
        <v>34</v>
      </c>
      <c r="N705" s="334">
        <v>452734</v>
      </c>
      <c r="O705" s="334" t="s">
        <v>1321</v>
      </c>
      <c r="P705" s="338">
        <v>43034</v>
      </c>
      <c r="Q705" s="339">
        <v>143.62037190000001</v>
      </c>
      <c r="R705" s="339">
        <v>131.16992194684002</v>
      </c>
      <c r="S705" s="334">
        <v>31</v>
      </c>
      <c r="T705" s="336">
        <v>8.9471801825229624E-2</v>
      </c>
      <c r="U705" s="647">
        <v>0.87503730360777476</v>
      </c>
      <c r="V705" s="336">
        <v>0.11053646031312181</v>
      </c>
      <c r="W705" s="647">
        <v>0.95124868163139742</v>
      </c>
      <c r="X705" s="336">
        <v>0.2029498802069889</v>
      </c>
      <c r="Y705" s="647">
        <v>1.3167092236384761</v>
      </c>
      <c r="Z705" s="336">
        <v>0.19693683292946962</v>
      </c>
      <c r="AA705" s="647">
        <v>1.0320190926736772</v>
      </c>
      <c r="AB705" s="336">
        <v>1.2516609911746523E-2</v>
      </c>
      <c r="AC705" s="340">
        <v>-0.45259643896261514</v>
      </c>
      <c r="AD705" s="813">
        <v>0</v>
      </c>
      <c r="AE705" s="337" t="s">
        <v>1960</v>
      </c>
      <c r="AF705" s="787" t="s">
        <v>1736</v>
      </c>
      <c r="AG705" s="341" t="s">
        <v>1437</v>
      </c>
      <c r="AH705" s="341" t="s">
        <v>1737</v>
      </c>
      <c r="AI705" s="341">
        <v>500</v>
      </c>
      <c r="AJ705" s="341">
        <v>100</v>
      </c>
      <c r="AK705" s="341">
        <v>500</v>
      </c>
      <c r="AL705" s="336">
        <v>9.0000000000000011E-3</v>
      </c>
      <c r="AM705" s="336">
        <v>0.2</v>
      </c>
      <c r="AN705" s="647" t="s">
        <v>64</v>
      </c>
      <c r="AO705" s="334" t="s">
        <v>1324</v>
      </c>
      <c r="AP705" s="337" t="s">
        <v>1744</v>
      </c>
      <c r="AQ705" s="343" t="s">
        <v>675</v>
      </c>
      <c r="AR705" s="336">
        <v>2.4499999999999999E-3</v>
      </c>
      <c r="AS705" s="336">
        <v>2.4499999999999999E-3</v>
      </c>
      <c r="AT705" s="336" t="s">
        <v>1418</v>
      </c>
      <c r="AX705" s="192"/>
      <c r="AY705" s="178"/>
      <c r="AZ705" s="178"/>
      <c r="BA705" s="178"/>
      <c r="BB705" s="794"/>
      <c r="BC705" s="178"/>
      <c r="BD705" s="178"/>
      <c r="BE705" s="178"/>
      <c r="BF705" s="178"/>
      <c r="BG705" s="794"/>
      <c r="BH705" s="180"/>
      <c r="BI705" s="193"/>
      <c r="BJ705" s="193"/>
      <c r="BK705" s="193"/>
      <c r="BL705" s="180"/>
      <c r="BM705" s="180"/>
      <c r="BN705" s="180"/>
      <c r="BO705" s="180"/>
      <c r="BP705" s="180"/>
      <c r="BQ705" s="180"/>
      <c r="BR705" s="180"/>
      <c r="BS705" s="180"/>
      <c r="BT705" s="181"/>
      <c r="BU705" s="182"/>
      <c r="BV705" s="183"/>
      <c r="BW705" s="179"/>
    </row>
    <row r="706" spans="2:75" customFormat="1" ht="18.75">
      <c r="B706" s="330" t="s">
        <v>296</v>
      </c>
      <c r="C706" s="331">
        <v>31964159000150</v>
      </c>
      <c r="D706" s="332" t="s">
        <v>11</v>
      </c>
      <c r="E706" s="332" t="s">
        <v>620</v>
      </c>
      <c r="F706" s="332" t="s">
        <v>663</v>
      </c>
      <c r="G706" s="333" t="s">
        <v>738</v>
      </c>
      <c r="H706" s="333" t="s">
        <v>34</v>
      </c>
      <c r="I706" s="333" t="s">
        <v>1418</v>
      </c>
      <c r="J706" s="333" t="s">
        <v>608</v>
      </c>
      <c r="K706" s="334" t="s">
        <v>48</v>
      </c>
      <c r="L706" s="335" t="s">
        <v>1418</v>
      </c>
      <c r="M706" s="335" t="s">
        <v>34</v>
      </c>
      <c r="N706" s="334">
        <v>482145</v>
      </c>
      <c r="O706" s="334" t="s">
        <v>1321</v>
      </c>
      <c r="P706" s="338">
        <v>43444</v>
      </c>
      <c r="Q706" s="339">
        <v>0</v>
      </c>
      <c r="R706" s="339">
        <v>0</v>
      </c>
      <c r="S706" s="334">
        <v>31</v>
      </c>
      <c r="T706" s="336"/>
      <c r="U706" s="647"/>
      <c r="V706" s="336"/>
      <c r="W706" s="647"/>
      <c r="X706" s="336"/>
      <c r="Y706" s="647"/>
      <c r="Z706" s="336"/>
      <c r="AA706" s="647"/>
      <c r="AB706" s="336"/>
      <c r="AC706" s="340"/>
      <c r="AD706" s="813">
        <v>0</v>
      </c>
      <c r="AE706" s="337" t="s">
        <v>2012</v>
      </c>
      <c r="AF706" s="787" t="s">
        <v>1755</v>
      </c>
      <c r="AG706" s="341" t="s">
        <v>1436</v>
      </c>
      <c r="AH706" s="341" t="s">
        <v>1737</v>
      </c>
      <c r="AI706" s="341">
        <v>0</v>
      </c>
      <c r="AJ706" s="341">
        <v>0</v>
      </c>
      <c r="AK706" s="341">
        <v>0</v>
      </c>
      <c r="AL706" s="336">
        <v>0.01</v>
      </c>
      <c r="AM706" s="336">
        <v>0.1</v>
      </c>
      <c r="AN706" s="647" t="s">
        <v>64</v>
      </c>
      <c r="AO706" s="334" t="s">
        <v>1324</v>
      </c>
      <c r="AP706" s="337" t="s">
        <v>1757</v>
      </c>
      <c r="AQ706" s="343" t="s">
        <v>664</v>
      </c>
      <c r="AR706" s="336">
        <v>2.6670000000000001E-3</v>
      </c>
      <c r="AS706" s="336">
        <v>2.6670000000000001E-3</v>
      </c>
      <c r="AT706" s="336" t="s">
        <v>1418</v>
      </c>
      <c r="AX706" s="192"/>
      <c r="AY706" s="178"/>
      <c r="AZ706" s="178"/>
      <c r="BA706" s="178"/>
      <c r="BB706" s="794"/>
      <c r="BC706" s="178"/>
      <c r="BD706" s="178"/>
      <c r="BE706" s="178"/>
      <c r="BF706" s="178"/>
      <c r="BG706" s="794"/>
      <c r="BH706" s="180"/>
      <c r="BI706" s="193"/>
      <c r="BJ706" s="193"/>
      <c r="BK706" s="193"/>
      <c r="BL706" s="180"/>
      <c r="BM706" s="180"/>
      <c r="BN706" s="180"/>
      <c r="BO706" s="180"/>
      <c r="BP706" s="180"/>
      <c r="BQ706" s="180"/>
      <c r="BR706" s="180"/>
      <c r="BS706" s="180"/>
      <c r="BT706" s="181"/>
      <c r="BU706" s="182"/>
      <c r="BV706" s="183"/>
      <c r="BW706" s="179"/>
    </row>
    <row r="707" spans="2:75" customFormat="1" ht="18.75">
      <c r="B707" s="330" t="s">
        <v>1081</v>
      </c>
      <c r="C707" s="331">
        <v>40141547000121</v>
      </c>
      <c r="D707" s="332" t="s">
        <v>11</v>
      </c>
      <c r="E707" s="332" t="s">
        <v>620</v>
      </c>
      <c r="F707" s="332" t="s">
        <v>663</v>
      </c>
      <c r="G707" s="333" t="s">
        <v>738</v>
      </c>
      <c r="H707" s="333" t="s">
        <v>34</v>
      </c>
      <c r="I707" s="333" t="s">
        <v>1418</v>
      </c>
      <c r="J707" s="333" t="s">
        <v>1418</v>
      </c>
      <c r="K707" s="334" t="s">
        <v>48</v>
      </c>
      <c r="L707" s="335" t="s">
        <v>1418</v>
      </c>
      <c r="M707" s="335" t="s">
        <v>34</v>
      </c>
      <c r="N707" s="334">
        <v>569690</v>
      </c>
      <c r="O707" s="334" t="s">
        <v>1321</v>
      </c>
      <c r="P707" s="338">
        <v>44200</v>
      </c>
      <c r="Q707" s="339">
        <v>17.78781867</v>
      </c>
      <c r="R707" s="339">
        <v>18.431938670559997</v>
      </c>
      <c r="S707" s="334">
        <v>31</v>
      </c>
      <c r="T707" s="336">
        <v>0.10524823549165485</v>
      </c>
      <c r="U707" s="647">
        <v>1.0293313682671821</v>
      </c>
      <c r="V707" s="336">
        <v>0.15354448761895401</v>
      </c>
      <c r="W707" s="647">
        <v>1.3213648329750227</v>
      </c>
      <c r="X707" s="336"/>
      <c r="Y707" s="647"/>
      <c r="Z707" s="336"/>
      <c r="AA707" s="647"/>
      <c r="AB707" s="336">
        <v>4.5279115734536961E-2</v>
      </c>
      <c r="AC707" s="340">
        <v>0.82473020124392304</v>
      </c>
      <c r="AD707" s="813">
        <v>36776025000129</v>
      </c>
      <c r="AE707" s="337" t="s">
        <v>1874</v>
      </c>
      <c r="AF707" s="787" t="s">
        <v>1755</v>
      </c>
      <c r="AG707" s="341" t="s">
        <v>1436</v>
      </c>
      <c r="AH707" s="341" t="s">
        <v>1737</v>
      </c>
      <c r="AI707" s="341">
        <v>5000</v>
      </c>
      <c r="AJ707" s="341">
        <v>0</v>
      </c>
      <c r="AK707" s="341">
        <v>0</v>
      </c>
      <c r="AL707" s="336">
        <v>1.4999999999999999E-2</v>
      </c>
      <c r="AM707" s="336">
        <v>0.25</v>
      </c>
      <c r="AN707" s="647" t="s">
        <v>34</v>
      </c>
      <c r="AO707" s="334" t="s">
        <v>1324</v>
      </c>
      <c r="AP707" s="337" t="s">
        <v>1757</v>
      </c>
      <c r="AQ707" s="343" t="s">
        <v>668</v>
      </c>
      <c r="AR707" s="336">
        <v>5.0000000000000001E-3</v>
      </c>
      <c r="AS707" s="336">
        <v>5.0000000000000001E-3</v>
      </c>
      <c r="AT707" s="336" t="s">
        <v>1418</v>
      </c>
      <c r="AX707" s="192"/>
      <c r="AY707" s="178"/>
      <c r="AZ707" s="178"/>
      <c r="BA707" s="178"/>
      <c r="BB707" s="794"/>
      <c r="BC707" s="178"/>
      <c r="BD707" s="178"/>
      <c r="BE707" s="178"/>
      <c r="BF707" s="178"/>
      <c r="BG707" s="794"/>
      <c r="BH707" s="180"/>
      <c r="BI707" s="193"/>
      <c r="BJ707" s="193"/>
      <c r="BK707" s="193"/>
      <c r="BL707" s="180"/>
      <c r="BM707" s="180"/>
      <c r="BN707" s="180"/>
      <c r="BO707" s="180"/>
      <c r="BP707" s="180"/>
      <c r="BQ707" s="180"/>
      <c r="BR707" s="180"/>
      <c r="BS707" s="180"/>
      <c r="BT707" s="181"/>
      <c r="BU707" s="182"/>
      <c r="BV707" s="183"/>
      <c r="BW707" s="179"/>
    </row>
    <row r="708" spans="2:75" customFormat="1" ht="18.75">
      <c r="B708" s="330" t="s">
        <v>1120</v>
      </c>
      <c r="C708" s="331">
        <v>32525986000100</v>
      </c>
      <c r="D708" s="332" t="s">
        <v>11</v>
      </c>
      <c r="E708" s="332" t="s">
        <v>620</v>
      </c>
      <c r="F708" s="332" t="s">
        <v>663</v>
      </c>
      <c r="G708" s="333" t="s">
        <v>738</v>
      </c>
      <c r="H708" s="333" t="s">
        <v>34</v>
      </c>
      <c r="I708" s="333" t="s">
        <v>1304</v>
      </c>
      <c r="J708" s="333" t="s">
        <v>608</v>
      </c>
      <c r="K708" s="334" t="s">
        <v>48</v>
      </c>
      <c r="L708" s="335" t="s">
        <v>1418</v>
      </c>
      <c r="M708" s="335" t="s">
        <v>34</v>
      </c>
      <c r="N708" s="334">
        <v>518700</v>
      </c>
      <c r="O708" s="334" t="s">
        <v>1321</v>
      </c>
      <c r="P708" s="338">
        <v>43775</v>
      </c>
      <c r="Q708" s="339">
        <v>0</v>
      </c>
      <c r="R708" s="339">
        <v>0</v>
      </c>
      <c r="S708" s="334">
        <v>31</v>
      </c>
      <c r="T708" s="336"/>
      <c r="U708" s="647"/>
      <c r="V708" s="336"/>
      <c r="W708" s="647"/>
      <c r="X708" s="336"/>
      <c r="Y708" s="647"/>
      <c r="Z708" s="336"/>
      <c r="AA708" s="647"/>
      <c r="AB708" s="336"/>
      <c r="AC708" s="340"/>
      <c r="AD708" s="813">
        <v>0</v>
      </c>
      <c r="AE708" s="337" t="s">
        <v>2652</v>
      </c>
      <c r="AF708" s="787" t="s">
        <v>2040</v>
      </c>
      <c r="AG708" s="341" t="s">
        <v>928</v>
      </c>
      <c r="AH708" s="341" t="s">
        <v>1737</v>
      </c>
      <c r="AI708" s="341">
        <v>20000</v>
      </c>
      <c r="AJ708" s="341">
        <v>10000</v>
      </c>
      <c r="AK708" s="341">
        <v>1000</v>
      </c>
      <c r="AL708" s="336">
        <v>4.7499999999999999E-3</v>
      </c>
      <c r="AM708" s="336">
        <v>0</v>
      </c>
      <c r="AN708" s="647" t="s">
        <v>34</v>
      </c>
      <c r="AO708" s="334" t="s">
        <v>1324</v>
      </c>
      <c r="AP708" s="337" t="s">
        <v>1757</v>
      </c>
      <c r="AQ708" s="343" t="s">
        <v>668</v>
      </c>
      <c r="AR708" s="336">
        <v>3.2000000000000002E-3</v>
      </c>
      <c r="AS708" s="336">
        <v>3.2000000000000002E-3</v>
      </c>
      <c r="AT708" s="336" t="s">
        <v>1418</v>
      </c>
      <c r="AX708" s="192"/>
      <c r="AY708" s="178"/>
      <c r="AZ708" s="178"/>
      <c r="BA708" s="178"/>
      <c r="BB708" s="794"/>
      <c r="BC708" s="178"/>
      <c r="BD708" s="178"/>
      <c r="BE708" s="178"/>
      <c r="BF708" s="178"/>
      <c r="BG708" s="794"/>
      <c r="BH708" s="180"/>
      <c r="BI708" s="193"/>
      <c r="BJ708" s="193"/>
      <c r="BK708" s="193"/>
      <c r="BL708" s="180"/>
      <c r="BM708" s="180"/>
      <c r="BN708" s="180"/>
      <c r="BO708" s="180"/>
      <c r="BP708" s="180"/>
      <c r="BQ708" s="180"/>
      <c r="BR708" s="180"/>
      <c r="BS708" s="180"/>
      <c r="BT708" s="181"/>
      <c r="BU708" s="182"/>
      <c r="BV708" s="183"/>
      <c r="BW708" s="179"/>
    </row>
    <row r="709" spans="2:75" customFormat="1" ht="18.75">
      <c r="B709" s="330" t="s">
        <v>1385</v>
      </c>
      <c r="C709" s="331">
        <v>18316558000146</v>
      </c>
      <c r="D709" s="332" t="s">
        <v>11</v>
      </c>
      <c r="E709" s="332" t="s">
        <v>620</v>
      </c>
      <c r="F709" s="332" t="s">
        <v>663</v>
      </c>
      <c r="G709" s="333" t="s">
        <v>738</v>
      </c>
      <c r="H709" s="333" t="s">
        <v>34</v>
      </c>
      <c r="I709" s="333" t="s">
        <v>1418</v>
      </c>
      <c r="J709" s="333" t="s">
        <v>608</v>
      </c>
      <c r="K709" s="334" t="s">
        <v>48</v>
      </c>
      <c r="L709" s="335" t="s">
        <v>1418</v>
      </c>
      <c r="M709" s="335" t="s">
        <v>34</v>
      </c>
      <c r="N709" s="334">
        <v>347582</v>
      </c>
      <c r="O709" s="334" t="s">
        <v>1321</v>
      </c>
      <c r="P709" s="338">
        <v>41539</v>
      </c>
      <c r="Q709" s="339">
        <v>130.70031599999999</v>
      </c>
      <c r="R709" s="339">
        <v>126.14097992399995</v>
      </c>
      <c r="S709" s="334">
        <v>31</v>
      </c>
      <c r="T709" s="336">
        <v>0.1118570126416949</v>
      </c>
      <c r="U709" s="647">
        <v>1.0939654364265763</v>
      </c>
      <c r="V709" s="336">
        <v>0.12648767361616242</v>
      </c>
      <c r="W709" s="647">
        <v>1.0885207688861884</v>
      </c>
      <c r="X709" s="336">
        <v>0.19048150845674505</v>
      </c>
      <c r="Y709" s="647">
        <v>1.2358162461676072</v>
      </c>
      <c r="Z709" s="336">
        <v>0.1741383989145191</v>
      </c>
      <c r="AA709" s="647">
        <v>0.91254718466896023</v>
      </c>
      <c r="AB709" s="336">
        <v>1.7534644083731822E-3</v>
      </c>
      <c r="AC709" s="340">
        <v>5.8662383906858215</v>
      </c>
      <c r="AD709" s="813">
        <v>15487311000102</v>
      </c>
      <c r="AE709" s="337" t="s">
        <v>1837</v>
      </c>
      <c r="AF709" s="787" t="s">
        <v>1736</v>
      </c>
      <c r="AG709" s="341" t="s">
        <v>1437</v>
      </c>
      <c r="AH709" s="341" t="s">
        <v>1742</v>
      </c>
      <c r="AI709" s="341">
        <v>3000</v>
      </c>
      <c r="AJ709" s="341">
        <v>0</v>
      </c>
      <c r="AK709" s="341">
        <v>100</v>
      </c>
      <c r="AL709" s="336">
        <v>6.0000000000000001E-3</v>
      </c>
      <c r="AM709" s="336">
        <v>0.2</v>
      </c>
      <c r="AN709" s="647" t="s">
        <v>64</v>
      </c>
      <c r="AO709" s="334" t="s">
        <v>1324</v>
      </c>
      <c r="AP709" s="337" t="s">
        <v>1744</v>
      </c>
      <c r="AQ709" s="343" t="s">
        <v>675</v>
      </c>
      <c r="AR709" s="336">
        <v>1.3500000000000001E-3</v>
      </c>
      <c r="AS709" s="336">
        <v>1.3500000000000001E-3</v>
      </c>
      <c r="AT709" s="336" t="s">
        <v>1418</v>
      </c>
      <c r="AX709" s="192"/>
      <c r="AY709" s="178"/>
      <c r="AZ709" s="178"/>
      <c r="BA709" s="178"/>
      <c r="BB709" s="794"/>
      <c r="BC709" s="178"/>
      <c r="BD709" s="178"/>
      <c r="BE709" s="178"/>
      <c r="BF709" s="178"/>
      <c r="BG709" s="794"/>
      <c r="BH709" s="180"/>
      <c r="BI709" s="193"/>
      <c r="BJ709" s="193"/>
      <c r="BK709" s="193"/>
      <c r="BL709" s="180"/>
      <c r="BM709" s="180"/>
      <c r="BN709" s="180"/>
      <c r="BO709" s="180"/>
      <c r="BP709" s="180"/>
      <c r="BQ709" s="180"/>
      <c r="BR709" s="180"/>
      <c r="BS709" s="180"/>
      <c r="BT709" s="181"/>
      <c r="BU709" s="182"/>
      <c r="BV709" s="183"/>
      <c r="BW709" s="179"/>
    </row>
    <row r="710" spans="2:75" customFormat="1" ht="18.75">
      <c r="B710" s="330" t="s">
        <v>347</v>
      </c>
      <c r="C710" s="331">
        <v>29196922000106</v>
      </c>
      <c r="D710" s="332" t="s">
        <v>11</v>
      </c>
      <c r="E710" s="332" t="s">
        <v>620</v>
      </c>
      <c r="F710" s="332" t="s">
        <v>663</v>
      </c>
      <c r="G710" s="333" t="s">
        <v>738</v>
      </c>
      <c r="H710" s="333" t="s">
        <v>34</v>
      </c>
      <c r="I710" s="333" t="s">
        <v>1418</v>
      </c>
      <c r="J710" s="333" t="s">
        <v>608</v>
      </c>
      <c r="K710" s="334" t="s">
        <v>48</v>
      </c>
      <c r="L710" s="335" t="s">
        <v>1418</v>
      </c>
      <c r="M710" s="335" t="s">
        <v>34</v>
      </c>
      <c r="N710" s="334">
        <v>472204</v>
      </c>
      <c r="O710" s="334" t="s">
        <v>1321</v>
      </c>
      <c r="P710" s="338">
        <v>43109</v>
      </c>
      <c r="Q710" s="339">
        <v>417.97649729</v>
      </c>
      <c r="R710" s="339">
        <v>323.80752619956007</v>
      </c>
      <c r="S710" s="334">
        <v>31</v>
      </c>
      <c r="T710" s="336">
        <v>0.11329632672636358</v>
      </c>
      <c r="U710" s="647">
        <v>1.1080419777502142</v>
      </c>
      <c r="V710" s="336">
        <v>0.1277398263884626</v>
      </c>
      <c r="W710" s="647">
        <v>1.0992964773761973</v>
      </c>
      <c r="X710" s="336">
        <v>0.19087106972196377</v>
      </c>
      <c r="Y710" s="647">
        <v>1.2383436628409388</v>
      </c>
      <c r="Z710" s="336">
        <v>0.18004190388985619</v>
      </c>
      <c r="AA710" s="647">
        <v>0.94348365174631943</v>
      </c>
      <c r="AB710" s="336">
        <v>2.6166269617882028E-3</v>
      </c>
      <c r="AC710" s="340">
        <v>4.4096438544357124</v>
      </c>
      <c r="AD710" s="813">
        <v>0</v>
      </c>
      <c r="AE710" s="337" t="s">
        <v>1893</v>
      </c>
      <c r="AF710" s="787" t="s">
        <v>1736</v>
      </c>
      <c r="AG710" s="341" t="s">
        <v>1437</v>
      </c>
      <c r="AH710" s="341" t="s">
        <v>1742</v>
      </c>
      <c r="AI710" s="341">
        <v>500</v>
      </c>
      <c r="AJ710" s="341">
        <v>100</v>
      </c>
      <c r="AK710" s="341">
        <v>100</v>
      </c>
      <c r="AL710" s="336">
        <v>0.01</v>
      </c>
      <c r="AM710" s="336">
        <v>0</v>
      </c>
      <c r="AN710" s="647" t="s">
        <v>64</v>
      </c>
      <c r="AO710" s="334" t="s">
        <v>1324</v>
      </c>
      <c r="AP710" s="337" t="s">
        <v>1744</v>
      </c>
      <c r="AQ710" s="343" t="s">
        <v>662</v>
      </c>
      <c r="AR710" s="336">
        <v>2E-3</v>
      </c>
      <c r="AS710" s="336">
        <v>2E-3</v>
      </c>
      <c r="AT710" s="336" t="s">
        <v>1418</v>
      </c>
      <c r="AW710" s="192"/>
      <c r="AX710" s="192"/>
      <c r="AY710" s="178"/>
      <c r="AZ710" s="178"/>
      <c r="BA710" s="178"/>
      <c r="BB710" s="794"/>
      <c r="BC710" s="178"/>
      <c r="BD710" s="178"/>
      <c r="BE710" s="178"/>
      <c r="BF710" s="178"/>
      <c r="BG710" s="794"/>
      <c r="BH710" s="180"/>
      <c r="BI710" s="193"/>
      <c r="BJ710" s="193"/>
      <c r="BK710" s="193"/>
      <c r="BL710" s="212"/>
      <c r="BM710" s="180"/>
      <c r="BN710" s="180"/>
      <c r="BO710" s="180"/>
      <c r="BP710" s="180"/>
      <c r="BQ710" s="180"/>
      <c r="BR710" s="180"/>
      <c r="BS710" s="180"/>
      <c r="BT710" s="181"/>
      <c r="BU710" s="182"/>
      <c r="BV710" s="183"/>
      <c r="BW710" s="179"/>
    </row>
    <row r="711" spans="2:75" customFormat="1" ht="18.75">
      <c r="B711" s="330" t="s">
        <v>1308</v>
      </c>
      <c r="C711" s="331">
        <v>46521638000179</v>
      </c>
      <c r="D711" s="332" t="s">
        <v>11</v>
      </c>
      <c r="E711" s="332" t="s">
        <v>620</v>
      </c>
      <c r="F711" s="332" t="s">
        <v>663</v>
      </c>
      <c r="G711" s="333" t="s">
        <v>738</v>
      </c>
      <c r="H711" s="333" t="s">
        <v>34</v>
      </c>
      <c r="I711" s="333" t="s">
        <v>1418</v>
      </c>
      <c r="J711" s="333" t="s">
        <v>608</v>
      </c>
      <c r="K711" s="334" t="s">
        <v>48</v>
      </c>
      <c r="L711" s="335" t="s">
        <v>1418</v>
      </c>
      <c r="M711" s="335" t="s">
        <v>34</v>
      </c>
      <c r="N711" s="334">
        <v>658626</v>
      </c>
      <c r="O711" s="334" t="s">
        <v>1321</v>
      </c>
      <c r="P711" s="338">
        <v>44742</v>
      </c>
      <c r="Q711" s="339"/>
      <c r="R711" s="339"/>
      <c r="S711" s="334">
        <v>31</v>
      </c>
      <c r="T711" s="336"/>
      <c r="U711" s="647"/>
      <c r="V711" s="336"/>
      <c r="W711" s="647"/>
      <c r="X711" s="336"/>
      <c r="Y711" s="647"/>
      <c r="Z711" s="336"/>
      <c r="AA711" s="647"/>
      <c r="AB711" s="336"/>
      <c r="AC711" s="340"/>
      <c r="AD711" s="813">
        <v>46539828000113</v>
      </c>
      <c r="AE711" s="337" t="s">
        <v>2662</v>
      </c>
      <c r="AF711" s="787" t="s">
        <v>1755</v>
      </c>
      <c r="AG711" s="341" t="s">
        <v>1436</v>
      </c>
      <c r="AH711" s="341" t="s">
        <v>1742</v>
      </c>
      <c r="AI711" s="341">
        <v>0</v>
      </c>
      <c r="AJ711" s="341">
        <v>0</v>
      </c>
      <c r="AK711" s="341">
        <v>0</v>
      </c>
      <c r="AL711" s="336">
        <v>0.01</v>
      </c>
      <c r="AM711" s="336">
        <v>0.2</v>
      </c>
      <c r="AN711" s="647" t="s">
        <v>2152</v>
      </c>
      <c r="AO711" s="334" t="s">
        <v>1324</v>
      </c>
      <c r="AP711" s="337" t="s">
        <v>1757</v>
      </c>
      <c r="AQ711" s="343" t="s">
        <v>668</v>
      </c>
      <c r="AR711" s="336">
        <v>2.66666666666667E-3</v>
      </c>
      <c r="AS711" s="336">
        <v>2.66666666666667E-3</v>
      </c>
      <c r="AT711" s="336" t="s">
        <v>1418</v>
      </c>
      <c r="AW711" s="192"/>
      <c r="AX711" s="192"/>
      <c r="AY711" s="178"/>
      <c r="AZ711" s="178"/>
      <c r="BA711" s="178"/>
      <c r="BB711" s="794"/>
      <c r="BC711" s="178"/>
      <c r="BD711" s="178"/>
      <c r="BE711" s="178"/>
      <c r="BF711" s="178"/>
      <c r="BG711" s="794"/>
      <c r="BH711" s="180"/>
      <c r="BI711" s="193"/>
      <c r="BJ711" s="193"/>
      <c r="BK711" s="193"/>
      <c r="BL711" s="212"/>
      <c r="BM711" s="180"/>
      <c r="BN711" s="180"/>
      <c r="BO711" s="180"/>
      <c r="BP711" s="180"/>
      <c r="BQ711" s="180"/>
      <c r="BR711" s="180"/>
      <c r="BS711" s="180"/>
      <c r="BT711" s="181"/>
      <c r="BU711" s="182"/>
      <c r="BV711" s="183"/>
      <c r="BW711" s="179"/>
    </row>
    <row r="712" spans="2:75" customFormat="1" ht="18.75">
      <c r="B712" s="330" t="s">
        <v>278</v>
      </c>
      <c r="C712" s="331">
        <v>19392834000118</v>
      </c>
      <c r="D712" s="332" t="s">
        <v>11</v>
      </c>
      <c r="E712" s="332" t="s">
        <v>620</v>
      </c>
      <c r="F712" s="332" t="s">
        <v>685</v>
      </c>
      <c r="G712" s="333" t="s">
        <v>738</v>
      </c>
      <c r="H712" s="333" t="s">
        <v>34</v>
      </c>
      <c r="I712" s="333" t="s">
        <v>1319</v>
      </c>
      <c r="J712" s="333" t="s">
        <v>608</v>
      </c>
      <c r="K712" s="334" t="s">
        <v>48</v>
      </c>
      <c r="L712" s="335" t="s">
        <v>1418</v>
      </c>
      <c r="M712" s="335" t="s">
        <v>34</v>
      </c>
      <c r="N712" s="334">
        <v>367771</v>
      </c>
      <c r="O712" s="334" t="s">
        <v>1321</v>
      </c>
      <c r="P712" s="338">
        <v>41654</v>
      </c>
      <c r="Q712" s="339">
        <v>346.15961399999998</v>
      </c>
      <c r="R712" s="339">
        <v>161.66896280555548</v>
      </c>
      <c r="S712" s="334">
        <v>31</v>
      </c>
      <c r="T712" s="336">
        <v>0.12897260310740211</v>
      </c>
      <c r="U712" s="647">
        <v>1.2613565007087328</v>
      </c>
      <c r="V712" s="336">
        <v>0.14848168092022473</v>
      </c>
      <c r="W712" s="647">
        <v>1.2777956053746602</v>
      </c>
      <c r="X712" s="336">
        <v>0.22451964062262486</v>
      </c>
      <c r="Y712" s="647">
        <v>1.456650683382003</v>
      </c>
      <c r="Z712" s="336">
        <v>0.28338836423216929</v>
      </c>
      <c r="AA712" s="647">
        <v>1.4850558840554855</v>
      </c>
      <c r="AB712" s="336">
        <v>1.8301132302359121E-3</v>
      </c>
      <c r="AC712" s="340">
        <v>17.638388160824981</v>
      </c>
      <c r="AD712" s="813">
        <v>0</v>
      </c>
      <c r="AE712" s="337" t="s">
        <v>1874</v>
      </c>
      <c r="AF712" s="787" t="s">
        <v>1755</v>
      </c>
      <c r="AG712" s="341" t="s">
        <v>1436</v>
      </c>
      <c r="AH712" s="341" t="s">
        <v>1737</v>
      </c>
      <c r="AI712" s="341">
        <v>100</v>
      </c>
      <c r="AJ712" s="341">
        <v>100</v>
      </c>
      <c r="AK712" s="341">
        <v>100</v>
      </c>
      <c r="AL712" s="336">
        <v>5.0000000000000001E-3</v>
      </c>
      <c r="AM712" s="336">
        <v>0</v>
      </c>
      <c r="AN712" s="647" t="s">
        <v>34</v>
      </c>
      <c r="AO712" s="334" t="s">
        <v>1324</v>
      </c>
      <c r="AP712" s="337" t="s">
        <v>1757</v>
      </c>
      <c r="AQ712" s="343" t="s">
        <v>671</v>
      </c>
      <c r="AR712" s="336">
        <v>1E-3</v>
      </c>
      <c r="AS712" s="336">
        <v>1E-3</v>
      </c>
      <c r="AT712" s="336" t="s">
        <v>1418</v>
      </c>
      <c r="AW712" s="192"/>
      <c r="AX712" s="192"/>
      <c r="AY712" s="178"/>
      <c r="AZ712" s="178"/>
      <c r="BA712" s="178"/>
      <c r="BB712" s="794"/>
      <c r="BC712" s="178"/>
      <c r="BD712" s="178"/>
      <c r="BE712" s="178"/>
      <c r="BF712" s="178"/>
      <c r="BG712" s="794"/>
      <c r="BH712" s="180"/>
      <c r="BI712" s="193"/>
      <c r="BJ712" s="193"/>
      <c r="BK712" s="193"/>
      <c r="BL712" s="212"/>
      <c r="BM712" s="180"/>
      <c r="BN712" s="180"/>
      <c r="BO712" s="180"/>
      <c r="BP712" s="180"/>
      <c r="BQ712" s="180"/>
      <c r="BR712" s="180"/>
      <c r="BS712" s="180"/>
      <c r="BT712" s="181"/>
      <c r="BU712" s="182"/>
      <c r="BV712" s="183"/>
      <c r="BW712" s="179"/>
    </row>
    <row r="713" spans="2:75" customFormat="1" ht="18.75">
      <c r="B713" s="330" t="s">
        <v>493</v>
      </c>
      <c r="C713" s="331">
        <v>41574480000181</v>
      </c>
      <c r="D713" s="332" t="s">
        <v>11</v>
      </c>
      <c r="E713" s="332" t="s">
        <v>620</v>
      </c>
      <c r="F713" s="332" t="s">
        <v>685</v>
      </c>
      <c r="G713" s="333" t="s">
        <v>738</v>
      </c>
      <c r="H713" s="333" t="s">
        <v>34</v>
      </c>
      <c r="I713" s="333" t="s">
        <v>1319</v>
      </c>
      <c r="J713" s="333" t="s">
        <v>608</v>
      </c>
      <c r="K713" s="334" t="s">
        <v>48</v>
      </c>
      <c r="L713" s="335" t="s">
        <v>1418</v>
      </c>
      <c r="M713" s="335" t="s">
        <v>1415</v>
      </c>
      <c r="N713" s="334">
        <v>593338</v>
      </c>
      <c r="O713" s="334" t="s">
        <v>1321</v>
      </c>
      <c r="P713" s="338">
        <v>44343</v>
      </c>
      <c r="Q713" s="339">
        <v>0</v>
      </c>
      <c r="R713" s="339">
        <v>0</v>
      </c>
      <c r="S713" s="334">
        <v>31</v>
      </c>
      <c r="T713" s="336"/>
      <c r="U713" s="647"/>
      <c r="V713" s="336"/>
      <c r="W713" s="647"/>
      <c r="X713" s="336"/>
      <c r="Y713" s="647"/>
      <c r="Z713" s="336"/>
      <c r="AA713" s="647"/>
      <c r="AB713" s="336"/>
      <c r="AC713" s="340"/>
      <c r="AD713" s="813">
        <v>0</v>
      </c>
      <c r="AE713" s="337" t="s">
        <v>1856</v>
      </c>
      <c r="AF713" s="787" t="s">
        <v>1755</v>
      </c>
      <c r="AG713" s="341" t="s">
        <v>1436</v>
      </c>
      <c r="AH713" s="341" t="s">
        <v>1812</v>
      </c>
      <c r="AI713" s="341">
        <v>100000</v>
      </c>
      <c r="AJ713" s="341">
        <v>50000</v>
      </c>
      <c r="AK713" s="341">
        <v>10000</v>
      </c>
      <c r="AL713" s="336">
        <v>0.01</v>
      </c>
      <c r="AM713" s="336">
        <v>0.2</v>
      </c>
      <c r="AN713" s="647" t="s">
        <v>64</v>
      </c>
      <c r="AO713" s="334" t="s">
        <v>1324</v>
      </c>
      <c r="AP713" s="337" t="s">
        <v>1757</v>
      </c>
      <c r="AQ713" s="343" t="s">
        <v>671</v>
      </c>
      <c r="AR713" s="336">
        <v>0</v>
      </c>
      <c r="AS713" s="336">
        <v>0</v>
      </c>
      <c r="AT713" s="336" t="s">
        <v>1418</v>
      </c>
      <c r="AW713" s="192"/>
      <c r="AX713" s="192"/>
      <c r="AY713" s="178"/>
      <c r="AZ713" s="178"/>
      <c r="BA713" s="178"/>
      <c r="BB713" s="794"/>
      <c r="BC713" s="178"/>
      <c r="BD713" s="178"/>
      <c r="BE713" s="178"/>
      <c r="BF713" s="178"/>
      <c r="BG713" s="794"/>
      <c r="BH713" s="180"/>
      <c r="BI713" s="193"/>
      <c r="BJ713" s="193"/>
      <c r="BK713" s="193"/>
      <c r="BL713" s="212"/>
      <c r="BM713" s="180"/>
      <c r="BN713" s="180"/>
      <c r="BO713" s="180"/>
      <c r="BP713" s="180"/>
      <c r="BQ713" s="180"/>
      <c r="BR713" s="180"/>
      <c r="BS713" s="180"/>
      <c r="BT713" s="181"/>
      <c r="BU713" s="182"/>
      <c r="BV713" s="183"/>
      <c r="BW713" s="179"/>
    </row>
    <row r="714" spans="2:75" customFormat="1" ht="18.75">
      <c r="B714" s="330" t="s">
        <v>420</v>
      </c>
      <c r="C714" s="331">
        <v>39817321000119</v>
      </c>
      <c r="D714" s="332" t="s">
        <v>11</v>
      </c>
      <c r="E714" s="332" t="s">
        <v>620</v>
      </c>
      <c r="F714" s="332" t="s">
        <v>685</v>
      </c>
      <c r="G714" s="333" t="s">
        <v>738</v>
      </c>
      <c r="H714" s="333" t="s">
        <v>34</v>
      </c>
      <c r="I714" s="333" t="s">
        <v>1319</v>
      </c>
      <c r="J714" s="333" t="s">
        <v>608</v>
      </c>
      <c r="K714" s="334" t="s">
        <v>48</v>
      </c>
      <c r="L714" s="335" t="s">
        <v>1418</v>
      </c>
      <c r="M714" s="335" t="s">
        <v>1415</v>
      </c>
      <c r="N714" s="334">
        <v>582700</v>
      </c>
      <c r="O714" s="334" t="s">
        <v>1321</v>
      </c>
      <c r="P714" s="338">
        <v>44265</v>
      </c>
      <c r="Q714" s="339">
        <v>0</v>
      </c>
      <c r="R714" s="339">
        <v>0</v>
      </c>
      <c r="S714" s="334">
        <v>31</v>
      </c>
      <c r="T714" s="336"/>
      <c r="U714" s="647"/>
      <c r="V714" s="336"/>
      <c r="W714" s="647"/>
      <c r="X714" s="336"/>
      <c r="Y714" s="647"/>
      <c r="Z714" s="336"/>
      <c r="AA714" s="647"/>
      <c r="AB714" s="336"/>
      <c r="AC714" s="340"/>
      <c r="AD714" s="813">
        <v>0</v>
      </c>
      <c r="AE714" s="337" t="s">
        <v>1827</v>
      </c>
      <c r="AF714" s="787" t="s">
        <v>1752</v>
      </c>
      <c r="AG714" s="341" t="s">
        <v>741</v>
      </c>
      <c r="AH714" s="341" t="s">
        <v>2156</v>
      </c>
      <c r="AI714" s="341">
        <v>1000</v>
      </c>
      <c r="AJ714" s="341">
        <v>1000</v>
      </c>
      <c r="AK714" s="341">
        <v>1000</v>
      </c>
      <c r="AL714" s="336">
        <v>5.4000000000000003E-3</v>
      </c>
      <c r="AM714" s="336">
        <v>0.1</v>
      </c>
      <c r="AN714" s="647" t="s">
        <v>2147</v>
      </c>
      <c r="AO714" s="334" t="s">
        <v>1324</v>
      </c>
      <c r="AP714" s="337" t="s">
        <v>1757</v>
      </c>
      <c r="AQ714" s="343" t="s">
        <v>679</v>
      </c>
      <c r="AR714" s="336">
        <v>0</v>
      </c>
      <c r="AS714" s="336">
        <v>0</v>
      </c>
      <c r="AT714" s="336" t="s">
        <v>1418</v>
      </c>
      <c r="AX714" s="192"/>
      <c r="AY714" s="178"/>
      <c r="AZ714" s="178"/>
      <c r="BA714" s="178"/>
      <c r="BB714" s="794"/>
      <c r="BC714" s="178"/>
      <c r="BD714" s="178"/>
      <c r="BE714" s="178"/>
      <c r="BF714" s="178"/>
      <c r="BG714" s="794"/>
      <c r="BH714" s="180"/>
      <c r="BI714" s="193"/>
      <c r="BJ714" s="193"/>
      <c r="BK714" s="193"/>
      <c r="BL714" s="180"/>
      <c r="BM714" s="180"/>
      <c r="BN714" s="180"/>
      <c r="BO714" s="180"/>
      <c r="BP714" s="180"/>
      <c r="BQ714" s="180"/>
      <c r="BR714" s="180"/>
      <c r="BS714" s="180"/>
      <c r="BT714" s="181"/>
      <c r="BU714" s="182"/>
      <c r="BV714" s="183"/>
      <c r="BW714" s="179"/>
    </row>
    <row r="715" spans="2:75" customFormat="1" ht="18.75">
      <c r="B715" s="330" t="s">
        <v>745</v>
      </c>
      <c r="C715" s="331">
        <v>33422090000168</v>
      </c>
      <c r="D715" s="332" t="s">
        <v>11</v>
      </c>
      <c r="E715" s="332" t="s">
        <v>621</v>
      </c>
      <c r="F715" s="332" t="s">
        <v>692</v>
      </c>
      <c r="G715" s="333" t="s">
        <v>738</v>
      </c>
      <c r="H715" s="333" t="s">
        <v>34</v>
      </c>
      <c r="I715" s="333" t="s">
        <v>1418</v>
      </c>
      <c r="J715" s="333" t="s">
        <v>608</v>
      </c>
      <c r="K715" s="334" t="s">
        <v>48</v>
      </c>
      <c r="L715" s="335" t="s">
        <v>1418</v>
      </c>
      <c r="M715" s="335" t="s">
        <v>34</v>
      </c>
      <c r="N715" s="334">
        <v>511005</v>
      </c>
      <c r="O715" s="334" t="s">
        <v>1321</v>
      </c>
      <c r="P715" s="338">
        <v>43753</v>
      </c>
      <c r="Q715" s="339">
        <v>0</v>
      </c>
      <c r="R715" s="339">
        <v>0</v>
      </c>
      <c r="S715" s="334">
        <v>31</v>
      </c>
      <c r="T715" s="336"/>
      <c r="U715" s="647"/>
      <c r="V715" s="336"/>
      <c r="W715" s="647"/>
      <c r="X715" s="336"/>
      <c r="Y715" s="647"/>
      <c r="Z715" s="336"/>
      <c r="AA715" s="647"/>
      <c r="AB715" s="336"/>
      <c r="AC715" s="340"/>
      <c r="AD715" s="813">
        <v>33422113000134</v>
      </c>
      <c r="AE715" s="337" t="s">
        <v>1801</v>
      </c>
      <c r="AF715" s="787" t="s">
        <v>1801</v>
      </c>
      <c r="AG715" s="341" t="s">
        <v>719</v>
      </c>
      <c r="AH715" s="341" t="s">
        <v>1742</v>
      </c>
      <c r="AI715" s="341">
        <v>1000</v>
      </c>
      <c r="AJ715" s="341">
        <v>1000</v>
      </c>
      <c r="AK715" s="341">
        <v>1000</v>
      </c>
      <c r="AL715" s="336">
        <v>8.0000000000000002E-3</v>
      </c>
      <c r="AM715" s="336">
        <v>0.2</v>
      </c>
      <c r="AN715" s="647" t="s">
        <v>636</v>
      </c>
      <c r="AO715" s="334" t="s">
        <v>1324</v>
      </c>
      <c r="AP715" s="337" t="s">
        <v>1744</v>
      </c>
      <c r="AQ715" s="343" t="s">
        <v>675</v>
      </c>
      <c r="AR715" s="336">
        <v>2.13333333333333E-3</v>
      </c>
      <c r="AS715" s="336">
        <v>2.13333333333333E-3</v>
      </c>
      <c r="AT715" s="336" t="s">
        <v>1418</v>
      </c>
      <c r="AX715" s="192"/>
      <c r="AY715" s="178"/>
      <c r="AZ715" s="178"/>
      <c r="BA715" s="178"/>
      <c r="BB715" s="794"/>
      <c r="BC715" s="178"/>
      <c r="BD715" s="178"/>
      <c r="BE715" s="178"/>
      <c r="BF715" s="178"/>
      <c r="BG715" s="794"/>
      <c r="BH715" s="180"/>
      <c r="BI715" s="193"/>
      <c r="BJ715" s="193"/>
      <c r="BK715" s="193"/>
      <c r="BL715" s="180"/>
      <c r="BM715" s="180"/>
      <c r="BN715" s="180"/>
      <c r="BO715" s="180"/>
      <c r="BP715" s="180"/>
      <c r="BQ715" s="180"/>
      <c r="BR715" s="180"/>
      <c r="BS715" s="180"/>
      <c r="BT715" s="181"/>
      <c r="BU715" s="182"/>
      <c r="BV715" s="183"/>
      <c r="BW715" s="179"/>
    </row>
    <row r="716" spans="2:75" customFormat="1" ht="18.75">
      <c r="B716" s="330" t="s">
        <v>786</v>
      </c>
      <c r="C716" s="331">
        <v>25213405000139</v>
      </c>
      <c r="D716" s="332" t="s">
        <v>11</v>
      </c>
      <c r="E716" s="332" t="s">
        <v>621</v>
      </c>
      <c r="F716" s="332" t="s">
        <v>692</v>
      </c>
      <c r="G716" s="333" t="s">
        <v>738</v>
      </c>
      <c r="H716" s="333" t="s">
        <v>34</v>
      </c>
      <c r="I716" s="333" t="s">
        <v>1418</v>
      </c>
      <c r="J716" s="333" t="s">
        <v>608</v>
      </c>
      <c r="K716" s="334" t="s">
        <v>48</v>
      </c>
      <c r="L716" s="335" t="s">
        <v>1418</v>
      </c>
      <c r="M716" s="335" t="s">
        <v>34</v>
      </c>
      <c r="N716" s="334">
        <v>423394</v>
      </c>
      <c r="O716" s="334" t="s">
        <v>1321</v>
      </c>
      <c r="P716" s="338">
        <v>42621</v>
      </c>
      <c r="Q716" s="339">
        <v>189.588537</v>
      </c>
      <c r="R716" s="339">
        <v>182.50974122400001</v>
      </c>
      <c r="S716" s="334">
        <v>31</v>
      </c>
      <c r="T716" s="336">
        <v>7.9298914765357109E-2</v>
      </c>
      <c r="U716" s="647">
        <v>0.77554611776840399</v>
      </c>
      <c r="V716" s="336">
        <v>0.10941775558232036</v>
      </c>
      <c r="W716" s="647">
        <v>0.94162139306710679</v>
      </c>
      <c r="X716" s="336">
        <v>0.20750357544917675</v>
      </c>
      <c r="Y716" s="647">
        <v>1.3462529342379215</v>
      </c>
      <c r="Z716" s="336">
        <v>0.22995301465987383</v>
      </c>
      <c r="AA716" s="647">
        <v>1.2050356351158111</v>
      </c>
      <c r="AB716" s="336">
        <v>2.2566289869956725E-2</v>
      </c>
      <c r="AC716" s="340">
        <v>-0.30061112587999844</v>
      </c>
      <c r="AD716" s="813">
        <v>24658649000162</v>
      </c>
      <c r="AE716" s="337" t="s">
        <v>1783</v>
      </c>
      <c r="AF716" s="787" t="s">
        <v>1736</v>
      </c>
      <c r="AG716" s="341" t="s">
        <v>1437</v>
      </c>
      <c r="AH716" s="341" t="s">
        <v>1742</v>
      </c>
      <c r="AI716" s="341">
        <v>5000</v>
      </c>
      <c r="AJ716" s="341">
        <v>2500</v>
      </c>
      <c r="AK716" s="341">
        <v>5000</v>
      </c>
      <c r="AL716" s="336">
        <v>1.1000000000000001E-2</v>
      </c>
      <c r="AM716" s="336">
        <v>0.2</v>
      </c>
      <c r="AN716" s="647" t="s">
        <v>636</v>
      </c>
      <c r="AO716" s="334" t="s">
        <v>1324</v>
      </c>
      <c r="AP716" s="337" t="s">
        <v>1757</v>
      </c>
      <c r="AQ716" s="343" t="s">
        <v>671</v>
      </c>
      <c r="AR716" s="336">
        <v>2.7499999999999998E-3</v>
      </c>
      <c r="AS716" s="336">
        <v>2.7499999999999998E-3</v>
      </c>
      <c r="AT716" s="336" t="s">
        <v>1418</v>
      </c>
      <c r="AW716" s="192"/>
      <c r="AX716" s="192"/>
      <c r="AY716" s="178"/>
      <c r="AZ716" s="178"/>
      <c r="BA716" s="178"/>
      <c r="BB716" s="794"/>
      <c r="BC716" s="178"/>
      <c r="BD716" s="178"/>
      <c r="BE716" s="178"/>
      <c r="BF716" s="178"/>
      <c r="BG716" s="794"/>
      <c r="BH716" s="180"/>
      <c r="BI716" s="193"/>
      <c r="BJ716" s="193"/>
      <c r="BK716" s="193"/>
      <c r="BL716" s="212"/>
      <c r="BM716" s="180"/>
      <c r="BN716" s="180"/>
      <c r="BO716" s="180"/>
      <c r="BP716" s="180"/>
      <c r="BQ716" s="180"/>
      <c r="BR716" s="180"/>
      <c r="BS716" s="180"/>
      <c r="BT716" s="181"/>
      <c r="BU716" s="182"/>
      <c r="BV716" s="183"/>
      <c r="BW716" s="179"/>
    </row>
    <row r="717" spans="2:75" customFormat="1" ht="18.75">
      <c r="B717" s="330" t="s">
        <v>1289</v>
      </c>
      <c r="C717" s="331">
        <v>32388012000121</v>
      </c>
      <c r="D717" s="332" t="s">
        <v>11</v>
      </c>
      <c r="E717" s="332" t="s">
        <v>620</v>
      </c>
      <c r="F717" s="332" t="s">
        <v>692</v>
      </c>
      <c r="G717" s="333" t="s">
        <v>738</v>
      </c>
      <c r="H717" s="333" t="s">
        <v>34</v>
      </c>
      <c r="I717" s="333" t="s">
        <v>1418</v>
      </c>
      <c r="J717" s="333" t="s">
        <v>608</v>
      </c>
      <c r="K717" s="334" t="s">
        <v>48</v>
      </c>
      <c r="L717" s="335" t="s">
        <v>1418</v>
      </c>
      <c r="M717" s="335" t="s">
        <v>34</v>
      </c>
      <c r="N717" s="334">
        <v>502464</v>
      </c>
      <c r="O717" s="334" t="s">
        <v>1321</v>
      </c>
      <c r="P717" s="338">
        <v>43677</v>
      </c>
      <c r="Q717" s="339">
        <v>2534.8703605599999</v>
      </c>
      <c r="R717" s="339">
        <v>1790.1504909616467</v>
      </c>
      <c r="S717" s="334">
        <v>31</v>
      </c>
      <c r="T717" s="336">
        <v>9.2993942982801503E-2</v>
      </c>
      <c r="U717" s="647">
        <v>0.90948396544507537</v>
      </c>
      <c r="V717" s="336">
        <v>0.10417474612035593</v>
      </c>
      <c r="W717" s="647">
        <v>0.89650138628973619</v>
      </c>
      <c r="X717" s="336">
        <v>0.18834392286752388</v>
      </c>
      <c r="Y717" s="647">
        <v>1.2219479026200595</v>
      </c>
      <c r="Z717" s="336">
        <v>0.23191870908362366</v>
      </c>
      <c r="AA717" s="647">
        <v>1.2153365734699815</v>
      </c>
      <c r="AB717" s="336">
        <v>2.5059037329659407E-2</v>
      </c>
      <c r="AC717" s="340">
        <v>-0.47993412949155728</v>
      </c>
      <c r="AD717" s="813">
        <v>32388028000134</v>
      </c>
      <c r="AE717" s="337" t="s">
        <v>1745</v>
      </c>
      <c r="AF717" s="787" t="s">
        <v>1746</v>
      </c>
      <c r="AG717" s="341" t="s">
        <v>719</v>
      </c>
      <c r="AH717" s="341" t="s">
        <v>1742</v>
      </c>
      <c r="AI717" s="341">
        <v>1000</v>
      </c>
      <c r="AJ717" s="341">
        <v>1000</v>
      </c>
      <c r="AK717" s="341">
        <v>0</v>
      </c>
      <c r="AL717" s="336">
        <v>5.0000000000000001E-3</v>
      </c>
      <c r="AM717" s="336">
        <v>0</v>
      </c>
      <c r="AN717" s="647" t="s">
        <v>64</v>
      </c>
      <c r="AO717" s="334" t="s">
        <v>1324</v>
      </c>
      <c r="AP717" s="337" t="s">
        <v>1744</v>
      </c>
      <c r="AQ717" s="343" t="s">
        <v>675</v>
      </c>
      <c r="AR717" s="336">
        <v>1.33333333333333E-3</v>
      </c>
      <c r="AS717" s="336">
        <v>1.33333333333333E-3</v>
      </c>
      <c r="AT717" s="336" t="s">
        <v>1418</v>
      </c>
      <c r="AX717" s="192"/>
      <c r="AY717" s="178"/>
      <c r="AZ717" s="178"/>
      <c r="BA717" s="178"/>
      <c r="BB717" s="794"/>
      <c r="BC717" s="178"/>
      <c r="BD717" s="178"/>
      <c r="BE717" s="178"/>
      <c r="BF717" s="178"/>
      <c r="BG717" s="794"/>
      <c r="BH717" s="180"/>
      <c r="BI717" s="193"/>
      <c r="BJ717" s="193"/>
      <c r="BK717" s="193"/>
      <c r="BL717" s="180"/>
      <c r="BM717" s="180"/>
      <c r="BN717" s="180"/>
      <c r="BO717" s="180"/>
      <c r="BP717" s="180"/>
      <c r="BQ717" s="180"/>
      <c r="BR717" s="180"/>
      <c r="BS717" s="180"/>
      <c r="BT717" s="181"/>
      <c r="BU717" s="182"/>
      <c r="BV717" s="183"/>
      <c r="BW717" s="179"/>
    </row>
    <row r="718" spans="2:75" customFormat="1" ht="18.75">
      <c r="B718" s="330" t="s">
        <v>827</v>
      </c>
      <c r="C718" s="331">
        <v>24623412000146</v>
      </c>
      <c r="D718" s="332" t="s">
        <v>11</v>
      </c>
      <c r="E718" s="332" t="s">
        <v>620</v>
      </c>
      <c r="F718" s="332" t="s">
        <v>692</v>
      </c>
      <c r="G718" s="333" t="s">
        <v>738</v>
      </c>
      <c r="H718" s="333" t="s">
        <v>34</v>
      </c>
      <c r="I718" s="333" t="s">
        <v>1418</v>
      </c>
      <c r="J718" s="333" t="s">
        <v>608</v>
      </c>
      <c r="K718" s="334" t="s">
        <v>48</v>
      </c>
      <c r="L718" s="335" t="s">
        <v>1418</v>
      </c>
      <c r="M718" s="335" t="s">
        <v>34</v>
      </c>
      <c r="N718" s="334">
        <v>425524</v>
      </c>
      <c r="O718" s="334" t="s">
        <v>1321</v>
      </c>
      <c r="P718" s="338">
        <v>42592</v>
      </c>
      <c r="Q718" s="339">
        <v>99.240433999999993</v>
      </c>
      <c r="R718" s="339">
        <v>105.12354350200798</v>
      </c>
      <c r="S718" s="334">
        <v>31</v>
      </c>
      <c r="T718" s="336">
        <v>7.3508169313982963E-2</v>
      </c>
      <c r="U718" s="647">
        <v>0.71891242779815723</v>
      </c>
      <c r="V718" s="336">
        <v>9.1414682490247312E-2</v>
      </c>
      <c r="W718" s="647">
        <v>0.78669152200342107</v>
      </c>
      <c r="X718" s="336">
        <v>0.1692299935941517</v>
      </c>
      <c r="Y718" s="647">
        <v>1.0979395171578248</v>
      </c>
      <c r="Z718" s="336">
        <v>0.20475540032207507</v>
      </c>
      <c r="AA718" s="647">
        <v>1.0729911683717488</v>
      </c>
      <c r="AB718" s="336">
        <v>2.0521012161265506E-2</v>
      </c>
      <c r="AC718" s="340">
        <v>-1.2078717512580324</v>
      </c>
      <c r="AD718" s="813">
        <v>24601713000179</v>
      </c>
      <c r="AE718" s="337" t="s">
        <v>1837</v>
      </c>
      <c r="AF718" s="787" t="s">
        <v>1736</v>
      </c>
      <c r="AG718" s="341" t="s">
        <v>1437</v>
      </c>
      <c r="AH718" s="341" t="s">
        <v>1742</v>
      </c>
      <c r="AI718" s="341">
        <v>100</v>
      </c>
      <c r="AJ718" s="341">
        <v>100</v>
      </c>
      <c r="AK718" s="341">
        <v>100</v>
      </c>
      <c r="AL718" s="336">
        <v>0.01</v>
      </c>
      <c r="AM718" s="336">
        <v>0.2</v>
      </c>
      <c r="AN718" s="647" t="s">
        <v>2166</v>
      </c>
      <c r="AO718" s="334" t="s">
        <v>1324</v>
      </c>
      <c r="AP718" s="337" t="s">
        <v>1757</v>
      </c>
      <c r="AQ718" s="343" t="s">
        <v>671</v>
      </c>
      <c r="AR718" s="336">
        <v>2E-3</v>
      </c>
      <c r="AS718" s="336">
        <v>2E-3</v>
      </c>
      <c r="AT718" s="336" t="s">
        <v>1418</v>
      </c>
      <c r="AX718" s="192"/>
      <c r="AY718" s="178"/>
      <c r="AZ718" s="178"/>
      <c r="BA718" s="178"/>
      <c r="BB718" s="794"/>
      <c r="BC718" s="178"/>
      <c r="BD718" s="178"/>
      <c r="BE718" s="178"/>
      <c r="BF718" s="178"/>
      <c r="BG718" s="794"/>
      <c r="BH718" s="180"/>
      <c r="BI718" s="193"/>
      <c r="BJ718" s="193"/>
      <c r="BK718" s="193"/>
      <c r="BL718" s="180"/>
      <c r="BM718" s="180"/>
      <c r="BN718" s="180"/>
      <c r="BO718" s="180"/>
      <c r="BP718" s="180"/>
      <c r="BQ718" s="180"/>
      <c r="BR718" s="180"/>
      <c r="BS718" s="180"/>
      <c r="BT718" s="181"/>
      <c r="BU718" s="182"/>
      <c r="BV718" s="183"/>
      <c r="BW718" s="179"/>
    </row>
    <row r="719" spans="2:75" customFormat="1" ht="18.75">
      <c r="B719" s="330" t="s">
        <v>828</v>
      </c>
      <c r="C719" s="331">
        <v>30178843000143</v>
      </c>
      <c r="D719" s="332" t="s">
        <v>11</v>
      </c>
      <c r="E719" s="332" t="s">
        <v>620</v>
      </c>
      <c r="F719" s="332" t="s">
        <v>692</v>
      </c>
      <c r="G719" s="333" t="s">
        <v>738</v>
      </c>
      <c r="H719" s="333" t="s">
        <v>34</v>
      </c>
      <c r="I719" s="333" t="s">
        <v>1418</v>
      </c>
      <c r="J719" s="333" t="s">
        <v>608</v>
      </c>
      <c r="K719" s="334" t="s">
        <v>48</v>
      </c>
      <c r="L719" s="335" t="s">
        <v>1418</v>
      </c>
      <c r="M719" s="335" t="s">
        <v>34</v>
      </c>
      <c r="N719" s="334">
        <v>492558</v>
      </c>
      <c r="O719" s="334" t="s">
        <v>1321</v>
      </c>
      <c r="P719" s="338">
        <v>43558</v>
      </c>
      <c r="Q719" s="339">
        <v>46.794412600000001</v>
      </c>
      <c r="R719" s="339">
        <v>37.089701224063774</v>
      </c>
      <c r="S719" s="334">
        <v>31</v>
      </c>
      <c r="T719" s="336">
        <v>8.3436810525608474E-2</v>
      </c>
      <c r="U719" s="647">
        <v>0.81601488082889473</v>
      </c>
      <c r="V719" s="336">
        <v>9.2730144471002918E-2</v>
      </c>
      <c r="W719" s="647">
        <v>0.7980120534496542</v>
      </c>
      <c r="X719" s="336">
        <v>0.16907620397454837</v>
      </c>
      <c r="Y719" s="647">
        <v>1.0969417525352241</v>
      </c>
      <c r="Z719" s="336">
        <v>0.19765583101223272</v>
      </c>
      <c r="AA719" s="647">
        <v>1.0357868985125831</v>
      </c>
      <c r="AB719" s="336">
        <v>1.4463623717279649E-2</v>
      </c>
      <c r="AC719" s="340">
        <v>-1.6227806651260195</v>
      </c>
      <c r="AD719" s="813">
        <v>30618457000125</v>
      </c>
      <c r="AE719" s="337" t="s">
        <v>1837</v>
      </c>
      <c r="AF719" s="787" t="s">
        <v>1736</v>
      </c>
      <c r="AG719" s="341" t="s">
        <v>1437</v>
      </c>
      <c r="AH719" s="341" t="s">
        <v>1742</v>
      </c>
      <c r="AI719" s="341">
        <v>100</v>
      </c>
      <c r="AJ719" s="341">
        <v>100</v>
      </c>
      <c r="AK719" s="341">
        <v>100</v>
      </c>
      <c r="AL719" s="336">
        <v>0</v>
      </c>
      <c r="AM719" s="336">
        <v>0.2</v>
      </c>
      <c r="AN719" s="647" t="s">
        <v>64</v>
      </c>
      <c r="AO719" s="334" t="s">
        <v>1324</v>
      </c>
      <c r="AP719" s="337" t="s">
        <v>1757</v>
      </c>
      <c r="AQ719" s="343" t="s">
        <v>671</v>
      </c>
      <c r="AR719" s="336">
        <v>2E-3</v>
      </c>
      <c r="AS719" s="336">
        <v>2E-3</v>
      </c>
      <c r="AT719" s="336" t="s">
        <v>1418</v>
      </c>
      <c r="AX719" s="192"/>
      <c r="AY719" s="178"/>
      <c r="AZ719" s="178"/>
      <c r="BA719" s="178"/>
      <c r="BB719" s="794"/>
      <c r="BC719" s="178"/>
      <c r="BD719" s="178"/>
      <c r="BE719" s="178"/>
      <c r="BF719" s="178"/>
      <c r="BG719" s="794"/>
      <c r="BH719" s="180"/>
      <c r="BI719" s="193"/>
      <c r="BJ719" s="193"/>
      <c r="BK719" s="193"/>
      <c r="BL719" s="180"/>
      <c r="BM719" s="180"/>
      <c r="BN719" s="180"/>
      <c r="BO719" s="180"/>
      <c r="BP719" s="180"/>
      <c r="BQ719" s="180"/>
      <c r="BR719" s="180"/>
      <c r="BS719" s="180"/>
      <c r="BT719" s="181"/>
      <c r="BU719" s="182"/>
      <c r="BV719" s="183"/>
      <c r="BW719" s="179"/>
    </row>
    <row r="720" spans="2:75" customFormat="1" ht="18.75">
      <c r="B720" s="330" t="s">
        <v>847</v>
      </c>
      <c r="C720" s="331">
        <v>30934757000113</v>
      </c>
      <c r="D720" s="332" t="s">
        <v>11</v>
      </c>
      <c r="E720" s="332" t="s">
        <v>620</v>
      </c>
      <c r="F720" s="332" t="s">
        <v>692</v>
      </c>
      <c r="G720" s="333" t="s">
        <v>738</v>
      </c>
      <c r="H720" s="333" t="s">
        <v>34</v>
      </c>
      <c r="I720" s="333" t="s">
        <v>1418</v>
      </c>
      <c r="J720" s="333" t="s">
        <v>608</v>
      </c>
      <c r="K720" s="334" t="s">
        <v>48</v>
      </c>
      <c r="L720" s="335" t="s">
        <v>1418</v>
      </c>
      <c r="M720" s="335" t="s">
        <v>34</v>
      </c>
      <c r="N720" s="334">
        <v>483400</v>
      </c>
      <c r="O720" s="334" t="s">
        <v>1321</v>
      </c>
      <c r="P720" s="338">
        <v>43439</v>
      </c>
      <c r="Q720" s="339">
        <v>435.29055481</v>
      </c>
      <c r="R720" s="339">
        <v>333.31599013003978</v>
      </c>
      <c r="S720" s="334">
        <v>31</v>
      </c>
      <c r="T720" s="336">
        <v>9.913740125033188E-2</v>
      </c>
      <c r="U720" s="647">
        <v>0.96956719890613208</v>
      </c>
      <c r="V720" s="336">
        <v>0.11357035906056501</v>
      </c>
      <c r="W720" s="647">
        <v>0.97735764310468143</v>
      </c>
      <c r="X720" s="336">
        <v>0.23102977186450313</v>
      </c>
      <c r="Y720" s="647">
        <v>1.4988874654118105</v>
      </c>
      <c r="Z720" s="336">
        <v>0.23580837440069846</v>
      </c>
      <c r="AA720" s="647">
        <v>1.2357198040298505</v>
      </c>
      <c r="AB720" s="336">
        <v>5.0596132985529074E-3</v>
      </c>
      <c r="AC720" s="340">
        <v>-0.52001490454813237</v>
      </c>
      <c r="AD720" s="813">
        <v>31094141000144</v>
      </c>
      <c r="AE720" s="337" t="s">
        <v>1758</v>
      </c>
      <c r="AF720" s="787" t="s">
        <v>1755</v>
      </c>
      <c r="AG720" s="341" t="s">
        <v>1436</v>
      </c>
      <c r="AH720" s="341" t="s">
        <v>1742</v>
      </c>
      <c r="AI720" s="341">
        <v>500</v>
      </c>
      <c r="AJ720" s="341">
        <v>100</v>
      </c>
      <c r="AK720" s="341">
        <v>100</v>
      </c>
      <c r="AL720" s="336">
        <v>8.0000000000000002E-3</v>
      </c>
      <c r="AM720" s="336">
        <v>0.2</v>
      </c>
      <c r="AN720" s="647" t="s">
        <v>34</v>
      </c>
      <c r="AO720" s="334" t="s">
        <v>1324</v>
      </c>
      <c r="AP720" s="337" t="s">
        <v>1744</v>
      </c>
      <c r="AQ720" s="343" t="s">
        <v>675</v>
      </c>
      <c r="AR720" s="336">
        <v>2.8E-3</v>
      </c>
      <c r="AS720" s="336">
        <v>2.8E-3</v>
      </c>
      <c r="AT720" s="336" t="s">
        <v>1418</v>
      </c>
      <c r="AX720" s="192"/>
      <c r="AY720" s="178"/>
      <c r="AZ720" s="178"/>
      <c r="BA720" s="178"/>
      <c r="BB720" s="794"/>
      <c r="BC720" s="178"/>
      <c r="BD720" s="178"/>
      <c r="BE720" s="178"/>
      <c r="BF720" s="178"/>
      <c r="BG720" s="794"/>
      <c r="BH720" s="180"/>
      <c r="BI720" s="193"/>
      <c r="BJ720" s="193"/>
      <c r="BK720" s="193"/>
      <c r="BL720" s="180"/>
      <c r="BM720" s="180"/>
      <c r="BN720" s="180"/>
      <c r="BO720" s="180"/>
      <c r="BP720" s="180"/>
      <c r="BQ720" s="180"/>
      <c r="BR720" s="180"/>
      <c r="BS720" s="180"/>
      <c r="BT720" s="181"/>
      <c r="BU720" s="182"/>
      <c r="BV720" s="183"/>
      <c r="BW720" s="179"/>
    </row>
    <row r="721" spans="2:75" customFormat="1" ht="18.75">
      <c r="B721" s="330" t="s">
        <v>1524</v>
      </c>
      <c r="C721" s="331">
        <v>31094141000144</v>
      </c>
      <c r="D721" s="332" t="s">
        <v>11</v>
      </c>
      <c r="E721" s="332" t="s">
        <v>621</v>
      </c>
      <c r="F721" s="332" t="s">
        <v>692</v>
      </c>
      <c r="G721" s="333" t="s">
        <v>738</v>
      </c>
      <c r="H721" s="333" t="s">
        <v>34</v>
      </c>
      <c r="I721" s="333" t="s">
        <v>1418</v>
      </c>
      <c r="J721" s="333" t="s">
        <v>608</v>
      </c>
      <c r="K721" s="334" t="s">
        <v>48</v>
      </c>
      <c r="L721" s="335" t="s">
        <v>1418</v>
      </c>
      <c r="M721" s="335" t="s">
        <v>1418</v>
      </c>
      <c r="N721" s="334">
        <v>483397</v>
      </c>
      <c r="O721" s="334" t="s">
        <v>1321</v>
      </c>
      <c r="P721" s="338">
        <v>43439</v>
      </c>
      <c r="Q721" s="339">
        <v>435.17600930999998</v>
      </c>
      <c r="R721" s="339">
        <v>333.58528357569725</v>
      </c>
      <c r="S721" s="334">
        <v>31</v>
      </c>
      <c r="T721" s="336">
        <v>0.10916191726759483</v>
      </c>
      <c r="U721" s="647">
        <v>1.0676073108383053</v>
      </c>
      <c r="V721" s="336">
        <v>0.12531027510556836</v>
      </c>
      <c r="W721" s="647">
        <v>1.07838837657161</v>
      </c>
      <c r="X721" s="336">
        <v>0.25974613918010792</v>
      </c>
      <c r="Y721" s="647">
        <v>1.6851950684282975</v>
      </c>
      <c r="Z721" s="336">
        <v>0.27758551053797564</v>
      </c>
      <c r="AA721" s="647">
        <v>1.4546468655122422</v>
      </c>
      <c r="AB721" s="336">
        <v>6.060427772538176E-3</v>
      </c>
      <c r="AC721" s="340">
        <v>1.5030030981940097</v>
      </c>
      <c r="AD721" s="813">
        <v>0</v>
      </c>
      <c r="AE721" s="337" t="s">
        <v>1758</v>
      </c>
      <c r="AF721" s="787" t="s">
        <v>1755</v>
      </c>
      <c r="AG721" s="341" t="s">
        <v>1436</v>
      </c>
      <c r="AH721" s="341" t="s">
        <v>1742</v>
      </c>
      <c r="AI721" s="341">
        <v>1000</v>
      </c>
      <c r="AJ721" s="341">
        <v>1000</v>
      </c>
      <c r="AK721" s="341">
        <v>1000</v>
      </c>
      <c r="AL721" s="336">
        <v>0</v>
      </c>
      <c r="AM721" s="336">
        <v>0</v>
      </c>
      <c r="AN721" s="647" t="s">
        <v>34</v>
      </c>
      <c r="AO721" s="334" t="s">
        <v>1324</v>
      </c>
      <c r="AP721" s="337" t="s">
        <v>1744</v>
      </c>
      <c r="AQ721" s="343" t="s">
        <v>675</v>
      </c>
      <c r="AR721" s="336">
        <v>0</v>
      </c>
      <c r="AS721" s="336">
        <v>0</v>
      </c>
      <c r="AT721" s="336" t="s">
        <v>1418</v>
      </c>
      <c r="AX721" s="192"/>
      <c r="AY721" s="178"/>
      <c r="AZ721" s="178"/>
      <c r="BA721" s="178"/>
      <c r="BB721" s="794"/>
      <c r="BC721" s="178"/>
      <c r="BD721" s="178"/>
      <c r="BE721" s="178"/>
      <c r="BF721" s="178"/>
      <c r="BG721" s="794"/>
      <c r="BH721" s="180"/>
      <c r="BI721" s="193"/>
      <c r="BJ721" s="193"/>
      <c r="BK721" s="193"/>
      <c r="BL721" s="180"/>
      <c r="BM721" s="180"/>
      <c r="BN721" s="180"/>
      <c r="BO721" s="180"/>
      <c r="BP721" s="180"/>
      <c r="BQ721" s="180"/>
      <c r="BR721" s="180"/>
      <c r="BS721" s="180"/>
      <c r="BT721" s="181"/>
      <c r="BU721" s="182"/>
      <c r="BV721" s="183"/>
      <c r="BW721" s="179"/>
    </row>
    <row r="722" spans="2:75" customFormat="1" ht="18.75">
      <c r="B722" s="330" t="s">
        <v>933</v>
      </c>
      <c r="C722" s="331">
        <v>20584638000124</v>
      </c>
      <c r="D722" s="332" t="s">
        <v>11</v>
      </c>
      <c r="E722" s="332" t="s">
        <v>620</v>
      </c>
      <c r="F722" s="332" t="s">
        <v>692</v>
      </c>
      <c r="G722" s="333" t="s">
        <v>738</v>
      </c>
      <c r="H722" s="333" t="s">
        <v>34</v>
      </c>
      <c r="I722" s="333" t="s">
        <v>1304</v>
      </c>
      <c r="J722" s="333" t="s">
        <v>608</v>
      </c>
      <c r="K722" s="334" t="s">
        <v>48</v>
      </c>
      <c r="L722" s="335" t="s">
        <v>1418</v>
      </c>
      <c r="M722" s="335" t="s">
        <v>34</v>
      </c>
      <c r="N722" s="334">
        <v>408840</v>
      </c>
      <c r="O722" s="334" t="s">
        <v>1321</v>
      </c>
      <c r="P722" s="338">
        <v>42321</v>
      </c>
      <c r="Q722" s="339">
        <v>12.811002999999999</v>
      </c>
      <c r="R722" s="339">
        <v>22.391316571428558</v>
      </c>
      <c r="S722" s="334">
        <v>31</v>
      </c>
      <c r="T722" s="336">
        <v>8.2791444642984713E-2</v>
      </c>
      <c r="U722" s="647">
        <v>0.80970318026792198</v>
      </c>
      <c r="V722" s="336">
        <v>9.2475326369708455E-2</v>
      </c>
      <c r="W722" s="647">
        <v>0.79581915363880873</v>
      </c>
      <c r="X722" s="336">
        <v>0.15605198098305473</v>
      </c>
      <c r="Y722" s="647">
        <v>1.0124424932790297</v>
      </c>
      <c r="Z722" s="336">
        <v>0.13694709744193978</v>
      </c>
      <c r="AA722" s="647">
        <v>0.71765152888865946</v>
      </c>
      <c r="AB722" s="336">
        <v>7.1354684606832475E-3</v>
      </c>
      <c r="AC722" s="340">
        <v>-3.3250945117459243</v>
      </c>
      <c r="AD722" s="813">
        <v>0</v>
      </c>
      <c r="AE722" s="337" t="s">
        <v>1754</v>
      </c>
      <c r="AF722" s="787" t="s">
        <v>1755</v>
      </c>
      <c r="AG722" s="341" t="s">
        <v>59</v>
      </c>
      <c r="AH722" s="341" t="s">
        <v>1742</v>
      </c>
      <c r="AI722" s="341">
        <v>0</v>
      </c>
      <c r="AJ722" s="341">
        <v>0</v>
      </c>
      <c r="AK722" s="341">
        <v>0</v>
      </c>
      <c r="AL722" s="336">
        <v>0</v>
      </c>
      <c r="AM722" s="336">
        <v>0</v>
      </c>
      <c r="AN722" s="647" t="s">
        <v>64</v>
      </c>
      <c r="AO722" s="334" t="s">
        <v>1324</v>
      </c>
      <c r="AP722" s="337" t="s">
        <v>1744</v>
      </c>
      <c r="AQ722" s="343" t="s">
        <v>675</v>
      </c>
      <c r="AR722" s="336">
        <v>2E-3</v>
      </c>
      <c r="AS722" s="336">
        <v>2E-3</v>
      </c>
      <c r="AT722" s="336" t="s">
        <v>1418</v>
      </c>
      <c r="AX722" s="192"/>
      <c r="AY722" s="178"/>
      <c r="AZ722" s="178"/>
      <c r="BA722" s="178"/>
      <c r="BB722" s="794"/>
      <c r="BC722" s="178"/>
      <c r="BD722" s="178"/>
      <c r="BE722" s="178"/>
      <c r="BF722" s="178"/>
      <c r="BG722" s="794"/>
      <c r="BH722" s="180"/>
      <c r="BI722" s="193"/>
      <c r="BJ722" s="193"/>
      <c r="BK722" s="193"/>
      <c r="BL722" s="180"/>
      <c r="BM722" s="180"/>
      <c r="BN722" s="180"/>
      <c r="BO722" s="180"/>
      <c r="BP722" s="180"/>
      <c r="BQ722" s="180"/>
      <c r="BR722" s="180"/>
      <c r="BS722" s="180"/>
      <c r="BT722" s="181"/>
      <c r="BU722" s="182"/>
      <c r="BV722" s="183"/>
      <c r="BW722" s="179"/>
    </row>
    <row r="723" spans="2:75" customFormat="1" ht="18.75">
      <c r="B723" s="330" t="s">
        <v>1597</v>
      </c>
      <c r="C723" s="331">
        <v>828035000113</v>
      </c>
      <c r="D723" s="332" t="s">
        <v>11</v>
      </c>
      <c r="E723" s="332" t="s">
        <v>620</v>
      </c>
      <c r="F723" s="332" t="s">
        <v>692</v>
      </c>
      <c r="G723" s="333" t="s">
        <v>738</v>
      </c>
      <c r="H723" s="333" t="s">
        <v>34</v>
      </c>
      <c r="I723" s="333" t="s">
        <v>1304</v>
      </c>
      <c r="J723" s="333" t="s">
        <v>608</v>
      </c>
      <c r="K723" s="334" t="s">
        <v>48</v>
      </c>
      <c r="L723" s="335" t="s">
        <v>1418</v>
      </c>
      <c r="M723" s="335" t="s">
        <v>1418</v>
      </c>
      <c r="N723" s="334">
        <v>20583</v>
      </c>
      <c r="O723" s="334" t="s">
        <v>1324</v>
      </c>
      <c r="P723" s="338">
        <v>34980</v>
      </c>
      <c r="Q723" s="339">
        <v>0</v>
      </c>
      <c r="R723" s="339">
        <v>42.756616750000006</v>
      </c>
      <c r="S723" s="334">
        <v>31</v>
      </c>
      <c r="T723" s="336">
        <v>2.2246472864894784E-2</v>
      </c>
      <c r="U723" s="647">
        <v>0.21757127087376726</v>
      </c>
      <c r="V723" s="336">
        <v>3.7278125203080492E-2</v>
      </c>
      <c r="W723" s="647">
        <v>0.32080607025653896</v>
      </c>
      <c r="X723" s="336">
        <v>8.7159473982092672E-2</v>
      </c>
      <c r="Y723" s="647">
        <v>0.5654779554570396</v>
      </c>
      <c r="Z723" s="336">
        <v>8.3494740214034469E-2</v>
      </c>
      <c r="AA723" s="647">
        <v>0.43754215378071132</v>
      </c>
      <c r="AB723" s="336">
        <v>2.3856731315510995E-2</v>
      </c>
      <c r="AC723" s="340">
        <v>-3.3082196861004252</v>
      </c>
      <c r="AD723" s="813">
        <v>42046759000155</v>
      </c>
      <c r="AE723" s="337" t="s">
        <v>1754</v>
      </c>
      <c r="AF723" s="787" t="s">
        <v>1755</v>
      </c>
      <c r="AG723" s="341" t="s">
        <v>1436</v>
      </c>
      <c r="AH723" s="341" t="s">
        <v>1742</v>
      </c>
      <c r="AI723" s="341">
        <v>1000</v>
      </c>
      <c r="AJ723" s="341">
        <v>1000</v>
      </c>
      <c r="AK723" s="341">
        <v>1000</v>
      </c>
      <c r="AL723" s="336">
        <v>0.02</v>
      </c>
      <c r="AM723" s="336">
        <v>0.2</v>
      </c>
      <c r="AN723" s="647" t="s">
        <v>2152</v>
      </c>
      <c r="AO723" s="334" t="s">
        <v>1324</v>
      </c>
      <c r="AP723" s="337" t="s">
        <v>1757</v>
      </c>
      <c r="AQ723" s="343" t="s">
        <v>664</v>
      </c>
      <c r="AR723" s="336">
        <v>1.06666666666667E-3</v>
      </c>
      <c r="AS723" s="336">
        <v>1.06666666666667E-3</v>
      </c>
      <c r="AT723" s="336" t="s">
        <v>1418</v>
      </c>
      <c r="AX723" s="192"/>
      <c r="AY723" s="178"/>
      <c r="AZ723" s="178"/>
      <c r="BA723" s="178"/>
      <c r="BB723" s="794"/>
      <c r="BC723" s="178"/>
      <c r="BD723" s="178"/>
      <c r="BE723" s="178"/>
      <c r="BF723" s="178"/>
      <c r="BG723" s="794"/>
      <c r="BH723" s="180"/>
      <c r="BI723" s="193"/>
      <c r="BJ723" s="193"/>
      <c r="BK723" s="193"/>
      <c r="BL723" s="180"/>
      <c r="BM723" s="180"/>
      <c r="BN723" s="180"/>
      <c r="BO723" s="180"/>
      <c r="BP723" s="180"/>
      <c r="BQ723" s="180"/>
      <c r="BR723" s="180"/>
      <c r="BS723" s="180"/>
      <c r="BT723" s="181"/>
      <c r="BU723" s="182"/>
      <c r="BV723" s="183"/>
      <c r="BW723" s="179"/>
    </row>
    <row r="724" spans="2:75" customFormat="1" ht="18.75">
      <c r="B724" s="330" t="s">
        <v>1149</v>
      </c>
      <c r="C724" s="331">
        <v>23565840000105</v>
      </c>
      <c r="D724" s="332" t="s">
        <v>11</v>
      </c>
      <c r="E724" s="332" t="s">
        <v>620</v>
      </c>
      <c r="F724" s="332" t="s">
        <v>692</v>
      </c>
      <c r="G724" s="333" t="s">
        <v>738</v>
      </c>
      <c r="H724" s="333" t="s">
        <v>34</v>
      </c>
      <c r="I724" s="333" t="s">
        <v>1418</v>
      </c>
      <c r="J724" s="333" t="s">
        <v>608</v>
      </c>
      <c r="K724" s="334" t="s">
        <v>48</v>
      </c>
      <c r="L724" s="335" t="s">
        <v>1418</v>
      </c>
      <c r="M724" s="335" t="s">
        <v>34</v>
      </c>
      <c r="N724" s="334">
        <v>416517</v>
      </c>
      <c r="O724" s="334" t="s">
        <v>1321</v>
      </c>
      <c r="P724" s="338">
        <v>42366</v>
      </c>
      <c r="Q724" s="339">
        <v>53.275508000000002</v>
      </c>
      <c r="R724" s="339">
        <v>55.37139338645423</v>
      </c>
      <c r="S724" s="334">
        <v>31</v>
      </c>
      <c r="T724" s="336">
        <v>9.7175603425623036E-2</v>
      </c>
      <c r="U724" s="647">
        <v>0.95038074860852828</v>
      </c>
      <c r="V724" s="336">
        <v>0.10921793450106909</v>
      </c>
      <c r="W724" s="647">
        <v>0.93990178363177668</v>
      </c>
      <c r="X724" s="336">
        <v>0.18064244090203641</v>
      </c>
      <c r="Y724" s="647">
        <v>1.1719818108475473</v>
      </c>
      <c r="Z724" s="336">
        <v>0.1726297642737753</v>
      </c>
      <c r="AA724" s="647">
        <v>0.90464140224138301</v>
      </c>
      <c r="AB724" s="336">
        <v>1.2647611859279395E-2</v>
      </c>
      <c r="AC724" s="340">
        <v>-0.55215948779054758</v>
      </c>
      <c r="AD724" s="813">
        <v>26171796000139</v>
      </c>
      <c r="AE724" s="337" t="s">
        <v>1936</v>
      </c>
      <c r="AF724" s="787" t="s">
        <v>1736</v>
      </c>
      <c r="AG724" s="341" t="s">
        <v>1437</v>
      </c>
      <c r="AH724" s="341" t="s">
        <v>1742</v>
      </c>
      <c r="AI724" s="341">
        <v>1000</v>
      </c>
      <c r="AJ724" s="341">
        <v>1000</v>
      </c>
      <c r="AK724" s="341">
        <v>1000</v>
      </c>
      <c r="AL724" s="336">
        <v>1.4999999999999999E-2</v>
      </c>
      <c r="AM724" s="336">
        <v>0</v>
      </c>
      <c r="AN724" s="647" t="s">
        <v>64</v>
      </c>
      <c r="AO724" s="334" t="s">
        <v>1324</v>
      </c>
      <c r="AP724" s="337" t="s">
        <v>1744</v>
      </c>
      <c r="AQ724" s="343" t="s">
        <v>675</v>
      </c>
      <c r="AR724" s="336">
        <v>1.6000000000000001E-3</v>
      </c>
      <c r="AS724" s="336">
        <v>1.6000000000000001E-3</v>
      </c>
      <c r="AT724" s="336" t="s">
        <v>1418</v>
      </c>
      <c r="AX724" s="192"/>
      <c r="AY724" s="178"/>
      <c r="AZ724" s="178"/>
      <c r="BA724" s="178"/>
      <c r="BB724" s="794"/>
      <c r="BC724" s="178"/>
      <c r="BD724" s="178"/>
      <c r="BE724" s="178"/>
      <c r="BF724" s="178"/>
      <c r="BG724" s="794"/>
      <c r="BH724" s="180"/>
      <c r="BI724" s="193"/>
      <c r="BJ724" s="193"/>
      <c r="BK724" s="193"/>
      <c r="BL724" s="180"/>
      <c r="BM724" s="180"/>
      <c r="BN724" s="180"/>
      <c r="BO724" s="180"/>
      <c r="BP724" s="180"/>
      <c r="BQ724" s="180"/>
      <c r="BR724" s="180"/>
      <c r="BS724" s="180"/>
      <c r="BT724" s="181"/>
      <c r="BU724" s="182"/>
      <c r="BV724" s="183"/>
      <c r="BW724" s="179"/>
    </row>
    <row r="725" spans="2:75" customFormat="1" ht="18.75">
      <c r="B725" s="330" t="s">
        <v>1193</v>
      </c>
      <c r="C725" s="331">
        <v>26759909000111</v>
      </c>
      <c r="D725" s="332" t="s">
        <v>11</v>
      </c>
      <c r="E725" s="332" t="s">
        <v>620</v>
      </c>
      <c r="F725" s="332" t="s">
        <v>692</v>
      </c>
      <c r="G725" s="333" t="s">
        <v>738</v>
      </c>
      <c r="H725" s="333" t="s">
        <v>34</v>
      </c>
      <c r="I725" s="333" t="s">
        <v>1418</v>
      </c>
      <c r="J725" s="333" t="s">
        <v>608</v>
      </c>
      <c r="K725" s="334" t="s">
        <v>48</v>
      </c>
      <c r="L725" s="335" t="s">
        <v>1418</v>
      </c>
      <c r="M725" s="335" t="s">
        <v>34</v>
      </c>
      <c r="N725" s="334">
        <v>442976</v>
      </c>
      <c r="O725" s="334" t="s">
        <v>1324</v>
      </c>
      <c r="P725" s="338">
        <v>42906</v>
      </c>
      <c r="Q725" s="339">
        <v>604.46334400000001</v>
      </c>
      <c r="R725" s="339">
        <v>556.61629235999953</v>
      </c>
      <c r="S725" s="334">
        <v>31</v>
      </c>
      <c r="T725" s="336">
        <v>9.6777344703963042E-2</v>
      </c>
      <c r="U725" s="647">
        <v>0.9464857645931134</v>
      </c>
      <c r="V725" s="336">
        <v>0.11481139475539437</v>
      </c>
      <c r="W725" s="647">
        <v>0.98803768085168175</v>
      </c>
      <c r="X725" s="336">
        <v>0.2015680773435542</v>
      </c>
      <c r="Y725" s="647">
        <v>1.3077442881890002</v>
      </c>
      <c r="Z725" s="336">
        <v>0.23146730248565217</v>
      </c>
      <c r="AA725" s="647">
        <v>1.2129710422448892</v>
      </c>
      <c r="AB725" s="336">
        <v>1.3392093454293248E-2</v>
      </c>
      <c r="AC725" s="340">
        <v>-0.10379546979807473</v>
      </c>
      <c r="AD725" s="813">
        <v>30676315000114</v>
      </c>
      <c r="AE725" s="337" t="s">
        <v>1792</v>
      </c>
      <c r="AF725" s="787" t="s">
        <v>1736</v>
      </c>
      <c r="AG725" s="341" t="s">
        <v>1437</v>
      </c>
      <c r="AH725" s="341" t="s">
        <v>1742</v>
      </c>
      <c r="AI725" s="341">
        <v>1000</v>
      </c>
      <c r="AJ725" s="341">
        <v>100</v>
      </c>
      <c r="AK725" s="341">
        <v>100</v>
      </c>
      <c r="AL725" s="336">
        <v>0.01</v>
      </c>
      <c r="AM725" s="336">
        <v>0</v>
      </c>
      <c r="AN725" s="647" t="s">
        <v>64</v>
      </c>
      <c r="AO725" s="334" t="s">
        <v>1324</v>
      </c>
      <c r="AP725" s="337" t="s">
        <v>1744</v>
      </c>
      <c r="AQ725" s="343" t="s">
        <v>675</v>
      </c>
      <c r="AR725" s="336">
        <v>2.3999999999999998E-3</v>
      </c>
      <c r="AS725" s="336">
        <v>2.3999999999999998E-3</v>
      </c>
      <c r="AT725" s="336" t="s">
        <v>1418</v>
      </c>
      <c r="AX725" s="192"/>
      <c r="AY725" s="178"/>
      <c r="AZ725" s="178"/>
      <c r="BA725" s="178"/>
      <c r="BB725" s="794"/>
      <c r="BC725" s="178"/>
      <c r="BD725" s="178"/>
      <c r="BE725" s="178"/>
      <c r="BF725" s="178"/>
      <c r="BG725" s="794"/>
      <c r="BH725" s="180"/>
      <c r="BI725" s="193"/>
      <c r="BJ725" s="193"/>
      <c r="BK725" s="193"/>
      <c r="BL725" s="180"/>
      <c r="BM725" s="180"/>
      <c r="BN725" s="180"/>
      <c r="BO725" s="180"/>
      <c r="BP725" s="180"/>
      <c r="BQ725" s="180"/>
      <c r="BR725" s="180"/>
      <c r="BS725" s="180"/>
      <c r="BT725" s="181"/>
      <c r="BU725" s="182"/>
      <c r="BV725" s="183"/>
      <c r="BW725" s="179"/>
    </row>
    <row r="726" spans="2:75" customFormat="1" ht="18.75">
      <c r="B726" s="330" t="s">
        <v>63</v>
      </c>
      <c r="C726" s="331">
        <v>36181846000112</v>
      </c>
      <c r="D726" s="332" t="s">
        <v>13</v>
      </c>
      <c r="E726" s="332" t="s">
        <v>616</v>
      </c>
      <c r="F726" s="332" t="s">
        <v>617</v>
      </c>
      <c r="G726" s="333" t="s">
        <v>34</v>
      </c>
      <c r="H726" s="333" t="s">
        <v>1337</v>
      </c>
      <c r="I726" s="333" t="s">
        <v>34</v>
      </c>
      <c r="J726" s="333" t="s">
        <v>608</v>
      </c>
      <c r="K726" s="334" t="s">
        <v>48</v>
      </c>
      <c r="L726" s="335" t="s">
        <v>1418</v>
      </c>
      <c r="M726" s="335" t="s">
        <v>34</v>
      </c>
      <c r="N726" s="334">
        <v>531715</v>
      </c>
      <c r="O726" s="334" t="s">
        <v>1321</v>
      </c>
      <c r="P726" s="338">
        <v>43924</v>
      </c>
      <c r="Q726" s="339">
        <v>540.69479165999996</v>
      </c>
      <c r="R726" s="339">
        <v>1051.0939722180719</v>
      </c>
      <c r="S726" s="334">
        <v>31</v>
      </c>
      <c r="T726" s="336">
        <v>-2.3490611221613777E-2</v>
      </c>
      <c r="U726" s="647">
        <v>-0.22973898685544553</v>
      </c>
      <c r="V726" s="336">
        <v>-1.5011799648294466E-2</v>
      </c>
      <c r="W726" s="647">
        <v>-0.12918773211936849</v>
      </c>
      <c r="X726" s="336">
        <v>-2.4730191668051904E-2</v>
      </c>
      <c r="Y726" s="647">
        <v>-0.16044587677736402</v>
      </c>
      <c r="Z726" s="336"/>
      <c r="AA726" s="647"/>
      <c r="AB726" s="336">
        <v>4.7917111929021892E-2</v>
      </c>
      <c r="AC726" s="340">
        <v>-2.7383376784001285</v>
      </c>
      <c r="AD726" s="813">
        <v>36181795000129</v>
      </c>
      <c r="AE726" s="337" t="s">
        <v>2019</v>
      </c>
      <c r="AF726" s="787" t="s">
        <v>1778</v>
      </c>
      <c r="AG726" s="341" t="s">
        <v>59</v>
      </c>
      <c r="AH726" s="341" t="s">
        <v>1742</v>
      </c>
      <c r="AI726" s="341">
        <v>25000</v>
      </c>
      <c r="AJ726" s="341">
        <v>1000</v>
      </c>
      <c r="AK726" s="341">
        <v>10000</v>
      </c>
      <c r="AL726" s="336">
        <v>0</v>
      </c>
      <c r="AM726" s="336">
        <v>0</v>
      </c>
      <c r="AN726" s="647" t="s">
        <v>64</v>
      </c>
      <c r="AO726" s="334" t="s">
        <v>1324</v>
      </c>
      <c r="AP726" s="337" t="s">
        <v>1757</v>
      </c>
      <c r="AQ726" s="343" t="s">
        <v>668</v>
      </c>
      <c r="AR726" s="336">
        <v>4.0000000000000001E-3</v>
      </c>
      <c r="AS726" s="336">
        <v>4.0000000000000001E-3</v>
      </c>
      <c r="AT726" s="336" t="s">
        <v>1418</v>
      </c>
      <c r="AX726" s="192"/>
      <c r="AY726" s="178"/>
      <c r="AZ726" s="178"/>
      <c r="BA726" s="178"/>
      <c r="BB726" s="794"/>
      <c r="BC726" s="178"/>
      <c r="BD726" s="178"/>
      <c r="BE726" s="178"/>
      <c r="BF726" s="178"/>
      <c r="BG726" s="794"/>
      <c r="BH726" s="180"/>
      <c r="BI726" s="193"/>
      <c r="BJ726" s="193"/>
      <c r="BK726" s="193"/>
      <c r="BL726" s="180"/>
      <c r="BM726" s="180"/>
      <c r="BN726" s="180"/>
      <c r="BO726" s="180"/>
      <c r="BP726" s="180"/>
      <c r="BQ726" s="180"/>
      <c r="BR726" s="180"/>
      <c r="BS726" s="180"/>
      <c r="BT726" s="181"/>
      <c r="BU726" s="182"/>
      <c r="BV726" s="183"/>
      <c r="BW726" s="179"/>
    </row>
    <row r="727" spans="2:75" customFormat="1" ht="18.75">
      <c r="B727" s="330" t="s">
        <v>776</v>
      </c>
      <c r="C727" s="331">
        <v>20458815000126</v>
      </c>
      <c r="D727" s="332" t="s">
        <v>13</v>
      </c>
      <c r="E727" s="332" t="s">
        <v>616</v>
      </c>
      <c r="F727" s="332" t="s">
        <v>617</v>
      </c>
      <c r="G727" s="333" t="s">
        <v>34</v>
      </c>
      <c r="H727" s="333" t="s">
        <v>1338</v>
      </c>
      <c r="I727" s="333" t="s">
        <v>34</v>
      </c>
      <c r="J727" s="333" t="s">
        <v>608</v>
      </c>
      <c r="K727" s="334" t="s">
        <v>48</v>
      </c>
      <c r="L727" s="335" t="s">
        <v>1418</v>
      </c>
      <c r="M727" s="335" t="s">
        <v>34</v>
      </c>
      <c r="N727" s="334">
        <v>375918</v>
      </c>
      <c r="O727" s="334" t="s">
        <v>1321</v>
      </c>
      <c r="P727" s="338">
        <v>41872</v>
      </c>
      <c r="Q727" s="339">
        <v>1767.847614</v>
      </c>
      <c r="R727" s="339">
        <v>498.31959327999988</v>
      </c>
      <c r="S727" s="334">
        <v>31</v>
      </c>
      <c r="T727" s="336">
        <v>0.3729928671767242</v>
      </c>
      <c r="U727" s="647">
        <v>3.6478830883141877</v>
      </c>
      <c r="V727" s="336">
        <v>0.41705414361892745</v>
      </c>
      <c r="W727" s="647">
        <v>3.589061954423026</v>
      </c>
      <c r="X727" s="336">
        <v>0.47251971855389852</v>
      </c>
      <c r="Y727" s="647">
        <v>3.0656390195274899</v>
      </c>
      <c r="Z727" s="336">
        <v>0.6024325289079091</v>
      </c>
      <c r="AA727" s="647">
        <v>3.1569608520276695</v>
      </c>
      <c r="AB727" s="336">
        <v>8.6216497972394376E-2</v>
      </c>
      <c r="AC727" s="340">
        <v>3.4895027901527027</v>
      </c>
      <c r="AD727" s="813">
        <v>36327493000116</v>
      </c>
      <c r="AE727" s="337" t="s">
        <v>1910</v>
      </c>
      <c r="AF727" s="787" t="s">
        <v>1736</v>
      </c>
      <c r="AG727" s="341" t="s">
        <v>1437</v>
      </c>
      <c r="AH727" s="341" t="s">
        <v>1742</v>
      </c>
      <c r="AI727" s="341">
        <v>10000</v>
      </c>
      <c r="AJ727" s="341">
        <v>5000</v>
      </c>
      <c r="AK727" s="341">
        <v>5000</v>
      </c>
      <c r="AL727" s="336">
        <v>0.02</v>
      </c>
      <c r="AM727" s="336">
        <v>0.2</v>
      </c>
      <c r="AN727" s="647" t="s">
        <v>34</v>
      </c>
      <c r="AO727" s="334" t="s">
        <v>1324</v>
      </c>
      <c r="AP727" s="337" t="s">
        <v>1757</v>
      </c>
      <c r="AQ727" s="343" t="s">
        <v>668</v>
      </c>
      <c r="AR727" s="336">
        <v>3.8E-3</v>
      </c>
      <c r="AS727" s="336">
        <v>3.8E-3</v>
      </c>
      <c r="AT727" s="336" t="s">
        <v>1418</v>
      </c>
      <c r="AX727" s="192"/>
      <c r="AY727" s="178"/>
      <c r="AZ727" s="178"/>
      <c r="BA727" s="178"/>
      <c r="BB727" s="794"/>
      <c r="BC727" s="178"/>
      <c r="BD727" s="178"/>
      <c r="BE727" s="178"/>
      <c r="BF727" s="178"/>
      <c r="BG727" s="794"/>
      <c r="BH727" s="180"/>
      <c r="BI727" s="193"/>
      <c r="BJ727" s="193"/>
      <c r="BK727" s="193"/>
      <c r="BL727" s="180"/>
      <c r="BM727" s="180"/>
      <c r="BN727" s="180"/>
      <c r="BO727" s="180"/>
      <c r="BP727" s="180"/>
      <c r="BQ727" s="180"/>
      <c r="BR727" s="180"/>
      <c r="BS727" s="180"/>
      <c r="BT727" s="181"/>
      <c r="BU727" s="182"/>
      <c r="BV727" s="183"/>
      <c r="BW727" s="179"/>
    </row>
    <row r="728" spans="2:75" customFormat="1" ht="18.75">
      <c r="B728" s="330" t="s">
        <v>232</v>
      </c>
      <c r="C728" s="331">
        <v>18391138000124</v>
      </c>
      <c r="D728" s="332" t="s">
        <v>13</v>
      </c>
      <c r="E728" s="332" t="s">
        <v>616</v>
      </c>
      <c r="F728" s="332" t="s">
        <v>617</v>
      </c>
      <c r="G728" s="333" t="s">
        <v>34</v>
      </c>
      <c r="H728" s="333" t="s">
        <v>1338</v>
      </c>
      <c r="I728" s="333" t="s">
        <v>34</v>
      </c>
      <c r="J728" s="333" t="s">
        <v>608</v>
      </c>
      <c r="K728" s="334" t="s">
        <v>48</v>
      </c>
      <c r="L728" s="335" t="s">
        <v>1418</v>
      </c>
      <c r="M728" s="335" t="s">
        <v>34</v>
      </c>
      <c r="N728" s="334">
        <v>342092</v>
      </c>
      <c r="O728" s="334" t="s">
        <v>1324</v>
      </c>
      <c r="P728" s="338">
        <v>41488</v>
      </c>
      <c r="Q728" s="339">
        <v>803.57156599999996</v>
      </c>
      <c r="R728" s="339">
        <v>643.94609769047611</v>
      </c>
      <c r="S728" s="334">
        <v>31</v>
      </c>
      <c r="T728" s="336">
        <v>0.27341115727024601</v>
      </c>
      <c r="U728" s="647">
        <v>2.6739705354472254</v>
      </c>
      <c r="V728" s="336">
        <v>0.30591192839363068</v>
      </c>
      <c r="W728" s="647">
        <v>2.6326002999864033</v>
      </c>
      <c r="X728" s="336">
        <v>0.35317125953342088</v>
      </c>
      <c r="Y728" s="647">
        <v>2.2913236237311141</v>
      </c>
      <c r="Z728" s="336">
        <v>0.44878355023651628</v>
      </c>
      <c r="AA728" s="647">
        <v>2.351785521440946</v>
      </c>
      <c r="AB728" s="336">
        <v>9.9904964929346265E-2</v>
      </c>
      <c r="AC728" s="340">
        <v>1.8989095801268063</v>
      </c>
      <c r="AD728" s="813">
        <v>13962959000150</v>
      </c>
      <c r="AE728" s="337" t="s">
        <v>1855</v>
      </c>
      <c r="AF728" s="787" t="s">
        <v>1780</v>
      </c>
      <c r="AG728" s="341" t="s">
        <v>719</v>
      </c>
      <c r="AH728" s="341" t="s">
        <v>1742</v>
      </c>
      <c r="AI728" s="341">
        <v>1000</v>
      </c>
      <c r="AJ728" s="341">
        <v>100</v>
      </c>
      <c r="AK728" s="341">
        <v>1000</v>
      </c>
      <c r="AL728" s="336">
        <v>1.9599999999999999E-2</v>
      </c>
      <c r="AM728" s="336">
        <v>0.2</v>
      </c>
      <c r="AN728" s="647" t="s">
        <v>64</v>
      </c>
      <c r="AO728" s="334" t="s">
        <v>1324</v>
      </c>
      <c r="AP728" s="337" t="s">
        <v>1757</v>
      </c>
      <c r="AQ728" s="343" t="s">
        <v>691</v>
      </c>
      <c r="AR728" s="336">
        <v>4.8937499999999997E-3</v>
      </c>
      <c r="AS728" s="336">
        <v>4.8937499999999997E-3</v>
      </c>
      <c r="AT728" s="336" t="s">
        <v>1418</v>
      </c>
      <c r="AX728" s="192"/>
      <c r="AY728" s="178"/>
      <c r="AZ728" s="178"/>
      <c r="BA728" s="178"/>
      <c r="BB728" s="794"/>
      <c r="BC728" s="178"/>
      <c r="BD728" s="178"/>
      <c r="BE728" s="178"/>
      <c r="BF728" s="178"/>
      <c r="BG728" s="794"/>
      <c r="BH728" s="180"/>
      <c r="BI728" s="193"/>
      <c r="BJ728" s="193"/>
      <c r="BK728" s="193"/>
      <c r="BL728" s="180"/>
      <c r="BM728" s="180"/>
      <c r="BN728" s="180"/>
      <c r="BO728" s="180"/>
      <c r="BP728" s="180"/>
      <c r="BQ728" s="180"/>
      <c r="BR728" s="180"/>
      <c r="BS728" s="180"/>
      <c r="BT728" s="181"/>
      <c r="BU728" s="182"/>
      <c r="BV728" s="183"/>
      <c r="BW728" s="179"/>
    </row>
    <row r="729" spans="2:75" customFormat="1" ht="18.75">
      <c r="B729" s="330" t="s">
        <v>1617</v>
      </c>
      <c r="C729" s="331">
        <v>37013525000171</v>
      </c>
      <c r="D729" s="332" t="s">
        <v>13</v>
      </c>
      <c r="E729" s="332" t="s">
        <v>616</v>
      </c>
      <c r="F729" s="332" t="s">
        <v>617</v>
      </c>
      <c r="G729" s="333" t="s">
        <v>34</v>
      </c>
      <c r="H729" s="333" t="s">
        <v>1337</v>
      </c>
      <c r="I729" s="333" t="s">
        <v>34</v>
      </c>
      <c r="J729" s="333" t="s">
        <v>608</v>
      </c>
      <c r="K729" s="334" t="s">
        <v>48</v>
      </c>
      <c r="L729" s="335" t="s">
        <v>1418</v>
      </c>
      <c r="M729" s="335" t="s">
        <v>1418</v>
      </c>
      <c r="N729" s="334">
        <v>548669</v>
      </c>
      <c r="O729" s="334" t="s">
        <v>1321</v>
      </c>
      <c r="P729" s="338">
        <v>44064</v>
      </c>
      <c r="Q729" s="339">
        <v>11.96766467</v>
      </c>
      <c r="R729" s="339">
        <v>41.60071465092372</v>
      </c>
      <c r="S729" s="334">
        <v>31</v>
      </c>
      <c r="T729" s="336">
        <v>-1.7159272258482461E-2</v>
      </c>
      <c r="U729" s="647">
        <v>-0.16781827372006933</v>
      </c>
      <c r="V729" s="336">
        <v>-9.2084273286113794E-3</v>
      </c>
      <c r="W729" s="647">
        <v>-7.9245385019808365E-2</v>
      </c>
      <c r="X729" s="336">
        <v>-2.0058686045106855E-2</v>
      </c>
      <c r="Y729" s="647">
        <v>-0.13013782960957401</v>
      </c>
      <c r="Z729" s="336"/>
      <c r="AA729" s="647"/>
      <c r="AB729" s="336">
        <v>4.6968897808945767E-2</v>
      </c>
      <c r="AC729" s="340">
        <v>-2.670061818904085</v>
      </c>
      <c r="AD729" s="813">
        <v>37828247000100</v>
      </c>
      <c r="AE729" s="337" t="s">
        <v>1824</v>
      </c>
      <c r="AF729" s="787" t="s">
        <v>1825</v>
      </c>
      <c r="AG729" s="341" t="s">
        <v>1440</v>
      </c>
      <c r="AH729" s="341" t="s">
        <v>1742</v>
      </c>
      <c r="AI729" s="341">
        <v>1000</v>
      </c>
      <c r="AJ729" s="341">
        <v>100</v>
      </c>
      <c r="AK729" s="341">
        <v>1000</v>
      </c>
      <c r="AL729" s="336">
        <v>0.02</v>
      </c>
      <c r="AM729" s="336">
        <v>0</v>
      </c>
      <c r="AN729" s="647" t="s">
        <v>64</v>
      </c>
      <c r="AO729" s="334" t="s">
        <v>1324</v>
      </c>
      <c r="AP729" s="337" t="s">
        <v>1757</v>
      </c>
      <c r="AQ729" s="343" t="s">
        <v>668</v>
      </c>
      <c r="AR729" s="336">
        <v>0</v>
      </c>
      <c r="AS729" s="336">
        <v>0</v>
      </c>
      <c r="AT729" s="336" t="s">
        <v>1418</v>
      </c>
      <c r="AX729" s="192"/>
      <c r="AY729" s="178"/>
      <c r="AZ729" s="178"/>
      <c r="BA729" s="178"/>
      <c r="BB729" s="794"/>
      <c r="BC729" s="178"/>
      <c r="BD729" s="178"/>
      <c r="BE729" s="178"/>
      <c r="BF729" s="178"/>
      <c r="BG729" s="794"/>
      <c r="BH729" s="180"/>
      <c r="BI729" s="193"/>
      <c r="BJ729" s="193"/>
      <c r="BK729" s="193"/>
      <c r="BL729" s="180"/>
      <c r="BM729" s="180"/>
      <c r="BN729" s="180"/>
      <c r="BO729" s="180"/>
      <c r="BP729" s="180"/>
      <c r="BQ729" s="180"/>
      <c r="BR729" s="180"/>
      <c r="BS729" s="180"/>
      <c r="BT729" s="181"/>
      <c r="BU729" s="182"/>
      <c r="BV729" s="183"/>
      <c r="BW729" s="179"/>
    </row>
    <row r="730" spans="2:75" customFormat="1" ht="18.75">
      <c r="B730" s="330" t="s">
        <v>1657</v>
      </c>
      <c r="C730" s="331">
        <v>25079957000104</v>
      </c>
      <c r="D730" s="332" t="s">
        <v>13</v>
      </c>
      <c r="E730" s="332" t="s">
        <v>616</v>
      </c>
      <c r="F730" s="332" t="s">
        <v>617</v>
      </c>
      <c r="G730" s="333" t="s">
        <v>34</v>
      </c>
      <c r="H730" s="333" t="s">
        <v>865</v>
      </c>
      <c r="I730" s="333" t="s">
        <v>34</v>
      </c>
      <c r="J730" s="333" t="s">
        <v>608</v>
      </c>
      <c r="K730" s="334" t="s">
        <v>48</v>
      </c>
      <c r="L730" s="335" t="s">
        <v>1418</v>
      </c>
      <c r="M730" s="335" t="s">
        <v>1418</v>
      </c>
      <c r="N730" s="334">
        <v>433421</v>
      </c>
      <c r="O730" s="334" t="s">
        <v>1321</v>
      </c>
      <c r="P730" s="338">
        <v>42735</v>
      </c>
      <c r="Q730" s="339">
        <v>13.52009</v>
      </c>
      <c r="R730" s="339">
        <v>30.307474114285711</v>
      </c>
      <c r="S730" s="334">
        <v>31</v>
      </c>
      <c r="T730" s="336">
        <v>0.13707272326438691</v>
      </c>
      <c r="U730" s="647">
        <v>1.3405759548437035</v>
      </c>
      <c r="V730" s="336">
        <v>0.16292551796638022</v>
      </c>
      <c r="W730" s="647">
        <v>1.4020955957030379</v>
      </c>
      <c r="X730" s="336">
        <v>0.25168100815741878</v>
      </c>
      <c r="Y730" s="647">
        <v>1.6328696746089131</v>
      </c>
      <c r="Z730" s="336">
        <v>0.30101024229684659</v>
      </c>
      <c r="AA730" s="647">
        <v>1.5774007965890771</v>
      </c>
      <c r="AB730" s="336">
        <v>7.1628254184992468E-2</v>
      </c>
      <c r="AC730" s="340">
        <v>0.65231360321367959</v>
      </c>
      <c r="AD730" s="813">
        <v>31006911000150</v>
      </c>
      <c r="AE730" s="337" t="s">
        <v>1824</v>
      </c>
      <c r="AF730" s="787" t="s">
        <v>1825</v>
      </c>
      <c r="AG730" s="341" t="s">
        <v>1440</v>
      </c>
      <c r="AH730" s="341" t="s">
        <v>1742</v>
      </c>
      <c r="AI730" s="341">
        <v>1000</v>
      </c>
      <c r="AJ730" s="341">
        <v>100</v>
      </c>
      <c r="AK730" s="341">
        <v>1000</v>
      </c>
      <c r="AL730" s="336">
        <v>0.02</v>
      </c>
      <c r="AM730" s="336">
        <v>0</v>
      </c>
      <c r="AN730" s="647" t="s">
        <v>64</v>
      </c>
      <c r="AO730" s="334" t="s">
        <v>1324</v>
      </c>
      <c r="AP730" s="337" t="s">
        <v>1757</v>
      </c>
      <c r="AQ730" s="343" t="s">
        <v>674</v>
      </c>
      <c r="AR730" s="336">
        <v>0</v>
      </c>
      <c r="AS730" s="336">
        <v>0</v>
      </c>
      <c r="AT730" s="336" t="s">
        <v>1418</v>
      </c>
      <c r="AX730" s="192"/>
      <c r="AY730" s="178"/>
      <c r="AZ730" s="178"/>
      <c r="BA730" s="178"/>
      <c r="BB730" s="794"/>
      <c r="BC730" s="178"/>
      <c r="BD730" s="178"/>
      <c r="BE730" s="178"/>
      <c r="BF730" s="178"/>
      <c r="BG730" s="794"/>
      <c r="BH730" s="180"/>
      <c r="BI730" s="193"/>
      <c r="BJ730" s="193"/>
      <c r="BK730" s="193"/>
      <c r="BL730" s="180"/>
      <c r="BM730" s="180"/>
      <c r="BN730" s="180"/>
      <c r="BO730" s="180"/>
      <c r="BP730" s="180"/>
      <c r="BQ730" s="180"/>
      <c r="BR730" s="180"/>
      <c r="BS730" s="180"/>
      <c r="BT730" s="181"/>
      <c r="BU730" s="182"/>
      <c r="BV730" s="183"/>
      <c r="BW730" s="179"/>
    </row>
    <row r="731" spans="2:75" customFormat="1" ht="18.75">
      <c r="B731" s="330" t="s">
        <v>39</v>
      </c>
      <c r="C731" s="331">
        <v>26324209000102</v>
      </c>
      <c r="D731" s="332" t="s">
        <v>13</v>
      </c>
      <c r="E731" s="332" t="s">
        <v>616</v>
      </c>
      <c r="F731" s="332" t="s">
        <v>617</v>
      </c>
      <c r="G731" s="333" t="s">
        <v>34</v>
      </c>
      <c r="H731" s="333" t="s">
        <v>1338</v>
      </c>
      <c r="I731" s="333" t="s">
        <v>34</v>
      </c>
      <c r="J731" s="333" t="s">
        <v>608</v>
      </c>
      <c r="K731" s="334" t="s">
        <v>48</v>
      </c>
      <c r="L731" s="335" t="s">
        <v>1418</v>
      </c>
      <c r="M731" s="335" t="s">
        <v>34</v>
      </c>
      <c r="N731" s="334">
        <v>443808</v>
      </c>
      <c r="O731" s="334" t="s">
        <v>1321</v>
      </c>
      <c r="P731" s="338">
        <v>42875</v>
      </c>
      <c r="Q731" s="339">
        <v>407.07975599999997</v>
      </c>
      <c r="R731" s="339">
        <v>387.38938704799978</v>
      </c>
      <c r="S731" s="334">
        <v>31</v>
      </c>
      <c r="T731" s="336">
        <v>0.21505618089799472</v>
      </c>
      <c r="U731" s="647">
        <v>2.103256856554137</v>
      </c>
      <c r="V731" s="336">
        <v>0.2306565712790356</v>
      </c>
      <c r="W731" s="647">
        <v>1.9849718248373713</v>
      </c>
      <c r="X731" s="336">
        <v>0.25665655631397533</v>
      </c>
      <c r="Y731" s="647">
        <v>1.6651503053918122</v>
      </c>
      <c r="Z731" s="336">
        <v>0.44373189413624514</v>
      </c>
      <c r="AA731" s="647">
        <v>2.3253130456346129</v>
      </c>
      <c r="AB731" s="336">
        <v>8.1653007321872612E-2</v>
      </c>
      <c r="AC731" s="340">
        <v>1.401725933262886</v>
      </c>
      <c r="AD731" s="813">
        <v>36182250000137</v>
      </c>
      <c r="AE731" s="337" t="s">
        <v>1804</v>
      </c>
      <c r="AF731" s="787" t="s">
        <v>1778</v>
      </c>
      <c r="AG731" s="341" t="s">
        <v>59</v>
      </c>
      <c r="AH731" s="341" t="s">
        <v>1737</v>
      </c>
      <c r="AI731" s="341">
        <v>25000</v>
      </c>
      <c r="AJ731" s="341">
        <v>0</v>
      </c>
      <c r="AK731" s="341">
        <v>0</v>
      </c>
      <c r="AL731" s="336">
        <v>0</v>
      </c>
      <c r="AM731" s="336">
        <v>0</v>
      </c>
      <c r="AN731" s="647" t="s">
        <v>64</v>
      </c>
      <c r="AO731" s="334" t="s">
        <v>1324</v>
      </c>
      <c r="AP731" s="337" t="s">
        <v>1757</v>
      </c>
      <c r="AQ731" s="343" t="s">
        <v>664</v>
      </c>
      <c r="AR731" s="336">
        <v>5.3333333333333297E-3</v>
      </c>
      <c r="AS731" s="336">
        <v>5.3333333333333297E-3</v>
      </c>
      <c r="AT731" s="336" t="s">
        <v>1418</v>
      </c>
      <c r="AX731" s="192"/>
      <c r="AY731" s="178"/>
      <c r="AZ731" s="178"/>
      <c r="BA731" s="178"/>
      <c r="BB731" s="794"/>
      <c r="BC731" s="178"/>
      <c r="BD731" s="178"/>
      <c r="BE731" s="178"/>
      <c r="BF731" s="178"/>
      <c r="BG731" s="794"/>
      <c r="BH731" s="180"/>
      <c r="BI731" s="193"/>
      <c r="BJ731" s="193"/>
      <c r="BK731" s="193"/>
      <c r="BL731" s="180"/>
      <c r="BM731" s="180"/>
      <c r="BN731" s="180"/>
      <c r="BO731" s="180"/>
      <c r="BP731" s="180"/>
      <c r="BQ731" s="180"/>
      <c r="BR731" s="180"/>
      <c r="BS731" s="180"/>
      <c r="BT731" s="181"/>
      <c r="BU731" s="182"/>
      <c r="BV731" s="183"/>
      <c r="BW731" s="179"/>
    </row>
    <row r="732" spans="2:75" customFormat="1" ht="18.75">
      <c r="B732" s="330" t="s">
        <v>1121</v>
      </c>
      <c r="C732" s="331">
        <v>31594537000150</v>
      </c>
      <c r="D732" s="332" t="s">
        <v>13</v>
      </c>
      <c r="E732" s="332" t="s">
        <v>616</v>
      </c>
      <c r="F732" s="332" t="s">
        <v>617</v>
      </c>
      <c r="G732" s="333" t="s">
        <v>34</v>
      </c>
      <c r="H732" s="333" t="s">
        <v>1338</v>
      </c>
      <c r="I732" s="333" t="s">
        <v>34</v>
      </c>
      <c r="J732" s="333" t="s">
        <v>608</v>
      </c>
      <c r="K732" s="334" t="s">
        <v>48</v>
      </c>
      <c r="L732" s="335" t="s">
        <v>1418</v>
      </c>
      <c r="M732" s="335" t="s">
        <v>34</v>
      </c>
      <c r="N732" s="334">
        <v>483877</v>
      </c>
      <c r="O732" s="334" t="s">
        <v>1321</v>
      </c>
      <c r="P732" s="338">
        <v>43351</v>
      </c>
      <c r="Q732" s="339">
        <v>463.73841142999999</v>
      </c>
      <c r="R732" s="339">
        <v>448.5914460221602</v>
      </c>
      <c r="S732" s="334">
        <v>31</v>
      </c>
      <c r="T732" s="336">
        <v>5.2909767897561188E-2</v>
      </c>
      <c r="U732" s="647">
        <v>0.51745935245645003</v>
      </c>
      <c r="V732" s="336">
        <v>5.2230110193036694E-2</v>
      </c>
      <c r="W732" s="647">
        <v>0.4494790526297574</v>
      </c>
      <c r="X732" s="336">
        <v>0.17283880493264658</v>
      </c>
      <c r="Y732" s="647">
        <v>1.1213529587963269</v>
      </c>
      <c r="Z732" s="336">
        <v>0.20294411851037575</v>
      </c>
      <c r="AA732" s="647">
        <v>1.0634994070588422</v>
      </c>
      <c r="AB732" s="336">
        <v>7.372812156242986E-2</v>
      </c>
      <c r="AC732" s="340">
        <v>-0.86766517087862527</v>
      </c>
      <c r="AD732" s="813">
        <v>41054588000143</v>
      </c>
      <c r="AE732" s="337" t="s">
        <v>1984</v>
      </c>
      <c r="AF732" s="787" t="s">
        <v>1736</v>
      </c>
      <c r="AG732" s="341" t="s">
        <v>1437</v>
      </c>
      <c r="AH732" s="341" t="s">
        <v>1742</v>
      </c>
      <c r="AI732" s="341">
        <v>500</v>
      </c>
      <c r="AJ732" s="341">
        <v>100</v>
      </c>
      <c r="AK732" s="341">
        <v>500</v>
      </c>
      <c r="AL732" s="336">
        <v>2.5000000000000001E-2</v>
      </c>
      <c r="AM732" s="336">
        <v>0.2</v>
      </c>
      <c r="AN732" s="647" t="s">
        <v>2152</v>
      </c>
      <c r="AO732" s="334" t="s">
        <v>1324</v>
      </c>
      <c r="AP732" s="337" t="s">
        <v>1757</v>
      </c>
      <c r="AQ732" s="343" t="s">
        <v>668</v>
      </c>
      <c r="AR732" s="336">
        <v>5.0673000000000003E-3</v>
      </c>
      <c r="AS732" s="336">
        <v>5.0673000000000003E-3</v>
      </c>
      <c r="AT732" s="336" t="s">
        <v>1418</v>
      </c>
      <c r="AX732" s="192"/>
      <c r="AY732" s="178"/>
      <c r="AZ732" s="178"/>
      <c r="BA732" s="178"/>
      <c r="BB732" s="794"/>
      <c r="BC732" s="178"/>
      <c r="BD732" s="178"/>
      <c r="BE732" s="178"/>
      <c r="BF732" s="178"/>
      <c r="BG732" s="794"/>
      <c r="BH732" s="180"/>
      <c r="BI732" s="193"/>
      <c r="BJ732" s="193"/>
      <c r="BK732" s="193"/>
      <c r="BL732" s="180"/>
      <c r="BM732" s="180"/>
      <c r="BN732" s="180"/>
      <c r="BO732" s="180"/>
      <c r="BP732" s="180"/>
      <c r="BQ732" s="180"/>
      <c r="BR732" s="180"/>
      <c r="BS732" s="180"/>
      <c r="BT732" s="181"/>
      <c r="BU732" s="182"/>
      <c r="BV732" s="183"/>
      <c r="BW732" s="179"/>
    </row>
    <row r="733" spans="2:75" customFormat="1" ht="18.75">
      <c r="B733" s="330" t="s">
        <v>1174</v>
      </c>
      <c r="C733" s="331">
        <v>25079578000106</v>
      </c>
      <c r="D733" s="332" t="s">
        <v>13</v>
      </c>
      <c r="E733" s="332" t="s">
        <v>616</v>
      </c>
      <c r="F733" s="332" t="s">
        <v>617</v>
      </c>
      <c r="G733" s="333" t="s">
        <v>34</v>
      </c>
      <c r="H733" s="333" t="s">
        <v>1337</v>
      </c>
      <c r="I733" s="333" t="s">
        <v>34</v>
      </c>
      <c r="J733" s="333" t="s">
        <v>608</v>
      </c>
      <c r="K733" s="334" t="s">
        <v>48</v>
      </c>
      <c r="L733" s="335" t="s">
        <v>1418</v>
      </c>
      <c r="M733" s="335" t="s">
        <v>1415</v>
      </c>
      <c r="N733" s="334">
        <v>433454</v>
      </c>
      <c r="O733" s="334" t="s">
        <v>1321</v>
      </c>
      <c r="P733" s="338">
        <v>42735</v>
      </c>
      <c r="Q733" s="339">
        <v>276.06902200000002</v>
      </c>
      <c r="R733" s="339">
        <v>421.83810658634519</v>
      </c>
      <c r="S733" s="334">
        <v>31</v>
      </c>
      <c r="T733" s="336">
        <v>0.11186484077912073</v>
      </c>
      <c r="U733" s="647">
        <v>1.0940419958802325</v>
      </c>
      <c r="V733" s="336">
        <v>0.10593345867871018</v>
      </c>
      <c r="W733" s="647">
        <v>0.91163641954269137</v>
      </c>
      <c r="X733" s="336">
        <v>0.11908504777234752</v>
      </c>
      <c r="Y733" s="647">
        <v>0.7726064220356158</v>
      </c>
      <c r="Z733" s="336">
        <v>0.18130620887336479</v>
      </c>
      <c r="AA733" s="647">
        <v>0.95010905981516269</v>
      </c>
      <c r="AB733" s="336">
        <v>1.8479625117451107E-2</v>
      </c>
      <c r="AC733" s="340">
        <v>-0.55563760861446199</v>
      </c>
      <c r="AD733" s="813">
        <v>0</v>
      </c>
      <c r="AE733" s="337" t="s">
        <v>1824</v>
      </c>
      <c r="AF733" s="787" t="s">
        <v>1825</v>
      </c>
      <c r="AG733" s="341" t="s">
        <v>1440</v>
      </c>
      <c r="AH733" s="341" t="s">
        <v>1742</v>
      </c>
      <c r="AI733" s="341">
        <v>1000</v>
      </c>
      <c r="AJ733" s="341">
        <v>100</v>
      </c>
      <c r="AK733" s="341">
        <v>100</v>
      </c>
      <c r="AL733" s="336">
        <v>0.01</v>
      </c>
      <c r="AM733" s="336">
        <v>0</v>
      </c>
      <c r="AN733" s="647" t="s">
        <v>64</v>
      </c>
      <c r="AO733" s="334" t="s">
        <v>1324</v>
      </c>
      <c r="AP733" s="337" t="s">
        <v>1757</v>
      </c>
      <c r="AQ733" s="343" t="s">
        <v>674</v>
      </c>
      <c r="AR733" s="336">
        <v>0</v>
      </c>
      <c r="AS733" s="336">
        <v>0</v>
      </c>
      <c r="AT733" s="336" t="s">
        <v>1418</v>
      </c>
      <c r="AX733" s="192"/>
      <c r="AY733" s="178"/>
      <c r="AZ733" s="178"/>
      <c r="BA733" s="178"/>
      <c r="BB733" s="794"/>
      <c r="BC733" s="178"/>
      <c r="BD733" s="178"/>
      <c r="BE733" s="178"/>
      <c r="BF733" s="178"/>
      <c r="BG733" s="794"/>
      <c r="BH733" s="180"/>
      <c r="BI733" s="193"/>
      <c r="BJ733" s="193"/>
      <c r="BK733" s="193"/>
      <c r="BL733" s="180"/>
      <c r="BM733" s="180"/>
      <c r="BN733" s="180"/>
      <c r="BO733" s="180"/>
      <c r="BP733" s="180"/>
      <c r="BQ733" s="180"/>
      <c r="BR733" s="180"/>
      <c r="BS733" s="180"/>
      <c r="BT733" s="181"/>
      <c r="BU733" s="182"/>
      <c r="BV733" s="183"/>
      <c r="BW733" s="179"/>
    </row>
    <row r="734" spans="2:75" customFormat="1" ht="18.75">
      <c r="B734" s="330" t="s">
        <v>424</v>
      </c>
      <c r="C734" s="331">
        <v>7088369000147</v>
      </c>
      <c r="D734" s="332" t="s">
        <v>13</v>
      </c>
      <c r="E734" s="332" t="s">
        <v>616</v>
      </c>
      <c r="F734" s="332" t="s">
        <v>617</v>
      </c>
      <c r="G734" s="333" t="s">
        <v>34</v>
      </c>
      <c r="H734" s="333" t="s">
        <v>865</v>
      </c>
      <c r="I734" s="333" t="s">
        <v>34</v>
      </c>
      <c r="J734" s="333" t="s">
        <v>608</v>
      </c>
      <c r="K734" s="334" t="s">
        <v>48</v>
      </c>
      <c r="L734" s="335" t="s">
        <v>1418</v>
      </c>
      <c r="M734" s="335" t="s">
        <v>34</v>
      </c>
      <c r="N734" s="334">
        <v>174378</v>
      </c>
      <c r="O734" s="334" t="s">
        <v>1321</v>
      </c>
      <c r="P734" s="338">
        <v>38317</v>
      </c>
      <c r="Q734" s="339">
        <v>0</v>
      </c>
      <c r="R734" s="339">
        <v>0</v>
      </c>
      <c r="S734" s="334">
        <v>31</v>
      </c>
      <c r="T734" s="336"/>
      <c r="U734" s="647"/>
      <c r="V734" s="336"/>
      <c r="W734" s="647"/>
      <c r="X734" s="336"/>
      <c r="Y734" s="647"/>
      <c r="Z734" s="336"/>
      <c r="AA734" s="647"/>
      <c r="AB734" s="336"/>
      <c r="AC734" s="340"/>
      <c r="AD734" s="813">
        <v>9489380000144</v>
      </c>
      <c r="AE734" s="337" t="s">
        <v>1798</v>
      </c>
      <c r="AF734" s="787" t="s">
        <v>1778</v>
      </c>
      <c r="AG734" s="341" t="s">
        <v>59</v>
      </c>
      <c r="AH734" s="341" t="s">
        <v>1737</v>
      </c>
      <c r="AI734" s="341">
        <v>20000</v>
      </c>
      <c r="AJ734" s="341">
        <v>10000</v>
      </c>
      <c r="AK734" s="341">
        <v>20000</v>
      </c>
      <c r="AL734" s="336">
        <v>1.95E-2</v>
      </c>
      <c r="AM734" s="336">
        <v>0.2</v>
      </c>
      <c r="AN734" s="647" t="s">
        <v>64</v>
      </c>
      <c r="AO734" s="334" t="s">
        <v>1324</v>
      </c>
      <c r="AP734" s="337" t="s">
        <v>1757</v>
      </c>
      <c r="AQ734" s="343" t="s">
        <v>664</v>
      </c>
      <c r="AR734" s="336">
        <v>3.8999999999999998E-3</v>
      </c>
      <c r="AS734" s="336">
        <v>3.8999999999999998E-3</v>
      </c>
      <c r="AT734" s="336" t="s">
        <v>1418</v>
      </c>
      <c r="AX734" s="192"/>
      <c r="AY734" s="178"/>
      <c r="AZ734" s="178"/>
      <c r="BA734" s="178"/>
      <c r="BB734" s="794"/>
      <c r="BC734" s="178"/>
      <c r="BD734" s="178"/>
      <c r="BE734" s="178"/>
      <c r="BF734" s="178"/>
      <c r="BG734" s="794"/>
      <c r="BH734" s="180"/>
      <c r="BI734" s="193"/>
      <c r="BJ734" s="193"/>
      <c r="BK734" s="193"/>
      <c r="BL734" s="180"/>
      <c r="BM734" s="180"/>
      <c r="BN734" s="180"/>
      <c r="BO734" s="180"/>
      <c r="BP734" s="180"/>
      <c r="BQ734" s="180"/>
      <c r="BR734" s="180"/>
      <c r="BS734" s="180"/>
      <c r="BT734" s="181"/>
      <c r="BU734" s="182"/>
      <c r="BV734" s="183"/>
      <c r="BW734" s="179"/>
    </row>
    <row r="735" spans="2:75" customFormat="1" ht="18.75">
      <c r="B735" s="330" t="s">
        <v>1717</v>
      </c>
      <c r="C735" s="331">
        <v>45560980000115</v>
      </c>
      <c r="D735" s="332" t="s">
        <v>13</v>
      </c>
      <c r="E735" s="332" t="s">
        <v>615</v>
      </c>
      <c r="F735" s="332" t="s">
        <v>617</v>
      </c>
      <c r="G735" s="333" t="s">
        <v>34</v>
      </c>
      <c r="H735" s="333" t="s">
        <v>1338</v>
      </c>
      <c r="I735" s="333" t="s">
        <v>34</v>
      </c>
      <c r="J735" s="333" t="s">
        <v>611</v>
      </c>
      <c r="K735" s="334" t="s">
        <v>48</v>
      </c>
      <c r="L735" s="335" t="s">
        <v>1418</v>
      </c>
      <c r="M735" s="335" t="s">
        <v>1418</v>
      </c>
      <c r="N735" s="334">
        <v>645915</v>
      </c>
      <c r="O735" s="334" t="s">
        <v>1324</v>
      </c>
      <c r="P735" s="338">
        <v>44656</v>
      </c>
      <c r="Q735" s="339">
        <v>510.44893450000001</v>
      </c>
      <c r="R735" s="339">
        <v>28851019.62543666</v>
      </c>
      <c r="S735" s="334">
        <v>31</v>
      </c>
      <c r="T735" s="336"/>
      <c r="U735" s="647"/>
      <c r="V735" s="336"/>
      <c r="W735" s="647"/>
      <c r="X735" s="336"/>
      <c r="Y735" s="647"/>
      <c r="Z735" s="336"/>
      <c r="AA735" s="647"/>
      <c r="AB735" s="336">
        <v>9.807673276291802E-2</v>
      </c>
      <c r="AC735" s="340"/>
      <c r="AD735" s="813">
        <v>41373649000135</v>
      </c>
      <c r="AE735" s="337" t="s">
        <v>1921</v>
      </c>
      <c r="AF735" s="787" t="s">
        <v>1755</v>
      </c>
      <c r="AG735" s="341" t="s">
        <v>1436</v>
      </c>
      <c r="AH735" s="341" t="s">
        <v>1742</v>
      </c>
      <c r="AI735" s="341">
        <v>5000</v>
      </c>
      <c r="AJ735" s="341">
        <v>3000</v>
      </c>
      <c r="AK735" s="341">
        <v>1000</v>
      </c>
      <c r="AL735" s="336">
        <v>0</v>
      </c>
      <c r="AM735" s="336">
        <v>0</v>
      </c>
      <c r="AN735" s="647" t="s">
        <v>2152</v>
      </c>
      <c r="AO735" s="334" t="s">
        <v>1324</v>
      </c>
      <c r="AP735" s="337" t="s">
        <v>1757</v>
      </c>
      <c r="AQ735" s="343" t="s">
        <v>668</v>
      </c>
      <c r="AR735" s="336">
        <v>3.3333333333333301E-3</v>
      </c>
      <c r="AS735" s="336">
        <v>3.3333333333333301E-3</v>
      </c>
      <c r="AT735" s="336" t="s">
        <v>1418</v>
      </c>
      <c r="AX735" s="192"/>
      <c r="AY735" s="178"/>
      <c r="AZ735" s="178"/>
      <c r="BA735" s="178"/>
      <c r="BB735" s="794"/>
      <c r="BC735" s="178"/>
      <c r="BD735" s="178"/>
      <c r="BE735" s="178"/>
      <c r="BF735" s="178"/>
      <c r="BG735" s="794"/>
      <c r="BH735" s="180"/>
      <c r="BI735" s="193"/>
      <c r="BJ735" s="193"/>
      <c r="BK735" s="193"/>
      <c r="BL735" s="180"/>
      <c r="BM735" s="180"/>
      <c r="BN735" s="180"/>
      <c r="BO735" s="180"/>
      <c r="BP735" s="180"/>
      <c r="BQ735" s="180"/>
      <c r="BR735" s="180"/>
      <c r="BS735" s="180"/>
      <c r="BT735" s="181"/>
      <c r="BU735" s="182"/>
      <c r="BV735" s="183"/>
      <c r="BW735" s="179"/>
    </row>
    <row r="736" spans="2:75" customFormat="1" ht="18.75">
      <c r="B736" s="330" t="s">
        <v>70</v>
      </c>
      <c r="C736" s="331">
        <v>21377860000119</v>
      </c>
      <c r="D736" s="332" t="s">
        <v>13</v>
      </c>
      <c r="E736" s="332" t="s">
        <v>615</v>
      </c>
      <c r="F736" s="332" t="s">
        <v>619</v>
      </c>
      <c r="G736" s="333" t="s">
        <v>34</v>
      </c>
      <c r="H736" s="333" t="s">
        <v>1338</v>
      </c>
      <c r="I736" s="333" t="s">
        <v>34</v>
      </c>
      <c r="J736" s="333" t="s">
        <v>1418</v>
      </c>
      <c r="K736" s="334" t="s">
        <v>48</v>
      </c>
      <c r="L736" s="335" t="s">
        <v>1418</v>
      </c>
      <c r="M736" s="335" t="s">
        <v>1415</v>
      </c>
      <c r="N736" s="334">
        <v>390887</v>
      </c>
      <c r="O736" s="334" t="s">
        <v>1321</v>
      </c>
      <c r="P736" s="338">
        <v>41979</v>
      </c>
      <c r="Q736" s="339">
        <v>26.799392999999998</v>
      </c>
      <c r="R736" s="339">
        <v>28.187124107569719</v>
      </c>
      <c r="S736" s="334">
        <v>31</v>
      </c>
      <c r="T736" s="336">
        <v>-1.9440320193508165E-2</v>
      </c>
      <c r="U736" s="647">
        <v>-0.19012700109278816</v>
      </c>
      <c r="V736" s="336">
        <v>5.7660680385370533E-2</v>
      </c>
      <c r="W736" s="647">
        <v>0.49621315937906763</v>
      </c>
      <c r="X736" s="336">
        <v>4.2512952266116733E-2</v>
      </c>
      <c r="Y736" s="647">
        <v>0.27581783401797</v>
      </c>
      <c r="Z736" s="336">
        <v>-0.48041670796716041</v>
      </c>
      <c r="AA736" s="647">
        <v>-2.517554525918003</v>
      </c>
      <c r="AB736" s="336">
        <v>0.18421174062383852</v>
      </c>
      <c r="AC736" s="340">
        <v>-0.31779056428999547</v>
      </c>
      <c r="AD736" s="813">
        <v>28971394000144</v>
      </c>
      <c r="AE736" s="337" t="s">
        <v>1920</v>
      </c>
      <c r="AF736" s="787" t="s">
        <v>1755</v>
      </c>
      <c r="AG736" s="341" t="s">
        <v>1436</v>
      </c>
      <c r="AH736" s="341" t="s">
        <v>1812</v>
      </c>
      <c r="AI736" s="341">
        <v>5000</v>
      </c>
      <c r="AJ736" s="341">
        <v>1000</v>
      </c>
      <c r="AK736" s="341">
        <v>1000</v>
      </c>
      <c r="AL736" s="336">
        <v>0.02</v>
      </c>
      <c r="AM736" s="336">
        <v>0.2</v>
      </c>
      <c r="AN736" s="647" t="s">
        <v>64</v>
      </c>
      <c r="AO736" s="334" t="s">
        <v>1324</v>
      </c>
      <c r="AP736" s="337" t="s">
        <v>1757</v>
      </c>
      <c r="AQ736" s="343" t="s">
        <v>668</v>
      </c>
      <c r="AR736" s="336">
        <v>0</v>
      </c>
      <c r="AS736" s="336">
        <v>0</v>
      </c>
      <c r="AT736" s="336" t="s">
        <v>1418</v>
      </c>
      <c r="AX736" s="192"/>
      <c r="AY736" s="178"/>
      <c r="AZ736" s="178"/>
      <c r="BA736" s="178"/>
      <c r="BB736" s="794"/>
      <c r="BC736" s="178"/>
      <c r="BD736" s="178"/>
      <c r="BE736" s="178"/>
      <c r="BF736" s="178"/>
      <c r="BG736" s="794"/>
      <c r="BH736" s="180"/>
      <c r="BI736" s="193"/>
      <c r="BJ736" s="193"/>
      <c r="BK736" s="193"/>
      <c r="BL736" s="180"/>
      <c r="BM736" s="180"/>
      <c r="BN736" s="180"/>
      <c r="BO736" s="180"/>
      <c r="BP736" s="180"/>
      <c r="BQ736" s="180"/>
      <c r="BR736" s="180"/>
      <c r="BS736" s="180"/>
      <c r="BT736" s="181"/>
      <c r="BU736" s="182"/>
      <c r="BV736" s="183"/>
      <c r="BW736" s="179"/>
    </row>
    <row r="737" spans="2:75" customFormat="1" ht="18.75">
      <c r="B737" s="330" t="s">
        <v>729</v>
      </c>
      <c r="C737" s="331">
        <v>43984537000146</v>
      </c>
      <c r="D737" s="332" t="s">
        <v>13</v>
      </c>
      <c r="E737" s="332" t="s">
        <v>615</v>
      </c>
      <c r="F737" s="332" t="s">
        <v>619</v>
      </c>
      <c r="G737" s="333" t="s">
        <v>34</v>
      </c>
      <c r="H737" s="333" t="s">
        <v>1338</v>
      </c>
      <c r="I737" s="333" t="s">
        <v>34</v>
      </c>
      <c r="J737" s="333" t="s">
        <v>611</v>
      </c>
      <c r="K737" s="334" t="s">
        <v>48</v>
      </c>
      <c r="L737" s="335" t="s">
        <v>1418</v>
      </c>
      <c r="M737" s="335" t="s">
        <v>34</v>
      </c>
      <c r="N737" s="334">
        <v>622435</v>
      </c>
      <c r="O737" s="334" t="s">
        <v>1321</v>
      </c>
      <c r="P737" s="338">
        <v>44505</v>
      </c>
      <c r="Q737" s="339">
        <v>325.63293242999998</v>
      </c>
      <c r="R737" s="339">
        <v>13811427.555985365</v>
      </c>
      <c r="S737" s="334">
        <v>31</v>
      </c>
      <c r="T737" s="336">
        <v>0.2088674576610019</v>
      </c>
      <c r="U737" s="647">
        <v>2.0427309301326355</v>
      </c>
      <c r="V737" s="336"/>
      <c r="W737" s="647"/>
      <c r="X737" s="336"/>
      <c r="Y737" s="647"/>
      <c r="Z737" s="336"/>
      <c r="AA737" s="647"/>
      <c r="AB737" s="336">
        <v>4.9322919670028734E-2</v>
      </c>
      <c r="AC737" s="340"/>
      <c r="AD737" s="813">
        <v>29726133000121</v>
      </c>
      <c r="AE737" s="337" t="s">
        <v>1808</v>
      </c>
      <c r="AF737" s="787" t="s">
        <v>1755</v>
      </c>
      <c r="AG737" s="341" t="s">
        <v>1436</v>
      </c>
      <c r="AH737" s="341" t="s">
        <v>1737</v>
      </c>
      <c r="AI737" s="341">
        <v>500</v>
      </c>
      <c r="AJ737" s="341">
        <v>100</v>
      </c>
      <c r="AK737" s="341">
        <v>100</v>
      </c>
      <c r="AL737" s="336">
        <v>0</v>
      </c>
      <c r="AM737" s="336">
        <v>0</v>
      </c>
      <c r="AN737" s="647" t="s">
        <v>2152</v>
      </c>
      <c r="AO737" s="334" t="s">
        <v>1324</v>
      </c>
      <c r="AP737" s="337" t="s">
        <v>1757</v>
      </c>
      <c r="AQ737" s="343" t="s">
        <v>668</v>
      </c>
      <c r="AR737" s="336">
        <v>4.0000000000000001E-3</v>
      </c>
      <c r="AS737" s="336">
        <v>4.0000000000000001E-3</v>
      </c>
      <c r="AT737" s="336" t="s">
        <v>1418</v>
      </c>
      <c r="AX737" s="192"/>
      <c r="AY737" s="178"/>
      <c r="AZ737" s="178"/>
      <c r="BA737" s="178"/>
      <c r="BB737" s="794"/>
      <c r="BC737" s="178"/>
      <c r="BD737" s="178"/>
      <c r="BE737" s="178"/>
      <c r="BF737" s="178"/>
      <c r="BG737" s="794"/>
      <c r="BH737" s="180"/>
      <c r="BI737" s="193"/>
      <c r="BJ737" s="193"/>
      <c r="BK737" s="193"/>
      <c r="BL737" s="180"/>
      <c r="BM737" s="180"/>
      <c r="BN737" s="180"/>
      <c r="BO737" s="180"/>
      <c r="BP737" s="180"/>
      <c r="BQ737" s="180"/>
      <c r="BR737" s="180"/>
      <c r="BS737" s="180"/>
      <c r="BT737" s="181"/>
      <c r="BU737" s="182"/>
      <c r="BV737" s="183"/>
      <c r="BW737" s="179"/>
    </row>
    <row r="738" spans="2:75" customFormat="1" ht="18.75">
      <c r="B738" s="330" t="s">
        <v>733</v>
      </c>
      <c r="C738" s="331">
        <v>24029438000160</v>
      </c>
      <c r="D738" s="332" t="s">
        <v>13</v>
      </c>
      <c r="E738" s="332" t="s">
        <v>615</v>
      </c>
      <c r="F738" s="332" t="s">
        <v>619</v>
      </c>
      <c r="G738" s="333" t="s">
        <v>34</v>
      </c>
      <c r="H738" s="333" t="s">
        <v>1338</v>
      </c>
      <c r="I738" s="333" t="s">
        <v>34</v>
      </c>
      <c r="J738" s="333" t="s">
        <v>611</v>
      </c>
      <c r="K738" s="334" t="s">
        <v>48</v>
      </c>
      <c r="L738" s="335" t="s">
        <v>1418</v>
      </c>
      <c r="M738" s="335" t="s">
        <v>34</v>
      </c>
      <c r="N738" s="334">
        <v>416770</v>
      </c>
      <c r="O738" s="334" t="s">
        <v>1321</v>
      </c>
      <c r="P738" s="338">
        <v>42491</v>
      </c>
      <c r="Q738" s="339">
        <v>173.15223900000001</v>
      </c>
      <c r="R738" s="339">
        <v>234.05706326000001</v>
      </c>
      <c r="S738" s="334">
        <v>31</v>
      </c>
      <c r="T738" s="336">
        <v>-2.052046614707681E-2</v>
      </c>
      <c r="U738" s="647">
        <v>-0.20069086572311948</v>
      </c>
      <c r="V738" s="336">
        <v>-2.5347550328185697E-2</v>
      </c>
      <c r="W738" s="647">
        <v>-0.21813457536064976</v>
      </c>
      <c r="X738" s="336">
        <v>1.596950865854696E-2</v>
      </c>
      <c r="Y738" s="647">
        <v>0.10360784311002114</v>
      </c>
      <c r="Z738" s="336">
        <v>3.9342265777626784E-2</v>
      </c>
      <c r="AA738" s="647">
        <v>0.2061674742484263</v>
      </c>
      <c r="AB738" s="336">
        <v>0.10632235833041101</v>
      </c>
      <c r="AC738" s="340">
        <v>-1.3313190747271206</v>
      </c>
      <c r="AD738" s="813">
        <v>23884632000160</v>
      </c>
      <c r="AE738" s="337" t="s">
        <v>1939</v>
      </c>
      <c r="AF738" s="787" t="s">
        <v>1736</v>
      </c>
      <c r="AG738" s="341" t="s">
        <v>1437</v>
      </c>
      <c r="AH738" s="341" t="s">
        <v>1742</v>
      </c>
      <c r="AI738" s="341">
        <v>5000</v>
      </c>
      <c r="AJ738" s="341">
        <v>5000</v>
      </c>
      <c r="AK738" s="341">
        <v>5000</v>
      </c>
      <c r="AL738" s="336">
        <v>1.9E-2</v>
      </c>
      <c r="AM738" s="336">
        <v>0.2</v>
      </c>
      <c r="AN738" s="647" t="s">
        <v>64</v>
      </c>
      <c r="AO738" s="334" t="s">
        <v>1324</v>
      </c>
      <c r="AP738" s="337" t="s">
        <v>1757</v>
      </c>
      <c r="AQ738" s="343" t="s">
        <v>664</v>
      </c>
      <c r="AR738" s="336">
        <v>3.8E-3</v>
      </c>
      <c r="AS738" s="336">
        <v>3.8E-3</v>
      </c>
      <c r="AT738" s="336" t="s">
        <v>1418</v>
      </c>
      <c r="AX738" s="192"/>
      <c r="AY738" s="178"/>
      <c r="AZ738" s="178"/>
      <c r="BA738" s="178"/>
      <c r="BB738" s="794"/>
      <c r="BC738" s="178"/>
      <c r="BD738" s="178"/>
      <c r="BE738" s="178"/>
      <c r="BF738" s="178"/>
      <c r="BG738" s="794"/>
      <c r="BH738" s="180"/>
      <c r="BI738" s="193"/>
      <c r="BJ738" s="193"/>
      <c r="BK738" s="193"/>
      <c r="BL738" s="180"/>
      <c r="BM738" s="180"/>
      <c r="BN738" s="180"/>
      <c r="BO738" s="180"/>
      <c r="BP738" s="180"/>
      <c r="BQ738" s="180"/>
      <c r="BR738" s="180"/>
      <c r="BS738" s="180"/>
      <c r="BT738" s="181"/>
      <c r="BU738" s="182"/>
      <c r="BV738" s="183"/>
      <c r="BW738" s="179"/>
    </row>
    <row r="739" spans="2:75" customFormat="1" ht="18.75">
      <c r="B739" s="330" t="s">
        <v>1499</v>
      </c>
      <c r="C739" s="331">
        <v>26744850000198</v>
      </c>
      <c r="D739" s="332" t="s">
        <v>13</v>
      </c>
      <c r="E739" s="332" t="s">
        <v>615</v>
      </c>
      <c r="F739" s="332" t="s">
        <v>619</v>
      </c>
      <c r="G739" s="333" t="s">
        <v>34</v>
      </c>
      <c r="H739" s="333" t="s">
        <v>1338</v>
      </c>
      <c r="I739" s="333" t="s">
        <v>34</v>
      </c>
      <c r="J739" s="333" t="s">
        <v>611</v>
      </c>
      <c r="K739" s="334" t="s">
        <v>48</v>
      </c>
      <c r="L739" s="335" t="s">
        <v>1418</v>
      </c>
      <c r="M739" s="335" t="s">
        <v>1418</v>
      </c>
      <c r="N739" s="334">
        <v>443921</v>
      </c>
      <c r="O739" s="334" t="s">
        <v>1321</v>
      </c>
      <c r="P739" s="338">
        <v>42918</v>
      </c>
      <c r="Q739" s="339">
        <v>16.499704999999999</v>
      </c>
      <c r="R739" s="339">
        <v>31.188365084000026</v>
      </c>
      <c r="S739" s="334">
        <v>31</v>
      </c>
      <c r="T739" s="336">
        <v>-1.6103681503139455E-2</v>
      </c>
      <c r="U739" s="647">
        <v>-0.15749455977416135</v>
      </c>
      <c r="V739" s="336">
        <v>-2.0868273622608347E-2</v>
      </c>
      <c r="W739" s="647">
        <v>-0.17958705856146318</v>
      </c>
      <c r="X739" s="336">
        <v>5.3505509966894627E-2</v>
      </c>
      <c r="Y739" s="647">
        <v>0.34713594517541613</v>
      </c>
      <c r="Z739" s="336">
        <v>7.7853558416562718E-2</v>
      </c>
      <c r="AA739" s="647">
        <v>0.40798035351392697</v>
      </c>
      <c r="AB739" s="336">
        <v>0.10326680370205059</v>
      </c>
      <c r="AC739" s="340">
        <v>-1.3273356208946843</v>
      </c>
      <c r="AD739" s="813">
        <v>26744792000100</v>
      </c>
      <c r="AE739" s="337" t="s">
        <v>1939</v>
      </c>
      <c r="AF739" s="787" t="s">
        <v>1741</v>
      </c>
      <c r="AG739" s="341" t="s">
        <v>59</v>
      </c>
      <c r="AH739" s="341" t="s">
        <v>1742</v>
      </c>
      <c r="AI739" s="341">
        <v>50000</v>
      </c>
      <c r="AJ739" s="341">
        <v>50000</v>
      </c>
      <c r="AK739" s="341">
        <v>50000</v>
      </c>
      <c r="AL739" s="336">
        <v>2.5000000000000001E-2</v>
      </c>
      <c r="AM739" s="336">
        <v>0.2</v>
      </c>
      <c r="AN739" s="647" t="s">
        <v>64</v>
      </c>
      <c r="AO739" s="334" t="s">
        <v>1324</v>
      </c>
      <c r="AP739" s="337" t="s">
        <v>1757</v>
      </c>
      <c r="AQ739" s="343" t="s">
        <v>664</v>
      </c>
      <c r="AR739" s="336">
        <v>0</v>
      </c>
      <c r="AS739" s="336">
        <v>0</v>
      </c>
      <c r="AT739" s="336" t="s">
        <v>1418</v>
      </c>
      <c r="AX739" s="192"/>
      <c r="AY739" s="178"/>
      <c r="AZ739" s="178"/>
      <c r="BA739" s="178"/>
      <c r="BB739" s="794"/>
      <c r="BC739" s="178"/>
      <c r="BD739" s="178"/>
      <c r="BE739" s="178"/>
      <c r="BF739" s="178"/>
      <c r="BG739" s="794"/>
      <c r="BH739" s="180"/>
      <c r="BI739" s="193"/>
      <c r="BJ739" s="193"/>
      <c r="BK739" s="193"/>
      <c r="BL739" s="180"/>
      <c r="BM739" s="180"/>
      <c r="BN739" s="180"/>
      <c r="BO739" s="180"/>
      <c r="BP739" s="180"/>
      <c r="BQ739" s="180"/>
      <c r="BR739" s="180"/>
      <c r="BS739" s="180"/>
      <c r="BT739" s="181"/>
      <c r="BU739" s="182"/>
      <c r="BV739" s="183"/>
      <c r="BW739" s="179"/>
    </row>
    <row r="740" spans="2:75" customFormat="1" ht="18.75">
      <c r="B740" s="330" t="s">
        <v>75</v>
      </c>
      <c r="C740" s="331">
        <v>23951048000180</v>
      </c>
      <c r="D740" s="332" t="s">
        <v>13</v>
      </c>
      <c r="E740" s="332" t="s">
        <v>615</v>
      </c>
      <c r="F740" s="332" t="s">
        <v>619</v>
      </c>
      <c r="G740" s="333" t="s">
        <v>34</v>
      </c>
      <c r="H740" s="333" t="s">
        <v>1338</v>
      </c>
      <c r="I740" s="333" t="s">
        <v>34</v>
      </c>
      <c r="J740" s="333" t="s">
        <v>611</v>
      </c>
      <c r="K740" s="334" t="s">
        <v>48</v>
      </c>
      <c r="L740" s="335" t="s">
        <v>1418</v>
      </c>
      <c r="M740" s="335" t="s">
        <v>34</v>
      </c>
      <c r="N740" s="334">
        <v>443123</v>
      </c>
      <c r="O740" s="334" t="s">
        <v>1321</v>
      </c>
      <c r="P740" s="338">
        <v>42918</v>
      </c>
      <c r="Q740" s="339">
        <v>146.35004499999999</v>
      </c>
      <c r="R740" s="339">
        <v>271.02312493599993</v>
      </c>
      <c r="S740" s="334">
        <v>31</v>
      </c>
      <c r="T740" s="336">
        <v>-1.5382909559759517E-2</v>
      </c>
      <c r="U740" s="647">
        <v>-0.15044538534171498</v>
      </c>
      <c r="V740" s="336">
        <v>-2.0177809255773393E-2</v>
      </c>
      <c r="W740" s="647">
        <v>-0.17364509772062703</v>
      </c>
      <c r="X740" s="336">
        <v>5.2938551478427742E-2</v>
      </c>
      <c r="Y740" s="647">
        <v>0.34345760119007795</v>
      </c>
      <c r="Z740" s="336">
        <v>7.7047768354334689E-2</v>
      </c>
      <c r="AA740" s="647">
        <v>0.40375772681410665</v>
      </c>
      <c r="AB740" s="336">
        <v>0.10302855832992046</v>
      </c>
      <c r="AC740" s="340">
        <v>-1.3237032998765164</v>
      </c>
      <c r="AD740" s="813">
        <v>26744792000100</v>
      </c>
      <c r="AE740" s="337" t="s">
        <v>1939</v>
      </c>
      <c r="AF740" s="787" t="s">
        <v>1736</v>
      </c>
      <c r="AG740" s="341" t="s">
        <v>1437</v>
      </c>
      <c r="AH740" s="341" t="s">
        <v>1742</v>
      </c>
      <c r="AI740" s="341">
        <v>5000</v>
      </c>
      <c r="AJ740" s="341">
        <v>5000</v>
      </c>
      <c r="AK740" s="341">
        <v>5000</v>
      </c>
      <c r="AL740" s="336">
        <v>1.9E-2</v>
      </c>
      <c r="AM740" s="336">
        <v>0.2</v>
      </c>
      <c r="AN740" s="647" t="s">
        <v>64</v>
      </c>
      <c r="AO740" s="334" t="s">
        <v>1324</v>
      </c>
      <c r="AP740" s="337" t="s">
        <v>1757</v>
      </c>
      <c r="AQ740" s="343" t="s">
        <v>664</v>
      </c>
      <c r="AR740" s="336">
        <v>3.8E-3</v>
      </c>
      <c r="AS740" s="336">
        <v>3.8E-3</v>
      </c>
      <c r="AT740" s="336" t="s">
        <v>1418</v>
      </c>
      <c r="AX740" s="192"/>
      <c r="AY740" s="178"/>
      <c r="AZ740" s="178"/>
      <c r="BA740" s="178"/>
      <c r="BB740" s="794"/>
      <c r="BC740" s="178"/>
      <c r="BD740" s="178"/>
      <c r="BE740" s="178"/>
      <c r="BF740" s="178"/>
      <c r="BG740" s="794"/>
      <c r="BH740" s="180"/>
      <c r="BI740" s="193"/>
      <c r="BJ740" s="193"/>
      <c r="BK740" s="193"/>
      <c r="BL740" s="180"/>
      <c r="BM740" s="180"/>
      <c r="BN740" s="180"/>
      <c r="BO740" s="180"/>
      <c r="BP740" s="180"/>
      <c r="BQ740" s="180"/>
      <c r="BR740" s="180"/>
      <c r="BS740" s="180"/>
      <c r="BT740" s="181"/>
      <c r="BU740" s="182"/>
      <c r="BV740" s="183"/>
      <c r="BW740" s="179"/>
    </row>
    <row r="741" spans="2:75" customFormat="1" ht="18.75">
      <c r="B741" s="330" t="s">
        <v>734</v>
      </c>
      <c r="C741" s="331">
        <v>27739651000154</v>
      </c>
      <c r="D741" s="332" t="s">
        <v>13</v>
      </c>
      <c r="E741" s="332" t="s">
        <v>615</v>
      </c>
      <c r="F741" s="332" t="s">
        <v>619</v>
      </c>
      <c r="G741" s="333" t="s">
        <v>34</v>
      </c>
      <c r="H741" s="333" t="s">
        <v>1338</v>
      </c>
      <c r="I741" s="333" t="s">
        <v>34</v>
      </c>
      <c r="J741" s="333" t="s">
        <v>611</v>
      </c>
      <c r="K741" s="334" t="s">
        <v>48</v>
      </c>
      <c r="L741" s="335" t="s">
        <v>1418</v>
      </c>
      <c r="M741" s="335" t="s">
        <v>34</v>
      </c>
      <c r="N741" s="334">
        <v>443999</v>
      </c>
      <c r="O741" s="334" t="s">
        <v>1321</v>
      </c>
      <c r="P741" s="338">
        <v>42909</v>
      </c>
      <c r="Q741" s="339">
        <v>14.332060999999999</v>
      </c>
      <c r="R741" s="339">
        <v>21.355399621513939</v>
      </c>
      <c r="S741" s="334">
        <v>31</v>
      </c>
      <c r="T741" s="336">
        <v>-1.5933614935140117E-2</v>
      </c>
      <c r="U741" s="647">
        <v>-0.15583130288137342</v>
      </c>
      <c r="V741" s="336">
        <v>-1.8447764854365278E-2</v>
      </c>
      <c r="W741" s="647">
        <v>-0.15875677533956478</v>
      </c>
      <c r="X741" s="336">
        <v>5.1792474371762598E-2</v>
      </c>
      <c r="Y741" s="647">
        <v>0.33602202007119381</v>
      </c>
      <c r="Z741" s="336">
        <v>7.6367741903745179E-2</v>
      </c>
      <c r="AA741" s="647">
        <v>0.40019414619745869</v>
      </c>
      <c r="AB741" s="336">
        <v>9.6263335766756192E-2</v>
      </c>
      <c r="AC741" s="340">
        <v>-1.3987589061704613</v>
      </c>
      <c r="AD741" s="813">
        <v>38281201000187</v>
      </c>
      <c r="AE741" s="337" t="s">
        <v>1808</v>
      </c>
      <c r="AF741" s="787" t="s">
        <v>1755</v>
      </c>
      <c r="AG741" s="341" t="s">
        <v>1436</v>
      </c>
      <c r="AH741" s="341" t="s">
        <v>1742</v>
      </c>
      <c r="AI741" s="341">
        <v>5000</v>
      </c>
      <c r="AJ741" s="341">
        <v>5000</v>
      </c>
      <c r="AK741" s="341">
        <v>5000</v>
      </c>
      <c r="AL741" s="336">
        <v>0</v>
      </c>
      <c r="AM741" s="336">
        <v>0</v>
      </c>
      <c r="AN741" s="647" t="s">
        <v>2152</v>
      </c>
      <c r="AO741" s="334" t="s">
        <v>1324</v>
      </c>
      <c r="AP741" s="337" t="s">
        <v>1757</v>
      </c>
      <c r="AQ741" s="343" t="s">
        <v>668</v>
      </c>
      <c r="AR741" s="336">
        <v>3.8E-3</v>
      </c>
      <c r="AS741" s="336">
        <v>3.8E-3</v>
      </c>
      <c r="AT741" s="336" t="s">
        <v>1418</v>
      </c>
      <c r="AX741" s="192"/>
      <c r="AY741" s="178"/>
      <c r="AZ741" s="178"/>
      <c r="BA741" s="178"/>
      <c r="BB741" s="794"/>
      <c r="BC741" s="178"/>
      <c r="BD741" s="178"/>
      <c r="BE741" s="178"/>
      <c r="BF741" s="178"/>
      <c r="BG741" s="794"/>
      <c r="BH741" s="180"/>
      <c r="BI741" s="193"/>
      <c r="BJ741" s="193"/>
      <c r="BK741" s="193"/>
      <c r="BL741" s="180"/>
      <c r="BM741" s="180"/>
      <c r="BN741" s="180"/>
      <c r="BO741" s="180"/>
      <c r="BP741" s="180"/>
      <c r="BQ741" s="180"/>
      <c r="BR741" s="180"/>
      <c r="BS741" s="180"/>
      <c r="BT741" s="181"/>
      <c r="BU741" s="182"/>
      <c r="BV741" s="183"/>
      <c r="BW741" s="179"/>
    </row>
    <row r="742" spans="2:75" customFormat="1" ht="18.75">
      <c r="B742" s="330" t="s">
        <v>789</v>
      </c>
      <c r="C742" s="331">
        <v>28235629000130</v>
      </c>
      <c r="D742" s="332" t="s">
        <v>13</v>
      </c>
      <c r="E742" s="332" t="s">
        <v>615</v>
      </c>
      <c r="F742" s="332" t="s">
        <v>619</v>
      </c>
      <c r="G742" s="333" t="s">
        <v>34</v>
      </c>
      <c r="H742" s="333" t="s">
        <v>1337</v>
      </c>
      <c r="I742" s="333" t="s">
        <v>34</v>
      </c>
      <c r="J742" s="333" t="s">
        <v>611</v>
      </c>
      <c r="K742" s="334" t="s">
        <v>48</v>
      </c>
      <c r="L742" s="335" t="s">
        <v>1418</v>
      </c>
      <c r="M742" s="335" t="s">
        <v>1415</v>
      </c>
      <c r="N742" s="334">
        <v>455156</v>
      </c>
      <c r="O742" s="334" t="s">
        <v>1321</v>
      </c>
      <c r="P742" s="338">
        <v>43089</v>
      </c>
      <c r="Q742" s="339">
        <v>7.8243330499999999</v>
      </c>
      <c r="R742" s="339">
        <v>7.3959057576892429</v>
      </c>
      <c r="S742" s="334">
        <v>31</v>
      </c>
      <c r="T742" s="336">
        <v>0.19091919055162632</v>
      </c>
      <c r="U742" s="647">
        <v>1.8671962595947786</v>
      </c>
      <c r="V742" s="336">
        <v>0.18869670203122713</v>
      </c>
      <c r="W742" s="647">
        <v>1.6238758553234516</v>
      </c>
      <c r="X742" s="336">
        <v>0.25348008851127513</v>
      </c>
      <c r="Y742" s="647">
        <v>1.6445418455585752</v>
      </c>
      <c r="Z742" s="336">
        <v>0.22188215439310333</v>
      </c>
      <c r="AA742" s="647">
        <v>1.1627414549682531</v>
      </c>
      <c r="AB742" s="336">
        <v>3.6559668899430346E-2</v>
      </c>
      <c r="AC742" s="340">
        <v>1.9829301201711445</v>
      </c>
      <c r="AD742" s="813">
        <v>17087932000116</v>
      </c>
      <c r="AE742" s="337" t="s">
        <v>1808</v>
      </c>
      <c r="AF742" s="787" t="s">
        <v>1755</v>
      </c>
      <c r="AG742" s="341" t="s">
        <v>1436</v>
      </c>
      <c r="AH742" s="341" t="s">
        <v>1742</v>
      </c>
      <c r="AI742" s="341">
        <v>10000</v>
      </c>
      <c r="AJ742" s="341">
        <v>10000</v>
      </c>
      <c r="AK742" s="341">
        <v>10000</v>
      </c>
      <c r="AL742" s="336">
        <v>0</v>
      </c>
      <c r="AM742" s="336">
        <v>0</v>
      </c>
      <c r="AN742" s="647" t="s">
        <v>34</v>
      </c>
      <c r="AO742" s="334" t="s">
        <v>1324</v>
      </c>
      <c r="AP742" s="337" t="s">
        <v>1757</v>
      </c>
      <c r="AQ742" s="343" t="s">
        <v>664</v>
      </c>
      <c r="AR742" s="336">
        <v>3.6099999999999999E-3</v>
      </c>
      <c r="AS742" s="336">
        <v>3.6099999999999999E-3</v>
      </c>
      <c r="AT742" s="336" t="s">
        <v>1418</v>
      </c>
      <c r="AX742" s="192"/>
      <c r="AY742" s="178"/>
      <c r="AZ742" s="178"/>
      <c r="BA742" s="178"/>
      <c r="BB742" s="794"/>
      <c r="BC742" s="178"/>
      <c r="BD742" s="178"/>
      <c r="BE742" s="178"/>
      <c r="BF742" s="178"/>
      <c r="BG742" s="794"/>
      <c r="BH742" s="180"/>
      <c r="BI742" s="193"/>
      <c r="BJ742" s="193"/>
      <c r="BK742" s="193"/>
      <c r="BL742" s="180"/>
      <c r="BM742" s="180"/>
      <c r="BN742" s="180"/>
      <c r="BO742" s="180"/>
      <c r="BP742" s="180"/>
      <c r="BQ742" s="180"/>
      <c r="BR742" s="180"/>
      <c r="BS742" s="180"/>
      <c r="BT742" s="181"/>
      <c r="BU742" s="182"/>
      <c r="BV742" s="183"/>
      <c r="BW742" s="179"/>
    </row>
    <row r="743" spans="2:75" customFormat="1" ht="18.75">
      <c r="B743" s="330" t="s">
        <v>790</v>
      </c>
      <c r="C743" s="331">
        <v>17087932000116</v>
      </c>
      <c r="D743" s="332" t="s">
        <v>13</v>
      </c>
      <c r="E743" s="332" t="s">
        <v>615</v>
      </c>
      <c r="F743" s="332" t="s">
        <v>619</v>
      </c>
      <c r="G743" s="333" t="s">
        <v>34</v>
      </c>
      <c r="H743" s="333" t="s">
        <v>1337</v>
      </c>
      <c r="I743" s="333" t="s">
        <v>34</v>
      </c>
      <c r="J743" s="333" t="s">
        <v>611</v>
      </c>
      <c r="K743" s="334" t="s">
        <v>48</v>
      </c>
      <c r="L743" s="335" t="s">
        <v>1418</v>
      </c>
      <c r="M743" s="335" t="s">
        <v>1415</v>
      </c>
      <c r="N743" s="334">
        <v>323683</v>
      </c>
      <c r="O743" s="334" t="s">
        <v>1321</v>
      </c>
      <c r="P743" s="338">
        <v>41272</v>
      </c>
      <c r="Q743" s="339">
        <v>722.79788699999995</v>
      </c>
      <c r="R743" s="339">
        <v>814.64199505220881</v>
      </c>
      <c r="S743" s="334">
        <v>31</v>
      </c>
      <c r="T743" s="336">
        <v>0.18381176656117826</v>
      </c>
      <c r="U743" s="647">
        <v>1.7976854081608562</v>
      </c>
      <c r="V743" s="336">
        <v>0.18168037374265511</v>
      </c>
      <c r="W743" s="647">
        <v>1.5634951174611147</v>
      </c>
      <c r="X743" s="336">
        <v>0.24762773438295849</v>
      </c>
      <c r="Y743" s="647">
        <v>1.6065726255083144</v>
      </c>
      <c r="Z743" s="336">
        <v>0.21632766572524598</v>
      </c>
      <c r="AA743" s="647">
        <v>1.1336339575539867</v>
      </c>
      <c r="AB743" s="336">
        <v>3.5935311422071015E-2</v>
      </c>
      <c r="AC743" s="340">
        <v>1.8221336552930585</v>
      </c>
      <c r="AD743" s="813">
        <v>0</v>
      </c>
      <c r="AE743" s="337" t="s">
        <v>1809</v>
      </c>
      <c r="AF743" s="787" t="s">
        <v>1780</v>
      </c>
      <c r="AG743" s="341" t="s">
        <v>719</v>
      </c>
      <c r="AH743" s="341" t="s">
        <v>1742</v>
      </c>
      <c r="AI743" s="341">
        <v>20000</v>
      </c>
      <c r="AJ743" s="341">
        <v>1000</v>
      </c>
      <c r="AK743" s="341">
        <v>20000</v>
      </c>
      <c r="AL743" s="336">
        <v>2.2000000000000002E-2</v>
      </c>
      <c r="AM743" s="336">
        <v>0.2</v>
      </c>
      <c r="AN743" s="647" t="s">
        <v>64</v>
      </c>
      <c r="AO743" s="334" t="s">
        <v>1324</v>
      </c>
      <c r="AP743" s="337" t="s">
        <v>1757</v>
      </c>
      <c r="AQ743" s="343" t="s">
        <v>664</v>
      </c>
      <c r="AR743" s="336">
        <v>3.6099999999999999E-3</v>
      </c>
      <c r="AS743" s="336">
        <v>3.6099999999999999E-3</v>
      </c>
      <c r="AT743" s="336" t="s">
        <v>1418</v>
      </c>
      <c r="AX743" s="192"/>
      <c r="AY743" s="178"/>
      <c r="AZ743" s="178"/>
      <c r="BA743" s="178"/>
      <c r="BB743" s="794"/>
      <c r="BC743" s="178"/>
      <c r="BD743" s="178"/>
      <c r="BE743" s="178"/>
      <c r="BF743" s="178"/>
      <c r="BG743" s="794"/>
      <c r="BH743" s="180"/>
      <c r="BI743" s="193"/>
      <c r="BJ743" s="193"/>
      <c r="BK743" s="193"/>
      <c r="BL743" s="180"/>
      <c r="BM743" s="180"/>
      <c r="BN743" s="180"/>
      <c r="BO743" s="180"/>
      <c r="BP743" s="180"/>
      <c r="BQ743" s="180"/>
      <c r="BR743" s="180"/>
      <c r="BS743" s="180"/>
      <c r="BT743" s="181"/>
      <c r="BU743" s="182"/>
      <c r="BV743" s="183"/>
      <c r="BW743" s="179"/>
    </row>
    <row r="744" spans="2:75" customFormat="1" ht="18.75">
      <c r="B744" s="330" t="s">
        <v>804</v>
      </c>
      <c r="C744" s="331">
        <v>33346541000125</v>
      </c>
      <c r="D744" s="332" t="s">
        <v>13</v>
      </c>
      <c r="E744" s="332" t="s">
        <v>615</v>
      </c>
      <c r="F744" s="332" t="s">
        <v>619</v>
      </c>
      <c r="G744" s="333" t="s">
        <v>34</v>
      </c>
      <c r="H744" s="333" t="s">
        <v>865</v>
      </c>
      <c r="I744" s="333" t="s">
        <v>34</v>
      </c>
      <c r="J744" s="333" t="s">
        <v>1418</v>
      </c>
      <c r="K744" s="334" t="s">
        <v>48</v>
      </c>
      <c r="L744" s="335" t="s">
        <v>1418</v>
      </c>
      <c r="M744" s="335" t="s">
        <v>34</v>
      </c>
      <c r="N744" s="334">
        <v>497258</v>
      </c>
      <c r="O744" s="334" t="s">
        <v>1321</v>
      </c>
      <c r="P744" s="338">
        <v>43614</v>
      </c>
      <c r="Q744" s="339">
        <v>233.50932516</v>
      </c>
      <c r="R744" s="339">
        <v>197.98331862164011</v>
      </c>
      <c r="S744" s="334">
        <v>31</v>
      </c>
      <c r="T744" s="336">
        <v>0.12231743050018618</v>
      </c>
      <c r="U744" s="647">
        <v>1.1962686833801182</v>
      </c>
      <c r="V744" s="336">
        <v>0.12171353032054588</v>
      </c>
      <c r="W744" s="647">
        <v>1.0474357051614229</v>
      </c>
      <c r="X744" s="336">
        <v>0.19906576434874501</v>
      </c>
      <c r="Y744" s="647">
        <v>1.2915096464275204</v>
      </c>
      <c r="Z744" s="336">
        <v>0.23624239834126803</v>
      </c>
      <c r="AA744" s="647">
        <v>1.2379942439438187</v>
      </c>
      <c r="AB744" s="336">
        <v>5.4764358072443967E-2</v>
      </c>
      <c r="AC744" s="340">
        <v>0.10065117400247535</v>
      </c>
      <c r="AD744" s="813">
        <v>31556580000121</v>
      </c>
      <c r="AE744" s="337" t="s">
        <v>1989</v>
      </c>
      <c r="AF744" s="787" t="s">
        <v>1794</v>
      </c>
      <c r="AG744" s="341" t="s">
        <v>736</v>
      </c>
      <c r="AH744" s="341" t="s">
        <v>1742</v>
      </c>
      <c r="AI744" s="341">
        <v>25000</v>
      </c>
      <c r="AJ744" s="341">
        <v>10000</v>
      </c>
      <c r="AK744" s="341">
        <v>25000</v>
      </c>
      <c r="AL744" s="336">
        <v>0</v>
      </c>
      <c r="AM744" s="336">
        <v>0</v>
      </c>
      <c r="AN744" s="647" t="s">
        <v>64</v>
      </c>
      <c r="AO744" s="334" t="s">
        <v>1324</v>
      </c>
      <c r="AP744" s="337" t="s">
        <v>1757</v>
      </c>
      <c r="AQ744" s="343" t="s">
        <v>664</v>
      </c>
      <c r="AR744" s="336">
        <v>5.0666666666666698E-3</v>
      </c>
      <c r="AS744" s="336">
        <v>5.0666666666666698E-3</v>
      </c>
      <c r="AT744" s="336" t="s">
        <v>1418</v>
      </c>
      <c r="AX744" s="192"/>
      <c r="AY744" s="178"/>
      <c r="AZ744" s="178"/>
      <c r="BA744" s="178"/>
      <c r="BB744" s="794"/>
      <c r="BC744" s="178"/>
      <c r="BD744" s="178"/>
      <c r="BE744" s="178"/>
      <c r="BF744" s="178"/>
      <c r="BG744" s="794"/>
      <c r="BH744" s="180"/>
      <c r="BI744" s="193"/>
      <c r="BJ744" s="193"/>
      <c r="BK744" s="193"/>
      <c r="BL744" s="180"/>
      <c r="BM744" s="180"/>
      <c r="BN744" s="180"/>
      <c r="BO744" s="180"/>
      <c r="BP744" s="180"/>
      <c r="BQ744" s="180"/>
      <c r="BR744" s="180"/>
      <c r="BS744" s="180"/>
      <c r="BT744" s="181"/>
      <c r="BU744" s="182"/>
      <c r="BV744" s="183"/>
      <c r="BW744" s="179"/>
    </row>
    <row r="745" spans="2:75" customFormat="1" ht="18.75">
      <c r="B745" s="330" t="s">
        <v>133</v>
      </c>
      <c r="C745" s="331">
        <v>34425904000180</v>
      </c>
      <c r="D745" s="332" t="s">
        <v>13</v>
      </c>
      <c r="E745" s="332" t="s">
        <v>615</v>
      </c>
      <c r="F745" s="332" t="s">
        <v>619</v>
      </c>
      <c r="G745" s="333" t="s">
        <v>34</v>
      </c>
      <c r="H745" s="333" t="s">
        <v>865</v>
      </c>
      <c r="I745" s="333" t="s">
        <v>34</v>
      </c>
      <c r="J745" s="333" t="s">
        <v>1418</v>
      </c>
      <c r="K745" s="334" t="s">
        <v>48</v>
      </c>
      <c r="L745" s="335" t="s">
        <v>1418</v>
      </c>
      <c r="M745" s="335" t="s">
        <v>34</v>
      </c>
      <c r="N745" s="334">
        <v>508039</v>
      </c>
      <c r="O745" s="334" t="s">
        <v>1321</v>
      </c>
      <c r="P745" s="338">
        <v>43698</v>
      </c>
      <c r="Q745" s="339">
        <v>50.174527689999998</v>
      </c>
      <c r="R745" s="339">
        <v>71.162972329721086</v>
      </c>
      <c r="S745" s="334">
        <v>31</v>
      </c>
      <c r="T745" s="336">
        <v>6.7652450950002052E-3</v>
      </c>
      <c r="U745" s="647">
        <v>6.6164330050469622E-2</v>
      </c>
      <c r="V745" s="336">
        <v>-1.1008992432991582E-2</v>
      </c>
      <c r="W745" s="647">
        <v>-9.4740590645909298E-2</v>
      </c>
      <c r="X745" s="336">
        <v>0.14824209535579591</v>
      </c>
      <c r="Y745" s="647">
        <v>0.96177309435903391</v>
      </c>
      <c r="Z745" s="336">
        <v>0.32833910037188252</v>
      </c>
      <c r="AA745" s="647">
        <v>1.7206137390075589</v>
      </c>
      <c r="AB745" s="336">
        <v>6.2327419300646052E-2</v>
      </c>
      <c r="AC745" s="340">
        <v>-2.0410026156615704</v>
      </c>
      <c r="AD745" s="813">
        <v>0</v>
      </c>
      <c r="AE745" s="337" t="s">
        <v>1999</v>
      </c>
      <c r="AF745" s="787" t="s">
        <v>1755</v>
      </c>
      <c r="AG745" s="341" t="s">
        <v>1436</v>
      </c>
      <c r="AH745" s="341" t="s">
        <v>1742</v>
      </c>
      <c r="AI745" s="341">
        <v>1000</v>
      </c>
      <c r="AJ745" s="341">
        <v>1000</v>
      </c>
      <c r="AK745" s="341">
        <v>1000</v>
      </c>
      <c r="AL745" s="336">
        <v>0.02</v>
      </c>
      <c r="AM745" s="336">
        <v>0.25</v>
      </c>
      <c r="AN745" s="647" t="s">
        <v>34</v>
      </c>
      <c r="AO745" s="334" t="s">
        <v>1324</v>
      </c>
      <c r="AP745" s="337" t="s">
        <v>1757</v>
      </c>
      <c r="AQ745" s="343" t="s">
        <v>668</v>
      </c>
      <c r="AR745" s="336">
        <v>4.6666666666666697E-3</v>
      </c>
      <c r="AS745" s="336">
        <v>4.6666666666666697E-3</v>
      </c>
      <c r="AT745" s="336" t="s">
        <v>1418</v>
      </c>
      <c r="AX745" s="192"/>
      <c r="AY745" s="178"/>
      <c r="AZ745" s="178"/>
      <c r="BA745" s="178"/>
      <c r="BB745" s="794"/>
      <c r="BC745" s="178"/>
      <c r="BD745" s="178"/>
      <c r="BE745" s="178"/>
      <c r="BF745" s="178"/>
      <c r="BG745" s="794"/>
      <c r="BH745" s="180"/>
      <c r="BI745" s="193"/>
      <c r="BJ745" s="193"/>
      <c r="BK745" s="193"/>
      <c r="BL745" s="180"/>
      <c r="BM745" s="180"/>
      <c r="BN745" s="180"/>
      <c r="BO745" s="180"/>
      <c r="BP745" s="180"/>
      <c r="BQ745" s="180"/>
      <c r="BR745" s="180"/>
      <c r="BS745" s="180"/>
      <c r="BT745" s="181"/>
      <c r="BU745" s="182"/>
      <c r="BV745" s="183"/>
      <c r="BW745" s="179"/>
    </row>
    <row r="746" spans="2:75" customFormat="1" ht="18.75">
      <c r="B746" s="330" t="s">
        <v>533</v>
      </c>
      <c r="C746" s="331">
        <v>28428129000114</v>
      </c>
      <c r="D746" s="332" t="s">
        <v>13</v>
      </c>
      <c r="E746" s="332" t="s">
        <v>615</v>
      </c>
      <c r="F746" s="332" t="s">
        <v>619</v>
      </c>
      <c r="G746" s="333" t="s">
        <v>34</v>
      </c>
      <c r="H746" s="333" t="s">
        <v>865</v>
      </c>
      <c r="I746" s="333" t="s">
        <v>34</v>
      </c>
      <c r="J746" s="333" t="s">
        <v>1418</v>
      </c>
      <c r="K746" s="334" t="s">
        <v>48</v>
      </c>
      <c r="L746" s="335" t="s">
        <v>1418</v>
      </c>
      <c r="M746" s="335" t="s">
        <v>1415</v>
      </c>
      <c r="N746" s="334">
        <v>452319</v>
      </c>
      <c r="O746" s="334" t="s">
        <v>1321</v>
      </c>
      <c r="P746" s="338">
        <v>43041</v>
      </c>
      <c r="Q746" s="339">
        <v>206.24454157</v>
      </c>
      <c r="R746" s="339">
        <v>234.30648519679977</v>
      </c>
      <c r="S746" s="334">
        <v>31</v>
      </c>
      <c r="T746" s="336">
        <v>0.14337056691185968</v>
      </c>
      <c r="U746" s="647">
        <v>1.40216908263823</v>
      </c>
      <c r="V746" s="336">
        <v>0.15629623080658361</v>
      </c>
      <c r="W746" s="647">
        <v>1.3450456354179983</v>
      </c>
      <c r="X746" s="336">
        <v>0.19492467195179763</v>
      </c>
      <c r="Y746" s="647">
        <v>1.2646428429120977</v>
      </c>
      <c r="Z746" s="336">
        <v>0.21998168509983063</v>
      </c>
      <c r="AA746" s="647">
        <v>1.1527823195108453</v>
      </c>
      <c r="AB746" s="336">
        <v>6.708389923100247E-2</v>
      </c>
      <c r="AC746" s="340">
        <v>0.5976813792748582</v>
      </c>
      <c r="AD746" s="813">
        <v>0</v>
      </c>
      <c r="AE746" s="337" t="s">
        <v>1745</v>
      </c>
      <c r="AF746" s="787" t="s">
        <v>1746</v>
      </c>
      <c r="AG746" s="341" t="s">
        <v>719</v>
      </c>
      <c r="AH746" s="341" t="s">
        <v>1742</v>
      </c>
      <c r="AI746" s="341">
        <v>500</v>
      </c>
      <c r="AJ746" s="341">
        <v>500</v>
      </c>
      <c r="AK746" s="341">
        <v>500</v>
      </c>
      <c r="AL746" s="336">
        <v>0.01</v>
      </c>
      <c r="AM746" s="336">
        <v>0</v>
      </c>
      <c r="AN746" s="647" t="s">
        <v>64</v>
      </c>
      <c r="AO746" s="334" t="s">
        <v>1324</v>
      </c>
      <c r="AP746" s="337" t="s">
        <v>1757</v>
      </c>
      <c r="AQ746" s="343" t="s">
        <v>668</v>
      </c>
      <c r="AR746" s="336">
        <v>2.66666666666667E-3</v>
      </c>
      <c r="AS746" s="336">
        <v>2.66666666666667E-3</v>
      </c>
      <c r="AT746" s="336" t="s">
        <v>1418</v>
      </c>
      <c r="AX746" s="192"/>
      <c r="AY746" s="178"/>
      <c r="AZ746" s="178"/>
      <c r="BA746" s="178"/>
      <c r="BB746" s="794"/>
      <c r="BC746" s="178"/>
      <c r="BD746" s="178"/>
      <c r="BE746" s="178"/>
      <c r="BF746" s="178"/>
      <c r="BG746" s="794"/>
      <c r="BH746" s="180"/>
      <c r="BI746" s="193"/>
      <c r="BJ746" s="193"/>
      <c r="BK746" s="193"/>
      <c r="BL746" s="180"/>
      <c r="BM746" s="180"/>
      <c r="BN746" s="180"/>
      <c r="BO746" s="180"/>
      <c r="BP746" s="180"/>
      <c r="BQ746" s="180"/>
      <c r="BR746" s="180"/>
      <c r="BS746" s="180"/>
      <c r="BT746" s="181"/>
      <c r="BU746" s="182"/>
      <c r="BV746" s="183"/>
      <c r="BW746" s="179"/>
    </row>
    <row r="747" spans="2:75" customFormat="1" ht="18.75">
      <c r="B747" s="330" t="s">
        <v>824</v>
      </c>
      <c r="C747" s="331">
        <v>35847960000176</v>
      </c>
      <c r="D747" s="332" t="s">
        <v>13</v>
      </c>
      <c r="E747" s="332" t="s">
        <v>615</v>
      </c>
      <c r="F747" s="332" t="s">
        <v>619</v>
      </c>
      <c r="G747" s="333" t="s">
        <v>34</v>
      </c>
      <c r="H747" s="333" t="s">
        <v>865</v>
      </c>
      <c r="I747" s="333" t="s">
        <v>34</v>
      </c>
      <c r="J747" s="333" t="s">
        <v>1418</v>
      </c>
      <c r="K747" s="334" t="s">
        <v>48</v>
      </c>
      <c r="L747" s="335" t="s">
        <v>1418</v>
      </c>
      <c r="M747" s="335" t="s">
        <v>1415</v>
      </c>
      <c r="N747" s="334">
        <v>531855</v>
      </c>
      <c r="O747" s="334" t="s">
        <v>1321</v>
      </c>
      <c r="P747" s="338">
        <v>43923</v>
      </c>
      <c r="Q747" s="339">
        <v>7.4256809300000004</v>
      </c>
      <c r="R747" s="339">
        <v>16.617792087590349</v>
      </c>
      <c r="S747" s="334">
        <v>31</v>
      </c>
      <c r="T747" s="336">
        <v>8.7005428520809946E-2</v>
      </c>
      <c r="U747" s="647">
        <v>0.85091608773905592</v>
      </c>
      <c r="V747" s="336">
        <v>0.10956769446081749</v>
      </c>
      <c r="W747" s="647">
        <v>0.9429117289444422</v>
      </c>
      <c r="X747" s="336">
        <v>8.0212130600171072E-2</v>
      </c>
      <c r="Y747" s="647">
        <v>0.52040460482766149</v>
      </c>
      <c r="Z747" s="336"/>
      <c r="AA747" s="647"/>
      <c r="AB747" s="336">
        <v>5.4823850089591689E-2</v>
      </c>
      <c r="AC747" s="340">
        <v>-0.12100096792553403</v>
      </c>
      <c r="AD747" s="813">
        <v>0</v>
      </c>
      <c r="AE747" s="337" t="s">
        <v>1745</v>
      </c>
      <c r="AF747" s="787" t="s">
        <v>1746</v>
      </c>
      <c r="AG747" s="341" t="s">
        <v>719</v>
      </c>
      <c r="AH747" s="341" t="s">
        <v>1742</v>
      </c>
      <c r="AI747" s="341">
        <v>100</v>
      </c>
      <c r="AJ747" s="341">
        <v>100</v>
      </c>
      <c r="AK747" s="341">
        <v>100</v>
      </c>
      <c r="AL747" s="336">
        <v>0.01</v>
      </c>
      <c r="AM747" s="336">
        <v>0.3</v>
      </c>
      <c r="AN747" s="647" t="s">
        <v>2147</v>
      </c>
      <c r="AO747" s="334" t="s">
        <v>1324</v>
      </c>
      <c r="AP747" s="337" t="s">
        <v>1757</v>
      </c>
      <c r="AQ747" s="343" t="s">
        <v>668</v>
      </c>
      <c r="AR747" s="336">
        <v>2.66666666666667E-3</v>
      </c>
      <c r="AS747" s="336">
        <v>2.66666666666667E-3</v>
      </c>
      <c r="AT747" s="336" t="s">
        <v>1418</v>
      </c>
      <c r="AX747" s="192"/>
      <c r="AY747" s="178"/>
      <c r="AZ747" s="178"/>
      <c r="BA747" s="178"/>
      <c r="BB747" s="794"/>
      <c r="BC747" s="178"/>
      <c r="BD747" s="178"/>
      <c r="BE747" s="178"/>
      <c r="BF747" s="178"/>
      <c r="BG747" s="794"/>
      <c r="BH747" s="180"/>
      <c r="BI747" s="193"/>
      <c r="BJ747" s="193"/>
      <c r="BK747" s="193"/>
      <c r="BL747" s="180"/>
      <c r="BM747" s="180"/>
      <c r="BN747" s="180"/>
      <c r="BO747" s="180"/>
      <c r="BP747" s="180"/>
      <c r="BQ747" s="180"/>
      <c r="BR747" s="180"/>
      <c r="BS747" s="180"/>
      <c r="BT747" s="181"/>
      <c r="BU747" s="182"/>
      <c r="BV747" s="183"/>
      <c r="BW747" s="179"/>
    </row>
    <row r="748" spans="2:75" customFormat="1" ht="18.75">
      <c r="B748" s="330" t="s">
        <v>149</v>
      </c>
      <c r="C748" s="331">
        <v>1214092000175</v>
      </c>
      <c r="D748" s="332" t="s">
        <v>13</v>
      </c>
      <c r="E748" s="332" t="s">
        <v>615</v>
      </c>
      <c r="F748" s="332" t="s">
        <v>619</v>
      </c>
      <c r="G748" s="333" t="s">
        <v>34</v>
      </c>
      <c r="H748" s="333" t="s">
        <v>1337</v>
      </c>
      <c r="I748" s="333" t="s">
        <v>34</v>
      </c>
      <c r="J748" s="333" t="s">
        <v>1418</v>
      </c>
      <c r="K748" s="334" t="s">
        <v>48</v>
      </c>
      <c r="L748" s="335" t="s">
        <v>1418</v>
      </c>
      <c r="M748" s="335" t="s">
        <v>34</v>
      </c>
      <c r="N748" s="334">
        <v>70815</v>
      </c>
      <c r="O748" s="334" t="s">
        <v>1321</v>
      </c>
      <c r="P748" s="338">
        <v>35195</v>
      </c>
      <c r="Q748" s="339">
        <v>236.613282</v>
      </c>
      <c r="R748" s="339">
        <v>276.90883404000004</v>
      </c>
      <c r="S748" s="334">
        <v>31</v>
      </c>
      <c r="T748" s="336">
        <v>0.13793220786896199</v>
      </c>
      <c r="U748" s="647">
        <v>1.3489817438804421</v>
      </c>
      <c r="V748" s="336">
        <v>0.15311499026542053</v>
      </c>
      <c r="W748" s="647">
        <v>1.3176686879188524</v>
      </c>
      <c r="X748" s="336">
        <v>0.13743251181728078</v>
      </c>
      <c r="Y748" s="647">
        <v>0.89164209288055474</v>
      </c>
      <c r="Z748" s="336">
        <v>0.14566718912409016</v>
      </c>
      <c r="AA748" s="647">
        <v>0.76334791270867897</v>
      </c>
      <c r="AB748" s="336">
        <v>1.7701030289262336E-2</v>
      </c>
      <c r="AC748" s="340">
        <v>2.0853903007414369</v>
      </c>
      <c r="AD748" s="813">
        <v>0</v>
      </c>
      <c r="AE748" s="337" t="s">
        <v>1758</v>
      </c>
      <c r="AF748" s="787" t="s">
        <v>1755</v>
      </c>
      <c r="AG748" s="341" t="s">
        <v>1436</v>
      </c>
      <c r="AH748" s="341" t="s">
        <v>1742</v>
      </c>
      <c r="AI748" s="341">
        <v>5000</v>
      </c>
      <c r="AJ748" s="341">
        <v>1000</v>
      </c>
      <c r="AK748" s="341">
        <v>1000</v>
      </c>
      <c r="AL748" s="336">
        <v>0.02</v>
      </c>
      <c r="AM748" s="336">
        <v>0.2</v>
      </c>
      <c r="AN748" s="647" t="s">
        <v>2147</v>
      </c>
      <c r="AO748" s="334" t="s">
        <v>1324</v>
      </c>
      <c r="AP748" s="337" t="s">
        <v>1757</v>
      </c>
      <c r="AQ748" s="343" t="s">
        <v>668</v>
      </c>
      <c r="AR748" s="336">
        <v>7.0000000000000001E-3</v>
      </c>
      <c r="AS748" s="336">
        <v>7.0000000000000001E-3</v>
      </c>
      <c r="AT748" s="336" t="s">
        <v>1418</v>
      </c>
      <c r="AX748" s="192"/>
      <c r="AY748" s="178"/>
      <c r="AZ748" s="178"/>
      <c r="BA748" s="178"/>
      <c r="BB748" s="794"/>
      <c r="BC748" s="178"/>
      <c r="BD748" s="178"/>
      <c r="BE748" s="178"/>
      <c r="BF748" s="178"/>
      <c r="BG748" s="794"/>
      <c r="BH748" s="180"/>
      <c r="BI748" s="193"/>
      <c r="BJ748" s="193"/>
      <c r="BK748" s="193"/>
      <c r="BL748" s="180"/>
      <c r="BM748" s="180"/>
      <c r="BN748" s="180"/>
      <c r="BO748" s="180"/>
      <c r="BP748" s="180"/>
      <c r="BQ748" s="180"/>
      <c r="BR748" s="180"/>
      <c r="BS748" s="180"/>
      <c r="BT748" s="181"/>
      <c r="BU748" s="182"/>
      <c r="BV748" s="183"/>
      <c r="BW748" s="179"/>
    </row>
    <row r="749" spans="2:75" customFormat="1" ht="18.75">
      <c r="B749" s="330" t="s">
        <v>857</v>
      </c>
      <c r="C749" s="331">
        <v>42730656000100</v>
      </c>
      <c r="D749" s="332" t="s">
        <v>13</v>
      </c>
      <c r="E749" s="332" t="s">
        <v>615</v>
      </c>
      <c r="F749" s="332" t="s">
        <v>619</v>
      </c>
      <c r="G749" s="333" t="s">
        <v>34</v>
      </c>
      <c r="H749" s="333" t="s">
        <v>1337</v>
      </c>
      <c r="I749" s="333" t="s">
        <v>34</v>
      </c>
      <c r="J749" s="333" t="s">
        <v>611</v>
      </c>
      <c r="K749" s="334" t="s">
        <v>48</v>
      </c>
      <c r="L749" s="335" t="s">
        <v>1418</v>
      </c>
      <c r="M749" s="335" t="s">
        <v>34</v>
      </c>
      <c r="N749" s="334">
        <v>633216</v>
      </c>
      <c r="O749" s="334" t="s">
        <v>1321</v>
      </c>
      <c r="P749" s="338">
        <v>44402</v>
      </c>
      <c r="Q749" s="339">
        <v>706.54098896000005</v>
      </c>
      <c r="R749" s="339">
        <v>450.60447964620414</v>
      </c>
      <c r="S749" s="334">
        <v>31</v>
      </c>
      <c r="T749" s="336">
        <v>0.1389030672956848</v>
      </c>
      <c r="U749" s="647">
        <v>1.3584767825139681</v>
      </c>
      <c r="V749" s="336">
        <v>0.15767671415652518</v>
      </c>
      <c r="W749" s="647">
        <v>1.3569257242405106</v>
      </c>
      <c r="X749" s="336"/>
      <c r="Y749" s="647"/>
      <c r="Z749" s="336"/>
      <c r="AA749" s="647"/>
      <c r="AB749" s="336">
        <v>1.5228789433860461E-2</v>
      </c>
      <c r="AC749" s="340">
        <v>2.7234785108555299</v>
      </c>
      <c r="AD749" s="813">
        <v>0</v>
      </c>
      <c r="AE749" s="337" t="s">
        <v>1758</v>
      </c>
      <c r="AF749" s="787" t="s">
        <v>1755</v>
      </c>
      <c r="AG749" s="341" t="s">
        <v>1436</v>
      </c>
      <c r="AH749" s="341" t="s">
        <v>1812</v>
      </c>
      <c r="AI749" s="341">
        <v>1000</v>
      </c>
      <c r="AJ749" s="341">
        <v>100</v>
      </c>
      <c r="AK749" s="341">
        <v>100</v>
      </c>
      <c r="AL749" s="336">
        <v>0</v>
      </c>
      <c r="AM749" s="336">
        <v>0</v>
      </c>
      <c r="AN749" s="647" t="s">
        <v>2152</v>
      </c>
      <c r="AO749" s="334" t="s">
        <v>1324</v>
      </c>
      <c r="AP749" s="337" t="s">
        <v>1757</v>
      </c>
      <c r="AQ749" s="343" t="s">
        <v>668</v>
      </c>
      <c r="AR749" s="336">
        <v>7.0000000000000001E-3</v>
      </c>
      <c r="AS749" s="336">
        <v>7.0000000000000001E-3</v>
      </c>
      <c r="AT749" s="336" t="s">
        <v>1418</v>
      </c>
      <c r="AX749" s="192"/>
      <c r="AY749" s="178"/>
      <c r="AZ749" s="178"/>
      <c r="BA749" s="178"/>
      <c r="BB749" s="794"/>
      <c r="BC749" s="178"/>
      <c r="BD749" s="178"/>
      <c r="BE749" s="178"/>
      <c r="BF749" s="178"/>
      <c r="BG749" s="794"/>
      <c r="BH749" s="180"/>
      <c r="BI749" s="193"/>
      <c r="BJ749" s="193"/>
      <c r="BK749" s="193"/>
      <c r="BL749" s="180"/>
      <c r="BM749" s="180"/>
      <c r="BN749" s="180"/>
      <c r="BO749" s="180"/>
      <c r="BP749" s="180"/>
      <c r="BQ749" s="180"/>
      <c r="BR749" s="180"/>
      <c r="BS749" s="180"/>
      <c r="BT749" s="181"/>
      <c r="BU749" s="182"/>
      <c r="BV749" s="183"/>
      <c r="BW749" s="179"/>
    </row>
    <row r="750" spans="2:75" customFormat="1" ht="18.75">
      <c r="B750" s="330" t="s">
        <v>155</v>
      </c>
      <c r="C750" s="331">
        <v>23695876000103</v>
      </c>
      <c r="D750" s="332" t="s">
        <v>13</v>
      </c>
      <c r="E750" s="332" t="s">
        <v>615</v>
      </c>
      <c r="F750" s="332" t="s">
        <v>619</v>
      </c>
      <c r="G750" s="333" t="s">
        <v>34</v>
      </c>
      <c r="H750" s="333" t="s">
        <v>1338</v>
      </c>
      <c r="I750" s="333" t="s">
        <v>34</v>
      </c>
      <c r="J750" s="333" t="s">
        <v>611</v>
      </c>
      <c r="K750" s="334" t="s">
        <v>48</v>
      </c>
      <c r="L750" s="335" t="s">
        <v>1418</v>
      </c>
      <c r="M750" s="335" t="s">
        <v>34</v>
      </c>
      <c r="N750" s="334">
        <v>417971</v>
      </c>
      <c r="O750" s="334" t="s">
        <v>1321</v>
      </c>
      <c r="P750" s="338">
        <v>42491</v>
      </c>
      <c r="Q750" s="339">
        <v>24.928187999999999</v>
      </c>
      <c r="R750" s="339">
        <v>40.438731353413729</v>
      </c>
      <c r="S750" s="334">
        <v>31</v>
      </c>
      <c r="T750" s="336">
        <v>-2.1599774631043789E-2</v>
      </c>
      <c r="U750" s="647">
        <v>-0.21124653987190078</v>
      </c>
      <c r="V750" s="336">
        <v>-2.3344789986161296E-2</v>
      </c>
      <c r="W750" s="647">
        <v>-0.20089932891275711</v>
      </c>
      <c r="X750" s="336">
        <v>1.5868594112206091E-2</v>
      </c>
      <c r="Y750" s="647">
        <v>0.10295312425120341</v>
      </c>
      <c r="Z750" s="336">
        <v>3.9161408508042728E-2</v>
      </c>
      <c r="AA750" s="647">
        <v>0.20521971779026074</v>
      </c>
      <c r="AB750" s="336">
        <v>0.10040973227363065</v>
      </c>
      <c r="AC750" s="340">
        <v>-1.389767906092416</v>
      </c>
      <c r="AD750" s="813">
        <v>38281343000144</v>
      </c>
      <c r="AE750" s="337" t="s">
        <v>1808</v>
      </c>
      <c r="AF750" s="787" t="s">
        <v>1755</v>
      </c>
      <c r="AG750" s="341" t="s">
        <v>1436</v>
      </c>
      <c r="AH750" s="341" t="s">
        <v>1742</v>
      </c>
      <c r="AI750" s="341">
        <v>10000</v>
      </c>
      <c r="AJ750" s="341">
        <v>10000</v>
      </c>
      <c r="AK750" s="341">
        <v>10000</v>
      </c>
      <c r="AL750" s="336">
        <v>0</v>
      </c>
      <c r="AM750" s="336">
        <v>0</v>
      </c>
      <c r="AN750" s="647" t="s">
        <v>64</v>
      </c>
      <c r="AO750" s="334" t="s">
        <v>1324</v>
      </c>
      <c r="AP750" s="337" t="s">
        <v>1757</v>
      </c>
      <c r="AQ750" s="343" t="s">
        <v>664</v>
      </c>
      <c r="AR750" s="336">
        <v>3.8E-3</v>
      </c>
      <c r="AS750" s="336">
        <v>3.8E-3</v>
      </c>
      <c r="AT750" s="336" t="s">
        <v>1418</v>
      </c>
      <c r="AX750" s="192"/>
      <c r="AY750" s="178"/>
      <c r="AZ750" s="178"/>
      <c r="BA750" s="178"/>
      <c r="BB750" s="794"/>
      <c r="BC750" s="178"/>
      <c r="BD750" s="178"/>
      <c r="BE750" s="178"/>
      <c r="BF750" s="178"/>
      <c r="BG750" s="794"/>
      <c r="BH750" s="180"/>
      <c r="BI750" s="193"/>
      <c r="BJ750" s="193"/>
      <c r="BK750" s="193"/>
      <c r="BL750" s="180"/>
      <c r="BM750" s="180"/>
      <c r="BN750" s="180"/>
      <c r="BO750" s="180"/>
      <c r="BP750" s="180"/>
      <c r="BQ750" s="180"/>
      <c r="BR750" s="180"/>
      <c r="BS750" s="180"/>
      <c r="BT750" s="181"/>
      <c r="BU750" s="182"/>
      <c r="BV750" s="183"/>
      <c r="BW750" s="179"/>
    </row>
    <row r="751" spans="2:75" customFormat="1" ht="18.75">
      <c r="B751" s="330" t="s">
        <v>156</v>
      </c>
      <c r="C751" s="331">
        <v>22632296000104</v>
      </c>
      <c r="D751" s="332" t="s">
        <v>13</v>
      </c>
      <c r="E751" s="332" t="s">
        <v>615</v>
      </c>
      <c r="F751" s="332" t="s">
        <v>619</v>
      </c>
      <c r="G751" s="333" t="s">
        <v>34</v>
      </c>
      <c r="H751" s="333" t="s">
        <v>865</v>
      </c>
      <c r="I751" s="333" t="s">
        <v>34</v>
      </c>
      <c r="J751" s="333" t="s">
        <v>1418</v>
      </c>
      <c r="K751" s="334" t="s">
        <v>48</v>
      </c>
      <c r="L751" s="335" t="s">
        <v>1418</v>
      </c>
      <c r="M751" s="335" t="s">
        <v>1415</v>
      </c>
      <c r="N751" s="334">
        <v>412155</v>
      </c>
      <c r="O751" s="334" t="s">
        <v>1321</v>
      </c>
      <c r="P751" s="338">
        <v>42328</v>
      </c>
      <c r="Q751" s="339">
        <v>34.888956</v>
      </c>
      <c r="R751" s="339">
        <v>43.770068147410335</v>
      </c>
      <c r="S751" s="334">
        <v>31</v>
      </c>
      <c r="T751" s="336">
        <v>0.12407699076436063</v>
      </c>
      <c r="U751" s="647">
        <v>1.2134772433698471</v>
      </c>
      <c r="V751" s="336">
        <v>0.14389427371117236</v>
      </c>
      <c r="W751" s="647">
        <v>1.2383175449468522</v>
      </c>
      <c r="X751" s="336">
        <v>8.2122605178524433E-2</v>
      </c>
      <c r="Y751" s="647">
        <v>0.53279948525961396</v>
      </c>
      <c r="Z751" s="336">
        <v>0.10661009990420278</v>
      </c>
      <c r="AA751" s="647">
        <v>0.55867486511468878</v>
      </c>
      <c r="AB751" s="336">
        <v>5.0525329918680188E-2</v>
      </c>
      <c r="AC751" s="340">
        <v>0.54809815925360883</v>
      </c>
      <c r="AD751" s="813">
        <v>19805188000173</v>
      </c>
      <c r="AE751" s="337" t="s">
        <v>1933</v>
      </c>
      <c r="AF751" s="787" t="s">
        <v>1755</v>
      </c>
      <c r="AG751" s="341" t="s">
        <v>1436</v>
      </c>
      <c r="AH751" s="341" t="s">
        <v>1742</v>
      </c>
      <c r="AI751" s="341">
        <v>100</v>
      </c>
      <c r="AJ751" s="341">
        <v>0</v>
      </c>
      <c r="AK751" s="341">
        <v>0</v>
      </c>
      <c r="AL751" s="336">
        <v>1.4999999999999999E-2</v>
      </c>
      <c r="AM751" s="336">
        <v>0.2</v>
      </c>
      <c r="AN751" s="647" t="s">
        <v>34</v>
      </c>
      <c r="AO751" s="334" t="s">
        <v>1324</v>
      </c>
      <c r="AP751" s="337" t="s">
        <v>1757</v>
      </c>
      <c r="AQ751" s="343" t="s">
        <v>668</v>
      </c>
      <c r="AR751" s="336">
        <v>3.5000000000000001E-3</v>
      </c>
      <c r="AS751" s="336">
        <v>3.5000000000000001E-3</v>
      </c>
      <c r="AT751" s="336" t="s">
        <v>1418</v>
      </c>
      <c r="AX751" s="192"/>
      <c r="AY751" s="178"/>
      <c r="AZ751" s="178"/>
      <c r="BA751" s="178"/>
      <c r="BB751" s="794"/>
      <c r="BC751" s="178"/>
      <c r="BD751" s="178"/>
      <c r="BE751" s="178"/>
      <c r="BF751" s="178"/>
      <c r="BG751" s="794"/>
      <c r="BH751" s="180"/>
      <c r="BI751" s="193"/>
      <c r="BJ751" s="193"/>
      <c r="BK751" s="193"/>
      <c r="BL751" s="180"/>
      <c r="BM751" s="180"/>
      <c r="BN751" s="180"/>
      <c r="BO751" s="180"/>
      <c r="BP751" s="180"/>
      <c r="BQ751" s="180"/>
      <c r="BR751" s="180"/>
      <c r="BS751" s="180"/>
      <c r="BT751" s="181"/>
      <c r="BU751" s="182"/>
      <c r="BV751" s="183"/>
      <c r="BW751" s="179"/>
    </row>
    <row r="752" spans="2:75" customFormat="1" ht="18.75">
      <c r="B752" s="330" t="s">
        <v>167</v>
      </c>
      <c r="C752" s="331">
        <v>30338659000113</v>
      </c>
      <c r="D752" s="332" t="s">
        <v>13</v>
      </c>
      <c r="E752" s="332" t="s">
        <v>615</v>
      </c>
      <c r="F752" s="332" t="s">
        <v>619</v>
      </c>
      <c r="G752" s="333" t="s">
        <v>34</v>
      </c>
      <c r="H752" s="333" t="s">
        <v>1338</v>
      </c>
      <c r="I752" s="333" t="s">
        <v>34</v>
      </c>
      <c r="J752" s="333" t="s">
        <v>608</v>
      </c>
      <c r="K752" s="334" t="s">
        <v>48</v>
      </c>
      <c r="L752" s="335" t="s">
        <v>1418</v>
      </c>
      <c r="M752" s="335" t="s">
        <v>1415</v>
      </c>
      <c r="N752" s="334">
        <v>470724</v>
      </c>
      <c r="O752" s="334" t="s">
        <v>1321</v>
      </c>
      <c r="P752" s="338">
        <v>43296</v>
      </c>
      <c r="Q752" s="339">
        <v>27.862637029999998</v>
      </c>
      <c r="R752" s="339">
        <v>24.744846404801596</v>
      </c>
      <c r="S752" s="334">
        <v>31</v>
      </c>
      <c r="T752" s="336">
        <v>0.38627740014129164</v>
      </c>
      <c r="U752" s="647">
        <v>3.7778062782786686</v>
      </c>
      <c r="V752" s="336">
        <v>0.42358850544166882</v>
      </c>
      <c r="W752" s="647">
        <v>3.6452950113852034</v>
      </c>
      <c r="X752" s="336">
        <v>2.4634808455344048E-2</v>
      </c>
      <c r="Y752" s="647">
        <v>0.15982704440444215</v>
      </c>
      <c r="Z752" s="336">
        <v>0.12829967900677897</v>
      </c>
      <c r="AA752" s="647">
        <v>0.67233597874664808</v>
      </c>
      <c r="AB752" s="336">
        <v>0.66261376664765459</v>
      </c>
      <c r="AC752" s="340">
        <v>0.4639008235668905</v>
      </c>
      <c r="AD752" s="813">
        <v>29661053000135</v>
      </c>
      <c r="AE752" s="337" t="s">
        <v>1978</v>
      </c>
      <c r="AF752" s="787" t="s">
        <v>1755</v>
      </c>
      <c r="AG752" s="341" t="s">
        <v>1436</v>
      </c>
      <c r="AH752" s="341" t="s">
        <v>1742</v>
      </c>
      <c r="AI752" s="341">
        <v>500</v>
      </c>
      <c r="AJ752" s="341">
        <v>500</v>
      </c>
      <c r="AK752" s="341">
        <v>500</v>
      </c>
      <c r="AL752" s="336">
        <v>1.8000000000000002E-2</v>
      </c>
      <c r="AM752" s="336">
        <v>0.2</v>
      </c>
      <c r="AN752" s="647" t="s">
        <v>34</v>
      </c>
      <c r="AO752" s="334" t="s">
        <v>1324</v>
      </c>
      <c r="AP752" s="337" t="s">
        <v>1757</v>
      </c>
      <c r="AQ752" s="343" t="s">
        <v>668</v>
      </c>
      <c r="AR752" s="336">
        <v>3.5999999999999999E-3</v>
      </c>
      <c r="AS752" s="336">
        <v>3.5999999999999999E-3</v>
      </c>
      <c r="AT752" s="336" t="s">
        <v>1418</v>
      </c>
      <c r="AX752" s="192"/>
      <c r="AY752" s="178"/>
      <c r="AZ752" s="178"/>
      <c r="BA752" s="178"/>
      <c r="BB752" s="794"/>
      <c r="BC752" s="178"/>
      <c r="BD752" s="178"/>
      <c r="BE752" s="178"/>
      <c r="BF752" s="178"/>
      <c r="BG752" s="794"/>
      <c r="BH752" s="180"/>
      <c r="BI752" s="193"/>
      <c r="BJ752" s="193"/>
      <c r="BK752" s="193"/>
      <c r="BL752" s="180"/>
      <c r="BM752" s="180"/>
      <c r="BN752" s="180"/>
      <c r="BO752" s="180"/>
      <c r="BP752" s="180"/>
      <c r="BQ752" s="180"/>
      <c r="BR752" s="180"/>
      <c r="BS752" s="180"/>
      <c r="BT752" s="181"/>
      <c r="BU752" s="182"/>
      <c r="BV752" s="183"/>
      <c r="BW752" s="179"/>
    </row>
    <row r="753" spans="2:75" customFormat="1" ht="18.75">
      <c r="B753" s="330" t="s">
        <v>548</v>
      </c>
      <c r="C753" s="331">
        <v>43214601000100</v>
      </c>
      <c r="D753" s="332" t="s">
        <v>13</v>
      </c>
      <c r="E753" s="332" t="s">
        <v>615</v>
      </c>
      <c r="F753" s="332" t="s">
        <v>619</v>
      </c>
      <c r="G753" s="333" t="s">
        <v>34</v>
      </c>
      <c r="H753" s="333" t="s">
        <v>1338</v>
      </c>
      <c r="I753" s="333" t="s">
        <v>34</v>
      </c>
      <c r="J753" s="333" t="s">
        <v>1418</v>
      </c>
      <c r="K753" s="334" t="s">
        <v>48</v>
      </c>
      <c r="L753" s="335" t="s">
        <v>1418</v>
      </c>
      <c r="M753" s="335" t="s">
        <v>34</v>
      </c>
      <c r="N753" s="334">
        <v>616011</v>
      </c>
      <c r="O753" s="334" t="s">
        <v>1321</v>
      </c>
      <c r="P753" s="338">
        <v>44437</v>
      </c>
      <c r="Q753" s="339">
        <v>272.79226683000002</v>
      </c>
      <c r="R753" s="339">
        <v>191.65986262489801</v>
      </c>
      <c r="S753" s="334">
        <v>31</v>
      </c>
      <c r="T753" s="336">
        <v>5.4544723263159955E-2</v>
      </c>
      <c r="U753" s="647">
        <v>0.53344927224623107</v>
      </c>
      <c r="V753" s="336">
        <v>5.9071892494993783E-2</v>
      </c>
      <c r="W753" s="647">
        <v>0.50835769209685744</v>
      </c>
      <c r="X753" s="336"/>
      <c r="Y753" s="647"/>
      <c r="Z753" s="336"/>
      <c r="AA753" s="647"/>
      <c r="AB753" s="336">
        <v>4.7757600423419228E-2</v>
      </c>
      <c r="AC753" s="340">
        <v>-1.1962397688652227</v>
      </c>
      <c r="AD753" s="813">
        <v>43280179000190</v>
      </c>
      <c r="AE753" s="337" t="s">
        <v>2074</v>
      </c>
      <c r="AF753" s="787" t="s">
        <v>1755</v>
      </c>
      <c r="AG753" s="341" t="s">
        <v>1436</v>
      </c>
      <c r="AH753" s="341" t="s">
        <v>1812</v>
      </c>
      <c r="AI753" s="341">
        <v>500</v>
      </c>
      <c r="AJ753" s="341">
        <v>100</v>
      </c>
      <c r="AK753" s="341">
        <v>100</v>
      </c>
      <c r="AL753" s="336">
        <v>0</v>
      </c>
      <c r="AM753" s="336">
        <v>0</v>
      </c>
      <c r="AN753" s="647" t="s">
        <v>2152</v>
      </c>
      <c r="AO753" s="334" t="s">
        <v>1324</v>
      </c>
      <c r="AP753" s="337" t="s">
        <v>1757</v>
      </c>
      <c r="AQ753" s="343" t="s">
        <v>668</v>
      </c>
      <c r="AR753" s="336">
        <v>6.4993500000000001E-3</v>
      </c>
      <c r="AS753" s="336">
        <v>6.4993500000000001E-3</v>
      </c>
      <c r="AT753" s="336" t="s">
        <v>1418</v>
      </c>
      <c r="AX753" s="192"/>
      <c r="AY753" s="178"/>
      <c r="AZ753" s="178"/>
      <c r="BA753" s="178"/>
      <c r="BB753" s="794"/>
      <c r="BC753" s="178"/>
      <c r="BD753" s="178"/>
      <c r="BE753" s="178"/>
      <c r="BF753" s="178"/>
      <c r="BG753" s="794"/>
      <c r="BH753" s="180"/>
      <c r="BI753" s="193"/>
      <c r="BJ753" s="193"/>
      <c r="BK753" s="193"/>
      <c r="BL753" s="180"/>
      <c r="BM753" s="180"/>
      <c r="BN753" s="180"/>
      <c r="BO753" s="180"/>
      <c r="BP753" s="180"/>
      <c r="BQ753" s="180"/>
      <c r="BR753" s="180"/>
      <c r="BS753" s="180"/>
      <c r="BT753" s="181"/>
      <c r="BU753" s="182"/>
      <c r="BV753" s="183"/>
      <c r="BW753" s="179"/>
    </row>
    <row r="754" spans="2:75" customFormat="1" ht="18.75">
      <c r="B754" s="330" t="s">
        <v>1555</v>
      </c>
      <c r="C754" s="331">
        <v>23884623000170</v>
      </c>
      <c r="D754" s="332" t="s">
        <v>13</v>
      </c>
      <c r="E754" s="332" t="s">
        <v>615</v>
      </c>
      <c r="F754" s="332" t="s">
        <v>619</v>
      </c>
      <c r="G754" s="333" t="s">
        <v>34</v>
      </c>
      <c r="H754" s="333" t="s">
        <v>1338</v>
      </c>
      <c r="I754" s="333" t="s">
        <v>34</v>
      </c>
      <c r="J754" s="333" t="s">
        <v>611</v>
      </c>
      <c r="K754" s="334" t="s">
        <v>48</v>
      </c>
      <c r="L754" s="335" t="s">
        <v>1418</v>
      </c>
      <c r="M754" s="335" t="s">
        <v>1418</v>
      </c>
      <c r="N754" s="334">
        <v>418846</v>
      </c>
      <c r="O754" s="334" t="s">
        <v>1321</v>
      </c>
      <c r="P754" s="338">
        <v>42491</v>
      </c>
      <c r="Q754" s="339">
        <v>39.292372999999998</v>
      </c>
      <c r="R754" s="339">
        <v>115.91198374796743</v>
      </c>
      <c r="S754" s="334">
        <v>31</v>
      </c>
      <c r="T754" s="336">
        <v>-2.1261554672158622E-2</v>
      </c>
      <c r="U754" s="647">
        <v>-0.20793873702439231</v>
      </c>
      <c r="V754" s="336">
        <v>-2.631303091581072E-2</v>
      </c>
      <c r="W754" s="647">
        <v>-0.22644325589481359</v>
      </c>
      <c r="X754" s="336">
        <v>1.6517579110807201E-2</v>
      </c>
      <c r="Y754" s="647">
        <v>0.1071636442711687</v>
      </c>
      <c r="Z754" s="336">
        <v>3.9228981737579494E-2</v>
      </c>
      <c r="AA754" s="647">
        <v>0.20557382556176398</v>
      </c>
      <c r="AB754" s="336">
        <v>0.10759597075387532</v>
      </c>
      <c r="AC754" s="340">
        <v>-1.3245334681618659</v>
      </c>
      <c r="AD754" s="813">
        <v>23884627000158</v>
      </c>
      <c r="AE754" s="337" t="s">
        <v>1740</v>
      </c>
      <c r="AF754" s="787" t="s">
        <v>1741</v>
      </c>
      <c r="AG754" s="341" t="s">
        <v>1554</v>
      </c>
      <c r="AH754" s="341" t="s">
        <v>1742</v>
      </c>
      <c r="AI754" s="341">
        <v>50000</v>
      </c>
      <c r="AJ754" s="341">
        <v>50000</v>
      </c>
      <c r="AK754" s="341">
        <v>50000</v>
      </c>
      <c r="AL754" s="336">
        <v>2.5000000000000001E-2</v>
      </c>
      <c r="AM754" s="336">
        <v>0</v>
      </c>
      <c r="AN754" s="647" t="s">
        <v>64</v>
      </c>
      <c r="AO754" s="334" t="s">
        <v>1324</v>
      </c>
      <c r="AP754" s="337" t="s">
        <v>1757</v>
      </c>
      <c r="AQ754" s="343" t="s">
        <v>664</v>
      </c>
      <c r="AR754" s="336">
        <v>0</v>
      </c>
      <c r="AS754" s="336">
        <v>0</v>
      </c>
      <c r="AT754" s="336" t="s">
        <v>1418</v>
      </c>
      <c r="AX754" s="192"/>
      <c r="AY754" s="178"/>
      <c r="AZ754" s="178"/>
      <c r="BA754" s="178"/>
      <c r="BB754" s="794"/>
      <c r="BC754" s="178"/>
      <c r="BD754" s="178"/>
      <c r="BE754" s="178"/>
      <c r="BF754" s="178"/>
      <c r="BG754" s="794"/>
      <c r="BH754" s="180"/>
      <c r="BI754" s="193"/>
      <c r="BJ754" s="193"/>
      <c r="BK754" s="193"/>
      <c r="BL754" s="180"/>
      <c r="BM754" s="180"/>
      <c r="BN754" s="180"/>
      <c r="BO754" s="180"/>
      <c r="BP754" s="180"/>
      <c r="BQ754" s="180"/>
      <c r="BR754" s="180"/>
      <c r="BS754" s="180"/>
      <c r="BT754" s="181"/>
      <c r="BU754" s="182"/>
      <c r="BV754" s="183"/>
      <c r="BW754" s="179"/>
    </row>
    <row r="755" spans="2:75" customFormat="1" ht="18.75">
      <c r="B755" s="330" t="s">
        <v>1559</v>
      </c>
      <c r="C755" s="331">
        <v>13000859000142</v>
      </c>
      <c r="D755" s="332" t="s">
        <v>13</v>
      </c>
      <c r="E755" s="332" t="s">
        <v>615</v>
      </c>
      <c r="F755" s="332" t="s">
        <v>619</v>
      </c>
      <c r="G755" s="333" t="s">
        <v>34</v>
      </c>
      <c r="H755" s="333" t="s">
        <v>865</v>
      </c>
      <c r="I755" s="333" t="s">
        <v>34</v>
      </c>
      <c r="J755" s="333" t="s">
        <v>611</v>
      </c>
      <c r="K755" s="334" t="s">
        <v>48</v>
      </c>
      <c r="L755" s="335" t="s">
        <v>1418</v>
      </c>
      <c r="M755" s="335" t="s">
        <v>1418</v>
      </c>
      <c r="N755" s="334">
        <v>271276</v>
      </c>
      <c r="O755" s="334" t="s">
        <v>1324</v>
      </c>
      <c r="P755" s="338">
        <v>40643</v>
      </c>
      <c r="Q755" s="339">
        <v>531.15350899999999</v>
      </c>
      <c r="R755" s="339">
        <v>475.08533999190297</v>
      </c>
      <c r="S755" s="334">
        <v>31</v>
      </c>
      <c r="T755" s="336">
        <v>0.21072108918607557</v>
      </c>
      <c r="U755" s="647">
        <v>2.0608595102941392</v>
      </c>
      <c r="V755" s="336">
        <v>0.2179470029584647</v>
      </c>
      <c r="W755" s="647">
        <v>1.8755965103501926</v>
      </c>
      <c r="X755" s="336">
        <v>0.35953108668161482</v>
      </c>
      <c r="Y755" s="647">
        <v>2.3325852547221384</v>
      </c>
      <c r="Z755" s="336">
        <v>0.55638775893803794</v>
      </c>
      <c r="AA755" s="647">
        <v>2.9156698704483479</v>
      </c>
      <c r="AB755" s="336">
        <v>6.324432098540872E-2</v>
      </c>
      <c r="AC755" s="340">
        <v>1.6087700521739534</v>
      </c>
      <c r="AD755" s="813">
        <v>17137326000168</v>
      </c>
      <c r="AE755" s="337" t="s">
        <v>1740</v>
      </c>
      <c r="AF755" s="787" t="s">
        <v>1741</v>
      </c>
      <c r="AG755" s="341" t="s">
        <v>1554</v>
      </c>
      <c r="AH755" s="341" t="s">
        <v>1742</v>
      </c>
      <c r="AI755" s="341">
        <v>50000</v>
      </c>
      <c r="AJ755" s="341">
        <v>50000</v>
      </c>
      <c r="AK755" s="341">
        <v>50000</v>
      </c>
      <c r="AL755" s="336">
        <v>2.5000000000000001E-2</v>
      </c>
      <c r="AM755" s="336">
        <v>0</v>
      </c>
      <c r="AN755" s="647" t="s">
        <v>64</v>
      </c>
      <c r="AO755" s="334" t="s">
        <v>1324</v>
      </c>
      <c r="AP755" s="337" t="s">
        <v>1757</v>
      </c>
      <c r="AQ755" s="343" t="s">
        <v>664</v>
      </c>
      <c r="AR755" s="336">
        <v>0</v>
      </c>
      <c r="AS755" s="336">
        <v>0</v>
      </c>
      <c r="AT755" s="336" t="s">
        <v>1418</v>
      </c>
      <c r="AX755" s="192"/>
      <c r="AY755" s="178"/>
      <c r="AZ755" s="178"/>
      <c r="BA755" s="178"/>
      <c r="BB755" s="794"/>
      <c r="BC755" s="178"/>
      <c r="BD755" s="178"/>
      <c r="BE755" s="178"/>
      <c r="BF755" s="178"/>
      <c r="BG755" s="794"/>
      <c r="BH755" s="180"/>
      <c r="BI755" s="193"/>
      <c r="BJ755" s="193"/>
      <c r="BK755" s="193"/>
      <c r="BL755" s="180"/>
      <c r="BM755" s="180"/>
      <c r="BN755" s="180"/>
      <c r="BO755" s="180"/>
      <c r="BP755" s="180"/>
      <c r="BQ755" s="180"/>
      <c r="BR755" s="180"/>
      <c r="BS755" s="180"/>
      <c r="BT755" s="181"/>
      <c r="BU755" s="182"/>
      <c r="BV755" s="183"/>
      <c r="BW755" s="179"/>
    </row>
    <row r="756" spans="2:75" customFormat="1" ht="18.75">
      <c r="B756" s="330" t="s">
        <v>1561</v>
      </c>
      <c r="C756" s="331">
        <v>29236579000178</v>
      </c>
      <c r="D756" s="332" t="s">
        <v>13</v>
      </c>
      <c r="E756" s="332" t="s">
        <v>615</v>
      </c>
      <c r="F756" s="332" t="s">
        <v>619</v>
      </c>
      <c r="G756" s="333" t="s">
        <v>34</v>
      </c>
      <c r="H756" s="333" t="s">
        <v>865</v>
      </c>
      <c r="I756" s="333" t="s">
        <v>34</v>
      </c>
      <c r="J756" s="333" t="s">
        <v>611</v>
      </c>
      <c r="K756" s="334" t="s">
        <v>48</v>
      </c>
      <c r="L756" s="335" t="s">
        <v>1418</v>
      </c>
      <c r="M756" s="335" t="s">
        <v>1418</v>
      </c>
      <c r="N756" s="334">
        <v>469742</v>
      </c>
      <c r="O756" s="334" t="s">
        <v>1321</v>
      </c>
      <c r="P756" s="338">
        <v>43282</v>
      </c>
      <c r="Q756" s="339">
        <v>1958.9529276599999</v>
      </c>
      <c r="R756" s="339">
        <v>1830.7624843242982</v>
      </c>
      <c r="S756" s="334">
        <v>31</v>
      </c>
      <c r="T756" s="336">
        <v>0.20858265500596707</v>
      </c>
      <c r="U756" s="647">
        <v>2.0399455503566832</v>
      </c>
      <c r="V756" s="336">
        <v>0.22678211174115881</v>
      </c>
      <c r="W756" s="647">
        <v>1.9516292108528164</v>
      </c>
      <c r="X756" s="336">
        <v>0.30067188309524107</v>
      </c>
      <c r="Y756" s="647">
        <v>1.9507153261508561</v>
      </c>
      <c r="Z756" s="336">
        <v>0.40714922313558355</v>
      </c>
      <c r="AA756" s="647">
        <v>2.1336068301335058</v>
      </c>
      <c r="AB756" s="336">
        <v>6.0136583506125982E-2</v>
      </c>
      <c r="AC756" s="340">
        <v>1.8388254188539284</v>
      </c>
      <c r="AD756" s="813">
        <v>29236572000156</v>
      </c>
      <c r="AE756" s="337" t="s">
        <v>1740</v>
      </c>
      <c r="AF756" s="787" t="s">
        <v>1741</v>
      </c>
      <c r="AG756" s="341" t="s">
        <v>1554</v>
      </c>
      <c r="AH756" s="341" t="s">
        <v>1737</v>
      </c>
      <c r="AI756" s="341">
        <v>200000</v>
      </c>
      <c r="AJ756" s="341">
        <v>50000</v>
      </c>
      <c r="AK756" s="341">
        <v>200000</v>
      </c>
      <c r="AL756" s="336">
        <v>0</v>
      </c>
      <c r="AM756" s="336">
        <v>0</v>
      </c>
      <c r="AN756" s="647" t="s">
        <v>64</v>
      </c>
      <c r="AO756" s="334" t="s">
        <v>1324</v>
      </c>
      <c r="AP756" s="337" t="s">
        <v>1757</v>
      </c>
      <c r="AQ756" s="343" t="s">
        <v>664</v>
      </c>
      <c r="AR756" s="336">
        <v>0</v>
      </c>
      <c r="AS756" s="336">
        <v>0</v>
      </c>
      <c r="AT756" s="336" t="s">
        <v>1418</v>
      </c>
      <c r="AX756" s="192"/>
      <c r="AY756" s="178"/>
      <c r="AZ756" s="178"/>
      <c r="BA756" s="178"/>
      <c r="BB756" s="794"/>
      <c r="BC756" s="178"/>
      <c r="BD756" s="178"/>
      <c r="BE756" s="178"/>
      <c r="BF756" s="178"/>
      <c r="BG756" s="794"/>
      <c r="BH756" s="180"/>
      <c r="BI756" s="193"/>
      <c r="BJ756" s="193"/>
      <c r="BK756" s="193"/>
      <c r="BL756" s="180"/>
      <c r="BM756" s="180"/>
      <c r="BN756" s="180"/>
      <c r="BO756" s="180"/>
      <c r="BP756" s="180"/>
      <c r="BQ756" s="180"/>
      <c r="BR756" s="180"/>
      <c r="BS756" s="180"/>
      <c r="BT756" s="181"/>
      <c r="BU756" s="182"/>
      <c r="BV756" s="183"/>
      <c r="BW756" s="179"/>
    </row>
    <row r="757" spans="2:75" customFormat="1" ht="18.75">
      <c r="B757" s="330" t="s">
        <v>1577</v>
      </c>
      <c r="C757" s="331">
        <v>28971376000162</v>
      </c>
      <c r="D757" s="332" t="s">
        <v>13</v>
      </c>
      <c r="E757" s="332" t="s">
        <v>615</v>
      </c>
      <c r="F757" s="332" t="s">
        <v>619</v>
      </c>
      <c r="G757" s="333" t="s">
        <v>34</v>
      </c>
      <c r="H757" s="333" t="s">
        <v>1337</v>
      </c>
      <c r="I757" s="333" t="s">
        <v>34</v>
      </c>
      <c r="J757" s="333" t="s">
        <v>611</v>
      </c>
      <c r="K757" s="334" t="s">
        <v>48</v>
      </c>
      <c r="L757" s="335" t="s">
        <v>1418</v>
      </c>
      <c r="M757" s="335" t="s">
        <v>1418</v>
      </c>
      <c r="N757" s="334">
        <v>462349</v>
      </c>
      <c r="O757" s="334" t="s">
        <v>1321</v>
      </c>
      <c r="P757" s="338">
        <v>43190</v>
      </c>
      <c r="Q757" s="339">
        <v>22.19773125</v>
      </c>
      <c r="R757" s="339">
        <v>17.329815733720004</v>
      </c>
      <c r="S757" s="334">
        <v>31</v>
      </c>
      <c r="T757" s="336">
        <v>0.19109528859519287</v>
      </c>
      <c r="U757" s="647">
        <v>1.8689185045263614</v>
      </c>
      <c r="V757" s="336">
        <v>0.20153932425859944</v>
      </c>
      <c r="W757" s="647">
        <v>1.7343961979133233</v>
      </c>
      <c r="X757" s="336">
        <v>0.3066160620852254</v>
      </c>
      <c r="Y757" s="647">
        <v>1.9892802925114565</v>
      </c>
      <c r="Z757" s="336">
        <v>0.41289128975191658</v>
      </c>
      <c r="AA757" s="647">
        <v>2.1636973027551618</v>
      </c>
      <c r="AB757" s="336">
        <v>3.2853623173124458E-2</v>
      </c>
      <c r="AC757" s="340">
        <v>2.5975184052560358</v>
      </c>
      <c r="AD757" s="813">
        <v>28653925000150</v>
      </c>
      <c r="AE757" s="337" t="s">
        <v>1740</v>
      </c>
      <c r="AF757" s="787" t="s">
        <v>1741</v>
      </c>
      <c r="AG757" s="341" t="s">
        <v>1554</v>
      </c>
      <c r="AH757" s="341" t="s">
        <v>1737</v>
      </c>
      <c r="AI757" s="341">
        <v>200000</v>
      </c>
      <c r="AJ757" s="341">
        <v>50000</v>
      </c>
      <c r="AK757" s="341">
        <v>200000</v>
      </c>
      <c r="AL757" s="336">
        <v>1.9E-2</v>
      </c>
      <c r="AM757" s="336">
        <v>0.2</v>
      </c>
      <c r="AN757" s="647" t="s">
        <v>64</v>
      </c>
      <c r="AO757" s="334" t="s">
        <v>1324</v>
      </c>
      <c r="AP757" s="337" t="s">
        <v>1757</v>
      </c>
      <c r="AQ757" s="343" t="s">
        <v>664</v>
      </c>
      <c r="AR757" s="336">
        <v>0</v>
      </c>
      <c r="AS757" s="336">
        <v>0</v>
      </c>
      <c r="AT757" s="336" t="s">
        <v>1418</v>
      </c>
      <c r="AX757" s="192"/>
      <c r="AY757" s="178"/>
      <c r="AZ757" s="178"/>
      <c r="BA757" s="178"/>
      <c r="BB757" s="794"/>
      <c r="BC757" s="178"/>
      <c r="BD757" s="178"/>
      <c r="BE757" s="178"/>
      <c r="BF757" s="178"/>
      <c r="BG757" s="794"/>
      <c r="BH757" s="180"/>
      <c r="BI757" s="193"/>
      <c r="BJ757" s="193"/>
      <c r="BK757" s="193"/>
      <c r="BL757" s="180"/>
      <c r="BM757" s="180"/>
      <c r="BN757" s="180"/>
      <c r="BO757" s="180"/>
      <c r="BP757" s="180"/>
      <c r="BQ757" s="180"/>
      <c r="BR757" s="180"/>
      <c r="BS757" s="180"/>
      <c r="BT757" s="181"/>
      <c r="BU757" s="182"/>
      <c r="BV757" s="183"/>
      <c r="BW757" s="179"/>
    </row>
    <row r="758" spans="2:75" customFormat="1" ht="18.75">
      <c r="B758" s="330" t="s">
        <v>195</v>
      </c>
      <c r="C758" s="331">
        <v>40102324000155</v>
      </c>
      <c r="D758" s="332" t="s">
        <v>13</v>
      </c>
      <c r="E758" s="332" t="s">
        <v>615</v>
      </c>
      <c r="F758" s="332" t="s">
        <v>619</v>
      </c>
      <c r="G758" s="333" t="s">
        <v>34</v>
      </c>
      <c r="H758" s="333" t="s">
        <v>1338</v>
      </c>
      <c r="I758" s="333" t="s">
        <v>34</v>
      </c>
      <c r="J758" s="333" t="s">
        <v>1418</v>
      </c>
      <c r="K758" s="334" t="s">
        <v>48</v>
      </c>
      <c r="L758" s="335" t="s">
        <v>1418</v>
      </c>
      <c r="M758" s="335" t="s">
        <v>34</v>
      </c>
      <c r="N758" s="334">
        <v>568740</v>
      </c>
      <c r="O758" s="334" t="s">
        <v>1321</v>
      </c>
      <c r="P758" s="338">
        <v>44196</v>
      </c>
      <c r="Q758" s="339">
        <v>25.329213490000001</v>
      </c>
      <c r="R758" s="339">
        <v>46.45352417139442</v>
      </c>
      <c r="S758" s="334">
        <v>31</v>
      </c>
      <c r="T758" s="336">
        <v>7.6207352135101436E-2</v>
      </c>
      <c r="U758" s="647">
        <v>0.7453105287590559</v>
      </c>
      <c r="V758" s="336">
        <v>0.11509764642465248</v>
      </c>
      <c r="W758" s="647">
        <v>0.99050108995873309</v>
      </c>
      <c r="X758" s="336"/>
      <c r="Y758" s="647"/>
      <c r="Z758" s="336"/>
      <c r="AA758" s="647"/>
      <c r="AB758" s="336">
        <v>7.9444133661885782E-2</v>
      </c>
      <c r="AC758" s="340">
        <v>-1.3893876256586769E-2</v>
      </c>
      <c r="AD758" s="813">
        <v>40102362000108</v>
      </c>
      <c r="AE758" s="337" t="s">
        <v>1974</v>
      </c>
      <c r="AF758" s="787" t="s">
        <v>1755</v>
      </c>
      <c r="AG758" s="341" t="s">
        <v>1436</v>
      </c>
      <c r="AH758" s="341" t="s">
        <v>1742</v>
      </c>
      <c r="AI758" s="341">
        <v>500</v>
      </c>
      <c r="AJ758" s="341">
        <v>100</v>
      </c>
      <c r="AK758" s="341">
        <v>100</v>
      </c>
      <c r="AL758" s="336">
        <v>1.4199999999999999E-2</v>
      </c>
      <c r="AM758" s="336">
        <v>0.25</v>
      </c>
      <c r="AN758" s="647" t="s">
        <v>34</v>
      </c>
      <c r="AO758" s="334" t="s">
        <v>1324</v>
      </c>
      <c r="AP758" s="337" t="s">
        <v>1757</v>
      </c>
      <c r="AQ758" s="343" t="s">
        <v>664</v>
      </c>
      <c r="AR758" s="336">
        <v>4.7333333333333298E-3</v>
      </c>
      <c r="AS758" s="336">
        <v>4.7333333333333298E-3</v>
      </c>
      <c r="AT758" s="336" t="s">
        <v>1418</v>
      </c>
      <c r="AX758" s="192"/>
      <c r="AY758" s="178"/>
      <c r="AZ758" s="178"/>
      <c r="BA758" s="178"/>
      <c r="BB758" s="794"/>
      <c r="BC758" s="178"/>
      <c r="BD758" s="178"/>
      <c r="BE758" s="178"/>
      <c r="BF758" s="178"/>
      <c r="BG758" s="794"/>
      <c r="BH758" s="180"/>
      <c r="BI758" s="193"/>
      <c r="BJ758" s="193"/>
      <c r="BK758" s="193"/>
      <c r="BL758" s="180"/>
      <c r="BM758" s="180"/>
      <c r="BN758" s="180"/>
      <c r="BO758" s="180"/>
      <c r="BP758" s="180"/>
      <c r="BQ758" s="180"/>
      <c r="BR758" s="180"/>
      <c r="BS758" s="180"/>
      <c r="BT758" s="181"/>
      <c r="BU758" s="182"/>
      <c r="BV758" s="183"/>
      <c r="BW758" s="179"/>
    </row>
    <row r="759" spans="2:75" customFormat="1" ht="18.75">
      <c r="B759" s="330" t="s">
        <v>199</v>
      </c>
      <c r="C759" s="331">
        <v>32320740000100</v>
      </c>
      <c r="D759" s="332" t="s">
        <v>13</v>
      </c>
      <c r="E759" s="332" t="s">
        <v>615</v>
      </c>
      <c r="F759" s="332" t="s">
        <v>619</v>
      </c>
      <c r="G759" s="333" t="s">
        <v>34</v>
      </c>
      <c r="H759" s="333" t="s">
        <v>1338</v>
      </c>
      <c r="I759" s="333" t="s">
        <v>34</v>
      </c>
      <c r="J759" s="333" t="s">
        <v>1418</v>
      </c>
      <c r="K759" s="334" t="s">
        <v>48</v>
      </c>
      <c r="L759" s="335" t="s">
        <v>1418</v>
      </c>
      <c r="M759" s="335" t="s">
        <v>34</v>
      </c>
      <c r="N759" s="334">
        <v>503703</v>
      </c>
      <c r="O759" s="334" t="s">
        <v>1321</v>
      </c>
      <c r="P759" s="338">
        <v>43677</v>
      </c>
      <c r="Q759" s="339">
        <v>0</v>
      </c>
      <c r="R759" s="339">
        <v>0</v>
      </c>
      <c r="S759" s="334">
        <v>31</v>
      </c>
      <c r="T759" s="336"/>
      <c r="U759" s="647"/>
      <c r="V759" s="336"/>
      <c r="W759" s="647"/>
      <c r="X759" s="336"/>
      <c r="Y759" s="647"/>
      <c r="Z759" s="336"/>
      <c r="AA759" s="647"/>
      <c r="AB759" s="336"/>
      <c r="AC759" s="340"/>
      <c r="AD759" s="813">
        <v>21805389000112</v>
      </c>
      <c r="AE759" s="337" t="s">
        <v>2651</v>
      </c>
      <c r="AF759" s="787" t="s">
        <v>1778</v>
      </c>
      <c r="AG759" s="341" t="s">
        <v>59</v>
      </c>
      <c r="AH759" s="341" t="s">
        <v>1742</v>
      </c>
      <c r="AI759" s="341">
        <v>1000</v>
      </c>
      <c r="AJ759" s="341">
        <v>1000</v>
      </c>
      <c r="AK759" s="341">
        <v>1000</v>
      </c>
      <c r="AL759" s="336">
        <v>0.02</v>
      </c>
      <c r="AM759" s="336">
        <v>0.2</v>
      </c>
      <c r="AN759" s="647" t="s">
        <v>64</v>
      </c>
      <c r="AO759" s="334" t="s">
        <v>1324</v>
      </c>
      <c r="AP759" s="337" t="s">
        <v>1757</v>
      </c>
      <c r="AQ759" s="343" t="s">
        <v>664</v>
      </c>
      <c r="AR759" s="336">
        <v>4.0000000000000001E-3</v>
      </c>
      <c r="AS759" s="336">
        <v>4.0000000000000001E-3</v>
      </c>
      <c r="AT759" s="336" t="s">
        <v>1418</v>
      </c>
      <c r="AX759" s="192"/>
      <c r="AY759" s="178"/>
      <c r="AZ759" s="178"/>
      <c r="BA759" s="178"/>
      <c r="BB759" s="794"/>
      <c r="BC759" s="178"/>
      <c r="BD759" s="178"/>
      <c r="BE759" s="178"/>
      <c r="BF759" s="178"/>
      <c r="BG759" s="794"/>
      <c r="BH759" s="180"/>
      <c r="BI759" s="193"/>
      <c r="BJ759" s="193"/>
      <c r="BK759" s="193"/>
      <c r="BL759" s="180"/>
      <c r="BM759" s="180"/>
      <c r="BN759" s="180"/>
      <c r="BO759" s="180"/>
      <c r="BP759" s="180"/>
      <c r="BQ759" s="180"/>
      <c r="BR759" s="180"/>
      <c r="BS759" s="180"/>
      <c r="BT759" s="181"/>
      <c r="BU759" s="182"/>
      <c r="BV759" s="183"/>
      <c r="BW759" s="179"/>
    </row>
    <row r="760" spans="2:75" customFormat="1" ht="18.75">
      <c r="B760" s="330" t="s">
        <v>513</v>
      </c>
      <c r="C760" s="331">
        <v>9394243000126</v>
      </c>
      <c r="D760" s="332" t="s">
        <v>13</v>
      </c>
      <c r="E760" s="332" t="s">
        <v>615</v>
      </c>
      <c r="F760" s="332" t="s">
        <v>619</v>
      </c>
      <c r="G760" s="333" t="s">
        <v>34</v>
      </c>
      <c r="H760" s="333" t="s">
        <v>1337</v>
      </c>
      <c r="I760" s="333" t="s">
        <v>34</v>
      </c>
      <c r="J760" s="333" t="s">
        <v>1418</v>
      </c>
      <c r="K760" s="334" t="s">
        <v>48</v>
      </c>
      <c r="L760" s="335" t="s">
        <v>1418</v>
      </c>
      <c r="M760" s="335" t="s">
        <v>1415</v>
      </c>
      <c r="N760" s="334">
        <v>235261</v>
      </c>
      <c r="O760" s="334" t="s">
        <v>1321</v>
      </c>
      <c r="P760" s="338">
        <v>40088</v>
      </c>
      <c r="Q760" s="339">
        <v>19.425291000000001</v>
      </c>
      <c r="R760" s="339">
        <v>25.42744356626504</v>
      </c>
      <c r="S760" s="334">
        <v>31</v>
      </c>
      <c r="T760" s="336">
        <v>0.13800207414581478</v>
      </c>
      <c r="U760" s="647">
        <v>1.349665038474529</v>
      </c>
      <c r="V760" s="336">
        <v>0.13759687617827177</v>
      </c>
      <c r="W760" s="647">
        <v>1.1841237424321773</v>
      </c>
      <c r="X760" s="336">
        <v>0.17518470770511563</v>
      </c>
      <c r="Y760" s="647">
        <v>1.1365728338468502</v>
      </c>
      <c r="Z760" s="336">
        <v>0.20321017833995136</v>
      </c>
      <c r="AA760" s="647">
        <v>1.0648936552542212</v>
      </c>
      <c r="AB760" s="336">
        <v>3.5014667513960734E-2</v>
      </c>
      <c r="AC760" s="340">
        <v>0.61104229485197048</v>
      </c>
      <c r="AD760" s="813">
        <v>0</v>
      </c>
      <c r="AE760" s="337" t="s">
        <v>1754</v>
      </c>
      <c r="AF760" s="787" t="s">
        <v>1778</v>
      </c>
      <c r="AG760" s="341" t="s">
        <v>1436</v>
      </c>
      <c r="AH760" s="341" t="s">
        <v>1742</v>
      </c>
      <c r="AI760" s="341">
        <v>1000</v>
      </c>
      <c r="AJ760" s="341">
        <v>1000</v>
      </c>
      <c r="AK760" s="341">
        <v>1000</v>
      </c>
      <c r="AL760" s="336">
        <v>3.15E-2</v>
      </c>
      <c r="AM760" s="336">
        <v>0</v>
      </c>
      <c r="AN760" s="647" t="s">
        <v>2152</v>
      </c>
      <c r="AO760" s="334" t="s">
        <v>1324</v>
      </c>
      <c r="AP760" s="337" t="s">
        <v>1757</v>
      </c>
      <c r="AQ760" s="343" t="s">
        <v>686</v>
      </c>
      <c r="AR760" s="336">
        <v>3.0666666666666698E-3</v>
      </c>
      <c r="AS760" s="336">
        <v>3.0666666666666698E-3</v>
      </c>
      <c r="AT760" s="336" t="s">
        <v>1418</v>
      </c>
      <c r="AX760" s="192"/>
      <c r="AY760" s="178"/>
      <c r="AZ760" s="178"/>
      <c r="BA760" s="178"/>
      <c r="BB760" s="794"/>
      <c r="BC760" s="178"/>
      <c r="BD760" s="178"/>
      <c r="BE760" s="178"/>
      <c r="BF760" s="178"/>
      <c r="BG760" s="794"/>
      <c r="BH760" s="180"/>
      <c r="BI760" s="193"/>
      <c r="BJ760" s="193"/>
      <c r="BK760" s="193"/>
      <c r="BL760" s="180"/>
      <c r="BM760" s="180"/>
      <c r="BN760" s="180"/>
      <c r="BO760" s="180"/>
      <c r="BP760" s="180"/>
      <c r="BQ760" s="180"/>
      <c r="BR760" s="180"/>
      <c r="BS760" s="180"/>
      <c r="BT760" s="181"/>
      <c r="BU760" s="182"/>
      <c r="BV760" s="183"/>
      <c r="BW760" s="179"/>
    </row>
    <row r="761" spans="2:75" customFormat="1" ht="18.75">
      <c r="B761" s="330" t="s">
        <v>937</v>
      </c>
      <c r="C761" s="331">
        <v>10941848000179</v>
      </c>
      <c r="D761" s="332" t="s">
        <v>13</v>
      </c>
      <c r="E761" s="332" t="s">
        <v>615</v>
      </c>
      <c r="F761" s="332" t="s">
        <v>619</v>
      </c>
      <c r="G761" s="333" t="s">
        <v>34</v>
      </c>
      <c r="H761" s="333" t="s">
        <v>1337</v>
      </c>
      <c r="I761" s="333" t="s">
        <v>34</v>
      </c>
      <c r="J761" s="333" t="s">
        <v>1418</v>
      </c>
      <c r="K761" s="334" t="s">
        <v>48</v>
      </c>
      <c r="L761" s="335" t="s">
        <v>1418</v>
      </c>
      <c r="M761" s="335" t="s">
        <v>1415</v>
      </c>
      <c r="N761" s="334">
        <v>269026</v>
      </c>
      <c r="O761" s="334" t="s">
        <v>1321</v>
      </c>
      <c r="P761" s="338">
        <v>40606</v>
      </c>
      <c r="Q761" s="339">
        <v>290.85658999999998</v>
      </c>
      <c r="R761" s="339">
        <v>394.98472580894327</v>
      </c>
      <c r="S761" s="334">
        <v>31</v>
      </c>
      <c r="T761" s="336">
        <v>0.16544541790983525</v>
      </c>
      <c r="U761" s="647">
        <v>1.6180618857422024</v>
      </c>
      <c r="V761" s="336">
        <v>0.17713039826410282</v>
      </c>
      <c r="W761" s="647">
        <v>1.5243391849917061</v>
      </c>
      <c r="X761" s="336">
        <v>0.24693655290507888</v>
      </c>
      <c r="Y761" s="647">
        <v>1.6020883408849189</v>
      </c>
      <c r="Z761" s="336">
        <v>0.28863166311083122</v>
      </c>
      <c r="AA761" s="647">
        <v>1.5125326362246012</v>
      </c>
      <c r="AB761" s="336">
        <v>2.946637747644754E-2</v>
      </c>
      <c r="AC761" s="340">
        <v>2.0677453455464909</v>
      </c>
      <c r="AD761" s="813">
        <v>0</v>
      </c>
      <c r="AE761" s="337" t="s">
        <v>1766</v>
      </c>
      <c r="AF761" s="787" t="s">
        <v>1766</v>
      </c>
      <c r="AG761" s="341" t="s">
        <v>469</v>
      </c>
      <c r="AH761" s="341" t="s">
        <v>1737</v>
      </c>
      <c r="AI761" s="341">
        <v>1000</v>
      </c>
      <c r="AJ761" s="341">
        <v>1000</v>
      </c>
      <c r="AK761" s="341">
        <v>1000</v>
      </c>
      <c r="AL761" s="336">
        <v>0.01</v>
      </c>
      <c r="AM761" s="336">
        <v>0</v>
      </c>
      <c r="AN761" s="647" t="s">
        <v>64</v>
      </c>
      <c r="AO761" s="334" t="s">
        <v>1324</v>
      </c>
      <c r="AP761" s="337" t="s">
        <v>1757</v>
      </c>
      <c r="AQ761" s="343" t="s">
        <v>668</v>
      </c>
      <c r="AR761" s="336">
        <v>2.66666666666667E-3</v>
      </c>
      <c r="AS761" s="336">
        <v>2.66666666666667E-3</v>
      </c>
      <c r="AT761" s="336" t="s">
        <v>1418</v>
      </c>
      <c r="AX761" s="192"/>
      <c r="AY761" s="178"/>
      <c r="AZ761" s="178"/>
      <c r="BA761" s="178"/>
      <c r="BB761" s="794"/>
      <c r="BC761" s="178"/>
      <c r="BD761" s="178"/>
      <c r="BE761" s="178"/>
      <c r="BF761" s="178"/>
      <c r="BG761" s="794"/>
      <c r="BH761" s="180"/>
      <c r="BI761" s="193"/>
      <c r="BJ761" s="193"/>
      <c r="BK761" s="193"/>
      <c r="BL761" s="180"/>
      <c r="BM761" s="180"/>
      <c r="BN761" s="180"/>
      <c r="BO761" s="180"/>
      <c r="BP761" s="180"/>
      <c r="BQ761" s="180"/>
      <c r="BR761" s="180"/>
      <c r="BS761" s="180"/>
      <c r="BT761" s="181"/>
      <c r="BU761" s="182"/>
      <c r="BV761" s="183"/>
      <c r="BW761" s="179"/>
    </row>
    <row r="762" spans="2:75" customFormat="1" ht="18.75">
      <c r="B762" s="330" t="s">
        <v>947</v>
      </c>
      <c r="C762" s="331">
        <v>36728106000153</v>
      </c>
      <c r="D762" s="332" t="s">
        <v>13</v>
      </c>
      <c r="E762" s="332" t="s">
        <v>616</v>
      </c>
      <c r="F762" s="332" t="s">
        <v>619</v>
      </c>
      <c r="G762" s="333" t="s">
        <v>34</v>
      </c>
      <c r="H762" s="333" t="s">
        <v>1337</v>
      </c>
      <c r="I762" s="333" t="s">
        <v>34</v>
      </c>
      <c r="J762" s="333" t="s">
        <v>611</v>
      </c>
      <c r="K762" s="334" t="s">
        <v>48</v>
      </c>
      <c r="L762" s="335" t="s">
        <v>1418</v>
      </c>
      <c r="M762" s="335" t="s">
        <v>34</v>
      </c>
      <c r="N762" s="334">
        <v>550086</v>
      </c>
      <c r="O762" s="334" t="s">
        <v>1321</v>
      </c>
      <c r="P762" s="338">
        <v>44069</v>
      </c>
      <c r="Q762" s="339">
        <v>41.226361930000003</v>
      </c>
      <c r="R762" s="339">
        <v>43.651411206693211</v>
      </c>
      <c r="S762" s="334">
        <v>31</v>
      </c>
      <c r="T762" s="336">
        <v>3.8786759351087108E-2</v>
      </c>
      <c r="U762" s="647">
        <v>0.37933584242056034</v>
      </c>
      <c r="V762" s="336">
        <v>2.9575154423727712E-2</v>
      </c>
      <c r="W762" s="647">
        <v>0.25451626164725544</v>
      </c>
      <c r="X762" s="336">
        <v>3.968901462614971E-2</v>
      </c>
      <c r="Y762" s="647">
        <v>0.25749653846592457</v>
      </c>
      <c r="Z762" s="336"/>
      <c r="AA762" s="647"/>
      <c r="AB762" s="336">
        <v>5.0987004455490023E-2</v>
      </c>
      <c r="AC762" s="340">
        <v>-1.6989874162730356</v>
      </c>
      <c r="AD762" s="813">
        <v>36775973000140</v>
      </c>
      <c r="AE762" s="337" t="s">
        <v>1999</v>
      </c>
      <c r="AF762" s="787" t="s">
        <v>1755</v>
      </c>
      <c r="AG762" s="341" t="s">
        <v>1436</v>
      </c>
      <c r="AH762" s="341" t="s">
        <v>1737</v>
      </c>
      <c r="AI762" s="341">
        <v>1000</v>
      </c>
      <c r="AJ762" s="341">
        <v>1000</v>
      </c>
      <c r="AK762" s="341">
        <v>1000</v>
      </c>
      <c r="AL762" s="336">
        <v>0.02</v>
      </c>
      <c r="AM762" s="336">
        <v>0.2</v>
      </c>
      <c r="AN762" s="647" t="s">
        <v>34</v>
      </c>
      <c r="AO762" s="334" t="s">
        <v>1324</v>
      </c>
      <c r="AP762" s="337" t="s">
        <v>1757</v>
      </c>
      <c r="AQ762" s="343" t="s">
        <v>668</v>
      </c>
      <c r="AR762" s="336">
        <v>6.6666666666666697E-3</v>
      </c>
      <c r="AS762" s="336">
        <v>6.6666666666666697E-3</v>
      </c>
      <c r="AT762" s="336" t="s">
        <v>1418</v>
      </c>
      <c r="AX762" s="192"/>
      <c r="AY762" s="178"/>
      <c r="AZ762" s="178"/>
      <c r="BA762" s="178"/>
      <c r="BB762" s="794"/>
      <c r="BC762" s="178"/>
      <c r="BD762" s="178"/>
      <c r="BE762" s="178"/>
      <c r="BF762" s="178"/>
      <c r="BG762" s="794"/>
      <c r="BH762" s="180"/>
      <c r="BI762" s="193"/>
      <c r="BJ762" s="193"/>
      <c r="BK762" s="193"/>
      <c r="BL762" s="180"/>
      <c r="BM762" s="180"/>
      <c r="BN762" s="180"/>
      <c r="BO762" s="180"/>
      <c r="BP762" s="180"/>
      <c r="BQ762" s="180"/>
      <c r="BR762" s="180"/>
      <c r="BS762" s="180"/>
      <c r="BT762" s="181"/>
      <c r="BU762" s="182"/>
      <c r="BV762" s="183"/>
      <c r="BW762" s="179"/>
    </row>
    <row r="763" spans="2:75" customFormat="1" ht="18.75">
      <c r="B763" s="330" t="s">
        <v>207</v>
      </c>
      <c r="C763" s="331">
        <v>1823373000125</v>
      </c>
      <c r="D763" s="332" t="s">
        <v>13</v>
      </c>
      <c r="E763" s="332" t="s">
        <v>615</v>
      </c>
      <c r="F763" s="332" t="s">
        <v>619</v>
      </c>
      <c r="G763" s="333" t="s">
        <v>34</v>
      </c>
      <c r="H763" s="333" t="s">
        <v>1338</v>
      </c>
      <c r="I763" s="333" t="s">
        <v>34</v>
      </c>
      <c r="J763" s="333" t="s">
        <v>1418</v>
      </c>
      <c r="K763" s="334" t="s">
        <v>48</v>
      </c>
      <c r="L763" s="335" t="s">
        <v>1418</v>
      </c>
      <c r="M763" s="335" t="s">
        <v>34</v>
      </c>
      <c r="N763" s="334">
        <v>109630</v>
      </c>
      <c r="O763" s="334" t="s">
        <v>1321</v>
      </c>
      <c r="P763" s="338">
        <v>35568</v>
      </c>
      <c r="Q763" s="339">
        <v>714.61359200000004</v>
      </c>
      <c r="R763" s="339">
        <v>516.1567790119999</v>
      </c>
      <c r="S763" s="334">
        <v>31</v>
      </c>
      <c r="T763" s="336">
        <v>0.19718904500559109</v>
      </c>
      <c r="U763" s="647">
        <v>1.9285156521127402</v>
      </c>
      <c r="V763" s="336">
        <v>0.25839425670520844</v>
      </c>
      <c r="W763" s="647">
        <v>2.2236752953339844</v>
      </c>
      <c r="X763" s="336">
        <v>0.3459863263738352</v>
      </c>
      <c r="Y763" s="647">
        <v>2.2447088252754379</v>
      </c>
      <c r="Z763" s="336">
        <v>0.43561743691136057</v>
      </c>
      <c r="AA763" s="647">
        <v>2.2827904019107552</v>
      </c>
      <c r="AB763" s="336">
        <v>8.0922583427539205E-2</v>
      </c>
      <c r="AC763" s="340">
        <v>1.7571463650251626</v>
      </c>
      <c r="AD763" s="813">
        <v>17891926000117</v>
      </c>
      <c r="AE763" s="337" t="s">
        <v>1769</v>
      </c>
      <c r="AF763" s="787" t="s">
        <v>1755</v>
      </c>
      <c r="AG763" s="341" t="s">
        <v>1436</v>
      </c>
      <c r="AH763" s="341" t="s">
        <v>1742</v>
      </c>
      <c r="AI763" s="341">
        <v>500</v>
      </c>
      <c r="AJ763" s="341">
        <v>100</v>
      </c>
      <c r="AK763" s="341">
        <v>100</v>
      </c>
      <c r="AL763" s="336">
        <v>1.95E-2</v>
      </c>
      <c r="AM763" s="336">
        <v>0.2</v>
      </c>
      <c r="AN763" s="647" t="s">
        <v>64</v>
      </c>
      <c r="AO763" s="334" t="s">
        <v>1324</v>
      </c>
      <c r="AP763" s="337" t="s">
        <v>1757</v>
      </c>
      <c r="AQ763" s="343" t="s">
        <v>664</v>
      </c>
      <c r="AR763" s="336">
        <v>3.8999999999999998E-3</v>
      </c>
      <c r="AS763" s="336">
        <v>3.8999999999999998E-3</v>
      </c>
      <c r="AT763" s="336" t="s">
        <v>1418</v>
      </c>
      <c r="AX763" s="192"/>
      <c r="AY763" s="178"/>
      <c r="AZ763" s="178"/>
      <c r="BA763" s="178"/>
      <c r="BB763" s="794"/>
      <c r="BC763" s="178"/>
      <c r="BD763" s="178"/>
      <c r="BE763" s="178"/>
      <c r="BF763" s="178"/>
      <c r="BG763" s="794"/>
      <c r="BH763" s="180"/>
      <c r="BI763" s="193"/>
      <c r="BJ763" s="193"/>
      <c r="BK763" s="193"/>
      <c r="BL763" s="180"/>
      <c r="BM763" s="180"/>
      <c r="BN763" s="180"/>
      <c r="BO763" s="180"/>
      <c r="BP763" s="180"/>
      <c r="BQ763" s="180"/>
      <c r="BR763" s="180"/>
      <c r="BS763" s="180"/>
      <c r="BT763" s="181"/>
      <c r="BU763" s="182"/>
      <c r="BV763" s="183"/>
      <c r="BW763" s="179"/>
    </row>
    <row r="764" spans="2:75" customFormat="1" ht="18.75">
      <c r="B764" s="330" t="s">
        <v>952</v>
      </c>
      <c r="C764" s="331">
        <v>19211736000137</v>
      </c>
      <c r="D764" s="332" t="s">
        <v>13</v>
      </c>
      <c r="E764" s="332" t="s">
        <v>615</v>
      </c>
      <c r="F764" s="332" t="s">
        <v>619</v>
      </c>
      <c r="G764" s="333" t="s">
        <v>34</v>
      </c>
      <c r="H764" s="333" t="s">
        <v>1337</v>
      </c>
      <c r="I764" s="333" t="s">
        <v>34</v>
      </c>
      <c r="J764" s="333" t="s">
        <v>1418</v>
      </c>
      <c r="K764" s="334" t="s">
        <v>48</v>
      </c>
      <c r="L764" s="335" t="s">
        <v>1418</v>
      </c>
      <c r="M764" s="335" t="s">
        <v>34</v>
      </c>
      <c r="N764" s="334">
        <v>355259</v>
      </c>
      <c r="O764" s="334" t="s">
        <v>1321</v>
      </c>
      <c r="P764" s="338">
        <v>41616</v>
      </c>
      <c r="Q764" s="339">
        <v>31.387578999999999</v>
      </c>
      <c r="R764" s="339">
        <v>37.459315189516104</v>
      </c>
      <c r="S764" s="334">
        <v>31</v>
      </c>
      <c r="T764" s="336">
        <v>0.12082875522886694</v>
      </c>
      <c r="U764" s="647">
        <v>1.1817093879508467</v>
      </c>
      <c r="V764" s="336">
        <v>0.1404193711566295</v>
      </c>
      <c r="W764" s="647">
        <v>1.208413416802683</v>
      </c>
      <c r="X764" s="336">
        <v>0.19733394688428452</v>
      </c>
      <c r="Y764" s="647">
        <v>1.2802738672943292</v>
      </c>
      <c r="Z764" s="336">
        <v>0.23431231281798404</v>
      </c>
      <c r="AA764" s="647">
        <v>1.2278799089009904</v>
      </c>
      <c r="AB764" s="336">
        <v>4.1743114202381117E-2</v>
      </c>
      <c r="AC764" s="340">
        <v>0.58016605210987349</v>
      </c>
      <c r="AD764" s="813">
        <v>19203036000109</v>
      </c>
      <c r="AE764" s="337" t="s">
        <v>1808</v>
      </c>
      <c r="AF764" s="787" t="s">
        <v>1755</v>
      </c>
      <c r="AG764" s="341" t="s">
        <v>1436</v>
      </c>
      <c r="AH764" s="341" t="s">
        <v>1742</v>
      </c>
      <c r="AI764" s="341">
        <v>5000</v>
      </c>
      <c r="AJ764" s="341">
        <v>1000</v>
      </c>
      <c r="AK764" s="341">
        <v>5000</v>
      </c>
      <c r="AL764" s="336">
        <v>0</v>
      </c>
      <c r="AM764" s="336">
        <v>0</v>
      </c>
      <c r="AN764" s="647" t="s">
        <v>34</v>
      </c>
      <c r="AO764" s="334" t="s">
        <v>1324</v>
      </c>
      <c r="AP764" s="337" t="s">
        <v>1757</v>
      </c>
      <c r="AQ764" s="343" t="s">
        <v>664</v>
      </c>
      <c r="AR764" s="336">
        <v>3.7799999999999999E-3</v>
      </c>
      <c r="AS764" s="336">
        <v>3.7799999999999999E-3</v>
      </c>
      <c r="AT764" s="336" t="s">
        <v>1418</v>
      </c>
      <c r="AX764" s="192"/>
      <c r="AY764" s="178"/>
      <c r="AZ764" s="178"/>
      <c r="BA764" s="178"/>
      <c r="BB764" s="794"/>
      <c r="BC764" s="178"/>
      <c r="BD764" s="178"/>
      <c r="BE764" s="178"/>
      <c r="BF764" s="178"/>
      <c r="BG764" s="794"/>
      <c r="BH764" s="180"/>
      <c r="BI764" s="193"/>
      <c r="BJ764" s="193"/>
      <c r="BK764" s="193"/>
      <c r="BL764" s="180"/>
      <c r="BM764" s="180"/>
      <c r="BN764" s="180"/>
      <c r="BO764" s="180"/>
      <c r="BP764" s="180"/>
      <c r="BQ764" s="180"/>
      <c r="BR764" s="180"/>
      <c r="BS764" s="180"/>
      <c r="BT764" s="181"/>
      <c r="BU764" s="182"/>
      <c r="BV764" s="183"/>
      <c r="BW764" s="179"/>
    </row>
    <row r="765" spans="2:75" customFormat="1" ht="18.75">
      <c r="B765" s="330" t="s">
        <v>1600</v>
      </c>
      <c r="C765" s="331">
        <v>23686459000196</v>
      </c>
      <c r="D765" s="332" t="s">
        <v>13</v>
      </c>
      <c r="E765" s="332" t="s">
        <v>615</v>
      </c>
      <c r="F765" s="332" t="s">
        <v>619</v>
      </c>
      <c r="G765" s="333" t="s">
        <v>34</v>
      </c>
      <c r="H765" s="333" t="s">
        <v>1337</v>
      </c>
      <c r="I765" s="333" t="s">
        <v>34</v>
      </c>
      <c r="J765" s="333" t="s">
        <v>1418</v>
      </c>
      <c r="K765" s="334" t="s">
        <v>48</v>
      </c>
      <c r="L765" s="335" t="s">
        <v>1418</v>
      </c>
      <c r="M765" s="335" t="s">
        <v>1418</v>
      </c>
      <c r="N765" s="334">
        <v>416665</v>
      </c>
      <c r="O765" s="334" t="s">
        <v>1321</v>
      </c>
      <c r="P765" s="338">
        <v>42446</v>
      </c>
      <c r="Q765" s="339">
        <v>40.292931000000003</v>
      </c>
      <c r="R765" s="339">
        <v>44.35301513360325</v>
      </c>
      <c r="S765" s="334">
        <v>31</v>
      </c>
      <c r="T765" s="336">
        <v>0.12036231738339209</v>
      </c>
      <c r="U765" s="647">
        <v>1.1771476097561682</v>
      </c>
      <c r="V765" s="336">
        <v>0.13942733558043074</v>
      </c>
      <c r="W765" s="647">
        <v>1.1998762107865202</v>
      </c>
      <c r="X765" s="336">
        <v>0.19732442370007375</v>
      </c>
      <c r="Y765" s="647">
        <v>1.2802120822640748</v>
      </c>
      <c r="Z765" s="336">
        <v>0.23387347932547042</v>
      </c>
      <c r="AA765" s="647">
        <v>1.2255802652231573</v>
      </c>
      <c r="AB765" s="336">
        <v>4.3828637738811786E-2</v>
      </c>
      <c r="AC765" s="340">
        <v>0.52992525872646368</v>
      </c>
      <c r="AD765" s="813">
        <v>18981231000199</v>
      </c>
      <c r="AE765" s="337" t="s">
        <v>1899</v>
      </c>
      <c r="AF765" s="787" t="s">
        <v>1736</v>
      </c>
      <c r="AG765" s="341" t="s">
        <v>1437</v>
      </c>
      <c r="AH765" s="341" t="s">
        <v>1742</v>
      </c>
      <c r="AI765" s="341">
        <v>500</v>
      </c>
      <c r="AJ765" s="341">
        <v>100</v>
      </c>
      <c r="AK765" s="341">
        <v>500</v>
      </c>
      <c r="AL765" s="336">
        <v>1.89E-2</v>
      </c>
      <c r="AM765" s="336">
        <v>0.2</v>
      </c>
      <c r="AN765" s="647" t="s">
        <v>1743</v>
      </c>
      <c r="AO765" s="334" t="s">
        <v>1324</v>
      </c>
      <c r="AP765" s="337" t="s">
        <v>1757</v>
      </c>
      <c r="AQ765" s="343" t="s">
        <v>1738</v>
      </c>
      <c r="AR765" s="336">
        <v>3.15E-3</v>
      </c>
      <c r="AS765" s="336">
        <v>3.15E-3</v>
      </c>
      <c r="AT765" s="336" t="s">
        <v>1418</v>
      </c>
      <c r="AX765" s="192"/>
      <c r="AY765" s="178"/>
      <c r="AZ765" s="178"/>
      <c r="BA765" s="178"/>
      <c r="BB765" s="794"/>
      <c r="BC765" s="178"/>
      <c r="BD765" s="178"/>
      <c r="BE765" s="178"/>
      <c r="BF765" s="178"/>
      <c r="BG765" s="794"/>
      <c r="BH765" s="180"/>
      <c r="BI765" s="193"/>
      <c r="BJ765" s="193"/>
      <c r="BK765" s="193"/>
      <c r="BL765" s="180"/>
      <c r="BM765" s="180"/>
      <c r="BN765" s="180"/>
      <c r="BO765" s="180"/>
      <c r="BP765" s="180"/>
      <c r="BQ765" s="180"/>
      <c r="BR765" s="180"/>
      <c r="BS765" s="180"/>
      <c r="BT765" s="181"/>
      <c r="BU765" s="182"/>
      <c r="BV765" s="183"/>
      <c r="BW765" s="179"/>
    </row>
    <row r="766" spans="2:75" customFormat="1" ht="18.75">
      <c r="B766" s="330" t="s">
        <v>953</v>
      </c>
      <c r="C766" s="331">
        <v>19212817000151</v>
      </c>
      <c r="D766" s="332" t="s">
        <v>13</v>
      </c>
      <c r="E766" s="332" t="s">
        <v>615</v>
      </c>
      <c r="F766" s="332" t="s">
        <v>619</v>
      </c>
      <c r="G766" s="333" t="s">
        <v>34</v>
      </c>
      <c r="H766" s="333" t="s">
        <v>1337</v>
      </c>
      <c r="I766" s="333" t="s">
        <v>34</v>
      </c>
      <c r="J766" s="333" t="s">
        <v>1418</v>
      </c>
      <c r="K766" s="334" t="s">
        <v>48</v>
      </c>
      <c r="L766" s="335" t="s">
        <v>1418</v>
      </c>
      <c r="M766" s="335" t="s">
        <v>34</v>
      </c>
      <c r="N766" s="334">
        <v>355283</v>
      </c>
      <c r="O766" s="334" t="s">
        <v>1321</v>
      </c>
      <c r="P766" s="338">
        <v>41616</v>
      </c>
      <c r="Q766" s="339">
        <v>236.50526300000001</v>
      </c>
      <c r="R766" s="339">
        <v>256.171862944</v>
      </c>
      <c r="S766" s="334">
        <v>31</v>
      </c>
      <c r="T766" s="336">
        <v>0.12157934478519916</v>
      </c>
      <c r="U766" s="647">
        <v>1.189050179665001</v>
      </c>
      <c r="V766" s="336">
        <v>0.14098625400256881</v>
      </c>
      <c r="W766" s="647">
        <v>1.2132918664862686</v>
      </c>
      <c r="X766" s="336">
        <v>0.19908400957955563</v>
      </c>
      <c r="Y766" s="647">
        <v>1.2916280188240514</v>
      </c>
      <c r="Z766" s="336">
        <v>0.23682010451790458</v>
      </c>
      <c r="AA766" s="647">
        <v>1.2410216299100485</v>
      </c>
      <c r="AB766" s="336">
        <v>4.3147588600027549E-2</v>
      </c>
      <c r="AC766" s="340">
        <v>0.57441960071647036</v>
      </c>
      <c r="AD766" s="813">
        <v>18981231000199</v>
      </c>
      <c r="AE766" s="337" t="s">
        <v>1899</v>
      </c>
      <c r="AF766" s="787" t="s">
        <v>1778</v>
      </c>
      <c r="AG766" s="341" t="s">
        <v>59</v>
      </c>
      <c r="AH766" s="341" t="s">
        <v>1742</v>
      </c>
      <c r="AI766" s="341">
        <v>500</v>
      </c>
      <c r="AJ766" s="341">
        <v>100</v>
      </c>
      <c r="AK766" s="341">
        <v>500</v>
      </c>
      <c r="AL766" s="336">
        <v>2.5000000000000001E-2</v>
      </c>
      <c r="AM766" s="336">
        <v>0.2</v>
      </c>
      <c r="AN766" s="647" t="s">
        <v>1743</v>
      </c>
      <c r="AO766" s="334" t="s">
        <v>1753</v>
      </c>
      <c r="AP766" s="337" t="s">
        <v>1757</v>
      </c>
      <c r="AQ766" s="343" t="s">
        <v>664</v>
      </c>
      <c r="AR766" s="336">
        <v>3.7799999999999999E-3</v>
      </c>
      <c r="AS766" s="336">
        <v>3.7799999999999999E-3</v>
      </c>
      <c r="AT766" s="336" t="s">
        <v>1418</v>
      </c>
      <c r="AX766" s="192"/>
      <c r="AY766" s="178"/>
      <c r="AZ766" s="178"/>
      <c r="BA766" s="178"/>
      <c r="BB766" s="794"/>
      <c r="BC766" s="178"/>
      <c r="BD766" s="178"/>
      <c r="BE766" s="178"/>
      <c r="BF766" s="178"/>
      <c r="BG766" s="794"/>
      <c r="BH766" s="180"/>
      <c r="BI766" s="193"/>
      <c r="BJ766" s="193"/>
      <c r="BK766" s="193"/>
      <c r="BL766" s="180"/>
      <c r="BM766" s="180"/>
      <c r="BN766" s="180"/>
      <c r="BO766" s="180"/>
      <c r="BP766" s="180"/>
      <c r="BQ766" s="180"/>
      <c r="BR766" s="180"/>
      <c r="BS766" s="180"/>
      <c r="BT766" s="181"/>
      <c r="BU766" s="182"/>
      <c r="BV766" s="183"/>
      <c r="BW766" s="179"/>
    </row>
    <row r="767" spans="2:75" customFormat="1" ht="18.75">
      <c r="B767" s="330" t="s">
        <v>955</v>
      </c>
      <c r="C767" s="331">
        <v>37828294000154</v>
      </c>
      <c r="D767" s="332" t="s">
        <v>13</v>
      </c>
      <c r="E767" s="332" t="s">
        <v>615</v>
      </c>
      <c r="F767" s="332" t="s">
        <v>619</v>
      </c>
      <c r="G767" s="333" t="s">
        <v>34</v>
      </c>
      <c r="H767" s="333" t="s">
        <v>865</v>
      </c>
      <c r="I767" s="333" t="s">
        <v>34</v>
      </c>
      <c r="J767" s="333" t="s">
        <v>1418</v>
      </c>
      <c r="K767" s="334" t="s">
        <v>48</v>
      </c>
      <c r="L767" s="335" t="s">
        <v>1418</v>
      </c>
      <c r="M767" s="335" t="s">
        <v>1415</v>
      </c>
      <c r="N767" s="334">
        <v>545651</v>
      </c>
      <c r="O767" s="334" t="s">
        <v>1321</v>
      </c>
      <c r="P767" s="338">
        <v>44043</v>
      </c>
      <c r="Q767" s="339">
        <v>296.07647881000003</v>
      </c>
      <c r="R767" s="339">
        <v>287.76682129987961</v>
      </c>
      <c r="S767" s="334">
        <v>31</v>
      </c>
      <c r="T767" s="336">
        <v>0.13786135022482116</v>
      </c>
      <c r="U767" s="647">
        <v>1.3482887536801318</v>
      </c>
      <c r="V767" s="336">
        <v>0.16458482143120534</v>
      </c>
      <c r="W767" s="647">
        <v>1.4163751395645843</v>
      </c>
      <c r="X767" s="336">
        <v>0.24174882359776628</v>
      </c>
      <c r="Y767" s="647">
        <v>1.5684311097413899</v>
      </c>
      <c r="Z767" s="336"/>
      <c r="AA767" s="647"/>
      <c r="AB767" s="336">
        <v>5.6901084055833571E-2</v>
      </c>
      <c r="AC767" s="340">
        <v>0.850306964216485</v>
      </c>
      <c r="AD767" s="813">
        <v>0</v>
      </c>
      <c r="AE767" s="337" t="s">
        <v>1899</v>
      </c>
      <c r="AF767" s="787" t="s">
        <v>1778</v>
      </c>
      <c r="AG767" s="341" t="s">
        <v>59</v>
      </c>
      <c r="AH767" s="341" t="s">
        <v>1737</v>
      </c>
      <c r="AI767" s="341">
        <v>500</v>
      </c>
      <c r="AJ767" s="341">
        <v>100</v>
      </c>
      <c r="AK767" s="341">
        <v>500</v>
      </c>
      <c r="AL767" s="336">
        <v>1.89E-2</v>
      </c>
      <c r="AM767" s="336">
        <v>0.2</v>
      </c>
      <c r="AN767" s="647" t="s">
        <v>64</v>
      </c>
      <c r="AO767" s="334" t="s">
        <v>1324</v>
      </c>
      <c r="AP767" s="337" t="s">
        <v>1757</v>
      </c>
      <c r="AQ767" s="343" t="s">
        <v>664</v>
      </c>
      <c r="AR767" s="336">
        <v>3.2130000000000001E-3</v>
      </c>
      <c r="AS767" s="336">
        <v>3.2130000000000001E-3</v>
      </c>
      <c r="AT767" s="336" t="s">
        <v>1418</v>
      </c>
      <c r="AX767" s="192"/>
      <c r="AY767" s="178"/>
      <c r="AZ767" s="178"/>
      <c r="BA767" s="178"/>
      <c r="BB767" s="794"/>
      <c r="BC767" s="178"/>
      <c r="BD767" s="178"/>
      <c r="BE767" s="178"/>
      <c r="BF767" s="178"/>
      <c r="BG767" s="794"/>
      <c r="BH767" s="180"/>
      <c r="BI767" s="193"/>
      <c r="BJ767" s="193"/>
      <c r="BK767" s="193"/>
      <c r="BL767" s="180"/>
      <c r="BM767" s="180"/>
      <c r="BN767" s="180"/>
      <c r="BO767" s="180"/>
      <c r="BP767" s="180"/>
      <c r="BQ767" s="180"/>
      <c r="BR767" s="180"/>
      <c r="BS767" s="180"/>
      <c r="BT767" s="181"/>
      <c r="BU767" s="182"/>
      <c r="BV767" s="183"/>
      <c r="BW767" s="179"/>
    </row>
    <row r="768" spans="2:75" customFormat="1" ht="18.75">
      <c r="B768" s="330" t="s">
        <v>214</v>
      </c>
      <c r="C768" s="331">
        <v>41163392000197</v>
      </c>
      <c r="D768" s="332" t="s">
        <v>13</v>
      </c>
      <c r="E768" s="332" t="s">
        <v>615</v>
      </c>
      <c r="F768" s="332" t="s">
        <v>619</v>
      </c>
      <c r="G768" s="333" t="s">
        <v>34</v>
      </c>
      <c r="H768" s="333" t="s">
        <v>1337</v>
      </c>
      <c r="I768" s="333" t="s">
        <v>34</v>
      </c>
      <c r="J768" s="333" t="s">
        <v>1418</v>
      </c>
      <c r="K768" s="334" t="s">
        <v>48</v>
      </c>
      <c r="L768" s="335" t="s">
        <v>1418</v>
      </c>
      <c r="M768" s="335" t="s">
        <v>34</v>
      </c>
      <c r="N768" s="334">
        <v>591191</v>
      </c>
      <c r="O768" s="334" t="s">
        <v>1321</v>
      </c>
      <c r="P768" s="338">
        <v>44297</v>
      </c>
      <c r="Q768" s="339">
        <v>77.259285000000006</v>
      </c>
      <c r="R768" s="339">
        <v>71.747249561320004</v>
      </c>
      <c r="S768" s="334">
        <v>31</v>
      </c>
      <c r="T768" s="336">
        <v>0.11141236600951121</v>
      </c>
      <c r="U768" s="647">
        <v>1.0896167770484595</v>
      </c>
      <c r="V768" s="336">
        <v>0.13068836510038651</v>
      </c>
      <c r="W768" s="647">
        <v>1.1246708520803581</v>
      </c>
      <c r="X768" s="336"/>
      <c r="Y768" s="647"/>
      <c r="Z768" s="336"/>
      <c r="AA768" s="647"/>
      <c r="AB768" s="336">
        <v>4.566608459057455E-2</v>
      </c>
      <c r="AC768" s="340">
        <v>0.3172361248661581</v>
      </c>
      <c r="AD768" s="813">
        <v>41272577000130</v>
      </c>
      <c r="AE768" s="337" t="s">
        <v>2062</v>
      </c>
      <c r="AF768" s="787" t="s">
        <v>1755</v>
      </c>
      <c r="AG768" s="341" t="s">
        <v>1436</v>
      </c>
      <c r="AH768" s="341" t="s">
        <v>1742</v>
      </c>
      <c r="AI768" s="341">
        <v>5000</v>
      </c>
      <c r="AJ768" s="341">
        <v>1000</v>
      </c>
      <c r="AK768" s="341">
        <v>3000</v>
      </c>
      <c r="AL768" s="336">
        <v>1.8700000000000001E-2</v>
      </c>
      <c r="AM768" s="336">
        <v>0.2</v>
      </c>
      <c r="AN768" s="647" t="s">
        <v>34</v>
      </c>
      <c r="AO768" s="334" t="s">
        <v>1324</v>
      </c>
      <c r="AP768" s="337" t="s">
        <v>1757</v>
      </c>
      <c r="AQ768" s="343" t="s">
        <v>668</v>
      </c>
      <c r="AR768" s="336">
        <v>4.9866666666666696E-3</v>
      </c>
      <c r="AS768" s="336">
        <v>4.9866666666666696E-3</v>
      </c>
      <c r="AT768" s="336" t="s">
        <v>1418</v>
      </c>
      <c r="AX768" s="192"/>
      <c r="AY768" s="178"/>
      <c r="AZ768" s="178"/>
      <c r="BA768" s="178"/>
      <c r="BB768" s="794"/>
      <c r="BC768" s="178"/>
      <c r="BD768" s="178"/>
      <c r="BE768" s="178"/>
      <c r="BF768" s="178"/>
      <c r="BG768" s="794"/>
      <c r="BH768" s="180"/>
      <c r="BI768" s="193"/>
      <c r="BJ768" s="193"/>
      <c r="BK768" s="193"/>
      <c r="BL768" s="180"/>
      <c r="BM768" s="180"/>
      <c r="BN768" s="180"/>
      <c r="BO768" s="180"/>
      <c r="BP768" s="180"/>
      <c r="BQ768" s="180"/>
      <c r="BR768" s="180"/>
      <c r="BS768" s="180"/>
      <c r="BT768" s="181"/>
      <c r="BU768" s="182"/>
      <c r="BV768" s="183"/>
      <c r="BW768" s="179"/>
    </row>
    <row r="769" spans="2:75" customFormat="1" ht="18.75">
      <c r="B769" s="330" t="s">
        <v>517</v>
      </c>
      <c r="C769" s="331">
        <v>37498652000108</v>
      </c>
      <c r="D769" s="332" t="s">
        <v>13</v>
      </c>
      <c r="E769" s="332" t="s">
        <v>615</v>
      </c>
      <c r="F769" s="332" t="s">
        <v>619</v>
      </c>
      <c r="G769" s="333" t="s">
        <v>34</v>
      </c>
      <c r="H769" s="333" t="s">
        <v>1337</v>
      </c>
      <c r="I769" s="333" t="s">
        <v>34</v>
      </c>
      <c r="J769" s="333" t="s">
        <v>1418</v>
      </c>
      <c r="K769" s="334" t="s">
        <v>48</v>
      </c>
      <c r="L769" s="335" t="s">
        <v>1418</v>
      </c>
      <c r="M769" s="335" t="s">
        <v>34</v>
      </c>
      <c r="N769" s="334">
        <v>576891</v>
      </c>
      <c r="O769" s="334" t="s">
        <v>1321</v>
      </c>
      <c r="P769" s="338">
        <v>43995</v>
      </c>
      <c r="Q769" s="339">
        <v>224.01132294999999</v>
      </c>
      <c r="R769" s="339">
        <v>136.70698955803218</v>
      </c>
      <c r="S769" s="334">
        <v>31</v>
      </c>
      <c r="T769" s="336">
        <v>5.8249597587755275E-2</v>
      </c>
      <c r="U769" s="647">
        <v>0.56968307075106239</v>
      </c>
      <c r="V769" s="336">
        <v>4.5769626771022143E-2</v>
      </c>
      <c r="W769" s="647">
        <v>0.39388177440604621</v>
      </c>
      <c r="X769" s="336">
        <v>7.9242369999998452E-2</v>
      </c>
      <c r="Y769" s="647">
        <v>0.51411293948809011</v>
      </c>
      <c r="Z769" s="336"/>
      <c r="AA769" s="647"/>
      <c r="AB769" s="336">
        <v>4.4036604500953209E-2</v>
      </c>
      <c r="AC769" s="340">
        <v>-1.5993923104247458</v>
      </c>
      <c r="AD769" s="813">
        <v>37498601000186</v>
      </c>
      <c r="AE769" s="337" t="s">
        <v>2057</v>
      </c>
      <c r="AF769" s="787" t="s">
        <v>1794</v>
      </c>
      <c r="AG769" s="341" t="s">
        <v>736</v>
      </c>
      <c r="AH769" s="341" t="s">
        <v>1742</v>
      </c>
      <c r="AI769" s="341">
        <v>1000</v>
      </c>
      <c r="AJ769" s="341">
        <v>1000</v>
      </c>
      <c r="AK769" s="341">
        <v>1000</v>
      </c>
      <c r="AL769" s="336">
        <v>0</v>
      </c>
      <c r="AM769" s="336">
        <v>0</v>
      </c>
      <c r="AN769" s="647" t="s">
        <v>64</v>
      </c>
      <c r="AO769" s="334" t="s">
        <v>1324</v>
      </c>
      <c r="AP769" s="337" t="s">
        <v>1757</v>
      </c>
      <c r="AQ769" s="343" t="s">
        <v>664</v>
      </c>
      <c r="AR769" s="336">
        <v>5.0673000000000003E-3</v>
      </c>
      <c r="AS769" s="336">
        <v>5.0673000000000003E-3</v>
      </c>
      <c r="AT769" s="336" t="s">
        <v>1418</v>
      </c>
      <c r="AX769" s="192"/>
      <c r="AY769" s="178"/>
      <c r="AZ769" s="178"/>
      <c r="BA769" s="178"/>
      <c r="BB769" s="794"/>
      <c r="BC769" s="178"/>
      <c r="BD769" s="178"/>
      <c r="BE769" s="178"/>
      <c r="BF769" s="178"/>
      <c r="BG769" s="794"/>
      <c r="BH769" s="180"/>
      <c r="BI769" s="193"/>
      <c r="BJ769" s="193"/>
      <c r="BK769" s="193"/>
      <c r="BL769" s="180"/>
      <c r="BM769" s="180"/>
      <c r="BN769" s="180"/>
      <c r="BO769" s="180"/>
      <c r="BP769" s="180"/>
      <c r="BQ769" s="180"/>
      <c r="BR769" s="180"/>
      <c r="BS769" s="180"/>
      <c r="BT769" s="181"/>
      <c r="BU769" s="182"/>
      <c r="BV769" s="183"/>
      <c r="BW769" s="179"/>
    </row>
    <row r="770" spans="2:75" customFormat="1" ht="18.75">
      <c r="B770" s="330" t="s">
        <v>230</v>
      </c>
      <c r="C770" s="331">
        <v>12154412000165</v>
      </c>
      <c r="D770" s="332" t="s">
        <v>13</v>
      </c>
      <c r="E770" s="332" t="s">
        <v>615</v>
      </c>
      <c r="F770" s="332" t="s">
        <v>619</v>
      </c>
      <c r="G770" s="333" t="s">
        <v>34</v>
      </c>
      <c r="H770" s="333" t="s">
        <v>1337</v>
      </c>
      <c r="I770" s="333" t="s">
        <v>34</v>
      </c>
      <c r="J770" s="333" t="s">
        <v>611</v>
      </c>
      <c r="K770" s="334" t="s">
        <v>48</v>
      </c>
      <c r="L770" s="335" t="s">
        <v>1418</v>
      </c>
      <c r="M770" s="335" t="s">
        <v>34</v>
      </c>
      <c r="N770" s="334">
        <v>260088</v>
      </c>
      <c r="O770" s="334" t="s">
        <v>1321</v>
      </c>
      <c r="P770" s="338">
        <v>40412</v>
      </c>
      <c r="Q770" s="339">
        <v>2568.5805359999999</v>
      </c>
      <c r="R770" s="339">
        <v>1913.7241894166668</v>
      </c>
      <c r="S770" s="334">
        <v>31</v>
      </c>
      <c r="T770" s="336">
        <v>0.16626389003113839</v>
      </c>
      <c r="U770" s="647">
        <v>1.6260665712799123</v>
      </c>
      <c r="V770" s="336">
        <v>0.1749813481673923</v>
      </c>
      <c r="W770" s="647">
        <v>1.5058450060984725</v>
      </c>
      <c r="X770" s="336">
        <v>0.27351135925663872</v>
      </c>
      <c r="Y770" s="647">
        <v>1.7745018087017883</v>
      </c>
      <c r="Z770" s="336">
        <v>0.38939547797942176</v>
      </c>
      <c r="AA770" s="647">
        <v>2.0405708871101731</v>
      </c>
      <c r="AB770" s="336">
        <v>4.2080712893398715E-2</v>
      </c>
      <c r="AC770" s="340">
        <v>1.3968374283305158</v>
      </c>
      <c r="AD770" s="813">
        <v>12124089000187</v>
      </c>
      <c r="AE770" s="337" t="s">
        <v>1844</v>
      </c>
      <c r="AF770" s="787" t="s">
        <v>1780</v>
      </c>
      <c r="AG770" s="341" t="s">
        <v>719</v>
      </c>
      <c r="AH770" s="341" t="s">
        <v>1742</v>
      </c>
      <c r="AI770" s="341">
        <v>50000</v>
      </c>
      <c r="AJ770" s="341">
        <v>10000</v>
      </c>
      <c r="AK770" s="341">
        <v>10000</v>
      </c>
      <c r="AL770" s="336">
        <v>1.9599999999999999E-2</v>
      </c>
      <c r="AM770" s="336">
        <v>0.2</v>
      </c>
      <c r="AN770" s="647" t="s">
        <v>64</v>
      </c>
      <c r="AO770" s="334" t="s">
        <v>1324</v>
      </c>
      <c r="AP770" s="337" t="s">
        <v>1757</v>
      </c>
      <c r="AQ770" s="343" t="s">
        <v>664</v>
      </c>
      <c r="AR770" s="336">
        <v>4.8937499999999997E-3</v>
      </c>
      <c r="AS770" s="336">
        <v>4.8937499999999997E-3</v>
      </c>
      <c r="AT770" s="336" t="s">
        <v>1418</v>
      </c>
      <c r="AX770" s="192"/>
      <c r="AY770" s="178"/>
      <c r="AZ770" s="178"/>
      <c r="BA770" s="178"/>
      <c r="BB770" s="794"/>
      <c r="BC770" s="178"/>
      <c r="BD770" s="178"/>
      <c r="BE770" s="178"/>
      <c r="BF770" s="178"/>
      <c r="BG770" s="794"/>
      <c r="BH770" s="180"/>
      <c r="BI770" s="193"/>
      <c r="BJ770" s="193"/>
      <c r="BK770" s="193"/>
      <c r="BL770" s="180"/>
      <c r="BM770" s="180"/>
      <c r="BN770" s="180"/>
      <c r="BO770" s="180"/>
      <c r="BP770" s="180"/>
      <c r="BQ770" s="180"/>
      <c r="BR770" s="180"/>
      <c r="BS770" s="180"/>
      <c r="BT770" s="181"/>
      <c r="BU770" s="182"/>
      <c r="BV770" s="183"/>
      <c r="BW770" s="179"/>
    </row>
    <row r="771" spans="2:75" customFormat="1" ht="18.75">
      <c r="B771" s="330" t="s">
        <v>977</v>
      </c>
      <c r="C771" s="331">
        <v>26822047000124</v>
      </c>
      <c r="D771" s="332" t="s">
        <v>13</v>
      </c>
      <c r="E771" s="332" t="s">
        <v>615</v>
      </c>
      <c r="F771" s="332" t="s">
        <v>619</v>
      </c>
      <c r="G771" s="333" t="s">
        <v>34</v>
      </c>
      <c r="H771" s="333" t="s">
        <v>865</v>
      </c>
      <c r="I771" s="333" t="s">
        <v>34</v>
      </c>
      <c r="J771" s="333" t="s">
        <v>611</v>
      </c>
      <c r="K771" s="334" t="s">
        <v>48</v>
      </c>
      <c r="L771" s="335" t="s">
        <v>1418</v>
      </c>
      <c r="M771" s="335" t="s">
        <v>34</v>
      </c>
      <c r="N771" s="334">
        <v>438091</v>
      </c>
      <c r="O771" s="334" t="s">
        <v>1324</v>
      </c>
      <c r="P771" s="338">
        <v>42838</v>
      </c>
      <c r="Q771" s="339">
        <v>471.46242100000001</v>
      </c>
      <c r="R771" s="339">
        <v>14554432.760096209</v>
      </c>
      <c r="S771" s="334">
        <v>31</v>
      </c>
      <c r="T771" s="336">
        <v>0.20981350586369718</v>
      </c>
      <c r="U771" s="647">
        <v>2.051983314140577</v>
      </c>
      <c r="V771" s="336">
        <v>0.21681553819394561</v>
      </c>
      <c r="W771" s="647">
        <v>1.8658594121790346</v>
      </c>
      <c r="X771" s="336">
        <v>0.35843045542692087</v>
      </c>
      <c r="Y771" s="647">
        <v>2.3254445196628111</v>
      </c>
      <c r="Z771" s="336">
        <v>0.55530648208183608</v>
      </c>
      <c r="AA771" s="647">
        <v>2.9100035949047265</v>
      </c>
      <c r="AB771" s="336">
        <v>6.2545645422956139E-2</v>
      </c>
      <c r="AC771" s="340">
        <v>1.6086508361452569</v>
      </c>
      <c r="AD771" s="813">
        <v>0</v>
      </c>
      <c r="AE771" s="337" t="s">
        <v>1808</v>
      </c>
      <c r="AF771" s="787" t="s">
        <v>1755</v>
      </c>
      <c r="AG771" s="341" t="s">
        <v>1436</v>
      </c>
      <c r="AH771" s="341" t="s">
        <v>1742</v>
      </c>
      <c r="AI771" s="341">
        <v>5000</v>
      </c>
      <c r="AJ771" s="341">
        <v>1000</v>
      </c>
      <c r="AK771" s="341">
        <v>5000</v>
      </c>
      <c r="AL771" s="336">
        <v>0</v>
      </c>
      <c r="AM771" s="336">
        <v>0</v>
      </c>
      <c r="AN771" s="647" t="s">
        <v>34</v>
      </c>
      <c r="AO771" s="334" t="s">
        <v>1324</v>
      </c>
      <c r="AP771" s="337" t="s">
        <v>1757</v>
      </c>
      <c r="AQ771" s="343" t="s">
        <v>664</v>
      </c>
      <c r="AR771" s="336">
        <v>4.8999999999999998E-3</v>
      </c>
      <c r="AS771" s="336">
        <v>4.8999999999999998E-3</v>
      </c>
      <c r="AT771" s="336" t="s">
        <v>1418</v>
      </c>
      <c r="AX771" s="192"/>
      <c r="AY771" s="178"/>
      <c r="AZ771" s="178"/>
      <c r="BA771" s="178"/>
      <c r="BB771" s="794"/>
      <c r="BC771" s="178"/>
      <c r="BD771" s="178"/>
      <c r="BE771" s="178"/>
      <c r="BF771" s="178"/>
      <c r="BG771" s="794"/>
      <c r="BH771" s="180"/>
      <c r="BI771" s="193"/>
      <c r="BJ771" s="193"/>
      <c r="BK771" s="193"/>
      <c r="BL771" s="180"/>
      <c r="BM771" s="180"/>
      <c r="BN771" s="180"/>
      <c r="BO771" s="180"/>
      <c r="BP771" s="180"/>
      <c r="BQ771" s="180"/>
      <c r="BR771" s="180"/>
      <c r="BS771" s="180"/>
      <c r="BT771" s="181"/>
      <c r="BU771" s="182"/>
      <c r="BV771" s="183"/>
      <c r="BW771" s="179"/>
    </row>
    <row r="772" spans="2:75" customFormat="1" ht="18.75">
      <c r="B772" s="330" t="s">
        <v>1027</v>
      </c>
      <c r="C772" s="331">
        <v>32754593000178</v>
      </c>
      <c r="D772" s="332" t="s">
        <v>13</v>
      </c>
      <c r="E772" s="332" t="s">
        <v>615</v>
      </c>
      <c r="F772" s="332" t="s">
        <v>619</v>
      </c>
      <c r="G772" s="333" t="s">
        <v>34</v>
      </c>
      <c r="H772" s="333" t="s">
        <v>1338</v>
      </c>
      <c r="I772" s="333" t="s">
        <v>34</v>
      </c>
      <c r="J772" s="333" t="s">
        <v>611</v>
      </c>
      <c r="K772" s="334" t="s">
        <v>48</v>
      </c>
      <c r="L772" s="335" t="s">
        <v>1418</v>
      </c>
      <c r="M772" s="335" t="s">
        <v>34</v>
      </c>
      <c r="N772" s="334">
        <v>494429</v>
      </c>
      <c r="O772" s="334" t="s">
        <v>1321</v>
      </c>
      <c r="P772" s="338">
        <v>43585</v>
      </c>
      <c r="Q772" s="339">
        <v>0</v>
      </c>
      <c r="R772" s="339">
        <v>0</v>
      </c>
      <c r="S772" s="334">
        <v>31</v>
      </c>
      <c r="T772" s="336"/>
      <c r="U772" s="647"/>
      <c r="V772" s="336"/>
      <c r="W772" s="647"/>
      <c r="X772" s="336"/>
      <c r="Y772" s="647"/>
      <c r="Z772" s="336"/>
      <c r="AA772" s="647"/>
      <c r="AB772" s="336"/>
      <c r="AC772" s="340"/>
      <c r="AD772" s="813">
        <v>32318799000155</v>
      </c>
      <c r="AE772" s="337" t="s">
        <v>1808</v>
      </c>
      <c r="AF772" s="787" t="s">
        <v>1755</v>
      </c>
      <c r="AG772" s="341" t="s">
        <v>1436</v>
      </c>
      <c r="AH772" s="341" t="s">
        <v>1742</v>
      </c>
      <c r="AI772" s="341">
        <v>500</v>
      </c>
      <c r="AJ772" s="341">
        <v>500</v>
      </c>
      <c r="AK772" s="341">
        <v>0</v>
      </c>
      <c r="AL772" s="336">
        <v>0</v>
      </c>
      <c r="AM772" s="336">
        <v>0</v>
      </c>
      <c r="AN772" s="647" t="s">
        <v>34</v>
      </c>
      <c r="AO772" s="334" t="s">
        <v>1324</v>
      </c>
      <c r="AP772" s="337" t="s">
        <v>1757</v>
      </c>
      <c r="AQ772" s="343" t="s">
        <v>664</v>
      </c>
      <c r="AR772" s="336">
        <v>3.8E-3</v>
      </c>
      <c r="AS772" s="336">
        <v>3.8E-3</v>
      </c>
      <c r="AT772" s="336" t="s">
        <v>1418</v>
      </c>
      <c r="AX772" s="192"/>
      <c r="AY772" s="178"/>
      <c r="AZ772" s="178"/>
      <c r="BA772" s="178"/>
      <c r="BB772" s="794"/>
      <c r="BC772" s="178"/>
      <c r="BD772" s="178"/>
      <c r="BE772" s="178"/>
      <c r="BF772" s="178"/>
      <c r="BG772" s="794"/>
      <c r="BH772" s="180"/>
      <c r="BI772" s="193"/>
      <c r="BJ772" s="193"/>
      <c r="BK772" s="193"/>
      <c r="BL772" s="180"/>
      <c r="BM772" s="180"/>
      <c r="BN772" s="180"/>
      <c r="BO772" s="180"/>
      <c r="BP772" s="180"/>
      <c r="BQ772" s="180"/>
      <c r="BR772" s="180"/>
      <c r="BS772" s="180"/>
      <c r="BT772" s="181"/>
      <c r="BU772" s="182"/>
      <c r="BV772" s="183"/>
      <c r="BW772" s="179"/>
    </row>
    <row r="773" spans="2:75" customFormat="1" ht="18.75">
      <c r="B773" s="330" t="s">
        <v>1029</v>
      </c>
      <c r="C773" s="331">
        <v>29726019000100</v>
      </c>
      <c r="D773" s="332" t="s">
        <v>13</v>
      </c>
      <c r="E773" s="332" t="s">
        <v>615</v>
      </c>
      <c r="F773" s="332" t="s">
        <v>619</v>
      </c>
      <c r="G773" s="333" t="s">
        <v>34</v>
      </c>
      <c r="H773" s="333" t="s">
        <v>1337</v>
      </c>
      <c r="I773" s="333" t="s">
        <v>34</v>
      </c>
      <c r="J773" s="333" t="s">
        <v>611</v>
      </c>
      <c r="K773" s="334" t="s">
        <v>48</v>
      </c>
      <c r="L773" s="335" t="s">
        <v>1418</v>
      </c>
      <c r="M773" s="335" t="s">
        <v>34</v>
      </c>
      <c r="N773" s="334">
        <v>464661</v>
      </c>
      <c r="O773" s="334" t="s">
        <v>1324</v>
      </c>
      <c r="P773" s="338">
        <v>43230</v>
      </c>
      <c r="Q773" s="339">
        <v>98.553641240000005</v>
      </c>
      <c r="R773" s="339">
        <v>98.02879985808768</v>
      </c>
      <c r="S773" s="334">
        <v>31</v>
      </c>
      <c r="T773" s="336">
        <v>0.1454244381194767</v>
      </c>
      <c r="U773" s="647">
        <v>1.4222560137920415</v>
      </c>
      <c r="V773" s="336">
        <v>0.16050327478690907</v>
      </c>
      <c r="W773" s="647">
        <v>1.381250386578958</v>
      </c>
      <c r="X773" s="336">
        <v>0.31072411689422119</v>
      </c>
      <c r="Y773" s="647">
        <v>2.0159327529746034</v>
      </c>
      <c r="Z773" s="336">
        <v>0.25883938585710453</v>
      </c>
      <c r="AA773" s="647">
        <v>1.3564105006001037</v>
      </c>
      <c r="AB773" s="336">
        <v>3.7253870401898308E-2</v>
      </c>
      <c r="AC773" s="340">
        <v>1.1891876178747098</v>
      </c>
      <c r="AD773" s="813">
        <v>0</v>
      </c>
      <c r="AE773" s="337" t="s">
        <v>1840</v>
      </c>
      <c r="AF773" s="787" t="s">
        <v>1780</v>
      </c>
      <c r="AG773" s="341" t="s">
        <v>719</v>
      </c>
      <c r="AH773" s="341" t="s">
        <v>1742</v>
      </c>
      <c r="AI773" s="341">
        <v>50000</v>
      </c>
      <c r="AJ773" s="341">
        <v>10000</v>
      </c>
      <c r="AK773" s="341">
        <v>20000</v>
      </c>
      <c r="AL773" s="336">
        <v>2.2000000000000002E-2</v>
      </c>
      <c r="AM773" s="336">
        <v>0.2</v>
      </c>
      <c r="AN773" s="647" t="s">
        <v>2147</v>
      </c>
      <c r="AO773" s="334" t="s">
        <v>1324</v>
      </c>
      <c r="AP773" s="337" t="s">
        <v>1757</v>
      </c>
      <c r="AQ773" s="343" t="s">
        <v>664</v>
      </c>
      <c r="AR773" s="336">
        <v>4.0000000000000001E-3</v>
      </c>
      <c r="AS773" s="336">
        <v>4.0000000000000001E-3</v>
      </c>
      <c r="AT773" s="336" t="s">
        <v>1418</v>
      </c>
      <c r="AX773" s="192"/>
      <c r="AY773" s="178"/>
      <c r="AZ773" s="178"/>
      <c r="BA773" s="178"/>
      <c r="BB773" s="794"/>
      <c r="BC773" s="178"/>
      <c r="BD773" s="178"/>
      <c r="BE773" s="178"/>
      <c r="BF773" s="178"/>
      <c r="BG773" s="794"/>
      <c r="BH773" s="180"/>
      <c r="BI773" s="193"/>
      <c r="BJ773" s="193"/>
      <c r="BK773" s="193"/>
      <c r="BL773" s="180"/>
      <c r="BM773" s="180"/>
      <c r="BN773" s="180"/>
      <c r="BO773" s="180"/>
      <c r="BP773" s="180"/>
      <c r="BQ773" s="180"/>
      <c r="BR773" s="180"/>
      <c r="BS773" s="180"/>
      <c r="BT773" s="181"/>
      <c r="BU773" s="182"/>
      <c r="BV773" s="183"/>
      <c r="BW773" s="179"/>
    </row>
    <row r="774" spans="2:75" customFormat="1" ht="18.75">
      <c r="B774" s="330" t="s">
        <v>257</v>
      </c>
      <c r="C774" s="331">
        <v>12105940000124</v>
      </c>
      <c r="D774" s="332" t="s">
        <v>13</v>
      </c>
      <c r="E774" s="332" t="s">
        <v>615</v>
      </c>
      <c r="F774" s="332" t="s">
        <v>619</v>
      </c>
      <c r="G774" s="333" t="s">
        <v>34</v>
      </c>
      <c r="H774" s="333" t="s">
        <v>1337</v>
      </c>
      <c r="I774" s="333" t="s">
        <v>34</v>
      </c>
      <c r="J774" s="333" t="s">
        <v>611</v>
      </c>
      <c r="K774" s="334" t="s">
        <v>48</v>
      </c>
      <c r="L774" s="335" t="s">
        <v>1418</v>
      </c>
      <c r="M774" s="335" t="s">
        <v>34</v>
      </c>
      <c r="N774" s="334">
        <v>256579</v>
      </c>
      <c r="O774" s="334" t="s">
        <v>1324</v>
      </c>
      <c r="P774" s="338">
        <v>40437</v>
      </c>
      <c r="Q774" s="339">
        <v>562.87355300000002</v>
      </c>
      <c r="R774" s="339">
        <v>589.54249858000048</v>
      </c>
      <c r="S774" s="334">
        <v>31</v>
      </c>
      <c r="T774" s="336">
        <v>0.14680014394364616</v>
      </c>
      <c r="U774" s="647">
        <v>1.4357104641370808</v>
      </c>
      <c r="V774" s="336">
        <v>0.16204355933815218</v>
      </c>
      <c r="W774" s="647">
        <v>1.3945056839220853</v>
      </c>
      <c r="X774" s="336">
        <v>0.31229877152393515</v>
      </c>
      <c r="Y774" s="647">
        <v>2.02614888255731</v>
      </c>
      <c r="Z774" s="336">
        <v>0.26126556580316795</v>
      </c>
      <c r="AA774" s="647">
        <v>1.3691245469740301</v>
      </c>
      <c r="AB774" s="336">
        <v>3.7874152861784756E-2</v>
      </c>
      <c r="AC774" s="340">
        <v>1.2103802326188713</v>
      </c>
      <c r="AD774" s="813">
        <v>0</v>
      </c>
      <c r="AE774" s="337" t="s">
        <v>1840</v>
      </c>
      <c r="AF774" s="787" t="s">
        <v>1780</v>
      </c>
      <c r="AG774" s="341" t="s">
        <v>719</v>
      </c>
      <c r="AH774" s="341" t="s">
        <v>1742</v>
      </c>
      <c r="AI774" s="341">
        <v>50000</v>
      </c>
      <c r="AJ774" s="341">
        <v>10000</v>
      </c>
      <c r="AK774" s="341">
        <v>20000</v>
      </c>
      <c r="AL774" s="336">
        <v>2.2000000000000002E-2</v>
      </c>
      <c r="AM774" s="336">
        <v>0.2</v>
      </c>
      <c r="AN774" s="647" t="s">
        <v>64</v>
      </c>
      <c r="AO774" s="334" t="s">
        <v>1324</v>
      </c>
      <c r="AP774" s="337" t="s">
        <v>1757</v>
      </c>
      <c r="AQ774" s="343" t="s">
        <v>668</v>
      </c>
      <c r="AR774" s="336">
        <v>4.0000000000000001E-3</v>
      </c>
      <c r="AS774" s="336">
        <v>4.0000000000000001E-3</v>
      </c>
      <c r="AT774" s="336" t="s">
        <v>1418</v>
      </c>
      <c r="AX774" s="192"/>
      <c r="AY774" s="178"/>
      <c r="AZ774" s="178"/>
      <c r="BA774" s="178"/>
      <c r="BB774" s="794"/>
      <c r="BC774" s="178"/>
      <c r="BD774" s="178"/>
      <c r="BE774" s="178"/>
      <c r="BF774" s="178"/>
      <c r="BG774" s="794"/>
      <c r="BH774" s="180"/>
      <c r="BI774" s="193"/>
      <c r="BJ774" s="193"/>
      <c r="BK774" s="193"/>
      <c r="BL774" s="180"/>
      <c r="BM774" s="180"/>
      <c r="BN774" s="180"/>
      <c r="BO774" s="180"/>
      <c r="BP774" s="180"/>
      <c r="BQ774" s="180"/>
      <c r="BR774" s="180"/>
      <c r="BS774" s="180"/>
      <c r="BT774" s="181"/>
      <c r="BU774" s="182"/>
      <c r="BV774" s="183"/>
      <c r="BW774" s="179"/>
    </row>
    <row r="775" spans="2:75" customFormat="1" ht="18.75">
      <c r="B775" s="330" t="s">
        <v>536</v>
      </c>
      <c r="C775" s="331">
        <v>42731202000153</v>
      </c>
      <c r="D775" s="332" t="s">
        <v>13</v>
      </c>
      <c r="E775" s="332" t="s">
        <v>615</v>
      </c>
      <c r="F775" s="332" t="s">
        <v>619</v>
      </c>
      <c r="G775" s="333" t="s">
        <v>34</v>
      </c>
      <c r="H775" s="333" t="s">
        <v>865</v>
      </c>
      <c r="I775" s="333" t="s">
        <v>34</v>
      </c>
      <c r="J775" s="333" t="s">
        <v>1418</v>
      </c>
      <c r="K775" s="334" t="s">
        <v>48</v>
      </c>
      <c r="L775" s="335" t="s">
        <v>1418</v>
      </c>
      <c r="M775" s="335" t="s">
        <v>34</v>
      </c>
      <c r="N775" s="334">
        <v>604811</v>
      </c>
      <c r="O775" s="334" t="s">
        <v>1321</v>
      </c>
      <c r="P775" s="338">
        <v>44415</v>
      </c>
      <c r="Q775" s="339">
        <v>277.39580237000001</v>
      </c>
      <c r="R775" s="339">
        <v>17526721.337423947</v>
      </c>
      <c r="S775" s="334">
        <v>31</v>
      </c>
      <c r="T775" s="336">
        <v>0.14283081328629832</v>
      </c>
      <c r="U775" s="647">
        <v>1.3968902735890247</v>
      </c>
      <c r="V775" s="336">
        <v>0.13051971121243877</v>
      </c>
      <c r="W775" s="647">
        <v>1.1232194595886154</v>
      </c>
      <c r="X775" s="336"/>
      <c r="Y775" s="647"/>
      <c r="Z775" s="336"/>
      <c r="AA775" s="647"/>
      <c r="AB775" s="336">
        <v>6.4612674727093061E-2</v>
      </c>
      <c r="AC775" s="340">
        <v>0.22160168861377355</v>
      </c>
      <c r="AD775" s="813">
        <v>42747387000194</v>
      </c>
      <c r="AE775" s="337" t="s">
        <v>1854</v>
      </c>
      <c r="AF775" s="787" t="s">
        <v>1755</v>
      </c>
      <c r="AG775" s="341" t="s">
        <v>1436</v>
      </c>
      <c r="AH775" s="341" t="s">
        <v>1812</v>
      </c>
      <c r="AI775" s="341">
        <v>5000</v>
      </c>
      <c r="AJ775" s="341">
        <v>1000</v>
      </c>
      <c r="AK775" s="341">
        <v>1000</v>
      </c>
      <c r="AL775" s="336">
        <v>0</v>
      </c>
      <c r="AM775" s="336">
        <v>0</v>
      </c>
      <c r="AN775" s="647" t="s">
        <v>64</v>
      </c>
      <c r="AO775" s="334" t="s">
        <v>1324</v>
      </c>
      <c r="AP775" s="337" t="s">
        <v>1757</v>
      </c>
      <c r="AQ775" s="343" t="s">
        <v>668</v>
      </c>
      <c r="AR775" s="336">
        <v>4.0000000000000001E-3</v>
      </c>
      <c r="AS775" s="336">
        <v>4.0000000000000001E-3</v>
      </c>
      <c r="AT775" s="336" t="s">
        <v>1418</v>
      </c>
      <c r="AX775" s="192"/>
      <c r="AY775" s="178"/>
      <c r="AZ775" s="178"/>
      <c r="BA775" s="178"/>
      <c r="BB775" s="794"/>
      <c r="BC775" s="178"/>
      <c r="BD775" s="178"/>
      <c r="BE775" s="178"/>
      <c r="BF775" s="178"/>
      <c r="BG775" s="794"/>
      <c r="BH775" s="180"/>
      <c r="BI775" s="193"/>
      <c r="BJ775" s="193"/>
      <c r="BK775" s="193"/>
      <c r="BL775" s="180"/>
      <c r="BM775" s="180"/>
      <c r="BN775" s="180"/>
      <c r="BO775" s="180"/>
      <c r="BP775" s="180"/>
      <c r="BQ775" s="180"/>
      <c r="BR775" s="180"/>
      <c r="BS775" s="180"/>
      <c r="BT775" s="181"/>
      <c r="BU775" s="182"/>
      <c r="BV775" s="183"/>
      <c r="BW775" s="179"/>
    </row>
    <row r="776" spans="2:75" customFormat="1" ht="18.75">
      <c r="B776" s="330" t="s">
        <v>264</v>
      </c>
      <c r="C776" s="331">
        <v>13429264000107</v>
      </c>
      <c r="D776" s="332" t="s">
        <v>13</v>
      </c>
      <c r="E776" s="332" t="s">
        <v>615</v>
      </c>
      <c r="F776" s="332" t="s">
        <v>619</v>
      </c>
      <c r="G776" s="333" t="s">
        <v>34</v>
      </c>
      <c r="H776" s="333" t="s">
        <v>1337</v>
      </c>
      <c r="I776" s="333" t="s">
        <v>34</v>
      </c>
      <c r="J776" s="333" t="s">
        <v>1418</v>
      </c>
      <c r="K776" s="334" t="s">
        <v>48</v>
      </c>
      <c r="L776" s="335" t="s">
        <v>1418</v>
      </c>
      <c r="M776" s="335" t="s">
        <v>1415</v>
      </c>
      <c r="N776" s="334">
        <v>273066</v>
      </c>
      <c r="O776" s="334" t="s">
        <v>1321</v>
      </c>
      <c r="P776" s="338">
        <v>40664</v>
      </c>
      <c r="Q776" s="339">
        <v>36.371842999999998</v>
      </c>
      <c r="R776" s="339">
        <v>33.623589483870958</v>
      </c>
      <c r="S776" s="334">
        <v>31</v>
      </c>
      <c r="T776" s="336">
        <v>0.105960046771298</v>
      </c>
      <c r="U776" s="647">
        <v>1.0362929070996425</v>
      </c>
      <c r="V776" s="336">
        <v>0.11547376717944147</v>
      </c>
      <c r="W776" s="647">
        <v>0.99373788957321063</v>
      </c>
      <c r="X776" s="336">
        <v>0.14175202958303101</v>
      </c>
      <c r="Y776" s="647">
        <v>0.91966649416639368</v>
      </c>
      <c r="Z776" s="336">
        <v>0.18917189154183589</v>
      </c>
      <c r="AA776" s="647">
        <v>0.9913280363266912</v>
      </c>
      <c r="AB776" s="336">
        <v>1.9906019095218414E-2</v>
      </c>
      <c r="AC776" s="340">
        <v>-3.6555084376251955E-2</v>
      </c>
      <c r="AD776" s="813">
        <v>10295477000103</v>
      </c>
      <c r="AE776" s="337" t="s">
        <v>1853</v>
      </c>
      <c r="AF776" s="787" t="s">
        <v>1780</v>
      </c>
      <c r="AG776" s="341" t="s">
        <v>719</v>
      </c>
      <c r="AH776" s="341" t="s">
        <v>1742</v>
      </c>
      <c r="AI776" s="341">
        <v>50000</v>
      </c>
      <c r="AJ776" s="341">
        <v>10000</v>
      </c>
      <c r="AK776" s="341">
        <v>10000</v>
      </c>
      <c r="AL776" s="336">
        <v>2.3E-2</v>
      </c>
      <c r="AM776" s="336">
        <v>0.2</v>
      </c>
      <c r="AN776" s="647" t="s">
        <v>64</v>
      </c>
      <c r="AO776" s="334" t="s">
        <v>1324</v>
      </c>
      <c r="AP776" s="337" t="s">
        <v>1757</v>
      </c>
      <c r="AQ776" s="343" t="s">
        <v>664</v>
      </c>
      <c r="AR776" s="336">
        <v>3.2006399999999998E-3</v>
      </c>
      <c r="AS776" s="336">
        <v>3.2006399999999998E-3</v>
      </c>
      <c r="AT776" s="336" t="s">
        <v>1418</v>
      </c>
      <c r="AX776" s="192"/>
      <c r="AY776" s="178"/>
      <c r="AZ776" s="178"/>
      <c r="BA776" s="178"/>
      <c r="BB776" s="794"/>
      <c r="BC776" s="178"/>
      <c r="BD776" s="178"/>
      <c r="BE776" s="178"/>
      <c r="BF776" s="178"/>
      <c r="BG776" s="794"/>
      <c r="BH776" s="180"/>
      <c r="BI776" s="193"/>
      <c r="BJ776" s="193"/>
      <c r="BK776" s="193"/>
      <c r="BL776" s="180"/>
      <c r="BM776" s="180"/>
      <c r="BN776" s="180"/>
      <c r="BO776" s="180"/>
      <c r="BP776" s="180"/>
      <c r="BQ776" s="180"/>
      <c r="BR776" s="180"/>
      <c r="BS776" s="180"/>
      <c r="BT776" s="181"/>
      <c r="BU776" s="182"/>
      <c r="BV776" s="183"/>
      <c r="BW776" s="179"/>
    </row>
    <row r="777" spans="2:75" customFormat="1" ht="18.75">
      <c r="B777" s="330" t="s">
        <v>271</v>
      </c>
      <c r="C777" s="331">
        <v>30586677000114</v>
      </c>
      <c r="D777" s="332" t="s">
        <v>13</v>
      </c>
      <c r="E777" s="332" t="s">
        <v>615</v>
      </c>
      <c r="F777" s="332" t="s">
        <v>619</v>
      </c>
      <c r="G777" s="333" t="s">
        <v>34</v>
      </c>
      <c r="H777" s="333" t="s">
        <v>865</v>
      </c>
      <c r="I777" s="333" t="s">
        <v>34</v>
      </c>
      <c r="J777" s="333" t="s">
        <v>611</v>
      </c>
      <c r="K777" s="334" t="s">
        <v>48</v>
      </c>
      <c r="L777" s="335" t="s">
        <v>1418</v>
      </c>
      <c r="M777" s="335" t="s">
        <v>34</v>
      </c>
      <c r="N777" s="334">
        <v>468894</v>
      </c>
      <c r="O777" s="334" t="s">
        <v>1321</v>
      </c>
      <c r="P777" s="338">
        <v>43282</v>
      </c>
      <c r="Q777" s="339">
        <v>641.90276203999997</v>
      </c>
      <c r="R777" s="339">
        <v>523.45862477380024</v>
      </c>
      <c r="S777" s="334">
        <v>31</v>
      </c>
      <c r="T777" s="336">
        <v>0.2158524613424746</v>
      </c>
      <c r="U777" s="647">
        <v>2.1110445067281471</v>
      </c>
      <c r="V777" s="336">
        <v>0.23434550239123353</v>
      </c>
      <c r="W777" s="647">
        <v>2.0167178283475882</v>
      </c>
      <c r="X777" s="336">
        <v>0.30914724278784012</v>
      </c>
      <c r="Y777" s="647">
        <v>2.005702223750979</v>
      </c>
      <c r="Z777" s="336">
        <v>0.41722304932599696</v>
      </c>
      <c r="AA777" s="647">
        <v>2.1863972645592797</v>
      </c>
      <c r="AB777" s="336">
        <v>6.0545230390616038E-2</v>
      </c>
      <c r="AC777" s="340">
        <v>1.9513356913822617</v>
      </c>
      <c r="AD777" s="813">
        <v>29236556000163</v>
      </c>
      <c r="AE777" s="337" t="s">
        <v>1977</v>
      </c>
      <c r="AF777" s="787" t="s">
        <v>1736</v>
      </c>
      <c r="AG777" s="341" t="s">
        <v>1437</v>
      </c>
      <c r="AH777" s="341" t="s">
        <v>1742</v>
      </c>
      <c r="AI777" s="341">
        <v>25000</v>
      </c>
      <c r="AJ777" s="341">
        <v>5000</v>
      </c>
      <c r="AK777" s="341">
        <v>10000</v>
      </c>
      <c r="AL777" s="336">
        <v>1.9E-2</v>
      </c>
      <c r="AM777" s="336">
        <v>0.2</v>
      </c>
      <c r="AN777" s="647" t="s">
        <v>2152</v>
      </c>
      <c r="AO777" s="334" t="s">
        <v>1324</v>
      </c>
      <c r="AP777" s="337" t="s">
        <v>1757</v>
      </c>
      <c r="AQ777" s="343" t="s">
        <v>664</v>
      </c>
      <c r="AR777" s="336">
        <v>3.8E-3</v>
      </c>
      <c r="AS777" s="336">
        <v>3.8E-3</v>
      </c>
      <c r="AT777" s="336" t="s">
        <v>1418</v>
      </c>
      <c r="AW777" s="192"/>
      <c r="AX777" s="192"/>
      <c r="AY777" s="178"/>
      <c r="AZ777" s="178"/>
      <c r="BA777" s="178"/>
      <c r="BB777" s="794"/>
      <c r="BC777" s="178"/>
      <c r="BD777" s="178"/>
      <c r="BE777" s="178"/>
      <c r="BF777" s="178"/>
      <c r="BG777" s="794"/>
      <c r="BH777" s="180"/>
      <c r="BI777" s="193"/>
      <c r="BJ777" s="193"/>
      <c r="BK777" s="193"/>
      <c r="BL777" s="212"/>
      <c r="BM777" s="180"/>
      <c r="BN777" s="180"/>
      <c r="BO777" s="180"/>
      <c r="BP777" s="180"/>
      <c r="BQ777" s="180"/>
      <c r="BR777" s="180"/>
      <c r="BS777" s="180"/>
      <c r="BT777" s="181"/>
      <c r="BU777" s="182"/>
      <c r="BV777" s="183"/>
      <c r="BW777" s="179"/>
    </row>
    <row r="778" spans="2:75" customFormat="1" ht="18.75">
      <c r="B778" s="330" t="s">
        <v>273</v>
      </c>
      <c r="C778" s="331">
        <v>33150614000109</v>
      </c>
      <c r="D778" s="332" t="s">
        <v>13</v>
      </c>
      <c r="E778" s="332" t="s">
        <v>615</v>
      </c>
      <c r="F778" s="332" t="s">
        <v>619</v>
      </c>
      <c r="G778" s="333" t="s">
        <v>34</v>
      </c>
      <c r="H778" s="333" t="s">
        <v>865</v>
      </c>
      <c r="I778" s="333" t="s">
        <v>34</v>
      </c>
      <c r="J778" s="333" t="s">
        <v>611</v>
      </c>
      <c r="K778" s="334" t="s">
        <v>48</v>
      </c>
      <c r="L778" s="335" t="s">
        <v>1418</v>
      </c>
      <c r="M778" s="335" t="s">
        <v>34</v>
      </c>
      <c r="N778" s="334">
        <v>494968</v>
      </c>
      <c r="O778" s="334" t="s">
        <v>1321</v>
      </c>
      <c r="P778" s="338">
        <v>43595</v>
      </c>
      <c r="Q778" s="339">
        <v>1333.4681249600001</v>
      </c>
      <c r="R778" s="339">
        <v>1088.8825472159917</v>
      </c>
      <c r="S778" s="334">
        <v>31</v>
      </c>
      <c r="T778" s="336">
        <v>0.22168725781220178</v>
      </c>
      <c r="U778" s="647">
        <v>2.1681090171751753</v>
      </c>
      <c r="V778" s="336">
        <v>0.24013569380650512</v>
      </c>
      <c r="W778" s="647">
        <v>2.0665467439340652</v>
      </c>
      <c r="X778" s="336">
        <v>0.3154708300696385</v>
      </c>
      <c r="Y778" s="647">
        <v>2.0467287357742179</v>
      </c>
      <c r="Z778" s="336">
        <v>0.42371566839792618</v>
      </c>
      <c r="AA778" s="647">
        <v>2.2204208991634169</v>
      </c>
      <c r="AB778" s="336">
        <v>6.0176222009419522E-2</v>
      </c>
      <c r="AC778" s="340">
        <v>2.0595221215456654</v>
      </c>
      <c r="AD778" s="813">
        <v>29236556000163</v>
      </c>
      <c r="AE778" s="337" t="s">
        <v>1977</v>
      </c>
      <c r="AF778" s="787" t="s">
        <v>1755</v>
      </c>
      <c r="AG778" s="341" t="s">
        <v>1436</v>
      </c>
      <c r="AH778" s="341" t="s">
        <v>1742</v>
      </c>
      <c r="AI778" s="341">
        <v>500</v>
      </c>
      <c r="AJ778" s="341">
        <v>100</v>
      </c>
      <c r="AK778" s="341">
        <v>100</v>
      </c>
      <c r="AL778" s="336">
        <v>1.9E-2</v>
      </c>
      <c r="AM778" s="336">
        <v>0.2</v>
      </c>
      <c r="AN778" s="647" t="s">
        <v>64</v>
      </c>
      <c r="AO778" s="334" t="s">
        <v>1324</v>
      </c>
      <c r="AP778" s="337" t="s">
        <v>1757</v>
      </c>
      <c r="AQ778" s="343" t="s">
        <v>664</v>
      </c>
      <c r="AR778" s="336">
        <v>4.7499999999999999E-3</v>
      </c>
      <c r="AS778" s="336">
        <v>4.7499999999999999E-3</v>
      </c>
      <c r="AT778" s="336" t="s">
        <v>1418</v>
      </c>
      <c r="AX778" s="192"/>
      <c r="AY778" s="178"/>
      <c r="AZ778" s="178"/>
      <c r="BA778" s="178"/>
      <c r="BB778" s="794"/>
      <c r="BC778" s="178"/>
      <c r="BD778" s="178"/>
      <c r="BE778" s="178"/>
      <c r="BF778" s="178"/>
      <c r="BG778" s="794"/>
      <c r="BH778" s="180"/>
      <c r="BI778" s="193"/>
      <c r="BJ778" s="193"/>
      <c r="BK778" s="193"/>
      <c r="BL778" s="180"/>
      <c r="BM778" s="180"/>
      <c r="BN778" s="180"/>
      <c r="BO778" s="180"/>
      <c r="BP778" s="180"/>
      <c r="BQ778" s="180"/>
      <c r="BR778" s="180"/>
      <c r="BS778" s="180"/>
      <c r="BT778" s="181"/>
      <c r="BU778" s="182"/>
      <c r="BV778" s="183"/>
      <c r="BW778" s="179"/>
    </row>
    <row r="779" spans="2:75" customFormat="1" ht="18.75">
      <c r="B779" s="330" t="s">
        <v>1053</v>
      </c>
      <c r="C779" s="331">
        <v>14796095000106</v>
      </c>
      <c r="D779" s="332" t="s">
        <v>13</v>
      </c>
      <c r="E779" s="332" t="s">
        <v>615</v>
      </c>
      <c r="F779" s="332" t="s">
        <v>619</v>
      </c>
      <c r="G779" s="333" t="s">
        <v>34</v>
      </c>
      <c r="H779" s="333" t="s">
        <v>1337</v>
      </c>
      <c r="I779" s="333" t="s">
        <v>34</v>
      </c>
      <c r="J779" s="333" t="s">
        <v>1418</v>
      </c>
      <c r="K779" s="334" t="s">
        <v>48</v>
      </c>
      <c r="L779" s="335" t="s">
        <v>1418</v>
      </c>
      <c r="M779" s="335" t="s">
        <v>1415</v>
      </c>
      <c r="N779" s="334">
        <v>301485</v>
      </c>
      <c r="O779" s="334" t="s">
        <v>1321</v>
      </c>
      <c r="P779" s="338">
        <v>40955</v>
      </c>
      <c r="Q779" s="339">
        <v>65.987290000000002</v>
      </c>
      <c r="R779" s="339">
        <v>70.11054130241935</v>
      </c>
      <c r="S779" s="334">
        <v>31</v>
      </c>
      <c r="T779" s="336">
        <v>0.19868202569592786</v>
      </c>
      <c r="U779" s="647">
        <v>1.9431170546882985</v>
      </c>
      <c r="V779" s="336">
        <v>0.20566517447540456</v>
      </c>
      <c r="W779" s="647">
        <v>1.7699022161830127</v>
      </c>
      <c r="X779" s="336">
        <v>0.30530483799199692</v>
      </c>
      <c r="Y779" s="647">
        <v>1.9807732618295459</v>
      </c>
      <c r="Z779" s="336">
        <v>0.3124886475273525</v>
      </c>
      <c r="AA779" s="647">
        <v>1.6375517250625231</v>
      </c>
      <c r="AB779" s="336">
        <v>3.4232519863702231E-2</v>
      </c>
      <c r="AC779" s="340">
        <v>2.6134138370340416</v>
      </c>
      <c r="AD779" s="813">
        <v>0</v>
      </c>
      <c r="AE779" s="337" t="s">
        <v>1868</v>
      </c>
      <c r="AF779" s="787" t="s">
        <v>1755</v>
      </c>
      <c r="AG779" s="341" t="s">
        <v>1436</v>
      </c>
      <c r="AH779" s="341" t="s">
        <v>1737</v>
      </c>
      <c r="AI779" s="341">
        <v>5000</v>
      </c>
      <c r="AJ779" s="341">
        <v>0</v>
      </c>
      <c r="AK779" s="341">
        <v>0</v>
      </c>
      <c r="AL779" s="336">
        <v>6.7000000000000002E-3</v>
      </c>
      <c r="AM779" s="336">
        <v>0.2</v>
      </c>
      <c r="AN779" s="647" t="s">
        <v>2152</v>
      </c>
      <c r="AO779" s="334" t="s">
        <v>1324</v>
      </c>
      <c r="AP779" s="337" t="s">
        <v>1757</v>
      </c>
      <c r="AQ779" s="343" t="s">
        <v>686</v>
      </c>
      <c r="AR779" s="336">
        <v>1.34E-3</v>
      </c>
      <c r="AS779" s="336">
        <v>1.34E-3</v>
      </c>
      <c r="AT779" s="336" t="s">
        <v>1418</v>
      </c>
      <c r="AX779" s="192"/>
      <c r="AY779" s="178"/>
      <c r="AZ779" s="178"/>
      <c r="BA779" s="178"/>
      <c r="BB779" s="794"/>
      <c r="BC779" s="178"/>
      <c r="BD779" s="178"/>
      <c r="BE779" s="178"/>
      <c r="BF779" s="178"/>
      <c r="BG779" s="794"/>
      <c r="BH779" s="180"/>
      <c r="BI779" s="193"/>
      <c r="BJ779" s="193"/>
      <c r="BK779" s="193"/>
      <c r="BL779" s="180"/>
      <c r="BM779" s="180"/>
      <c r="BN779" s="180"/>
      <c r="BO779" s="180"/>
      <c r="BP779" s="180"/>
      <c r="BQ779" s="180"/>
      <c r="BR779" s="180"/>
      <c r="BS779" s="180"/>
      <c r="BT779" s="181"/>
      <c r="BU779" s="182"/>
      <c r="BV779" s="183"/>
      <c r="BW779" s="179"/>
    </row>
    <row r="780" spans="2:75" customFormat="1" ht="18.75">
      <c r="B780" s="330" t="s">
        <v>1622</v>
      </c>
      <c r="C780" s="331">
        <v>35591322000137</v>
      </c>
      <c r="D780" s="332" t="s">
        <v>13</v>
      </c>
      <c r="E780" s="332" t="s">
        <v>615</v>
      </c>
      <c r="F780" s="332" t="s">
        <v>619</v>
      </c>
      <c r="G780" s="333" t="s">
        <v>34</v>
      </c>
      <c r="H780" s="333" t="s">
        <v>1337</v>
      </c>
      <c r="I780" s="333" t="s">
        <v>34</v>
      </c>
      <c r="J780" s="333" t="s">
        <v>611</v>
      </c>
      <c r="K780" s="334" t="s">
        <v>48</v>
      </c>
      <c r="L780" s="335" t="s">
        <v>1418</v>
      </c>
      <c r="M780" s="335" t="s">
        <v>1418</v>
      </c>
      <c r="N780" s="334">
        <v>536318</v>
      </c>
      <c r="O780" s="334" t="s">
        <v>1321</v>
      </c>
      <c r="P780" s="338">
        <v>43953</v>
      </c>
      <c r="Q780" s="339">
        <v>115.16218236</v>
      </c>
      <c r="R780" s="339">
        <v>155.36696527067991</v>
      </c>
      <c r="S780" s="334">
        <v>31</v>
      </c>
      <c r="T780" s="336">
        <v>0.13320284732736942</v>
      </c>
      <c r="U780" s="647">
        <v>1.3027284348860859</v>
      </c>
      <c r="V780" s="336">
        <v>0.14126133440666866</v>
      </c>
      <c r="W780" s="647">
        <v>1.2156591385248463</v>
      </c>
      <c r="X780" s="336">
        <v>0.25274903885559041</v>
      </c>
      <c r="Y780" s="647">
        <v>1.6397989020121386</v>
      </c>
      <c r="Z780" s="336"/>
      <c r="AA780" s="647"/>
      <c r="AB780" s="336">
        <v>4.029995624290101E-2</v>
      </c>
      <c r="AC780" s="340">
        <v>0.62183444737661708</v>
      </c>
      <c r="AD780" s="813">
        <v>35162628000178</v>
      </c>
      <c r="AE780" s="337" t="s">
        <v>1824</v>
      </c>
      <c r="AF780" s="787" t="s">
        <v>1825</v>
      </c>
      <c r="AG780" s="341" t="s">
        <v>1440</v>
      </c>
      <c r="AH780" s="341" t="s">
        <v>1742</v>
      </c>
      <c r="AI780" s="341">
        <v>1000</v>
      </c>
      <c r="AJ780" s="341">
        <v>100</v>
      </c>
      <c r="AK780" s="341">
        <v>1000</v>
      </c>
      <c r="AL780" s="336">
        <v>2.2000000000000002E-2</v>
      </c>
      <c r="AM780" s="336">
        <v>0</v>
      </c>
      <c r="AN780" s="647" t="s">
        <v>64</v>
      </c>
      <c r="AO780" s="334" t="s">
        <v>1324</v>
      </c>
      <c r="AP780" s="337" t="s">
        <v>1757</v>
      </c>
      <c r="AQ780" s="343" t="s">
        <v>668</v>
      </c>
      <c r="AR780" s="336">
        <v>0</v>
      </c>
      <c r="AS780" s="336">
        <v>0</v>
      </c>
      <c r="AT780" s="336" t="s">
        <v>1418</v>
      </c>
      <c r="AX780" s="192"/>
      <c r="AY780" s="178"/>
      <c r="AZ780" s="178"/>
      <c r="BA780" s="178"/>
      <c r="BB780" s="794"/>
      <c r="BC780" s="178"/>
      <c r="BD780" s="178"/>
      <c r="BE780" s="178"/>
      <c r="BF780" s="178"/>
      <c r="BG780" s="794"/>
      <c r="BH780" s="180"/>
      <c r="BI780" s="193"/>
      <c r="BJ780" s="193"/>
      <c r="BK780" s="193"/>
      <c r="BL780" s="180"/>
      <c r="BM780" s="180"/>
      <c r="BN780" s="180"/>
      <c r="BO780" s="180"/>
      <c r="BP780" s="180"/>
      <c r="BQ780" s="180"/>
      <c r="BR780" s="180"/>
      <c r="BS780" s="180"/>
      <c r="BT780" s="181"/>
      <c r="BU780" s="182"/>
      <c r="BV780" s="183"/>
      <c r="BW780" s="179"/>
    </row>
    <row r="781" spans="2:75" customFormat="1" ht="18.75">
      <c r="B781" s="330" t="s">
        <v>1623</v>
      </c>
      <c r="C781" s="331">
        <v>23884835000157</v>
      </c>
      <c r="D781" s="332" t="s">
        <v>13</v>
      </c>
      <c r="E781" s="332" t="s">
        <v>615</v>
      </c>
      <c r="F781" s="332" t="s">
        <v>619</v>
      </c>
      <c r="G781" s="333" t="s">
        <v>34</v>
      </c>
      <c r="H781" s="333" t="s">
        <v>1338</v>
      </c>
      <c r="I781" s="333" t="s">
        <v>34</v>
      </c>
      <c r="J781" s="333" t="s">
        <v>611</v>
      </c>
      <c r="K781" s="334" t="s">
        <v>48</v>
      </c>
      <c r="L781" s="335" t="s">
        <v>1418</v>
      </c>
      <c r="M781" s="335" t="s">
        <v>1418</v>
      </c>
      <c r="N781" s="334">
        <v>419753</v>
      </c>
      <c r="O781" s="334" t="s">
        <v>1321</v>
      </c>
      <c r="P781" s="338">
        <v>42552</v>
      </c>
      <c r="Q781" s="339">
        <v>8.0979340000000004</v>
      </c>
      <c r="R781" s="339">
        <v>14.932863174796744</v>
      </c>
      <c r="S781" s="334">
        <v>31</v>
      </c>
      <c r="T781" s="336">
        <v>-2.109941768475232E-2</v>
      </c>
      <c r="U781" s="647">
        <v>-0.20635303170292987</v>
      </c>
      <c r="V781" s="336">
        <v>-2.5585927092311556E-2</v>
      </c>
      <c r="W781" s="647">
        <v>-0.22018598520283159</v>
      </c>
      <c r="X781" s="336">
        <v>1.6015230900827904E-2</v>
      </c>
      <c r="Y781" s="647">
        <v>0.10390448234959768</v>
      </c>
      <c r="Z781" s="336">
        <v>3.9517130145069412E-2</v>
      </c>
      <c r="AA781" s="647">
        <v>0.20708382576654849</v>
      </c>
      <c r="AB781" s="336">
        <v>0.10445240265273295</v>
      </c>
      <c r="AC781" s="340">
        <v>-1.3574351271819616</v>
      </c>
      <c r="AD781" s="813">
        <v>24029438000160</v>
      </c>
      <c r="AE781" s="337" t="s">
        <v>1824</v>
      </c>
      <c r="AF781" s="787" t="s">
        <v>1825</v>
      </c>
      <c r="AG781" s="341" t="s">
        <v>1440</v>
      </c>
      <c r="AH781" s="341" t="s">
        <v>1742</v>
      </c>
      <c r="AI781" s="341">
        <v>1000</v>
      </c>
      <c r="AJ781" s="341">
        <v>100</v>
      </c>
      <c r="AK781" s="341">
        <v>1000</v>
      </c>
      <c r="AL781" s="336">
        <v>1.9E-2</v>
      </c>
      <c r="AM781" s="336">
        <v>0</v>
      </c>
      <c r="AN781" s="647" t="s">
        <v>64</v>
      </c>
      <c r="AO781" s="334" t="s">
        <v>1324</v>
      </c>
      <c r="AP781" s="337" t="s">
        <v>1757</v>
      </c>
      <c r="AQ781" s="343" t="s">
        <v>664</v>
      </c>
      <c r="AR781" s="336">
        <v>0</v>
      </c>
      <c r="AS781" s="336">
        <v>0</v>
      </c>
      <c r="AT781" s="336" t="s">
        <v>1418</v>
      </c>
      <c r="AW781" s="192"/>
      <c r="AX781" s="192"/>
      <c r="AY781" s="178"/>
      <c r="AZ781" s="178"/>
      <c r="BA781" s="178"/>
      <c r="BB781" s="794"/>
      <c r="BC781" s="178"/>
      <c r="BD781" s="178"/>
      <c r="BE781" s="178"/>
      <c r="BF781" s="178"/>
      <c r="BG781" s="794"/>
      <c r="BH781" s="180"/>
      <c r="BI781" s="193"/>
      <c r="BJ781" s="193"/>
      <c r="BK781" s="193"/>
      <c r="BL781" s="212"/>
      <c r="BM781" s="180"/>
      <c r="BN781" s="180"/>
      <c r="BO781" s="180"/>
      <c r="BP781" s="180"/>
      <c r="BQ781" s="180"/>
      <c r="BR781" s="180"/>
      <c r="BS781" s="180"/>
      <c r="BT781" s="181"/>
      <c r="BU781" s="182"/>
      <c r="BV781" s="183"/>
      <c r="BW781" s="179"/>
    </row>
    <row r="782" spans="2:75" customFormat="1" ht="18.75">
      <c r="B782" s="330" t="s">
        <v>1625</v>
      </c>
      <c r="C782" s="331">
        <v>27249950000100</v>
      </c>
      <c r="D782" s="332" t="s">
        <v>13</v>
      </c>
      <c r="E782" s="332" t="s">
        <v>615</v>
      </c>
      <c r="F782" s="332" t="s">
        <v>619</v>
      </c>
      <c r="G782" s="333" t="s">
        <v>34</v>
      </c>
      <c r="H782" s="333" t="s">
        <v>1338</v>
      </c>
      <c r="I782" s="333" t="s">
        <v>34</v>
      </c>
      <c r="J782" s="333" t="s">
        <v>611</v>
      </c>
      <c r="K782" s="334" t="s">
        <v>48</v>
      </c>
      <c r="L782" s="335" t="s">
        <v>1418</v>
      </c>
      <c r="M782" s="335" t="s">
        <v>1418</v>
      </c>
      <c r="N782" s="334">
        <v>444391</v>
      </c>
      <c r="O782" s="334" t="s">
        <v>1321</v>
      </c>
      <c r="P782" s="338">
        <v>42918</v>
      </c>
      <c r="Q782" s="339">
        <v>33.056280999999998</v>
      </c>
      <c r="R782" s="339">
        <v>59.835187824000037</v>
      </c>
      <c r="S782" s="334">
        <v>31</v>
      </c>
      <c r="T782" s="336">
        <v>-1.4601598659267689E-2</v>
      </c>
      <c r="U782" s="647">
        <v>-0.14280413782351709</v>
      </c>
      <c r="V782" s="336">
        <v>-1.9326441161938046E-2</v>
      </c>
      <c r="W782" s="647">
        <v>-0.16631844030324844</v>
      </c>
      <c r="X782" s="336">
        <v>5.3380255871661841E-2</v>
      </c>
      <c r="Y782" s="647">
        <v>0.34632331487317947</v>
      </c>
      <c r="Z782" s="336">
        <v>7.697172284137288E-2</v>
      </c>
      <c r="AA782" s="647">
        <v>0.40335922126224344</v>
      </c>
      <c r="AB782" s="336">
        <v>0.10126489927909195</v>
      </c>
      <c r="AC782" s="340">
        <v>-1.3383499664131182</v>
      </c>
      <c r="AD782" s="813">
        <v>23951048000180</v>
      </c>
      <c r="AE782" s="337" t="s">
        <v>1824</v>
      </c>
      <c r="AF782" s="787" t="s">
        <v>1825</v>
      </c>
      <c r="AG782" s="341" t="s">
        <v>1440</v>
      </c>
      <c r="AH782" s="341" t="s">
        <v>1742</v>
      </c>
      <c r="AI782" s="341">
        <v>1000</v>
      </c>
      <c r="AJ782" s="341">
        <v>100</v>
      </c>
      <c r="AK782" s="341">
        <v>1000</v>
      </c>
      <c r="AL782" s="336">
        <v>2.5000000000000001E-2</v>
      </c>
      <c r="AM782" s="336">
        <v>0</v>
      </c>
      <c r="AN782" s="647" t="s">
        <v>64</v>
      </c>
      <c r="AO782" s="334" t="s">
        <v>1324</v>
      </c>
      <c r="AP782" s="337" t="s">
        <v>1757</v>
      </c>
      <c r="AQ782" s="343" t="s">
        <v>664</v>
      </c>
      <c r="AR782" s="336">
        <v>0</v>
      </c>
      <c r="AS782" s="336">
        <v>0</v>
      </c>
      <c r="AT782" s="336" t="s">
        <v>1418</v>
      </c>
      <c r="AX782" s="192"/>
      <c r="AY782" s="178"/>
      <c r="AZ782" s="178"/>
      <c r="BA782" s="178"/>
      <c r="BB782" s="794"/>
      <c r="BC782" s="178"/>
      <c r="BD782" s="178"/>
      <c r="BE782" s="178"/>
      <c r="BF782" s="178"/>
      <c r="BG782" s="794"/>
      <c r="BH782" s="180"/>
      <c r="BI782" s="193"/>
      <c r="BJ782" s="193"/>
      <c r="BK782" s="193"/>
      <c r="BL782" s="180"/>
      <c r="BM782" s="180"/>
      <c r="BN782" s="180"/>
      <c r="BO782" s="180"/>
      <c r="BP782" s="180"/>
      <c r="BQ782" s="180"/>
      <c r="BR782" s="180"/>
      <c r="BS782" s="180"/>
      <c r="BT782" s="181"/>
      <c r="BU782" s="182"/>
      <c r="BV782" s="183"/>
      <c r="BW782" s="179"/>
    </row>
    <row r="783" spans="2:75" customFormat="1" ht="18.75">
      <c r="B783" s="330" t="s">
        <v>1629</v>
      </c>
      <c r="C783" s="331">
        <v>30129277000180</v>
      </c>
      <c r="D783" s="332" t="s">
        <v>13</v>
      </c>
      <c r="E783" s="332" t="s">
        <v>615</v>
      </c>
      <c r="F783" s="332" t="s">
        <v>619</v>
      </c>
      <c r="G783" s="333" t="s">
        <v>34</v>
      </c>
      <c r="H783" s="333" t="s">
        <v>1337</v>
      </c>
      <c r="I783" s="333" t="s">
        <v>34</v>
      </c>
      <c r="J783" s="333" t="s">
        <v>611</v>
      </c>
      <c r="K783" s="334" t="s">
        <v>48</v>
      </c>
      <c r="L783" s="335" t="s">
        <v>1418</v>
      </c>
      <c r="M783" s="335" t="s">
        <v>1418</v>
      </c>
      <c r="N783" s="334">
        <v>480142</v>
      </c>
      <c r="O783" s="334" t="s">
        <v>1321</v>
      </c>
      <c r="P783" s="338">
        <v>43418</v>
      </c>
      <c r="Q783" s="339">
        <v>60.562369599999997</v>
      </c>
      <c r="R783" s="339">
        <v>72.287865600799933</v>
      </c>
      <c r="S783" s="334">
        <v>31</v>
      </c>
      <c r="T783" s="336">
        <v>0.18709254768337602</v>
      </c>
      <c r="U783" s="647">
        <v>1.8297715605388192</v>
      </c>
      <c r="V783" s="336">
        <v>0.18495372173796909</v>
      </c>
      <c r="W783" s="647">
        <v>1.5916647182990886</v>
      </c>
      <c r="X783" s="336">
        <v>0.24965758306206443</v>
      </c>
      <c r="Y783" s="647">
        <v>1.6197419876958814</v>
      </c>
      <c r="Z783" s="336">
        <v>0.21754405783664699</v>
      </c>
      <c r="AA783" s="647">
        <v>1.1400082851212074</v>
      </c>
      <c r="AB783" s="336">
        <v>3.5585827946196788E-2</v>
      </c>
      <c r="AC783" s="340">
        <v>1.9320131726274612</v>
      </c>
      <c r="AD783" s="813">
        <v>30493304000107</v>
      </c>
      <c r="AE783" s="337" t="s">
        <v>1824</v>
      </c>
      <c r="AF783" s="787" t="s">
        <v>1825</v>
      </c>
      <c r="AG783" s="341" t="s">
        <v>1440</v>
      </c>
      <c r="AH783" s="341" t="s">
        <v>1742</v>
      </c>
      <c r="AI783" s="341">
        <v>5000</v>
      </c>
      <c r="AJ783" s="341">
        <v>1000</v>
      </c>
      <c r="AK783" s="341">
        <v>5000</v>
      </c>
      <c r="AL783" s="336">
        <v>2.2000000000000002E-2</v>
      </c>
      <c r="AM783" s="336">
        <v>0</v>
      </c>
      <c r="AN783" s="647" t="s">
        <v>64</v>
      </c>
      <c r="AO783" s="334" t="s">
        <v>1324</v>
      </c>
      <c r="AP783" s="337" t="s">
        <v>1757</v>
      </c>
      <c r="AQ783" s="343" t="s">
        <v>664</v>
      </c>
      <c r="AR783" s="336">
        <v>0</v>
      </c>
      <c r="AS783" s="336">
        <v>0</v>
      </c>
      <c r="AT783" s="336" t="s">
        <v>1418</v>
      </c>
      <c r="AX783" s="192"/>
      <c r="AY783" s="178"/>
      <c r="AZ783" s="178"/>
      <c r="BA783" s="178"/>
      <c r="BB783" s="794"/>
      <c r="BC783" s="178"/>
      <c r="BD783" s="178"/>
      <c r="BE783" s="178"/>
      <c r="BF783" s="178"/>
      <c r="BG783" s="794"/>
      <c r="BH783" s="180"/>
      <c r="BI783" s="193"/>
      <c r="BJ783" s="193"/>
      <c r="BK783" s="193"/>
      <c r="BL783" s="180"/>
      <c r="BM783" s="180"/>
      <c r="BN783" s="180"/>
      <c r="BO783" s="180"/>
      <c r="BP783" s="180"/>
      <c r="BQ783" s="180"/>
      <c r="BR783" s="180"/>
      <c r="BS783" s="180"/>
      <c r="BT783" s="181"/>
      <c r="BU783" s="182"/>
      <c r="BV783" s="183"/>
      <c r="BW783" s="179"/>
    </row>
    <row r="784" spans="2:75" customFormat="1" ht="18.75">
      <c r="B784" s="330" t="s">
        <v>1633</v>
      </c>
      <c r="C784" s="331">
        <v>26570686000140</v>
      </c>
      <c r="D784" s="332" t="s">
        <v>13</v>
      </c>
      <c r="E784" s="332" t="s">
        <v>615</v>
      </c>
      <c r="F784" s="332" t="s">
        <v>619</v>
      </c>
      <c r="G784" s="333" t="s">
        <v>34</v>
      </c>
      <c r="H784" s="333" t="s">
        <v>1338</v>
      </c>
      <c r="I784" s="333" t="s">
        <v>34</v>
      </c>
      <c r="J784" s="333" t="s">
        <v>611</v>
      </c>
      <c r="K784" s="334" t="s">
        <v>48</v>
      </c>
      <c r="L784" s="335" t="s">
        <v>1418</v>
      </c>
      <c r="M784" s="335" t="s">
        <v>1418</v>
      </c>
      <c r="N784" s="334">
        <v>434922</v>
      </c>
      <c r="O784" s="334" t="s">
        <v>1321</v>
      </c>
      <c r="P784" s="338">
        <v>42778</v>
      </c>
      <c r="Q784" s="339">
        <v>12.041320000000001</v>
      </c>
      <c r="R784" s="339">
        <v>9.4968928495934914</v>
      </c>
      <c r="S784" s="334">
        <v>31</v>
      </c>
      <c r="T784" s="336">
        <v>0.15174619888246554</v>
      </c>
      <c r="U784" s="647">
        <v>1.4840830518001138</v>
      </c>
      <c r="V784" s="336">
        <v>0.19651446872046008</v>
      </c>
      <c r="W784" s="647">
        <v>1.6911535683546866</v>
      </c>
      <c r="X784" s="336">
        <v>0.30210575843285148</v>
      </c>
      <c r="Y784" s="647">
        <v>1.9600181002182946</v>
      </c>
      <c r="Z784" s="336">
        <v>0.28802402755130374</v>
      </c>
      <c r="AA784" s="647">
        <v>1.5093484096404133</v>
      </c>
      <c r="AB784" s="336">
        <v>7.7853388536139323E-2</v>
      </c>
      <c r="AC784" s="340">
        <v>1.0315933171761245</v>
      </c>
      <c r="AD784" s="813">
        <v>26101893000155</v>
      </c>
      <c r="AE784" s="337" t="s">
        <v>1824</v>
      </c>
      <c r="AF784" s="787" t="s">
        <v>1825</v>
      </c>
      <c r="AG784" s="341" t="s">
        <v>1440</v>
      </c>
      <c r="AH784" s="341" t="s">
        <v>1737</v>
      </c>
      <c r="AI784" s="341">
        <v>1000</v>
      </c>
      <c r="AJ784" s="341">
        <v>100</v>
      </c>
      <c r="AK784" s="341">
        <v>1000</v>
      </c>
      <c r="AL784" s="336">
        <v>2.2000000000000002E-2</v>
      </c>
      <c r="AM784" s="336">
        <v>0</v>
      </c>
      <c r="AN784" s="647" t="s">
        <v>64</v>
      </c>
      <c r="AO784" s="334" t="s">
        <v>1324</v>
      </c>
      <c r="AP784" s="337" t="s">
        <v>1757</v>
      </c>
      <c r="AQ784" s="343" t="s">
        <v>664</v>
      </c>
      <c r="AR784" s="336">
        <v>0</v>
      </c>
      <c r="AS784" s="336">
        <v>0</v>
      </c>
      <c r="AT784" s="336" t="s">
        <v>1418</v>
      </c>
      <c r="AX784" s="192"/>
      <c r="AY784" s="178"/>
      <c r="AZ784" s="178"/>
      <c r="BA784" s="178"/>
      <c r="BB784" s="794"/>
      <c r="BC784" s="178"/>
      <c r="BD784" s="178"/>
      <c r="BE784" s="178"/>
      <c r="BF784" s="178"/>
      <c r="BG784" s="794"/>
      <c r="BH784" s="180"/>
      <c r="BI784" s="193"/>
      <c r="BJ784" s="193"/>
      <c r="BK784" s="193"/>
      <c r="BL784" s="180"/>
      <c r="BM784" s="180"/>
      <c r="BN784" s="180"/>
      <c r="BO784" s="180"/>
      <c r="BP784" s="180"/>
      <c r="BQ784" s="180"/>
      <c r="BR784" s="180"/>
      <c r="BS784" s="180"/>
      <c r="BT784" s="181"/>
      <c r="BU784" s="182"/>
      <c r="BV784" s="183"/>
      <c r="BW784" s="179"/>
    </row>
    <row r="785" spans="2:75" customFormat="1" ht="18.75">
      <c r="B785" s="330" t="s">
        <v>1639</v>
      </c>
      <c r="C785" s="331">
        <v>36976786000124</v>
      </c>
      <c r="D785" s="332" t="s">
        <v>13</v>
      </c>
      <c r="E785" s="332" t="s">
        <v>615</v>
      </c>
      <c r="F785" s="332" t="s">
        <v>619</v>
      </c>
      <c r="G785" s="333" t="s">
        <v>34</v>
      </c>
      <c r="H785" s="333" t="s">
        <v>1337</v>
      </c>
      <c r="I785" s="333" t="s">
        <v>34</v>
      </c>
      <c r="J785" s="333" t="s">
        <v>611</v>
      </c>
      <c r="K785" s="334" t="s">
        <v>48</v>
      </c>
      <c r="L785" s="335" t="s">
        <v>1418</v>
      </c>
      <c r="M785" s="335" t="s">
        <v>1418</v>
      </c>
      <c r="N785" s="334">
        <v>544418</v>
      </c>
      <c r="O785" s="334" t="s">
        <v>1321</v>
      </c>
      <c r="P785" s="338">
        <v>44014</v>
      </c>
      <c r="Q785" s="339">
        <v>523.63169285000004</v>
      </c>
      <c r="R785" s="339">
        <v>350.42999524358891</v>
      </c>
      <c r="S785" s="334">
        <v>31</v>
      </c>
      <c r="T785" s="336">
        <v>0.19924435216610359</v>
      </c>
      <c r="U785" s="647">
        <v>1.9486166269353291</v>
      </c>
      <c r="V785" s="336">
        <v>0.21819462138564982</v>
      </c>
      <c r="W785" s="647">
        <v>1.8777274515956444</v>
      </c>
      <c r="X785" s="336">
        <v>0.37406219073033498</v>
      </c>
      <c r="Y785" s="647">
        <v>2.4268609385071507</v>
      </c>
      <c r="Z785" s="336"/>
      <c r="AA785" s="647"/>
      <c r="AB785" s="336">
        <v>3.8080972170430563E-2</v>
      </c>
      <c r="AC785" s="340">
        <v>2.6783241652056327</v>
      </c>
      <c r="AD785" s="813">
        <v>36017837000190</v>
      </c>
      <c r="AE785" s="337" t="s">
        <v>1824</v>
      </c>
      <c r="AF785" s="787" t="s">
        <v>1825</v>
      </c>
      <c r="AG785" s="341" t="s">
        <v>1440</v>
      </c>
      <c r="AH785" s="341" t="s">
        <v>1742</v>
      </c>
      <c r="AI785" s="341">
        <v>5000</v>
      </c>
      <c r="AJ785" s="341">
        <v>5000</v>
      </c>
      <c r="AK785" s="341">
        <v>5000</v>
      </c>
      <c r="AL785" s="336">
        <v>2.5000000000000001E-2</v>
      </c>
      <c r="AM785" s="336">
        <v>0</v>
      </c>
      <c r="AN785" s="647" t="s">
        <v>64</v>
      </c>
      <c r="AO785" s="334" t="s">
        <v>1324</v>
      </c>
      <c r="AP785" s="337" t="s">
        <v>1757</v>
      </c>
      <c r="AQ785" s="343" t="s">
        <v>668</v>
      </c>
      <c r="AR785" s="336">
        <v>0</v>
      </c>
      <c r="AS785" s="336">
        <v>0</v>
      </c>
      <c r="AT785" s="336" t="s">
        <v>1418</v>
      </c>
      <c r="AX785" s="192"/>
      <c r="AY785" s="178"/>
      <c r="AZ785" s="178"/>
      <c r="BA785" s="178"/>
      <c r="BB785" s="794"/>
      <c r="BC785" s="178"/>
      <c r="BD785" s="178"/>
      <c r="BE785" s="178"/>
      <c r="BF785" s="178"/>
      <c r="BG785" s="794"/>
      <c r="BH785" s="180"/>
      <c r="BI785" s="193"/>
      <c r="BJ785" s="193"/>
      <c r="BK785" s="193"/>
      <c r="BL785" s="180"/>
      <c r="BM785" s="180"/>
      <c r="BN785" s="180"/>
      <c r="BO785" s="180"/>
      <c r="BP785" s="180"/>
      <c r="BQ785" s="180"/>
      <c r="BR785" s="180"/>
      <c r="BS785" s="180"/>
      <c r="BT785" s="181"/>
      <c r="BU785" s="182"/>
      <c r="BV785" s="183"/>
      <c r="BW785" s="179"/>
    </row>
    <row r="786" spans="2:75" customFormat="1" ht="18.75">
      <c r="B786" s="330" t="s">
        <v>1643</v>
      </c>
      <c r="C786" s="331">
        <v>13667312000103</v>
      </c>
      <c r="D786" s="332" t="s">
        <v>13</v>
      </c>
      <c r="E786" s="332" t="s">
        <v>615</v>
      </c>
      <c r="F786" s="332" t="s">
        <v>619</v>
      </c>
      <c r="G786" s="333" t="s">
        <v>34</v>
      </c>
      <c r="H786" s="333" t="s">
        <v>1337</v>
      </c>
      <c r="I786" s="333" t="s">
        <v>34</v>
      </c>
      <c r="J786" s="333" t="s">
        <v>611</v>
      </c>
      <c r="K786" s="334" t="s">
        <v>48</v>
      </c>
      <c r="L786" s="335" t="s">
        <v>1418</v>
      </c>
      <c r="M786" s="335" t="s">
        <v>1418</v>
      </c>
      <c r="N786" s="334">
        <v>285773</v>
      </c>
      <c r="O786" s="334" t="s">
        <v>1321</v>
      </c>
      <c r="P786" s="338">
        <v>40786</v>
      </c>
      <c r="Q786" s="339">
        <v>311.33842800000002</v>
      </c>
      <c r="R786" s="339">
        <v>182.59225511740885</v>
      </c>
      <c r="S786" s="334">
        <v>31</v>
      </c>
      <c r="T786" s="336">
        <v>0.16697939264399131</v>
      </c>
      <c r="U786" s="647">
        <v>1.633064211478308</v>
      </c>
      <c r="V786" s="336">
        <v>0.17561992617878142</v>
      </c>
      <c r="W786" s="647">
        <v>1.5113404461526587</v>
      </c>
      <c r="X786" s="336">
        <v>0.27272212399556284</v>
      </c>
      <c r="Y786" s="647">
        <v>1.7693813654336306</v>
      </c>
      <c r="Z786" s="336">
        <v>0.38683978011663278</v>
      </c>
      <c r="AA786" s="647">
        <v>2.0271781207582933</v>
      </c>
      <c r="AB786" s="336">
        <v>4.205819921953538E-2</v>
      </c>
      <c r="AC786" s="340">
        <v>1.4127683518156904</v>
      </c>
      <c r="AD786" s="813">
        <v>12154412000165</v>
      </c>
      <c r="AE786" s="337" t="s">
        <v>1824</v>
      </c>
      <c r="AF786" s="787" t="s">
        <v>1825</v>
      </c>
      <c r="AG786" s="341" t="s">
        <v>1440</v>
      </c>
      <c r="AH786" s="341" t="s">
        <v>1742</v>
      </c>
      <c r="AI786" s="341">
        <v>5000</v>
      </c>
      <c r="AJ786" s="341">
        <v>1000</v>
      </c>
      <c r="AK786" s="341">
        <v>5000</v>
      </c>
      <c r="AL786" s="336">
        <v>1.9574999999999999E-2</v>
      </c>
      <c r="AM786" s="336">
        <v>0</v>
      </c>
      <c r="AN786" s="647" t="s">
        <v>64</v>
      </c>
      <c r="AO786" s="334" t="s">
        <v>1324</v>
      </c>
      <c r="AP786" s="337" t="s">
        <v>1757</v>
      </c>
      <c r="AQ786" s="343" t="s">
        <v>664</v>
      </c>
      <c r="AR786" s="336">
        <v>0</v>
      </c>
      <c r="AS786" s="336">
        <v>0</v>
      </c>
      <c r="AT786" s="336" t="s">
        <v>1418</v>
      </c>
      <c r="AX786" s="192"/>
      <c r="AY786" s="178"/>
      <c r="AZ786" s="178"/>
      <c r="BA786" s="178"/>
      <c r="BB786" s="794"/>
      <c r="BC786" s="178"/>
      <c r="BD786" s="178"/>
      <c r="BE786" s="178"/>
      <c r="BF786" s="178"/>
      <c r="BG786" s="794"/>
      <c r="BH786" s="180"/>
      <c r="BI786" s="193"/>
      <c r="BJ786" s="193"/>
      <c r="BK786" s="193"/>
      <c r="BL786" s="180"/>
      <c r="BM786" s="180"/>
      <c r="BN786" s="180"/>
      <c r="BO786" s="180"/>
      <c r="BP786" s="180"/>
      <c r="BQ786" s="180"/>
      <c r="BR786" s="180"/>
      <c r="BS786" s="180"/>
      <c r="BT786" s="181"/>
      <c r="BU786" s="182"/>
      <c r="BV786" s="183"/>
      <c r="BW786" s="179"/>
    </row>
    <row r="787" spans="2:75" customFormat="1" ht="18.75">
      <c r="B787" s="330" t="s">
        <v>1644</v>
      </c>
      <c r="C787" s="331">
        <v>21940681000148</v>
      </c>
      <c r="D787" s="332" t="s">
        <v>13</v>
      </c>
      <c r="E787" s="332" t="s">
        <v>615</v>
      </c>
      <c r="F787" s="332" t="s">
        <v>619</v>
      </c>
      <c r="G787" s="333" t="s">
        <v>34</v>
      </c>
      <c r="H787" s="333" t="s">
        <v>865</v>
      </c>
      <c r="I787" s="333" t="s">
        <v>34</v>
      </c>
      <c r="J787" s="333" t="s">
        <v>611</v>
      </c>
      <c r="K787" s="334" t="s">
        <v>48</v>
      </c>
      <c r="L787" s="335" t="s">
        <v>1418</v>
      </c>
      <c r="M787" s="335" t="s">
        <v>1418</v>
      </c>
      <c r="N787" s="334">
        <v>406597</v>
      </c>
      <c r="O787" s="334" t="s">
        <v>1321</v>
      </c>
      <c r="P787" s="338">
        <v>42299</v>
      </c>
      <c r="Q787" s="339">
        <v>782.06231300000002</v>
      </c>
      <c r="R787" s="339">
        <v>812.89976861943273</v>
      </c>
      <c r="S787" s="334">
        <v>31</v>
      </c>
      <c r="T787" s="336">
        <v>0.21020165911925592</v>
      </c>
      <c r="U787" s="647">
        <v>2.0557794663494504</v>
      </c>
      <c r="V787" s="336">
        <v>0.21760213810057971</v>
      </c>
      <c r="W787" s="647">
        <v>1.8726286910399415</v>
      </c>
      <c r="X787" s="336">
        <v>0.35956759387324122</v>
      </c>
      <c r="Y787" s="647">
        <v>2.3328221080570337</v>
      </c>
      <c r="Z787" s="336">
        <v>0.55755684955562224</v>
      </c>
      <c r="AA787" s="647">
        <v>2.9217963213537748</v>
      </c>
      <c r="AB787" s="336">
        <v>6.2401121810314673E-2</v>
      </c>
      <c r="AC787" s="340">
        <v>1.6249820799977364</v>
      </c>
      <c r="AD787" s="813">
        <v>15799713000134</v>
      </c>
      <c r="AE787" s="337" t="s">
        <v>1824</v>
      </c>
      <c r="AF787" s="787" t="s">
        <v>1825</v>
      </c>
      <c r="AG787" s="341" t="s">
        <v>1440</v>
      </c>
      <c r="AH787" s="341" t="s">
        <v>1742</v>
      </c>
      <c r="AI787" s="341">
        <v>5000</v>
      </c>
      <c r="AJ787" s="341">
        <v>1000</v>
      </c>
      <c r="AK787" s="341">
        <v>5000</v>
      </c>
      <c r="AL787" s="336">
        <v>1.9599999999999999E-2</v>
      </c>
      <c r="AM787" s="336">
        <v>0</v>
      </c>
      <c r="AN787" s="647" t="s">
        <v>64</v>
      </c>
      <c r="AO787" s="334" t="s">
        <v>1324</v>
      </c>
      <c r="AP787" s="337" t="s">
        <v>1757</v>
      </c>
      <c r="AQ787" s="343" t="s">
        <v>668</v>
      </c>
      <c r="AR787" s="336">
        <v>0</v>
      </c>
      <c r="AS787" s="336">
        <v>0</v>
      </c>
      <c r="AT787" s="336" t="s">
        <v>1418</v>
      </c>
      <c r="AX787" s="192"/>
      <c r="AY787" s="178"/>
      <c r="AZ787" s="178"/>
      <c r="BA787" s="178"/>
      <c r="BB787" s="794"/>
      <c r="BC787" s="178"/>
      <c r="BD787" s="178"/>
      <c r="BE787" s="178"/>
      <c r="BF787" s="178"/>
      <c r="BG787" s="794"/>
      <c r="BH787" s="180"/>
      <c r="BI787" s="193"/>
      <c r="BJ787" s="193"/>
      <c r="BK787" s="193"/>
      <c r="BL787" s="180"/>
      <c r="BM787" s="180"/>
      <c r="BN787" s="180"/>
      <c r="BO787" s="180"/>
      <c r="BP787" s="180"/>
      <c r="BQ787" s="180"/>
      <c r="BR787" s="180"/>
      <c r="BS787" s="180"/>
      <c r="BT787" s="181"/>
      <c r="BU787" s="182"/>
      <c r="BV787" s="183"/>
      <c r="BW787" s="179"/>
    </row>
    <row r="788" spans="2:75" customFormat="1" ht="18.75">
      <c r="B788" s="330" t="s">
        <v>1646</v>
      </c>
      <c r="C788" s="331">
        <v>31006866000133</v>
      </c>
      <c r="D788" s="332" t="s">
        <v>13</v>
      </c>
      <c r="E788" s="332" t="s">
        <v>615</v>
      </c>
      <c r="F788" s="332" t="s">
        <v>619</v>
      </c>
      <c r="G788" s="333" t="s">
        <v>34</v>
      </c>
      <c r="H788" s="333" t="s">
        <v>1337</v>
      </c>
      <c r="I788" s="333" t="s">
        <v>34</v>
      </c>
      <c r="J788" s="333" t="s">
        <v>611</v>
      </c>
      <c r="K788" s="334" t="s">
        <v>48</v>
      </c>
      <c r="L788" s="335" t="s">
        <v>1418</v>
      </c>
      <c r="M788" s="335" t="s">
        <v>1418</v>
      </c>
      <c r="N788" s="334">
        <v>482013</v>
      </c>
      <c r="O788" s="334" t="s">
        <v>1321</v>
      </c>
      <c r="P788" s="338">
        <v>43442</v>
      </c>
      <c r="Q788" s="339">
        <v>253.75357004</v>
      </c>
      <c r="R788" s="339">
        <v>346.27854116980012</v>
      </c>
      <c r="S788" s="334">
        <v>31</v>
      </c>
      <c r="T788" s="336">
        <v>0.14079978874947763</v>
      </c>
      <c r="U788" s="647">
        <v>1.3770267836625296</v>
      </c>
      <c r="V788" s="336">
        <v>0.16267427172144533</v>
      </c>
      <c r="W788" s="647">
        <v>1.3999334343801393</v>
      </c>
      <c r="X788" s="336">
        <v>0.15802066660629421</v>
      </c>
      <c r="Y788" s="647">
        <v>1.0252150384804366</v>
      </c>
      <c r="Z788" s="336">
        <v>0.27353488919108626</v>
      </c>
      <c r="AA788" s="647">
        <v>1.4334201680732794</v>
      </c>
      <c r="AB788" s="336">
        <v>2.130627801495736E-2</v>
      </c>
      <c r="AC788" s="340">
        <v>2.1811805094140877</v>
      </c>
      <c r="AD788" s="813">
        <v>32064861000120</v>
      </c>
      <c r="AE788" s="337" t="s">
        <v>1824</v>
      </c>
      <c r="AF788" s="787" t="s">
        <v>1825</v>
      </c>
      <c r="AG788" s="341" t="s">
        <v>1440</v>
      </c>
      <c r="AH788" s="341" t="s">
        <v>1742</v>
      </c>
      <c r="AI788" s="341">
        <v>20000</v>
      </c>
      <c r="AJ788" s="341">
        <v>1000</v>
      </c>
      <c r="AK788" s="341">
        <v>20000</v>
      </c>
      <c r="AL788" s="336">
        <v>2.5000000000000001E-2</v>
      </c>
      <c r="AM788" s="336">
        <v>0</v>
      </c>
      <c r="AN788" s="647" t="s">
        <v>64</v>
      </c>
      <c r="AO788" s="334" t="s">
        <v>1324</v>
      </c>
      <c r="AP788" s="337" t="s">
        <v>1757</v>
      </c>
      <c r="AQ788" s="343" t="s">
        <v>668</v>
      </c>
      <c r="AR788" s="336">
        <v>0</v>
      </c>
      <c r="AS788" s="336">
        <v>0</v>
      </c>
      <c r="AT788" s="336" t="s">
        <v>1418</v>
      </c>
      <c r="AX788" s="192"/>
      <c r="AY788" s="178"/>
      <c r="AZ788" s="178"/>
      <c r="BA788" s="178"/>
      <c r="BB788" s="794"/>
      <c r="BC788" s="178"/>
      <c r="BD788" s="178"/>
      <c r="BE788" s="178"/>
      <c r="BF788" s="178"/>
      <c r="BG788" s="794"/>
      <c r="BH788" s="180"/>
      <c r="BI788" s="193"/>
      <c r="BJ788" s="193"/>
      <c r="BK788" s="193"/>
      <c r="BL788" s="180"/>
      <c r="BM788" s="180"/>
      <c r="BN788" s="180"/>
      <c r="BO788" s="180"/>
      <c r="BP788" s="180"/>
      <c r="BQ788" s="180"/>
      <c r="BR788" s="180"/>
      <c r="BS788" s="180"/>
      <c r="BT788" s="181"/>
      <c r="BU788" s="182"/>
      <c r="BV788" s="183"/>
      <c r="BW788" s="179"/>
    </row>
    <row r="789" spans="2:75" customFormat="1" ht="18.75">
      <c r="B789" s="330" t="s">
        <v>1647</v>
      </c>
      <c r="C789" s="331">
        <v>27146944000128</v>
      </c>
      <c r="D789" s="332" t="s">
        <v>13</v>
      </c>
      <c r="E789" s="332" t="s">
        <v>615</v>
      </c>
      <c r="F789" s="332" t="s">
        <v>619</v>
      </c>
      <c r="G789" s="333" t="s">
        <v>34</v>
      </c>
      <c r="H789" s="333" t="s">
        <v>1337</v>
      </c>
      <c r="I789" s="333" t="s">
        <v>34</v>
      </c>
      <c r="J789" s="333" t="s">
        <v>611</v>
      </c>
      <c r="K789" s="334" t="s">
        <v>48</v>
      </c>
      <c r="L789" s="335" t="s">
        <v>1418</v>
      </c>
      <c r="M789" s="335" t="s">
        <v>1418</v>
      </c>
      <c r="N789" s="334">
        <v>437190</v>
      </c>
      <c r="O789" s="334" t="s">
        <v>1321</v>
      </c>
      <c r="P789" s="338">
        <v>42824</v>
      </c>
      <c r="Q789" s="339">
        <v>346.95441099999999</v>
      </c>
      <c r="R789" s="339">
        <v>273.14812462448981</v>
      </c>
      <c r="S789" s="334">
        <v>31</v>
      </c>
      <c r="T789" s="336">
        <v>0.13726745359577275</v>
      </c>
      <c r="U789" s="647">
        <v>1.3424804241919275</v>
      </c>
      <c r="V789" s="336">
        <v>0.15213164087580444</v>
      </c>
      <c r="W789" s="647">
        <v>1.3092062330165917</v>
      </c>
      <c r="X789" s="336">
        <v>0.29849924320326759</v>
      </c>
      <c r="Y789" s="647">
        <v>1.936619555399532</v>
      </c>
      <c r="Z789" s="336">
        <v>0.24691208593796499</v>
      </c>
      <c r="AA789" s="647">
        <v>1.2939072042004627</v>
      </c>
      <c r="AB789" s="336">
        <v>3.7014281719064263E-2</v>
      </c>
      <c r="AC789" s="340">
        <v>0.97071200142284741</v>
      </c>
      <c r="AD789" s="813">
        <v>13396543000111</v>
      </c>
      <c r="AE789" s="337" t="s">
        <v>1824</v>
      </c>
      <c r="AF789" s="787" t="s">
        <v>1825</v>
      </c>
      <c r="AG789" s="341" t="s">
        <v>1440</v>
      </c>
      <c r="AH789" s="341" t="s">
        <v>1742</v>
      </c>
      <c r="AI789" s="341">
        <v>1000</v>
      </c>
      <c r="AJ789" s="341">
        <v>100</v>
      </c>
      <c r="AK789" s="341">
        <v>1000</v>
      </c>
      <c r="AL789" s="336">
        <v>2.2000000000000002E-2</v>
      </c>
      <c r="AM789" s="336">
        <v>0</v>
      </c>
      <c r="AN789" s="647" t="s">
        <v>64</v>
      </c>
      <c r="AO789" s="334" t="s">
        <v>1324</v>
      </c>
      <c r="AP789" s="337" t="s">
        <v>1757</v>
      </c>
      <c r="AQ789" s="343" t="s">
        <v>668</v>
      </c>
      <c r="AR789" s="336">
        <v>0</v>
      </c>
      <c r="AS789" s="336">
        <v>0</v>
      </c>
      <c r="AT789" s="336" t="s">
        <v>1418</v>
      </c>
      <c r="AW789" s="192"/>
      <c r="AX789" s="192"/>
      <c r="AY789" s="178"/>
      <c r="AZ789" s="178"/>
      <c r="BA789" s="178"/>
      <c r="BB789" s="794"/>
      <c r="BC789" s="178"/>
      <c r="BD789" s="178"/>
      <c r="BE789" s="178"/>
      <c r="BF789" s="178"/>
      <c r="BG789" s="794"/>
      <c r="BH789" s="180"/>
      <c r="BI789" s="193"/>
      <c r="BJ789" s="193"/>
      <c r="BK789" s="193"/>
      <c r="BL789" s="212"/>
      <c r="BM789" s="180"/>
      <c r="BN789" s="180"/>
      <c r="BO789" s="180"/>
      <c r="BP789" s="180"/>
      <c r="BQ789" s="180"/>
      <c r="BR789" s="180"/>
      <c r="BS789" s="180"/>
      <c r="BT789" s="181"/>
      <c r="BU789" s="182"/>
      <c r="BV789" s="183"/>
      <c r="BW789" s="179"/>
    </row>
    <row r="790" spans="2:75" customFormat="1" ht="18.75">
      <c r="B790" s="330" t="s">
        <v>1652</v>
      </c>
      <c r="C790" s="331">
        <v>30658551000108</v>
      </c>
      <c r="D790" s="332" t="s">
        <v>13</v>
      </c>
      <c r="E790" s="332" t="s">
        <v>615</v>
      </c>
      <c r="F790" s="332" t="s">
        <v>619</v>
      </c>
      <c r="G790" s="333" t="s">
        <v>34</v>
      </c>
      <c r="H790" s="333" t="s">
        <v>865</v>
      </c>
      <c r="I790" s="333" t="s">
        <v>34</v>
      </c>
      <c r="J790" s="333" t="s">
        <v>611</v>
      </c>
      <c r="K790" s="334" t="s">
        <v>48</v>
      </c>
      <c r="L790" s="335" t="s">
        <v>1418</v>
      </c>
      <c r="M790" s="335" t="s">
        <v>1418</v>
      </c>
      <c r="N790" s="334">
        <v>480533</v>
      </c>
      <c r="O790" s="334" t="s">
        <v>1321</v>
      </c>
      <c r="P790" s="338">
        <v>43429</v>
      </c>
      <c r="Q790" s="339">
        <v>79.325197590000002</v>
      </c>
      <c r="R790" s="339">
        <v>85.469716415702749</v>
      </c>
      <c r="S790" s="334">
        <v>31</v>
      </c>
      <c r="T790" s="336">
        <v>0.2062603019718261</v>
      </c>
      <c r="U790" s="647">
        <v>2.017232857691909</v>
      </c>
      <c r="V790" s="336">
        <v>0.22449709124495842</v>
      </c>
      <c r="W790" s="647">
        <v>1.9319649052621179</v>
      </c>
      <c r="X790" s="336">
        <v>0.29799145811597416</v>
      </c>
      <c r="Y790" s="647">
        <v>1.9333251198108861</v>
      </c>
      <c r="Z790" s="336">
        <v>0.40491429449306415</v>
      </c>
      <c r="AA790" s="647">
        <v>2.1218950086548425</v>
      </c>
      <c r="AB790" s="336">
        <v>5.952808013936798E-2</v>
      </c>
      <c r="AC790" s="340">
        <v>1.8192365284476275</v>
      </c>
      <c r="AD790" s="813">
        <v>30586677000114</v>
      </c>
      <c r="AE790" s="337" t="s">
        <v>1824</v>
      </c>
      <c r="AF790" s="787" t="s">
        <v>1825</v>
      </c>
      <c r="AG790" s="341" t="s">
        <v>1440</v>
      </c>
      <c r="AH790" s="341" t="s">
        <v>1742</v>
      </c>
      <c r="AI790" s="341">
        <v>25000</v>
      </c>
      <c r="AJ790" s="341">
        <v>5000</v>
      </c>
      <c r="AK790" s="341">
        <v>10000</v>
      </c>
      <c r="AL790" s="336">
        <v>2.5000000000000001E-2</v>
      </c>
      <c r="AM790" s="336">
        <v>0</v>
      </c>
      <c r="AN790" s="647" t="s">
        <v>64</v>
      </c>
      <c r="AO790" s="334" t="s">
        <v>1324</v>
      </c>
      <c r="AP790" s="337" t="s">
        <v>1757</v>
      </c>
      <c r="AQ790" s="343" t="s">
        <v>664</v>
      </c>
      <c r="AR790" s="336">
        <v>0</v>
      </c>
      <c r="AS790" s="336">
        <v>0</v>
      </c>
      <c r="AT790" s="336" t="s">
        <v>1418</v>
      </c>
      <c r="AX790" s="192"/>
      <c r="AY790" s="178"/>
      <c r="AZ790" s="178"/>
      <c r="BA790" s="178"/>
      <c r="BB790" s="794"/>
      <c r="BC790" s="178"/>
      <c r="BD790" s="178"/>
      <c r="BE790" s="178"/>
      <c r="BF790" s="178"/>
      <c r="BG790" s="794"/>
      <c r="BH790" s="180"/>
      <c r="BI790" s="193"/>
      <c r="BJ790" s="193"/>
      <c r="BK790" s="193"/>
      <c r="BL790" s="180"/>
      <c r="BM790" s="180"/>
      <c r="BN790" s="180"/>
      <c r="BO790" s="180"/>
      <c r="BP790" s="180"/>
      <c r="BQ790" s="180"/>
      <c r="BR790" s="180"/>
      <c r="BS790" s="180"/>
      <c r="BT790" s="181"/>
      <c r="BU790" s="182"/>
      <c r="BV790" s="183"/>
      <c r="BW790" s="179"/>
    </row>
    <row r="791" spans="2:75" customFormat="1" ht="18.75">
      <c r="B791" s="330" t="s">
        <v>1653</v>
      </c>
      <c r="C791" s="331">
        <v>32666390000120</v>
      </c>
      <c r="D791" s="332" t="s">
        <v>13</v>
      </c>
      <c r="E791" s="332" t="s">
        <v>615</v>
      </c>
      <c r="F791" s="332" t="s">
        <v>619</v>
      </c>
      <c r="G791" s="333" t="s">
        <v>34</v>
      </c>
      <c r="H791" s="333" t="s">
        <v>865</v>
      </c>
      <c r="I791" s="333" t="s">
        <v>34</v>
      </c>
      <c r="J791" s="333" t="s">
        <v>611</v>
      </c>
      <c r="K791" s="334" t="s">
        <v>48</v>
      </c>
      <c r="L791" s="335" t="s">
        <v>1418</v>
      </c>
      <c r="M791" s="335" t="s">
        <v>1418</v>
      </c>
      <c r="N791" s="334">
        <v>491004</v>
      </c>
      <c r="O791" s="334" t="s">
        <v>1321</v>
      </c>
      <c r="P791" s="338">
        <v>43558</v>
      </c>
      <c r="Q791" s="339">
        <v>1294.4211971699999</v>
      </c>
      <c r="R791" s="339">
        <v>1296.9980536379192</v>
      </c>
      <c r="S791" s="334">
        <v>31</v>
      </c>
      <c r="T791" s="336">
        <v>0.21283019919493906</v>
      </c>
      <c r="U791" s="647">
        <v>2.0814866788267805</v>
      </c>
      <c r="V791" s="336">
        <v>0.23118264109693842</v>
      </c>
      <c r="W791" s="647">
        <v>1.9894990479754069</v>
      </c>
      <c r="X791" s="336">
        <v>0.30524010604914653</v>
      </c>
      <c r="Y791" s="647">
        <v>1.9803532904251369</v>
      </c>
      <c r="Z791" s="336">
        <v>0.41245657243183054</v>
      </c>
      <c r="AA791" s="647">
        <v>2.1614192292857597</v>
      </c>
      <c r="AB791" s="336">
        <v>5.9585632330137361E-2</v>
      </c>
      <c r="AC791" s="340">
        <v>1.9296800791307622</v>
      </c>
      <c r="AD791" s="813">
        <v>32386241000107</v>
      </c>
      <c r="AE791" s="337" t="s">
        <v>1824</v>
      </c>
      <c r="AF791" s="787" t="s">
        <v>1825</v>
      </c>
      <c r="AG791" s="341" t="s">
        <v>1440</v>
      </c>
      <c r="AH791" s="341" t="s">
        <v>1742</v>
      </c>
      <c r="AI791" s="341">
        <v>1000</v>
      </c>
      <c r="AJ791" s="341">
        <v>100</v>
      </c>
      <c r="AK791" s="341">
        <v>1000</v>
      </c>
      <c r="AL791" s="336">
        <v>2.5000000000000001E-2</v>
      </c>
      <c r="AM791" s="336">
        <v>0</v>
      </c>
      <c r="AN791" s="647" t="s">
        <v>64</v>
      </c>
      <c r="AO791" s="334" t="s">
        <v>1324</v>
      </c>
      <c r="AP791" s="337" t="s">
        <v>1757</v>
      </c>
      <c r="AQ791" s="343" t="s">
        <v>664</v>
      </c>
      <c r="AR791" s="336">
        <v>0</v>
      </c>
      <c r="AS791" s="336">
        <v>0</v>
      </c>
      <c r="AT791" s="336" t="s">
        <v>1418</v>
      </c>
      <c r="AX791" s="192"/>
      <c r="AY791" s="178"/>
      <c r="AZ791" s="178"/>
      <c r="BA791" s="178"/>
      <c r="BB791" s="794"/>
      <c r="BC791" s="178"/>
      <c r="BD791" s="178"/>
      <c r="BE791" s="178"/>
      <c r="BF791" s="178"/>
      <c r="BG791" s="794"/>
      <c r="BH791" s="180"/>
      <c r="BI791" s="193"/>
      <c r="BJ791" s="193"/>
      <c r="BK791" s="193"/>
      <c r="BL791" s="180"/>
      <c r="BM791" s="180"/>
      <c r="BN791" s="180"/>
      <c r="BO791" s="180"/>
      <c r="BP791" s="180"/>
      <c r="BQ791" s="180"/>
      <c r="BR791" s="180"/>
      <c r="BS791" s="180"/>
      <c r="BT791" s="181"/>
      <c r="BU791" s="182"/>
      <c r="BV791" s="183"/>
      <c r="BW791" s="179"/>
    </row>
    <row r="792" spans="2:75" customFormat="1" ht="18.75">
      <c r="B792" s="330" t="s">
        <v>1662</v>
      </c>
      <c r="C792" s="331">
        <v>34887367000190</v>
      </c>
      <c r="D792" s="332" t="s">
        <v>13</v>
      </c>
      <c r="E792" s="332" t="s">
        <v>615</v>
      </c>
      <c r="F792" s="332" t="s">
        <v>619</v>
      </c>
      <c r="G792" s="333" t="s">
        <v>34</v>
      </c>
      <c r="H792" s="333" t="s">
        <v>1337</v>
      </c>
      <c r="I792" s="333" t="s">
        <v>34</v>
      </c>
      <c r="J792" s="333" t="s">
        <v>608</v>
      </c>
      <c r="K792" s="334" t="s">
        <v>48</v>
      </c>
      <c r="L792" s="335" t="s">
        <v>1418</v>
      </c>
      <c r="M792" s="335" t="s">
        <v>1418</v>
      </c>
      <c r="N792" s="334">
        <v>536261</v>
      </c>
      <c r="O792" s="334" t="s">
        <v>1321</v>
      </c>
      <c r="P792" s="338">
        <v>43965</v>
      </c>
      <c r="Q792" s="339">
        <v>123.37407674000001</v>
      </c>
      <c r="R792" s="339">
        <v>188.69105801803201</v>
      </c>
      <c r="S792" s="334">
        <v>31</v>
      </c>
      <c r="T792" s="336">
        <v>0.1180944888709532</v>
      </c>
      <c r="U792" s="647">
        <v>1.1549681687916766</v>
      </c>
      <c r="V792" s="336">
        <v>0.10737363504988795</v>
      </c>
      <c r="W792" s="647">
        <v>0.92403021133337093</v>
      </c>
      <c r="X792" s="336">
        <v>0.16501478069595032</v>
      </c>
      <c r="Y792" s="647">
        <v>1.070591830640341</v>
      </c>
      <c r="Z792" s="336"/>
      <c r="AA792" s="647"/>
      <c r="AB792" s="336">
        <v>3.8045034932616212E-2</v>
      </c>
      <c r="AC792" s="340">
        <v>-0.23203549038159482</v>
      </c>
      <c r="AD792" s="813">
        <v>35927377000175</v>
      </c>
      <c r="AE792" s="337" t="s">
        <v>1824</v>
      </c>
      <c r="AF792" s="787" t="s">
        <v>1825</v>
      </c>
      <c r="AG792" s="341" t="s">
        <v>1440</v>
      </c>
      <c r="AH792" s="341" t="s">
        <v>1742</v>
      </c>
      <c r="AI792" s="341">
        <v>10000</v>
      </c>
      <c r="AJ792" s="341">
        <v>0</v>
      </c>
      <c r="AK792" s="341">
        <v>1000</v>
      </c>
      <c r="AL792" s="336">
        <v>2.5000000000000001E-2</v>
      </c>
      <c r="AM792" s="336">
        <v>0</v>
      </c>
      <c r="AN792" s="647" t="s">
        <v>64</v>
      </c>
      <c r="AO792" s="334" t="s">
        <v>1324</v>
      </c>
      <c r="AP792" s="337" t="s">
        <v>1757</v>
      </c>
      <c r="AQ792" s="343" t="s">
        <v>668</v>
      </c>
      <c r="AR792" s="336">
        <v>0</v>
      </c>
      <c r="AS792" s="336">
        <v>0</v>
      </c>
      <c r="AT792" s="336" t="s">
        <v>1418</v>
      </c>
      <c r="AX792" s="192"/>
      <c r="AY792" s="178"/>
      <c r="AZ792" s="178"/>
      <c r="BA792" s="178"/>
      <c r="BB792" s="794"/>
      <c r="BC792" s="178"/>
      <c r="BD792" s="178"/>
      <c r="BE792" s="178"/>
      <c r="BF792" s="178"/>
      <c r="BG792" s="794"/>
      <c r="BH792" s="180"/>
      <c r="BI792" s="193"/>
      <c r="BJ792" s="193"/>
      <c r="BK792" s="193"/>
      <c r="BL792" s="180"/>
      <c r="BM792" s="180"/>
      <c r="BN792" s="180"/>
      <c r="BO792" s="180"/>
      <c r="BP792" s="180"/>
      <c r="BQ792" s="180"/>
      <c r="BR792" s="180"/>
      <c r="BS792" s="180"/>
      <c r="BT792" s="181"/>
      <c r="BU792" s="182"/>
      <c r="BV792" s="183"/>
      <c r="BW792" s="179"/>
    </row>
    <row r="793" spans="2:75" customFormat="1" ht="18.75">
      <c r="B793" s="330" t="s">
        <v>1665</v>
      </c>
      <c r="C793" s="331">
        <v>34681782000193</v>
      </c>
      <c r="D793" s="332" t="s">
        <v>13</v>
      </c>
      <c r="E793" s="332" t="s">
        <v>615</v>
      </c>
      <c r="F793" s="332" t="s">
        <v>619</v>
      </c>
      <c r="G793" s="333" t="s">
        <v>34</v>
      </c>
      <c r="H793" s="333" t="s">
        <v>1337</v>
      </c>
      <c r="I793" s="333" t="s">
        <v>34</v>
      </c>
      <c r="J793" s="333" t="s">
        <v>611</v>
      </c>
      <c r="K793" s="334" t="s">
        <v>48</v>
      </c>
      <c r="L793" s="335" t="s">
        <v>1418</v>
      </c>
      <c r="M793" s="335" t="s">
        <v>1418</v>
      </c>
      <c r="N793" s="334">
        <v>517951</v>
      </c>
      <c r="O793" s="334" t="s">
        <v>1321</v>
      </c>
      <c r="P793" s="338">
        <v>43818</v>
      </c>
      <c r="Q793" s="339">
        <v>0.46003022999999998</v>
      </c>
      <c r="R793" s="339">
        <v>2.8917755662948199</v>
      </c>
      <c r="S793" s="334">
        <v>31</v>
      </c>
      <c r="T793" s="336">
        <v>7.3588199414034383E-2</v>
      </c>
      <c r="U793" s="647">
        <v>0.7196951249332082</v>
      </c>
      <c r="V793" s="336">
        <v>9.1282231066511565E-2</v>
      </c>
      <c r="W793" s="647">
        <v>0.78555167871685372</v>
      </c>
      <c r="X793" s="336">
        <v>8.490445827367421E-2</v>
      </c>
      <c r="Y793" s="647">
        <v>0.55084774242268875</v>
      </c>
      <c r="Z793" s="336"/>
      <c r="AA793" s="647"/>
      <c r="AB793" s="336">
        <v>4.8198928474610395E-2</v>
      </c>
      <c r="AC793" s="340">
        <v>-0.5170073922634506</v>
      </c>
      <c r="AD793" s="813">
        <v>22354046000141</v>
      </c>
      <c r="AE793" s="337" t="s">
        <v>1824</v>
      </c>
      <c r="AF793" s="787" t="s">
        <v>1825</v>
      </c>
      <c r="AG793" s="341" t="s">
        <v>1440</v>
      </c>
      <c r="AH793" s="341" t="s">
        <v>1742</v>
      </c>
      <c r="AI793" s="341">
        <v>5000</v>
      </c>
      <c r="AJ793" s="341">
        <v>5000</v>
      </c>
      <c r="AK793" s="341">
        <v>5000</v>
      </c>
      <c r="AL793" s="336">
        <v>2.3E-2</v>
      </c>
      <c r="AM793" s="336">
        <v>0</v>
      </c>
      <c r="AN793" s="647" t="s">
        <v>64</v>
      </c>
      <c r="AO793" s="334" t="s">
        <v>1324</v>
      </c>
      <c r="AP793" s="337" t="s">
        <v>1757</v>
      </c>
      <c r="AQ793" s="343" t="s">
        <v>664</v>
      </c>
      <c r="AR793" s="336">
        <v>0</v>
      </c>
      <c r="AS793" s="336">
        <v>0</v>
      </c>
      <c r="AT793" s="336" t="s">
        <v>1418</v>
      </c>
      <c r="AX793" s="192"/>
      <c r="AY793" s="178"/>
      <c r="AZ793" s="178"/>
      <c r="BA793" s="178"/>
      <c r="BB793" s="794"/>
      <c r="BC793" s="178"/>
      <c r="BD793" s="178"/>
      <c r="BE793" s="178"/>
      <c r="BF793" s="178"/>
      <c r="BG793" s="794"/>
      <c r="BH793" s="180"/>
      <c r="BI793" s="193"/>
      <c r="BJ793" s="193"/>
      <c r="BK793" s="193"/>
      <c r="BL793" s="180"/>
      <c r="BM793" s="180"/>
      <c r="BN793" s="180"/>
      <c r="BO793" s="180"/>
      <c r="BP793" s="180"/>
      <c r="BQ793" s="180"/>
      <c r="BR793" s="180"/>
      <c r="BS793" s="180"/>
      <c r="BT793" s="181"/>
      <c r="BU793" s="182"/>
      <c r="BV793" s="183"/>
      <c r="BW793" s="179"/>
    </row>
    <row r="794" spans="2:75" customFormat="1" ht="18.75">
      <c r="B794" s="330" t="s">
        <v>1089</v>
      </c>
      <c r="C794" s="331">
        <v>8771538000101</v>
      </c>
      <c r="D794" s="332" t="s">
        <v>13</v>
      </c>
      <c r="E794" s="332" t="s">
        <v>616</v>
      </c>
      <c r="F794" s="332" t="s">
        <v>619</v>
      </c>
      <c r="G794" s="333" t="s">
        <v>34</v>
      </c>
      <c r="H794" s="333" t="s">
        <v>865</v>
      </c>
      <c r="I794" s="333" t="s">
        <v>34</v>
      </c>
      <c r="J794" s="333" t="s">
        <v>1418</v>
      </c>
      <c r="K794" s="334" t="s">
        <v>48</v>
      </c>
      <c r="L794" s="335" t="s">
        <v>1418</v>
      </c>
      <c r="M794" s="335" t="s">
        <v>34</v>
      </c>
      <c r="N794" s="334">
        <v>198889</v>
      </c>
      <c r="O794" s="334" t="s">
        <v>1321</v>
      </c>
      <c r="P794" s="338">
        <v>39324</v>
      </c>
      <c r="Q794" s="339">
        <v>421.489755</v>
      </c>
      <c r="R794" s="339">
        <v>426.2994718346776</v>
      </c>
      <c r="S794" s="334">
        <v>31</v>
      </c>
      <c r="T794" s="336">
        <v>0.16770839071029409</v>
      </c>
      <c r="U794" s="647">
        <v>1.6401938376762795</v>
      </c>
      <c r="V794" s="336">
        <v>0.18140446630109319</v>
      </c>
      <c r="W794" s="647">
        <v>1.5611207281483521</v>
      </c>
      <c r="X794" s="336">
        <v>0.20664418884366942</v>
      </c>
      <c r="Y794" s="647">
        <v>1.3406773592782872</v>
      </c>
      <c r="Z794" s="336">
        <v>0.33442605571393447</v>
      </c>
      <c r="AA794" s="647">
        <v>1.7525115512949099</v>
      </c>
      <c r="AB794" s="336">
        <v>5.7008393817992116E-2</v>
      </c>
      <c r="AC794" s="340">
        <v>1.1437444303763624</v>
      </c>
      <c r="AD794" s="813">
        <v>8817456000150</v>
      </c>
      <c r="AE794" s="337" t="s">
        <v>1804</v>
      </c>
      <c r="AF794" s="787" t="s">
        <v>1778</v>
      </c>
      <c r="AG794" s="341" t="s">
        <v>59</v>
      </c>
      <c r="AH794" s="341" t="s">
        <v>1742</v>
      </c>
      <c r="AI794" s="341">
        <v>25000</v>
      </c>
      <c r="AJ794" s="341">
        <v>1000</v>
      </c>
      <c r="AK794" s="341">
        <v>1000</v>
      </c>
      <c r="AL794" s="336">
        <v>2.2000000000000002E-2</v>
      </c>
      <c r="AM794" s="336">
        <v>0.2</v>
      </c>
      <c r="AN794" s="647" t="s">
        <v>64</v>
      </c>
      <c r="AO794" s="334" t="s">
        <v>1324</v>
      </c>
      <c r="AP794" s="337" t="s">
        <v>1757</v>
      </c>
      <c r="AQ794" s="343" t="s">
        <v>664</v>
      </c>
      <c r="AR794" s="336">
        <v>5.3333333333333297E-3</v>
      </c>
      <c r="AS794" s="336">
        <v>5.3333333333333297E-3</v>
      </c>
      <c r="AT794" s="336" t="s">
        <v>1418</v>
      </c>
      <c r="AX794" s="192"/>
      <c r="AY794" s="178"/>
      <c r="AZ794" s="178"/>
      <c r="BA794" s="178"/>
      <c r="BB794" s="794"/>
      <c r="BC794" s="178"/>
      <c r="BD794" s="178"/>
      <c r="BE794" s="178"/>
      <c r="BF794" s="178"/>
      <c r="BG794" s="794"/>
      <c r="BH794" s="180"/>
      <c r="BI794" s="193"/>
      <c r="BJ794" s="193"/>
      <c r="BK794" s="193"/>
      <c r="BL794" s="180"/>
      <c r="BM794" s="180"/>
      <c r="BN794" s="180"/>
      <c r="BO794" s="180"/>
      <c r="BP794" s="180"/>
      <c r="BQ794" s="180"/>
      <c r="BR794" s="180"/>
      <c r="BS794" s="180"/>
      <c r="BT794" s="181"/>
      <c r="BU794" s="182"/>
      <c r="BV794" s="183"/>
      <c r="BW794" s="179"/>
    </row>
    <row r="795" spans="2:75" customFormat="1" ht="18.75">
      <c r="B795" s="330" t="s">
        <v>522</v>
      </c>
      <c r="C795" s="331">
        <v>41128407000186</v>
      </c>
      <c r="D795" s="332" t="s">
        <v>13</v>
      </c>
      <c r="E795" s="332" t="s">
        <v>615</v>
      </c>
      <c r="F795" s="332" t="s">
        <v>619</v>
      </c>
      <c r="G795" s="333" t="s">
        <v>34</v>
      </c>
      <c r="H795" s="333" t="s">
        <v>1337</v>
      </c>
      <c r="I795" s="333" t="s">
        <v>34</v>
      </c>
      <c r="J795" s="333" t="s">
        <v>1418</v>
      </c>
      <c r="K795" s="334" t="s">
        <v>48</v>
      </c>
      <c r="L795" s="335" t="s">
        <v>1418</v>
      </c>
      <c r="M795" s="335" t="s">
        <v>34</v>
      </c>
      <c r="N795" s="334">
        <v>592978</v>
      </c>
      <c r="O795" s="334" t="s">
        <v>1321</v>
      </c>
      <c r="P795" s="338">
        <v>44331</v>
      </c>
      <c r="Q795" s="339">
        <v>27.105821039999999</v>
      </c>
      <c r="R795" s="339">
        <v>25.711680228024168</v>
      </c>
      <c r="S795" s="334">
        <v>31</v>
      </c>
      <c r="T795" s="336">
        <v>9.002176795646144E-2</v>
      </c>
      <c r="U795" s="647">
        <v>0.88041599131419568</v>
      </c>
      <c r="V795" s="336">
        <v>0.10662833746768485</v>
      </c>
      <c r="W795" s="647">
        <v>0.91761636977841754</v>
      </c>
      <c r="X795" s="336"/>
      <c r="Y795" s="647"/>
      <c r="Z795" s="336"/>
      <c r="AA795" s="647"/>
      <c r="AB795" s="336">
        <v>4.2517114864410295E-2</v>
      </c>
      <c r="AC795" s="340">
        <v>-0.2251586437580913</v>
      </c>
      <c r="AD795" s="813">
        <v>0</v>
      </c>
      <c r="AE795" s="337" t="s">
        <v>1958</v>
      </c>
      <c r="AF795" s="787" t="s">
        <v>1736</v>
      </c>
      <c r="AG795" s="341" t="s">
        <v>1437</v>
      </c>
      <c r="AH795" s="341" t="s">
        <v>1742</v>
      </c>
      <c r="AI795" s="341">
        <v>500</v>
      </c>
      <c r="AJ795" s="341">
        <v>0</v>
      </c>
      <c r="AK795" s="341">
        <v>500</v>
      </c>
      <c r="AL795" s="336">
        <v>2.5000000000000001E-2</v>
      </c>
      <c r="AM795" s="336">
        <v>0.2</v>
      </c>
      <c r="AN795" s="647" t="s">
        <v>64</v>
      </c>
      <c r="AO795" s="334" t="s">
        <v>1324</v>
      </c>
      <c r="AP795" s="337" t="s">
        <v>1757</v>
      </c>
      <c r="AQ795" s="343" t="s">
        <v>668</v>
      </c>
      <c r="AR795" s="336">
        <v>5.3340000000000002E-3</v>
      </c>
      <c r="AS795" s="336">
        <v>5.3340000000000002E-3</v>
      </c>
      <c r="AT795" s="336" t="s">
        <v>1418</v>
      </c>
      <c r="AX795" s="192"/>
      <c r="AY795" s="178"/>
      <c r="AZ795" s="178"/>
      <c r="BA795" s="178"/>
      <c r="BB795" s="794"/>
      <c r="BC795" s="178"/>
      <c r="BD795" s="178"/>
      <c r="BE795" s="178"/>
      <c r="BF795" s="178"/>
      <c r="BG795" s="794"/>
      <c r="BH795" s="180"/>
      <c r="BI795" s="193"/>
      <c r="BJ795" s="193"/>
      <c r="BK795" s="193"/>
      <c r="BL795" s="180"/>
      <c r="BM795" s="180"/>
      <c r="BN795" s="180"/>
      <c r="BO795" s="180"/>
      <c r="BP795" s="180"/>
      <c r="BQ795" s="180"/>
      <c r="BR795" s="180"/>
      <c r="BS795" s="180"/>
      <c r="BT795" s="181"/>
      <c r="BU795" s="182"/>
      <c r="BV795" s="183"/>
      <c r="BW795" s="179"/>
    </row>
    <row r="796" spans="2:75" customFormat="1" ht="18.75">
      <c r="B796" s="330" t="s">
        <v>1096</v>
      </c>
      <c r="C796" s="331">
        <v>14146726000141</v>
      </c>
      <c r="D796" s="332" t="s">
        <v>13</v>
      </c>
      <c r="E796" s="332" t="s">
        <v>615</v>
      </c>
      <c r="F796" s="332" t="s">
        <v>619</v>
      </c>
      <c r="G796" s="333" t="s">
        <v>34</v>
      </c>
      <c r="H796" s="333" t="s">
        <v>865</v>
      </c>
      <c r="I796" s="333" t="s">
        <v>34</v>
      </c>
      <c r="J796" s="333" t="s">
        <v>1418</v>
      </c>
      <c r="K796" s="334" t="s">
        <v>48</v>
      </c>
      <c r="L796" s="335" t="s">
        <v>1418</v>
      </c>
      <c r="M796" s="335" t="s">
        <v>34</v>
      </c>
      <c r="N796" s="334">
        <v>295906</v>
      </c>
      <c r="O796" s="334" t="s">
        <v>1321</v>
      </c>
      <c r="P796" s="338">
        <v>40932</v>
      </c>
      <c r="Q796" s="339">
        <v>0</v>
      </c>
      <c r="R796" s="339">
        <v>0</v>
      </c>
      <c r="S796" s="334">
        <v>31</v>
      </c>
      <c r="T796" s="336"/>
      <c r="U796" s="647"/>
      <c r="V796" s="336"/>
      <c r="W796" s="647"/>
      <c r="X796" s="336"/>
      <c r="Y796" s="647"/>
      <c r="Z796" s="336"/>
      <c r="AA796" s="647"/>
      <c r="AB796" s="336"/>
      <c r="AC796" s="340"/>
      <c r="AD796" s="813">
        <v>14146709000104</v>
      </c>
      <c r="AE796" s="337" t="s">
        <v>1777</v>
      </c>
      <c r="AF796" s="787" t="s">
        <v>1778</v>
      </c>
      <c r="AG796" s="341" t="s">
        <v>59</v>
      </c>
      <c r="AH796" s="341" t="s">
        <v>1742</v>
      </c>
      <c r="AI796" s="341">
        <v>5000</v>
      </c>
      <c r="AJ796" s="341">
        <v>1000</v>
      </c>
      <c r="AK796" s="341">
        <v>1000</v>
      </c>
      <c r="AL796" s="336">
        <v>1.9E-2</v>
      </c>
      <c r="AM796" s="336">
        <v>0.2</v>
      </c>
      <c r="AN796" s="647" t="s">
        <v>64</v>
      </c>
      <c r="AO796" s="334" t="s">
        <v>1324</v>
      </c>
      <c r="AP796" s="337" t="s">
        <v>1757</v>
      </c>
      <c r="AQ796" s="343" t="s">
        <v>664</v>
      </c>
      <c r="AR796" s="336">
        <v>4.00013333333333E-3</v>
      </c>
      <c r="AS796" s="336">
        <v>4.00013333333333E-3</v>
      </c>
      <c r="AT796" s="336" t="s">
        <v>1418</v>
      </c>
      <c r="AX796" s="192"/>
      <c r="AY796" s="178"/>
      <c r="AZ796" s="178"/>
      <c r="BA796" s="178"/>
      <c r="BB796" s="794"/>
      <c r="BC796" s="178"/>
      <c r="BD796" s="178"/>
      <c r="BE796" s="178"/>
      <c r="BF796" s="178"/>
      <c r="BG796" s="794"/>
      <c r="BH796" s="180"/>
      <c r="BI796" s="193"/>
      <c r="BJ796" s="193"/>
      <c r="BK796" s="193"/>
      <c r="BL796" s="180"/>
      <c r="BM796" s="180"/>
      <c r="BN796" s="180"/>
      <c r="BO796" s="180"/>
      <c r="BP796" s="180"/>
      <c r="BQ796" s="180"/>
      <c r="BR796" s="180"/>
      <c r="BS796" s="180"/>
      <c r="BT796" s="181"/>
      <c r="BU796" s="182"/>
      <c r="BV796" s="183"/>
      <c r="BW796" s="179"/>
    </row>
    <row r="797" spans="2:75" customFormat="1" ht="18.75">
      <c r="B797" s="330" t="s">
        <v>22</v>
      </c>
      <c r="C797" s="331">
        <v>39958357000112</v>
      </c>
      <c r="D797" s="332" t="s">
        <v>13</v>
      </c>
      <c r="E797" s="332" t="s">
        <v>616</v>
      </c>
      <c r="F797" s="332" t="s">
        <v>619</v>
      </c>
      <c r="G797" s="333" t="s">
        <v>34</v>
      </c>
      <c r="H797" s="333" t="s">
        <v>865</v>
      </c>
      <c r="I797" s="333" t="s">
        <v>34</v>
      </c>
      <c r="J797" s="333" t="s">
        <v>611</v>
      </c>
      <c r="K797" s="334" t="s">
        <v>48</v>
      </c>
      <c r="L797" s="335" t="s">
        <v>1418</v>
      </c>
      <c r="M797" s="335" t="s">
        <v>34</v>
      </c>
      <c r="N797" s="334">
        <v>568678</v>
      </c>
      <c r="O797" s="334" t="s">
        <v>1321</v>
      </c>
      <c r="P797" s="338">
        <v>44191</v>
      </c>
      <c r="Q797" s="339">
        <v>159.91110719</v>
      </c>
      <c r="R797" s="339">
        <v>162.41200032349209</v>
      </c>
      <c r="S797" s="334">
        <v>31</v>
      </c>
      <c r="T797" s="336">
        <v>9.5521340345738004E-2</v>
      </c>
      <c r="U797" s="647">
        <v>0.93420199870799481</v>
      </c>
      <c r="V797" s="336">
        <v>9.9565073004779681E-2</v>
      </c>
      <c r="W797" s="647">
        <v>0.85683171112986445</v>
      </c>
      <c r="X797" s="336"/>
      <c r="Y797" s="647"/>
      <c r="Z797" s="336"/>
      <c r="AA797" s="647"/>
      <c r="AB797" s="336">
        <v>5.1517566620283867E-2</v>
      </c>
      <c r="AC797" s="340">
        <v>-0.32292597406439982</v>
      </c>
      <c r="AD797" s="813">
        <v>39913857000138</v>
      </c>
      <c r="AE797" s="337" t="s">
        <v>2050</v>
      </c>
      <c r="AF797" s="787" t="s">
        <v>1755</v>
      </c>
      <c r="AG797" s="341" t="s">
        <v>1436</v>
      </c>
      <c r="AH797" s="341" t="s">
        <v>1742</v>
      </c>
      <c r="AI797" s="341">
        <v>1000</v>
      </c>
      <c r="AJ797" s="341">
        <v>500</v>
      </c>
      <c r="AK797" s="341">
        <v>500</v>
      </c>
      <c r="AL797" s="336">
        <v>1.95E-2</v>
      </c>
      <c r="AM797" s="336">
        <v>0.2</v>
      </c>
      <c r="AN797" s="647" t="s">
        <v>34</v>
      </c>
      <c r="AO797" s="334" t="s">
        <v>1324</v>
      </c>
      <c r="AP797" s="337" t="s">
        <v>1757</v>
      </c>
      <c r="AQ797" s="343" t="s">
        <v>668</v>
      </c>
      <c r="AR797" s="336">
        <v>5.2006500000000002E-3</v>
      </c>
      <c r="AS797" s="336">
        <v>5.2006500000000002E-3</v>
      </c>
      <c r="AT797" s="336" t="s">
        <v>1418</v>
      </c>
      <c r="AX797" s="192"/>
      <c r="AY797" s="178"/>
      <c r="AZ797" s="178"/>
      <c r="BA797" s="178"/>
      <c r="BB797" s="794"/>
      <c r="BC797" s="178"/>
      <c r="BD797" s="178"/>
      <c r="BE797" s="178"/>
      <c r="BF797" s="178"/>
      <c r="BG797" s="794"/>
      <c r="BH797" s="180"/>
      <c r="BI797" s="193"/>
      <c r="BJ797" s="193"/>
      <c r="BK797" s="193"/>
      <c r="BL797" s="180"/>
      <c r="BM797" s="180"/>
      <c r="BN797" s="180"/>
      <c r="BO797" s="180"/>
      <c r="BP797" s="180"/>
      <c r="BQ797" s="180"/>
      <c r="BR797" s="180"/>
      <c r="BS797" s="180"/>
      <c r="BT797" s="181"/>
      <c r="BU797" s="182"/>
      <c r="BV797" s="183"/>
      <c r="BW797" s="179"/>
    </row>
    <row r="798" spans="2:75" customFormat="1" ht="18.75">
      <c r="B798" s="330" t="s">
        <v>23</v>
      </c>
      <c r="C798" s="331">
        <v>39958195000112</v>
      </c>
      <c r="D798" s="332" t="s">
        <v>13</v>
      </c>
      <c r="E798" s="332" t="s">
        <v>616</v>
      </c>
      <c r="F798" s="332" t="s">
        <v>619</v>
      </c>
      <c r="G798" s="333" t="s">
        <v>34</v>
      </c>
      <c r="H798" s="333" t="s">
        <v>1338</v>
      </c>
      <c r="I798" s="333" t="s">
        <v>34</v>
      </c>
      <c r="J798" s="333" t="s">
        <v>611</v>
      </c>
      <c r="K798" s="334" t="s">
        <v>48</v>
      </c>
      <c r="L798" s="335" t="s">
        <v>1418</v>
      </c>
      <c r="M798" s="335" t="s">
        <v>34</v>
      </c>
      <c r="N798" s="334">
        <v>566284</v>
      </c>
      <c r="O798" s="334" t="s">
        <v>1321</v>
      </c>
      <c r="P798" s="338">
        <v>44185</v>
      </c>
      <c r="Q798" s="339">
        <v>518.23489613000004</v>
      </c>
      <c r="R798" s="339">
        <v>567.4990716373411</v>
      </c>
      <c r="S798" s="334">
        <v>31</v>
      </c>
      <c r="T798" s="336">
        <v>9.706551122507312E-2</v>
      </c>
      <c r="U798" s="647">
        <v>0.94930404309514638</v>
      </c>
      <c r="V798" s="336">
        <v>0.10080851006373903</v>
      </c>
      <c r="W798" s="647">
        <v>0.86753241440619588</v>
      </c>
      <c r="X798" s="336"/>
      <c r="Y798" s="647"/>
      <c r="Z798" s="336"/>
      <c r="AA798" s="647"/>
      <c r="AB798" s="336">
        <v>6.6641614601700622E-2</v>
      </c>
      <c r="AC798" s="340">
        <v>-0.23098064798283888</v>
      </c>
      <c r="AD798" s="813">
        <v>39913737000130</v>
      </c>
      <c r="AE798" s="337" t="s">
        <v>2050</v>
      </c>
      <c r="AF798" s="787" t="s">
        <v>1755</v>
      </c>
      <c r="AG798" s="341" t="s">
        <v>1436</v>
      </c>
      <c r="AH798" s="341" t="s">
        <v>1737</v>
      </c>
      <c r="AI798" s="341">
        <v>5000</v>
      </c>
      <c r="AJ798" s="341">
        <v>1000</v>
      </c>
      <c r="AK798" s="341">
        <v>1000</v>
      </c>
      <c r="AL798" s="336">
        <v>1.95E-2</v>
      </c>
      <c r="AM798" s="336">
        <v>0.2</v>
      </c>
      <c r="AN798" s="647" t="s">
        <v>34</v>
      </c>
      <c r="AO798" s="334" t="s">
        <v>1324</v>
      </c>
      <c r="AP798" s="337" t="s">
        <v>1757</v>
      </c>
      <c r="AQ798" s="343" t="s">
        <v>668</v>
      </c>
      <c r="AR798" s="336">
        <v>5.2006500000000002E-3</v>
      </c>
      <c r="AS798" s="336">
        <v>5.2006500000000002E-3</v>
      </c>
      <c r="AT798" s="336" t="s">
        <v>1418</v>
      </c>
      <c r="AX798" s="192"/>
      <c r="AY798" s="178"/>
      <c r="AZ798" s="178"/>
      <c r="BA798" s="178"/>
      <c r="BB798" s="794"/>
      <c r="BC798" s="178"/>
      <c r="BD798" s="178"/>
      <c r="BE798" s="178"/>
      <c r="BF798" s="178"/>
      <c r="BG798" s="794"/>
      <c r="BH798" s="180"/>
      <c r="BI798" s="193"/>
      <c r="BJ798" s="193"/>
      <c r="BK798" s="193"/>
      <c r="BL798" s="180"/>
      <c r="BM798" s="180"/>
      <c r="BN798" s="180"/>
      <c r="BO798" s="180"/>
      <c r="BP798" s="180"/>
      <c r="BQ798" s="180"/>
      <c r="BR798" s="180"/>
      <c r="BS798" s="180"/>
      <c r="BT798" s="181"/>
      <c r="BU798" s="182"/>
      <c r="BV798" s="183"/>
      <c r="BW798" s="179"/>
    </row>
    <row r="799" spans="2:75" customFormat="1" ht="18.75">
      <c r="B799" s="330" t="s">
        <v>1119</v>
      </c>
      <c r="C799" s="331">
        <v>29177015000101</v>
      </c>
      <c r="D799" s="332" t="s">
        <v>13</v>
      </c>
      <c r="E799" s="332" t="s">
        <v>615</v>
      </c>
      <c r="F799" s="332" t="s">
        <v>619</v>
      </c>
      <c r="G799" s="333" t="s">
        <v>34</v>
      </c>
      <c r="H799" s="333" t="s">
        <v>1337</v>
      </c>
      <c r="I799" s="333" t="s">
        <v>34</v>
      </c>
      <c r="J799" s="333" t="s">
        <v>611</v>
      </c>
      <c r="K799" s="334" t="s">
        <v>48</v>
      </c>
      <c r="L799" s="335" t="s">
        <v>1418</v>
      </c>
      <c r="M799" s="335" t="s">
        <v>34</v>
      </c>
      <c r="N799" s="334">
        <v>469777</v>
      </c>
      <c r="O799" s="334" t="s">
        <v>1321</v>
      </c>
      <c r="P799" s="338">
        <v>43217</v>
      </c>
      <c r="Q799" s="339">
        <v>6.6264830400000001</v>
      </c>
      <c r="R799" s="339">
        <v>8.4789505691235032</v>
      </c>
      <c r="S799" s="334">
        <v>31</v>
      </c>
      <c r="T799" s="336">
        <v>8.358299461556129E-2</v>
      </c>
      <c r="U799" s="647">
        <v>0.81744456626378226</v>
      </c>
      <c r="V799" s="336">
        <v>0.10185840115680089</v>
      </c>
      <c r="W799" s="647">
        <v>0.87656751029494206</v>
      </c>
      <c r="X799" s="336">
        <v>9.6665314545274716E-2</v>
      </c>
      <c r="Y799" s="647">
        <v>0.62715046265543284</v>
      </c>
      <c r="Z799" s="336">
        <v>0.10703018205851844</v>
      </c>
      <c r="AA799" s="647">
        <v>0.5608762451069248</v>
      </c>
      <c r="AB799" s="336">
        <v>4.9012700002217593E-2</v>
      </c>
      <c r="AC799" s="340">
        <v>-0.29263909618553174</v>
      </c>
      <c r="AD799" s="813">
        <v>22354046000141</v>
      </c>
      <c r="AE799" s="337" t="s">
        <v>1808</v>
      </c>
      <c r="AF799" s="787" t="s">
        <v>1755</v>
      </c>
      <c r="AG799" s="341" t="s">
        <v>1436</v>
      </c>
      <c r="AH799" s="341" t="s">
        <v>1742</v>
      </c>
      <c r="AI799" s="341">
        <v>5000</v>
      </c>
      <c r="AJ799" s="341">
        <v>5000</v>
      </c>
      <c r="AK799" s="341">
        <v>5000</v>
      </c>
      <c r="AL799" s="336">
        <v>0</v>
      </c>
      <c r="AM799" s="336">
        <v>0</v>
      </c>
      <c r="AN799" s="647" t="s">
        <v>34</v>
      </c>
      <c r="AO799" s="334" t="s">
        <v>1324</v>
      </c>
      <c r="AP799" s="337" t="s">
        <v>1757</v>
      </c>
      <c r="AQ799" s="343" t="s">
        <v>668</v>
      </c>
      <c r="AR799" s="336">
        <v>4.8250000000000003E-3</v>
      </c>
      <c r="AS799" s="336">
        <v>4.8250000000000003E-3</v>
      </c>
      <c r="AT799" s="336" t="s">
        <v>1418</v>
      </c>
      <c r="AX799" s="192"/>
      <c r="AY799" s="178"/>
      <c r="AZ799" s="178"/>
      <c r="BA799" s="178"/>
      <c r="BB799" s="794"/>
      <c r="BC799" s="178"/>
      <c r="BD799" s="178"/>
      <c r="BE799" s="178"/>
      <c r="BF799" s="178"/>
      <c r="BG799" s="794"/>
      <c r="BH799" s="180"/>
      <c r="BI799" s="193"/>
      <c r="BJ799" s="193"/>
      <c r="BK799" s="193"/>
      <c r="BL799" s="180"/>
      <c r="BM799" s="180"/>
      <c r="BN799" s="180"/>
      <c r="BO799" s="180"/>
      <c r="BP799" s="180"/>
      <c r="BQ799" s="180"/>
      <c r="BR799" s="180"/>
      <c r="BS799" s="180"/>
      <c r="BT799" s="181"/>
      <c r="BU799" s="182"/>
      <c r="BV799" s="183"/>
      <c r="BW799" s="179"/>
    </row>
    <row r="800" spans="2:75" customFormat="1" ht="18.75">
      <c r="B800" s="330" t="s">
        <v>327</v>
      </c>
      <c r="C800" s="331">
        <v>22354046000141</v>
      </c>
      <c r="D800" s="332" t="s">
        <v>13</v>
      </c>
      <c r="E800" s="332" t="s">
        <v>615</v>
      </c>
      <c r="F800" s="332" t="s">
        <v>619</v>
      </c>
      <c r="G800" s="333" t="s">
        <v>34</v>
      </c>
      <c r="H800" s="333" t="s">
        <v>1337</v>
      </c>
      <c r="I800" s="333" t="s">
        <v>34</v>
      </c>
      <c r="J800" s="333" t="s">
        <v>611</v>
      </c>
      <c r="K800" s="334" t="s">
        <v>48</v>
      </c>
      <c r="L800" s="335" t="s">
        <v>1418</v>
      </c>
      <c r="M800" s="335" t="s">
        <v>34</v>
      </c>
      <c r="N800" s="334">
        <v>403075</v>
      </c>
      <c r="O800" s="334" t="s">
        <v>1321</v>
      </c>
      <c r="P800" s="338">
        <v>42249</v>
      </c>
      <c r="Q800" s="339">
        <v>118.468948</v>
      </c>
      <c r="R800" s="339">
        <v>186.76698171314743</v>
      </c>
      <c r="S800" s="334">
        <v>31</v>
      </c>
      <c r="T800" s="336">
        <v>8.4531605379248864E-2</v>
      </c>
      <c r="U800" s="647">
        <v>0.82672201220649288</v>
      </c>
      <c r="V800" s="336">
        <v>0.10294847364747239</v>
      </c>
      <c r="W800" s="647">
        <v>0.88594839707833062</v>
      </c>
      <c r="X800" s="336">
        <v>9.789385441254117E-2</v>
      </c>
      <c r="Y800" s="647">
        <v>0.63512105013834985</v>
      </c>
      <c r="Z800" s="336">
        <v>0.10847833124660999</v>
      </c>
      <c r="AA800" s="647">
        <v>0.56846506223635229</v>
      </c>
      <c r="AB800" s="336">
        <v>4.9601877009707494E-2</v>
      </c>
      <c r="AC800" s="340">
        <v>-0.26718665781531514</v>
      </c>
      <c r="AD800" s="813">
        <v>18237547000170</v>
      </c>
      <c r="AE800" s="337" t="s">
        <v>1861</v>
      </c>
      <c r="AF800" s="787" t="s">
        <v>1736</v>
      </c>
      <c r="AG800" s="341" t="s">
        <v>1437</v>
      </c>
      <c r="AH800" s="341" t="s">
        <v>1742</v>
      </c>
      <c r="AI800" s="341">
        <v>50000</v>
      </c>
      <c r="AJ800" s="341">
        <v>5000</v>
      </c>
      <c r="AK800" s="341">
        <v>5000</v>
      </c>
      <c r="AL800" s="336">
        <v>1.9299999999999998E-2</v>
      </c>
      <c r="AM800" s="336">
        <v>0.2</v>
      </c>
      <c r="AN800" s="647" t="s">
        <v>64</v>
      </c>
      <c r="AO800" s="334" t="s">
        <v>1324</v>
      </c>
      <c r="AP800" s="337" t="s">
        <v>1757</v>
      </c>
      <c r="AQ800" s="343" t="s">
        <v>664</v>
      </c>
      <c r="AR800" s="336">
        <v>4.8250000000000003E-3</v>
      </c>
      <c r="AS800" s="336">
        <v>4.8250000000000003E-3</v>
      </c>
      <c r="AT800" s="336" t="s">
        <v>1418</v>
      </c>
      <c r="AX800" s="192"/>
      <c r="AY800" s="178"/>
      <c r="AZ800" s="178"/>
      <c r="BA800" s="178"/>
      <c r="BB800" s="794"/>
      <c r="BC800" s="178"/>
      <c r="BD800" s="178"/>
      <c r="BE800" s="178"/>
      <c r="BF800" s="178"/>
      <c r="BG800" s="794"/>
      <c r="BH800" s="180"/>
      <c r="BI800" s="193"/>
      <c r="BJ800" s="193"/>
      <c r="BK800" s="193"/>
      <c r="BL800" s="180"/>
      <c r="BM800" s="180"/>
      <c r="BN800" s="180"/>
      <c r="BO800" s="180"/>
      <c r="BP800" s="180"/>
      <c r="BQ800" s="180"/>
      <c r="BR800" s="180"/>
      <c r="BS800" s="180"/>
      <c r="BT800" s="181"/>
      <c r="BU800" s="182"/>
      <c r="BV800" s="183"/>
      <c r="BW800" s="179"/>
    </row>
    <row r="801" spans="2:75" customFormat="1" ht="18.75">
      <c r="B801" s="330" t="s">
        <v>328</v>
      </c>
      <c r="C801" s="331">
        <v>34799112000176</v>
      </c>
      <c r="D801" s="332" t="s">
        <v>13</v>
      </c>
      <c r="E801" s="332" t="s">
        <v>615</v>
      </c>
      <c r="F801" s="332" t="s">
        <v>619</v>
      </c>
      <c r="G801" s="333" t="s">
        <v>34</v>
      </c>
      <c r="H801" s="333" t="s">
        <v>865</v>
      </c>
      <c r="I801" s="333" t="s">
        <v>34</v>
      </c>
      <c r="J801" s="333" t="s">
        <v>1418</v>
      </c>
      <c r="K801" s="334" t="s">
        <v>48</v>
      </c>
      <c r="L801" s="335" t="s">
        <v>1418</v>
      </c>
      <c r="M801" s="335" t="s">
        <v>34</v>
      </c>
      <c r="N801" s="334">
        <v>519057</v>
      </c>
      <c r="O801" s="334" t="s">
        <v>1321</v>
      </c>
      <c r="P801" s="338">
        <v>43803</v>
      </c>
      <c r="Q801" s="339">
        <v>0</v>
      </c>
      <c r="R801" s="339">
        <v>0</v>
      </c>
      <c r="S801" s="334">
        <v>31</v>
      </c>
      <c r="T801" s="336"/>
      <c r="U801" s="647"/>
      <c r="V801" s="336"/>
      <c r="W801" s="647"/>
      <c r="X801" s="336"/>
      <c r="Y801" s="647"/>
      <c r="Z801" s="336"/>
      <c r="AA801" s="647"/>
      <c r="AB801" s="336"/>
      <c r="AC801" s="340"/>
      <c r="AD801" s="813">
        <v>34799086000186</v>
      </c>
      <c r="AE801" s="337" t="s">
        <v>2653</v>
      </c>
      <c r="AF801" s="787" t="s">
        <v>1780</v>
      </c>
      <c r="AG801" s="341" t="s">
        <v>719</v>
      </c>
      <c r="AH801" s="341" t="s">
        <v>1742</v>
      </c>
      <c r="AI801" s="341">
        <v>5000</v>
      </c>
      <c r="AJ801" s="341">
        <v>1000</v>
      </c>
      <c r="AK801" s="341">
        <v>1000</v>
      </c>
      <c r="AL801" s="336">
        <v>1.9E-2</v>
      </c>
      <c r="AM801" s="336">
        <v>0.2</v>
      </c>
      <c r="AN801" s="647" t="s">
        <v>2147</v>
      </c>
      <c r="AO801" s="334" t="s">
        <v>1324</v>
      </c>
      <c r="AP801" s="337" t="s">
        <v>1757</v>
      </c>
      <c r="AQ801" s="343" t="s">
        <v>668</v>
      </c>
      <c r="AR801" s="336">
        <v>6.3333333333333297E-3</v>
      </c>
      <c r="AS801" s="336">
        <v>6.3333333333333297E-3</v>
      </c>
      <c r="AT801" s="336" t="s">
        <v>1418</v>
      </c>
      <c r="AX801" s="192"/>
      <c r="AY801" s="178"/>
      <c r="AZ801" s="178"/>
      <c r="BA801" s="178"/>
      <c r="BB801" s="794"/>
      <c r="BC801" s="178"/>
      <c r="BD801" s="178"/>
      <c r="BE801" s="178"/>
      <c r="BF801" s="178"/>
      <c r="BG801" s="794"/>
      <c r="BH801" s="180"/>
      <c r="BI801" s="193"/>
      <c r="BJ801" s="193"/>
      <c r="BK801" s="193"/>
      <c r="BL801" s="180"/>
      <c r="BM801" s="180"/>
      <c r="BN801" s="180"/>
      <c r="BO801" s="180"/>
      <c r="BP801" s="180"/>
      <c r="BQ801" s="180"/>
      <c r="BR801" s="180"/>
      <c r="BS801" s="180"/>
      <c r="BT801" s="181"/>
      <c r="BU801" s="182"/>
      <c r="BV801" s="183"/>
      <c r="BW801" s="179"/>
    </row>
    <row r="802" spans="2:75" customFormat="1" ht="18.75">
      <c r="B802" s="330" t="s">
        <v>336</v>
      </c>
      <c r="C802" s="331">
        <v>31326427000108</v>
      </c>
      <c r="D802" s="332" t="s">
        <v>13</v>
      </c>
      <c r="E802" s="332" t="s">
        <v>615</v>
      </c>
      <c r="F802" s="332" t="s">
        <v>619</v>
      </c>
      <c r="G802" s="333" t="s">
        <v>34</v>
      </c>
      <c r="H802" s="333" t="s">
        <v>1337</v>
      </c>
      <c r="I802" s="333" t="s">
        <v>34</v>
      </c>
      <c r="J802" s="333" t="s">
        <v>1418</v>
      </c>
      <c r="K802" s="334" t="s">
        <v>48</v>
      </c>
      <c r="L802" s="335" t="s">
        <v>1418</v>
      </c>
      <c r="M802" s="335" t="s">
        <v>34</v>
      </c>
      <c r="N802" s="334">
        <v>478288</v>
      </c>
      <c r="O802" s="334" t="s">
        <v>1321</v>
      </c>
      <c r="P802" s="338">
        <v>43397</v>
      </c>
      <c r="Q802" s="339">
        <v>104.35555728999999</v>
      </c>
      <c r="R802" s="339">
        <v>122.87437661191237</v>
      </c>
      <c r="S802" s="334">
        <v>31</v>
      </c>
      <c r="T802" s="336">
        <v>2.6725778064593753E-2</v>
      </c>
      <c r="U802" s="647">
        <v>0.26137903001152524</v>
      </c>
      <c r="V802" s="336">
        <v>5.2730452071453104E-2</v>
      </c>
      <c r="W802" s="647">
        <v>0.45378486766002291</v>
      </c>
      <c r="X802" s="336">
        <v>9.18808729160836E-3</v>
      </c>
      <c r="Y802" s="647">
        <v>5.9610970315022521E-2</v>
      </c>
      <c r="Z802" s="336">
        <v>2.6205626096087675E-2</v>
      </c>
      <c r="AA802" s="647">
        <v>0.13732680710020231</v>
      </c>
      <c r="AB802" s="336">
        <v>4.5193171120395392E-2</v>
      </c>
      <c r="AC802" s="340">
        <v>-1.4044374347292772</v>
      </c>
      <c r="AD802" s="813">
        <v>31120430000170</v>
      </c>
      <c r="AE802" s="337" t="s">
        <v>1979</v>
      </c>
      <c r="AF802" s="787" t="s">
        <v>1755</v>
      </c>
      <c r="AG802" s="341" t="s">
        <v>1436</v>
      </c>
      <c r="AH802" s="341" t="s">
        <v>1742</v>
      </c>
      <c r="AI802" s="341">
        <v>500</v>
      </c>
      <c r="AJ802" s="341">
        <v>100</v>
      </c>
      <c r="AK802" s="341">
        <v>100</v>
      </c>
      <c r="AL802" s="336">
        <v>1.84E-2</v>
      </c>
      <c r="AM802" s="336">
        <v>0.2</v>
      </c>
      <c r="AN802" s="647" t="s">
        <v>34</v>
      </c>
      <c r="AO802" s="334" t="s">
        <v>1324</v>
      </c>
      <c r="AP802" s="337" t="s">
        <v>1757</v>
      </c>
      <c r="AQ802" s="343" t="s">
        <v>664</v>
      </c>
      <c r="AR802" s="336">
        <v>4.9680000000000002E-3</v>
      </c>
      <c r="AS802" s="336">
        <v>4.9680000000000002E-3</v>
      </c>
      <c r="AT802" s="336" t="s">
        <v>1418</v>
      </c>
      <c r="AW802" s="192"/>
      <c r="AX802" s="192"/>
      <c r="AY802" s="178"/>
      <c r="AZ802" s="178"/>
      <c r="BA802" s="178"/>
      <c r="BB802" s="794"/>
      <c r="BC802" s="178"/>
      <c r="BD802" s="178"/>
      <c r="BE802" s="178"/>
      <c r="BF802" s="178"/>
      <c r="BG802" s="794"/>
      <c r="BH802" s="180"/>
      <c r="BI802" s="193"/>
      <c r="BJ802" s="193"/>
      <c r="BK802" s="193"/>
      <c r="BL802" s="212"/>
      <c r="BM802" s="180"/>
      <c r="BN802" s="180"/>
      <c r="BO802" s="180"/>
      <c r="BP802" s="180"/>
      <c r="BQ802" s="180"/>
      <c r="BR802" s="180"/>
      <c r="BS802" s="180"/>
      <c r="BT802" s="181"/>
      <c r="BU802" s="182"/>
      <c r="BV802" s="183"/>
      <c r="BW802" s="179"/>
    </row>
    <row r="803" spans="2:75" customFormat="1" ht="18.75">
      <c r="B803" s="330" t="s">
        <v>363</v>
      </c>
      <c r="C803" s="331">
        <v>10347249000121</v>
      </c>
      <c r="D803" s="332" t="s">
        <v>13</v>
      </c>
      <c r="E803" s="332" t="s">
        <v>615</v>
      </c>
      <c r="F803" s="332" t="s">
        <v>619</v>
      </c>
      <c r="G803" s="333" t="s">
        <v>34</v>
      </c>
      <c r="H803" s="333" t="s">
        <v>865</v>
      </c>
      <c r="I803" s="333" t="s">
        <v>34</v>
      </c>
      <c r="J803" s="333" t="s">
        <v>1418</v>
      </c>
      <c r="K803" s="334" t="s">
        <v>48</v>
      </c>
      <c r="L803" s="335" t="s">
        <v>1418</v>
      </c>
      <c r="M803" s="335" t="s">
        <v>34</v>
      </c>
      <c r="N803" s="334">
        <v>222097</v>
      </c>
      <c r="O803" s="334" t="s">
        <v>1321</v>
      </c>
      <c r="P803" s="338">
        <v>39814</v>
      </c>
      <c r="Q803" s="339">
        <v>1247.701534</v>
      </c>
      <c r="R803" s="339">
        <v>1183.9608411752984</v>
      </c>
      <c r="S803" s="334">
        <v>31</v>
      </c>
      <c r="T803" s="336">
        <v>0.1890639366529403</v>
      </c>
      <c r="U803" s="647">
        <v>1.8490518125634654</v>
      </c>
      <c r="V803" s="336">
        <v>0.18938529854532216</v>
      </c>
      <c r="W803" s="647">
        <v>1.629801741898373</v>
      </c>
      <c r="X803" s="336">
        <v>0.20255929644423643</v>
      </c>
      <c r="Y803" s="647">
        <v>1.3141751731502713</v>
      </c>
      <c r="Z803" s="336">
        <v>0.25782325837330222</v>
      </c>
      <c r="AA803" s="647">
        <v>1.3510856309539567</v>
      </c>
      <c r="AB803" s="336">
        <v>5.9285497129825296E-2</v>
      </c>
      <c r="AC803" s="340">
        <v>1.2344311627850451</v>
      </c>
      <c r="AD803" s="813">
        <v>27249022000146</v>
      </c>
      <c r="AE803" s="337" t="s">
        <v>1824</v>
      </c>
      <c r="AF803" s="787" t="s">
        <v>1825</v>
      </c>
      <c r="AG803" s="341" t="s">
        <v>1440</v>
      </c>
      <c r="AH803" s="341" t="s">
        <v>1742</v>
      </c>
      <c r="AI803" s="341">
        <v>5000</v>
      </c>
      <c r="AJ803" s="341">
        <v>500</v>
      </c>
      <c r="AK803" s="341">
        <v>100</v>
      </c>
      <c r="AL803" s="336">
        <v>0.02</v>
      </c>
      <c r="AM803" s="336">
        <v>0.2</v>
      </c>
      <c r="AN803" s="647" t="s">
        <v>64</v>
      </c>
      <c r="AO803" s="334" t="s">
        <v>1324</v>
      </c>
      <c r="AP803" s="337" t="s">
        <v>1757</v>
      </c>
      <c r="AQ803" s="343" t="s">
        <v>668</v>
      </c>
      <c r="AR803" s="336">
        <v>6.6666666666666697E-3</v>
      </c>
      <c r="AS803" s="336">
        <v>6.6666666666666697E-3</v>
      </c>
      <c r="AT803" s="336" t="s">
        <v>1418</v>
      </c>
      <c r="AX803" s="192"/>
      <c r="AY803" s="178"/>
      <c r="AZ803" s="178"/>
      <c r="BA803" s="178"/>
      <c r="BB803" s="794"/>
      <c r="BC803" s="178"/>
      <c r="BD803" s="178"/>
      <c r="BE803" s="178"/>
      <c r="BF803" s="178"/>
      <c r="BG803" s="794"/>
      <c r="BH803" s="180"/>
      <c r="BI803" s="193"/>
      <c r="BJ803" s="193"/>
      <c r="BK803" s="193"/>
      <c r="BL803" s="180"/>
      <c r="BM803" s="180"/>
      <c r="BN803" s="180"/>
      <c r="BO803" s="180"/>
      <c r="BP803" s="180"/>
      <c r="BQ803" s="180"/>
      <c r="BR803" s="180"/>
      <c r="BS803" s="180"/>
      <c r="BT803" s="181"/>
      <c r="BU803" s="182"/>
      <c r="BV803" s="183"/>
      <c r="BW803" s="179"/>
    </row>
    <row r="804" spans="2:75" customFormat="1" ht="18.75">
      <c r="B804" s="330" t="s">
        <v>368</v>
      </c>
      <c r="C804" s="331">
        <v>11301137000100</v>
      </c>
      <c r="D804" s="332" t="s">
        <v>13</v>
      </c>
      <c r="E804" s="332" t="s">
        <v>615</v>
      </c>
      <c r="F804" s="332" t="s">
        <v>619</v>
      </c>
      <c r="G804" s="333" t="s">
        <v>34</v>
      </c>
      <c r="H804" s="333" t="s">
        <v>1338</v>
      </c>
      <c r="I804" s="333" t="s">
        <v>34</v>
      </c>
      <c r="J804" s="333" t="s">
        <v>1418</v>
      </c>
      <c r="K804" s="334" t="s">
        <v>48</v>
      </c>
      <c r="L804" s="335" t="s">
        <v>1418</v>
      </c>
      <c r="M804" s="335" t="s">
        <v>34</v>
      </c>
      <c r="N804" s="334">
        <v>239372</v>
      </c>
      <c r="O804" s="334" t="s">
        <v>1321</v>
      </c>
      <c r="P804" s="338">
        <v>40125</v>
      </c>
      <c r="Q804" s="339">
        <v>148.45049700000001</v>
      </c>
      <c r="R804" s="339">
        <v>152.83392370967752</v>
      </c>
      <c r="S804" s="334">
        <v>31</v>
      </c>
      <c r="T804" s="336">
        <v>0.18933466908373831</v>
      </c>
      <c r="U804" s="647">
        <v>1.8516995850617484</v>
      </c>
      <c r="V804" s="336">
        <v>0.14183187740259062</v>
      </c>
      <c r="W804" s="647">
        <v>1.2205690865288568</v>
      </c>
      <c r="X804" s="336">
        <v>0.43526106908064621</v>
      </c>
      <c r="Y804" s="647">
        <v>2.8239103357179256</v>
      </c>
      <c r="Z804" s="336">
        <v>0.74352929579462534</v>
      </c>
      <c r="AA804" s="647">
        <v>3.8963581256385855</v>
      </c>
      <c r="AB804" s="336">
        <v>0.18902950347605699</v>
      </c>
      <c r="AC804" s="340">
        <v>0.13558964893950848</v>
      </c>
      <c r="AD804" s="813">
        <v>11286399000135</v>
      </c>
      <c r="AE804" s="337" t="s">
        <v>1833</v>
      </c>
      <c r="AF804" s="787" t="s">
        <v>1834</v>
      </c>
      <c r="AG804" s="341" t="s">
        <v>736</v>
      </c>
      <c r="AH804" s="341" t="s">
        <v>1742</v>
      </c>
      <c r="AI804" s="341">
        <v>500</v>
      </c>
      <c r="AJ804" s="341">
        <v>0</v>
      </c>
      <c r="AK804" s="341">
        <v>500</v>
      </c>
      <c r="AL804" s="336">
        <v>0.02</v>
      </c>
      <c r="AM804" s="336">
        <v>0.2</v>
      </c>
      <c r="AN804" s="647" t="s">
        <v>64</v>
      </c>
      <c r="AO804" s="334" t="s">
        <v>1324</v>
      </c>
      <c r="AP804" s="337" t="s">
        <v>1757</v>
      </c>
      <c r="AQ804" s="343" t="s">
        <v>671</v>
      </c>
      <c r="AR804" s="336">
        <v>4.6666666666666697E-3</v>
      </c>
      <c r="AS804" s="336">
        <v>4.6666666666666697E-3</v>
      </c>
      <c r="AT804" s="336" t="s">
        <v>1418</v>
      </c>
      <c r="AX804" s="192"/>
      <c r="AY804" s="178"/>
      <c r="AZ804" s="178"/>
      <c r="BA804" s="178"/>
      <c r="BB804" s="794"/>
      <c r="BC804" s="178"/>
      <c r="BD804" s="178"/>
      <c r="BE804" s="178"/>
      <c r="BF804" s="178"/>
      <c r="BG804" s="794"/>
      <c r="BH804" s="180"/>
      <c r="BI804" s="193"/>
      <c r="BJ804" s="193"/>
      <c r="BK804" s="193"/>
      <c r="BL804" s="180"/>
      <c r="BM804" s="180"/>
      <c r="BN804" s="180"/>
      <c r="BO804" s="180"/>
      <c r="BP804" s="180"/>
      <c r="BQ804" s="180"/>
      <c r="BR804" s="180"/>
      <c r="BS804" s="180"/>
      <c r="BT804" s="181"/>
      <c r="BU804" s="182"/>
      <c r="BV804" s="183"/>
      <c r="BW804" s="179"/>
    </row>
    <row r="805" spans="2:75" customFormat="1" ht="18.75">
      <c r="B805" s="330" t="s">
        <v>1701</v>
      </c>
      <c r="C805" s="331">
        <v>12808980000132</v>
      </c>
      <c r="D805" s="332" t="s">
        <v>13</v>
      </c>
      <c r="E805" s="332" t="s">
        <v>615</v>
      </c>
      <c r="F805" s="332" t="s">
        <v>619</v>
      </c>
      <c r="G805" s="333" t="s">
        <v>34</v>
      </c>
      <c r="H805" s="333" t="s">
        <v>1338</v>
      </c>
      <c r="I805" s="333" t="s">
        <v>34</v>
      </c>
      <c r="J805" s="333" t="s">
        <v>611</v>
      </c>
      <c r="K805" s="334" t="s">
        <v>48</v>
      </c>
      <c r="L805" s="335" t="s">
        <v>1418</v>
      </c>
      <c r="M805" s="335" t="s">
        <v>1418</v>
      </c>
      <c r="N805" s="334">
        <v>262821</v>
      </c>
      <c r="O805" s="334" t="s">
        <v>1321</v>
      </c>
      <c r="P805" s="338">
        <v>40515</v>
      </c>
      <c r="Q805" s="339">
        <v>19303.445844000002</v>
      </c>
      <c r="R805" s="339">
        <v>16140.111823619965</v>
      </c>
      <c r="S805" s="334">
        <v>31</v>
      </c>
      <c r="T805" s="336">
        <v>0.59912947977126074</v>
      </c>
      <c r="U805" s="647">
        <v>5.8595069485136904</v>
      </c>
      <c r="V805" s="336">
        <v>0.64648693636961796</v>
      </c>
      <c r="W805" s="647">
        <v>5.5635022523017863</v>
      </c>
      <c r="X805" s="336">
        <v>1.0418422135451881</v>
      </c>
      <c r="Y805" s="647">
        <v>6.7593203344183888</v>
      </c>
      <c r="Z805" s="336">
        <v>1.3241318865307732</v>
      </c>
      <c r="AA805" s="647">
        <v>6.9389223325591818</v>
      </c>
      <c r="AB805" s="336">
        <v>0.24885117973243742</v>
      </c>
      <c r="AC805" s="340">
        <v>2.1309342537685123</v>
      </c>
      <c r="AD805" s="813">
        <v>0</v>
      </c>
      <c r="AE805" s="337" t="s">
        <v>1845</v>
      </c>
      <c r="AF805" s="787" t="s">
        <v>1778</v>
      </c>
      <c r="AG805" s="341" t="s">
        <v>59</v>
      </c>
      <c r="AH805" s="341" t="s">
        <v>1812</v>
      </c>
      <c r="AI805" s="341">
        <v>1000000</v>
      </c>
      <c r="AJ805" s="341">
        <v>0</v>
      </c>
      <c r="AK805" s="341">
        <v>0</v>
      </c>
      <c r="AL805" s="336">
        <v>1.3000000000000001E-2</v>
      </c>
      <c r="AM805" s="336">
        <v>0</v>
      </c>
      <c r="AN805" s="647" t="s">
        <v>64</v>
      </c>
      <c r="AO805" s="334" t="s">
        <v>1324</v>
      </c>
      <c r="AP805" s="337" t="s">
        <v>1757</v>
      </c>
      <c r="AQ805" s="343" t="s">
        <v>679</v>
      </c>
      <c r="AR805" s="336">
        <v>0</v>
      </c>
      <c r="AS805" s="336">
        <v>0</v>
      </c>
      <c r="AT805" s="336" t="s">
        <v>1418</v>
      </c>
      <c r="AX805" s="192"/>
      <c r="AY805" s="178"/>
      <c r="AZ805" s="178"/>
      <c r="BA805" s="178"/>
      <c r="BB805" s="794"/>
      <c r="BC805" s="178"/>
      <c r="BD805" s="178"/>
      <c r="BE805" s="178"/>
      <c r="BF805" s="178"/>
      <c r="BG805" s="794"/>
      <c r="BH805" s="180"/>
      <c r="BI805" s="193"/>
      <c r="BJ805" s="193"/>
      <c r="BK805" s="193"/>
      <c r="BL805" s="180"/>
      <c r="BM805" s="180"/>
      <c r="BN805" s="180"/>
      <c r="BO805" s="180"/>
      <c r="BP805" s="180"/>
      <c r="BQ805" s="180"/>
      <c r="BR805" s="180"/>
      <c r="BS805" s="180"/>
      <c r="BT805" s="181"/>
      <c r="BU805" s="182"/>
      <c r="BV805" s="183"/>
      <c r="BW805" s="179"/>
    </row>
    <row r="806" spans="2:75" customFormat="1" ht="18.75">
      <c r="B806" s="330" t="s">
        <v>695</v>
      </c>
      <c r="C806" s="331">
        <v>17797493000135</v>
      </c>
      <c r="D806" s="332" t="s">
        <v>13</v>
      </c>
      <c r="E806" s="332" t="s">
        <v>615</v>
      </c>
      <c r="F806" s="332" t="s">
        <v>619</v>
      </c>
      <c r="G806" s="333" t="s">
        <v>34</v>
      </c>
      <c r="H806" s="333" t="s">
        <v>1337</v>
      </c>
      <c r="I806" s="333" t="s">
        <v>34</v>
      </c>
      <c r="J806" s="333" t="s">
        <v>1418</v>
      </c>
      <c r="K806" s="334" t="s">
        <v>48</v>
      </c>
      <c r="L806" s="335" t="s">
        <v>1418</v>
      </c>
      <c r="M806" s="335" t="s">
        <v>34</v>
      </c>
      <c r="N806" s="334">
        <v>473596</v>
      </c>
      <c r="O806" s="334" t="s">
        <v>1321</v>
      </c>
      <c r="P806" s="338">
        <v>43320</v>
      </c>
      <c r="Q806" s="339">
        <v>21.59029</v>
      </c>
      <c r="R806" s="339">
        <v>28.45513021115535</v>
      </c>
      <c r="S806" s="334">
        <v>31</v>
      </c>
      <c r="T806" s="336">
        <v>0.12409932573784599</v>
      </c>
      <c r="U806" s="647">
        <v>1.2136956801798373</v>
      </c>
      <c r="V806" s="336">
        <v>0.12216578158934666</v>
      </c>
      <c r="W806" s="647">
        <v>1.0513276646288621</v>
      </c>
      <c r="X806" s="336">
        <v>6.0534056596913022E-2</v>
      </c>
      <c r="Y806" s="647">
        <v>0.39273613063539087</v>
      </c>
      <c r="Z806" s="336">
        <v>8.9042810876020839E-2</v>
      </c>
      <c r="AA806" s="647">
        <v>0.46661601856010082</v>
      </c>
      <c r="AB806" s="336">
        <v>2.6973520053610877E-2</v>
      </c>
      <c r="AC806" s="340">
        <v>0.22111864489431982</v>
      </c>
      <c r="AD806" s="813">
        <v>0</v>
      </c>
      <c r="AE806" s="337" t="s">
        <v>1770</v>
      </c>
      <c r="AF806" s="787" t="s">
        <v>1771</v>
      </c>
      <c r="AG806" s="341" t="s">
        <v>719</v>
      </c>
      <c r="AH806" s="341" t="s">
        <v>1742</v>
      </c>
      <c r="AI806" s="341">
        <v>1000</v>
      </c>
      <c r="AJ806" s="341">
        <v>1000</v>
      </c>
      <c r="AK806" s="341">
        <v>1000</v>
      </c>
      <c r="AL806" s="336">
        <v>0.02</v>
      </c>
      <c r="AM806" s="336">
        <v>0.2</v>
      </c>
      <c r="AN806" s="647" t="s">
        <v>64</v>
      </c>
      <c r="AO806" s="334" t="s">
        <v>1324</v>
      </c>
      <c r="AP806" s="337" t="s">
        <v>1757</v>
      </c>
      <c r="AQ806" s="343" t="s">
        <v>664</v>
      </c>
      <c r="AR806" s="336">
        <v>7.1999999999999998E-3</v>
      </c>
      <c r="AS806" s="336">
        <v>7.1999999999999998E-3</v>
      </c>
      <c r="AT806" s="336" t="s">
        <v>1418</v>
      </c>
      <c r="AX806" s="192"/>
      <c r="AY806" s="178"/>
      <c r="AZ806" s="178"/>
      <c r="BA806" s="178"/>
      <c r="BB806" s="794"/>
      <c r="BC806" s="178"/>
      <c r="BD806" s="178"/>
      <c r="BE806" s="178"/>
      <c r="BF806" s="178"/>
      <c r="BG806" s="794"/>
      <c r="BH806" s="180"/>
      <c r="BI806" s="193"/>
      <c r="BJ806" s="193"/>
      <c r="BK806" s="193"/>
      <c r="BL806" s="180"/>
      <c r="BM806" s="180"/>
      <c r="BN806" s="180"/>
      <c r="BO806" s="180"/>
      <c r="BP806" s="180"/>
      <c r="BQ806" s="180"/>
      <c r="BR806" s="180"/>
      <c r="BS806" s="180"/>
      <c r="BT806" s="181"/>
      <c r="BU806" s="182"/>
      <c r="BV806" s="183"/>
      <c r="BW806" s="179"/>
    </row>
    <row r="807" spans="2:75" customFormat="1" ht="18.75">
      <c r="B807" s="330" t="s">
        <v>407</v>
      </c>
      <c r="C807" s="331">
        <v>28581175000159</v>
      </c>
      <c r="D807" s="332" t="s">
        <v>13</v>
      </c>
      <c r="E807" s="332" t="s">
        <v>615</v>
      </c>
      <c r="F807" s="332" t="s">
        <v>619</v>
      </c>
      <c r="G807" s="333" t="s">
        <v>34</v>
      </c>
      <c r="H807" s="333" t="s">
        <v>1338</v>
      </c>
      <c r="I807" s="333" t="s">
        <v>34</v>
      </c>
      <c r="J807" s="333" t="s">
        <v>1418</v>
      </c>
      <c r="K807" s="334" t="s">
        <v>48</v>
      </c>
      <c r="L807" s="335" t="s">
        <v>1418</v>
      </c>
      <c r="M807" s="335" t="s">
        <v>34</v>
      </c>
      <c r="N807" s="334">
        <v>464074</v>
      </c>
      <c r="O807" s="334" t="s">
        <v>1321</v>
      </c>
      <c r="P807" s="338">
        <v>43223</v>
      </c>
      <c r="Q807" s="339">
        <v>0</v>
      </c>
      <c r="R807" s="339">
        <v>0</v>
      </c>
      <c r="S807" s="334">
        <v>31</v>
      </c>
      <c r="T807" s="336"/>
      <c r="U807" s="647"/>
      <c r="V807" s="336"/>
      <c r="W807" s="647"/>
      <c r="X807" s="336"/>
      <c r="Y807" s="647"/>
      <c r="Z807" s="336"/>
      <c r="AA807" s="647"/>
      <c r="AB807" s="336"/>
      <c r="AC807" s="340"/>
      <c r="AD807" s="813">
        <v>28653777000174</v>
      </c>
      <c r="AE807" s="337" t="s">
        <v>2067</v>
      </c>
      <c r="AF807" s="787" t="s">
        <v>1778</v>
      </c>
      <c r="AG807" s="341" t="s">
        <v>59</v>
      </c>
      <c r="AH807" s="341" t="s">
        <v>1742</v>
      </c>
      <c r="AI807" s="341">
        <v>500</v>
      </c>
      <c r="AJ807" s="341">
        <v>100</v>
      </c>
      <c r="AK807" s="341">
        <v>100</v>
      </c>
      <c r="AL807" s="336">
        <v>1.3999999999999999E-2</v>
      </c>
      <c r="AM807" s="336">
        <v>0.2</v>
      </c>
      <c r="AN807" s="647" t="s">
        <v>64</v>
      </c>
      <c r="AO807" s="334" t="s">
        <v>1324</v>
      </c>
      <c r="AP807" s="337" t="s">
        <v>1757</v>
      </c>
      <c r="AQ807" s="343" t="s">
        <v>664</v>
      </c>
      <c r="AR807" s="336">
        <v>3.7333333333333298E-3</v>
      </c>
      <c r="AS807" s="336">
        <v>3.7333333333333298E-3</v>
      </c>
      <c r="AT807" s="336" t="s">
        <v>1418</v>
      </c>
      <c r="AX807" s="192"/>
      <c r="AY807" s="178"/>
      <c r="AZ807" s="178"/>
      <c r="BA807" s="178"/>
      <c r="BB807" s="794"/>
      <c r="BC807" s="178"/>
      <c r="BD807" s="178"/>
      <c r="BE807" s="178"/>
      <c r="BF807" s="178"/>
      <c r="BG807" s="794"/>
      <c r="BH807" s="180"/>
      <c r="BI807" s="193"/>
      <c r="BJ807" s="193"/>
      <c r="BK807" s="193"/>
      <c r="BL807" s="180"/>
      <c r="BM807" s="180"/>
      <c r="BN807" s="180"/>
      <c r="BO807" s="180"/>
      <c r="BP807" s="180"/>
      <c r="BQ807" s="180"/>
      <c r="BR807" s="180"/>
      <c r="BS807" s="180"/>
      <c r="BT807" s="181"/>
      <c r="BU807" s="182"/>
      <c r="BV807" s="183"/>
      <c r="BW807" s="179"/>
    </row>
    <row r="808" spans="2:75" customFormat="1" ht="18.75">
      <c r="B808" s="330" t="s">
        <v>413</v>
      </c>
      <c r="C808" s="331">
        <v>26277600000195</v>
      </c>
      <c r="D808" s="332" t="s">
        <v>13</v>
      </c>
      <c r="E808" s="332" t="s">
        <v>615</v>
      </c>
      <c r="F808" s="332" t="s">
        <v>619</v>
      </c>
      <c r="G808" s="333" t="s">
        <v>34</v>
      </c>
      <c r="H808" s="333" t="s">
        <v>1337</v>
      </c>
      <c r="I808" s="333" t="s">
        <v>34</v>
      </c>
      <c r="J808" s="333" t="s">
        <v>1418</v>
      </c>
      <c r="K808" s="334" t="s">
        <v>48</v>
      </c>
      <c r="L808" s="335" t="s">
        <v>1418</v>
      </c>
      <c r="M808" s="335" t="s">
        <v>34</v>
      </c>
      <c r="N808" s="334">
        <v>441465</v>
      </c>
      <c r="O808" s="334" t="s">
        <v>1321</v>
      </c>
      <c r="P808" s="338">
        <v>42890</v>
      </c>
      <c r="Q808" s="339">
        <v>296.90942100000001</v>
      </c>
      <c r="R808" s="339">
        <v>347.52016745199978</v>
      </c>
      <c r="S808" s="334">
        <v>31</v>
      </c>
      <c r="T808" s="336">
        <v>0.15414876905145825</v>
      </c>
      <c r="U808" s="647">
        <v>1.5075802708067285</v>
      </c>
      <c r="V808" s="336">
        <v>0.12395695597334533</v>
      </c>
      <c r="W808" s="647">
        <v>1.0667420561022645</v>
      </c>
      <c r="X808" s="336">
        <v>0.22214830772630045</v>
      </c>
      <c r="Y808" s="647">
        <v>1.4412658213967524</v>
      </c>
      <c r="Z808" s="336">
        <v>0.25104648138305308</v>
      </c>
      <c r="AA808" s="647">
        <v>1.315572907728467</v>
      </c>
      <c r="AB808" s="336">
        <v>4.4114307736832475E-2</v>
      </c>
      <c r="AC808" s="340">
        <v>0.17580515220932577</v>
      </c>
      <c r="AD808" s="813">
        <v>26859555000187</v>
      </c>
      <c r="AE808" s="337" t="s">
        <v>1961</v>
      </c>
      <c r="AF808" s="787" t="s">
        <v>1778</v>
      </c>
      <c r="AG808" s="341" t="s">
        <v>59</v>
      </c>
      <c r="AH808" s="341" t="s">
        <v>1742</v>
      </c>
      <c r="AI808" s="341">
        <v>500</v>
      </c>
      <c r="AJ808" s="341">
        <v>100</v>
      </c>
      <c r="AK808" s="341">
        <v>500</v>
      </c>
      <c r="AL808" s="336">
        <v>2.5000000000000001E-2</v>
      </c>
      <c r="AM808" s="336">
        <v>0.2</v>
      </c>
      <c r="AN808" s="647" t="s">
        <v>64</v>
      </c>
      <c r="AO808" s="334" t="s">
        <v>1324</v>
      </c>
      <c r="AP808" s="337" t="s">
        <v>1757</v>
      </c>
      <c r="AQ808" s="343" t="s">
        <v>664</v>
      </c>
      <c r="AR808" s="336">
        <v>3.8E-3</v>
      </c>
      <c r="AS808" s="336">
        <v>3.8E-3</v>
      </c>
      <c r="AT808" s="336" t="s">
        <v>1418</v>
      </c>
      <c r="AX808" s="192"/>
      <c r="AY808" s="178"/>
      <c r="AZ808" s="178"/>
      <c r="BA808" s="178"/>
      <c r="BB808" s="794"/>
      <c r="BC808" s="178"/>
      <c r="BD808" s="178"/>
      <c r="BE808" s="178"/>
      <c r="BF808" s="178"/>
      <c r="BG808" s="794"/>
      <c r="BH808" s="180"/>
      <c r="BI808" s="193"/>
      <c r="BJ808" s="193"/>
      <c r="BK808" s="193"/>
      <c r="BL808" s="180"/>
      <c r="BM808" s="180"/>
      <c r="BN808" s="180"/>
      <c r="BO808" s="180"/>
      <c r="BP808" s="180"/>
      <c r="BQ808" s="180"/>
      <c r="BR808" s="180"/>
      <c r="BS808" s="180"/>
      <c r="BT808" s="181"/>
      <c r="BU808" s="182"/>
      <c r="BV808" s="183"/>
      <c r="BW808" s="179"/>
    </row>
    <row r="809" spans="2:75" customFormat="1" ht="18.75">
      <c r="B809" s="330" t="s">
        <v>1235</v>
      </c>
      <c r="C809" s="331">
        <v>26882932000107</v>
      </c>
      <c r="D809" s="332" t="s">
        <v>13</v>
      </c>
      <c r="E809" s="332" t="s">
        <v>615</v>
      </c>
      <c r="F809" s="332" t="s">
        <v>619</v>
      </c>
      <c r="G809" s="333" t="s">
        <v>34</v>
      </c>
      <c r="H809" s="333" t="s">
        <v>1337</v>
      </c>
      <c r="I809" s="333" t="s">
        <v>34</v>
      </c>
      <c r="J809" s="333" t="s">
        <v>1418</v>
      </c>
      <c r="K809" s="334" t="s">
        <v>48</v>
      </c>
      <c r="L809" s="335" t="s">
        <v>1418</v>
      </c>
      <c r="M809" s="335" t="s">
        <v>34</v>
      </c>
      <c r="N809" s="334">
        <v>442011</v>
      </c>
      <c r="O809" s="334" t="s">
        <v>1321</v>
      </c>
      <c r="P809" s="338">
        <v>42893</v>
      </c>
      <c r="Q809" s="339">
        <v>0</v>
      </c>
      <c r="R809" s="339">
        <v>0</v>
      </c>
      <c r="S809" s="334">
        <v>31</v>
      </c>
      <c r="T809" s="336"/>
      <c r="U809" s="647"/>
      <c r="V809" s="336"/>
      <c r="W809" s="647"/>
      <c r="X809" s="336"/>
      <c r="Y809" s="647"/>
      <c r="Z809" s="336"/>
      <c r="AA809" s="647"/>
      <c r="AB809" s="336"/>
      <c r="AC809" s="340"/>
      <c r="AD809" s="813">
        <v>26277600000195</v>
      </c>
      <c r="AE809" s="337" t="s">
        <v>1808</v>
      </c>
      <c r="AF809" s="787" t="s">
        <v>1755</v>
      </c>
      <c r="AG809" s="341" t="s">
        <v>1436</v>
      </c>
      <c r="AH809" s="341" t="s">
        <v>1742</v>
      </c>
      <c r="AI809" s="341">
        <v>5000</v>
      </c>
      <c r="AJ809" s="341">
        <v>5000</v>
      </c>
      <c r="AK809" s="341">
        <v>5000</v>
      </c>
      <c r="AL809" s="336">
        <v>0</v>
      </c>
      <c r="AM809" s="336">
        <v>0</v>
      </c>
      <c r="AN809" s="647" t="s">
        <v>34</v>
      </c>
      <c r="AO809" s="334" t="s">
        <v>1324</v>
      </c>
      <c r="AP809" s="337" t="s">
        <v>1757</v>
      </c>
      <c r="AQ809" s="343" t="s">
        <v>664</v>
      </c>
      <c r="AR809" s="336">
        <v>3.8E-3</v>
      </c>
      <c r="AS809" s="336">
        <v>3.8E-3</v>
      </c>
      <c r="AT809" s="336" t="s">
        <v>1418</v>
      </c>
      <c r="AW809" s="192"/>
      <c r="AX809" s="192"/>
      <c r="AY809" s="178"/>
      <c r="AZ809" s="178"/>
      <c r="BA809" s="178"/>
      <c r="BB809" s="794"/>
      <c r="BC809" s="178"/>
      <c r="BD809" s="178"/>
      <c r="BE809" s="178"/>
      <c r="BF809" s="178"/>
      <c r="BG809" s="794"/>
      <c r="BH809" s="180"/>
      <c r="BI809" s="193"/>
      <c r="BJ809" s="193"/>
      <c r="BK809" s="193"/>
      <c r="BL809" s="212"/>
      <c r="BM809" s="180"/>
      <c r="BN809" s="180"/>
      <c r="BO809" s="180"/>
      <c r="BP809" s="180"/>
      <c r="BQ809" s="180"/>
      <c r="BR809" s="180"/>
      <c r="BS809" s="180"/>
      <c r="BT809" s="181"/>
      <c r="BU809" s="182"/>
      <c r="BV809" s="183"/>
      <c r="BW809" s="179"/>
    </row>
    <row r="810" spans="2:75" customFormat="1" ht="18.75">
      <c r="B810" s="330" t="s">
        <v>1244</v>
      </c>
      <c r="C810" s="331">
        <v>38120906000112</v>
      </c>
      <c r="D810" s="332" t="s">
        <v>13</v>
      </c>
      <c r="E810" s="332" t="s">
        <v>615</v>
      </c>
      <c r="F810" s="332" t="s">
        <v>619</v>
      </c>
      <c r="G810" s="333" t="s">
        <v>34</v>
      </c>
      <c r="H810" s="333" t="s">
        <v>1337</v>
      </c>
      <c r="I810" s="333" t="s">
        <v>34</v>
      </c>
      <c r="J810" s="333" t="s">
        <v>1418</v>
      </c>
      <c r="K810" s="334" t="s">
        <v>48</v>
      </c>
      <c r="L810" s="335" t="s">
        <v>1418</v>
      </c>
      <c r="M810" s="335" t="s">
        <v>1415</v>
      </c>
      <c r="N810" s="334">
        <v>560170</v>
      </c>
      <c r="O810" s="334" t="s">
        <v>1321</v>
      </c>
      <c r="P810" s="338">
        <v>44146</v>
      </c>
      <c r="Q810" s="339">
        <v>0</v>
      </c>
      <c r="R810" s="339">
        <v>0</v>
      </c>
      <c r="S810" s="334">
        <v>31</v>
      </c>
      <c r="T810" s="336"/>
      <c r="U810" s="647"/>
      <c r="V810" s="336"/>
      <c r="W810" s="647"/>
      <c r="X810" s="336"/>
      <c r="Y810" s="647"/>
      <c r="Z810" s="336"/>
      <c r="AA810" s="647"/>
      <c r="AB810" s="336"/>
      <c r="AC810" s="340"/>
      <c r="AD810" s="813">
        <v>0</v>
      </c>
      <c r="AE810" s="337" t="s">
        <v>2030</v>
      </c>
      <c r="AF810" s="787" t="s">
        <v>1755</v>
      </c>
      <c r="AG810" s="341" t="s">
        <v>1436</v>
      </c>
      <c r="AH810" s="341" t="s">
        <v>1742</v>
      </c>
      <c r="AI810" s="341">
        <v>1000</v>
      </c>
      <c r="AJ810" s="341">
        <v>100</v>
      </c>
      <c r="AK810" s="341">
        <v>500</v>
      </c>
      <c r="AL810" s="336">
        <v>1.7500000000000002E-2</v>
      </c>
      <c r="AM810" s="336">
        <v>0.2</v>
      </c>
      <c r="AN810" s="647" t="s">
        <v>34</v>
      </c>
      <c r="AO810" s="334" t="s">
        <v>1324</v>
      </c>
      <c r="AP810" s="337" t="s">
        <v>1757</v>
      </c>
      <c r="AQ810" s="343" t="s">
        <v>668</v>
      </c>
      <c r="AR810" s="336">
        <v>3.5000000000000001E-3</v>
      </c>
      <c r="AS810" s="336">
        <v>3.5000000000000001E-3</v>
      </c>
      <c r="AT810" s="336" t="s">
        <v>1418</v>
      </c>
      <c r="AX810" s="192"/>
      <c r="AY810" s="178"/>
      <c r="AZ810" s="178"/>
      <c r="BA810" s="178"/>
      <c r="BB810" s="794"/>
      <c r="BC810" s="178"/>
      <c r="BD810" s="178"/>
      <c r="BE810" s="178"/>
      <c r="BF810" s="178"/>
      <c r="BG810" s="794"/>
      <c r="BH810" s="180"/>
      <c r="BI810" s="193"/>
      <c r="BJ810" s="193"/>
      <c r="BK810" s="193"/>
      <c r="BL810" s="180"/>
      <c r="BM810" s="180"/>
      <c r="BN810" s="180"/>
      <c r="BO810" s="180"/>
      <c r="BP810" s="180"/>
      <c r="BQ810" s="180"/>
      <c r="BR810" s="180"/>
      <c r="BS810" s="180"/>
      <c r="BT810" s="181"/>
      <c r="BU810" s="182"/>
      <c r="BV810" s="183"/>
      <c r="BW810" s="179"/>
    </row>
    <row r="811" spans="2:75" customFormat="1" ht="18.75">
      <c r="B811" s="330" t="s">
        <v>1713</v>
      </c>
      <c r="C811" s="331">
        <v>8815403000109</v>
      </c>
      <c r="D811" s="332" t="s">
        <v>13</v>
      </c>
      <c r="E811" s="332" t="s">
        <v>615</v>
      </c>
      <c r="F811" s="332" t="s">
        <v>619</v>
      </c>
      <c r="G811" s="333" t="s">
        <v>34</v>
      </c>
      <c r="H811" s="333" t="s">
        <v>1338</v>
      </c>
      <c r="I811" s="333" t="s">
        <v>34</v>
      </c>
      <c r="J811" s="333" t="s">
        <v>611</v>
      </c>
      <c r="K811" s="334" t="s">
        <v>48</v>
      </c>
      <c r="L811" s="335" t="s">
        <v>1418</v>
      </c>
      <c r="M811" s="335" t="s">
        <v>1418</v>
      </c>
      <c r="N811" s="334">
        <v>185779</v>
      </c>
      <c r="O811" s="334" t="s">
        <v>1321</v>
      </c>
      <c r="P811" s="338">
        <v>39214</v>
      </c>
      <c r="Q811" s="339">
        <v>8.2335849999999997</v>
      </c>
      <c r="R811" s="339">
        <v>10.190305365853659</v>
      </c>
      <c r="S811" s="334">
        <v>31</v>
      </c>
      <c r="T811" s="336">
        <v>0.15803378477348029</v>
      </c>
      <c r="U811" s="647">
        <v>1.5455758583831638</v>
      </c>
      <c r="V811" s="336">
        <v>0.20815721062309889</v>
      </c>
      <c r="W811" s="647">
        <v>1.7913480458518554</v>
      </c>
      <c r="X811" s="336">
        <v>0.23379711014989479</v>
      </c>
      <c r="Y811" s="647">
        <v>1.5168415526060812</v>
      </c>
      <c r="Z811" s="336">
        <v>8.2556989238494083E-2</v>
      </c>
      <c r="AA811" s="647">
        <v>0.43262800493138132</v>
      </c>
      <c r="AB811" s="336">
        <v>6.7113634618601259E-2</v>
      </c>
      <c r="AC811" s="340">
        <v>1.3701504583772</v>
      </c>
      <c r="AD811" s="813">
        <v>9489380000144</v>
      </c>
      <c r="AE811" s="337" t="s">
        <v>1798</v>
      </c>
      <c r="AF811" s="787" t="s">
        <v>1778</v>
      </c>
      <c r="AG811" s="341" t="s">
        <v>59</v>
      </c>
      <c r="AH811" s="341" t="s">
        <v>1742</v>
      </c>
      <c r="AI811" s="341">
        <v>10000</v>
      </c>
      <c r="AJ811" s="341">
        <v>5000</v>
      </c>
      <c r="AK811" s="341">
        <v>10000</v>
      </c>
      <c r="AL811" s="336">
        <v>2.5000000000000001E-2</v>
      </c>
      <c r="AM811" s="336">
        <v>0.2</v>
      </c>
      <c r="AN811" s="647" t="s">
        <v>64</v>
      </c>
      <c r="AO811" s="334" t="s">
        <v>1324</v>
      </c>
      <c r="AP811" s="337" t="s">
        <v>1757</v>
      </c>
      <c r="AQ811" s="343" t="s">
        <v>664</v>
      </c>
      <c r="AR811" s="336">
        <v>4.7375000000000004E-3</v>
      </c>
      <c r="AS811" s="336">
        <v>4.7375000000000004E-3</v>
      </c>
      <c r="AT811" s="336" t="s">
        <v>1418</v>
      </c>
      <c r="AX811" s="192"/>
      <c r="AY811" s="178"/>
      <c r="AZ811" s="178"/>
      <c r="BA811" s="178"/>
      <c r="BB811" s="794"/>
      <c r="BC811" s="178"/>
      <c r="BD811" s="178"/>
      <c r="BE811" s="178"/>
      <c r="BF811" s="178"/>
      <c r="BG811" s="794"/>
      <c r="BH811" s="180"/>
      <c r="BI811" s="193"/>
      <c r="BJ811" s="193"/>
      <c r="BK811" s="193"/>
      <c r="BL811" s="180"/>
      <c r="BM811" s="180"/>
      <c r="BN811" s="180"/>
      <c r="BO811" s="180"/>
      <c r="BP811" s="180"/>
      <c r="BQ811" s="180"/>
      <c r="BR811" s="180"/>
      <c r="BS811" s="180"/>
      <c r="BT811" s="181"/>
      <c r="BU811" s="182"/>
      <c r="BV811" s="183"/>
      <c r="BW811" s="179"/>
    </row>
    <row r="812" spans="2:75" customFormat="1" ht="18.75">
      <c r="B812" s="330" t="s">
        <v>430</v>
      </c>
      <c r="C812" s="331">
        <v>24572582000149</v>
      </c>
      <c r="D812" s="332" t="s">
        <v>13</v>
      </c>
      <c r="E812" s="332" t="s">
        <v>615</v>
      </c>
      <c r="F812" s="332" t="s">
        <v>619</v>
      </c>
      <c r="G812" s="333" t="s">
        <v>34</v>
      </c>
      <c r="H812" s="333" t="s">
        <v>1337</v>
      </c>
      <c r="I812" s="333" t="s">
        <v>34</v>
      </c>
      <c r="J812" s="333" t="s">
        <v>611</v>
      </c>
      <c r="K812" s="334" t="s">
        <v>48</v>
      </c>
      <c r="L812" s="335" t="s">
        <v>1418</v>
      </c>
      <c r="M812" s="335" t="s">
        <v>34</v>
      </c>
      <c r="N812" s="334">
        <v>421715</v>
      </c>
      <c r="O812" s="334" t="s">
        <v>1321</v>
      </c>
      <c r="P812" s="338">
        <v>42592</v>
      </c>
      <c r="Q812" s="339">
        <v>355.46858900000001</v>
      </c>
      <c r="R812" s="339">
        <v>414.52183044758056</v>
      </c>
      <c r="S812" s="334">
        <v>31</v>
      </c>
      <c r="T812" s="336">
        <v>0.11453595454765275</v>
      </c>
      <c r="U812" s="647">
        <v>1.1201655805400283</v>
      </c>
      <c r="V812" s="336">
        <v>0.11979806481381572</v>
      </c>
      <c r="W812" s="647">
        <v>1.0309516958777352</v>
      </c>
      <c r="X812" s="336">
        <v>8.7819541416193969E-2</v>
      </c>
      <c r="Y812" s="647">
        <v>0.5697603767022168</v>
      </c>
      <c r="Z812" s="336">
        <v>0.16718640604935797</v>
      </c>
      <c r="AA812" s="647">
        <v>0.8761162679011103</v>
      </c>
      <c r="AB812" s="336">
        <v>4.4444496282351198E-2</v>
      </c>
      <c r="AC812" s="340">
        <v>8.0924112715874658E-2</v>
      </c>
      <c r="AD812" s="813">
        <v>24572601000137</v>
      </c>
      <c r="AE812" s="337" t="s">
        <v>1851</v>
      </c>
      <c r="AF812" s="787" t="s">
        <v>1780</v>
      </c>
      <c r="AG812" s="341" t="s">
        <v>719</v>
      </c>
      <c r="AH812" s="341" t="s">
        <v>1742</v>
      </c>
      <c r="AI812" s="341">
        <v>5000</v>
      </c>
      <c r="AJ812" s="341">
        <v>500</v>
      </c>
      <c r="AK812" s="341">
        <v>1000</v>
      </c>
      <c r="AL812" s="336">
        <v>0.02</v>
      </c>
      <c r="AM812" s="336">
        <v>0.2</v>
      </c>
      <c r="AN812" s="647" t="s">
        <v>64</v>
      </c>
      <c r="AO812" s="334" t="s">
        <v>1324</v>
      </c>
      <c r="AP812" s="337" t="s">
        <v>1757</v>
      </c>
      <c r="AQ812" s="343" t="s">
        <v>668</v>
      </c>
      <c r="AR812" s="336">
        <v>5.1840000000000002E-3</v>
      </c>
      <c r="AS812" s="336">
        <v>5.1840000000000002E-3</v>
      </c>
      <c r="AT812" s="336" t="s">
        <v>1418</v>
      </c>
      <c r="AX812" s="192"/>
      <c r="AY812" s="178"/>
      <c r="AZ812" s="178"/>
      <c r="BA812" s="178"/>
      <c r="BB812" s="794"/>
      <c r="BC812" s="178"/>
      <c r="BD812" s="178"/>
      <c r="BE812" s="178"/>
      <c r="BF812" s="178"/>
      <c r="BG812" s="794"/>
      <c r="BH812" s="180"/>
      <c r="BI812" s="193"/>
      <c r="BJ812" s="193"/>
      <c r="BK812" s="193"/>
      <c r="BL812" s="180"/>
      <c r="BM812" s="180"/>
      <c r="BN812" s="180"/>
      <c r="BO812" s="180"/>
      <c r="BP812" s="180"/>
      <c r="BQ812" s="180"/>
      <c r="BR812" s="180"/>
      <c r="BS812" s="180"/>
      <c r="BT812" s="181"/>
      <c r="BU812" s="182"/>
      <c r="BV812" s="183"/>
      <c r="BW812" s="179"/>
    </row>
    <row r="813" spans="2:75" customFormat="1" ht="18.75">
      <c r="B813" s="330" t="s">
        <v>544</v>
      </c>
      <c r="C813" s="331">
        <v>30568854000130</v>
      </c>
      <c r="D813" s="332" t="s">
        <v>13</v>
      </c>
      <c r="E813" s="332" t="s">
        <v>615</v>
      </c>
      <c r="F813" s="332" t="s">
        <v>619</v>
      </c>
      <c r="G813" s="333" t="s">
        <v>34</v>
      </c>
      <c r="H813" s="333" t="s">
        <v>1338</v>
      </c>
      <c r="I813" s="333" t="s">
        <v>34</v>
      </c>
      <c r="J813" s="333" t="s">
        <v>1418</v>
      </c>
      <c r="K813" s="334" t="s">
        <v>48</v>
      </c>
      <c r="L813" s="335" t="s">
        <v>1418</v>
      </c>
      <c r="M813" s="335" t="s">
        <v>1415</v>
      </c>
      <c r="N813" s="334">
        <v>502871</v>
      </c>
      <c r="O813" s="334" t="s">
        <v>1321</v>
      </c>
      <c r="P813" s="338">
        <v>43644</v>
      </c>
      <c r="Q813" s="339">
        <v>0</v>
      </c>
      <c r="R813" s="339">
        <v>0</v>
      </c>
      <c r="S813" s="334">
        <v>31</v>
      </c>
      <c r="T813" s="336"/>
      <c r="U813" s="647"/>
      <c r="V813" s="336"/>
      <c r="W813" s="647"/>
      <c r="X813" s="336"/>
      <c r="Y813" s="647"/>
      <c r="Z813" s="336"/>
      <c r="AA813" s="647"/>
      <c r="AB813" s="336"/>
      <c r="AC813" s="340"/>
      <c r="AD813" s="813">
        <v>0</v>
      </c>
      <c r="AE813" s="337" t="s">
        <v>2009</v>
      </c>
      <c r="AF813" s="787" t="s">
        <v>1755</v>
      </c>
      <c r="AG813" s="341" t="s">
        <v>1436</v>
      </c>
      <c r="AH813" s="341" t="s">
        <v>1742</v>
      </c>
      <c r="AI813" s="341">
        <v>1000</v>
      </c>
      <c r="AJ813" s="341">
        <v>100</v>
      </c>
      <c r="AK813" s="341">
        <v>100</v>
      </c>
      <c r="AL813" s="336">
        <v>1.0500000000000001E-2</v>
      </c>
      <c r="AM813" s="336">
        <v>0.15</v>
      </c>
      <c r="AN813" s="647" t="s">
        <v>2152</v>
      </c>
      <c r="AO813" s="334" t="s">
        <v>1324</v>
      </c>
      <c r="AP813" s="337" t="s">
        <v>1757</v>
      </c>
      <c r="AQ813" s="343" t="s">
        <v>668</v>
      </c>
      <c r="AR813" s="336">
        <v>3.49965E-3</v>
      </c>
      <c r="AS813" s="336">
        <v>3.49965E-3</v>
      </c>
      <c r="AT813" s="336" t="s">
        <v>1418</v>
      </c>
      <c r="AX813" s="192"/>
      <c r="AY813" s="178"/>
      <c r="AZ813" s="178"/>
      <c r="BA813" s="178"/>
      <c r="BB813" s="794"/>
      <c r="BC813" s="178"/>
      <c r="BD813" s="178"/>
      <c r="BE813" s="178"/>
      <c r="BF813" s="178"/>
      <c r="BG813" s="794"/>
      <c r="BH813" s="180"/>
      <c r="BI813" s="193"/>
      <c r="BJ813" s="193"/>
      <c r="BK813" s="193"/>
      <c r="BL813" s="180"/>
      <c r="BM813" s="180"/>
      <c r="BN813" s="180"/>
      <c r="BO813" s="180"/>
      <c r="BP813" s="180"/>
      <c r="BQ813" s="180"/>
      <c r="BR813" s="180"/>
      <c r="BS813" s="180"/>
      <c r="BT813" s="181"/>
      <c r="BU813" s="182"/>
      <c r="BV813" s="183"/>
      <c r="BW813" s="179"/>
    </row>
    <row r="814" spans="2:75" customFormat="1" ht="18.75">
      <c r="B814" s="330" t="s">
        <v>255</v>
      </c>
      <c r="C814" s="331">
        <v>36521802000194</v>
      </c>
      <c r="D814" s="332" t="s">
        <v>13</v>
      </c>
      <c r="E814" s="332" t="s">
        <v>616</v>
      </c>
      <c r="F814" s="332" t="s">
        <v>610</v>
      </c>
      <c r="G814" s="333" t="s">
        <v>34</v>
      </c>
      <c r="H814" s="333" t="s">
        <v>1338</v>
      </c>
      <c r="I814" s="333" t="s">
        <v>34</v>
      </c>
      <c r="J814" s="333" t="s">
        <v>1418</v>
      </c>
      <c r="K814" s="334" t="s">
        <v>48</v>
      </c>
      <c r="L814" s="335" t="s">
        <v>1418</v>
      </c>
      <c r="M814" s="335" t="s">
        <v>34</v>
      </c>
      <c r="N814" s="334">
        <v>539457</v>
      </c>
      <c r="O814" s="334" t="s">
        <v>1321</v>
      </c>
      <c r="P814" s="338">
        <v>43982</v>
      </c>
      <c r="Q814" s="339">
        <v>9.7784534099999991</v>
      </c>
      <c r="R814" s="339">
        <v>6.4338879981927732</v>
      </c>
      <c r="S814" s="334">
        <v>31</v>
      </c>
      <c r="T814" s="336">
        <v>0.25980119089677878</v>
      </c>
      <c r="U814" s="647">
        <v>2.5408645955345119</v>
      </c>
      <c r="V814" s="336">
        <v>0.18479211304254961</v>
      </c>
      <c r="W814" s="647">
        <v>1.5902739549435183</v>
      </c>
      <c r="X814" s="336">
        <v>0.24424877042678039</v>
      </c>
      <c r="Y814" s="647">
        <v>1.5846504001642836</v>
      </c>
      <c r="Z814" s="336"/>
      <c r="AA814" s="647"/>
      <c r="AB814" s="336">
        <v>0.10848857766462625</v>
      </c>
      <c r="AC814" s="340">
        <v>0.63223872164241501</v>
      </c>
      <c r="AD814" s="813">
        <v>36521795000120</v>
      </c>
      <c r="AE814" s="337" t="s">
        <v>1840</v>
      </c>
      <c r="AF814" s="787" t="s">
        <v>1780</v>
      </c>
      <c r="AG814" s="341" t="s">
        <v>719</v>
      </c>
      <c r="AH814" s="341" t="s">
        <v>1737</v>
      </c>
      <c r="AI814" s="341">
        <v>50000</v>
      </c>
      <c r="AJ814" s="341">
        <v>10000</v>
      </c>
      <c r="AK814" s="341">
        <v>20000</v>
      </c>
      <c r="AL814" s="336">
        <v>0.02</v>
      </c>
      <c r="AM814" s="336">
        <v>0.2</v>
      </c>
      <c r="AN814" s="647" t="s">
        <v>64</v>
      </c>
      <c r="AO814" s="334" t="s">
        <v>1324</v>
      </c>
      <c r="AP814" s="337" t="s">
        <v>1757</v>
      </c>
      <c r="AQ814" s="343" t="s">
        <v>664</v>
      </c>
      <c r="AR814" s="336">
        <v>4.0000000000000001E-3</v>
      </c>
      <c r="AS814" s="336">
        <v>4.0000000000000001E-3</v>
      </c>
      <c r="AT814" s="336" t="s">
        <v>1418</v>
      </c>
      <c r="AX814" s="192"/>
      <c r="AY814" s="178"/>
      <c r="AZ814" s="178"/>
      <c r="BA814" s="178"/>
      <c r="BB814" s="794"/>
      <c r="BC814" s="178"/>
      <c r="BD814" s="178"/>
      <c r="BE814" s="178"/>
      <c r="BF814" s="178"/>
      <c r="BG814" s="794"/>
      <c r="BH814" s="180"/>
      <c r="BI814" s="193"/>
      <c r="BJ814" s="193"/>
      <c r="BK814" s="193"/>
      <c r="BL814" s="180"/>
      <c r="BM814" s="180"/>
      <c r="BN814" s="180"/>
      <c r="BO814" s="180"/>
      <c r="BP814" s="180"/>
      <c r="BQ814" s="180"/>
      <c r="BR814" s="180"/>
      <c r="BS814" s="180"/>
      <c r="BT814" s="181"/>
      <c r="BU814" s="182"/>
      <c r="BV814" s="183"/>
      <c r="BW814" s="179"/>
    </row>
    <row r="815" spans="2:75" customFormat="1" ht="18.75">
      <c r="B815" s="330" t="s">
        <v>854</v>
      </c>
      <c r="C815" s="331">
        <v>9518581000122</v>
      </c>
      <c r="D815" s="332" t="s">
        <v>11</v>
      </c>
      <c r="E815" s="332" t="s">
        <v>621</v>
      </c>
      <c r="F815" s="332" t="s">
        <v>672</v>
      </c>
      <c r="G815" s="333" t="s">
        <v>865</v>
      </c>
      <c r="H815" s="333" t="s">
        <v>34</v>
      </c>
      <c r="I815" s="333" t="s">
        <v>1418</v>
      </c>
      <c r="J815" s="333" t="s">
        <v>608</v>
      </c>
      <c r="K815" s="334" t="s">
        <v>48</v>
      </c>
      <c r="L815" s="335" t="s">
        <v>1418</v>
      </c>
      <c r="M815" s="335" t="s">
        <v>34</v>
      </c>
      <c r="N815" s="334">
        <v>212385</v>
      </c>
      <c r="O815" s="334" t="s">
        <v>1321</v>
      </c>
      <c r="P815" s="338">
        <v>39631</v>
      </c>
      <c r="Q815" s="339">
        <v>322.32961799999998</v>
      </c>
      <c r="R815" s="339">
        <v>311.57847950199209</v>
      </c>
      <c r="S815" s="334">
        <v>31</v>
      </c>
      <c r="T815" s="336">
        <v>6.6925923351597527E-2</v>
      </c>
      <c r="U815" s="647">
        <v>0.65453783556786227</v>
      </c>
      <c r="V815" s="336">
        <v>9.1976743625235668E-2</v>
      </c>
      <c r="W815" s="647">
        <v>0.79152847726813069</v>
      </c>
      <c r="X815" s="336">
        <v>0.1108368777067299</v>
      </c>
      <c r="Y815" s="647">
        <v>0.71909349760096763</v>
      </c>
      <c r="Z815" s="336">
        <v>8.5951246442000917E-2</v>
      </c>
      <c r="AA815" s="647">
        <v>0.45041512066467204</v>
      </c>
      <c r="AB815" s="336">
        <v>4.8230288871194509E-2</v>
      </c>
      <c r="AC815" s="340">
        <v>-0.50227129732774545</v>
      </c>
      <c r="AD815" s="813">
        <v>0</v>
      </c>
      <c r="AE815" s="337" t="s">
        <v>1808</v>
      </c>
      <c r="AF815" s="787" t="s">
        <v>1755</v>
      </c>
      <c r="AG815" s="341" t="s">
        <v>1436</v>
      </c>
      <c r="AH815" s="341" t="s">
        <v>1742</v>
      </c>
      <c r="AI815" s="341">
        <v>0</v>
      </c>
      <c r="AJ815" s="341">
        <v>0</v>
      </c>
      <c r="AK815" s="341">
        <v>0</v>
      </c>
      <c r="AL815" s="336">
        <v>4.0000000000000001E-3</v>
      </c>
      <c r="AM815" s="336">
        <v>0</v>
      </c>
      <c r="AN815" s="647" t="s">
        <v>2147</v>
      </c>
      <c r="AO815" s="334" t="s">
        <v>1324</v>
      </c>
      <c r="AP815" s="337" t="s">
        <v>1744</v>
      </c>
      <c r="AQ815" s="343" t="s">
        <v>675</v>
      </c>
      <c r="AR815" s="336">
        <v>3.2000000000000002E-3</v>
      </c>
      <c r="AS815" s="336">
        <v>3.2000000000000002E-3</v>
      </c>
      <c r="AT815" s="336" t="s">
        <v>1418</v>
      </c>
      <c r="AX815" s="192"/>
      <c r="AY815" s="178"/>
      <c r="AZ815" s="178"/>
      <c r="BA815" s="178"/>
      <c r="BB815" s="794"/>
      <c r="BC815" s="178"/>
      <c r="BD815" s="178"/>
      <c r="BE815" s="178"/>
      <c r="BF815" s="178"/>
      <c r="BG815" s="794"/>
      <c r="BH815" s="180"/>
      <c r="BI815" s="193"/>
      <c r="BJ815" s="193"/>
      <c r="BK815" s="193"/>
      <c r="BL815" s="180"/>
      <c r="BM815" s="180"/>
      <c r="BN815" s="180"/>
      <c r="BO815" s="180"/>
      <c r="BP815" s="180"/>
      <c r="BQ815" s="180"/>
      <c r="BR815" s="180"/>
      <c r="BS815" s="180"/>
      <c r="BT815" s="181"/>
      <c r="BU815" s="182"/>
      <c r="BV815" s="183"/>
      <c r="BW815" s="179"/>
    </row>
    <row r="816" spans="2:75" customFormat="1" ht="18.75">
      <c r="B816" s="330" t="s">
        <v>980</v>
      </c>
      <c r="C816" s="331">
        <v>19719727000151</v>
      </c>
      <c r="D816" s="332" t="s">
        <v>11</v>
      </c>
      <c r="E816" s="332" t="s">
        <v>621</v>
      </c>
      <c r="F816" s="332" t="s">
        <v>672</v>
      </c>
      <c r="G816" s="333" t="s">
        <v>738</v>
      </c>
      <c r="H816" s="333" t="s">
        <v>34</v>
      </c>
      <c r="I816" s="333" t="s">
        <v>1418</v>
      </c>
      <c r="J816" s="333" t="s">
        <v>608</v>
      </c>
      <c r="K816" s="334" t="s">
        <v>48</v>
      </c>
      <c r="L816" s="335" t="s">
        <v>1418</v>
      </c>
      <c r="M816" s="335" t="s">
        <v>1415</v>
      </c>
      <c r="N816" s="334">
        <v>367354</v>
      </c>
      <c r="O816" s="334" t="s">
        <v>1321</v>
      </c>
      <c r="P816" s="338">
        <v>41756</v>
      </c>
      <c r="Q816" s="339">
        <v>822.45407899999998</v>
      </c>
      <c r="R816" s="339">
        <v>947.45845783665334</v>
      </c>
      <c r="S816" s="334">
        <v>31</v>
      </c>
      <c r="T816" s="336">
        <v>0.10164009997010637</v>
      </c>
      <c r="U816" s="647">
        <v>0.99404367858820963</v>
      </c>
      <c r="V816" s="336">
        <v>0.14397616405363189</v>
      </c>
      <c r="W816" s="647">
        <v>1.2390222724194191</v>
      </c>
      <c r="X816" s="336">
        <v>0.19658573673460222</v>
      </c>
      <c r="Y816" s="647">
        <v>1.2754195889656019</v>
      </c>
      <c r="Z816" s="336">
        <v>0.24688640598233635</v>
      </c>
      <c r="AA816" s="647">
        <v>1.2937726320936935</v>
      </c>
      <c r="AB816" s="336">
        <v>3.218811722426914E-2</v>
      </c>
      <c r="AC816" s="340">
        <v>0.86288770707060469</v>
      </c>
      <c r="AD816" s="813">
        <v>0</v>
      </c>
      <c r="AE816" s="337" t="s">
        <v>1786</v>
      </c>
      <c r="AF816" s="787" t="s">
        <v>1780</v>
      </c>
      <c r="AG816" s="341" t="s">
        <v>719</v>
      </c>
      <c r="AH816" s="341" t="s">
        <v>1742</v>
      </c>
      <c r="AI816" s="341">
        <v>500</v>
      </c>
      <c r="AJ816" s="341">
        <v>500</v>
      </c>
      <c r="AK816" s="341">
        <v>500</v>
      </c>
      <c r="AL816" s="336">
        <v>4.0000000000000001E-3</v>
      </c>
      <c r="AM816" s="336">
        <v>0</v>
      </c>
      <c r="AN816" s="647" t="s">
        <v>2147</v>
      </c>
      <c r="AO816" s="334" t="s">
        <v>1324</v>
      </c>
      <c r="AP816" s="337" t="s">
        <v>1744</v>
      </c>
      <c r="AQ816" s="343" t="s">
        <v>669</v>
      </c>
      <c r="AR816" s="336">
        <v>6.6666666666666697E-4</v>
      </c>
      <c r="AS816" s="336">
        <v>6.6666666666666697E-4</v>
      </c>
      <c r="AT816" s="336" t="s">
        <v>1418</v>
      </c>
      <c r="AX816" s="192"/>
      <c r="AY816" s="178"/>
      <c r="AZ816" s="178"/>
      <c r="BA816" s="178"/>
      <c r="BB816" s="794"/>
      <c r="BC816" s="178"/>
      <c r="BD816" s="178"/>
      <c r="BE816" s="178"/>
      <c r="BF816" s="178"/>
      <c r="BG816" s="794"/>
      <c r="BH816" s="180"/>
      <c r="BI816" s="193"/>
      <c r="BJ816" s="193"/>
      <c r="BK816" s="193"/>
      <c r="BL816" s="180"/>
      <c r="BM816" s="180"/>
      <c r="BN816" s="180"/>
      <c r="BO816" s="180"/>
      <c r="BP816" s="180"/>
      <c r="BQ816" s="180"/>
      <c r="BR816" s="180"/>
      <c r="BS816" s="180"/>
      <c r="BT816" s="181"/>
      <c r="BU816" s="182"/>
      <c r="BV816" s="183"/>
      <c r="BW816" s="179"/>
    </row>
    <row r="817" spans="2:75" customFormat="1" ht="18.75">
      <c r="B817" s="330" t="s">
        <v>1383</v>
      </c>
      <c r="C817" s="331">
        <v>12682783000110</v>
      </c>
      <c r="D817" s="332" t="s">
        <v>11</v>
      </c>
      <c r="E817" s="332" t="s">
        <v>621</v>
      </c>
      <c r="F817" s="332" t="s">
        <v>672</v>
      </c>
      <c r="G817" s="333" t="s">
        <v>738</v>
      </c>
      <c r="H817" s="333" t="s">
        <v>34</v>
      </c>
      <c r="I817" s="333" t="s">
        <v>1418</v>
      </c>
      <c r="J817" s="333" t="s">
        <v>608</v>
      </c>
      <c r="K817" s="334" t="s">
        <v>48</v>
      </c>
      <c r="L817" s="335" t="s">
        <v>1418</v>
      </c>
      <c r="M817" s="335" t="s">
        <v>34</v>
      </c>
      <c r="N817" s="334">
        <v>263109</v>
      </c>
      <c r="O817" s="334" t="s">
        <v>1321</v>
      </c>
      <c r="P817" s="338">
        <v>40516</v>
      </c>
      <c r="Q817" s="339">
        <v>168.21063599999999</v>
      </c>
      <c r="R817" s="339">
        <v>204.96130777199983</v>
      </c>
      <c r="S817" s="334">
        <v>31</v>
      </c>
      <c r="T817" s="336">
        <v>8.4238292804178272E-2</v>
      </c>
      <c r="U817" s="647">
        <v>0.82385340511947591</v>
      </c>
      <c r="V817" s="336">
        <v>0.11420104425092381</v>
      </c>
      <c r="W817" s="647">
        <v>0.98278515954725421</v>
      </c>
      <c r="X817" s="336">
        <v>0.15579385023999337</v>
      </c>
      <c r="Y817" s="647">
        <v>1.0107677786650229</v>
      </c>
      <c r="Z817" s="336">
        <v>0.21148486017661439</v>
      </c>
      <c r="AA817" s="647">
        <v>1.1082559329663577</v>
      </c>
      <c r="AB817" s="336">
        <v>2.4124408284570343E-2</v>
      </c>
      <c r="AC817" s="340">
        <v>-8.2919718176800633E-2</v>
      </c>
      <c r="AD817" s="813">
        <v>10922432000103</v>
      </c>
      <c r="AE817" s="337" t="s">
        <v>1786</v>
      </c>
      <c r="AF817" s="787" t="s">
        <v>1780</v>
      </c>
      <c r="AG817" s="341" t="s">
        <v>719</v>
      </c>
      <c r="AH817" s="341" t="s">
        <v>1742</v>
      </c>
      <c r="AI817" s="341">
        <v>500</v>
      </c>
      <c r="AJ817" s="341">
        <v>500</v>
      </c>
      <c r="AK817" s="341">
        <v>500</v>
      </c>
      <c r="AL817" s="336">
        <v>7.6E-3</v>
      </c>
      <c r="AM817" s="336">
        <v>0</v>
      </c>
      <c r="AN817" s="647" t="s">
        <v>636</v>
      </c>
      <c r="AO817" s="334" t="s">
        <v>1324</v>
      </c>
      <c r="AP817" s="337" t="s">
        <v>1744</v>
      </c>
      <c r="AQ817" s="343" t="s">
        <v>669</v>
      </c>
      <c r="AR817" s="336">
        <v>1.25E-3</v>
      </c>
      <c r="AS817" s="336">
        <v>1.25E-3</v>
      </c>
      <c r="AT817" s="336" t="s">
        <v>1418</v>
      </c>
      <c r="AX817" s="192"/>
      <c r="AY817" s="178"/>
      <c r="AZ817" s="178"/>
      <c r="BA817" s="178"/>
      <c r="BB817" s="794"/>
      <c r="BC817" s="178"/>
      <c r="BD817" s="178"/>
      <c r="BE817" s="178"/>
      <c r="BF817" s="178"/>
      <c r="BG817" s="794"/>
      <c r="BH817" s="180"/>
      <c r="BI817" s="193"/>
      <c r="BJ817" s="193"/>
      <c r="BK817" s="193"/>
      <c r="BL817" s="180"/>
      <c r="BM817" s="180"/>
      <c r="BN817" s="180"/>
      <c r="BO817" s="180"/>
      <c r="BP817" s="180"/>
      <c r="BQ817" s="180"/>
      <c r="BR817" s="180"/>
      <c r="BS817" s="180"/>
      <c r="BT817" s="181"/>
      <c r="BU817" s="182"/>
      <c r="BV817" s="183"/>
      <c r="BW817" s="179"/>
    </row>
    <row r="818" spans="2:75" customFormat="1" ht="18.75">
      <c r="B818" s="330" t="s">
        <v>1074</v>
      </c>
      <c r="C818" s="331">
        <v>13554383000191</v>
      </c>
      <c r="D818" s="332" t="s">
        <v>11</v>
      </c>
      <c r="E818" s="332" t="s">
        <v>621</v>
      </c>
      <c r="F818" s="332" t="s">
        <v>672</v>
      </c>
      <c r="G818" s="333" t="s">
        <v>865</v>
      </c>
      <c r="H818" s="333" t="s">
        <v>34</v>
      </c>
      <c r="I818" s="333" t="s">
        <v>1418</v>
      </c>
      <c r="J818" s="333" t="s">
        <v>608</v>
      </c>
      <c r="K818" s="334" t="s">
        <v>48</v>
      </c>
      <c r="L818" s="335" t="s">
        <v>1418</v>
      </c>
      <c r="M818" s="335" t="s">
        <v>1415</v>
      </c>
      <c r="N818" s="334">
        <v>278912</v>
      </c>
      <c r="O818" s="334" t="s">
        <v>1321</v>
      </c>
      <c r="P818" s="338">
        <v>40724</v>
      </c>
      <c r="Q818" s="339">
        <v>0</v>
      </c>
      <c r="R818" s="339">
        <v>0</v>
      </c>
      <c r="S818" s="334">
        <v>31</v>
      </c>
      <c r="T818" s="336"/>
      <c r="U818" s="647"/>
      <c r="V818" s="336"/>
      <c r="W818" s="647"/>
      <c r="X818" s="336"/>
      <c r="Y818" s="647"/>
      <c r="Z818" s="336"/>
      <c r="AA818" s="647"/>
      <c r="AB818" s="336"/>
      <c r="AC818" s="340"/>
      <c r="AD818" s="813">
        <v>0</v>
      </c>
      <c r="AE818" s="337" t="s">
        <v>1763</v>
      </c>
      <c r="AF818" s="787" t="s">
        <v>1794</v>
      </c>
      <c r="AG818" s="341" t="s">
        <v>736</v>
      </c>
      <c r="AH818" s="341" t="s">
        <v>1742</v>
      </c>
      <c r="AI818" s="341">
        <v>5000</v>
      </c>
      <c r="AJ818" s="341">
        <v>100</v>
      </c>
      <c r="AK818" s="341">
        <v>1000</v>
      </c>
      <c r="AL818" s="336">
        <v>3.0000000000000001E-3</v>
      </c>
      <c r="AM818" s="336">
        <v>0</v>
      </c>
      <c r="AN818" s="647" t="s">
        <v>150</v>
      </c>
      <c r="AO818" s="334" t="s">
        <v>1324</v>
      </c>
      <c r="AP818" s="337" t="s">
        <v>1744</v>
      </c>
      <c r="AQ818" s="343" t="s">
        <v>669</v>
      </c>
      <c r="AR818" s="336">
        <v>8.9999999999999998E-4</v>
      </c>
      <c r="AS818" s="336">
        <v>8.9999999999999998E-4</v>
      </c>
      <c r="AT818" s="336" t="s">
        <v>1418</v>
      </c>
      <c r="AW818" s="192"/>
      <c r="AX818" s="192"/>
      <c r="AY818" s="178"/>
      <c r="AZ818" s="178"/>
      <c r="BA818" s="178"/>
      <c r="BB818" s="794"/>
      <c r="BC818" s="178"/>
      <c r="BD818" s="178"/>
      <c r="BE818" s="178"/>
      <c r="BF818" s="178"/>
      <c r="BG818" s="794"/>
      <c r="BH818" s="180"/>
      <c r="BI818" s="193"/>
      <c r="BJ818" s="193"/>
      <c r="BK818" s="193"/>
      <c r="BL818" s="212"/>
      <c r="BM818" s="180"/>
      <c r="BN818" s="180"/>
      <c r="BO818" s="180"/>
      <c r="BP818" s="180"/>
      <c r="BQ818" s="180"/>
      <c r="BR818" s="180"/>
      <c r="BS818" s="180"/>
      <c r="BT818" s="181"/>
      <c r="BU818" s="182"/>
      <c r="BV818" s="183"/>
      <c r="BW818" s="179"/>
    </row>
    <row r="819" spans="2:75" customFormat="1" ht="18.75">
      <c r="B819" s="330" t="s">
        <v>470</v>
      </c>
      <c r="C819" s="331">
        <v>14115118000170</v>
      </c>
      <c r="D819" s="332" t="s">
        <v>11</v>
      </c>
      <c r="E819" s="332" t="s">
        <v>621</v>
      </c>
      <c r="F819" s="332" t="s">
        <v>672</v>
      </c>
      <c r="G819" s="333" t="s">
        <v>865</v>
      </c>
      <c r="H819" s="333" t="s">
        <v>34</v>
      </c>
      <c r="I819" s="333" t="s">
        <v>1418</v>
      </c>
      <c r="J819" s="333" t="s">
        <v>608</v>
      </c>
      <c r="K819" s="334" t="s">
        <v>48</v>
      </c>
      <c r="L819" s="335" t="s">
        <v>1418</v>
      </c>
      <c r="M819" s="335" t="s">
        <v>1415</v>
      </c>
      <c r="N819" s="334">
        <v>293458</v>
      </c>
      <c r="O819" s="334" t="s">
        <v>1321</v>
      </c>
      <c r="P819" s="338">
        <v>40896</v>
      </c>
      <c r="Q819" s="339">
        <v>175.26556600000001</v>
      </c>
      <c r="R819" s="339">
        <v>195.19611132661279</v>
      </c>
      <c r="S819" s="334">
        <v>31</v>
      </c>
      <c r="T819" s="336">
        <v>6.826174024812115E-2</v>
      </c>
      <c r="U819" s="647">
        <v>0.66760217082659545</v>
      </c>
      <c r="V819" s="336">
        <v>9.6418292059851973E-2</v>
      </c>
      <c r="W819" s="647">
        <v>0.82975131415708436</v>
      </c>
      <c r="X819" s="336">
        <v>0.12022380415684375</v>
      </c>
      <c r="Y819" s="647">
        <v>0.77999450737675591</v>
      </c>
      <c r="Z819" s="336">
        <v>0.10550509112809059</v>
      </c>
      <c r="AA819" s="647">
        <v>0.55288422586475139</v>
      </c>
      <c r="AB819" s="336">
        <v>5.0038855471327907E-2</v>
      </c>
      <c r="AC819" s="340">
        <v>-0.39535559198683423</v>
      </c>
      <c r="AD819" s="813">
        <v>0</v>
      </c>
      <c r="AE819" s="337" t="s">
        <v>1841</v>
      </c>
      <c r="AF819" s="787" t="s">
        <v>1780</v>
      </c>
      <c r="AG819" s="341" t="s">
        <v>719</v>
      </c>
      <c r="AH819" s="341" t="s">
        <v>1742</v>
      </c>
      <c r="AI819" s="341">
        <v>1000</v>
      </c>
      <c r="AJ819" s="341">
        <v>500</v>
      </c>
      <c r="AK819" s="341">
        <v>500</v>
      </c>
      <c r="AL819" s="336">
        <v>5.0000000000000001E-3</v>
      </c>
      <c r="AM819" s="336">
        <v>0.2</v>
      </c>
      <c r="AN819" s="647" t="s">
        <v>150</v>
      </c>
      <c r="AO819" s="334" t="s">
        <v>1324</v>
      </c>
      <c r="AP819" s="337" t="s">
        <v>1744</v>
      </c>
      <c r="AQ819" s="343" t="s">
        <v>673</v>
      </c>
      <c r="AR819" s="336">
        <v>1.73333333333333E-3</v>
      </c>
      <c r="AS819" s="336">
        <v>1.73333333333333E-3</v>
      </c>
      <c r="AT819" s="336" t="s">
        <v>1418</v>
      </c>
      <c r="AX819" s="192"/>
      <c r="AY819" s="178"/>
      <c r="AZ819" s="178"/>
      <c r="BA819" s="178"/>
      <c r="BB819" s="794"/>
      <c r="BC819" s="178"/>
      <c r="BD819" s="178"/>
      <c r="BE819" s="178"/>
      <c r="BF819" s="178"/>
      <c r="BG819" s="794"/>
      <c r="BH819" s="180"/>
      <c r="BI819" s="193"/>
      <c r="BJ819" s="193"/>
      <c r="BK819" s="193"/>
      <c r="BL819" s="180"/>
      <c r="BM819" s="180"/>
      <c r="BN819" s="180"/>
      <c r="BO819" s="180"/>
      <c r="BP819" s="180"/>
      <c r="BQ819" s="180"/>
      <c r="BR819" s="180"/>
      <c r="BS819" s="180"/>
      <c r="BT819" s="181"/>
      <c r="BU819" s="182"/>
      <c r="BV819" s="183"/>
      <c r="BW819" s="179"/>
    </row>
    <row r="820" spans="2:75" customFormat="1" ht="18.75">
      <c r="B820" s="330" t="s">
        <v>341</v>
      </c>
      <c r="C820" s="331">
        <v>24011864000177</v>
      </c>
      <c r="D820" s="332" t="s">
        <v>11</v>
      </c>
      <c r="E820" s="332" t="s">
        <v>621</v>
      </c>
      <c r="F820" s="332" t="s">
        <v>672</v>
      </c>
      <c r="G820" s="333" t="s">
        <v>738</v>
      </c>
      <c r="H820" s="333" t="s">
        <v>34</v>
      </c>
      <c r="I820" s="333" t="s">
        <v>1418</v>
      </c>
      <c r="J820" s="333" t="s">
        <v>608</v>
      </c>
      <c r="K820" s="334" t="s">
        <v>48</v>
      </c>
      <c r="L820" s="335" t="s">
        <v>1418</v>
      </c>
      <c r="M820" s="335" t="s">
        <v>34</v>
      </c>
      <c r="N820" s="334">
        <v>427950</v>
      </c>
      <c r="O820" s="334" t="s">
        <v>1321</v>
      </c>
      <c r="P820" s="338">
        <v>42432</v>
      </c>
      <c r="Q820" s="339">
        <v>191.2122</v>
      </c>
      <c r="R820" s="339">
        <v>155.69127012350597</v>
      </c>
      <c r="S820" s="334">
        <v>31</v>
      </c>
      <c r="T820" s="336">
        <v>8.7320348038642637E-2</v>
      </c>
      <c r="U820" s="647">
        <v>0.85399601147051341</v>
      </c>
      <c r="V820" s="336">
        <v>0.11894822279414874</v>
      </c>
      <c r="W820" s="647">
        <v>1.0236381714667566</v>
      </c>
      <c r="X820" s="336">
        <v>0.17301638841258771</v>
      </c>
      <c r="Y820" s="647">
        <v>1.1225050945145929</v>
      </c>
      <c r="Z820" s="336">
        <v>0.24322684747126488</v>
      </c>
      <c r="AA820" s="647">
        <v>1.2745952430903129</v>
      </c>
      <c r="AB820" s="336">
        <v>2.5237151176691633E-2</v>
      </c>
      <c r="AC820" s="340">
        <v>0.10883912323761578</v>
      </c>
      <c r="AD820" s="813">
        <v>21624772000174</v>
      </c>
      <c r="AE820" s="337" t="s">
        <v>1782</v>
      </c>
      <c r="AF820" s="787" t="s">
        <v>1778</v>
      </c>
      <c r="AG820" s="341" t="s">
        <v>59</v>
      </c>
      <c r="AH820" s="341" t="s">
        <v>1742</v>
      </c>
      <c r="AI820" s="341">
        <v>20000</v>
      </c>
      <c r="AJ820" s="341">
        <v>100</v>
      </c>
      <c r="AK820" s="341">
        <v>1000</v>
      </c>
      <c r="AL820" s="336">
        <v>0</v>
      </c>
      <c r="AM820" s="336">
        <v>0</v>
      </c>
      <c r="AN820" s="647" t="s">
        <v>636</v>
      </c>
      <c r="AO820" s="334" t="s">
        <v>1324</v>
      </c>
      <c r="AP820" s="337" t="s">
        <v>1744</v>
      </c>
      <c r="AQ820" s="343" t="s">
        <v>1373</v>
      </c>
      <c r="AR820" s="336">
        <v>1.33333333333333E-3</v>
      </c>
      <c r="AS820" s="336">
        <v>1.33333333333333E-3</v>
      </c>
      <c r="AT820" s="336" t="s">
        <v>1418</v>
      </c>
      <c r="AX820" s="192"/>
      <c r="AY820" s="178"/>
      <c r="AZ820" s="178"/>
      <c r="BA820" s="178"/>
      <c r="BB820" s="794"/>
      <c r="BC820" s="178"/>
      <c r="BD820" s="178"/>
      <c r="BE820" s="178"/>
      <c r="BF820" s="178"/>
      <c r="BG820" s="794"/>
      <c r="BH820" s="180"/>
      <c r="BI820" s="193"/>
      <c r="BJ820" s="193"/>
      <c r="BK820" s="193"/>
      <c r="BL820" s="180"/>
      <c r="BM820" s="180"/>
      <c r="BN820" s="180"/>
      <c r="BO820" s="180"/>
      <c r="BP820" s="180"/>
      <c r="BQ820" s="180"/>
      <c r="BR820" s="180"/>
      <c r="BS820" s="180"/>
      <c r="BT820" s="181"/>
      <c r="BU820" s="182"/>
      <c r="BV820" s="183"/>
      <c r="BW820" s="179"/>
    </row>
    <row r="821" spans="2:75" customFormat="1" ht="18.75">
      <c r="B821" s="330" t="s">
        <v>1243</v>
      </c>
      <c r="C821" s="331">
        <v>37240657000136</v>
      </c>
      <c r="D821" s="332" t="s">
        <v>11</v>
      </c>
      <c r="E821" s="332" t="s">
        <v>621</v>
      </c>
      <c r="F821" s="332" t="s">
        <v>672</v>
      </c>
      <c r="G821" s="333" t="s">
        <v>738</v>
      </c>
      <c r="H821" s="333" t="s">
        <v>34</v>
      </c>
      <c r="I821" s="333" t="s">
        <v>1418</v>
      </c>
      <c r="J821" s="333" t="s">
        <v>608</v>
      </c>
      <c r="K821" s="334" t="s">
        <v>48</v>
      </c>
      <c r="L821" s="335" t="s">
        <v>1418</v>
      </c>
      <c r="M821" s="335" t="s">
        <v>1415</v>
      </c>
      <c r="N821" s="334">
        <v>539929</v>
      </c>
      <c r="O821" s="334" t="s">
        <v>1321</v>
      </c>
      <c r="P821" s="338">
        <v>43998</v>
      </c>
      <c r="Q821" s="339">
        <v>28.498138959999999</v>
      </c>
      <c r="R821" s="339">
        <v>29.566909140238078</v>
      </c>
      <c r="S821" s="334">
        <v>31</v>
      </c>
      <c r="T821" s="336">
        <v>0.11820536856674724</v>
      </c>
      <c r="U821" s="647">
        <v>1.1560525760356706</v>
      </c>
      <c r="V821" s="336">
        <v>5.5182469536111167E-2</v>
      </c>
      <c r="W821" s="647">
        <v>0.47488630671448351</v>
      </c>
      <c r="X821" s="336">
        <v>3.5163497817942035E-2</v>
      </c>
      <c r="Y821" s="647">
        <v>0.22813564543647014</v>
      </c>
      <c r="Z821" s="336"/>
      <c r="AA821" s="647"/>
      <c r="AB821" s="336">
        <v>3.4138238151585489E-2</v>
      </c>
      <c r="AC821" s="340">
        <v>-1.787408113447629</v>
      </c>
      <c r="AD821" s="813">
        <v>0</v>
      </c>
      <c r="AE821" s="337" t="s">
        <v>2030</v>
      </c>
      <c r="AF821" s="787" t="s">
        <v>1755</v>
      </c>
      <c r="AG821" s="341" t="s">
        <v>1436</v>
      </c>
      <c r="AH821" s="341" t="s">
        <v>1742</v>
      </c>
      <c r="AI821" s="341">
        <v>1000</v>
      </c>
      <c r="AJ821" s="341">
        <v>100</v>
      </c>
      <c r="AK821" s="341">
        <v>500</v>
      </c>
      <c r="AL821" s="336">
        <v>5.5000000000000005E-3</v>
      </c>
      <c r="AM821" s="336">
        <v>0</v>
      </c>
      <c r="AN821" s="647" t="s">
        <v>2243</v>
      </c>
      <c r="AO821" s="334" t="s">
        <v>1324</v>
      </c>
      <c r="AP821" s="337" t="s">
        <v>1744</v>
      </c>
      <c r="AQ821" s="343" t="s">
        <v>676</v>
      </c>
      <c r="AR821" s="336">
        <v>7.3333333333333302E-4</v>
      </c>
      <c r="AS821" s="336">
        <v>7.3333333333333302E-4</v>
      </c>
      <c r="AT821" s="336" t="s">
        <v>1418</v>
      </c>
      <c r="AX821" s="192"/>
      <c r="AY821" s="178"/>
      <c r="AZ821" s="178"/>
      <c r="BA821" s="178"/>
      <c r="BB821" s="794"/>
      <c r="BC821" s="178"/>
      <c r="BD821" s="178"/>
      <c r="BE821" s="178"/>
      <c r="BF821" s="178"/>
      <c r="BG821" s="794"/>
      <c r="BH821" s="180"/>
      <c r="BI821" s="193"/>
      <c r="BJ821" s="193"/>
      <c r="BK821" s="193"/>
      <c r="BL821" s="180"/>
      <c r="BM821" s="180"/>
      <c r="BN821" s="180"/>
      <c r="BO821" s="180"/>
      <c r="BP821" s="180"/>
      <c r="BQ821" s="180"/>
      <c r="BR821" s="180"/>
      <c r="BS821" s="180"/>
      <c r="BT821" s="181"/>
      <c r="BU821" s="182"/>
      <c r="BV821" s="183"/>
      <c r="BW821" s="179"/>
    </row>
    <row r="822" spans="2:75" customFormat="1" ht="18.75">
      <c r="B822" s="330" t="s">
        <v>58</v>
      </c>
      <c r="C822" s="331">
        <v>23657955000111</v>
      </c>
      <c r="D822" s="332" t="s">
        <v>14</v>
      </c>
      <c r="E822" s="332" t="s">
        <v>607</v>
      </c>
      <c r="F822" s="332" t="s">
        <v>1418</v>
      </c>
      <c r="G822" s="333" t="s">
        <v>1418</v>
      </c>
      <c r="H822" s="333" t="s">
        <v>34</v>
      </c>
      <c r="I822" s="333" t="s">
        <v>34</v>
      </c>
      <c r="J822" s="333" t="s">
        <v>611</v>
      </c>
      <c r="K822" s="334" t="s">
        <v>1418</v>
      </c>
      <c r="L822" s="335" t="s">
        <v>1418</v>
      </c>
      <c r="M822" s="335" t="s">
        <v>1415</v>
      </c>
      <c r="N822" s="334">
        <v>423084</v>
      </c>
      <c r="O822" s="334" t="s">
        <v>1324</v>
      </c>
      <c r="P822" s="338">
        <v>42613</v>
      </c>
      <c r="Q822" s="339">
        <v>9.6366029999999991</v>
      </c>
      <c r="R822" s="339">
        <v>9.2725536999999907</v>
      </c>
      <c r="S822" s="334">
        <v>32</v>
      </c>
      <c r="T822" s="336">
        <v>0.16664031331306028</v>
      </c>
      <c r="U822" s="647">
        <v>1.6297480039425909</v>
      </c>
      <c r="V822" s="336">
        <v>0.15872610704407686</v>
      </c>
      <c r="W822" s="647">
        <v>1.3659565326992686</v>
      </c>
      <c r="X822" s="336">
        <v>0.67197066931690452</v>
      </c>
      <c r="Y822" s="647">
        <v>4.3596476992333759</v>
      </c>
      <c r="Z822" s="336">
        <v>0.37973893852722851</v>
      </c>
      <c r="AA822" s="647">
        <v>1.9899671837014299</v>
      </c>
      <c r="AB822" s="336">
        <v>0.20271209216412853</v>
      </c>
      <c r="AC822" s="340">
        <v>0.20977867281140652</v>
      </c>
      <c r="AD822" s="813">
        <v>0</v>
      </c>
      <c r="AE822" s="337" t="s">
        <v>1929</v>
      </c>
      <c r="AF822" s="787" t="s">
        <v>1778</v>
      </c>
      <c r="AG822" s="341" t="s">
        <v>59</v>
      </c>
      <c r="AH822" s="341" t="s">
        <v>1742</v>
      </c>
      <c r="AI822" s="341">
        <v>5000</v>
      </c>
      <c r="AJ822" s="341">
        <v>1000</v>
      </c>
      <c r="AK822" s="341">
        <v>1000</v>
      </c>
      <c r="AL822" s="336">
        <v>0.02</v>
      </c>
      <c r="AM822" s="336">
        <v>0.2</v>
      </c>
      <c r="AN822" s="647" t="s">
        <v>666</v>
      </c>
      <c r="AO822" s="334" t="s">
        <v>1324</v>
      </c>
      <c r="AP822" s="337" t="s">
        <v>1739</v>
      </c>
      <c r="AQ822" s="343" t="s">
        <v>659</v>
      </c>
      <c r="AR822" s="336">
        <v>3.0000000000000001E-3</v>
      </c>
      <c r="AS822" s="336">
        <v>3.0000000000000001E-3</v>
      </c>
      <c r="AT822" s="336" t="s">
        <v>1418</v>
      </c>
      <c r="AX822" s="192"/>
      <c r="AY822" s="178"/>
      <c r="AZ822" s="178"/>
      <c r="BA822" s="178"/>
      <c r="BB822" s="794"/>
      <c r="BC822" s="178"/>
      <c r="BD822" s="178"/>
      <c r="BE822" s="178"/>
      <c r="BF822" s="178"/>
      <c r="BG822" s="794"/>
      <c r="BH822" s="180"/>
      <c r="BI822" s="193"/>
      <c r="BJ822" s="193"/>
      <c r="BK822" s="193"/>
      <c r="BL822" s="180"/>
      <c r="BM822" s="180"/>
      <c r="BN822" s="180"/>
      <c r="BO822" s="180"/>
      <c r="BP822" s="180"/>
      <c r="BQ822" s="180"/>
      <c r="BR822" s="180"/>
      <c r="BS822" s="180"/>
      <c r="BT822" s="181"/>
      <c r="BU822" s="182"/>
      <c r="BV822" s="183"/>
      <c r="BW822" s="179"/>
    </row>
    <row r="823" spans="2:75" customFormat="1" ht="18.75">
      <c r="B823" s="330" t="s">
        <v>68</v>
      </c>
      <c r="C823" s="331">
        <v>18214066000140</v>
      </c>
      <c r="D823" s="332" t="s">
        <v>14</v>
      </c>
      <c r="E823" s="332" t="s">
        <v>607</v>
      </c>
      <c r="F823" s="332" t="s">
        <v>1418</v>
      </c>
      <c r="G823" s="333" t="s">
        <v>1418</v>
      </c>
      <c r="H823" s="333" t="s">
        <v>34</v>
      </c>
      <c r="I823" s="333" t="s">
        <v>34</v>
      </c>
      <c r="J823" s="333" t="s">
        <v>608</v>
      </c>
      <c r="K823" s="334" t="s">
        <v>48</v>
      </c>
      <c r="L823" s="335" t="s">
        <v>1418</v>
      </c>
      <c r="M823" s="335" t="s">
        <v>1415</v>
      </c>
      <c r="N823" s="334">
        <v>431011</v>
      </c>
      <c r="O823" s="334" t="s">
        <v>1321</v>
      </c>
      <c r="P823" s="338">
        <v>42677</v>
      </c>
      <c r="Q823" s="339">
        <v>25.255732999999999</v>
      </c>
      <c r="R823" s="339">
        <v>27.269487848000001</v>
      </c>
      <c r="S823" s="334">
        <v>32</v>
      </c>
      <c r="T823" s="336">
        <v>-1.569253703375495E-2</v>
      </c>
      <c r="U823" s="647">
        <v>-0.15347355270216542</v>
      </c>
      <c r="V823" s="336">
        <v>8.2068059735958654E-2</v>
      </c>
      <c r="W823" s="647">
        <v>0.70625686227632956</v>
      </c>
      <c r="X823" s="336">
        <v>0.15769167059721712</v>
      </c>
      <c r="Y823" s="647">
        <v>1.0230805603558364</v>
      </c>
      <c r="Z823" s="336">
        <v>-0.10039062585221215</v>
      </c>
      <c r="AA823" s="647">
        <v>-0.52608260762499104</v>
      </c>
      <c r="AB823" s="336">
        <v>0.19074395546062559</v>
      </c>
      <c r="AC823" s="340">
        <v>-0.17894865170786398</v>
      </c>
      <c r="AD823" s="813">
        <v>0</v>
      </c>
      <c r="AE823" s="337" t="s">
        <v>1920</v>
      </c>
      <c r="AF823" s="787" t="s">
        <v>1755</v>
      </c>
      <c r="AG823" s="341" t="s">
        <v>1436</v>
      </c>
      <c r="AH823" s="341" t="s">
        <v>1742</v>
      </c>
      <c r="AI823" s="341">
        <v>1000</v>
      </c>
      <c r="AJ823" s="341">
        <v>1000</v>
      </c>
      <c r="AK823" s="341">
        <v>1000</v>
      </c>
      <c r="AL823" s="336">
        <v>0.02</v>
      </c>
      <c r="AM823" s="336">
        <v>0.2</v>
      </c>
      <c r="AN823" s="647" t="s">
        <v>34</v>
      </c>
      <c r="AO823" s="334" t="s">
        <v>1324</v>
      </c>
      <c r="AP823" s="337" t="s">
        <v>1739</v>
      </c>
      <c r="AQ823" s="343" t="s">
        <v>659</v>
      </c>
      <c r="AR823" s="336">
        <v>0</v>
      </c>
      <c r="AS823" s="336">
        <v>0</v>
      </c>
      <c r="AT823" s="336" t="s">
        <v>1418</v>
      </c>
      <c r="AX823" s="192"/>
      <c r="AY823" s="178"/>
      <c r="AZ823" s="178"/>
      <c r="BA823" s="178"/>
      <c r="BB823" s="794"/>
      <c r="BC823" s="178"/>
      <c r="BD823" s="178"/>
      <c r="BE823" s="178"/>
      <c r="BF823" s="178"/>
      <c r="BG823" s="794"/>
      <c r="BH823" s="180"/>
      <c r="BI823" s="193"/>
      <c r="BJ823" s="193"/>
      <c r="BK823" s="193"/>
      <c r="BL823" s="180"/>
      <c r="BM823" s="180"/>
      <c r="BN823" s="180"/>
      <c r="BO823" s="180"/>
      <c r="BP823" s="180"/>
      <c r="BQ823" s="180"/>
      <c r="BR823" s="180"/>
      <c r="BS823" s="180"/>
      <c r="BT823" s="181"/>
      <c r="BU823" s="182"/>
      <c r="BV823" s="183"/>
      <c r="BW823" s="179"/>
    </row>
    <row r="824" spans="2:75" customFormat="1" ht="18.75">
      <c r="B824" s="330" t="s">
        <v>730</v>
      </c>
      <c r="C824" s="331">
        <v>26623196000164</v>
      </c>
      <c r="D824" s="332" t="s">
        <v>14</v>
      </c>
      <c r="E824" s="332" t="s">
        <v>607</v>
      </c>
      <c r="F824" s="332" t="s">
        <v>1418</v>
      </c>
      <c r="G824" s="333" t="s">
        <v>1418</v>
      </c>
      <c r="H824" s="333" t="s">
        <v>34</v>
      </c>
      <c r="I824" s="333" t="s">
        <v>34</v>
      </c>
      <c r="J824" s="333" t="s">
        <v>608</v>
      </c>
      <c r="K824" s="334" t="s">
        <v>48</v>
      </c>
      <c r="L824" s="335" t="s">
        <v>1418</v>
      </c>
      <c r="M824" s="335" t="s">
        <v>34</v>
      </c>
      <c r="N824" s="334">
        <v>440906</v>
      </c>
      <c r="O824" s="334" t="s">
        <v>1321</v>
      </c>
      <c r="P824" s="338">
        <v>42763</v>
      </c>
      <c r="Q824" s="339">
        <v>159.48177799999999</v>
      </c>
      <c r="R824" s="339">
        <v>187.97346644308939</v>
      </c>
      <c r="S824" s="334">
        <v>32</v>
      </c>
      <c r="T824" s="336">
        <v>8.2125859882000718E-3</v>
      </c>
      <c r="U824" s="647">
        <v>8.0319373838016919E-2</v>
      </c>
      <c r="V824" s="336">
        <v>-6.5028867768100906E-2</v>
      </c>
      <c r="W824" s="647">
        <v>-0.55962190717125038</v>
      </c>
      <c r="X824" s="336">
        <v>-7.6702369422237071E-2</v>
      </c>
      <c r="Y824" s="647">
        <v>-0.49763378618494719</v>
      </c>
      <c r="Z824" s="336">
        <v>6.3951552760028729E-3</v>
      </c>
      <c r="AA824" s="647">
        <v>3.3512889626956893E-2</v>
      </c>
      <c r="AB824" s="336">
        <v>0.23107033476637101</v>
      </c>
      <c r="AC824" s="340">
        <v>-0.78430795254787011</v>
      </c>
      <c r="AD824" s="813">
        <v>16565058000112</v>
      </c>
      <c r="AE824" s="337" t="s">
        <v>1808</v>
      </c>
      <c r="AF824" s="787" t="s">
        <v>1755</v>
      </c>
      <c r="AG824" s="341" t="s">
        <v>1436</v>
      </c>
      <c r="AH824" s="341" t="s">
        <v>1737</v>
      </c>
      <c r="AI824" s="341">
        <v>5000</v>
      </c>
      <c r="AJ824" s="341">
        <v>1000</v>
      </c>
      <c r="AK824" s="341">
        <v>5000</v>
      </c>
      <c r="AL824" s="336">
        <v>7.4999999999999997E-3</v>
      </c>
      <c r="AM824" s="336">
        <v>0.1</v>
      </c>
      <c r="AN824" s="647" t="s">
        <v>34</v>
      </c>
      <c r="AO824" s="334" t="s">
        <v>1324</v>
      </c>
      <c r="AP824" s="337" t="s">
        <v>1739</v>
      </c>
      <c r="AQ824" s="343" t="s">
        <v>659</v>
      </c>
      <c r="AR824" s="336">
        <v>6.0000000000000001E-3</v>
      </c>
      <c r="AS824" s="336">
        <v>6.0000000000000001E-3</v>
      </c>
      <c r="AT824" s="336" t="s">
        <v>1418</v>
      </c>
      <c r="AX824" s="192"/>
      <c r="AY824" s="178"/>
      <c r="AZ824" s="178"/>
      <c r="BA824" s="178"/>
      <c r="BB824" s="794"/>
      <c r="BC824" s="178"/>
      <c r="BD824" s="178"/>
      <c r="BE824" s="178"/>
      <c r="BF824" s="178"/>
      <c r="BG824" s="794"/>
      <c r="BH824" s="180"/>
      <c r="BI824" s="193"/>
      <c r="BJ824" s="193"/>
      <c r="BK824" s="193"/>
      <c r="BL824" s="180"/>
      <c r="BM824" s="180"/>
      <c r="BN824" s="180"/>
      <c r="BO824" s="180"/>
      <c r="BP824" s="180"/>
      <c r="BQ824" s="180"/>
      <c r="BR824" s="180"/>
      <c r="BS824" s="180"/>
      <c r="BT824" s="181"/>
      <c r="BU824" s="182"/>
      <c r="BV824" s="183"/>
      <c r="BW824" s="179"/>
    </row>
    <row r="825" spans="2:75" customFormat="1" ht="18.75">
      <c r="B825" s="330" t="s">
        <v>1406</v>
      </c>
      <c r="C825" s="331">
        <v>47548587000131</v>
      </c>
      <c r="D825" s="332" t="s">
        <v>14</v>
      </c>
      <c r="E825" s="332" t="s">
        <v>607</v>
      </c>
      <c r="F825" s="332" t="s">
        <v>1418</v>
      </c>
      <c r="G825" s="333" t="s">
        <v>1418</v>
      </c>
      <c r="H825" s="333" t="s">
        <v>34</v>
      </c>
      <c r="I825" s="333" t="s">
        <v>34</v>
      </c>
      <c r="J825" s="333" t="s">
        <v>608</v>
      </c>
      <c r="K825" s="334" t="s">
        <v>48</v>
      </c>
      <c r="L825" s="335" t="s">
        <v>1418</v>
      </c>
      <c r="M825" s="335" t="s">
        <v>1415</v>
      </c>
      <c r="N825" s="334">
        <v>668443</v>
      </c>
      <c r="O825" s="334" t="s">
        <v>1321</v>
      </c>
      <c r="P825" s="338">
        <v>44804</v>
      </c>
      <c r="Q825" s="339"/>
      <c r="R825" s="339"/>
      <c r="S825" s="334">
        <v>32</v>
      </c>
      <c r="T825" s="336"/>
      <c r="U825" s="647"/>
      <c r="V825" s="336"/>
      <c r="W825" s="647"/>
      <c r="X825" s="336"/>
      <c r="Y825" s="647"/>
      <c r="Z825" s="336"/>
      <c r="AA825" s="647"/>
      <c r="AB825" s="336"/>
      <c r="AC825" s="340"/>
      <c r="AD825" s="813">
        <v>0</v>
      </c>
      <c r="AE825" s="337" t="s">
        <v>1808</v>
      </c>
      <c r="AF825" s="787" t="s">
        <v>1755</v>
      </c>
      <c r="AG825" s="341" t="s">
        <v>1436</v>
      </c>
      <c r="AH825" s="341" t="s">
        <v>1737</v>
      </c>
      <c r="AI825" s="341">
        <v>0</v>
      </c>
      <c r="AJ825" s="341">
        <v>0</v>
      </c>
      <c r="AK825" s="341">
        <v>0</v>
      </c>
      <c r="AL825" s="336">
        <v>0</v>
      </c>
      <c r="AM825" s="336">
        <v>0</v>
      </c>
      <c r="AN825" s="647" t="s">
        <v>2152</v>
      </c>
      <c r="AO825" s="334" t="s">
        <v>1324</v>
      </c>
      <c r="AP825" s="337" t="s">
        <v>1739</v>
      </c>
      <c r="AQ825" s="343" t="s">
        <v>659</v>
      </c>
      <c r="AR825" s="336">
        <v>0</v>
      </c>
      <c r="AS825" s="336">
        <v>0</v>
      </c>
      <c r="AT825" s="336" t="s">
        <v>1418</v>
      </c>
      <c r="AX825" s="192"/>
      <c r="AY825" s="178"/>
      <c r="AZ825" s="178"/>
      <c r="BA825" s="178"/>
      <c r="BB825" s="794"/>
      <c r="BC825" s="178"/>
      <c r="BD825" s="178"/>
      <c r="BE825" s="178"/>
      <c r="BF825" s="178"/>
      <c r="BG825" s="794"/>
      <c r="BH825" s="180"/>
      <c r="BI825" s="193"/>
      <c r="BJ825" s="193"/>
      <c r="BK825" s="193"/>
      <c r="BL825" s="180"/>
      <c r="BM825" s="180"/>
      <c r="BN825" s="180"/>
      <c r="BO825" s="180"/>
      <c r="BP825" s="180"/>
      <c r="BQ825" s="180"/>
      <c r="BR825" s="180"/>
      <c r="BS825" s="180"/>
      <c r="BT825" s="181"/>
      <c r="BU825" s="182"/>
      <c r="BV825" s="183"/>
      <c r="BW825" s="179"/>
    </row>
    <row r="826" spans="2:75" customFormat="1" ht="18.75">
      <c r="B826" s="330" t="s">
        <v>746</v>
      </c>
      <c r="C826" s="331">
        <v>34839385000105</v>
      </c>
      <c r="D826" s="332" t="s">
        <v>14</v>
      </c>
      <c r="E826" s="332" t="s">
        <v>614</v>
      </c>
      <c r="F826" s="332" t="s">
        <v>1418</v>
      </c>
      <c r="G826" s="333" t="s">
        <v>1418</v>
      </c>
      <c r="H826" s="333" t="s">
        <v>1338</v>
      </c>
      <c r="I826" s="333" t="s">
        <v>34</v>
      </c>
      <c r="J826" s="333" t="s">
        <v>608</v>
      </c>
      <c r="K826" s="334" t="s">
        <v>48</v>
      </c>
      <c r="L826" s="335" t="s">
        <v>1418</v>
      </c>
      <c r="M826" s="335" t="s">
        <v>1415</v>
      </c>
      <c r="N826" s="334">
        <v>527874</v>
      </c>
      <c r="O826" s="334" t="s">
        <v>1321</v>
      </c>
      <c r="P826" s="338">
        <v>43650</v>
      </c>
      <c r="Q826" s="339">
        <v>94.678314029999996</v>
      </c>
      <c r="R826" s="339">
        <v>116.27795273944223</v>
      </c>
      <c r="S826" s="334">
        <v>32</v>
      </c>
      <c r="T826" s="336">
        <v>8.5641866274215994E-2</v>
      </c>
      <c r="U826" s="647">
        <v>0.83758040200097716</v>
      </c>
      <c r="V826" s="336">
        <v>9.830146598974232E-2</v>
      </c>
      <c r="W826" s="647">
        <v>0.84595743033826409</v>
      </c>
      <c r="X826" s="336">
        <v>-1.2360673075214601E-2</v>
      </c>
      <c r="Y826" s="647">
        <v>-8.019424417454947E-2</v>
      </c>
      <c r="Z826" s="336">
        <v>-0.19440596741154681</v>
      </c>
      <c r="AA826" s="647">
        <v>-1.0187564566465142</v>
      </c>
      <c r="AB826" s="336">
        <v>0.28152225950250487</v>
      </c>
      <c r="AC826" s="340">
        <v>-6.3582778246211363E-2</v>
      </c>
      <c r="AD826" s="813">
        <v>31690716000191</v>
      </c>
      <c r="AE826" s="337" t="s">
        <v>2015</v>
      </c>
      <c r="AF826" s="787" t="s">
        <v>1736</v>
      </c>
      <c r="AG826" s="341" t="s">
        <v>1437</v>
      </c>
      <c r="AH826" s="341" t="s">
        <v>1812</v>
      </c>
      <c r="AI826" s="341">
        <v>5000</v>
      </c>
      <c r="AJ826" s="341">
        <v>1000</v>
      </c>
      <c r="AK826" s="341">
        <v>1000</v>
      </c>
      <c r="AL826" s="336">
        <v>1.8700000000000001E-2</v>
      </c>
      <c r="AM826" s="336">
        <v>0.2</v>
      </c>
      <c r="AN826" s="647" t="s">
        <v>150</v>
      </c>
      <c r="AO826" s="334" t="s">
        <v>1324</v>
      </c>
      <c r="AP826" s="337" t="s">
        <v>1739</v>
      </c>
      <c r="AQ826" s="343" t="s">
        <v>659</v>
      </c>
      <c r="AR826" s="336">
        <v>2.46666666666667E-3</v>
      </c>
      <c r="AS826" s="336">
        <v>2.46666666666667E-3</v>
      </c>
      <c r="AT826" s="336" t="s">
        <v>1418</v>
      </c>
      <c r="AX826" s="192"/>
      <c r="AY826" s="178"/>
      <c r="AZ826" s="178"/>
      <c r="BA826" s="178"/>
      <c r="BB826" s="794"/>
      <c r="BC826" s="178"/>
      <c r="BD826" s="178"/>
      <c r="BE826" s="178"/>
      <c r="BF826" s="178"/>
      <c r="BG826" s="794"/>
      <c r="BH826" s="180"/>
      <c r="BI826" s="193"/>
      <c r="BJ826" s="193"/>
      <c r="BK826" s="193"/>
      <c r="BL826" s="180"/>
      <c r="BM826" s="180"/>
      <c r="BN826" s="180"/>
      <c r="BO826" s="180"/>
      <c r="BP826" s="180"/>
      <c r="BQ826" s="180"/>
      <c r="BR826" s="180"/>
      <c r="BS826" s="180"/>
      <c r="BT826" s="181"/>
      <c r="BU826" s="182"/>
      <c r="BV826" s="183"/>
      <c r="BW826" s="179"/>
    </row>
    <row r="827" spans="2:75" customFormat="1" ht="18.75">
      <c r="B827" s="330" t="s">
        <v>747</v>
      </c>
      <c r="C827" s="331">
        <v>36352721000108</v>
      </c>
      <c r="D827" s="332" t="s">
        <v>14</v>
      </c>
      <c r="E827" s="332" t="s">
        <v>607</v>
      </c>
      <c r="F827" s="332" t="s">
        <v>1418</v>
      </c>
      <c r="G827" s="333" t="s">
        <v>1418</v>
      </c>
      <c r="H827" s="333" t="s">
        <v>34</v>
      </c>
      <c r="I827" s="333" t="s">
        <v>34</v>
      </c>
      <c r="J827" s="333" t="s">
        <v>608</v>
      </c>
      <c r="K827" s="334" t="s">
        <v>48</v>
      </c>
      <c r="L827" s="335" t="s">
        <v>1418</v>
      </c>
      <c r="M827" s="335" t="s">
        <v>1415</v>
      </c>
      <c r="N827" s="334">
        <v>540188</v>
      </c>
      <c r="O827" s="334" t="s">
        <v>1321</v>
      </c>
      <c r="P827" s="338">
        <v>44000</v>
      </c>
      <c r="Q827" s="339">
        <v>0</v>
      </c>
      <c r="R827" s="339">
        <v>0</v>
      </c>
      <c r="S827" s="334">
        <v>32</v>
      </c>
      <c r="T827" s="336"/>
      <c r="U827" s="647"/>
      <c r="V827" s="336"/>
      <c r="W827" s="647"/>
      <c r="X827" s="336"/>
      <c r="Y827" s="647"/>
      <c r="Z827" s="336"/>
      <c r="AA827" s="647"/>
      <c r="AB827" s="336"/>
      <c r="AC827" s="340"/>
      <c r="AD827" s="813">
        <v>36352677000136</v>
      </c>
      <c r="AE827" s="337" t="s">
        <v>2015</v>
      </c>
      <c r="AF827" s="787" t="s">
        <v>1736</v>
      </c>
      <c r="AG827" s="341" t="s">
        <v>1437</v>
      </c>
      <c r="AH827" s="341" t="s">
        <v>1742</v>
      </c>
      <c r="AI827" s="341">
        <v>1000</v>
      </c>
      <c r="AJ827" s="341">
        <v>0</v>
      </c>
      <c r="AK827" s="341">
        <v>1000</v>
      </c>
      <c r="AL827" s="336">
        <v>0.02</v>
      </c>
      <c r="AM827" s="336">
        <v>0.2</v>
      </c>
      <c r="AN827" s="647" t="s">
        <v>34</v>
      </c>
      <c r="AO827" s="334" t="s">
        <v>1324</v>
      </c>
      <c r="AP827" s="337" t="s">
        <v>1739</v>
      </c>
      <c r="AQ827" s="343" t="s">
        <v>659</v>
      </c>
      <c r="AR827" s="336">
        <v>2.66666666666667E-3</v>
      </c>
      <c r="AS827" s="336">
        <v>2.66666666666667E-3</v>
      </c>
      <c r="AT827" s="336" t="s">
        <v>1418</v>
      </c>
      <c r="AX827" s="192"/>
      <c r="AY827" s="178"/>
      <c r="AZ827" s="178"/>
      <c r="BA827" s="178"/>
      <c r="BB827" s="794"/>
      <c r="BC827" s="178"/>
      <c r="BD827" s="178"/>
      <c r="BE827" s="178"/>
      <c r="BF827" s="178"/>
      <c r="BG827" s="794"/>
      <c r="BH827" s="180"/>
      <c r="BI827" s="193"/>
      <c r="BJ827" s="193"/>
      <c r="BK827" s="193"/>
      <c r="BL827" s="180"/>
      <c r="BM827" s="180"/>
      <c r="BN827" s="180"/>
      <c r="BO827" s="180"/>
      <c r="BP827" s="180"/>
      <c r="BQ827" s="180"/>
      <c r="BR827" s="180"/>
      <c r="BS827" s="180"/>
      <c r="BT827" s="181"/>
      <c r="BU827" s="182"/>
      <c r="BV827" s="183"/>
      <c r="BW827" s="179"/>
    </row>
    <row r="828" spans="2:75" customFormat="1" ht="18.75">
      <c r="B828" s="330" t="s">
        <v>762</v>
      </c>
      <c r="C828" s="331">
        <v>4812385000142</v>
      </c>
      <c r="D828" s="332" t="s">
        <v>14</v>
      </c>
      <c r="E828" s="332" t="s">
        <v>614</v>
      </c>
      <c r="F828" s="332" t="s">
        <v>1418</v>
      </c>
      <c r="G828" s="333" t="s">
        <v>1418</v>
      </c>
      <c r="H828" s="333" t="s">
        <v>1338</v>
      </c>
      <c r="I828" s="333" t="s">
        <v>34</v>
      </c>
      <c r="J828" s="333" t="s">
        <v>608</v>
      </c>
      <c r="K828" s="334" t="s">
        <v>48</v>
      </c>
      <c r="L828" s="335" t="s">
        <v>1418</v>
      </c>
      <c r="M828" s="335" t="s">
        <v>1415</v>
      </c>
      <c r="N828" s="334">
        <v>379360</v>
      </c>
      <c r="O828" s="334" t="s">
        <v>1321</v>
      </c>
      <c r="P828" s="338">
        <v>41755</v>
      </c>
      <c r="Q828" s="339">
        <v>24.537583000000001</v>
      </c>
      <c r="R828" s="339">
        <v>26.763869948207162</v>
      </c>
      <c r="S828" s="334">
        <v>32</v>
      </c>
      <c r="T828" s="336">
        <v>-0.11349576018720675</v>
      </c>
      <c r="U828" s="647">
        <v>-1.109992443866525</v>
      </c>
      <c r="V828" s="336">
        <v>-0.13317039728022884</v>
      </c>
      <c r="W828" s="647">
        <v>-1.146030590144645</v>
      </c>
      <c r="X828" s="336">
        <v>-3.1345154377127371E-2</v>
      </c>
      <c r="Y828" s="647">
        <v>-0.20336279007724331</v>
      </c>
      <c r="Z828" s="336">
        <v>-0.24967587638277933</v>
      </c>
      <c r="AA828" s="647">
        <v>-1.3083904497405137</v>
      </c>
      <c r="AB828" s="336">
        <v>0.18986487213082473</v>
      </c>
      <c r="AC828" s="340">
        <v>-1.3134174208668985</v>
      </c>
      <c r="AD828" s="813">
        <v>0</v>
      </c>
      <c r="AE828" s="337" t="s">
        <v>1912</v>
      </c>
      <c r="AF828" s="787" t="s">
        <v>1873</v>
      </c>
      <c r="AG828" s="341" t="s">
        <v>1437</v>
      </c>
      <c r="AH828" s="341" t="s">
        <v>1742</v>
      </c>
      <c r="AI828" s="341">
        <v>100000</v>
      </c>
      <c r="AJ828" s="341">
        <v>1000</v>
      </c>
      <c r="AK828" s="341">
        <v>1000</v>
      </c>
      <c r="AL828" s="336">
        <v>0.02</v>
      </c>
      <c r="AM828" s="336">
        <v>0.1</v>
      </c>
      <c r="AN828" s="647" t="s">
        <v>2152</v>
      </c>
      <c r="AO828" s="334" t="s">
        <v>1324</v>
      </c>
      <c r="AP828" s="337" t="s">
        <v>1739</v>
      </c>
      <c r="AQ828" s="343" t="s">
        <v>659</v>
      </c>
      <c r="AR828" s="336">
        <v>0</v>
      </c>
      <c r="AS828" s="336">
        <v>0</v>
      </c>
      <c r="AT828" s="336" t="s">
        <v>1418</v>
      </c>
      <c r="AX828" s="192"/>
      <c r="AY828" s="178"/>
      <c r="AZ828" s="178"/>
      <c r="BA828" s="178"/>
      <c r="BB828" s="794"/>
      <c r="BC828" s="178"/>
      <c r="BD828" s="178"/>
      <c r="BE828" s="178"/>
      <c r="BF828" s="178"/>
      <c r="BG828" s="794"/>
      <c r="BH828" s="180"/>
      <c r="BI828" s="193"/>
      <c r="BJ828" s="193"/>
      <c r="BK828" s="193"/>
      <c r="BL828" s="180"/>
      <c r="BM828" s="180"/>
      <c r="BN828" s="180"/>
      <c r="BO828" s="180"/>
      <c r="BP828" s="180"/>
      <c r="BQ828" s="180"/>
      <c r="BR828" s="180"/>
      <c r="BS828" s="180"/>
      <c r="BT828" s="181"/>
      <c r="BU828" s="182"/>
      <c r="BV828" s="183"/>
      <c r="BW828" s="179"/>
    </row>
    <row r="829" spans="2:75" customFormat="1" ht="18.75">
      <c r="B829" s="330" t="s">
        <v>94</v>
      </c>
      <c r="C829" s="331">
        <v>10237480000162</v>
      </c>
      <c r="D829" s="332" t="s">
        <v>14</v>
      </c>
      <c r="E829" s="332" t="s">
        <v>607</v>
      </c>
      <c r="F829" s="332" t="s">
        <v>1418</v>
      </c>
      <c r="G829" s="333" t="s">
        <v>1418</v>
      </c>
      <c r="H829" s="333" t="s">
        <v>34</v>
      </c>
      <c r="I829" s="333" t="s">
        <v>34</v>
      </c>
      <c r="J829" s="333" t="s">
        <v>608</v>
      </c>
      <c r="K829" s="334" t="s">
        <v>48</v>
      </c>
      <c r="L829" s="335" t="s">
        <v>1418</v>
      </c>
      <c r="M829" s="335" t="s">
        <v>34</v>
      </c>
      <c r="N829" s="334">
        <v>216542</v>
      </c>
      <c r="O829" s="334" t="s">
        <v>1321</v>
      </c>
      <c r="P829" s="338">
        <v>39698</v>
      </c>
      <c r="Q829" s="339">
        <v>28.026399000000001</v>
      </c>
      <c r="R829" s="339">
        <v>33.661594364000003</v>
      </c>
      <c r="S829" s="334">
        <v>32</v>
      </c>
      <c r="T829" s="336">
        <v>5.2398988730851137E-2</v>
      </c>
      <c r="U829" s="647">
        <v>0.51246391461280349</v>
      </c>
      <c r="V829" s="336">
        <v>1.5819973900289108E-2</v>
      </c>
      <c r="W829" s="647">
        <v>0.13614267431274613</v>
      </c>
      <c r="X829" s="336">
        <v>-1.9585141186035049E-2</v>
      </c>
      <c r="Y829" s="647">
        <v>-0.12706553962787756</v>
      </c>
      <c r="Z829" s="336">
        <v>-7.425964535200591E-2</v>
      </c>
      <c r="AA829" s="647">
        <v>-0.38914697001293241</v>
      </c>
      <c r="AB829" s="336">
        <v>0.22171066652601223</v>
      </c>
      <c r="AC829" s="340">
        <v>-0.45275881877787816</v>
      </c>
      <c r="AD829" s="813">
        <v>26703040000193</v>
      </c>
      <c r="AE829" s="337" t="s">
        <v>1765</v>
      </c>
      <c r="AF829" s="787" t="s">
        <v>1736</v>
      </c>
      <c r="AG829" s="341" t="s">
        <v>1437</v>
      </c>
      <c r="AH829" s="341" t="s">
        <v>1742</v>
      </c>
      <c r="AI829" s="341">
        <v>1000</v>
      </c>
      <c r="AJ829" s="341">
        <v>1000</v>
      </c>
      <c r="AK829" s="341">
        <v>1000</v>
      </c>
      <c r="AL829" s="336">
        <v>0.02</v>
      </c>
      <c r="AM829" s="336">
        <v>0.2</v>
      </c>
      <c r="AN829" s="647" t="s">
        <v>666</v>
      </c>
      <c r="AO829" s="334" t="s">
        <v>1324</v>
      </c>
      <c r="AP829" s="337" t="s">
        <v>1739</v>
      </c>
      <c r="AQ829" s="343" t="s">
        <v>659</v>
      </c>
      <c r="AR829" s="336">
        <v>4.6666666666666697E-3</v>
      </c>
      <c r="AS829" s="336">
        <v>4.6666666666666697E-3</v>
      </c>
      <c r="AT829" s="336" t="s">
        <v>1418</v>
      </c>
      <c r="AX829" s="192"/>
      <c r="AY829" s="178"/>
      <c r="AZ829" s="178"/>
      <c r="BA829" s="178"/>
      <c r="BB829" s="794"/>
      <c r="BC829" s="178"/>
      <c r="BD829" s="178"/>
      <c r="BE829" s="178"/>
      <c r="BF829" s="178"/>
      <c r="BG829" s="794"/>
      <c r="BH829" s="180"/>
      <c r="BI829" s="193"/>
      <c r="BJ829" s="193"/>
      <c r="BK829" s="193"/>
      <c r="BL829" s="180"/>
      <c r="BM829" s="180"/>
      <c r="BN829" s="180"/>
      <c r="BO829" s="180"/>
      <c r="BP829" s="180"/>
      <c r="BQ829" s="180"/>
      <c r="BR829" s="180"/>
      <c r="BS829" s="180"/>
      <c r="BT829" s="181"/>
      <c r="BU829" s="182"/>
      <c r="BV829" s="183"/>
      <c r="BW829" s="179"/>
    </row>
    <row r="830" spans="2:75" customFormat="1" ht="18.75">
      <c r="B830" s="330" t="s">
        <v>565</v>
      </c>
      <c r="C830" s="331">
        <v>38597242000187</v>
      </c>
      <c r="D830" s="332" t="s">
        <v>14</v>
      </c>
      <c r="E830" s="332" t="s">
        <v>614</v>
      </c>
      <c r="F830" s="332" t="s">
        <v>1418</v>
      </c>
      <c r="G830" s="333" t="s">
        <v>1418</v>
      </c>
      <c r="H830" s="333" t="s">
        <v>1338</v>
      </c>
      <c r="I830" s="333" t="s">
        <v>34</v>
      </c>
      <c r="J830" s="333" t="s">
        <v>608</v>
      </c>
      <c r="K830" s="334" t="s">
        <v>48</v>
      </c>
      <c r="L830" s="335" t="s">
        <v>1418</v>
      </c>
      <c r="M830" s="335" t="s">
        <v>34</v>
      </c>
      <c r="N830" s="334">
        <v>592854</v>
      </c>
      <c r="O830" s="334" t="s">
        <v>1321</v>
      </c>
      <c r="P830" s="338">
        <v>44238</v>
      </c>
      <c r="Q830" s="339">
        <v>26.955424910000001</v>
      </c>
      <c r="R830" s="339">
        <v>26.679015909045642</v>
      </c>
      <c r="S830" s="334">
        <v>32</v>
      </c>
      <c r="T830" s="336">
        <v>1.2881397727964705E-2</v>
      </c>
      <c r="U830" s="647">
        <v>0.12598051346495975</v>
      </c>
      <c r="V830" s="336">
        <v>-1.8073698191708676E-2</v>
      </c>
      <c r="W830" s="647">
        <v>-0.15553765271987557</v>
      </c>
      <c r="X830" s="336"/>
      <c r="Y830" s="647"/>
      <c r="Z830" s="336"/>
      <c r="AA830" s="647"/>
      <c r="AB830" s="336">
        <v>0.2201969509438097</v>
      </c>
      <c r="AC830" s="340">
        <v>-0.60979559890924984</v>
      </c>
      <c r="AD830" s="813">
        <v>38597428000136</v>
      </c>
      <c r="AE830" s="337" t="s">
        <v>1910</v>
      </c>
      <c r="AF830" s="787" t="s">
        <v>1736</v>
      </c>
      <c r="AG830" s="341" t="s">
        <v>1437</v>
      </c>
      <c r="AH830" s="341" t="s">
        <v>1737</v>
      </c>
      <c r="AI830" s="341">
        <v>10000</v>
      </c>
      <c r="AJ830" s="341">
        <v>0</v>
      </c>
      <c r="AK830" s="341">
        <v>5000</v>
      </c>
      <c r="AL830" s="336">
        <v>2.5000000000000001E-2</v>
      </c>
      <c r="AM830" s="336">
        <v>0.2</v>
      </c>
      <c r="AN830" s="647" t="s">
        <v>34</v>
      </c>
      <c r="AO830" s="334" t="s">
        <v>1324</v>
      </c>
      <c r="AP830" s="337" t="s">
        <v>1757</v>
      </c>
      <c r="AQ830" s="343" t="s">
        <v>668</v>
      </c>
      <c r="AR830" s="336">
        <v>3.8E-3</v>
      </c>
      <c r="AS830" s="336">
        <v>3.8E-3</v>
      </c>
      <c r="AT830" s="336" t="s">
        <v>1418</v>
      </c>
      <c r="AX830" s="192"/>
      <c r="AY830" s="178"/>
      <c r="AZ830" s="178"/>
      <c r="BA830" s="178"/>
      <c r="BB830" s="794"/>
      <c r="BC830" s="178"/>
      <c r="BD830" s="178"/>
      <c r="BE830" s="178"/>
      <c r="BF830" s="178"/>
      <c r="BG830" s="794"/>
      <c r="BH830" s="180"/>
      <c r="BI830" s="193"/>
      <c r="BJ830" s="193"/>
      <c r="BK830" s="193"/>
      <c r="BL830" s="180"/>
      <c r="BM830" s="180"/>
      <c r="BN830" s="180"/>
      <c r="BO830" s="180"/>
      <c r="BP830" s="180"/>
      <c r="BQ830" s="180"/>
      <c r="BR830" s="180"/>
      <c r="BS830" s="180"/>
      <c r="BT830" s="181"/>
      <c r="BU830" s="182"/>
      <c r="BV830" s="183"/>
      <c r="BW830" s="179"/>
    </row>
    <row r="831" spans="2:75" customFormat="1" ht="18.75">
      <c r="B831" s="330" t="s">
        <v>777</v>
      </c>
      <c r="C831" s="331">
        <v>43917039000180</v>
      </c>
      <c r="D831" s="332" t="s">
        <v>14</v>
      </c>
      <c r="E831" s="332" t="s">
        <v>607</v>
      </c>
      <c r="F831" s="332" t="s">
        <v>1418</v>
      </c>
      <c r="G831" s="333" t="s">
        <v>1418</v>
      </c>
      <c r="H831" s="333" t="s">
        <v>34</v>
      </c>
      <c r="I831" s="333" t="s">
        <v>34</v>
      </c>
      <c r="J831" s="333" t="s">
        <v>608</v>
      </c>
      <c r="K831" s="334" t="s">
        <v>48</v>
      </c>
      <c r="L831" s="335" t="s">
        <v>1418</v>
      </c>
      <c r="M831" s="335" t="s">
        <v>34</v>
      </c>
      <c r="N831" s="334">
        <v>626007</v>
      </c>
      <c r="O831" s="334" t="s">
        <v>1321</v>
      </c>
      <c r="P831" s="338">
        <v>44493</v>
      </c>
      <c r="Q831" s="339">
        <v>107.73452724000001</v>
      </c>
      <c r="R831" s="339">
        <v>84.610946213097336</v>
      </c>
      <c r="S831" s="334">
        <v>32</v>
      </c>
      <c r="T831" s="336">
        <v>-4.3089323080227504E-2</v>
      </c>
      <c r="U831" s="647">
        <v>-0.4214150638885914</v>
      </c>
      <c r="V831" s="336">
        <v>-5.9046000000000154E-2</v>
      </c>
      <c r="W831" s="647">
        <v>-0.50813486786621831</v>
      </c>
      <c r="X831" s="336"/>
      <c r="Y831" s="647"/>
      <c r="Z831" s="336"/>
      <c r="AA831" s="647"/>
      <c r="AB831" s="336">
        <v>0.22246393890409735</v>
      </c>
      <c r="AC831" s="340">
        <v>-0.78775658765356371</v>
      </c>
      <c r="AD831" s="813">
        <v>43909011000100</v>
      </c>
      <c r="AE831" s="337" t="s">
        <v>2077</v>
      </c>
      <c r="AF831" s="787" t="s">
        <v>1755</v>
      </c>
      <c r="AG831" s="341" t="s">
        <v>1436</v>
      </c>
      <c r="AH831" s="341" t="s">
        <v>1737</v>
      </c>
      <c r="AI831" s="341">
        <v>500</v>
      </c>
      <c r="AJ831" s="341">
        <v>500</v>
      </c>
      <c r="AK831" s="341">
        <v>500</v>
      </c>
      <c r="AL831" s="336">
        <v>0</v>
      </c>
      <c r="AM831" s="336">
        <v>0</v>
      </c>
      <c r="AN831" s="647" t="s">
        <v>2152</v>
      </c>
      <c r="AO831" s="334" t="s">
        <v>1324</v>
      </c>
      <c r="AP831" s="337" t="s">
        <v>1739</v>
      </c>
      <c r="AQ831" s="343" t="s">
        <v>659</v>
      </c>
      <c r="AR831" s="336">
        <v>4.8006000000000004E-3</v>
      </c>
      <c r="AS831" s="336">
        <v>4.8006000000000004E-3</v>
      </c>
      <c r="AT831" s="336" t="s">
        <v>1418</v>
      </c>
      <c r="AX831" s="192"/>
      <c r="AY831" s="178"/>
      <c r="AZ831" s="178"/>
      <c r="BA831" s="178"/>
      <c r="BB831" s="794"/>
      <c r="BC831" s="178"/>
      <c r="BD831" s="178"/>
      <c r="BE831" s="178"/>
      <c r="BF831" s="178"/>
      <c r="BG831" s="794"/>
      <c r="BH831" s="180"/>
      <c r="BI831" s="193"/>
      <c r="BJ831" s="193"/>
      <c r="BK831" s="193"/>
      <c r="BL831" s="180"/>
      <c r="BM831" s="180"/>
      <c r="BN831" s="180"/>
      <c r="BO831" s="180"/>
      <c r="BP831" s="180"/>
      <c r="BQ831" s="180"/>
      <c r="BR831" s="180"/>
      <c r="BS831" s="180"/>
      <c r="BT831" s="181"/>
      <c r="BU831" s="182"/>
      <c r="BV831" s="183"/>
      <c r="BW831" s="179"/>
    </row>
    <row r="832" spans="2:75" customFormat="1" ht="18.75">
      <c r="B832" s="330" t="s">
        <v>778</v>
      </c>
      <c r="C832" s="331">
        <v>43915574000100</v>
      </c>
      <c r="D832" s="332" t="s">
        <v>14</v>
      </c>
      <c r="E832" s="332" t="s">
        <v>607</v>
      </c>
      <c r="F832" s="332" t="s">
        <v>1418</v>
      </c>
      <c r="G832" s="333" t="s">
        <v>1418</v>
      </c>
      <c r="H832" s="333" t="s">
        <v>34</v>
      </c>
      <c r="I832" s="333" t="s">
        <v>34</v>
      </c>
      <c r="J832" s="333" t="s">
        <v>608</v>
      </c>
      <c r="K832" s="334" t="s">
        <v>48</v>
      </c>
      <c r="L832" s="335" t="s">
        <v>1418</v>
      </c>
      <c r="M832" s="335" t="s">
        <v>34</v>
      </c>
      <c r="N832" s="334">
        <v>625906</v>
      </c>
      <c r="O832" s="334" t="s">
        <v>1321</v>
      </c>
      <c r="P832" s="338">
        <v>44493</v>
      </c>
      <c r="Q832" s="339">
        <v>19.08403109</v>
      </c>
      <c r="R832" s="339">
        <v>14.657378035486724</v>
      </c>
      <c r="S832" s="334">
        <v>32</v>
      </c>
      <c r="T832" s="336">
        <v>-4.8768882624926513E-2</v>
      </c>
      <c r="U832" s="647">
        <v>-0.4769613518618801</v>
      </c>
      <c r="V832" s="336">
        <v>-6.6986100000000159E-2</v>
      </c>
      <c r="W832" s="647">
        <v>-0.57646535027560342</v>
      </c>
      <c r="X832" s="336"/>
      <c r="Y832" s="647"/>
      <c r="Z832" s="336"/>
      <c r="AA832" s="647"/>
      <c r="AB832" s="336">
        <v>0.22784784140759132</v>
      </c>
      <c r="AC832" s="340">
        <v>-0.8039906468078537</v>
      </c>
      <c r="AD832" s="813">
        <v>43907839000110</v>
      </c>
      <c r="AE832" s="337" t="s">
        <v>2077</v>
      </c>
      <c r="AF832" s="787" t="s">
        <v>1755</v>
      </c>
      <c r="AG832" s="341" t="s">
        <v>1436</v>
      </c>
      <c r="AH832" s="341" t="s">
        <v>1742</v>
      </c>
      <c r="AI832" s="341">
        <v>500</v>
      </c>
      <c r="AJ832" s="341">
        <v>500</v>
      </c>
      <c r="AK832" s="341">
        <v>500</v>
      </c>
      <c r="AL832" s="336">
        <v>0</v>
      </c>
      <c r="AM832" s="336">
        <v>0</v>
      </c>
      <c r="AN832" s="647" t="s">
        <v>2152</v>
      </c>
      <c r="AO832" s="334" t="s">
        <v>1324</v>
      </c>
      <c r="AP832" s="337" t="s">
        <v>1739</v>
      </c>
      <c r="AQ832" s="343" t="s">
        <v>659</v>
      </c>
      <c r="AR832" s="336">
        <v>4.8006000000000004E-3</v>
      </c>
      <c r="AS832" s="336">
        <v>4.8006000000000004E-3</v>
      </c>
      <c r="AT832" s="336" t="s">
        <v>1418</v>
      </c>
      <c r="AX832" s="192"/>
      <c r="AY832" s="178"/>
      <c r="AZ832" s="178"/>
      <c r="BA832" s="178"/>
      <c r="BB832" s="794"/>
      <c r="BC832" s="178"/>
      <c r="BD832" s="178"/>
      <c r="BE832" s="178"/>
      <c r="BF832" s="178"/>
      <c r="BG832" s="794"/>
      <c r="BH832" s="180"/>
      <c r="BI832" s="193"/>
      <c r="BJ832" s="193"/>
      <c r="BK832" s="193"/>
      <c r="BL832" s="180"/>
      <c r="BM832" s="180"/>
      <c r="BN832" s="180"/>
      <c r="BO832" s="180"/>
      <c r="BP832" s="180"/>
      <c r="BQ832" s="180"/>
      <c r="BR832" s="180"/>
      <c r="BS832" s="180"/>
      <c r="BT832" s="181"/>
      <c r="BU832" s="182"/>
      <c r="BV832" s="183"/>
      <c r="BW832" s="179"/>
    </row>
    <row r="833" spans="2:75" customFormat="1" ht="18.75">
      <c r="B833" s="330" t="s">
        <v>96</v>
      </c>
      <c r="C833" s="331">
        <v>17249227000178</v>
      </c>
      <c r="D833" s="332" t="s">
        <v>14</v>
      </c>
      <c r="E833" s="332" t="s">
        <v>614</v>
      </c>
      <c r="F833" s="332" t="s">
        <v>1418</v>
      </c>
      <c r="G833" s="333" t="s">
        <v>1418</v>
      </c>
      <c r="H833" s="333" t="s">
        <v>1338</v>
      </c>
      <c r="I833" s="333" t="s">
        <v>34</v>
      </c>
      <c r="J833" s="333" t="s">
        <v>608</v>
      </c>
      <c r="K833" s="334" t="s">
        <v>48</v>
      </c>
      <c r="L833" s="335" t="s">
        <v>1418</v>
      </c>
      <c r="M833" s="335" t="s">
        <v>34</v>
      </c>
      <c r="N833" s="334">
        <v>367427</v>
      </c>
      <c r="O833" s="334" t="s">
        <v>1321</v>
      </c>
      <c r="P833" s="338">
        <v>41284</v>
      </c>
      <c r="Q833" s="339">
        <v>136.48095000000001</v>
      </c>
      <c r="R833" s="339">
        <v>122.94573278884464</v>
      </c>
      <c r="S833" s="334">
        <v>32</v>
      </c>
      <c r="T833" s="336">
        <v>0.18679889388892534</v>
      </c>
      <c r="U833" s="647">
        <v>1.8268996163145121</v>
      </c>
      <c r="V833" s="336">
        <v>0.16288049033724761</v>
      </c>
      <c r="W833" s="647">
        <v>1.4017080993717093</v>
      </c>
      <c r="X833" s="336">
        <v>0.26297153555830488</v>
      </c>
      <c r="Y833" s="647">
        <v>1.706120969723389</v>
      </c>
      <c r="Z833" s="336">
        <v>0.1028350977860939</v>
      </c>
      <c r="AA833" s="647">
        <v>0.53889251052504639</v>
      </c>
      <c r="AB833" s="336">
        <v>0.20856981745174596</v>
      </c>
      <c r="AC833" s="340">
        <v>0.22380542650177399</v>
      </c>
      <c r="AD833" s="813">
        <v>21360513000183</v>
      </c>
      <c r="AE833" s="337" t="s">
        <v>1905</v>
      </c>
      <c r="AF833" s="787" t="s">
        <v>1755</v>
      </c>
      <c r="AG833" s="341" t="s">
        <v>1436</v>
      </c>
      <c r="AH833" s="341" t="s">
        <v>1812</v>
      </c>
      <c r="AI833" s="341">
        <v>20000</v>
      </c>
      <c r="AJ833" s="341">
        <v>1000</v>
      </c>
      <c r="AK833" s="341">
        <v>20000</v>
      </c>
      <c r="AL833" s="336">
        <v>0.02</v>
      </c>
      <c r="AM833" s="336">
        <v>0.2</v>
      </c>
      <c r="AN833" s="647" t="s">
        <v>34</v>
      </c>
      <c r="AO833" s="334" t="s">
        <v>1324</v>
      </c>
      <c r="AP833" s="337" t="s">
        <v>1739</v>
      </c>
      <c r="AQ833" s="343" t="s">
        <v>659</v>
      </c>
      <c r="AR833" s="336">
        <v>5.0000000000000001E-3</v>
      </c>
      <c r="AS833" s="336">
        <v>5.0000000000000001E-3</v>
      </c>
      <c r="AT833" s="336" t="s">
        <v>1418</v>
      </c>
      <c r="AX833" s="192"/>
      <c r="AY833" s="178"/>
      <c r="AZ833" s="178"/>
      <c r="BA833" s="178"/>
      <c r="BB833" s="794"/>
      <c r="BC833" s="178"/>
      <c r="BD833" s="178"/>
      <c r="BE833" s="178"/>
      <c r="BF833" s="178"/>
      <c r="BG833" s="794"/>
      <c r="BH833" s="180"/>
      <c r="BI833" s="193"/>
      <c r="BJ833" s="193"/>
      <c r="BK833" s="193"/>
      <c r="BL833" s="180"/>
      <c r="BM833" s="180"/>
      <c r="BN833" s="180"/>
      <c r="BO833" s="180"/>
      <c r="BP833" s="180"/>
      <c r="BQ833" s="180"/>
      <c r="BR833" s="180"/>
      <c r="BS833" s="180"/>
      <c r="BT833" s="181"/>
      <c r="BU833" s="182"/>
      <c r="BV833" s="183"/>
      <c r="BW833" s="179"/>
    </row>
    <row r="834" spans="2:75" customFormat="1" ht="18.75">
      <c r="B834" s="330" t="s">
        <v>97</v>
      </c>
      <c r="C834" s="331">
        <v>23186344000132</v>
      </c>
      <c r="D834" s="332" t="s">
        <v>14</v>
      </c>
      <c r="E834" s="332" t="s">
        <v>607</v>
      </c>
      <c r="F834" s="332" t="s">
        <v>1418</v>
      </c>
      <c r="G834" s="333" t="s">
        <v>1418</v>
      </c>
      <c r="H834" s="333" t="s">
        <v>34</v>
      </c>
      <c r="I834" s="333" t="s">
        <v>34</v>
      </c>
      <c r="J834" s="333" t="s">
        <v>608</v>
      </c>
      <c r="K834" s="334" t="s">
        <v>48</v>
      </c>
      <c r="L834" s="335" t="s">
        <v>1418</v>
      </c>
      <c r="M834" s="335" t="s">
        <v>34</v>
      </c>
      <c r="N834" s="334">
        <v>407194</v>
      </c>
      <c r="O834" s="334" t="s">
        <v>1321</v>
      </c>
      <c r="P834" s="338">
        <v>42278</v>
      </c>
      <c r="Q834" s="339">
        <v>129.241274</v>
      </c>
      <c r="R834" s="339">
        <v>149.13933997991973</v>
      </c>
      <c r="S834" s="334">
        <v>32</v>
      </c>
      <c r="T834" s="336">
        <v>0.16209869321762471</v>
      </c>
      <c r="U834" s="647">
        <v>1.5853308029781614</v>
      </c>
      <c r="V834" s="336">
        <v>0.13654930378841534</v>
      </c>
      <c r="W834" s="647">
        <v>1.1751086007138563</v>
      </c>
      <c r="X834" s="336">
        <v>0.22390909936177672</v>
      </c>
      <c r="Y834" s="647">
        <v>1.4526895807257674</v>
      </c>
      <c r="Z834" s="336">
        <v>6.3336419580477754E-2</v>
      </c>
      <c r="AA834" s="647">
        <v>0.33190537948811938</v>
      </c>
      <c r="AB834" s="336">
        <v>0.21624616984733042</v>
      </c>
      <c r="AC834" s="340">
        <v>9.4095864984422434E-2</v>
      </c>
      <c r="AD834" s="813">
        <v>21360513000183</v>
      </c>
      <c r="AE834" s="337" t="s">
        <v>1905</v>
      </c>
      <c r="AF834" s="787" t="s">
        <v>1755</v>
      </c>
      <c r="AG834" s="341" t="s">
        <v>1436</v>
      </c>
      <c r="AH834" s="341" t="s">
        <v>1742</v>
      </c>
      <c r="AI834" s="341">
        <v>1000</v>
      </c>
      <c r="AJ834" s="341">
        <v>0</v>
      </c>
      <c r="AK834" s="341">
        <v>0</v>
      </c>
      <c r="AL834" s="336">
        <v>0.03</v>
      </c>
      <c r="AM834" s="336">
        <v>0</v>
      </c>
      <c r="AN834" s="647" t="s">
        <v>34</v>
      </c>
      <c r="AO834" s="334" t="s">
        <v>1324</v>
      </c>
      <c r="AP834" s="337" t="s">
        <v>1739</v>
      </c>
      <c r="AQ834" s="343" t="s">
        <v>659</v>
      </c>
      <c r="AR834" s="336">
        <v>1.0500000000000001E-2</v>
      </c>
      <c r="AS834" s="336">
        <v>1.0500000000000001E-2</v>
      </c>
      <c r="AT834" s="336" t="s">
        <v>1418</v>
      </c>
      <c r="AX834" s="192"/>
      <c r="AY834" s="178"/>
      <c r="AZ834" s="178"/>
      <c r="BA834" s="178"/>
      <c r="BB834" s="794"/>
      <c r="BC834" s="178"/>
      <c r="BD834" s="178"/>
      <c r="BE834" s="178"/>
      <c r="BF834" s="178"/>
      <c r="BG834" s="794"/>
      <c r="BH834" s="180"/>
      <c r="BI834" s="193"/>
      <c r="BJ834" s="193"/>
      <c r="BK834" s="193"/>
      <c r="BL834" s="180"/>
      <c r="BM834" s="180"/>
      <c r="BN834" s="180"/>
      <c r="BO834" s="180"/>
      <c r="BP834" s="180"/>
      <c r="BQ834" s="180"/>
      <c r="BR834" s="180"/>
      <c r="BS834" s="180"/>
      <c r="BT834" s="181"/>
      <c r="BU834" s="182"/>
      <c r="BV834" s="183"/>
      <c r="BW834" s="179"/>
    </row>
    <row r="835" spans="2:75" customFormat="1" ht="18.75">
      <c r="B835" s="330" t="s">
        <v>98</v>
      </c>
      <c r="C835" s="331">
        <v>13083227000190</v>
      </c>
      <c r="D835" s="332" t="s">
        <v>14</v>
      </c>
      <c r="E835" s="332" t="s">
        <v>607</v>
      </c>
      <c r="F835" s="332" t="s">
        <v>1418</v>
      </c>
      <c r="G835" s="333" t="s">
        <v>1418</v>
      </c>
      <c r="H835" s="333" t="s">
        <v>34</v>
      </c>
      <c r="I835" s="333" t="s">
        <v>34</v>
      </c>
      <c r="J835" s="333" t="s">
        <v>608</v>
      </c>
      <c r="K835" s="334" t="s">
        <v>48</v>
      </c>
      <c r="L835" s="335" t="s">
        <v>1418</v>
      </c>
      <c r="M835" s="335" t="s">
        <v>34</v>
      </c>
      <c r="N835" s="334">
        <v>320358</v>
      </c>
      <c r="O835" s="334" t="s">
        <v>1321</v>
      </c>
      <c r="P835" s="338">
        <v>40787</v>
      </c>
      <c r="Q835" s="339">
        <v>154.06873300000001</v>
      </c>
      <c r="R835" s="339">
        <v>295.25625682400005</v>
      </c>
      <c r="S835" s="334">
        <v>32</v>
      </c>
      <c r="T835" s="336">
        <v>-4.7847010897950071E-4</v>
      </c>
      <c r="U835" s="647">
        <v>-4.6794541461920077E-3</v>
      </c>
      <c r="V835" s="336">
        <v>-6.5766517740668218E-2</v>
      </c>
      <c r="W835" s="647">
        <v>-0.56596993534152462</v>
      </c>
      <c r="X835" s="336">
        <v>-0.13073880910829438</v>
      </c>
      <c r="Y835" s="647">
        <v>-0.8482143259450573</v>
      </c>
      <c r="Z835" s="336">
        <v>-0.10427742851401356</v>
      </c>
      <c r="AA835" s="647">
        <v>-0.54645083685243334</v>
      </c>
      <c r="AB835" s="336">
        <v>0.2457936174073917</v>
      </c>
      <c r="AC835" s="340">
        <v>-0.74032821945139082</v>
      </c>
      <c r="AD835" s="813">
        <v>11046170000123</v>
      </c>
      <c r="AE835" s="337" t="s">
        <v>1879</v>
      </c>
      <c r="AF835" s="787" t="s">
        <v>1778</v>
      </c>
      <c r="AG835" s="341" t="s">
        <v>59</v>
      </c>
      <c r="AH835" s="341" t="s">
        <v>1742</v>
      </c>
      <c r="AI835" s="341">
        <v>500</v>
      </c>
      <c r="AJ835" s="341">
        <v>500</v>
      </c>
      <c r="AK835" s="341">
        <v>500</v>
      </c>
      <c r="AL835" s="336">
        <v>2E-3</v>
      </c>
      <c r="AM835" s="336">
        <v>0</v>
      </c>
      <c r="AN835" s="647" t="s">
        <v>2185</v>
      </c>
      <c r="AO835" s="334" t="s">
        <v>1324</v>
      </c>
      <c r="AP835" s="337" t="s">
        <v>1739</v>
      </c>
      <c r="AQ835" s="343" t="s">
        <v>659</v>
      </c>
      <c r="AR835" s="336">
        <v>4.0000000000000001E-3</v>
      </c>
      <c r="AS835" s="336">
        <v>4.0000000000000001E-3</v>
      </c>
      <c r="AT835" s="336" t="s">
        <v>1418</v>
      </c>
      <c r="AX835" s="192"/>
      <c r="AY835" s="178"/>
      <c r="AZ835" s="178"/>
      <c r="BA835" s="178"/>
      <c r="BB835" s="794"/>
      <c r="BC835" s="178"/>
      <c r="BD835" s="178"/>
      <c r="BE835" s="178"/>
      <c r="BF835" s="178"/>
      <c r="BG835" s="794"/>
      <c r="BH835" s="180"/>
      <c r="BI835" s="193"/>
      <c r="BJ835" s="193"/>
      <c r="BK835" s="193"/>
      <c r="BL835" s="180"/>
      <c r="BM835" s="180"/>
      <c r="BN835" s="180"/>
      <c r="BO835" s="180"/>
      <c r="BP835" s="180"/>
      <c r="BQ835" s="180"/>
      <c r="BR835" s="180"/>
      <c r="BS835" s="180"/>
      <c r="BT835" s="181"/>
      <c r="BU835" s="182"/>
      <c r="BV835" s="183"/>
      <c r="BW835" s="179"/>
    </row>
    <row r="836" spans="2:75" customFormat="1" ht="18.75">
      <c r="B836" s="330" t="s">
        <v>99</v>
      </c>
      <c r="C836" s="331">
        <v>36182298000145</v>
      </c>
      <c r="D836" s="332" t="s">
        <v>14</v>
      </c>
      <c r="E836" s="332" t="s">
        <v>614</v>
      </c>
      <c r="F836" s="332" t="s">
        <v>1418</v>
      </c>
      <c r="G836" s="333" t="s">
        <v>1418</v>
      </c>
      <c r="H836" s="333" t="s">
        <v>1338</v>
      </c>
      <c r="I836" s="333" t="s">
        <v>34</v>
      </c>
      <c r="J836" s="333" t="s">
        <v>608</v>
      </c>
      <c r="K836" s="334" t="s">
        <v>48</v>
      </c>
      <c r="L836" s="335" t="s">
        <v>1418</v>
      </c>
      <c r="M836" s="335" t="s">
        <v>34</v>
      </c>
      <c r="N836" s="334">
        <v>532339</v>
      </c>
      <c r="O836" s="334" t="s">
        <v>1321</v>
      </c>
      <c r="P836" s="338">
        <v>43894</v>
      </c>
      <c r="Q836" s="339">
        <v>117.8564049</v>
      </c>
      <c r="R836" s="339">
        <v>80.783712644417591</v>
      </c>
      <c r="S836" s="334">
        <v>32</v>
      </c>
      <c r="T836" s="336">
        <v>-2.3213312825111965E-2</v>
      </c>
      <c r="U836" s="647">
        <v>-0.22702699898642192</v>
      </c>
      <c r="V836" s="336">
        <v>-5.4151854352981976E-2</v>
      </c>
      <c r="W836" s="647">
        <v>-0.46601709440712535</v>
      </c>
      <c r="X836" s="336">
        <v>3.495607863199135E-3</v>
      </c>
      <c r="Y836" s="647">
        <v>2.2678994000899066E-2</v>
      </c>
      <c r="Z836" s="336"/>
      <c r="AA836" s="647"/>
      <c r="AB836" s="336">
        <v>0.19814219450409604</v>
      </c>
      <c r="AC836" s="340">
        <v>-0.8597527052044579</v>
      </c>
      <c r="AD836" s="813">
        <v>0</v>
      </c>
      <c r="AE836" s="337" t="s">
        <v>1879</v>
      </c>
      <c r="AF836" s="787" t="s">
        <v>1778</v>
      </c>
      <c r="AG836" s="341" t="s">
        <v>59</v>
      </c>
      <c r="AH836" s="341" t="s">
        <v>1737</v>
      </c>
      <c r="AI836" s="341">
        <v>500</v>
      </c>
      <c r="AJ836" s="341">
        <v>500</v>
      </c>
      <c r="AK836" s="341">
        <v>500</v>
      </c>
      <c r="AL836" s="336">
        <v>0</v>
      </c>
      <c r="AM836" s="336">
        <v>0</v>
      </c>
      <c r="AN836" s="647" t="s">
        <v>2147</v>
      </c>
      <c r="AO836" s="334" t="s">
        <v>1324</v>
      </c>
      <c r="AP836" s="337" t="s">
        <v>1757</v>
      </c>
      <c r="AQ836" s="343" t="s">
        <v>668</v>
      </c>
      <c r="AR836" s="336">
        <v>4.0000000000000001E-3</v>
      </c>
      <c r="AS836" s="336">
        <v>4.0000000000000001E-3</v>
      </c>
      <c r="AT836" s="336" t="s">
        <v>1418</v>
      </c>
      <c r="AX836" s="192"/>
      <c r="AY836" s="178"/>
      <c r="AZ836" s="178"/>
      <c r="BA836" s="178"/>
      <c r="BB836" s="794"/>
      <c r="BC836" s="178"/>
      <c r="BD836" s="178"/>
      <c r="BE836" s="178"/>
      <c r="BF836" s="178"/>
      <c r="BG836" s="794"/>
      <c r="BH836" s="180"/>
      <c r="BI836" s="193"/>
      <c r="BJ836" s="193"/>
      <c r="BK836" s="193"/>
      <c r="BL836" s="180"/>
      <c r="BM836" s="180"/>
      <c r="BN836" s="180"/>
      <c r="BO836" s="180"/>
      <c r="BP836" s="180"/>
      <c r="BQ836" s="180"/>
      <c r="BR836" s="180"/>
      <c r="BS836" s="180"/>
      <c r="BT836" s="181"/>
      <c r="BU836" s="182"/>
      <c r="BV836" s="183"/>
      <c r="BW836" s="179"/>
    </row>
    <row r="837" spans="2:75" customFormat="1" ht="18.75">
      <c r="B837" s="330" t="s">
        <v>112</v>
      </c>
      <c r="C837" s="331">
        <v>13974750000106</v>
      </c>
      <c r="D837" s="332" t="s">
        <v>14</v>
      </c>
      <c r="E837" s="332" t="s">
        <v>614</v>
      </c>
      <c r="F837" s="332" t="s">
        <v>1418</v>
      </c>
      <c r="G837" s="333" t="s">
        <v>1418</v>
      </c>
      <c r="H837" s="333" t="s">
        <v>1337</v>
      </c>
      <c r="I837" s="333" t="s">
        <v>34</v>
      </c>
      <c r="J837" s="333" t="s">
        <v>608</v>
      </c>
      <c r="K837" s="334" t="s">
        <v>48</v>
      </c>
      <c r="L837" s="335" t="s">
        <v>1418</v>
      </c>
      <c r="M837" s="335" t="s">
        <v>34</v>
      </c>
      <c r="N837" s="334">
        <v>288888</v>
      </c>
      <c r="O837" s="334" t="s">
        <v>1321</v>
      </c>
      <c r="P837" s="338">
        <v>40836</v>
      </c>
      <c r="Q837" s="339">
        <v>302.26772</v>
      </c>
      <c r="R837" s="339">
        <v>420.04109208433738</v>
      </c>
      <c r="S837" s="334">
        <v>32</v>
      </c>
      <c r="T837" s="336">
        <v>-1.8317914870280005E-2</v>
      </c>
      <c r="U837" s="647">
        <v>-0.17914983837160967</v>
      </c>
      <c r="V837" s="336">
        <v>-2.4886566454440651E-3</v>
      </c>
      <c r="W837" s="647">
        <v>-2.1416746531468734E-2</v>
      </c>
      <c r="X837" s="336">
        <v>6.6207684631253372E-2</v>
      </c>
      <c r="Y837" s="647">
        <v>0.42954580185416952</v>
      </c>
      <c r="Z837" s="336">
        <v>5.8675666455052955E-2</v>
      </c>
      <c r="AA837" s="647">
        <v>0.30748137438898415</v>
      </c>
      <c r="AB837" s="336">
        <v>0.13255973409296443</v>
      </c>
      <c r="AC837" s="340">
        <v>-0.89537061042434585</v>
      </c>
      <c r="AD837" s="813">
        <v>13909560000105</v>
      </c>
      <c r="AE837" s="337" t="s">
        <v>1783</v>
      </c>
      <c r="AF837" s="787" t="s">
        <v>1736</v>
      </c>
      <c r="AG837" s="341" t="s">
        <v>1437</v>
      </c>
      <c r="AH837" s="341" t="s">
        <v>1742</v>
      </c>
      <c r="AI837" s="341">
        <v>1000</v>
      </c>
      <c r="AJ837" s="341">
        <v>500</v>
      </c>
      <c r="AK837" s="341">
        <v>500</v>
      </c>
      <c r="AL837" s="336">
        <v>0.02</v>
      </c>
      <c r="AM837" s="336">
        <v>0.2</v>
      </c>
      <c r="AN837" s="647" t="s">
        <v>2147</v>
      </c>
      <c r="AO837" s="334" t="s">
        <v>1324</v>
      </c>
      <c r="AP837" s="337" t="s">
        <v>1739</v>
      </c>
      <c r="AQ837" s="343" t="s">
        <v>659</v>
      </c>
      <c r="AR837" s="336">
        <v>5.3333333333333297E-3</v>
      </c>
      <c r="AS837" s="336">
        <v>5.3333333333333297E-3</v>
      </c>
      <c r="AT837" s="336" t="s">
        <v>1418</v>
      </c>
      <c r="AX837" s="192"/>
      <c r="AY837" s="178"/>
      <c r="AZ837" s="178"/>
      <c r="BA837" s="178"/>
      <c r="BB837" s="794"/>
      <c r="BC837" s="178"/>
      <c r="BD837" s="178"/>
      <c r="BE837" s="178"/>
      <c r="BF837" s="178"/>
      <c r="BG837" s="794"/>
      <c r="BH837" s="180"/>
      <c r="BI837" s="193"/>
      <c r="BJ837" s="193"/>
      <c r="BK837" s="193"/>
      <c r="BL837" s="180"/>
      <c r="BM837" s="180"/>
      <c r="BN837" s="180"/>
      <c r="BO837" s="180"/>
      <c r="BP837" s="180"/>
      <c r="BQ837" s="180"/>
      <c r="BR837" s="180"/>
      <c r="BS837" s="180"/>
      <c r="BT837" s="181"/>
      <c r="BU837" s="182"/>
      <c r="BV837" s="183"/>
      <c r="BW837" s="179"/>
    </row>
    <row r="838" spans="2:75" customFormat="1" ht="18.75">
      <c r="B838" s="330" t="s">
        <v>117</v>
      </c>
      <c r="C838" s="331">
        <v>23732231000195</v>
      </c>
      <c r="D838" s="332" t="s">
        <v>14</v>
      </c>
      <c r="E838" s="332" t="s">
        <v>614</v>
      </c>
      <c r="F838" s="332" t="s">
        <v>1418</v>
      </c>
      <c r="G838" s="333" t="s">
        <v>1418</v>
      </c>
      <c r="H838" s="333" t="s">
        <v>865</v>
      </c>
      <c r="I838" s="333" t="s">
        <v>34</v>
      </c>
      <c r="J838" s="333" t="s">
        <v>608</v>
      </c>
      <c r="K838" s="334" t="s">
        <v>48</v>
      </c>
      <c r="L838" s="335" t="s">
        <v>1418</v>
      </c>
      <c r="M838" s="335" t="s">
        <v>34</v>
      </c>
      <c r="N838" s="334">
        <v>410314</v>
      </c>
      <c r="O838" s="334" t="s">
        <v>1324</v>
      </c>
      <c r="P838" s="338">
        <v>42368</v>
      </c>
      <c r="Q838" s="339">
        <v>211.39149699999999</v>
      </c>
      <c r="R838" s="339">
        <v>276.43546155776892</v>
      </c>
      <c r="S838" s="334">
        <v>32</v>
      </c>
      <c r="T838" s="336">
        <v>0.1523072378013508</v>
      </c>
      <c r="U838" s="647">
        <v>1.4895700317511753</v>
      </c>
      <c r="V838" s="336">
        <v>0.11356787834645488</v>
      </c>
      <c r="W838" s="647">
        <v>0.97733629470959005</v>
      </c>
      <c r="X838" s="336">
        <v>5.9705474778150469E-2</v>
      </c>
      <c r="Y838" s="647">
        <v>0.38736041263944482</v>
      </c>
      <c r="Z838" s="336">
        <v>1.1443823031130229E-2</v>
      </c>
      <c r="AA838" s="647">
        <v>5.9969705441210365E-2</v>
      </c>
      <c r="AB838" s="336">
        <v>0.14147222223482636</v>
      </c>
      <c r="AC838" s="340">
        <v>-1.8615350766429662E-2</v>
      </c>
      <c r="AD838" s="813">
        <v>23732220000105</v>
      </c>
      <c r="AE838" s="337" t="s">
        <v>1809</v>
      </c>
      <c r="AF838" s="787" t="s">
        <v>1780</v>
      </c>
      <c r="AG838" s="341" t="s">
        <v>719</v>
      </c>
      <c r="AH838" s="341" t="s">
        <v>1742</v>
      </c>
      <c r="AI838" s="341">
        <v>20000</v>
      </c>
      <c r="AJ838" s="341">
        <v>1000</v>
      </c>
      <c r="AK838" s="341">
        <v>20000</v>
      </c>
      <c r="AL838" s="336">
        <v>2.2000000000000002E-2</v>
      </c>
      <c r="AM838" s="336">
        <v>0.2</v>
      </c>
      <c r="AN838" s="647" t="s">
        <v>64</v>
      </c>
      <c r="AO838" s="334" t="s">
        <v>1324</v>
      </c>
      <c r="AP838" s="337" t="s">
        <v>1757</v>
      </c>
      <c r="AQ838" s="343" t="s">
        <v>668</v>
      </c>
      <c r="AR838" s="336">
        <v>4.7499999999999999E-3</v>
      </c>
      <c r="AS838" s="336">
        <v>4.7499999999999999E-3</v>
      </c>
      <c r="AT838" s="336" t="s">
        <v>1418</v>
      </c>
      <c r="AX838" s="192"/>
      <c r="AY838" s="178"/>
      <c r="AZ838" s="178"/>
      <c r="BA838" s="178"/>
      <c r="BB838" s="794"/>
      <c r="BC838" s="178"/>
      <c r="BD838" s="178"/>
      <c r="BE838" s="178"/>
      <c r="BF838" s="178"/>
      <c r="BG838" s="794"/>
      <c r="BH838" s="180"/>
      <c r="BI838" s="193"/>
      <c r="BJ838" s="193"/>
      <c r="BK838" s="193"/>
      <c r="BL838" s="180"/>
      <c r="BM838" s="180"/>
      <c r="BN838" s="180"/>
      <c r="BO838" s="180"/>
      <c r="BP838" s="180"/>
      <c r="BQ838" s="180"/>
      <c r="BR838" s="180"/>
      <c r="BS838" s="180"/>
      <c r="BT838" s="181"/>
      <c r="BU838" s="182"/>
      <c r="BV838" s="183"/>
      <c r="BW838" s="179"/>
    </row>
    <row r="839" spans="2:75" customFormat="1" ht="18.75">
      <c r="B839" s="330" t="s">
        <v>118</v>
      </c>
      <c r="C839" s="331">
        <v>35609273000112</v>
      </c>
      <c r="D839" s="332" t="s">
        <v>14</v>
      </c>
      <c r="E839" s="332" t="s">
        <v>614</v>
      </c>
      <c r="F839" s="332" t="s">
        <v>1418</v>
      </c>
      <c r="G839" s="333" t="s">
        <v>1418</v>
      </c>
      <c r="H839" s="333" t="s">
        <v>865</v>
      </c>
      <c r="I839" s="333" t="s">
        <v>34</v>
      </c>
      <c r="J839" s="333" t="s">
        <v>608</v>
      </c>
      <c r="K839" s="334" t="s">
        <v>48</v>
      </c>
      <c r="L839" s="335" t="s">
        <v>1418</v>
      </c>
      <c r="M839" s="335" t="s">
        <v>1415</v>
      </c>
      <c r="N839" s="334">
        <v>526789</v>
      </c>
      <c r="O839" s="334" t="s">
        <v>1321</v>
      </c>
      <c r="P839" s="338">
        <v>43828</v>
      </c>
      <c r="Q839" s="339">
        <v>4.8585656000000004</v>
      </c>
      <c r="R839" s="339">
        <v>5.0862434955199989</v>
      </c>
      <c r="S839" s="334">
        <v>32</v>
      </c>
      <c r="T839" s="336">
        <v>0.14777709181954601</v>
      </c>
      <c r="U839" s="647">
        <v>1.445265048013268</v>
      </c>
      <c r="V839" s="336">
        <v>0.10734916901306635</v>
      </c>
      <c r="W839" s="647">
        <v>0.92381966283918748</v>
      </c>
      <c r="X839" s="336">
        <v>4.2484657570490025E-2</v>
      </c>
      <c r="Y839" s="647">
        <v>0.27563426215937253</v>
      </c>
      <c r="Z839" s="336"/>
      <c r="AA839" s="647"/>
      <c r="AB839" s="336">
        <v>0.14101431548709362</v>
      </c>
      <c r="AC839" s="340">
        <v>-6.2775643333930278E-2</v>
      </c>
      <c r="AD839" s="813">
        <v>23732220000105</v>
      </c>
      <c r="AE839" s="337" t="s">
        <v>1809</v>
      </c>
      <c r="AF839" s="787" t="s">
        <v>1780</v>
      </c>
      <c r="AG839" s="341" t="s">
        <v>719</v>
      </c>
      <c r="AH839" s="341" t="s">
        <v>1737</v>
      </c>
      <c r="AI839" s="341">
        <v>20000</v>
      </c>
      <c r="AJ839" s="341">
        <v>1000</v>
      </c>
      <c r="AK839" s="341">
        <v>20000</v>
      </c>
      <c r="AL839" s="336">
        <v>1.9E-2</v>
      </c>
      <c r="AM839" s="336">
        <v>0.2</v>
      </c>
      <c r="AN839" s="647" t="s">
        <v>2147</v>
      </c>
      <c r="AO839" s="334" t="s">
        <v>1324</v>
      </c>
      <c r="AP839" s="337" t="s">
        <v>1757</v>
      </c>
      <c r="AQ839" s="343" t="s">
        <v>668</v>
      </c>
      <c r="AR839" s="336">
        <v>3.1666666666666701E-3</v>
      </c>
      <c r="AS839" s="336">
        <v>3.1666666666666701E-3</v>
      </c>
      <c r="AT839" s="336" t="s">
        <v>1418</v>
      </c>
      <c r="AX839" s="192"/>
      <c r="AY839" s="178"/>
      <c r="AZ839" s="178"/>
      <c r="BA839" s="178"/>
      <c r="BB839" s="794"/>
      <c r="BC839" s="178"/>
      <c r="BD839" s="178"/>
      <c r="BE839" s="178"/>
      <c r="BF839" s="178"/>
      <c r="BG839" s="794"/>
      <c r="BH839" s="180"/>
      <c r="BI839" s="193"/>
      <c r="BJ839" s="193"/>
      <c r="BK839" s="193"/>
      <c r="BL839" s="180"/>
      <c r="BM839" s="180"/>
      <c r="BN839" s="180"/>
      <c r="BO839" s="180"/>
      <c r="BP839" s="180"/>
      <c r="BQ839" s="180"/>
      <c r="BR839" s="180"/>
      <c r="BS839" s="180"/>
      <c r="BT839" s="181"/>
      <c r="BU839" s="182"/>
      <c r="BV839" s="183"/>
      <c r="BW839" s="179"/>
    </row>
    <row r="840" spans="2:75" customFormat="1" ht="18.75">
      <c r="B840" s="330" t="s">
        <v>120</v>
      </c>
      <c r="C840" s="331">
        <v>9635172000106</v>
      </c>
      <c r="D840" s="332" t="s">
        <v>14</v>
      </c>
      <c r="E840" s="332" t="s">
        <v>607</v>
      </c>
      <c r="F840" s="332" t="s">
        <v>1418</v>
      </c>
      <c r="G840" s="333" t="s">
        <v>1418</v>
      </c>
      <c r="H840" s="333" t="s">
        <v>34</v>
      </c>
      <c r="I840" s="333" t="s">
        <v>34</v>
      </c>
      <c r="J840" s="333" t="s">
        <v>608</v>
      </c>
      <c r="K840" s="334" t="s">
        <v>48</v>
      </c>
      <c r="L840" s="335" t="s">
        <v>1418</v>
      </c>
      <c r="M840" s="335" t="s">
        <v>1415</v>
      </c>
      <c r="N840" s="334">
        <v>253839</v>
      </c>
      <c r="O840" s="334" t="s">
        <v>1321</v>
      </c>
      <c r="P840" s="338">
        <v>40143</v>
      </c>
      <c r="Q840" s="339">
        <v>254.05236500000001</v>
      </c>
      <c r="R840" s="339">
        <v>368.60209610526323</v>
      </c>
      <c r="S840" s="334">
        <v>32</v>
      </c>
      <c r="T840" s="336">
        <v>0.10600062986205394</v>
      </c>
      <c r="U840" s="647">
        <v>1.0366898111250751</v>
      </c>
      <c r="V840" s="336">
        <v>7.3631056703115094E-2</v>
      </c>
      <c r="W840" s="647">
        <v>0.63365015866760355</v>
      </c>
      <c r="X840" s="336">
        <v>4.7614774141947924E-2</v>
      </c>
      <c r="Y840" s="647">
        <v>0.30891771027518272</v>
      </c>
      <c r="Z840" s="336">
        <v>8.06312609433113E-3</v>
      </c>
      <c r="AA840" s="647">
        <v>4.2253650331450343E-2</v>
      </c>
      <c r="AB840" s="336">
        <v>0.21142136315985172</v>
      </c>
      <c r="AC840" s="340">
        <v>-0.20135324097669688</v>
      </c>
      <c r="AD840" s="813">
        <v>9635130000175</v>
      </c>
      <c r="AE840" s="337" t="s">
        <v>1809</v>
      </c>
      <c r="AF840" s="787" t="s">
        <v>1780</v>
      </c>
      <c r="AG840" s="341" t="s">
        <v>719</v>
      </c>
      <c r="AH840" s="341" t="s">
        <v>1742</v>
      </c>
      <c r="AI840" s="341">
        <v>1000</v>
      </c>
      <c r="AJ840" s="341">
        <v>1000</v>
      </c>
      <c r="AK840" s="341">
        <v>1000</v>
      </c>
      <c r="AL840" s="336">
        <v>1.9E-2</v>
      </c>
      <c r="AM840" s="336">
        <v>0.2</v>
      </c>
      <c r="AN840" s="647" t="s">
        <v>666</v>
      </c>
      <c r="AO840" s="334" t="s">
        <v>1324</v>
      </c>
      <c r="AP840" s="337" t="s">
        <v>1739</v>
      </c>
      <c r="AQ840" s="343" t="s">
        <v>659</v>
      </c>
      <c r="AR840" s="336">
        <v>3.6099999999999999E-3</v>
      </c>
      <c r="AS840" s="336">
        <v>3.6099999999999999E-3</v>
      </c>
      <c r="AT840" s="336" t="s">
        <v>1418</v>
      </c>
      <c r="AX840" s="192"/>
      <c r="AY840" s="178"/>
      <c r="AZ840" s="178"/>
      <c r="BA840" s="178"/>
      <c r="BB840" s="794"/>
      <c r="BC840" s="178"/>
      <c r="BD840" s="178"/>
      <c r="BE840" s="178"/>
      <c r="BF840" s="178"/>
      <c r="BG840" s="794"/>
      <c r="BH840" s="180"/>
      <c r="BI840" s="193"/>
      <c r="BJ840" s="193"/>
      <c r="BK840" s="193"/>
      <c r="BL840" s="180"/>
      <c r="BM840" s="180"/>
      <c r="BN840" s="180"/>
      <c r="BO840" s="180"/>
      <c r="BP840" s="180"/>
      <c r="BQ840" s="180"/>
      <c r="BR840" s="180"/>
      <c r="BS840" s="180"/>
      <c r="BT840" s="181"/>
      <c r="BU840" s="182"/>
      <c r="BV840" s="183"/>
      <c r="BW840" s="179"/>
    </row>
    <row r="841" spans="2:75" customFormat="1" ht="18.75">
      <c r="B841" s="330" t="s">
        <v>127</v>
      </c>
      <c r="C841" s="331">
        <v>30282227000138</v>
      </c>
      <c r="D841" s="332" t="s">
        <v>14</v>
      </c>
      <c r="E841" s="332" t="s">
        <v>607</v>
      </c>
      <c r="F841" s="332" t="s">
        <v>1418</v>
      </c>
      <c r="G841" s="333" t="s">
        <v>1418</v>
      </c>
      <c r="H841" s="333" t="s">
        <v>34</v>
      </c>
      <c r="I841" s="333" t="s">
        <v>34</v>
      </c>
      <c r="J841" s="333" t="s">
        <v>608</v>
      </c>
      <c r="K841" s="334" t="s">
        <v>48</v>
      </c>
      <c r="L841" s="335" t="s">
        <v>1418</v>
      </c>
      <c r="M841" s="335" t="s">
        <v>1415</v>
      </c>
      <c r="N841" s="334">
        <v>478210</v>
      </c>
      <c r="O841" s="334" t="s">
        <v>1321</v>
      </c>
      <c r="P841" s="338">
        <v>43406</v>
      </c>
      <c r="Q841" s="339">
        <v>146.01543211000001</v>
      </c>
      <c r="R841" s="339">
        <v>179.54848827327996</v>
      </c>
      <c r="S841" s="334">
        <v>32</v>
      </c>
      <c r="T841" s="336">
        <v>0.1211946384728424</v>
      </c>
      <c r="U841" s="647">
        <v>1.1852877386793694</v>
      </c>
      <c r="V841" s="336">
        <v>6.5710674773326039E-2</v>
      </c>
      <c r="W841" s="647">
        <v>0.56548936495857438</v>
      </c>
      <c r="X841" s="336">
        <v>4.8351825132908921E-2</v>
      </c>
      <c r="Y841" s="647">
        <v>0.31369958960962935</v>
      </c>
      <c r="Z841" s="336">
        <v>-1.0012990229774088E-3</v>
      </c>
      <c r="AA841" s="647">
        <v>-5.2471632341029341E-3</v>
      </c>
      <c r="AB841" s="336">
        <v>0.19971562426726194</v>
      </c>
      <c r="AC841" s="340">
        <v>-0.25281326285303074</v>
      </c>
      <c r="AD841" s="813">
        <v>0</v>
      </c>
      <c r="AE841" s="337" t="s">
        <v>1763</v>
      </c>
      <c r="AF841" s="787" t="s">
        <v>1749</v>
      </c>
      <c r="AG841" s="341" t="s">
        <v>728</v>
      </c>
      <c r="AH841" s="341" t="s">
        <v>1742</v>
      </c>
      <c r="AI841" s="341">
        <v>1000</v>
      </c>
      <c r="AJ841" s="341">
        <v>1000</v>
      </c>
      <c r="AK841" s="341">
        <v>1000</v>
      </c>
      <c r="AL841" s="336">
        <v>0.04</v>
      </c>
      <c r="AM841" s="336">
        <v>0.1</v>
      </c>
      <c r="AN841" s="647" t="s">
        <v>666</v>
      </c>
      <c r="AO841" s="334" t="s">
        <v>1324</v>
      </c>
      <c r="AP841" s="337" t="s">
        <v>1739</v>
      </c>
      <c r="AQ841" s="343" t="s">
        <v>659</v>
      </c>
      <c r="AR841" s="336">
        <v>3.3333333333333301E-3</v>
      </c>
      <c r="AS841" s="336">
        <v>3.3333333333333301E-3</v>
      </c>
      <c r="AT841" s="336" t="s">
        <v>1418</v>
      </c>
      <c r="AX841" s="192"/>
      <c r="AY841" s="178"/>
      <c r="AZ841" s="178"/>
      <c r="BA841" s="178"/>
      <c r="BB841" s="794"/>
      <c r="BC841" s="178"/>
      <c r="BD841" s="178"/>
      <c r="BE841" s="178"/>
      <c r="BF841" s="178"/>
      <c r="BG841" s="794"/>
      <c r="BH841" s="180"/>
      <c r="BI841" s="193"/>
      <c r="BJ841" s="193"/>
      <c r="BK841" s="193"/>
      <c r="BL841" s="180"/>
      <c r="BM841" s="180"/>
      <c r="BN841" s="180"/>
      <c r="BO841" s="180"/>
      <c r="BP841" s="180"/>
      <c r="BQ841" s="180"/>
      <c r="BR841" s="180"/>
      <c r="BS841" s="180"/>
      <c r="BT841" s="181"/>
      <c r="BU841" s="182"/>
      <c r="BV841" s="183"/>
      <c r="BW841" s="179"/>
    </row>
    <row r="842" spans="2:75" customFormat="1" ht="18.75">
      <c r="B842" s="330" t="s">
        <v>1513</v>
      </c>
      <c r="C842" s="331">
        <v>30618435000165</v>
      </c>
      <c r="D842" s="332" t="s">
        <v>14</v>
      </c>
      <c r="E842" s="332" t="s">
        <v>607</v>
      </c>
      <c r="F842" s="332" t="s">
        <v>1418</v>
      </c>
      <c r="G842" s="333" t="s">
        <v>1418</v>
      </c>
      <c r="H842" s="333" t="s">
        <v>34</v>
      </c>
      <c r="I842" s="333" t="s">
        <v>34</v>
      </c>
      <c r="J842" s="333" t="s">
        <v>608</v>
      </c>
      <c r="K842" s="334" t="s">
        <v>48</v>
      </c>
      <c r="L842" s="335" t="s">
        <v>1418</v>
      </c>
      <c r="M842" s="335" t="s">
        <v>1418</v>
      </c>
      <c r="N842" s="334">
        <v>483036</v>
      </c>
      <c r="O842" s="334" t="s">
        <v>1321</v>
      </c>
      <c r="P842" s="338">
        <v>43428</v>
      </c>
      <c r="Q842" s="339">
        <v>52.714565239999999</v>
      </c>
      <c r="R842" s="339">
        <v>51.998174380000009</v>
      </c>
      <c r="S842" s="334">
        <v>32</v>
      </c>
      <c r="T842" s="336">
        <v>-8.6549343354157315E-2</v>
      </c>
      <c r="U842" s="647">
        <v>-0.84645555909984527</v>
      </c>
      <c r="V842" s="336">
        <v>-0.17119168190134448</v>
      </c>
      <c r="W842" s="647">
        <v>-1.4732321014587801</v>
      </c>
      <c r="X842" s="336">
        <v>-8.1533989827915265E-2</v>
      </c>
      <c r="Y842" s="647">
        <v>-0.52898063471123313</v>
      </c>
      <c r="Z842" s="336">
        <v>7.5524288415312668E-2</v>
      </c>
      <c r="AA842" s="647">
        <v>0.39577414974023778</v>
      </c>
      <c r="AB842" s="336">
        <v>0.27210007948453602</v>
      </c>
      <c r="AC842" s="340">
        <v>-1.0562037167825968</v>
      </c>
      <c r="AD842" s="813">
        <v>29224691000199</v>
      </c>
      <c r="AE842" s="337" t="s">
        <v>1814</v>
      </c>
      <c r="AF842" s="787" t="s">
        <v>1736</v>
      </c>
      <c r="AG842" s="341" t="s">
        <v>1437</v>
      </c>
      <c r="AH842" s="341" t="s">
        <v>1812</v>
      </c>
      <c r="AI842" s="341">
        <v>5000</v>
      </c>
      <c r="AJ842" s="341">
        <v>1000</v>
      </c>
      <c r="AK842" s="341">
        <v>5000</v>
      </c>
      <c r="AL842" s="336">
        <v>5.9999999999999995E-4</v>
      </c>
      <c r="AM842" s="336">
        <v>0</v>
      </c>
      <c r="AN842" s="647" t="s">
        <v>666</v>
      </c>
      <c r="AO842" s="334" t="s">
        <v>1324</v>
      </c>
      <c r="AP842" s="337" t="s">
        <v>1739</v>
      </c>
      <c r="AQ842" s="343" t="s">
        <v>687</v>
      </c>
      <c r="AR842" s="336">
        <v>0</v>
      </c>
      <c r="AS842" s="336">
        <v>0</v>
      </c>
      <c r="AT842" s="336" t="s">
        <v>1418</v>
      </c>
      <c r="AX842" s="192"/>
      <c r="AY842" s="178"/>
      <c r="AZ842" s="178"/>
      <c r="BA842" s="178"/>
      <c r="BB842" s="794"/>
      <c r="BC842" s="178"/>
      <c r="BD842" s="178"/>
      <c r="BE842" s="178"/>
      <c r="BF842" s="178"/>
      <c r="BG842" s="794"/>
      <c r="BH842" s="180"/>
      <c r="BI842" s="193"/>
      <c r="BJ842" s="193"/>
      <c r="BK842" s="193"/>
      <c r="BL842" s="180"/>
      <c r="BM842" s="180"/>
      <c r="BN842" s="180"/>
      <c r="BO842" s="180"/>
      <c r="BP842" s="180"/>
      <c r="BQ842" s="180"/>
      <c r="BR842" s="180"/>
      <c r="BS842" s="180"/>
      <c r="BT842" s="181"/>
      <c r="BU842" s="182"/>
      <c r="BV842" s="183"/>
      <c r="BW842" s="179"/>
    </row>
    <row r="843" spans="2:75" customFormat="1" ht="18.75">
      <c r="B843" s="330" t="s">
        <v>130</v>
      </c>
      <c r="C843" s="331">
        <v>15390811000113</v>
      </c>
      <c r="D843" s="332" t="s">
        <v>14</v>
      </c>
      <c r="E843" s="332" t="s">
        <v>607</v>
      </c>
      <c r="F843" s="332" t="s">
        <v>1418</v>
      </c>
      <c r="G843" s="333" t="s">
        <v>1418</v>
      </c>
      <c r="H843" s="333" t="s">
        <v>34</v>
      </c>
      <c r="I843" s="333" t="s">
        <v>34</v>
      </c>
      <c r="J843" s="333" t="s">
        <v>608</v>
      </c>
      <c r="K843" s="334" t="s">
        <v>48</v>
      </c>
      <c r="L843" s="335" t="s">
        <v>1418</v>
      </c>
      <c r="M843" s="335" t="s">
        <v>34</v>
      </c>
      <c r="N843" s="334">
        <v>305261</v>
      </c>
      <c r="O843" s="334" t="s">
        <v>1324</v>
      </c>
      <c r="P843" s="338">
        <v>41061</v>
      </c>
      <c r="Q843" s="339">
        <v>91.855175000000003</v>
      </c>
      <c r="R843" s="339">
        <v>103.86711843199998</v>
      </c>
      <c r="S843" s="334">
        <v>32</v>
      </c>
      <c r="T843" s="336">
        <v>-9.0279252172925095E-2</v>
      </c>
      <c r="U843" s="647">
        <v>-0.88293419581996857</v>
      </c>
      <c r="V843" s="336">
        <v>-0.17033187048396092</v>
      </c>
      <c r="W843" s="647">
        <v>-1.4658327829450442</v>
      </c>
      <c r="X843" s="336">
        <v>-0.14824330190971802</v>
      </c>
      <c r="Y843" s="647">
        <v>-0.96178092230491119</v>
      </c>
      <c r="Z843" s="336">
        <v>-7.9471139845840422E-2</v>
      </c>
      <c r="AA843" s="647">
        <v>-0.41645705588664578</v>
      </c>
      <c r="AB843" s="336">
        <v>0.27458194966168797</v>
      </c>
      <c r="AC843" s="340">
        <v>-1.043525636787344</v>
      </c>
      <c r="AD843" s="813">
        <v>15165493000197</v>
      </c>
      <c r="AE843" s="337" t="s">
        <v>1814</v>
      </c>
      <c r="AF843" s="787" t="s">
        <v>1736</v>
      </c>
      <c r="AG843" s="341" t="s">
        <v>1437</v>
      </c>
      <c r="AH843" s="341" t="s">
        <v>1742</v>
      </c>
      <c r="AI843" s="341">
        <v>150000</v>
      </c>
      <c r="AJ843" s="341">
        <v>10000</v>
      </c>
      <c r="AK843" s="341">
        <v>150000</v>
      </c>
      <c r="AL843" s="336">
        <v>2.7999999999999997E-2</v>
      </c>
      <c r="AM843" s="336">
        <v>0.2</v>
      </c>
      <c r="AN843" s="647" t="s">
        <v>666</v>
      </c>
      <c r="AO843" s="334" t="s">
        <v>1324</v>
      </c>
      <c r="AP843" s="337" t="s">
        <v>1739</v>
      </c>
      <c r="AQ843" s="343" t="s">
        <v>665</v>
      </c>
      <c r="AR843" s="336">
        <v>4.0000000000000001E-3</v>
      </c>
      <c r="AS843" s="336">
        <v>4.0000000000000001E-3</v>
      </c>
      <c r="AT843" s="336" t="s">
        <v>1418</v>
      </c>
      <c r="AX843" s="192"/>
      <c r="AY843" s="178"/>
      <c r="AZ843" s="178"/>
      <c r="BA843" s="178"/>
      <c r="BB843" s="794"/>
      <c r="BC843" s="178"/>
      <c r="BD843" s="178"/>
      <c r="BE843" s="178"/>
      <c r="BF843" s="178"/>
      <c r="BG843" s="794"/>
      <c r="BH843" s="180"/>
      <c r="BI843" s="193"/>
      <c r="BJ843" s="193"/>
      <c r="BK843" s="193"/>
      <c r="BL843" s="180"/>
      <c r="BM843" s="180"/>
      <c r="BN843" s="180"/>
      <c r="BO843" s="180"/>
      <c r="BP843" s="180"/>
      <c r="BQ843" s="180"/>
      <c r="BR843" s="180"/>
      <c r="BS843" s="180"/>
      <c r="BT843" s="181"/>
      <c r="BU843" s="182"/>
      <c r="BV843" s="183"/>
      <c r="BW843" s="179"/>
    </row>
    <row r="844" spans="2:75" customFormat="1" ht="18.75">
      <c r="B844" s="330" t="s">
        <v>131</v>
      </c>
      <c r="C844" s="331">
        <v>8323402000139</v>
      </c>
      <c r="D844" s="332" t="s">
        <v>14</v>
      </c>
      <c r="E844" s="332" t="s">
        <v>607</v>
      </c>
      <c r="F844" s="332" t="s">
        <v>1418</v>
      </c>
      <c r="G844" s="333" t="s">
        <v>1418</v>
      </c>
      <c r="H844" s="333" t="s">
        <v>34</v>
      </c>
      <c r="I844" s="333" t="s">
        <v>34</v>
      </c>
      <c r="J844" s="333" t="s">
        <v>608</v>
      </c>
      <c r="K844" s="334" t="s">
        <v>48</v>
      </c>
      <c r="L844" s="335" t="s">
        <v>1418</v>
      </c>
      <c r="M844" s="335" t="s">
        <v>1415</v>
      </c>
      <c r="N844" s="334">
        <v>212962</v>
      </c>
      <c r="O844" s="334" t="s">
        <v>1321</v>
      </c>
      <c r="P844" s="338">
        <v>39639</v>
      </c>
      <c r="Q844" s="339">
        <v>802.10887400000001</v>
      </c>
      <c r="R844" s="339">
        <v>1125.5553480520005</v>
      </c>
      <c r="S844" s="334">
        <v>32</v>
      </c>
      <c r="T844" s="336">
        <v>-8.5584973671488651E-2</v>
      </c>
      <c r="U844" s="647">
        <v>-0.83702399038670106</v>
      </c>
      <c r="V844" s="336">
        <v>-0.16520114819334009</v>
      </c>
      <c r="W844" s="647">
        <v>-1.4216790910234427</v>
      </c>
      <c r="X844" s="336">
        <v>-0.12704394753382986</v>
      </c>
      <c r="Y844" s="647">
        <v>-0.82424260292554663</v>
      </c>
      <c r="Z844" s="336">
        <v>-5.6173449854075019E-2</v>
      </c>
      <c r="AA844" s="647">
        <v>-0.29436886888251501</v>
      </c>
      <c r="AB844" s="336">
        <v>0.27416170753149427</v>
      </c>
      <c r="AC844" s="340">
        <v>-1.0264109605754352</v>
      </c>
      <c r="AD844" s="813">
        <v>15165493000197</v>
      </c>
      <c r="AE844" s="337" t="s">
        <v>1814</v>
      </c>
      <c r="AF844" s="787" t="s">
        <v>1736</v>
      </c>
      <c r="AG844" s="341" t="s">
        <v>1437</v>
      </c>
      <c r="AH844" s="341" t="s">
        <v>1742</v>
      </c>
      <c r="AI844" s="341">
        <v>150000</v>
      </c>
      <c r="AJ844" s="341">
        <v>10000</v>
      </c>
      <c r="AK844" s="341">
        <v>150000</v>
      </c>
      <c r="AL844" s="336">
        <v>2.2000000000000002E-2</v>
      </c>
      <c r="AM844" s="336">
        <v>0.2</v>
      </c>
      <c r="AN844" s="647" t="s">
        <v>666</v>
      </c>
      <c r="AO844" s="334" t="s">
        <v>1324</v>
      </c>
      <c r="AP844" s="337" t="s">
        <v>1739</v>
      </c>
      <c r="AQ844" s="343" t="s">
        <v>665</v>
      </c>
      <c r="AR844" s="336">
        <v>0</v>
      </c>
      <c r="AS844" s="336">
        <v>0</v>
      </c>
      <c r="AT844" s="336" t="s">
        <v>1418</v>
      </c>
      <c r="AX844" s="192"/>
      <c r="AY844" s="178"/>
      <c r="AZ844" s="178"/>
      <c r="BA844" s="178"/>
      <c r="BB844" s="794"/>
      <c r="BC844" s="178"/>
      <c r="BD844" s="178"/>
      <c r="BE844" s="178"/>
      <c r="BF844" s="178"/>
      <c r="BG844" s="794"/>
      <c r="BH844" s="180"/>
      <c r="BI844" s="193"/>
      <c r="BJ844" s="193"/>
      <c r="BK844" s="193"/>
      <c r="BL844" s="180"/>
      <c r="BM844" s="180"/>
      <c r="BN844" s="180"/>
      <c r="BO844" s="180"/>
      <c r="BP844" s="180"/>
      <c r="BQ844" s="180"/>
      <c r="BR844" s="180"/>
      <c r="BS844" s="180"/>
      <c r="BT844" s="181"/>
      <c r="BU844" s="182"/>
      <c r="BV844" s="183"/>
      <c r="BW844" s="179"/>
    </row>
    <row r="845" spans="2:75" customFormat="1" ht="18.75">
      <c r="B845" s="330" t="s">
        <v>2708</v>
      </c>
      <c r="C845" s="331">
        <v>38173778000175</v>
      </c>
      <c r="D845" s="332" t="s">
        <v>14</v>
      </c>
      <c r="E845" s="332" t="s">
        <v>1418</v>
      </c>
      <c r="F845" s="332" t="s">
        <v>1418</v>
      </c>
      <c r="G845" s="333" t="s">
        <v>1418</v>
      </c>
      <c r="H845" s="333" t="s">
        <v>1418</v>
      </c>
      <c r="I845" s="333" t="s">
        <v>1418</v>
      </c>
      <c r="J845" s="333" t="s">
        <v>608</v>
      </c>
      <c r="K845" s="334" t="s">
        <v>48</v>
      </c>
      <c r="L845" s="335" t="s">
        <v>1418</v>
      </c>
      <c r="M845" s="335" t="s">
        <v>1418</v>
      </c>
      <c r="N845" s="334">
        <v>602353</v>
      </c>
      <c r="O845" s="334" t="s">
        <v>1321</v>
      </c>
      <c r="P845" s="338">
        <v>44393</v>
      </c>
      <c r="Q845" s="339">
        <v>50.159643340000002</v>
      </c>
      <c r="R845" s="339">
        <v>50.22376510198378</v>
      </c>
      <c r="S845" s="334">
        <v>32</v>
      </c>
      <c r="T845" s="336">
        <v>-0.15932267751006057</v>
      </c>
      <c r="U845" s="647">
        <v>-1.5581812737414005</v>
      </c>
      <c r="V845" s="336">
        <v>-0.23375916360614635</v>
      </c>
      <c r="W845" s="647">
        <v>-2.0116719457969476</v>
      </c>
      <c r="X845" s="336"/>
      <c r="Y845" s="647"/>
      <c r="Z845" s="336"/>
      <c r="AA845" s="647"/>
      <c r="AB845" s="336">
        <v>0.2722256926044711</v>
      </c>
      <c r="AC845" s="340">
        <v>-1.2855531513025931</v>
      </c>
      <c r="AD845" s="813">
        <v>41128218000103</v>
      </c>
      <c r="AE845" s="337" t="s">
        <v>1808</v>
      </c>
      <c r="AF845" s="787" t="s">
        <v>1755</v>
      </c>
      <c r="AG845" s="341" t="s">
        <v>1436</v>
      </c>
      <c r="AH845" s="341" t="s">
        <v>1737</v>
      </c>
      <c r="AI845" s="341">
        <v>0</v>
      </c>
      <c r="AJ845" s="341">
        <v>0</v>
      </c>
      <c r="AK845" s="341">
        <v>0</v>
      </c>
      <c r="AL845" s="336">
        <v>5.0000000000000001E-3</v>
      </c>
      <c r="AM845" s="336">
        <v>0</v>
      </c>
      <c r="AN845" s="647" t="s">
        <v>34</v>
      </c>
      <c r="AO845" s="334" t="s">
        <v>1321</v>
      </c>
      <c r="AP845" s="337" t="s">
        <v>1739</v>
      </c>
      <c r="AQ845" s="343" t="s">
        <v>2145</v>
      </c>
      <c r="AR845" s="336">
        <v>0</v>
      </c>
      <c r="AS845" s="336">
        <v>0</v>
      </c>
      <c r="AT845" s="336" t="s">
        <v>1418</v>
      </c>
      <c r="AX845" s="192"/>
      <c r="AY845" s="178"/>
      <c r="AZ845" s="178"/>
      <c r="BA845" s="178"/>
      <c r="BB845" s="794"/>
      <c r="BC845" s="178"/>
      <c r="BD845" s="178"/>
      <c r="BE845" s="178"/>
      <c r="BF845" s="178"/>
      <c r="BG845" s="794"/>
      <c r="BH845" s="180"/>
      <c r="BI845" s="193"/>
      <c r="BJ845" s="193"/>
      <c r="BK845" s="193"/>
      <c r="BL845" s="180"/>
      <c r="BM845" s="180"/>
      <c r="BN845" s="180"/>
      <c r="BO845" s="180"/>
      <c r="BP845" s="180"/>
      <c r="BQ845" s="180"/>
      <c r="BR845" s="180"/>
      <c r="BS845" s="180"/>
      <c r="BT845" s="181"/>
      <c r="BU845" s="182"/>
      <c r="BV845" s="183"/>
      <c r="BW845" s="179"/>
    </row>
    <row r="846" spans="2:75" customFormat="1" ht="18.75">
      <c r="B846" s="330" t="s">
        <v>132</v>
      </c>
      <c r="C846" s="331">
        <v>29286347000124</v>
      </c>
      <c r="D846" s="332" t="s">
        <v>14</v>
      </c>
      <c r="E846" s="332" t="s">
        <v>607</v>
      </c>
      <c r="F846" s="332" t="s">
        <v>1418</v>
      </c>
      <c r="G846" s="333" t="s">
        <v>1418</v>
      </c>
      <c r="H846" s="333" t="s">
        <v>34</v>
      </c>
      <c r="I846" s="333" t="s">
        <v>34</v>
      </c>
      <c r="J846" s="333" t="s">
        <v>608</v>
      </c>
      <c r="K846" s="334" t="s">
        <v>48</v>
      </c>
      <c r="L846" s="335" t="s">
        <v>1418</v>
      </c>
      <c r="M846" s="335" t="s">
        <v>1415</v>
      </c>
      <c r="N846" s="334">
        <v>463302</v>
      </c>
      <c r="O846" s="334" t="s">
        <v>1324</v>
      </c>
      <c r="P846" s="338">
        <v>43170</v>
      </c>
      <c r="Q846" s="339">
        <v>474.17927281999999</v>
      </c>
      <c r="R846" s="339">
        <v>506.25698829967865</v>
      </c>
      <c r="S846" s="334">
        <v>32</v>
      </c>
      <c r="T846" s="336">
        <v>-0.10592843617692138</v>
      </c>
      <c r="U846" s="647">
        <v>-1.0359837543978472</v>
      </c>
      <c r="V846" s="336">
        <v>-0.1904364954646981</v>
      </c>
      <c r="W846" s="647">
        <v>-1.6388480753964672</v>
      </c>
      <c r="X846" s="336">
        <v>-0.15140646290906856</v>
      </c>
      <c r="Y846" s="647">
        <v>-0.98230304953874115</v>
      </c>
      <c r="Z846" s="336">
        <v>-4.8214760072003982E-2</v>
      </c>
      <c r="AA846" s="647">
        <v>-0.25266250199529194</v>
      </c>
      <c r="AB846" s="336">
        <v>0.27285274228337025</v>
      </c>
      <c r="AC846" s="340">
        <v>-1.1238220524582554</v>
      </c>
      <c r="AD846" s="813">
        <v>29224691000199</v>
      </c>
      <c r="AE846" s="337" t="s">
        <v>1814</v>
      </c>
      <c r="AF846" s="787" t="s">
        <v>1736</v>
      </c>
      <c r="AG846" s="341" t="s">
        <v>1437</v>
      </c>
      <c r="AH846" s="341" t="s">
        <v>1737</v>
      </c>
      <c r="AI846" s="341">
        <v>300000</v>
      </c>
      <c r="AJ846" s="341">
        <v>10000</v>
      </c>
      <c r="AK846" s="341">
        <v>300000</v>
      </c>
      <c r="AL846" s="336">
        <v>1.3000000000000001E-2</v>
      </c>
      <c r="AM846" s="336">
        <v>0.2</v>
      </c>
      <c r="AN846" s="647" t="s">
        <v>666</v>
      </c>
      <c r="AO846" s="334" t="s">
        <v>1324</v>
      </c>
      <c r="AP846" s="337" t="s">
        <v>1739</v>
      </c>
      <c r="AQ846" s="343" t="s">
        <v>665</v>
      </c>
      <c r="AR846" s="336">
        <v>0</v>
      </c>
      <c r="AS846" s="336">
        <v>0</v>
      </c>
      <c r="AT846" s="336" t="s">
        <v>1418</v>
      </c>
      <c r="AX846" s="192"/>
      <c r="AY846" s="178"/>
      <c r="AZ846" s="178"/>
      <c r="BA846" s="178"/>
      <c r="BB846" s="794"/>
      <c r="BC846" s="178"/>
      <c r="BD846" s="178"/>
      <c r="BE846" s="178"/>
      <c r="BF846" s="178"/>
      <c r="BG846" s="794"/>
      <c r="BH846" s="180"/>
      <c r="BI846" s="193"/>
      <c r="BJ846" s="193"/>
      <c r="BK846" s="193"/>
      <c r="BL846" s="180"/>
      <c r="BM846" s="180"/>
      <c r="BN846" s="180"/>
      <c r="BO846" s="180"/>
      <c r="BP846" s="180"/>
      <c r="BQ846" s="180"/>
      <c r="BR846" s="180"/>
      <c r="BS846" s="180"/>
      <c r="BT846" s="181"/>
      <c r="BU846" s="182"/>
      <c r="BV846" s="183"/>
      <c r="BW846" s="179"/>
    </row>
    <row r="847" spans="2:75" customFormat="1" ht="18.75">
      <c r="B847" s="330" t="s">
        <v>1515</v>
      </c>
      <c r="C847" s="331">
        <v>41063234000165</v>
      </c>
      <c r="D847" s="332" t="s">
        <v>14</v>
      </c>
      <c r="E847" s="332" t="s">
        <v>614</v>
      </c>
      <c r="F847" s="332" t="s">
        <v>1418</v>
      </c>
      <c r="G847" s="333" t="s">
        <v>1418</v>
      </c>
      <c r="H847" s="333" t="s">
        <v>865</v>
      </c>
      <c r="I847" s="333" t="s">
        <v>34</v>
      </c>
      <c r="J847" s="333" t="s">
        <v>608</v>
      </c>
      <c r="K847" s="334" t="s">
        <v>48</v>
      </c>
      <c r="L847" s="335" t="s">
        <v>1418</v>
      </c>
      <c r="M847" s="335" t="s">
        <v>1418</v>
      </c>
      <c r="N847" s="334">
        <v>586625</v>
      </c>
      <c r="O847" s="334" t="s">
        <v>1321</v>
      </c>
      <c r="P847" s="338">
        <v>44315</v>
      </c>
      <c r="Q847" s="339">
        <v>36.972899859999998</v>
      </c>
      <c r="R847" s="339">
        <v>19.448300628119998</v>
      </c>
      <c r="S847" s="334">
        <v>32</v>
      </c>
      <c r="T847" s="336">
        <v>0.25341477783966826</v>
      </c>
      <c r="U847" s="647">
        <v>2.4784052558630529</v>
      </c>
      <c r="V847" s="336">
        <v>0.27868160078189308</v>
      </c>
      <c r="W847" s="647">
        <v>2.3982630218821441</v>
      </c>
      <c r="X847" s="336"/>
      <c r="Y847" s="647"/>
      <c r="Z847" s="336"/>
      <c r="AA847" s="647"/>
      <c r="AB847" s="336">
        <v>0.14889080137745586</v>
      </c>
      <c r="AC847" s="340">
        <v>1.0912706889321127</v>
      </c>
      <c r="AD847" s="813">
        <v>40386431000152</v>
      </c>
      <c r="AE847" s="337" t="s">
        <v>1808</v>
      </c>
      <c r="AF847" s="787" t="s">
        <v>1755</v>
      </c>
      <c r="AG847" s="341" t="s">
        <v>1436</v>
      </c>
      <c r="AH847" s="341" t="s">
        <v>1737</v>
      </c>
      <c r="AI847" s="341">
        <v>10000</v>
      </c>
      <c r="AJ847" s="341">
        <v>0</v>
      </c>
      <c r="AK847" s="341">
        <v>0</v>
      </c>
      <c r="AL847" s="336">
        <v>0</v>
      </c>
      <c r="AM847" s="336">
        <v>0</v>
      </c>
      <c r="AN847" s="647" t="s">
        <v>34</v>
      </c>
      <c r="AO847" s="334" t="s">
        <v>1321</v>
      </c>
      <c r="AP847" s="337" t="s">
        <v>1757</v>
      </c>
      <c r="AQ847" s="343" t="s">
        <v>2202</v>
      </c>
      <c r="AR847" s="336">
        <v>0</v>
      </c>
      <c r="AS847" s="336">
        <v>0</v>
      </c>
      <c r="AT847" s="336" t="s">
        <v>1418</v>
      </c>
      <c r="AX847" s="192"/>
      <c r="AY847" s="178"/>
      <c r="AZ847" s="178"/>
      <c r="BA847" s="178"/>
      <c r="BB847" s="794"/>
      <c r="BC847" s="178"/>
      <c r="BD847" s="178"/>
      <c r="BE847" s="178"/>
      <c r="BF847" s="178"/>
      <c r="BG847" s="794"/>
      <c r="BH847" s="180"/>
      <c r="BI847" s="193"/>
      <c r="BJ847" s="193"/>
      <c r="BK847" s="193"/>
      <c r="BL847" s="180"/>
      <c r="BM847" s="180"/>
      <c r="BN847" s="180"/>
      <c r="BO847" s="180"/>
      <c r="BP847" s="180"/>
      <c r="BQ847" s="180"/>
      <c r="BR847" s="180"/>
      <c r="BS847" s="180"/>
      <c r="BT847" s="181"/>
      <c r="BU847" s="182"/>
      <c r="BV847" s="183"/>
      <c r="BW847" s="179"/>
    </row>
    <row r="848" spans="2:75" customFormat="1" ht="18.75">
      <c r="B848" s="330" t="s">
        <v>468</v>
      </c>
      <c r="C848" s="331">
        <v>41219215000185</v>
      </c>
      <c r="D848" s="332" t="s">
        <v>14</v>
      </c>
      <c r="E848" s="332" t="s">
        <v>607</v>
      </c>
      <c r="F848" s="332" t="s">
        <v>1418</v>
      </c>
      <c r="G848" s="333" t="s">
        <v>1418</v>
      </c>
      <c r="H848" s="333" t="s">
        <v>34</v>
      </c>
      <c r="I848" s="333" t="s">
        <v>34</v>
      </c>
      <c r="J848" s="333" t="s">
        <v>608</v>
      </c>
      <c r="K848" s="334" t="s">
        <v>48</v>
      </c>
      <c r="L848" s="335" t="s">
        <v>1418</v>
      </c>
      <c r="M848" s="335" t="s">
        <v>1415</v>
      </c>
      <c r="N848" s="334">
        <v>593672</v>
      </c>
      <c r="O848" s="334" t="s">
        <v>1321</v>
      </c>
      <c r="P848" s="338">
        <v>44349</v>
      </c>
      <c r="Q848" s="339">
        <v>9.0548351500000006</v>
      </c>
      <c r="R848" s="339">
        <v>8.4457377234136537</v>
      </c>
      <c r="S848" s="334">
        <v>32</v>
      </c>
      <c r="T848" s="336">
        <v>2.8898491339073296E-2</v>
      </c>
      <c r="U848" s="647">
        <v>0.28262824067263531</v>
      </c>
      <c r="V848" s="336">
        <v>-2.7412020509786639E-2</v>
      </c>
      <c r="W848" s="647">
        <v>-0.23590088100271761</v>
      </c>
      <c r="X848" s="336"/>
      <c r="Y848" s="647"/>
      <c r="Z848" s="336"/>
      <c r="AA848" s="647"/>
      <c r="AB848" s="336">
        <v>0.22865541561365435</v>
      </c>
      <c r="AC848" s="340">
        <v>-0.62807807771106694</v>
      </c>
      <c r="AD848" s="813">
        <v>0</v>
      </c>
      <c r="AE848" s="337" t="s">
        <v>1745</v>
      </c>
      <c r="AF848" s="787" t="s">
        <v>1746</v>
      </c>
      <c r="AG848" s="341" t="s">
        <v>719</v>
      </c>
      <c r="AH848" s="341" t="s">
        <v>1742</v>
      </c>
      <c r="AI848" s="341">
        <v>100</v>
      </c>
      <c r="AJ848" s="341">
        <v>100</v>
      </c>
      <c r="AK848" s="341">
        <v>100</v>
      </c>
      <c r="AL848" s="336">
        <v>7.4999999999999997E-3</v>
      </c>
      <c r="AM848" s="336">
        <v>0</v>
      </c>
      <c r="AN848" s="647" t="s">
        <v>2147</v>
      </c>
      <c r="AO848" s="334" t="s">
        <v>1324</v>
      </c>
      <c r="AP848" s="337" t="s">
        <v>1739</v>
      </c>
      <c r="AQ848" s="343" t="s">
        <v>659</v>
      </c>
      <c r="AR848" s="336">
        <v>2E-3</v>
      </c>
      <c r="AS848" s="336">
        <v>2E-3</v>
      </c>
      <c r="AT848" s="336" t="s">
        <v>1418</v>
      </c>
      <c r="AX848" s="192"/>
      <c r="AY848" s="178"/>
      <c r="AZ848" s="178"/>
      <c r="BA848" s="178"/>
      <c r="BB848" s="794"/>
      <c r="BC848" s="178"/>
      <c r="BD848" s="178"/>
      <c r="BE848" s="178"/>
      <c r="BF848" s="178"/>
      <c r="BG848" s="794"/>
      <c r="BH848" s="180"/>
      <c r="BI848" s="193"/>
      <c r="BJ848" s="193"/>
      <c r="BK848" s="193"/>
      <c r="BL848" s="180"/>
      <c r="BM848" s="180"/>
      <c r="BN848" s="180"/>
      <c r="BO848" s="180"/>
      <c r="BP848" s="180"/>
      <c r="BQ848" s="180"/>
      <c r="BR848" s="180"/>
      <c r="BS848" s="180"/>
      <c r="BT848" s="181"/>
      <c r="BU848" s="182"/>
      <c r="BV848" s="183"/>
      <c r="BW848" s="179"/>
    </row>
    <row r="849" spans="2:75" customFormat="1" ht="18.75">
      <c r="B849" s="330" t="s">
        <v>30</v>
      </c>
      <c r="C849" s="331">
        <v>14866273000128</v>
      </c>
      <c r="D849" s="332" t="s">
        <v>14</v>
      </c>
      <c r="E849" s="332" t="s">
        <v>607</v>
      </c>
      <c r="F849" s="332" t="s">
        <v>1418</v>
      </c>
      <c r="G849" s="333" t="s">
        <v>1418</v>
      </c>
      <c r="H849" s="333" t="s">
        <v>34</v>
      </c>
      <c r="I849" s="333" t="s">
        <v>34</v>
      </c>
      <c r="J849" s="333" t="s">
        <v>608</v>
      </c>
      <c r="K849" s="334" t="s">
        <v>48</v>
      </c>
      <c r="L849" s="335" t="s">
        <v>1418</v>
      </c>
      <c r="M849" s="335" t="s">
        <v>34</v>
      </c>
      <c r="N849" s="334">
        <v>311774</v>
      </c>
      <c r="O849" s="334" t="s">
        <v>1321</v>
      </c>
      <c r="P849" s="338">
        <v>41150</v>
      </c>
      <c r="Q849" s="339">
        <v>462.43131099999999</v>
      </c>
      <c r="R849" s="339">
        <v>529.38520317600012</v>
      </c>
      <c r="S849" s="334">
        <v>32</v>
      </c>
      <c r="T849" s="336">
        <v>3.681099350757977E-2</v>
      </c>
      <c r="U849" s="647">
        <v>0.36001278441799434</v>
      </c>
      <c r="V849" s="336">
        <v>-6.7150152329141788E-3</v>
      </c>
      <c r="W849" s="647">
        <v>-5.7787714292187119E-2</v>
      </c>
      <c r="X849" s="336">
        <v>-2.8232637684945661E-2</v>
      </c>
      <c r="Y849" s="647">
        <v>-0.18316923572212601</v>
      </c>
      <c r="Z849" s="336">
        <v>-7.8048242491429831E-2</v>
      </c>
      <c r="AA849" s="647">
        <v>-0.4090005673526167</v>
      </c>
      <c r="AB849" s="336">
        <v>0.22680646910396207</v>
      </c>
      <c r="AC849" s="340">
        <v>-0.54194419191647925</v>
      </c>
      <c r="AD849" s="813">
        <v>14284684000105</v>
      </c>
      <c r="AE849" s="337" t="s">
        <v>1821</v>
      </c>
      <c r="AF849" s="787" t="s">
        <v>1736</v>
      </c>
      <c r="AG849" s="341" t="s">
        <v>1437</v>
      </c>
      <c r="AH849" s="341" t="s">
        <v>1742</v>
      </c>
      <c r="AI849" s="341">
        <v>100000</v>
      </c>
      <c r="AJ849" s="341">
        <v>10000</v>
      </c>
      <c r="AK849" s="341">
        <v>100000</v>
      </c>
      <c r="AL849" s="336">
        <v>1.38E-2</v>
      </c>
      <c r="AM849" s="336">
        <v>0.2</v>
      </c>
      <c r="AN849" s="647" t="s">
        <v>666</v>
      </c>
      <c r="AO849" s="334" t="s">
        <v>1324</v>
      </c>
      <c r="AP849" s="337" t="s">
        <v>1739</v>
      </c>
      <c r="AQ849" s="343" t="s">
        <v>659</v>
      </c>
      <c r="AR849" s="336">
        <v>4.1399999999999996E-3</v>
      </c>
      <c r="AS849" s="336">
        <v>4.1399999999999996E-3</v>
      </c>
      <c r="AT849" s="336" t="s">
        <v>1418</v>
      </c>
      <c r="AX849" s="192"/>
      <c r="AY849" s="178"/>
      <c r="AZ849" s="178"/>
      <c r="BA849" s="178"/>
      <c r="BB849" s="794"/>
      <c r="BC849" s="178"/>
      <c r="BD849" s="178"/>
      <c r="BE849" s="178"/>
      <c r="BF849" s="178"/>
      <c r="BG849" s="794"/>
      <c r="BH849" s="180"/>
      <c r="BI849" s="193"/>
      <c r="BJ849" s="193"/>
      <c r="BK849" s="193"/>
      <c r="BL849" s="180"/>
      <c r="BM849" s="180"/>
      <c r="BN849" s="180"/>
      <c r="BO849" s="180"/>
      <c r="BP849" s="180"/>
      <c r="BQ849" s="180"/>
      <c r="BR849" s="180"/>
      <c r="BS849" s="180"/>
      <c r="BT849" s="181"/>
      <c r="BU849" s="182"/>
      <c r="BV849" s="183"/>
      <c r="BW849" s="179"/>
    </row>
    <row r="850" spans="2:75" customFormat="1" ht="18.75">
      <c r="B850" s="330" t="s">
        <v>136</v>
      </c>
      <c r="C850" s="331">
        <v>35704552000165</v>
      </c>
      <c r="D850" s="332" t="s">
        <v>14</v>
      </c>
      <c r="E850" s="332" t="s">
        <v>607</v>
      </c>
      <c r="F850" s="332" t="s">
        <v>1418</v>
      </c>
      <c r="G850" s="333" t="s">
        <v>1418</v>
      </c>
      <c r="H850" s="333" t="s">
        <v>34</v>
      </c>
      <c r="I850" s="333" t="s">
        <v>34</v>
      </c>
      <c r="J850" s="333" t="s">
        <v>608</v>
      </c>
      <c r="K850" s="334" t="s">
        <v>48</v>
      </c>
      <c r="L850" s="335" t="s">
        <v>1418</v>
      </c>
      <c r="M850" s="335" t="s">
        <v>34</v>
      </c>
      <c r="N850" s="334">
        <v>529222</v>
      </c>
      <c r="O850" s="334" t="s">
        <v>1321</v>
      </c>
      <c r="P850" s="338">
        <v>43869</v>
      </c>
      <c r="Q850" s="339">
        <v>3.4881836700000002</v>
      </c>
      <c r="R850" s="339">
        <v>3.4232452869076315</v>
      </c>
      <c r="S850" s="334">
        <v>32</v>
      </c>
      <c r="T850" s="336">
        <v>3.4083472965441786E-2</v>
      </c>
      <c r="U850" s="647">
        <v>0.33333753956946338</v>
      </c>
      <c r="V850" s="336">
        <v>-1.001734287902234E-2</v>
      </c>
      <c r="W850" s="647">
        <v>-8.6206706638935857E-2</v>
      </c>
      <c r="X850" s="336">
        <v>-4.6297474182277365E-2</v>
      </c>
      <c r="Y850" s="647">
        <v>-0.30037126025792821</v>
      </c>
      <c r="Z850" s="336"/>
      <c r="AA850" s="647"/>
      <c r="AB850" s="336">
        <v>0.22623294001054561</v>
      </c>
      <c r="AC850" s="340">
        <v>-0.55791511289293783</v>
      </c>
      <c r="AD850" s="813">
        <v>11176045000138</v>
      </c>
      <c r="AE850" s="337" t="s">
        <v>1821</v>
      </c>
      <c r="AF850" s="787" t="s">
        <v>1736</v>
      </c>
      <c r="AG850" s="341" t="s">
        <v>1437</v>
      </c>
      <c r="AH850" s="341" t="s">
        <v>1737</v>
      </c>
      <c r="AI850" s="341">
        <v>100000</v>
      </c>
      <c r="AJ850" s="341">
        <v>10000</v>
      </c>
      <c r="AK850" s="341">
        <v>100000</v>
      </c>
      <c r="AL850" s="336">
        <v>1.4999999999999999E-2</v>
      </c>
      <c r="AM850" s="336">
        <v>0.2</v>
      </c>
      <c r="AN850" s="647" t="s">
        <v>34</v>
      </c>
      <c r="AO850" s="334" t="s">
        <v>1324</v>
      </c>
      <c r="AP850" s="337" t="s">
        <v>1739</v>
      </c>
      <c r="AQ850" s="343" t="s">
        <v>659</v>
      </c>
      <c r="AR850" s="336">
        <v>4.1399999999999996E-3</v>
      </c>
      <c r="AS850" s="336">
        <v>4.1399999999999996E-3</v>
      </c>
      <c r="AT850" s="336" t="s">
        <v>1418</v>
      </c>
      <c r="AX850" s="192"/>
      <c r="AY850" s="178"/>
      <c r="AZ850" s="178"/>
      <c r="BA850" s="178"/>
      <c r="BB850" s="794"/>
      <c r="BC850" s="178"/>
      <c r="BD850" s="178"/>
      <c r="BE850" s="178"/>
      <c r="BF850" s="178"/>
      <c r="BG850" s="794"/>
      <c r="BH850" s="180"/>
      <c r="BI850" s="193"/>
      <c r="BJ850" s="193"/>
      <c r="BK850" s="193"/>
      <c r="BL850" s="180"/>
      <c r="BM850" s="180"/>
      <c r="BN850" s="180"/>
      <c r="BO850" s="180"/>
      <c r="BP850" s="180"/>
      <c r="BQ850" s="180"/>
      <c r="BR850" s="180"/>
      <c r="BS850" s="180"/>
      <c r="BT850" s="181"/>
      <c r="BU850" s="182"/>
      <c r="BV850" s="183"/>
      <c r="BW850" s="179"/>
    </row>
    <row r="851" spans="2:75" customFormat="1" ht="18.75">
      <c r="B851" s="330" t="s">
        <v>140</v>
      </c>
      <c r="C851" s="331">
        <v>6070574000112</v>
      </c>
      <c r="D851" s="332" t="s">
        <v>14</v>
      </c>
      <c r="E851" s="332" t="s">
        <v>607</v>
      </c>
      <c r="F851" s="332" t="s">
        <v>1418</v>
      </c>
      <c r="G851" s="333" t="s">
        <v>1418</v>
      </c>
      <c r="H851" s="333" t="s">
        <v>34</v>
      </c>
      <c r="I851" s="333" t="s">
        <v>34</v>
      </c>
      <c r="J851" s="333" t="s">
        <v>608</v>
      </c>
      <c r="K851" s="334" t="s">
        <v>48</v>
      </c>
      <c r="L851" s="335" t="s">
        <v>1418</v>
      </c>
      <c r="M851" s="335" t="s">
        <v>34</v>
      </c>
      <c r="N851" s="334">
        <v>129100</v>
      </c>
      <c r="O851" s="334" t="s">
        <v>1321</v>
      </c>
      <c r="P851" s="338">
        <v>37995</v>
      </c>
      <c r="Q851" s="339">
        <v>262.035008</v>
      </c>
      <c r="R851" s="339">
        <v>250.12998611200004</v>
      </c>
      <c r="S851" s="334">
        <v>32</v>
      </c>
      <c r="T851" s="336">
        <v>9.5145163484271933E-2</v>
      </c>
      <c r="U851" s="647">
        <v>0.93052297604586165</v>
      </c>
      <c r="V851" s="336">
        <v>9.2821655902910027E-2</v>
      </c>
      <c r="W851" s="647">
        <v>0.7987995775725476</v>
      </c>
      <c r="X851" s="336">
        <v>9.3253619141515642E-3</v>
      </c>
      <c r="Y851" s="647">
        <v>6.0501588045320166E-2</v>
      </c>
      <c r="Z851" s="336">
        <v>-1.377402786972759E-2</v>
      </c>
      <c r="AA851" s="647">
        <v>-7.2180808095300031E-2</v>
      </c>
      <c r="AB851" s="336">
        <v>0.15865452052261417</v>
      </c>
      <c r="AC851" s="340">
        <v>-0.14736281958521277</v>
      </c>
      <c r="AD851" s="813">
        <v>16993142000137</v>
      </c>
      <c r="AE851" s="337" t="s">
        <v>1772</v>
      </c>
      <c r="AF851" s="787" t="s">
        <v>1736</v>
      </c>
      <c r="AG851" s="341" t="s">
        <v>1437</v>
      </c>
      <c r="AH851" s="341" t="s">
        <v>1737</v>
      </c>
      <c r="AI851" s="341">
        <v>10000</v>
      </c>
      <c r="AJ851" s="341">
        <v>1000</v>
      </c>
      <c r="AK851" s="341">
        <v>1000</v>
      </c>
      <c r="AL851" s="336">
        <v>0.02</v>
      </c>
      <c r="AM851" s="336">
        <v>0.15</v>
      </c>
      <c r="AN851" s="647" t="s">
        <v>2166</v>
      </c>
      <c r="AO851" s="334" t="s">
        <v>1324</v>
      </c>
      <c r="AP851" s="337" t="s">
        <v>1739</v>
      </c>
      <c r="AQ851" s="343" t="s">
        <v>659</v>
      </c>
      <c r="AR851" s="336">
        <v>4.6666666666666697E-3</v>
      </c>
      <c r="AS851" s="336">
        <v>4.6666666666666697E-3</v>
      </c>
      <c r="AT851" s="336" t="s">
        <v>1418</v>
      </c>
      <c r="AX851" s="192"/>
      <c r="AY851" s="178"/>
      <c r="AZ851" s="178"/>
      <c r="BA851" s="178"/>
      <c r="BB851" s="794"/>
      <c r="BC851" s="178"/>
      <c r="BD851" s="178"/>
      <c r="BE851" s="178"/>
      <c r="BF851" s="178"/>
      <c r="BG851" s="794"/>
      <c r="BH851" s="180"/>
      <c r="BI851" s="193"/>
      <c r="BJ851" s="193"/>
      <c r="BK851" s="193"/>
      <c r="BL851" s="180"/>
      <c r="BM851" s="180"/>
      <c r="BN851" s="180"/>
      <c r="BO851" s="180"/>
      <c r="BP851" s="180"/>
      <c r="BQ851" s="180"/>
      <c r="BR851" s="180"/>
      <c r="BS851" s="180"/>
      <c r="BT851" s="181"/>
      <c r="BU851" s="182"/>
      <c r="BV851" s="183"/>
      <c r="BW851" s="179"/>
    </row>
    <row r="852" spans="2:75" customFormat="1" ht="18.75">
      <c r="B852" s="330" t="s">
        <v>832</v>
      </c>
      <c r="C852" s="331">
        <v>29283812000173</v>
      </c>
      <c r="D852" s="332" t="s">
        <v>14</v>
      </c>
      <c r="E852" s="332" t="s">
        <v>607</v>
      </c>
      <c r="F852" s="332" t="s">
        <v>1418</v>
      </c>
      <c r="G852" s="333" t="s">
        <v>1418</v>
      </c>
      <c r="H852" s="333" t="s">
        <v>34</v>
      </c>
      <c r="I852" s="333" t="s">
        <v>34</v>
      </c>
      <c r="J852" s="333" t="s">
        <v>608</v>
      </c>
      <c r="K852" s="334" t="s">
        <v>48</v>
      </c>
      <c r="L852" s="335" t="s">
        <v>1418</v>
      </c>
      <c r="M852" s="335" t="s">
        <v>34</v>
      </c>
      <c r="N852" s="334">
        <v>459984</v>
      </c>
      <c r="O852" s="334" t="s">
        <v>1321</v>
      </c>
      <c r="P852" s="338">
        <v>43134</v>
      </c>
      <c r="Q852" s="339">
        <v>4.3137174399999996</v>
      </c>
      <c r="R852" s="339">
        <v>4.2016366752400014</v>
      </c>
      <c r="S852" s="334">
        <v>32</v>
      </c>
      <c r="T852" s="336">
        <v>8.6157601739747625E-2</v>
      </c>
      <c r="U852" s="647">
        <v>0.8426243126178129</v>
      </c>
      <c r="V852" s="336">
        <v>8.2346928393965069E-2</v>
      </c>
      <c r="W852" s="647">
        <v>0.70865673506514026</v>
      </c>
      <c r="X852" s="336">
        <v>-7.2814078644087843E-3</v>
      </c>
      <c r="Y852" s="647">
        <v>-4.7240712270253532E-2</v>
      </c>
      <c r="Z852" s="336">
        <v>-3.4373367871684213E-2</v>
      </c>
      <c r="AA852" s="647">
        <v>-0.18012868083330363</v>
      </c>
      <c r="AB852" s="336">
        <v>0.15817001468323366</v>
      </c>
      <c r="AC852" s="340">
        <v>-0.21403870424427568</v>
      </c>
      <c r="AD852" s="813">
        <v>16993142000137</v>
      </c>
      <c r="AE852" s="337" t="s">
        <v>1772</v>
      </c>
      <c r="AF852" s="787" t="s">
        <v>1736</v>
      </c>
      <c r="AG852" s="341" t="s">
        <v>1437</v>
      </c>
      <c r="AH852" s="341" t="s">
        <v>1742</v>
      </c>
      <c r="AI852" s="341">
        <v>5000</v>
      </c>
      <c r="AJ852" s="341">
        <v>1000</v>
      </c>
      <c r="AK852" s="341">
        <v>1000</v>
      </c>
      <c r="AL852" s="336">
        <v>2.5499999999999998E-2</v>
      </c>
      <c r="AM852" s="336">
        <v>0.2</v>
      </c>
      <c r="AN852" s="647" t="s">
        <v>2166</v>
      </c>
      <c r="AO852" s="334" t="s">
        <v>1324</v>
      </c>
      <c r="AP852" s="337" t="s">
        <v>1739</v>
      </c>
      <c r="AQ852" s="343" t="s">
        <v>659</v>
      </c>
      <c r="AR852" s="336">
        <v>5.8333333333333301E-3</v>
      </c>
      <c r="AS852" s="336">
        <v>5.8333333333333301E-3</v>
      </c>
      <c r="AT852" s="336" t="s">
        <v>1418</v>
      </c>
      <c r="AX852" s="192"/>
      <c r="AY852" s="178"/>
      <c r="AZ852" s="178"/>
      <c r="BA852" s="178"/>
      <c r="BB852" s="794"/>
      <c r="BC852" s="178"/>
      <c r="BD852" s="178"/>
      <c r="BE852" s="178"/>
      <c r="BF852" s="178"/>
      <c r="BG852" s="794"/>
      <c r="BH852" s="180"/>
      <c r="BI852" s="193"/>
      <c r="BJ852" s="193"/>
      <c r="BK852" s="193"/>
      <c r="BL852" s="180"/>
      <c r="BM852" s="180"/>
      <c r="BN852" s="180"/>
      <c r="BO852" s="180"/>
      <c r="BP852" s="180"/>
      <c r="BQ852" s="180"/>
      <c r="BR852" s="180"/>
      <c r="BS852" s="180"/>
      <c r="BT852" s="181"/>
      <c r="BU852" s="182"/>
      <c r="BV852" s="183"/>
      <c r="BW852" s="179"/>
    </row>
    <row r="853" spans="2:75" customFormat="1" ht="18.75">
      <c r="B853" s="330" t="s">
        <v>837</v>
      </c>
      <c r="C853" s="331">
        <v>9120774000120</v>
      </c>
      <c r="D853" s="332" t="s">
        <v>14</v>
      </c>
      <c r="E853" s="332" t="s">
        <v>607</v>
      </c>
      <c r="F853" s="332" t="s">
        <v>1418</v>
      </c>
      <c r="G853" s="333" t="s">
        <v>1418</v>
      </c>
      <c r="H853" s="333" t="s">
        <v>34</v>
      </c>
      <c r="I853" s="333" t="s">
        <v>34</v>
      </c>
      <c r="J853" s="333" t="s">
        <v>608</v>
      </c>
      <c r="K853" s="334" t="s">
        <v>48</v>
      </c>
      <c r="L853" s="335" t="s">
        <v>1418</v>
      </c>
      <c r="M853" s="335" t="s">
        <v>34</v>
      </c>
      <c r="N853" s="334">
        <v>287342</v>
      </c>
      <c r="O853" s="334" t="s">
        <v>1321</v>
      </c>
      <c r="P853" s="338">
        <v>39424</v>
      </c>
      <c r="Q853" s="339">
        <v>715.70666240000003</v>
      </c>
      <c r="R853" s="339">
        <v>869.3159025503968</v>
      </c>
      <c r="S853" s="334">
        <v>32</v>
      </c>
      <c r="T853" s="336">
        <v>0.1540006626540571</v>
      </c>
      <c r="U853" s="647">
        <v>1.5061317851387845</v>
      </c>
      <c r="V853" s="336">
        <v>3.4371208056111158E-2</v>
      </c>
      <c r="W853" s="647">
        <v>0.29578988016113361</v>
      </c>
      <c r="X853" s="336">
        <v>-0.11689155947438212</v>
      </c>
      <c r="Y853" s="647">
        <v>-0.75837538986684372</v>
      </c>
      <c r="Z853" s="336">
        <v>4.5316945260509334E-2</v>
      </c>
      <c r="AA853" s="647">
        <v>0.23747692107571813</v>
      </c>
      <c r="AB853" s="336">
        <v>0.23285587746640959</v>
      </c>
      <c r="AC853" s="340">
        <v>-0.35142005527756387</v>
      </c>
      <c r="AD853" s="813">
        <v>12976456000170</v>
      </c>
      <c r="AE853" s="337" t="s">
        <v>1758</v>
      </c>
      <c r="AF853" s="787" t="s">
        <v>1755</v>
      </c>
      <c r="AG853" s="341" t="s">
        <v>1436</v>
      </c>
      <c r="AH853" s="341" t="s">
        <v>1737</v>
      </c>
      <c r="AI853" s="341">
        <v>5000</v>
      </c>
      <c r="AJ853" s="341">
        <v>0</v>
      </c>
      <c r="AK853" s="341">
        <v>0</v>
      </c>
      <c r="AL853" s="336">
        <v>0.02</v>
      </c>
      <c r="AM853" s="336">
        <v>0.2</v>
      </c>
      <c r="AN853" s="647" t="s">
        <v>2152</v>
      </c>
      <c r="AO853" s="334" t="s">
        <v>1324</v>
      </c>
      <c r="AP853" s="337" t="s">
        <v>1739</v>
      </c>
      <c r="AQ853" s="343" t="s">
        <v>659</v>
      </c>
      <c r="AR853" s="336">
        <v>7.0000000000000001E-3</v>
      </c>
      <c r="AS853" s="336">
        <v>7.0000000000000001E-3</v>
      </c>
      <c r="AT853" s="336" t="s">
        <v>1418</v>
      </c>
      <c r="AX853" s="192"/>
      <c r="AY853" s="178"/>
      <c r="AZ853" s="178"/>
      <c r="BA853" s="178"/>
      <c r="BB853" s="794"/>
      <c r="BC853" s="178"/>
      <c r="BD853" s="178"/>
      <c r="BE853" s="178"/>
      <c r="BF853" s="178"/>
      <c r="BG853" s="794"/>
      <c r="BH853" s="180"/>
      <c r="BI853" s="193"/>
      <c r="BJ853" s="193"/>
      <c r="BK853" s="193"/>
      <c r="BL853" s="180"/>
      <c r="BM853" s="180"/>
      <c r="BN853" s="180"/>
      <c r="BO853" s="180"/>
      <c r="BP853" s="180"/>
      <c r="BQ853" s="180"/>
      <c r="BR853" s="180"/>
      <c r="BS853" s="180"/>
      <c r="BT853" s="181"/>
      <c r="BU853" s="182"/>
      <c r="BV853" s="183"/>
      <c r="BW853" s="179"/>
    </row>
    <row r="854" spans="2:75" customFormat="1" ht="18.75">
      <c r="B854" s="330" t="s">
        <v>146</v>
      </c>
      <c r="C854" s="331">
        <v>22710616000199</v>
      </c>
      <c r="D854" s="332" t="s">
        <v>14</v>
      </c>
      <c r="E854" s="332" t="s">
        <v>607</v>
      </c>
      <c r="F854" s="332" t="s">
        <v>1418</v>
      </c>
      <c r="G854" s="333" t="s">
        <v>1418</v>
      </c>
      <c r="H854" s="333" t="s">
        <v>34</v>
      </c>
      <c r="I854" s="333" t="s">
        <v>34</v>
      </c>
      <c r="J854" s="333" t="s">
        <v>611</v>
      </c>
      <c r="K854" s="334" t="s">
        <v>48</v>
      </c>
      <c r="L854" s="335" t="s">
        <v>1418</v>
      </c>
      <c r="M854" s="335" t="s">
        <v>34</v>
      </c>
      <c r="N854" s="334">
        <v>407771</v>
      </c>
      <c r="O854" s="334" t="s">
        <v>1321</v>
      </c>
      <c r="P854" s="338">
        <v>42250</v>
      </c>
      <c r="Q854" s="339">
        <v>4.0830830000000002</v>
      </c>
      <c r="R854" s="339">
        <v>6.8706268134920672</v>
      </c>
      <c r="S854" s="334">
        <v>32</v>
      </c>
      <c r="T854" s="336">
        <v>-0.25530158780519285</v>
      </c>
      <c r="U854" s="647">
        <v>-2.496858322314961</v>
      </c>
      <c r="V854" s="336">
        <v>-0.2346934323123917</v>
      </c>
      <c r="W854" s="647">
        <v>-2.0197120248133</v>
      </c>
      <c r="X854" s="336">
        <v>-8.2698893727366274E-2</v>
      </c>
      <c r="Y854" s="647">
        <v>-0.53653836131592592</v>
      </c>
      <c r="Z854" s="336">
        <v>-3.0431518149809267E-2</v>
      </c>
      <c r="AA854" s="647">
        <v>-0.15947198542030136</v>
      </c>
      <c r="AB854" s="336">
        <v>0.23516509410861006</v>
      </c>
      <c r="AC854" s="340">
        <v>-1.4921213840409273</v>
      </c>
      <c r="AD854" s="813">
        <v>22314799000123</v>
      </c>
      <c r="AE854" s="337" t="s">
        <v>1758</v>
      </c>
      <c r="AF854" s="787" t="s">
        <v>1755</v>
      </c>
      <c r="AG854" s="341" t="s">
        <v>1436</v>
      </c>
      <c r="AH854" s="341" t="s">
        <v>1812</v>
      </c>
      <c r="AI854" s="341">
        <v>50000</v>
      </c>
      <c r="AJ854" s="341">
        <v>5000</v>
      </c>
      <c r="AK854" s="341">
        <v>5000</v>
      </c>
      <c r="AL854" s="336">
        <v>1.4999999999999999E-2</v>
      </c>
      <c r="AM854" s="336">
        <v>0</v>
      </c>
      <c r="AN854" s="647" t="s">
        <v>2152</v>
      </c>
      <c r="AO854" s="334" t="s">
        <v>1324</v>
      </c>
      <c r="AP854" s="337" t="s">
        <v>1739</v>
      </c>
      <c r="AQ854" s="343" t="s">
        <v>687</v>
      </c>
      <c r="AR854" s="336">
        <v>5.2500000000000003E-3</v>
      </c>
      <c r="AS854" s="336">
        <v>5.2500000000000003E-3</v>
      </c>
      <c r="AT854" s="336" t="s">
        <v>1418</v>
      </c>
      <c r="AX854" s="192"/>
      <c r="AY854" s="178"/>
      <c r="AZ854" s="178"/>
      <c r="BA854" s="178"/>
      <c r="BB854" s="794"/>
      <c r="BC854" s="178"/>
      <c r="BD854" s="178"/>
      <c r="BE854" s="178"/>
      <c r="BF854" s="178"/>
      <c r="BG854" s="794"/>
      <c r="BH854" s="180"/>
      <c r="BI854" s="193"/>
      <c r="BJ854" s="193"/>
      <c r="BK854" s="193"/>
      <c r="BL854" s="180"/>
      <c r="BM854" s="180"/>
      <c r="BN854" s="180"/>
      <c r="BO854" s="180"/>
      <c r="BP854" s="180"/>
      <c r="BQ854" s="180"/>
      <c r="BR854" s="180"/>
      <c r="BS854" s="180"/>
      <c r="BT854" s="181"/>
      <c r="BU854" s="182"/>
      <c r="BV854" s="183"/>
      <c r="BW854" s="179"/>
    </row>
    <row r="855" spans="2:75" customFormat="1" ht="18.75">
      <c r="B855" s="330" t="s">
        <v>147</v>
      </c>
      <c r="C855" s="331">
        <v>22353918000157</v>
      </c>
      <c r="D855" s="332" t="s">
        <v>14</v>
      </c>
      <c r="E855" s="332" t="s">
        <v>607</v>
      </c>
      <c r="F855" s="332" t="s">
        <v>1418</v>
      </c>
      <c r="G855" s="333" t="s">
        <v>1418</v>
      </c>
      <c r="H855" s="333" t="s">
        <v>34</v>
      </c>
      <c r="I855" s="333" t="s">
        <v>34</v>
      </c>
      <c r="J855" s="333" t="s">
        <v>611</v>
      </c>
      <c r="K855" s="334" t="s">
        <v>49</v>
      </c>
      <c r="L855" s="335" t="s">
        <v>1418</v>
      </c>
      <c r="M855" s="335" t="s">
        <v>34</v>
      </c>
      <c r="N855" s="334">
        <v>408565</v>
      </c>
      <c r="O855" s="334" t="s">
        <v>1321</v>
      </c>
      <c r="P855" s="338">
        <v>42250</v>
      </c>
      <c r="Q855" s="339">
        <v>5.2693729999999999</v>
      </c>
      <c r="R855" s="339">
        <v>10.331380247999995</v>
      </c>
      <c r="S855" s="334">
        <v>32</v>
      </c>
      <c r="T855" s="336">
        <v>-0.32467026957472778</v>
      </c>
      <c r="U855" s="647">
        <v>-3.1752864193483568</v>
      </c>
      <c r="V855" s="336">
        <v>-0.31843392685030114</v>
      </c>
      <c r="W855" s="647">
        <v>-2.7403614359007955</v>
      </c>
      <c r="X855" s="336">
        <v>-0.21393096766493236</v>
      </c>
      <c r="Y855" s="647">
        <v>-1.3879529175332854</v>
      </c>
      <c r="Z855" s="336">
        <v>0.19770167567725827</v>
      </c>
      <c r="AA855" s="647">
        <v>1.0360271408730386</v>
      </c>
      <c r="AB855" s="336">
        <v>0.24697474058280847</v>
      </c>
      <c r="AC855" s="340">
        <v>-1.759837298388149</v>
      </c>
      <c r="AD855" s="813">
        <v>22690848000122</v>
      </c>
      <c r="AE855" s="337" t="s">
        <v>1758</v>
      </c>
      <c r="AF855" s="787" t="s">
        <v>1755</v>
      </c>
      <c r="AG855" s="341" t="s">
        <v>1436</v>
      </c>
      <c r="AH855" s="341" t="s">
        <v>1812</v>
      </c>
      <c r="AI855" s="341">
        <v>50000</v>
      </c>
      <c r="AJ855" s="341">
        <v>5000</v>
      </c>
      <c r="AK855" s="341">
        <v>5000</v>
      </c>
      <c r="AL855" s="336">
        <v>1.4999999999999999E-2</v>
      </c>
      <c r="AM855" s="336">
        <v>0.2</v>
      </c>
      <c r="AN855" s="647" t="s">
        <v>2152</v>
      </c>
      <c r="AO855" s="334" t="s">
        <v>1324</v>
      </c>
      <c r="AP855" s="337" t="s">
        <v>1739</v>
      </c>
      <c r="AQ855" s="343" t="s">
        <v>687</v>
      </c>
      <c r="AR855" s="336">
        <v>5.2500000000000003E-3</v>
      </c>
      <c r="AS855" s="336">
        <v>5.2500000000000003E-3</v>
      </c>
      <c r="AT855" s="336" t="s">
        <v>1418</v>
      </c>
      <c r="AX855" s="192"/>
      <c r="AY855" s="178"/>
      <c r="AZ855" s="178"/>
      <c r="BA855" s="178"/>
      <c r="BB855" s="794"/>
      <c r="BC855" s="178"/>
      <c r="BD855" s="178"/>
      <c r="BE855" s="178"/>
      <c r="BF855" s="178"/>
      <c r="BG855" s="794"/>
      <c r="BH855" s="180"/>
      <c r="BI855" s="193"/>
      <c r="BJ855" s="193"/>
      <c r="BK855" s="193"/>
      <c r="BL855" s="180"/>
      <c r="BM855" s="180"/>
      <c r="BN855" s="180"/>
      <c r="BO855" s="180"/>
      <c r="BP855" s="180"/>
      <c r="BQ855" s="180"/>
      <c r="BR855" s="180"/>
      <c r="BS855" s="180"/>
      <c r="BT855" s="181"/>
      <c r="BU855" s="182"/>
      <c r="BV855" s="183"/>
      <c r="BW855" s="179"/>
    </row>
    <row r="856" spans="2:75" customFormat="1" ht="18.75">
      <c r="B856" s="330" t="s">
        <v>838</v>
      </c>
      <c r="C856" s="331">
        <v>11977794000164</v>
      </c>
      <c r="D856" s="332" t="s">
        <v>14</v>
      </c>
      <c r="E856" s="332" t="s">
        <v>607</v>
      </c>
      <c r="F856" s="332" t="s">
        <v>1418</v>
      </c>
      <c r="G856" s="333" t="s">
        <v>1418</v>
      </c>
      <c r="H856" s="333" t="s">
        <v>34</v>
      </c>
      <c r="I856" s="333" t="s">
        <v>34</v>
      </c>
      <c r="J856" s="333" t="s">
        <v>608</v>
      </c>
      <c r="K856" s="334" t="s">
        <v>48</v>
      </c>
      <c r="L856" s="335" t="s">
        <v>1418</v>
      </c>
      <c r="M856" s="335" t="s">
        <v>34</v>
      </c>
      <c r="N856" s="334">
        <v>252311</v>
      </c>
      <c r="O856" s="334" t="s">
        <v>1321</v>
      </c>
      <c r="P856" s="338">
        <v>40380</v>
      </c>
      <c r="Q856" s="339">
        <v>1564.8680489999999</v>
      </c>
      <c r="R856" s="339">
        <v>1677.8531264603175</v>
      </c>
      <c r="S856" s="334">
        <v>32</v>
      </c>
      <c r="T856" s="336">
        <v>9.0845669680634122E-2</v>
      </c>
      <c r="U856" s="647">
        <v>0.88847377855498599</v>
      </c>
      <c r="V856" s="336">
        <v>-1.6968539630297541E-2</v>
      </c>
      <c r="W856" s="647">
        <v>-0.14602693904623357</v>
      </c>
      <c r="X856" s="336">
        <v>-0.19448300435096055</v>
      </c>
      <c r="Y856" s="647">
        <v>-1.261777367932702</v>
      </c>
      <c r="Z856" s="336">
        <v>-0.13948478590481983</v>
      </c>
      <c r="AA856" s="647">
        <v>-0.73094991957562594</v>
      </c>
      <c r="AB856" s="336">
        <v>0.24230119663551039</v>
      </c>
      <c r="AC856" s="340">
        <v>-0.549605098392004</v>
      </c>
      <c r="AD856" s="813">
        <v>17009959000190</v>
      </c>
      <c r="AE856" s="337" t="s">
        <v>1758</v>
      </c>
      <c r="AF856" s="787" t="s">
        <v>1755</v>
      </c>
      <c r="AG856" s="341" t="s">
        <v>1436</v>
      </c>
      <c r="AH856" s="341" t="s">
        <v>1742</v>
      </c>
      <c r="AI856" s="341">
        <v>5000</v>
      </c>
      <c r="AJ856" s="341">
        <v>0</v>
      </c>
      <c r="AK856" s="341">
        <v>0</v>
      </c>
      <c r="AL856" s="336">
        <v>0.03</v>
      </c>
      <c r="AM856" s="336">
        <v>0</v>
      </c>
      <c r="AN856" s="647" t="s">
        <v>2152</v>
      </c>
      <c r="AO856" s="334" t="s">
        <v>1324</v>
      </c>
      <c r="AP856" s="337" t="s">
        <v>1739</v>
      </c>
      <c r="AQ856" s="343" t="s">
        <v>659</v>
      </c>
      <c r="AR856" s="336">
        <v>1.0500000000000001E-2</v>
      </c>
      <c r="AS856" s="336">
        <v>1.0500000000000001E-2</v>
      </c>
      <c r="AT856" s="336" t="s">
        <v>1418</v>
      </c>
      <c r="AX856" s="192"/>
      <c r="AY856" s="178"/>
      <c r="AZ856" s="178"/>
      <c r="BA856" s="178"/>
      <c r="BB856" s="794"/>
      <c r="BC856" s="178"/>
      <c r="BD856" s="178"/>
      <c r="BE856" s="178"/>
      <c r="BF856" s="178"/>
      <c r="BG856" s="794"/>
      <c r="BH856" s="180"/>
      <c r="BI856" s="193"/>
      <c r="BJ856" s="193"/>
      <c r="BK856" s="193"/>
      <c r="BL856" s="180"/>
      <c r="BM856" s="180"/>
      <c r="BN856" s="180"/>
      <c r="BO856" s="180"/>
      <c r="BP856" s="180"/>
      <c r="BQ856" s="180"/>
      <c r="BR856" s="180"/>
      <c r="BS856" s="180"/>
      <c r="BT856" s="181"/>
      <c r="BU856" s="182"/>
      <c r="BV856" s="183"/>
      <c r="BW856" s="179"/>
    </row>
    <row r="857" spans="2:75" customFormat="1" ht="18.75">
      <c r="B857" s="330" t="s">
        <v>889</v>
      </c>
      <c r="C857" s="331">
        <v>13614709000129</v>
      </c>
      <c r="D857" s="332" t="s">
        <v>14</v>
      </c>
      <c r="E857" s="332" t="s">
        <v>607</v>
      </c>
      <c r="F857" s="332" t="s">
        <v>1418</v>
      </c>
      <c r="G857" s="333" t="s">
        <v>1418</v>
      </c>
      <c r="H857" s="333" t="s">
        <v>34</v>
      </c>
      <c r="I857" s="333" t="s">
        <v>34</v>
      </c>
      <c r="J857" s="333" t="s">
        <v>608</v>
      </c>
      <c r="K857" s="334" t="s">
        <v>48</v>
      </c>
      <c r="L857" s="335" t="s">
        <v>1418</v>
      </c>
      <c r="M857" s="335" t="s">
        <v>1415</v>
      </c>
      <c r="N857" s="334">
        <v>359890</v>
      </c>
      <c r="O857" s="334" t="s">
        <v>1321</v>
      </c>
      <c r="P857" s="338">
        <v>41648</v>
      </c>
      <c r="Q857" s="339">
        <v>181.884907</v>
      </c>
      <c r="R857" s="339">
        <v>194.87398045344133</v>
      </c>
      <c r="S857" s="334">
        <v>32</v>
      </c>
      <c r="T857" s="336">
        <v>8.5263955611493802E-2</v>
      </c>
      <c r="U857" s="647">
        <v>0.83388442270284024</v>
      </c>
      <c r="V857" s="336">
        <v>4.2976634282070991E-2</v>
      </c>
      <c r="W857" s="647">
        <v>0.36984599096052018</v>
      </c>
      <c r="X857" s="336">
        <v>6.052415726103666E-2</v>
      </c>
      <c r="Y857" s="647">
        <v>0.39267190518798972</v>
      </c>
      <c r="Z857" s="336">
        <v>1.3403160427819527E-2</v>
      </c>
      <c r="AA857" s="647">
        <v>7.0237330711172302E-2</v>
      </c>
      <c r="AB857" s="336">
        <v>0.19459474726087805</v>
      </c>
      <c r="AC857" s="340">
        <v>-0.37629381129607098</v>
      </c>
      <c r="AD857" s="813">
        <v>0</v>
      </c>
      <c r="AE857" s="337" t="s">
        <v>1766</v>
      </c>
      <c r="AF857" s="787" t="s">
        <v>1766</v>
      </c>
      <c r="AG857" s="341" t="s">
        <v>469</v>
      </c>
      <c r="AH857" s="341" t="s">
        <v>1742</v>
      </c>
      <c r="AI857" s="341">
        <v>1000</v>
      </c>
      <c r="AJ857" s="341">
        <v>1000</v>
      </c>
      <c r="AK857" s="341">
        <v>1000</v>
      </c>
      <c r="AL857" s="336">
        <v>0.01</v>
      </c>
      <c r="AM857" s="336">
        <v>0</v>
      </c>
      <c r="AN857" s="647" t="s">
        <v>666</v>
      </c>
      <c r="AO857" s="334" t="s">
        <v>1324</v>
      </c>
      <c r="AP857" s="337" t="s">
        <v>1739</v>
      </c>
      <c r="AQ857" s="343" t="s">
        <v>659</v>
      </c>
      <c r="AR857" s="336">
        <v>2.66666666666667E-3</v>
      </c>
      <c r="AS857" s="336">
        <v>2.66666666666667E-3</v>
      </c>
      <c r="AT857" s="336" t="s">
        <v>1418</v>
      </c>
      <c r="AX857" s="192"/>
      <c r="AY857" s="178"/>
      <c r="AZ857" s="178"/>
      <c r="BA857" s="178"/>
      <c r="BB857" s="794"/>
      <c r="BC857" s="178"/>
      <c r="BD857" s="178"/>
      <c r="BE857" s="178"/>
      <c r="BF857" s="178"/>
      <c r="BG857" s="794"/>
      <c r="BH857" s="180"/>
      <c r="BI857" s="193"/>
      <c r="BJ857" s="193"/>
      <c r="BK857" s="193"/>
      <c r="BL857" s="180"/>
      <c r="BM857" s="180"/>
      <c r="BN857" s="180"/>
      <c r="BO857" s="180"/>
      <c r="BP857" s="180"/>
      <c r="BQ857" s="180"/>
      <c r="BR857" s="180"/>
      <c r="BS857" s="180"/>
      <c r="BT857" s="181"/>
      <c r="BU857" s="182"/>
      <c r="BV857" s="183"/>
      <c r="BW857" s="179"/>
    </row>
    <row r="858" spans="2:75" customFormat="1" ht="18.75">
      <c r="B858" s="330" t="s">
        <v>162</v>
      </c>
      <c r="C858" s="331">
        <v>28246652000120</v>
      </c>
      <c r="D858" s="332" t="s">
        <v>14</v>
      </c>
      <c r="E858" s="332" t="s">
        <v>614</v>
      </c>
      <c r="F858" s="332" t="s">
        <v>1418</v>
      </c>
      <c r="G858" s="333" t="s">
        <v>1418</v>
      </c>
      <c r="H858" s="333" t="s">
        <v>1338</v>
      </c>
      <c r="I858" s="333" t="s">
        <v>34</v>
      </c>
      <c r="J858" s="333" t="s">
        <v>608</v>
      </c>
      <c r="K858" s="334" t="s">
        <v>48</v>
      </c>
      <c r="L858" s="335" t="s">
        <v>1418</v>
      </c>
      <c r="M858" s="335" t="s">
        <v>34</v>
      </c>
      <c r="N858" s="334">
        <v>456217</v>
      </c>
      <c r="O858" s="334" t="s">
        <v>1321</v>
      </c>
      <c r="P858" s="338">
        <v>43092</v>
      </c>
      <c r="Q858" s="339">
        <v>2.2411326499999999</v>
      </c>
      <c r="R858" s="339">
        <v>6.2757317308433764</v>
      </c>
      <c r="S858" s="334">
        <v>32</v>
      </c>
      <c r="T858" s="336">
        <v>-2.664751928080078E-2</v>
      </c>
      <c r="U858" s="647">
        <v>-0.26061365641049289</v>
      </c>
      <c r="V858" s="336">
        <v>-0.11093482576678204</v>
      </c>
      <c r="W858" s="647">
        <v>-0.95467691347027062</v>
      </c>
      <c r="X858" s="336">
        <v>-0.10764490980351904</v>
      </c>
      <c r="Y858" s="647">
        <v>-0.6983844753762235</v>
      </c>
      <c r="Z858" s="336">
        <v>-0.26889740135552975</v>
      </c>
      <c r="AA858" s="647">
        <v>-1.4091180813729705</v>
      </c>
      <c r="AB858" s="336">
        <v>0.2002122413988083</v>
      </c>
      <c r="AC858" s="340">
        <v>-1.1344773804385193</v>
      </c>
      <c r="AD858" s="813">
        <v>28345356000186</v>
      </c>
      <c r="AE858" s="337" t="s">
        <v>1852</v>
      </c>
      <c r="AF858" s="787" t="s">
        <v>1736</v>
      </c>
      <c r="AG858" s="341" t="s">
        <v>1437</v>
      </c>
      <c r="AH858" s="341" t="s">
        <v>1742</v>
      </c>
      <c r="AI858" s="341">
        <v>5000</v>
      </c>
      <c r="AJ858" s="341">
        <v>1000</v>
      </c>
      <c r="AK858" s="341">
        <v>1000</v>
      </c>
      <c r="AL858" s="336">
        <v>2.4500000000000001E-2</v>
      </c>
      <c r="AM858" s="336">
        <v>0.2</v>
      </c>
      <c r="AN858" s="647" t="s">
        <v>2166</v>
      </c>
      <c r="AO858" s="334" t="s">
        <v>1324</v>
      </c>
      <c r="AP858" s="337" t="s">
        <v>1757</v>
      </c>
      <c r="AQ858" s="343" t="s">
        <v>674</v>
      </c>
      <c r="AR858" s="336">
        <v>4.7499999999999999E-3</v>
      </c>
      <c r="AS858" s="336">
        <v>4.7499999999999999E-3</v>
      </c>
      <c r="AT858" s="336" t="s">
        <v>1418</v>
      </c>
      <c r="AX858" s="192"/>
      <c r="AY858" s="178"/>
      <c r="AZ858" s="178"/>
      <c r="BA858" s="178"/>
      <c r="BB858" s="794"/>
      <c r="BC858" s="178"/>
      <c r="BD858" s="178"/>
      <c r="BE858" s="178"/>
      <c r="BF858" s="178"/>
      <c r="BG858" s="794"/>
      <c r="BH858" s="180"/>
      <c r="BI858" s="193"/>
      <c r="BJ858" s="193"/>
      <c r="BK858" s="193"/>
      <c r="BL858" s="180"/>
      <c r="BM858" s="180"/>
      <c r="BN858" s="180"/>
      <c r="BO858" s="180"/>
      <c r="BP858" s="180"/>
      <c r="BQ858" s="180"/>
      <c r="BR858" s="180"/>
      <c r="BS858" s="180"/>
      <c r="BT858" s="181"/>
      <c r="BU858" s="182"/>
      <c r="BV858" s="183"/>
      <c r="BW858" s="179"/>
    </row>
    <row r="859" spans="2:75" customFormat="1" ht="18.75">
      <c r="B859" s="330" t="s">
        <v>1545</v>
      </c>
      <c r="C859" s="331">
        <v>41681839000110</v>
      </c>
      <c r="D859" s="332" t="s">
        <v>14</v>
      </c>
      <c r="E859" s="332" t="s">
        <v>1418</v>
      </c>
      <c r="F859" s="332" t="s">
        <v>1418</v>
      </c>
      <c r="G859" s="333" t="s">
        <v>1418</v>
      </c>
      <c r="H859" s="333" t="s">
        <v>34</v>
      </c>
      <c r="I859" s="333" t="s">
        <v>1418</v>
      </c>
      <c r="J859" s="333" t="s">
        <v>1418</v>
      </c>
      <c r="K859" s="334" t="s">
        <v>1418</v>
      </c>
      <c r="L859" s="335" t="s">
        <v>1418</v>
      </c>
      <c r="M859" s="335" t="s">
        <v>1418</v>
      </c>
      <c r="N859" s="334">
        <v>591904</v>
      </c>
      <c r="O859" s="334" t="s">
        <v>1321</v>
      </c>
      <c r="P859" s="338">
        <v>44321</v>
      </c>
      <c r="Q859" s="339">
        <v>10338520.560000001</v>
      </c>
      <c r="R859" s="339">
        <v>2003234.0149042192</v>
      </c>
      <c r="S859" s="334">
        <v>32</v>
      </c>
      <c r="T859" s="336">
        <v>5.7441276736307501E-3</v>
      </c>
      <c r="U859" s="647">
        <v>5.6177766498218748E-2</v>
      </c>
      <c r="V859" s="336">
        <v>-2.1784802333922104E-2</v>
      </c>
      <c r="W859" s="647">
        <v>-0.18747447169053219</v>
      </c>
      <c r="X859" s="336"/>
      <c r="Y859" s="647"/>
      <c r="Z859" s="336"/>
      <c r="AA859" s="647"/>
      <c r="AB859" s="336">
        <v>0.23277127628112126</v>
      </c>
      <c r="AC859" s="340">
        <v>-0.59279752177986333</v>
      </c>
      <c r="AD859" s="813">
        <v>0</v>
      </c>
      <c r="AE859" s="337" t="s">
        <v>1906</v>
      </c>
      <c r="AF859" s="787" t="s">
        <v>1755</v>
      </c>
      <c r="AG859" s="341" t="s">
        <v>1436</v>
      </c>
      <c r="AH859" s="341" t="s">
        <v>1812</v>
      </c>
      <c r="AI859" s="341">
        <v>0</v>
      </c>
      <c r="AJ859" s="341">
        <v>0</v>
      </c>
      <c r="AK859" s="341">
        <v>0</v>
      </c>
      <c r="AL859" s="336">
        <v>0.01</v>
      </c>
      <c r="AM859" s="336">
        <v>0.1</v>
      </c>
      <c r="AN859" s="647" t="s">
        <v>34</v>
      </c>
      <c r="AO859" s="334" t="s">
        <v>1324</v>
      </c>
      <c r="AP859" s="337" t="s">
        <v>1739</v>
      </c>
      <c r="AQ859" s="343" t="s">
        <v>659</v>
      </c>
      <c r="AR859" s="336">
        <v>0</v>
      </c>
      <c r="AS859" s="336">
        <v>0</v>
      </c>
      <c r="AT859" s="336" t="s">
        <v>1418</v>
      </c>
      <c r="AX859" s="192"/>
      <c r="AY859" s="178"/>
      <c r="AZ859" s="178"/>
      <c r="BA859" s="178"/>
      <c r="BB859" s="794"/>
      <c r="BC859" s="178"/>
      <c r="BD859" s="178"/>
      <c r="BE859" s="178"/>
      <c r="BF859" s="178"/>
      <c r="BG859" s="794"/>
      <c r="BH859" s="180"/>
      <c r="BI859" s="193"/>
      <c r="BJ859" s="193"/>
      <c r="BK859" s="193"/>
      <c r="BL859" s="180"/>
      <c r="BM859" s="180"/>
      <c r="BN859" s="180"/>
      <c r="BO859" s="180"/>
      <c r="BP859" s="180"/>
      <c r="BQ859" s="180"/>
      <c r="BR859" s="180"/>
      <c r="BS859" s="180"/>
      <c r="BT859" s="181"/>
      <c r="BU859" s="182"/>
      <c r="BV859" s="183"/>
      <c r="BW859" s="179"/>
    </row>
    <row r="860" spans="2:75" customFormat="1" ht="18.75">
      <c r="B860" s="330" t="s">
        <v>166</v>
      </c>
      <c r="C860" s="331">
        <v>19773986000160</v>
      </c>
      <c r="D860" s="332" t="s">
        <v>14</v>
      </c>
      <c r="E860" s="332" t="s">
        <v>607</v>
      </c>
      <c r="F860" s="332" t="s">
        <v>1418</v>
      </c>
      <c r="G860" s="333" t="s">
        <v>1418</v>
      </c>
      <c r="H860" s="333" t="s">
        <v>34</v>
      </c>
      <c r="I860" s="333" t="s">
        <v>34</v>
      </c>
      <c r="J860" s="333" t="s">
        <v>608</v>
      </c>
      <c r="K860" s="334" t="s">
        <v>48</v>
      </c>
      <c r="L860" s="335" t="s">
        <v>1418</v>
      </c>
      <c r="M860" s="335" t="s">
        <v>34</v>
      </c>
      <c r="N860" s="334">
        <v>366471</v>
      </c>
      <c r="O860" s="334" t="s">
        <v>1321</v>
      </c>
      <c r="P860" s="338">
        <v>41760</v>
      </c>
      <c r="Q860" s="339">
        <v>71.320346000000001</v>
      </c>
      <c r="R860" s="339">
        <v>68.509887928000012</v>
      </c>
      <c r="S860" s="334">
        <v>32</v>
      </c>
      <c r="T860" s="336">
        <v>-6.3005844754110529E-2</v>
      </c>
      <c r="U860" s="647">
        <v>-0.61619933186167775</v>
      </c>
      <c r="V860" s="336">
        <v>-8.6457620890773024E-2</v>
      </c>
      <c r="W860" s="647">
        <v>-0.74403230984927737</v>
      </c>
      <c r="X860" s="336">
        <v>-5.8008129682479259E-2</v>
      </c>
      <c r="Y860" s="647">
        <v>-0.37634828520734964</v>
      </c>
      <c r="Z860" s="336">
        <v>-0.13603116002971649</v>
      </c>
      <c r="AA860" s="647">
        <v>-0.71285169087437039</v>
      </c>
      <c r="AB860" s="336">
        <v>0.25951714822139199</v>
      </c>
      <c r="AC860" s="340">
        <v>-0.78090814293685396</v>
      </c>
      <c r="AD860" s="813">
        <v>0</v>
      </c>
      <c r="AE860" s="337" t="s">
        <v>1903</v>
      </c>
      <c r="AF860" s="787" t="s">
        <v>1736</v>
      </c>
      <c r="AG860" s="341" t="s">
        <v>1437</v>
      </c>
      <c r="AH860" s="341" t="s">
        <v>1742</v>
      </c>
      <c r="AI860" s="341">
        <v>100000</v>
      </c>
      <c r="AJ860" s="341">
        <v>10000</v>
      </c>
      <c r="AK860" s="341">
        <v>10000</v>
      </c>
      <c r="AL860" s="336">
        <v>2.5000000000000001E-2</v>
      </c>
      <c r="AM860" s="336">
        <v>0.2</v>
      </c>
      <c r="AN860" s="647" t="s">
        <v>2152</v>
      </c>
      <c r="AO860" s="334" t="s">
        <v>1324</v>
      </c>
      <c r="AP860" s="337" t="s">
        <v>1739</v>
      </c>
      <c r="AQ860" s="343" t="s">
        <v>659</v>
      </c>
      <c r="AR860" s="336">
        <v>4.0000000000000001E-3</v>
      </c>
      <c r="AS860" s="336">
        <v>4.0000000000000001E-3</v>
      </c>
      <c r="AT860" s="336" t="s">
        <v>1418</v>
      </c>
      <c r="AX860" s="192"/>
      <c r="AY860" s="178"/>
      <c r="AZ860" s="178"/>
      <c r="BA860" s="178"/>
      <c r="BB860" s="794"/>
      <c r="BC860" s="178"/>
      <c r="BD860" s="178"/>
      <c r="BE860" s="178"/>
      <c r="BF860" s="178"/>
      <c r="BG860" s="794"/>
      <c r="BH860" s="180"/>
      <c r="BI860" s="193"/>
      <c r="BJ860" s="193"/>
      <c r="BK860" s="193"/>
      <c r="BL860" s="180"/>
      <c r="BM860" s="180"/>
      <c r="BN860" s="180"/>
      <c r="BO860" s="180"/>
      <c r="BP860" s="180"/>
      <c r="BQ860" s="180"/>
      <c r="BR860" s="180"/>
      <c r="BS860" s="180"/>
      <c r="BT860" s="181"/>
      <c r="BU860" s="182"/>
      <c r="BV860" s="183"/>
      <c r="BW860" s="179"/>
    </row>
    <row r="861" spans="2:75" customFormat="1" ht="18.75">
      <c r="B861" s="330" t="s">
        <v>552</v>
      </c>
      <c r="C861" s="331">
        <v>14438229000117</v>
      </c>
      <c r="D861" s="332" t="s">
        <v>14</v>
      </c>
      <c r="E861" s="332" t="s">
        <v>607</v>
      </c>
      <c r="F861" s="332" t="s">
        <v>1418</v>
      </c>
      <c r="G861" s="333" t="s">
        <v>1418</v>
      </c>
      <c r="H861" s="333" t="s">
        <v>34</v>
      </c>
      <c r="I861" s="333" t="s">
        <v>34</v>
      </c>
      <c r="J861" s="333" t="s">
        <v>608</v>
      </c>
      <c r="K861" s="334" t="s">
        <v>48</v>
      </c>
      <c r="L861" s="335" t="s">
        <v>1418</v>
      </c>
      <c r="M861" s="335" t="s">
        <v>1415</v>
      </c>
      <c r="N861" s="334">
        <v>383732</v>
      </c>
      <c r="O861" s="334" t="s">
        <v>1321</v>
      </c>
      <c r="P861" s="338">
        <v>41949</v>
      </c>
      <c r="Q861" s="339">
        <v>215.34407300000001</v>
      </c>
      <c r="R861" s="339">
        <v>150.35850679761896</v>
      </c>
      <c r="S861" s="334">
        <v>32</v>
      </c>
      <c r="T861" s="336">
        <v>0.31359197444024933</v>
      </c>
      <c r="U861" s="647">
        <v>3.0669403113535627</v>
      </c>
      <c r="V861" s="336">
        <v>0.38946056595455492</v>
      </c>
      <c r="W861" s="647">
        <v>3.3515986386955907</v>
      </c>
      <c r="X861" s="336">
        <v>0.79583583192197427</v>
      </c>
      <c r="Y861" s="647">
        <v>5.1632668091497491</v>
      </c>
      <c r="Z861" s="336">
        <v>1.1576747099727664</v>
      </c>
      <c r="AA861" s="647">
        <v>6.0666274867192493</v>
      </c>
      <c r="AB861" s="336">
        <v>0.16432290582064604</v>
      </c>
      <c r="AC861" s="340">
        <v>1.6629399973351695</v>
      </c>
      <c r="AD861" s="813">
        <v>0</v>
      </c>
      <c r="AE861" s="337" t="s">
        <v>1914</v>
      </c>
      <c r="AF861" s="787" t="s">
        <v>1755</v>
      </c>
      <c r="AG861" s="341" t="s">
        <v>1436</v>
      </c>
      <c r="AH861" s="341" t="s">
        <v>1742</v>
      </c>
      <c r="AI861" s="341">
        <v>5000</v>
      </c>
      <c r="AJ861" s="341">
        <v>1000</v>
      </c>
      <c r="AK861" s="341">
        <v>1000</v>
      </c>
      <c r="AL861" s="336">
        <v>0.02</v>
      </c>
      <c r="AM861" s="336">
        <v>0.2</v>
      </c>
      <c r="AN861" s="647" t="s">
        <v>34</v>
      </c>
      <c r="AO861" s="334" t="s">
        <v>1324</v>
      </c>
      <c r="AP861" s="337" t="s">
        <v>1739</v>
      </c>
      <c r="AQ861" s="343" t="s">
        <v>659</v>
      </c>
      <c r="AR861" s="336">
        <v>2.666E-3</v>
      </c>
      <c r="AS861" s="336">
        <v>2.666E-3</v>
      </c>
      <c r="AT861" s="336" t="s">
        <v>1418</v>
      </c>
      <c r="AX861" s="192"/>
      <c r="AY861" s="178"/>
      <c r="AZ861" s="178"/>
      <c r="BA861" s="178"/>
      <c r="BB861" s="794"/>
      <c r="BC861" s="178"/>
      <c r="BD861" s="178"/>
      <c r="BE861" s="178"/>
      <c r="BF861" s="178"/>
      <c r="BG861" s="794"/>
      <c r="BH861" s="180"/>
      <c r="BI861" s="193"/>
      <c r="BJ861" s="193"/>
      <c r="BK861" s="193"/>
      <c r="BL861" s="180"/>
      <c r="BM861" s="180"/>
      <c r="BN861" s="180"/>
      <c r="BO861" s="180"/>
      <c r="BP861" s="180"/>
      <c r="BQ861" s="180"/>
      <c r="BR861" s="180"/>
      <c r="BS861" s="180"/>
      <c r="BT861" s="181"/>
      <c r="BU861" s="182"/>
      <c r="BV861" s="183"/>
      <c r="BW861" s="179"/>
    </row>
    <row r="862" spans="2:75" customFormat="1" ht="18.75">
      <c r="B862" s="330" t="s">
        <v>175</v>
      </c>
      <c r="C862" s="331">
        <v>41969763000122</v>
      </c>
      <c r="D862" s="332" t="s">
        <v>14</v>
      </c>
      <c r="E862" s="332" t="s">
        <v>607</v>
      </c>
      <c r="F862" s="332" t="s">
        <v>1418</v>
      </c>
      <c r="G862" s="333" t="s">
        <v>1418</v>
      </c>
      <c r="H862" s="333" t="s">
        <v>34</v>
      </c>
      <c r="I862" s="333" t="s">
        <v>34</v>
      </c>
      <c r="J862" s="333" t="s">
        <v>608</v>
      </c>
      <c r="K862" s="334" t="s">
        <v>48</v>
      </c>
      <c r="L862" s="335" t="s">
        <v>1418</v>
      </c>
      <c r="M862" s="335" t="s">
        <v>34</v>
      </c>
      <c r="N862" s="334">
        <v>594482</v>
      </c>
      <c r="O862" s="334" t="s">
        <v>1321</v>
      </c>
      <c r="P862" s="338">
        <v>44343</v>
      </c>
      <c r="Q862" s="339">
        <v>16.596577280000002</v>
      </c>
      <c r="R862" s="339">
        <v>2090605.5263930985</v>
      </c>
      <c r="S862" s="334">
        <v>32</v>
      </c>
      <c r="T862" s="336">
        <v>0.11705552726580781</v>
      </c>
      <c r="U862" s="647">
        <v>1.1448070885074741</v>
      </c>
      <c r="V862" s="336">
        <v>5.9847927477127083E-2</v>
      </c>
      <c r="W862" s="647">
        <v>0.51503605190287083</v>
      </c>
      <c r="X862" s="336"/>
      <c r="Y862" s="647"/>
      <c r="Z862" s="336"/>
      <c r="AA862" s="647"/>
      <c r="AB862" s="336">
        <v>0.19993983796198261</v>
      </c>
      <c r="AC862" s="340">
        <v>-0.28185231359770663</v>
      </c>
      <c r="AD862" s="813">
        <v>41884201000186</v>
      </c>
      <c r="AE862" s="337" t="s">
        <v>1808</v>
      </c>
      <c r="AF862" s="787" t="s">
        <v>1755</v>
      </c>
      <c r="AG862" s="341" t="s">
        <v>1436</v>
      </c>
      <c r="AH862" s="341" t="s">
        <v>1737</v>
      </c>
      <c r="AI862" s="341">
        <v>5000</v>
      </c>
      <c r="AJ862" s="341">
        <v>1000</v>
      </c>
      <c r="AK862" s="341">
        <v>1000</v>
      </c>
      <c r="AL862" s="336">
        <v>0</v>
      </c>
      <c r="AM862" s="336">
        <v>0</v>
      </c>
      <c r="AN862" s="647" t="s">
        <v>34</v>
      </c>
      <c r="AO862" s="334" t="s">
        <v>1324</v>
      </c>
      <c r="AP862" s="337" t="s">
        <v>1739</v>
      </c>
      <c r="AQ862" s="343" t="s">
        <v>659</v>
      </c>
      <c r="AR862" s="336">
        <v>4.0000000000000001E-3</v>
      </c>
      <c r="AS862" s="336">
        <v>4.0000000000000001E-3</v>
      </c>
      <c r="AT862" s="336" t="s">
        <v>1418</v>
      </c>
      <c r="AX862" s="192"/>
      <c r="AY862" s="178"/>
      <c r="AZ862" s="178"/>
      <c r="BA862" s="178"/>
      <c r="BB862" s="794"/>
      <c r="BC862" s="178"/>
      <c r="BD862" s="178"/>
      <c r="BE862" s="178"/>
      <c r="BF862" s="178"/>
      <c r="BG862" s="794"/>
      <c r="BH862" s="180"/>
      <c r="BI862" s="193"/>
      <c r="BJ862" s="193"/>
      <c r="BK862" s="193"/>
      <c r="BL862" s="180"/>
      <c r="BM862" s="180"/>
      <c r="BN862" s="180"/>
      <c r="BO862" s="180"/>
      <c r="BP862" s="180"/>
      <c r="BQ862" s="180"/>
      <c r="BR862" s="180"/>
      <c r="BS862" s="180"/>
      <c r="BT862" s="181"/>
      <c r="BU862" s="182"/>
      <c r="BV862" s="183"/>
      <c r="BW862" s="179"/>
    </row>
    <row r="863" spans="2:75" customFormat="1" ht="18.75">
      <c r="B863" s="330" t="s">
        <v>177</v>
      </c>
      <c r="C863" s="331">
        <v>39800304000179</v>
      </c>
      <c r="D863" s="332" t="s">
        <v>14</v>
      </c>
      <c r="E863" s="332" t="s">
        <v>614</v>
      </c>
      <c r="F863" s="332" t="s">
        <v>1418</v>
      </c>
      <c r="G863" s="333" t="s">
        <v>1418</v>
      </c>
      <c r="H863" s="333" t="s">
        <v>865</v>
      </c>
      <c r="I863" s="333" t="s">
        <v>34</v>
      </c>
      <c r="J863" s="333" t="s">
        <v>608</v>
      </c>
      <c r="K863" s="334" t="s">
        <v>48</v>
      </c>
      <c r="L863" s="335" t="s">
        <v>1418</v>
      </c>
      <c r="M863" s="335" t="s">
        <v>1415</v>
      </c>
      <c r="N863" s="334">
        <v>566012</v>
      </c>
      <c r="O863" s="334" t="s">
        <v>1321</v>
      </c>
      <c r="P863" s="338">
        <v>44180</v>
      </c>
      <c r="Q863" s="339">
        <v>0</v>
      </c>
      <c r="R863" s="339">
        <v>0</v>
      </c>
      <c r="S863" s="334">
        <v>32</v>
      </c>
      <c r="T863" s="336"/>
      <c r="U863" s="647"/>
      <c r="V863" s="336"/>
      <c r="W863" s="647"/>
      <c r="X863" s="336"/>
      <c r="Y863" s="647"/>
      <c r="Z863" s="336"/>
      <c r="AA863" s="647"/>
      <c r="AB863" s="336"/>
      <c r="AC863" s="340"/>
      <c r="AD863" s="813">
        <v>39800273000156</v>
      </c>
      <c r="AE863" s="337" t="s">
        <v>2048</v>
      </c>
      <c r="AF863" s="787" t="s">
        <v>1755</v>
      </c>
      <c r="AG863" s="341" t="s">
        <v>1436</v>
      </c>
      <c r="AH863" s="341" t="s">
        <v>1737</v>
      </c>
      <c r="AI863" s="341">
        <v>5000</v>
      </c>
      <c r="AJ863" s="341">
        <v>1000</v>
      </c>
      <c r="AK863" s="341">
        <v>1000</v>
      </c>
      <c r="AL863" s="336">
        <v>1.8500000000000003E-2</v>
      </c>
      <c r="AM863" s="336">
        <v>0.2</v>
      </c>
      <c r="AN863" s="647" t="s">
        <v>34</v>
      </c>
      <c r="AO863" s="334" t="s">
        <v>1324</v>
      </c>
      <c r="AP863" s="337" t="s">
        <v>1757</v>
      </c>
      <c r="AQ863" s="343" t="s">
        <v>668</v>
      </c>
      <c r="AR863" s="336">
        <v>0</v>
      </c>
      <c r="AS863" s="336">
        <v>0</v>
      </c>
      <c r="AT863" s="336" t="s">
        <v>1418</v>
      </c>
      <c r="AX863" s="192"/>
      <c r="AY863" s="178"/>
      <c r="AZ863" s="178"/>
      <c r="BA863" s="178"/>
      <c r="BB863" s="794"/>
      <c r="BC863" s="178"/>
      <c r="BD863" s="178"/>
      <c r="BE863" s="178"/>
      <c r="BF863" s="178"/>
      <c r="BG863" s="794"/>
      <c r="BH863" s="180"/>
      <c r="BI863" s="193"/>
      <c r="BJ863" s="193"/>
      <c r="BK863" s="193"/>
      <c r="BL863" s="180"/>
      <c r="BM863" s="180"/>
      <c r="BN863" s="180"/>
      <c r="BO863" s="180"/>
      <c r="BP863" s="180"/>
      <c r="BQ863" s="180"/>
      <c r="BR863" s="180"/>
      <c r="BS863" s="180"/>
      <c r="BT863" s="181"/>
      <c r="BU863" s="182"/>
      <c r="BV863" s="183"/>
      <c r="BW863" s="179"/>
    </row>
    <row r="864" spans="2:75" customFormat="1" ht="18.75">
      <c r="B864" s="330" t="s">
        <v>915</v>
      </c>
      <c r="C864" s="331">
        <v>35136553000150</v>
      </c>
      <c r="D864" s="332" t="s">
        <v>14</v>
      </c>
      <c r="E864" s="332" t="s">
        <v>607</v>
      </c>
      <c r="F864" s="332" t="s">
        <v>1418</v>
      </c>
      <c r="G864" s="333" t="s">
        <v>1418</v>
      </c>
      <c r="H864" s="333" t="s">
        <v>34</v>
      </c>
      <c r="I864" s="333" t="s">
        <v>34</v>
      </c>
      <c r="J864" s="333" t="s">
        <v>608</v>
      </c>
      <c r="K864" s="334" t="s">
        <v>48</v>
      </c>
      <c r="L864" s="335" t="s">
        <v>1418</v>
      </c>
      <c r="M864" s="335" t="s">
        <v>34</v>
      </c>
      <c r="N864" s="334">
        <v>544884</v>
      </c>
      <c r="O864" s="334" t="s">
        <v>1321</v>
      </c>
      <c r="P864" s="338">
        <v>43721</v>
      </c>
      <c r="Q864" s="339">
        <v>25.18549659</v>
      </c>
      <c r="R864" s="339">
        <v>22.532730212570279</v>
      </c>
      <c r="S864" s="334">
        <v>32</v>
      </c>
      <c r="T864" s="336">
        <v>0.1289463590667399</v>
      </c>
      <c r="U864" s="647">
        <v>1.2610998330871095</v>
      </c>
      <c r="V864" s="336">
        <v>6.0642668158077395E-2</v>
      </c>
      <c r="W864" s="647">
        <v>0.52187538819834545</v>
      </c>
      <c r="X864" s="336">
        <v>-4.0815476913623749E-2</v>
      </c>
      <c r="Y864" s="647">
        <v>-0.26480486149861238</v>
      </c>
      <c r="Z864" s="336">
        <v>-1.688225000000021E-2</v>
      </c>
      <c r="AA864" s="647">
        <v>-8.8468998247423616E-2</v>
      </c>
      <c r="AB864" s="336">
        <v>0.25086095942797321</v>
      </c>
      <c r="AC864" s="340">
        <v>-0.22147234609830552</v>
      </c>
      <c r="AD864" s="813">
        <v>0</v>
      </c>
      <c r="AE864" s="337" t="s">
        <v>2034</v>
      </c>
      <c r="AF864" s="787" t="s">
        <v>1794</v>
      </c>
      <c r="AG864" s="341" t="s">
        <v>736</v>
      </c>
      <c r="AH864" s="341" t="s">
        <v>1742</v>
      </c>
      <c r="AI864" s="341">
        <v>1000</v>
      </c>
      <c r="AJ864" s="341">
        <v>1000</v>
      </c>
      <c r="AK864" s="341">
        <v>1000</v>
      </c>
      <c r="AL864" s="336">
        <v>0.01</v>
      </c>
      <c r="AM864" s="336">
        <v>0.2</v>
      </c>
      <c r="AN864" s="647" t="s">
        <v>666</v>
      </c>
      <c r="AO864" s="334" t="s">
        <v>1324</v>
      </c>
      <c r="AP864" s="337" t="s">
        <v>1739</v>
      </c>
      <c r="AQ864" s="343" t="s">
        <v>659</v>
      </c>
      <c r="AR864" s="336">
        <v>4.6672500000000004E-3</v>
      </c>
      <c r="AS864" s="336">
        <v>4.6672500000000004E-3</v>
      </c>
      <c r="AT864" s="336" t="s">
        <v>1418</v>
      </c>
      <c r="AX864" s="192"/>
      <c r="AY864" s="178"/>
      <c r="AZ864" s="178"/>
      <c r="BA864" s="178"/>
      <c r="BB864" s="794"/>
      <c r="BC864" s="178"/>
      <c r="BD864" s="178"/>
      <c r="BE864" s="178"/>
      <c r="BF864" s="178"/>
      <c r="BG864" s="794"/>
      <c r="BH864" s="180"/>
      <c r="BI864" s="193"/>
      <c r="BJ864" s="193"/>
      <c r="BK864" s="193"/>
      <c r="BL864" s="180"/>
      <c r="BM864" s="180"/>
      <c r="BN864" s="180"/>
      <c r="BO864" s="180"/>
      <c r="BP864" s="180"/>
      <c r="BQ864" s="180"/>
      <c r="BR864" s="180"/>
      <c r="BS864" s="180"/>
      <c r="BT864" s="181"/>
      <c r="BU864" s="182"/>
      <c r="BV864" s="183"/>
      <c r="BW864" s="179"/>
    </row>
    <row r="865" spans="2:75" customFormat="1" ht="18.75">
      <c r="B865" s="330" t="s">
        <v>1553</v>
      </c>
      <c r="C865" s="331">
        <v>31608381000110</v>
      </c>
      <c r="D865" s="332" t="s">
        <v>14</v>
      </c>
      <c r="E865" s="332" t="s">
        <v>1418</v>
      </c>
      <c r="F865" s="332" t="s">
        <v>1418</v>
      </c>
      <c r="G865" s="333" t="s">
        <v>1418</v>
      </c>
      <c r="H865" s="333" t="s">
        <v>34</v>
      </c>
      <c r="I865" s="333" t="s">
        <v>1418</v>
      </c>
      <c r="J865" s="333" t="s">
        <v>1418</v>
      </c>
      <c r="K865" s="334" t="s">
        <v>1418</v>
      </c>
      <c r="L865" s="335" t="s">
        <v>1418</v>
      </c>
      <c r="M865" s="335" t="s">
        <v>1418</v>
      </c>
      <c r="N865" s="334">
        <v>487392</v>
      </c>
      <c r="O865" s="334" t="s">
        <v>1321</v>
      </c>
      <c r="P865" s="338">
        <v>43509</v>
      </c>
      <c r="Q865" s="339">
        <v>28.916491220000001</v>
      </c>
      <c r="R865" s="339">
        <v>37.641139109402395</v>
      </c>
      <c r="S865" s="334">
        <v>32</v>
      </c>
      <c r="T865" s="336">
        <v>9.8723997304057898E-2</v>
      </c>
      <c r="U865" s="647">
        <v>0.96552409407233197</v>
      </c>
      <c r="V865" s="336">
        <v>6.9767359088992897E-2</v>
      </c>
      <c r="W865" s="647">
        <v>0.60040015906344746</v>
      </c>
      <c r="X865" s="336">
        <v>-5.3995598452187821E-3</v>
      </c>
      <c r="Y865" s="647">
        <v>-3.503155677912384E-2</v>
      </c>
      <c r="Z865" s="336">
        <v>6.837858534034047E-2</v>
      </c>
      <c r="AA865" s="647">
        <v>0.35832812253318203</v>
      </c>
      <c r="AB865" s="336">
        <v>0.2031986253630586</v>
      </c>
      <c r="AC865" s="340">
        <v>-0.22851569106387887</v>
      </c>
      <c r="AD865" s="813">
        <v>26861621000153</v>
      </c>
      <c r="AE865" s="337" t="s">
        <v>1740</v>
      </c>
      <c r="AF865" s="787" t="s">
        <v>1741</v>
      </c>
      <c r="AG865" s="341" t="s">
        <v>59</v>
      </c>
      <c r="AH865" s="341" t="s">
        <v>1737</v>
      </c>
      <c r="AI865" s="341">
        <v>50000</v>
      </c>
      <c r="AJ865" s="341">
        <v>50000</v>
      </c>
      <c r="AK865" s="341">
        <v>50000</v>
      </c>
      <c r="AL865" s="336">
        <v>1.4999999999999999E-2</v>
      </c>
      <c r="AM865" s="336">
        <v>0.15</v>
      </c>
      <c r="AN865" s="647" t="s">
        <v>666</v>
      </c>
      <c r="AO865" s="334" t="s">
        <v>1324</v>
      </c>
      <c r="AP865" s="337" t="s">
        <v>1739</v>
      </c>
      <c r="AQ865" s="343" t="s">
        <v>659</v>
      </c>
      <c r="AR865" s="336">
        <v>0</v>
      </c>
      <c r="AS865" s="336">
        <v>0</v>
      </c>
      <c r="AT865" s="336" t="s">
        <v>1418</v>
      </c>
      <c r="AX865" s="192"/>
      <c r="AY865" s="178"/>
      <c r="AZ865" s="178"/>
      <c r="BA865" s="178"/>
      <c r="BB865" s="794"/>
      <c r="BC865" s="178"/>
      <c r="BD865" s="178"/>
      <c r="BE865" s="178"/>
      <c r="BF865" s="178"/>
      <c r="BG865" s="794"/>
      <c r="BH865" s="180"/>
      <c r="BI865" s="193"/>
      <c r="BJ865" s="193"/>
      <c r="BK865" s="193"/>
      <c r="BL865" s="180"/>
      <c r="BM865" s="180"/>
      <c r="BN865" s="180"/>
      <c r="BO865" s="180"/>
      <c r="BP865" s="180"/>
      <c r="BQ865" s="180"/>
      <c r="BR865" s="180"/>
      <c r="BS865" s="180"/>
      <c r="BT865" s="181"/>
      <c r="BU865" s="182"/>
      <c r="BV865" s="183"/>
      <c r="BW865" s="179"/>
    </row>
    <row r="866" spans="2:75" customFormat="1" ht="18.75">
      <c r="B866" s="330" t="s">
        <v>1556</v>
      </c>
      <c r="C866" s="331">
        <v>31594501000177</v>
      </c>
      <c r="D866" s="332" t="s">
        <v>14</v>
      </c>
      <c r="E866" s="332" t="s">
        <v>614</v>
      </c>
      <c r="F866" s="332" t="s">
        <v>1418</v>
      </c>
      <c r="G866" s="333" t="s">
        <v>1418</v>
      </c>
      <c r="H866" s="333" t="s">
        <v>865</v>
      </c>
      <c r="I866" s="333" t="s">
        <v>34</v>
      </c>
      <c r="J866" s="333" t="s">
        <v>608</v>
      </c>
      <c r="K866" s="334" t="s">
        <v>48</v>
      </c>
      <c r="L866" s="335" t="s">
        <v>1418</v>
      </c>
      <c r="M866" s="335" t="s">
        <v>1418</v>
      </c>
      <c r="N866" s="334">
        <v>483540</v>
      </c>
      <c r="O866" s="334" t="s">
        <v>1324</v>
      </c>
      <c r="P866" s="338">
        <v>43443</v>
      </c>
      <c r="Q866" s="339">
        <v>1E-8</v>
      </c>
      <c r="R866" s="339">
        <v>4.2736589722380955</v>
      </c>
      <c r="S866" s="334">
        <v>32</v>
      </c>
      <c r="T866" s="336">
        <v>4.1904300271004447E-2</v>
      </c>
      <c r="U866" s="647">
        <v>0.40982549999759288</v>
      </c>
      <c r="V866" s="336">
        <v>8.6815712607477558E-3</v>
      </c>
      <c r="W866" s="647">
        <v>7.4711395614456666E-2</v>
      </c>
      <c r="X866" s="336">
        <v>-3.7303408537708194E-2</v>
      </c>
      <c r="Y866" s="647">
        <v>-0.24201907409188611</v>
      </c>
      <c r="Z866" s="336">
        <v>-8.1396263669889835E-2</v>
      </c>
      <c r="AA866" s="647">
        <v>-0.42654538985965879</v>
      </c>
      <c r="AB866" s="336">
        <v>0.12405408695805636</v>
      </c>
      <c r="AC866" s="340">
        <v>-0.86671761296077243</v>
      </c>
      <c r="AD866" s="813">
        <v>23732231000195</v>
      </c>
      <c r="AE866" s="337" t="s">
        <v>1740</v>
      </c>
      <c r="AF866" s="787" t="s">
        <v>1741</v>
      </c>
      <c r="AG866" s="341" t="s">
        <v>1554</v>
      </c>
      <c r="AH866" s="341" t="s">
        <v>1737</v>
      </c>
      <c r="AI866" s="341">
        <v>100000</v>
      </c>
      <c r="AJ866" s="341">
        <v>50000</v>
      </c>
      <c r="AK866" s="341">
        <v>100000</v>
      </c>
      <c r="AL866" s="336">
        <v>2.2000000000000002E-2</v>
      </c>
      <c r="AM866" s="336">
        <v>0</v>
      </c>
      <c r="AN866" s="647" t="s">
        <v>666</v>
      </c>
      <c r="AO866" s="334" t="s">
        <v>1324</v>
      </c>
      <c r="AP866" s="337" t="s">
        <v>1757</v>
      </c>
      <c r="AQ866" s="343" t="s">
        <v>668</v>
      </c>
      <c r="AR866" s="336">
        <v>0</v>
      </c>
      <c r="AS866" s="336">
        <v>0</v>
      </c>
      <c r="AT866" s="336" t="s">
        <v>1418</v>
      </c>
      <c r="AX866" s="192"/>
      <c r="AY866" s="178"/>
      <c r="AZ866" s="178"/>
      <c r="BA866" s="178"/>
      <c r="BB866" s="794"/>
      <c r="BC866" s="178"/>
      <c r="BD866" s="178"/>
      <c r="BE866" s="178"/>
      <c r="BF866" s="178"/>
      <c r="BG866" s="794"/>
      <c r="BH866" s="180"/>
      <c r="BI866" s="193"/>
      <c r="BJ866" s="193"/>
      <c r="BK866" s="193"/>
      <c r="BL866" s="180"/>
      <c r="BM866" s="180"/>
      <c r="BN866" s="180"/>
      <c r="BO866" s="180"/>
      <c r="BP866" s="180"/>
      <c r="BQ866" s="180"/>
      <c r="BR866" s="180"/>
      <c r="BS866" s="180"/>
      <c r="BT866" s="181"/>
      <c r="BU866" s="182"/>
      <c r="BV866" s="183"/>
      <c r="BW866" s="179"/>
    </row>
    <row r="867" spans="2:75" customFormat="1" ht="18.75">
      <c r="B867" s="330" t="s">
        <v>1557</v>
      </c>
      <c r="C867" s="331">
        <v>31556604000142</v>
      </c>
      <c r="D867" s="332" t="s">
        <v>14</v>
      </c>
      <c r="E867" s="332" t="s">
        <v>1418</v>
      </c>
      <c r="F867" s="332" t="s">
        <v>1418</v>
      </c>
      <c r="G867" s="333" t="s">
        <v>1418</v>
      </c>
      <c r="H867" s="333" t="s">
        <v>34</v>
      </c>
      <c r="I867" s="333" t="s">
        <v>1418</v>
      </c>
      <c r="J867" s="333" t="s">
        <v>1418</v>
      </c>
      <c r="K867" s="334" t="s">
        <v>1418</v>
      </c>
      <c r="L867" s="335" t="s">
        <v>1418</v>
      </c>
      <c r="M867" s="335" t="s">
        <v>1418</v>
      </c>
      <c r="N867" s="334">
        <v>524621</v>
      </c>
      <c r="O867" s="334" t="s">
        <v>1321</v>
      </c>
      <c r="P867" s="338">
        <v>43863</v>
      </c>
      <c r="Q867" s="339">
        <v>17.036592389999999</v>
      </c>
      <c r="R867" s="339">
        <v>22.54419054321286</v>
      </c>
      <c r="S867" s="334">
        <v>32</v>
      </c>
      <c r="T867" s="336">
        <v>2.2002674840468028E-2</v>
      </c>
      <c r="U867" s="647">
        <v>0.21518691779752092</v>
      </c>
      <c r="V867" s="336">
        <v>-2.0848176406222496E-2</v>
      </c>
      <c r="W867" s="647">
        <v>-0.17941410702549623</v>
      </c>
      <c r="X867" s="336">
        <v>-4.1564190352104124E-2</v>
      </c>
      <c r="Y867" s="647">
        <v>-0.26966240509165973</v>
      </c>
      <c r="Z867" s="336"/>
      <c r="AA867" s="647"/>
      <c r="AB867" s="336">
        <v>0.22653131445529115</v>
      </c>
      <c r="AC867" s="340">
        <v>-0.60499189757861682</v>
      </c>
      <c r="AD867" s="813">
        <v>34839814000136</v>
      </c>
      <c r="AE867" s="337" t="s">
        <v>1740</v>
      </c>
      <c r="AF867" s="787" t="s">
        <v>1741</v>
      </c>
      <c r="AG867" s="341" t="s">
        <v>1554</v>
      </c>
      <c r="AH867" s="341" t="s">
        <v>1737</v>
      </c>
      <c r="AI867" s="341">
        <v>100000</v>
      </c>
      <c r="AJ867" s="341">
        <v>50000</v>
      </c>
      <c r="AK867" s="341">
        <v>100000</v>
      </c>
      <c r="AL867" s="336">
        <v>0</v>
      </c>
      <c r="AM867" s="336">
        <v>0</v>
      </c>
      <c r="AN867" s="647" t="s">
        <v>666</v>
      </c>
      <c r="AO867" s="334" t="s">
        <v>1324</v>
      </c>
      <c r="AP867" s="337" t="s">
        <v>1739</v>
      </c>
      <c r="AQ867" s="343" t="s">
        <v>659</v>
      </c>
      <c r="AR867" s="336">
        <v>0</v>
      </c>
      <c r="AS867" s="336">
        <v>0</v>
      </c>
      <c r="AT867" s="336" t="s">
        <v>1418</v>
      </c>
      <c r="AX867" s="192"/>
      <c r="AY867" s="178"/>
      <c r="AZ867" s="178"/>
      <c r="BA867" s="178"/>
      <c r="BB867" s="794"/>
      <c r="BC867" s="178"/>
      <c r="BD867" s="178"/>
      <c r="BE867" s="178"/>
      <c r="BF867" s="178"/>
      <c r="BG867" s="794"/>
      <c r="BH867" s="180"/>
      <c r="BI867" s="193"/>
      <c r="BJ867" s="193"/>
      <c r="BK867" s="193"/>
      <c r="BL867" s="180"/>
      <c r="BM867" s="180"/>
      <c r="BN867" s="180"/>
      <c r="BO867" s="180"/>
      <c r="BP867" s="180"/>
      <c r="BQ867" s="180"/>
      <c r="BR867" s="180"/>
      <c r="BS867" s="180"/>
      <c r="BT867" s="181"/>
      <c r="BU867" s="182"/>
      <c r="BV867" s="183"/>
      <c r="BW867" s="179"/>
    </row>
    <row r="868" spans="2:75" customFormat="1" ht="18.75">
      <c r="B868" s="330" t="s">
        <v>1558</v>
      </c>
      <c r="C868" s="331">
        <v>28076506000101</v>
      </c>
      <c r="D868" s="332" t="s">
        <v>14</v>
      </c>
      <c r="E868" s="332" t="s">
        <v>1418</v>
      </c>
      <c r="F868" s="332" t="s">
        <v>1418</v>
      </c>
      <c r="G868" s="333" t="s">
        <v>1418</v>
      </c>
      <c r="H868" s="333" t="s">
        <v>34</v>
      </c>
      <c r="I868" s="333" t="s">
        <v>1418</v>
      </c>
      <c r="J868" s="333" t="s">
        <v>1418</v>
      </c>
      <c r="K868" s="334" t="s">
        <v>1418</v>
      </c>
      <c r="L868" s="335" t="s">
        <v>1418</v>
      </c>
      <c r="M868" s="335" t="s">
        <v>1418</v>
      </c>
      <c r="N868" s="334">
        <v>452688</v>
      </c>
      <c r="O868" s="334" t="s">
        <v>1324</v>
      </c>
      <c r="P868" s="338">
        <v>43033</v>
      </c>
      <c r="Q868" s="339">
        <v>10.89601227</v>
      </c>
      <c r="R868" s="339">
        <v>18.097537024079994</v>
      </c>
      <c r="S868" s="334">
        <v>32</v>
      </c>
      <c r="T868" s="336">
        <v>-1.6603964052364528E-2</v>
      </c>
      <c r="U868" s="647">
        <v>-0.16238734033726038</v>
      </c>
      <c r="V868" s="336">
        <v>-0.13588037211231041</v>
      </c>
      <c r="W868" s="647">
        <v>-1.1693519447363285</v>
      </c>
      <c r="X868" s="336">
        <v>-0.18015273555006783</v>
      </c>
      <c r="Y868" s="647">
        <v>-1.1688046739448572</v>
      </c>
      <c r="Z868" s="336">
        <v>-0.34505668473685946</v>
      </c>
      <c r="AA868" s="647">
        <v>-1.8082198307243789</v>
      </c>
      <c r="AB868" s="336">
        <v>0.31198834040272516</v>
      </c>
      <c r="AC868" s="340">
        <v>-0.80798469960120012</v>
      </c>
      <c r="AD868" s="813">
        <v>12004203000135</v>
      </c>
      <c r="AE868" s="337" t="s">
        <v>1740</v>
      </c>
      <c r="AF868" s="787" t="s">
        <v>1741</v>
      </c>
      <c r="AG868" s="341" t="s">
        <v>1554</v>
      </c>
      <c r="AH868" s="341" t="s">
        <v>1737</v>
      </c>
      <c r="AI868" s="341">
        <v>100000</v>
      </c>
      <c r="AJ868" s="341">
        <v>50000</v>
      </c>
      <c r="AK868" s="341">
        <v>100000</v>
      </c>
      <c r="AL868" s="336">
        <v>0</v>
      </c>
      <c r="AM868" s="336">
        <v>0</v>
      </c>
      <c r="AN868" s="647" t="s">
        <v>666</v>
      </c>
      <c r="AO868" s="334" t="s">
        <v>1324</v>
      </c>
      <c r="AP868" s="337" t="s">
        <v>1739</v>
      </c>
      <c r="AQ868" s="343" t="s">
        <v>659</v>
      </c>
      <c r="AR868" s="336">
        <v>0</v>
      </c>
      <c r="AS868" s="336">
        <v>0</v>
      </c>
      <c r="AT868" s="336" t="s">
        <v>1418</v>
      </c>
      <c r="AX868" s="192"/>
      <c r="AY868" s="178"/>
      <c r="AZ868" s="178"/>
      <c r="BA868" s="178"/>
      <c r="BB868" s="794"/>
      <c r="BC868" s="178"/>
      <c r="BD868" s="178"/>
      <c r="BE868" s="178"/>
      <c r="BF868" s="178"/>
      <c r="BG868" s="794"/>
      <c r="BH868" s="180"/>
      <c r="BI868" s="193"/>
      <c r="BJ868" s="193"/>
      <c r="BK868" s="193"/>
      <c r="BL868" s="180"/>
      <c r="BM868" s="180"/>
      <c r="BN868" s="180"/>
      <c r="BO868" s="180"/>
      <c r="BP868" s="180"/>
      <c r="BQ868" s="180"/>
      <c r="BR868" s="180"/>
      <c r="BS868" s="180"/>
      <c r="BT868" s="181"/>
      <c r="BU868" s="182"/>
      <c r="BV868" s="183"/>
      <c r="BW868" s="179"/>
    </row>
    <row r="869" spans="2:75" customFormat="1" ht="18.75">
      <c r="B869" s="330" t="s">
        <v>1560</v>
      </c>
      <c r="C869" s="331">
        <v>34839747000150</v>
      </c>
      <c r="D869" s="332" t="s">
        <v>14</v>
      </c>
      <c r="E869" s="332" t="s">
        <v>1418</v>
      </c>
      <c r="F869" s="332" t="s">
        <v>1418</v>
      </c>
      <c r="G869" s="333" t="s">
        <v>1418</v>
      </c>
      <c r="H869" s="333" t="s">
        <v>34</v>
      </c>
      <c r="I869" s="333" t="s">
        <v>1418</v>
      </c>
      <c r="J869" s="333" t="s">
        <v>1418</v>
      </c>
      <c r="K869" s="334" t="s">
        <v>1418</v>
      </c>
      <c r="L869" s="335" t="s">
        <v>1418</v>
      </c>
      <c r="M869" s="335" t="s">
        <v>1418</v>
      </c>
      <c r="N869" s="334">
        <v>524638</v>
      </c>
      <c r="O869" s="334" t="s">
        <v>1321</v>
      </c>
      <c r="P869" s="338">
        <v>43863</v>
      </c>
      <c r="Q869" s="339">
        <v>8.6826676299999992</v>
      </c>
      <c r="R869" s="339">
        <v>9.1858890839043799</v>
      </c>
      <c r="S869" s="334">
        <v>32</v>
      </c>
      <c r="T869" s="336">
        <v>0.16572575239936738</v>
      </c>
      <c r="U869" s="647">
        <v>1.6208035667056375</v>
      </c>
      <c r="V869" s="336">
        <v>0.10144970245519969</v>
      </c>
      <c r="W869" s="647">
        <v>0.87305035315076251</v>
      </c>
      <c r="X869" s="336">
        <v>2.1316517222553344E-2</v>
      </c>
      <c r="Y869" s="647">
        <v>0.13829845484095962</v>
      </c>
      <c r="Z869" s="336"/>
      <c r="AA869" s="647"/>
      <c r="AB869" s="336">
        <v>0.22083545799276308</v>
      </c>
      <c r="AC869" s="340">
        <v>-6.6799648326158728E-2</v>
      </c>
      <c r="AD869" s="813">
        <v>34839714000100</v>
      </c>
      <c r="AE869" s="337" t="s">
        <v>1740</v>
      </c>
      <c r="AF869" s="787" t="s">
        <v>1741</v>
      </c>
      <c r="AG869" s="341" t="s">
        <v>1554</v>
      </c>
      <c r="AH869" s="341" t="s">
        <v>1737</v>
      </c>
      <c r="AI869" s="341">
        <v>100000</v>
      </c>
      <c r="AJ869" s="341">
        <v>50000</v>
      </c>
      <c r="AK869" s="341">
        <v>100000</v>
      </c>
      <c r="AL869" s="336">
        <v>0</v>
      </c>
      <c r="AM869" s="336">
        <v>0</v>
      </c>
      <c r="AN869" s="647" t="s">
        <v>666</v>
      </c>
      <c r="AO869" s="334" t="s">
        <v>1324</v>
      </c>
      <c r="AP869" s="337" t="s">
        <v>1739</v>
      </c>
      <c r="AQ869" s="343" t="s">
        <v>659</v>
      </c>
      <c r="AR869" s="336">
        <v>0</v>
      </c>
      <c r="AS869" s="336">
        <v>0</v>
      </c>
      <c r="AT869" s="336" t="s">
        <v>1418</v>
      </c>
      <c r="AX869" s="192"/>
      <c r="AY869" s="178"/>
      <c r="AZ869" s="178"/>
      <c r="BA869" s="178"/>
      <c r="BB869" s="794"/>
      <c r="BC869" s="178"/>
      <c r="BD869" s="178"/>
      <c r="BE869" s="178"/>
      <c r="BF869" s="178"/>
      <c r="BG869" s="794"/>
      <c r="BH869" s="180"/>
      <c r="BI869" s="193"/>
      <c r="BJ869" s="193"/>
      <c r="BK869" s="193"/>
      <c r="BL869" s="180"/>
      <c r="BM869" s="180"/>
      <c r="BN869" s="180"/>
      <c r="BO869" s="180"/>
      <c r="BP869" s="180"/>
      <c r="BQ869" s="180"/>
      <c r="BR869" s="180"/>
      <c r="BS869" s="180"/>
      <c r="BT869" s="181"/>
      <c r="BU869" s="182"/>
      <c r="BV869" s="183"/>
      <c r="BW869" s="179"/>
    </row>
    <row r="870" spans="2:75" customFormat="1" ht="18.75">
      <c r="B870" s="330" t="s">
        <v>1562</v>
      </c>
      <c r="C870" s="331">
        <v>28075830000105</v>
      </c>
      <c r="D870" s="332" t="s">
        <v>14</v>
      </c>
      <c r="E870" s="332" t="s">
        <v>614</v>
      </c>
      <c r="F870" s="332" t="s">
        <v>1418</v>
      </c>
      <c r="G870" s="333" t="s">
        <v>1418</v>
      </c>
      <c r="H870" s="333" t="s">
        <v>865</v>
      </c>
      <c r="I870" s="333" t="s">
        <v>34</v>
      </c>
      <c r="J870" s="333" t="s">
        <v>608</v>
      </c>
      <c r="K870" s="334" t="s">
        <v>48</v>
      </c>
      <c r="L870" s="335" t="s">
        <v>1418</v>
      </c>
      <c r="M870" s="335" t="s">
        <v>1418</v>
      </c>
      <c r="N870" s="334">
        <v>447951</v>
      </c>
      <c r="O870" s="334" t="s">
        <v>1321</v>
      </c>
      <c r="P870" s="338">
        <v>42971</v>
      </c>
      <c r="Q870" s="339">
        <v>458.28783641000001</v>
      </c>
      <c r="R870" s="339">
        <v>561.81275044640006</v>
      </c>
      <c r="S870" s="334">
        <v>32</v>
      </c>
      <c r="T870" s="336">
        <v>0.14938791355281555</v>
      </c>
      <c r="U870" s="647">
        <v>1.461018940047613</v>
      </c>
      <c r="V870" s="336">
        <v>7.0266359254164135E-2</v>
      </c>
      <c r="W870" s="647">
        <v>0.6046944276505577</v>
      </c>
      <c r="X870" s="336">
        <v>6.9953064935012854E-2</v>
      </c>
      <c r="Y870" s="647">
        <v>0.45384528302146199</v>
      </c>
      <c r="Z870" s="336">
        <v>0.1066344023036303</v>
      </c>
      <c r="AA870" s="647">
        <v>0.55880221833670374</v>
      </c>
      <c r="AB870" s="336">
        <v>0.17603081311320834</v>
      </c>
      <c r="AC870" s="340">
        <v>-0.26094905386454537</v>
      </c>
      <c r="AD870" s="813">
        <v>28069955000114</v>
      </c>
      <c r="AE870" s="337" t="s">
        <v>1740</v>
      </c>
      <c r="AF870" s="787" t="s">
        <v>1741</v>
      </c>
      <c r="AG870" s="341" t="s">
        <v>1554</v>
      </c>
      <c r="AH870" s="341" t="s">
        <v>1737</v>
      </c>
      <c r="AI870" s="341">
        <v>100000</v>
      </c>
      <c r="AJ870" s="341">
        <v>50000</v>
      </c>
      <c r="AK870" s="341">
        <v>100000</v>
      </c>
      <c r="AL870" s="336">
        <v>0</v>
      </c>
      <c r="AM870" s="336">
        <v>0</v>
      </c>
      <c r="AN870" s="647" t="s">
        <v>2166</v>
      </c>
      <c r="AO870" s="334" t="s">
        <v>1324</v>
      </c>
      <c r="AP870" s="337" t="s">
        <v>1757</v>
      </c>
      <c r="AQ870" s="343" t="s">
        <v>668</v>
      </c>
      <c r="AR870" s="336">
        <v>0</v>
      </c>
      <c r="AS870" s="336">
        <v>0</v>
      </c>
      <c r="AT870" s="336" t="s">
        <v>1418</v>
      </c>
      <c r="AX870" s="192"/>
      <c r="AY870" s="178"/>
      <c r="AZ870" s="178"/>
      <c r="BA870" s="178"/>
      <c r="BB870" s="794"/>
      <c r="BC870" s="178"/>
      <c r="BD870" s="178"/>
      <c r="BE870" s="178"/>
      <c r="BF870" s="178"/>
      <c r="BG870" s="794"/>
      <c r="BH870" s="180"/>
      <c r="BI870" s="193"/>
      <c r="BJ870" s="193"/>
      <c r="BK870" s="193"/>
      <c r="BL870" s="180"/>
      <c r="BM870" s="180"/>
      <c r="BN870" s="180"/>
      <c r="BO870" s="180"/>
      <c r="BP870" s="180"/>
      <c r="BQ870" s="180"/>
      <c r="BR870" s="180"/>
      <c r="BS870" s="180"/>
      <c r="BT870" s="181"/>
      <c r="BU870" s="182"/>
      <c r="BV870" s="183"/>
      <c r="BW870" s="179"/>
    </row>
    <row r="871" spans="2:75" customFormat="1" ht="18.75">
      <c r="B871" s="330" t="s">
        <v>1563</v>
      </c>
      <c r="C871" s="331">
        <v>28075715000122</v>
      </c>
      <c r="D871" s="332" t="s">
        <v>14</v>
      </c>
      <c r="E871" s="332" t="s">
        <v>1418</v>
      </c>
      <c r="F871" s="332" t="s">
        <v>1418</v>
      </c>
      <c r="G871" s="333" t="s">
        <v>1418</v>
      </c>
      <c r="H871" s="333" t="s">
        <v>34</v>
      </c>
      <c r="I871" s="333" t="s">
        <v>1418</v>
      </c>
      <c r="J871" s="333" t="s">
        <v>1418</v>
      </c>
      <c r="K871" s="334" t="s">
        <v>1418</v>
      </c>
      <c r="L871" s="335" t="s">
        <v>1418</v>
      </c>
      <c r="M871" s="335" t="s">
        <v>1418</v>
      </c>
      <c r="N871" s="334">
        <v>460532</v>
      </c>
      <c r="O871" s="334" t="s">
        <v>1321</v>
      </c>
      <c r="P871" s="338">
        <v>43180</v>
      </c>
      <c r="Q871" s="339">
        <v>145.59492889000001</v>
      </c>
      <c r="R871" s="339">
        <v>140.82864748060007</v>
      </c>
      <c r="S871" s="334">
        <v>32</v>
      </c>
      <c r="T871" s="336">
        <v>0.16292139146169715</v>
      </c>
      <c r="U871" s="647">
        <v>1.593376820142119</v>
      </c>
      <c r="V871" s="336">
        <v>9.4554377066562445E-2</v>
      </c>
      <c r="W871" s="647">
        <v>0.813710935489113</v>
      </c>
      <c r="X871" s="336">
        <v>0.15962900779946421</v>
      </c>
      <c r="Y871" s="647">
        <v>1.0356497215738425</v>
      </c>
      <c r="Z871" s="336">
        <v>6.9389778812330993E-2</v>
      </c>
      <c r="AA871" s="647">
        <v>0.36362713620146286</v>
      </c>
      <c r="AB871" s="336">
        <v>0.20128809131640205</v>
      </c>
      <c r="AC871" s="340">
        <v>-0.10754265778432613</v>
      </c>
      <c r="AD871" s="813">
        <v>28069948000112</v>
      </c>
      <c r="AE871" s="337" t="s">
        <v>1740</v>
      </c>
      <c r="AF871" s="787" t="s">
        <v>1741</v>
      </c>
      <c r="AG871" s="341" t="s">
        <v>1554</v>
      </c>
      <c r="AH871" s="341" t="s">
        <v>1737</v>
      </c>
      <c r="AI871" s="341">
        <v>100000</v>
      </c>
      <c r="AJ871" s="341">
        <v>50000</v>
      </c>
      <c r="AK871" s="341">
        <v>100000</v>
      </c>
      <c r="AL871" s="336">
        <v>2.8999999999999998E-2</v>
      </c>
      <c r="AM871" s="336">
        <v>0</v>
      </c>
      <c r="AN871" s="647" t="s">
        <v>666</v>
      </c>
      <c r="AO871" s="334" t="s">
        <v>1324</v>
      </c>
      <c r="AP871" s="337" t="s">
        <v>1739</v>
      </c>
      <c r="AQ871" s="343" t="s">
        <v>659</v>
      </c>
      <c r="AR871" s="336">
        <v>0</v>
      </c>
      <c r="AS871" s="336">
        <v>0</v>
      </c>
      <c r="AT871" s="336" t="s">
        <v>1418</v>
      </c>
      <c r="AX871" s="192"/>
      <c r="AY871" s="178"/>
      <c r="AZ871" s="178"/>
      <c r="BA871" s="178"/>
      <c r="BB871" s="794"/>
      <c r="BC871" s="178"/>
      <c r="BD871" s="178"/>
      <c r="BE871" s="178"/>
      <c r="BF871" s="178"/>
      <c r="BG871" s="794"/>
      <c r="BH871" s="180"/>
      <c r="BI871" s="193"/>
      <c r="BJ871" s="193"/>
      <c r="BK871" s="193"/>
      <c r="BL871" s="180"/>
      <c r="BM871" s="180"/>
      <c r="BN871" s="180"/>
      <c r="BO871" s="180"/>
      <c r="BP871" s="180"/>
      <c r="BQ871" s="180"/>
      <c r="BR871" s="180"/>
      <c r="BS871" s="180"/>
      <c r="BT871" s="181"/>
      <c r="BU871" s="182"/>
      <c r="BV871" s="183"/>
      <c r="BW871" s="179"/>
    </row>
    <row r="872" spans="2:75" customFormat="1" ht="18.75">
      <c r="B872" s="330" t="s">
        <v>1565</v>
      </c>
      <c r="C872" s="331">
        <v>31608459000104</v>
      </c>
      <c r="D872" s="332" t="s">
        <v>14</v>
      </c>
      <c r="E872" s="332" t="s">
        <v>614</v>
      </c>
      <c r="F872" s="332" t="s">
        <v>1418</v>
      </c>
      <c r="G872" s="333" t="s">
        <v>1418</v>
      </c>
      <c r="H872" s="333" t="s">
        <v>1338</v>
      </c>
      <c r="I872" s="333" t="s">
        <v>34</v>
      </c>
      <c r="J872" s="333" t="s">
        <v>608</v>
      </c>
      <c r="K872" s="334" t="s">
        <v>48</v>
      </c>
      <c r="L872" s="335" t="s">
        <v>1418</v>
      </c>
      <c r="M872" s="335" t="s">
        <v>1418</v>
      </c>
      <c r="N872" s="334">
        <v>487597</v>
      </c>
      <c r="O872" s="334" t="s">
        <v>1321</v>
      </c>
      <c r="P872" s="338">
        <v>43525</v>
      </c>
      <c r="Q872" s="339">
        <v>34.843630060000002</v>
      </c>
      <c r="R872" s="339">
        <v>38.415106219120041</v>
      </c>
      <c r="S872" s="334">
        <v>32</v>
      </c>
      <c r="T872" s="336">
        <v>0.20866271047617668</v>
      </c>
      <c r="U872" s="647">
        <v>2.0407284956127554</v>
      </c>
      <c r="V872" s="336">
        <v>0.1715039464055772</v>
      </c>
      <c r="W872" s="647">
        <v>1.4759193704117592</v>
      </c>
      <c r="X872" s="336">
        <v>0.32611174715273794</v>
      </c>
      <c r="Y872" s="647">
        <v>2.1157654538890518</v>
      </c>
      <c r="Z872" s="336">
        <v>0.31889937639494992</v>
      </c>
      <c r="AA872" s="647">
        <v>1.6711462258519425</v>
      </c>
      <c r="AB872" s="336">
        <v>0.19247740116884929</v>
      </c>
      <c r="AC872" s="340">
        <v>0.28731951222679408</v>
      </c>
      <c r="AD872" s="813">
        <v>32041623000107</v>
      </c>
      <c r="AE872" s="337" t="s">
        <v>1740</v>
      </c>
      <c r="AF872" s="787" t="s">
        <v>1741</v>
      </c>
      <c r="AG872" s="341" t="s">
        <v>1554</v>
      </c>
      <c r="AH872" s="341" t="s">
        <v>1737</v>
      </c>
      <c r="AI872" s="341">
        <v>100000</v>
      </c>
      <c r="AJ872" s="341">
        <v>50000</v>
      </c>
      <c r="AK872" s="341">
        <v>100000</v>
      </c>
      <c r="AL872" s="336">
        <v>0</v>
      </c>
      <c r="AM872" s="336">
        <v>0</v>
      </c>
      <c r="AN872" s="647" t="s">
        <v>2243</v>
      </c>
      <c r="AO872" s="334" t="s">
        <v>1324</v>
      </c>
      <c r="AP872" s="337" t="s">
        <v>1739</v>
      </c>
      <c r="AQ872" s="343" t="s">
        <v>659</v>
      </c>
      <c r="AR872" s="336">
        <v>0</v>
      </c>
      <c r="AS872" s="336">
        <v>0</v>
      </c>
      <c r="AT872" s="336" t="s">
        <v>1418</v>
      </c>
      <c r="AX872" s="192"/>
      <c r="AY872" s="178"/>
      <c r="AZ872" s="178"/>
      <c r="BA872" s="178"/>
      <c r="BB872" s="794"/>
      <c r="BC872" s="178"/>
      <c r="BD872" s="178"/>
      <c r="BE872" s="178"/>
      <c r="BF872" s="178"/>
      <c r="BG872" s="794"/>
      <c r="BH872" s="180"/>
      <c r="BI872" s="193"/>
      <c r="BJ872" s="193"/>
      <c r="BK872" s="193"/>
      <c r="BL872" s="180"/>
      <c r="BM872" s="180"/>
      <c r="BN872" s="180"/>
      <c r="BO872" s="180"/>
      <c r="BP872" s="180"/>
      <c r="BQ872" s="180"/>
      <c r="BR872" s="180"/>
      <c r="BS872" s="180"/>
      <c r="BT872" s="181"/>
      <c r="BU872" s="182"/>
      <c r="BV872" s="183"/>
      <c r="BW872" s="179"/>
    </row>
    <row r="873" spans="2:75" customFormat="1" ht="18.75">
      <c r="B873" s="330" t="s">
        <v>1571</v>
      </c>
      <c r="C873" s="331">
        <v>31552388000167</v>
      </c>
      <c r="D873" s="332" t="s">
        <v>14</v>
      </c>
      <c r="E873" s="332" t="s">
        <v>614</v>
      </c>
      <c r="F873" s="332" t="s">
        <v>1418</v>
      </c>
      <c r="G873" s="333" t="s">
        <v>1418</v>
      </c>
      <c r="H873" s="333" t="s">
        <v>1338</v>
      </c>
      <c r="I873" s="333" t="s">
        <v>34</v>
      </c>
      <c r="J873" s="333" t="s">
        <v>608</v>
      </c>
      <c r="K873" s="334" t="s">
        <v>48</v>
      </c>
      <c r="L873" s="335" t="s">
        <v>1418</v>
      </c>
      <c r="M873" s="335" t="s">
        <v>1418</v>
      </c>
      <c r="N873" s="334">
        <v>478156</v>
      </c>
      <c r="O873" s="334" t="s">
        <v>1324</v>
      </c>
      <c r="P873" s="338">
        <v>43406</v>
      </c>
      <c r="Q873" s="339">
        <v>179.86509649999999</v>
      </c>
      <c r="R873" s="339">
        <v>199.08802307056004</v>
      </c>
      <c r="S873" s="334">
        <v>32</v>
      </c>
      <c r="T873" s="336">
        <v>0.23882874650329078</v>
      </c>
      <c r="U873" s="647">
        <v>2.3357533669936013</v>
      </c>
      <c r="V873" s="336">
        <v>0.11060111549359908</v>
      </c>
      <c r="W873" s="647">
        <v>0.95180508768072647</v>
      </c>
      <c r="X873" s="336">
        <v>0.11216330652361228</v>
      </c>
      <c r="Y873" s="647">
        <v>0.72769917431241793</v>
      </c>
      <c r="Z873" s="336">
        <v>9.4029102889648719E-2</v>
      </c>
      <c r="AA873" s="647">
        <v>0.49274596328990766</v>
      </c>
      <c r="AB873" s="336">
        <v>0.25187795643903638</v>
      </c>
      <c r="AC873" s="340">
        <v>-2.2234251748897527E-2</v>
      </c>
      <c r="AD873" s="813">
        <v>31493876000140</v>
      </c>
      <c r="AE873" s="337" t="s">
        <v>1740</v>
      </c>
      <c r="AF873" s="787" t="s">
        <v>1741</v>
      </c>
      <c r="AG873" s="341" t="s">
        <v>1554</v>
      </c>
      <c r="AH873" s="341" t="s">
        <v>1737</v>
      </c>
      <c r="AI873" s="341">
        <v>100000</v>
      </c>
      <c r="AJ873" s="341">
        <v>50000</v>
      </c>
      <c r="AK873" s="341">
        <v>100000</v>
      </c>
      <c r="AL873" s="336">
        <v>0</v>
      </c>
      <c r="AM873" s="336">
        <v>0</v>
      </c>
      <c r="AN873" s="647" t="s">
        <v>666</v>
      </c>
      <c r="AO873" s="334" t="s">
        <v>1324</v>
      </c>
      <c r="AP873" s="337" t="s">
        <v>1739</v>
      </c>
      <c r="AQ873" s="343" t="s">
        <v>659</v>
      </c>
      <c r="AR873" s="336">
        <v>0</v>
      </c>
      <c r="AS873" s="336">
        <v>0</v>
      </c>
      <c r="AT873" s="336" t="s">
        <v>1418</v>
      </c>
      <c r="AX873" s="192"/>
      <c r="AY873" s="178"/>
      <c r="AZ873" s="178"/>
      <c r="BA873" s="178"/>
      <c r="BB873" s="794"/>
      <c r="BC873" s="178"/>
      <c r="BD873" s="178"/>
      <c r="BE873" s="178"/>
      <c r="BF873" s="178"/>
      <c r="BG873" s="794"/>
      <c r="BH873" s="180"/>
      <c r="BI873" s="193"/>
      <c r="BJ873" s="193"/>
      <c r="BK873" s="193"/>
      <c r="BL873" s="180"/>
      <c r="BM873" s="180"/>
      <c r="BN873" s="180"/>
      <c r="BO873" s="180"/>
      <c r="BP873" s="180"/>
      <c r="BQ873" s="180"/>
      <c r="BR873" s="180"/>
      <c r="BS873" s="180"/>
      <c r="BT873" s="181"/>
      <c r="BU873" s="182"/>
      <c r="BV873" s="183"/>
      <c r="BW873" s="179"/>
    </row>
    <row r="874" spans="2:75" customFormat="1" ht="18.75">
      <c r="B874" s="330" t="s">
        <v>1584</v>
      </c>
      <c r="C874" s="331">
        <v>34735784000118</v>
      </c>
      <c r="D874" s="332" t="s">
        <v>14</v>
      </c>
      <c r="E874" s="332" t="s">
        <v>614</v>
      </c>
      <c r="F874" s="332" t="s">
        <v>1418</v>
      </c>
      <c r="G874" s="333" t="s">
        <v>1418</v>
      </c>
      <c r="H874" s="333" t="s">
        <v>1338</v>
      </c>
      <c r="I874" s="333" t="s">
        <v>34</v>
      </c>
      <c r="J874" s="333" t="s">
        <v>608</v>
      </c>
      <c r="K874" s="334" t="s">
        <v>48</v>
      </c>
      <c r="L874" s="335" t="s">
        <v>1418</v>
      </c>
      <c r="M874" s="335" t="s">
        <v>1418</v>
      </c>
      <c r="N874" s="334">
        <v>520152</v>
      </c>
      <c r="O874" s="334" t="s">
        <v>1321</v>
      </c>
      <c r="P874" s="338">
        <v>43831</v>
      </c>
      <c r="Q874" s="339">
        <v>13.950075180000001</v>
      </c>
      <c r="R874" s="339">
        <v>34.42498268212001</v>
      </c>
      <c r="S874" s="334">
        <v>32</v>
      </c>
      <c r="T874" s="336">
        <v>5.6701721797589366E-2</v>
      </c>
      <c r="U874" s="647">
        <v>0.55454479220837405</v>
      </c>
      <c r="V874" s="336">
        <v>3.9407613299516253E-2</v>
      </c>
      <c r="W874" s="647">
        <v>0.33913190354761824</v>
      </c>
      <c r="X874" s="336">
        <v>-3.881676894794317E-2</v>
      </c>
      <c r="Y874" s="647">
        <v>-0.25183753571804418</v>
      </c>
      <c r="Z874" s="336"/>
      <c r="AA874" s="647"/>
      <c r="AB874" s="336">
        <v>0.15211523343198399</v>
      </c>
      <c r="AC874" s="340">
        <v>-0.50483977413007353</v>
      </c>
      <c r="AD874" s="813">
        <v>32683857000140</v>
      </c>
      <c r="AE874" s="337" t="s">
        <v>1740</v>
      </c>
      <c r="AF874" s="787" t="s">
        <v>1741</v>
      </c>
      <c r="AG874" s="341" t="s">
        <v>59</v>
      </c>
      <c r="AH874" s="341" t="s">
        <v>1737</v>
      </c>
      <c r="AI874" s="341">
        <v>50000</v>
      </c>
      <c r="AJ874" s="341">
        <v>50000</v>
      </c>
      <c r="AK874" s="341">
        <v>50000</v>
      </c>
      <c r="AL874" s="336">
        <v>0.02</v>
      </c>
      <c r="AM874" s="336">
        <v>0.2</v>
      </c>
      <c r="AN874" s="647" t="s">
        <v>2166</v>
      </c>
      <c r="AO874" s="334" t="s">
        <v>1324</v>
      </c>
      <c r="AP874" s="337" t="s">
        <v>1757</v>
      </c>
      <c r="AQ874" s="343" t="s">
        <v>668</v>
      </c>
      <c r="AR874" s="336">
        <v>0</v>
      </c>
      <c r="AS874" s="336">
        <v>0</v>
      </c>
      <c r="AT874" s="336" t="s">
        <v>1418</v>
      </c>
      <c r="AW874" s="192"/>
      <c r="AX874" s="192"/>
      <c r="AY874" s="178"/>
      <c r="AZ874" s="178"/>
      <c r="BA874" s="178"/>
      <c r="BB874" s="794"/>
      <c r="BC874" s="178"/>
      <c r="BD874" s="178"/>
      <c r="BE874" s="178"/>
      <c r="BF874" s="178"/>
      <c r="BG874" s="794"/>
      <c r="BH874" s="180"/>
      <c r="BI874" s="193"/>
      <c r="BJ874" s="193"/>
      <c r="BK874" s="193"/>
      <c r="BL874" s="212"/>
      <c r="BM874" s="180"/>
      <c r="BN874" s="180"/>
      <c r="BO874" s="180"/>
      <c r="BP874" s="180"/>
      <c r="BQ874" s="180"/>
      <c r="BR874" s="180"/>
      <c r="BS874" s="180"/>
      <c r="BT874" s="181"/>
      <c r="BU874" s="182"/>
      <c r="BV874" s="183"/>
      <c r="BW874" s="179"/>
    </row>
    <row r="875" spans="2:75" customFormat="1" ht="18.75">
      <c r="B875" s="330" t="s">
        <v>187</v>
      </c>
      <c r="C875" s="331">
        <v>37681308000150</v>
      </c>
      <c r="D875" s="332" t="s">
        <v>14</v>
      </c>
      <c r="E875" s="332" t="s">
        <v>607</v>
      </c>
      <c r="F875" s="332" t="s">
        <v>1418</v>
      </c>
      <c r="G875" s="333" t="s">
        <v>1418</v>
      </c>
      <c r="H875" s="333" t="s">
        <v>34</v>
      </c>
      <c r="I875" s="333" t="s">
        <v>34</v>
      </c>
      <c r="J875" s="333" t="s">
        <v>608</v>
      </c>
      <c r="K875" s="334" t="s">
        <v>48</v>
      </c>
      <c r="L875" s="335" t="s">
        <v>1418</v>
      </c>
      <c r="M875" s="335" t="s">
        <v>1415</v>
      </c>
      <c r="N875" s="334">
        <v>554588</v>
      </c>
      <c r="O875" s="334" t="s">
        <v>1321</v>
      </c>
      <c r="P875" s="338">
        <v>44103</v>
      </c>
      <c r="Q875" s="339">
        <v>0</v>
      </c>
      <c r="R875" s="339">
        <v>0</v>
      </c>
      <c r="S875" s="334">
        <v>32</v>
      </c>
      <c r="T875" s="336"/>
      <c r="U875" s="647"/>
      <c r="V875" s="336"/>
      <c r="W875" s="647"/>
      <c r="X875" s="336"/>
      <c r="Y875" s="647"/>
      <c r="Z875" s="336"/>
      <c r="AA875" s="647"/>
      <c r="AB875" s="336"/>
      <c r="AC875" s="340"/>
      <c r="AD875" s="813">
        <v>37681117000198</v>
      </c>
      <c r="AE875" s="337" t="s">
        <v>2654</v>
      </c>
      <c r="AF875" s="787" t="s">
        <v>1755</v>
      </c>
      <c r="AG875" s="341" t="s">
        <v>1436</v>
      </c>
      <c r="AH875" s="341" t="s">
        <v>1742</v>
      </c>
      <c r="AI875" s="341">
        <v>5000</v>
      </c>
      <c r="AJ875" s="341">
        <v>1000</v>
      </c>
      <c r="AK875" s="341">
        <v>1000</v>
      </c>
      <c r="AL875" s="336">
        <v>0.02</v>
      </c>
      <c r="AM875" s="336">
        <v>0.2</v>
      </c>
      <c r="AN875" s="647" t="s">
        <v>34</v>
      </c>
      <c r="AO875" s="334" t="s">
        <v>1324</v>
      </c>
      <c r="AP875" s="337" t="s">
        <v>1739</v>
      </c>
      <c r="AQ875" s="343" t="s">
        <v>659</v>
      </c>
      <c r="AR875" s="336">
        <v>3.3333333333333301E-3</v>
      </c>
      <c r="AS875" s="336">
        <v>3.3333333333333301E-3</v>
      </c>
      <c r="AT875" s="336" t="s">
        <v>1418</v>
      </c>
      <c r="AX875" s="192"/>
      <c r="AY875" s="178"/>
      <c r="AZ875" s="178"/>
      <c r="BA875" s="178"/>
      <c r="BB875" s="794"/>
      <c r="BC875" s="178"/>
      <c r="BD875" s="178"/>
      <c r="BE875" s="178"/>
      <c r="BF875" s="178"/>
      <c r="BG875" s="794"/>
      <c r="BH875" s="180"/>
      <c r="BI875" s="193"/>
      <c r="BJ875" s="193"/>
      <c r="BK875" s="193"/>
      <c r="BL875" s="180"/>
      <c r="BM875" s="180"/>
      <c r="BN875" s="180"/>
      <c r="BO875" s="180"/>
      <c r="BP875" s="180"/>
      <c r="BQ875" s="180"/>
      <c r="BR875" s="180"/>
      <c r="BS875" s="180"/>
      <c r="BT875" s="181"/>
      <c r="BU875" s="182"/>
      <c r="BV875" s="183"/>
      <c r="BW875" s="179"/>
    </row>
    <row r="876" spans="2:75" customFormat="1" ht="18.75">
      <c r="B876" s="330" t="s">
        <v>1596</v>
      </c>
      <c r="C876" s="331">
        <v>34429929000152</v>
      </c>
      <c r="D876" s="332" t="s">
        <v>14</v>
      </c>
      <c r="E876" s="332" t="s">
        <v>1418</v>
      </c>
      <c r="F876" s="332" t="s">
        <v>1418</v>
      </c>
      <c r="G876" s="333" t="s">
        <v>1418</v>
      </c>
      <c r="H876" s="333" t="s">
        <v>34</v>
      </c>
      <c r="I876" s="333" t="s">
        <v>1418</v>
      </c>
      <c r="J876" s="333" t="s">
        <v>1418</v>
      </c>
      <c r="K876" s="334" t="s">
        <v>1418</v>
      </c>
      <c r="L876" s="335" t="s">
        <v>1418</v>
      </c>
      <c r="M876" s="335" t="s">
        <v>1418</v>
      </c>
      <c r="N876" s="334">
        <v>564540</v>
      </c>
      <c r="O876" s="334" t="s">
        <v>1321</v>
      </c>
      <c r="P876" s="338">
        <v>44102</v>
      </c>
      <c r="Q876" s="339">
        <v>88294830.980000004</v>
      </c>
      <c r="R876" s="339">
        <v>8848577.7727085669</v>
      </c>
      <c r="S876" s="334">
        <v>32</v>
      </c>
      <c r="T876" s="336">
        <v>4.0199099178522379E-2</v>
      </c>
      <c r="U876" s="647">
        <v>0.39314857457935698</v>
      </c>
      <c r="V876" s="336">
        <v>-1.4472331360513624E-2</v>
      </c>
      <c r="W876" s="647">
        <v>-0.12454520515514513</v>
      </c>
      <c r="X876" s="336">
        <v>-0.26444699053238696</v>
      </c>
      <c r="Y876" s="647">
        <v>-1.7156935064080903</v>
      </c>
      <c r="Z876" s="336"/>
      <c r="AA876" s="647"/>
      <c r="AB876" s="336">
        <v>0.20893444696872063</v>
      </c>
      <c r="AC876" s="340">
        <v>-0.625429490653301</v>
      </c>
      <c r="AD876" s="813">
        <v>0</v>
      </c>
      <c r="AE876" s="337" t="s">
        <v>1906</v>
      </c>
      <c r="AF876" s="787" t="s">
        <v>1755</v>
      </c>
      <c r="AG876" s="341" t="s">
        <v>1436</v>
      </c>
      <c r="AH876" s="341" t="s">
        <v>1812</v>
      </c>
      <c r="AI876" s="341">
        <v>0</v>
      </c>
      <c r="AJ876" s="341">
        <v>0</v>
      </c>
      <c r="AK876" s="341">
        <v>0</v>
      </c>
      <c r="AL876" s="336">
        <v>2.3999999999999998E-3</v>
      </c>
      <c r="AM876" s="336">
        <v>0</v>
      </c>
      <c r="AN876" s="647" t="s">
        <v>34</v>
      </c>
      <c r="AO876" s="334" t="s">
        <v>1324</v>
      </c>
      <c r="AP876" s="337" t="s">
        <v>1739</v>
      </c>
      <c r="AQ876" s="343" t="s">
        <v>687</v>
      </c>
      <c r="AR876" s="336">
        <v>0</v>
      </c>
      <c r="AS876" s="336">
        <v>0</v>
      </c>
      <c r="AT876" s="336" t="s">
        <v>1418</v>
      </c>
      <c r="AX876" s="192"/>
      <c r="AY876" s="178"/>
      <c r="AZ876" s="178"/>
      <c r="BA876" s="178"/>
      <c r="BB876" s="794"/>
      <c r="BC876" s="178"/>
      <c r="BD876" s="178"/>
      <c r="BE876" s="178"/>
      <c r="BF876" s="178"/>
      <c r="BG876" s="794"/>
      <c r="BH876" s="180"/>
      <c r="BI876" s="193"/>
      <c r="BJ876" s="193"/>
      <c r="BK876" s="193"/>
      <c r="BL876" s="180"/>
      <c r="BM876" s="180"/>
      <c r="BN876" s="180"/>
      <c r="BO876" s="180"/>
      <c r="BP876" s="180"/>
      <c r="BQ876" s="180"/>
      <c r="BR876" s="180"/>
      <c r="BS876" s="180"/>
      <c r="BT876" s="181"/>
      <c r="BU876" s="182"/>
      <c r="BV876" s="183"/>
      <c r="BW876" s="179"/>
    </row>
    <row r="877" spans="2:75" customFormat="1" ht="18.75">
      <c r="B877" s="330" t="s">
        <v>1293</v>
      </c>
      <c r="C877" s="331">
        <v>37751366000102</v>
      </c>
      <c r="D877" s="332" t="s">
        <v>14</v>
      </c>
      <c r="E877" s="332" t="s">
        <v>607</v>
      </c>
      <c r="F877" s="332" t="s">
        <v>1418</v>
      </c>
      <c r="G877" s="333" t="s">
        <v>1418</v>
      </c>
      <c r="H877" s="333" t="s">
        <v>34</v>
      </c>
      <c r="I877" s="333" t="s">
        <v>34</v>
      </c>
      <c r="J877" s="333" t="s">
        <v>608</v>
      </c>
      <c r="K877" s="334" t="s">
        <v>48</v>
      </c>
      <c r="L877" s="335" t="s">
        <v>1418</v>
      </c>
      <c r="M877" s="335" t="s">
        <v>34</v>
      </c>
      <c r="N877" s="334">
        <v>573256</v>
      </c>
      <c r="O877" s="334" t="s">
        <v>1321</v>
      </c>
      <c r="P877" s="338">
        <v>43993</v>
      </c>
      <c r="Q877" s="339">
        <v>11.78972106</v>
      </c>
      <c r="R877" s="339">
        <v>9.1938076856224988</v>
      </c>
      <c r="S877" s="334">
        <v>32</v>
      </c>
      <c r="T877" s="336">
        <v>0.11657657819140099</v>
      </c>
      <c r="U877" s="647">
        <v>1.1401229500629053</v>
      </c>
      <c r="V877" s="336">
        <v>7.3542865471688756E-2</v>
      </c>
      <c r="W877" s="647">
        <v>0.63289120734612914</v>
      </c>
      <c r="X877" s="336">
        <v>-4.6915300000000548E-2</v>
      </c>
      <c r="Y877" s="647">
        <v>-0.30437962405675584</v>
      </c>
      <c r="Z877" s="336"/>
      <c r="AA877" s="647"/>
      <c r="AB877" s="336">
        <v>0.22690675664311272</v>
      </c>
      <c r="AC877" s="340">
        <v>-0.18800043042556316</v>
      </c>
      <c r="AD877" s="813">
        <v>37487612000160</v>
      </c>
      <c r="AE877" s="337" t="s">
        <v>2055</v>
      </c>
      <c r="AF877" s="787" t="s">
        <v>1794</v>
      </c>
      <c r="AG877" s="341" t="s">
        <v>736</v>
      </c>
      <c r="AH877" s="341" t="s">
        <v>1742</v>
      </c>
      <c r="AI877" s="341">
        <v>500</v>
      </c>
      <c r="AJ877" s="341">
        <v>100</v>
      </c>
      <c r="AK877" s="341">
        <v>500</v>
      </c>
      <c r="AL877" s="336">
        <v>0</v>
      </c>
      <c r="AM877" s="336">
        <v>0</v>
      </c>
      <c r="AN877" s="647" t="s">
        <v>666</v>
      </c>
      <c r="AO877" s="334" t="s">
        <v>1324</v>
      </c>
      <c r="AP877" s="337" t="s">
        <v>1739</v>
      </c>
      <c r="AQ877" s="343" t="s">
        <v>659</v>
      </c>
      <c r="AR877" s="336">
        <v>5.0133333333333297E-3</v>
      </c>
      <c r="AS877" s="336">
        <v>5.0133333333333297E-3</v>
      </c>
      <c r="AT877" s="336" t="s">
        <v>1418</v>
      </c>
      <c r="AX877" s="192"/>
      <c r="AY877" s="178"/>
      <c r="AZ877" s="178"/>
      <c r="BA877" s="178"/>
      <c r="BB877" s="794"/>
      <c r="BC877" s="178"/>
      <c r="BD877" s="178"/>
      <c r="BE877" s="178"/>
      <c r="BF877" s="178"/>
      <c r="BG877" s="794"/>
      <c r="BH877" s="180"/>
      <c r="BI877" s="193"/>
      <c r="BJ877" s="193"/>
      <c r="BK877" s="193"/>
      <c r="BL877" s="180"/>
      <c r="BM877" s="180"/>
      <c r="BN877" s="180"/>
      <c r="BO877" s="180"/>
      <c r="BP877" s="180"/>
      <c r="BQ877" s="180"/>
      <c r="BR877" s="180"/>
      <c r="BS877" s="180"/>
      <c r="BT877" s="181"/>
      <c r="BU877" s="182"/>
      <c r="BV877" s="183"/>
      <c r="BW877" s="179"/>
    </row>
    <row r="878" spans="2:75" customFormat="1" ht="18.75">
      <c r="B878" s="330" t="s">
        <v>1294</v>
      </c>
      <c r="C878" s="331">
        <v>37487351000189</v>
      </c>
      <c r="D878" s="332" t="s">
        <v>14</v>
      </c>
      <c r="E878" s="332" t="s">
        <v>614</v>
      </c>
      <c r="F878" s="332" t="s">
        <v>1418</v>
      </c>
      <c r="G878" s="333" t="s">
        <v>1418</v>
      </c>
      <c r="H878" s="333" t="s">
        <v>1338</v>
      </c>
      <c r="I878" s="333" t="s">
        <v>34</v>
      </c>
      <c r="J878" s="333" t="s">
        <v>608</v>
      </c>
      <c r="K878" s="334" t="s">
        <v>48</v>
      </c>
      <c r="L878" s="335" t="s">
        <v>1418</v>
      </c>
      <c r="M878" s="335" t="s">
        <v>34</v>
      </c>
      <c r="N878" s="334">
        <v>573231</v>
      </c>
      <c r="O878" s="334" t="s">
        <v>1321</v>
      </c>
      <c r="P878" s="338">
        <v>43993</v>
      </c>
      <c r="Q878" s="339">
        <v>47.953400299999998</v>
      </c>
      <c r="R878" s="339">
        <v>41.110491832489942</v>
      </c>
      <c r="S878" s="334">
        <v>32</v>
      </c>
      <c r="T878" s="336">
        <v>0.21089584488643842</v>
      </c>
      <c r="U878" s="647">
        <v>2.0625686270629542</v>
      </c>
      <c r="V878" s="336">
        <v>0.16538086249967909</v>
      </c>
      <c r="W878" s="647">
        <v>1.4232256666645571</v>
      </c>
      <c r="X878" s="336">
        <v>1.1800119999999081E-2</v>
      </c>
      <c r="Y878" s="647">
        <v>7.6557457576191229E-2</v>
      </c>
      <c r="Z878" s="336"/>
      <c r="AA878" s="647"/>
      <c r="AB878" s="336">
        <v>0.2300340057457666</v>
      </c>
      <c r="AC878" s="340">
        <v>0.21379199546248698</v>
      </c>
      <c r="AD878" s="813">
        <v>37467645000149</v>
      </c>
      <c r="AE878" s="337" t="s">
        <v>2055</v>
      </c>
      <c r="AF878" s="787" t="s">
        <v>1794</v>
      </c>
      <c r="AG878" s="341" t="s">
        <v>736</v>
      </c>
      <c r="AH878" s="341" t="s">
        <v>1742</v>
      </c>
      <c r="AI878" s="341">
        <v>500</v>
      </c>
      <c r="AJ878" s="341">
        <v>100</v>
      </c>
      <c r="AK878" s="341">
        <v>500</v>
      </c>
      <c r="AL878" s="336">
        <v>0</v>
      </c>
      <c r="AM878" s="336">
        <v>0</v>
      </c>
      <c r="AN878" s="647" t="s">
        <v>64</v>
      </c>
      <c r="AO878" s="334" t="s">
        <v>1324</v>
      </c>
      <c r="AP878" s="337" t="s">
        <v>1757</v>
      </c>
      <c r="AQ878" s="343" t="s">
        <v>668</v>
      </c>
      <c r="AR878" s="336">
        <v>5.0133333333333297E-3</v>
      </c>
      <c r="AS878" s="336">
        <v>5.0133333333333297E-3</v>
      </c>
      <c r="AT878" s="336" t="s">
        <v>1418</v>
      </c>
      <c r="AX878" s="192"/>
      <c r="AY878" s="178"/>
      <c r="AZ878" s="178"/>
      <c r="BA878" s="178"/>
      <c r="BB878" s="794"/>
      <c r="BC878" s="178"/>
      <c r="BD878" s="178"/>
      <c r="BE878" s="178"/>
      <c r="BF878" s="178"/>
      <c r="BG878" s="794"/>
      <c r="BH878" s="180"/>
      <c r="BI878" s="193"/>
      <c r="BJ878" s="193"/>
      <c r="BK878" s="193"/>
      <c r="BL878" s="180"/>
      <c r="BM878" s="180"/>
      <c r="BN878" s="180"/>
      <c r="BO878" s="180"/>
      <c r="BP878" s="180"/>
      <c r="BQ878" s="180"/>
      <c r="BR878" s="180"/>
      <c r="BS878" s="180"/>
      <c r="BT878" s="181"/>
      <c r="BU878" s="182"/>
      <c r="BV878" s="183"/>
      <c r="BW878" s="179"/>
    </row>
    <row r="879" spans="2:75" customFormat="1" ht="18.75">
      <c r="B879" s="330" t="s">
        <v>194</v>
      </c>
      <c r="C879" s="331">
        <v>40102191000117</v>
      </c>
      <c r="D879" s="332" t="s">
        <v>14</v>
      </c>
      <c r="E879" s="332" t="s">
        <v>614</v>
      </c>
      <c r="F879" s="332" t="s">
        <v>1418</v>
      </c>
      <c r="G879" s="333" t="s">
        <v>1418</v>
      </c>
      <c r="H879" s="333" t="s">
        <v>1338</v>
      </c>
      <c r="I879" s="333" t="s">
        <v>34</v>
      </c>
      <c r="J879" s="333" t="s">
        <v>608</v>
      </c>
      <c r="K879" s="334" t="s">
        <v>48</v>
      </c>
      <c r="L879" s="335" t="s">
        <v>1418</v>
      </c>
      <c r="M879" s="335" t="s">
        <v>34</v>
      </c>
      <c r="N879" s="334">
        <v>568007</v>
      </c>
      <c r="O879" s="334" t="s">
        <v>1321</v>
      </c>
      <c r="P879" s="338">
        <v>44193</v>
      </c>
      <c r="Q879" s="339">
        <v>0</v>
      </c>
      <c r="R879" s="339">
        <v>0</v>
      </c>
      <c r="S879" s="334">
        <v>32</v>
      </c>
      <c r="T879" s="336"/>
      <c r="U879" s="647"/>
      <c r="V879" s="336"/>
      <c r="W879" s="647"/>
      <c r="X879" s="336"/>
      <c r="Y879" s="647"/>
      <c r="Z879" s="336"/>
      <c r="AA879" s="647"/>
      <c r="AB879" s="336"/>
      <c r="AC879" s="340"/>
      <c r="AD879" s="813">
        <v>40102156000106</v>
      </c>
      <c r="AE879" s="337" t="s">
        <v>1974</v>
      </c>
      <c r="AF879" s="787" t="s">
        <v>1755</v>
      </c>
      <c r="AG879" s="341" t="s">
        <v>1436</v>
      </c>
      <c r="AH879" s="341" t="s">
        <v>1742</v>
      </c>
      <c r="AI879" s="341">
        <v>500</v>
      </c>
      <c r="AJ879" s="341">
        <v>100</v>
      </c>
      <c r="AK879" s="341">
        <v>500</v>
      </c>
      <c r="AL879" s="336">
        <v>1.9199999999999998E-2</v>
      </c>
      <c r="AM879" s="336">
        <v>0.2</v>
      </c>
      <c r="AN879" s="647" t="s">
        <v>34</v>
      </c>
      <c r="AO879" s="334" t="s">
        <v>1324</v>
      </c>
      <c r="AP879" s="337" t="s">
        <v>1757</v>
      </c>
      <c r="AQ879" s="343" t="s">
        <v>668</v>
      </c>
      <c r="AR879" s="336">
        <v>6.4000000000000003E-3</v>
      </c>
      <c r="AS879" s="336">
        <v>6.4000000000000003E-3</v>
      </c>
      <c r="AT879" s="336" t="s">
        <v>1418</v>
      </c>
      <c r="AW879" s="192"/>
      <c r="AX879" s="192"/>
      <c r="AY879" s="178"/>
      <c r="AZ879" s="178"/>
      <c r="BA879" s="178"/>
      <c r="BB879" s="794"/>
      <c r="BC879" s="178"/>
      <c r="BD879" s="178"/>
      <c r="BE879" s="178"/>
      <c r="BF879" s="178"/>
      <c r="BG879" s="794"/>
      <c r="BH879" s="180"/>
      <c r="BI879" s="193"/>
      <c r="BJ879" s="193"/>
      <c r="BK879" s="193"/>
      <c r="BL879" s="212"/>
      <c r="BM879" s="180"/>
      <c r="BN879" s="180"/>
      <c r="BO879" s="180"/>
      <c r="BP879" s="180"/>
      <c r="BQ879" s="180"/>
      <c r="BR879" s="180"/>
      <c r="BS879" s="180"/>
      <c r="BT879" s="181"/>
      <c r="BU879" s="182"/>
      <c r="BV879" s="183"/>
      <c r="BW879" s="179"/>
    </row>
    <row r="880" spans="2:75" customFormat="1" ht="18.75">
      <c r="B880" s="330" t="s">
        <v>925</v>
      </c>
      <c r="C880" s="331">
        <v>26406529000101</v>
      </c>
      <c r="D880" s="332" t="s">
        <v>14</v>
      </c>
      <c r="E880" s="332" t="s">
        <v>614</v>
      </c>
      <c r="F880" s="332" t="s">
        <v>1418</v>
      </c>
      <c r="G880" s="333" t="s">
        <v>1418</v>
      </c>
      <c r="H880" s="333" t="s">
        <v>1338</v>
      </c>
      <c r="I880" s="333" t="s">
        <v>34</v>
      </c>
      <c r="J880" s="333" t="s">
        <v>608</v>
      </c>
      <c r="K880" s="334" t="s">
        <v>48</v>
      </c>
      <c r="L880" s="335" t="s">
        <v>1418</v>
      </c>
      <c r="M880" s="335" t="s">
        <v>34</v>
      </c>
      <c r="N880" s="334">
        <v>464635</v>
      </c>
      <c r="O880" s="334" t="s">
        <v>1321</v>
      </c>
      <c r="P880" s="338">
        <v>42649</v>
      </c>
      <c r="Q880" s="339">
        <v>22.406964890000001</v>
      </c>
      <c r="R880" s="339">
        <v>35.402839569840623</v>
      </c>
      <c r="S880" s="334">
        <v>32</v>
      </c>
      <c r="T880" s="336">
        <v>-2.3106937103747005E-2</v>
      </c>
      <c r="U880" s="647">
        <v>-0.22598664076747882</v>
      </c>
      <c r="V880" s="336">
        <v>-4.6202898426488614E-2</v>
      </c>
      <c r="W880" s="647">
        <v>-0.39761040014531107</v>
      </c>
      <c r="X880" s="336">
        <v>2.2515389918824846E-2</v>
      </c>
      <c r="Y880" s="647">
        <v>0.14607656604525809</v>
      </c>
      <c r="Z880" s="336">
        <v>0.14737762774631546</v>
      </c>
      <c r="AA880" s="647">
        <v>0.77231121981951878</v>
      </c>
      <c r="AB880" s="336">
        <v>0.185618049050564</v>
      </c>
      <c r="AC880" s="340">
        <v>-0.87493825435753125</v>
      </c>
      <c r="AD880" s="813">
        <v>26470533000120</v>
      </c>
      <c r="AE880" s="337" t="s">
        <v>1974</v>
      </c>
      <c r="AF880" s="787" t="s">
        <v>1755</v>
      </c>
      <c r="AG880" s="341" t="s">
        <v>1436</v>
      </c>
      <c r="AH880" s="341" t="s">
        <v>1737</v>
      </c>
      <c r="AI880" s="341">
        <v>500</v>
      </c>
      <c r="AJ880" s="341">
        <v>500</v>
      </c>
      <c r="AK880" s="341">
        <v>500</v>
      </c>
      <c r="AL880" s="336">
        <v>1.9199999999999998E-2</v>
      </c>
      <c r="AM880" s="336">
        <v>0.2</v>
      </c>
      <c r="AN880" s="647" t="s">
        <v>34</v>
      </c>
      <c r="AO880" s="334" t="s">
        <v>1324</v>
      </c>
      <c r="AP880" s="337" t="s">
        <v>1739</v>
      </c>
      <c r="AQ880" s="343" t="s">
        <v>659</v>
      </c>
      <c r="AR880" s="336">
        <v>6.4000000000000003E-3</v>
      </c>
      <c r="AS880" s="336">
        <v>6.4000000000000003E-3</v>
      </c>
      <c r="AT880" s="336" t="s">
        <v>1418</v>
      </c>
      <c r="AX880" s="192"/>
      <c r="AY880" s="178"/>
      <c r="AZ880" s="178"/>
      <c r="BA880" s="178"/>
      <c r="BB880" s="794"/>
      <c r="BC880" s="178"/>
      <c r="BD880" s="178"/>
      <c r="BE880" s="178"/>
      <c r="BF880" s="178"/>
      <c r="BG880" s="794"/>
      <c r="BH880" s="180"/>
      <c r="BI880" s="193"/>
      <c r="BJ880" s="193"/>
      <c r="BK880" s="193"/>
      <c r="BL880" s="180"/>
      <c r="BM880" s="180"/>
      <c r="BN880" s="180"/>
      <c r="BO880" s="180"/>
      <c r="BP880" s="180"/>
      <c r="BQ880" s="180"/>
      <c r="BR880" s="180"/>
      <c r="BS880" s="180"/>
      <c r="BT880" s="181"/>
      <c r="BU880" s="182"/>
      <c r="BV880" s="183"/>
      <c r="BW880" s="179"/>
    </row>
    <row r="881" spans="2:75" customFormat="1" ht="18.75">
      <c r="B881" s="330" t="s">
        <v>554</v>
      </c>
      <c r="C881" s="331">
        <v>35502496000186</v>
      </c>
      <c r="D881" s="332" t="s">
        <v>14</v>
      </c>
      <c r="E881" s="332" t="s">
        <v>607</v>
      </c>
      <c r="F881" s="332" t="s">
        <v>1418</v>
      </c>
      <c r="G881" s="333" t="s">
        <v>1418</v>
      </c>
      <c r="H881" s="333" t="s">
        <v>34</v>
      </c>
      <c r="I881" s="333" t="s">
        <v>34</v>
      </c>
      <c r="J881" s="333" t="s">
        <v>608</v>
      </c>
      <c r="K881" s="334" t="s">
        <v>48</v>
      </c>
      <c r="L881" s="335" t="s">
        <v>1418</v>
      </c>
      <c r="M881" s="335" t="s">
        <v>34</v>
      </c>
      <c r="N881" s="334">
        <v>606979</v>
      </c>
      <c r="O881" s="334" t="s">
        <v>1321</v>
      </c>
      <c r="P881" s="338">
        <v>44412</v>
      </c>
      <c r="Q881" s="339">
        <v>37.220744590000002</v>
      </c>
      <c r="R881" s="339">
        <v>41.626644900967747</v>
      </c>
      <c r="S881" s="334">
        <v>32</v>
      </c>
      <c r="T881" s="336">
        <v>5.1529355558720402E-2</v>
      </c>
      <c r="U881" s="647">
        <v>0.50395887223581437</v>
      </c>
      <c r="V881" s="336">
        <v>8.3799848120643894E-2</v>
      </c>
      <c r="W881" s="647">
        <v>0.72116019293419431</v>
      </c>
      <c r="X881" s="336"/>
      <c r="Y881" s="647"/>
      <c r="Z881" s="336"/>
      <c r="AA881" s="647"/>
      <c r="AB881" s="336">
        <v>0.23849951516794229</v>
      </c>
      <c r="AC881" s="340">
        <v>-0.13585597959644741</v>
      </c>
      <c r="AD881" s="813">
        <v>0</v>
      </c>
      <c r="AE881" s="337" t="s">
        <v>1953</v>
      </c>
      <c r="AF881" s="787" t="s">
        <v>1778</v>
      </c>
      <c r="AG881" s="341" t="s">
        <v>59</v>
      </c>
      <c r="AH881" s="341" t="s">
        <v>1742</v>
      </c>
      <c r="AI881" s="341">
        <v>1000</v>
      </c>
      <c r="AJ881" s="341">
        <v>1000</v>
      </c>
      <c r="AK881" s="341">
        <v>1000</v>
      </c>
      <c r="AL881" s="336">
        <v>5.5000000000000005E-3</v>
      </c>
      <c r="AM881" s="336">
        <v>0</v>
      </c>
      <c r="AN881" s="647" t="s">
        <v>666</v>
      </c>
      <c r="AO881" s="334" t="s">
        <v>1324</v>
      </c>
      <c r="AP881" s="337" t="s">
        <v>1739</v>
      </c>
      <c r="AQ881" s="343" t="s">
        <v>659</v>
      </c>
      <c r="AR881" s="336">
        <v>4.0000000000000001E-3</v>
      </c>
      <c r="AS881" s="336">
        <v>4.0000000000000001E-3</v>
      </c>
      <c r="AT881" s="336" t="s">
        <v>1418</v>
      </c>
      <c r="AX881" s="192"/>
      <c r="AY881" s="178"/>
      <c r="AZ881" s="178"/>
      <c r="BA881" s="178"/>
      <c r="BB881" s="794"/>
      <c r="BC881" s="178"/>
      <c r="BD881" s="178"/>
      <c r="BE881" s="178"/>
      <c r="BF881" s="178"/>
      <c r="BG881" s="794"/>
      <c r="BH881" s="180"/>
      <c r="BI881" s="193"/>
      <c r="BJ881" s="193"/>
      <c r="BK881" s="193"/>
      <c r="BL881" s="180"/>
      <c r="BM881" s="180"/>
      <c r="BN881" s="180"/>
      <c r="BO881" s="180"/>
      <c r="BP881" s="180"/>
      <c r="BQ881" s="180"/>
      <c r="BR881" s="180"/>
      <c r="BS881" s="180"/>
      <c r="BT881" s="181"/>
      <c r="BU881" s="182"/>
      <c r="BV881" s="183"/>
      <c r="BW881" s="179"/>
    </row>
    <row r="882" spans="2:75" customFormat="1" ht="18.75">
      <c r="B882" s="330" t="s">
        <v>51</v>
      </c>
      <c r="C882" s="331">
        <v>35725802000143</v>
      </c>
      <c r="D882" s="332" t="s">
        <v>14</v>
      </c>
      <c r="E882" s="332" t="s">
        <v>607</v>
      </c>
      <c r="F882" s="332" t="s">
        <v>1418</v>
      </c>
      <c r="G882" s="333" t="s">
        <v>1418</v>
      </c>
      <c r="H882" s="333" t="s">
        <v>34</v>
      </c>
      <c r="I882" s="333" t="s">
        <v>34</v>
      </c>
      <c r="J882" s="333" t="s">
        <v>700</v>
      </c>
      <c r="K882" s="334" t="s">
        <v>48</v>
      </c>
      <c r="L882" s="335" t="s">
        <v>1418</v>
      </c>
      <c r="M882" s="335" t="s">
        <v>34</v>
      </c>
      <c r="N882" s="334">
        <v>526908</v>
      </c>
      <c r="O882" s="334" t="s">
        <v>1324</v>
      </c>
      <c r="P882" s="338">
        <v>43873</v>
      </c>
      <c r="Q882" s="339">
        <v>13.42002649</v>
      </c>
      <c r="R882" s="339">
        <v>13.097313603679991</v>
      </c>
      <c r="S882" s="334">
        <v>32</v>
      </c>
      <c r="T882" s="336">
        <v>0.147424042126165</v>
      </c>
      <c r="U882" s="647">
        <v>1.4418122098515964</v>
      </c>
      <c r="V882" s="336">
        <v>0.19443596977990385</v>
      </c>
      <c r="W882" s="647">
        <v>1.6732665347788369</v>
      </c>
      <c r="X882" s="336">
        <v>0.83015528376533432</v>
      </c>
      <c r="Y882" s="647">
        <v>5.3859264074026809</v>
      </c>
      <c r="Z882" s="336"/>
      <c r="AA882" s="647"/>
      <c r="AB882" s="336">
        <v>0.26624390006192505</v>
      </c>
      <c r="AC882" s="340">
        <v>0.29384536650283821</v>
      </c>
      <c r="AD882" s="813">
        <v>36016436000116</v>
      </c>
      <c r="AE882" s="337" t="s">
        <v>1907</v>
      </c>
      <c r="AF882" s="787" t="s">
        <v>1755</v>
      </c>
      <c r="AG882" s="341" t="s">
        <v>1436</v>
      </c>
      <c r="AH882" s="341" t="s">
        <v>1737</v>
      </c>
      <c r="AI882" s="341">
        <v>5000</v>
      </c>
      <c r="AJ882" s="341">
        <v>1000</v>
      </c>
      <c r="AK882" s="341">
        <v>5000</v>
      </c>
      <c r="AL882" s="336">
        <v>0.02</v>
      </c>
      <c r="AM882" s="336">
        <v>0.2</v>
      </c>
      <c r="AN882" s="647" t="s">
        <v>34</v>
      </c>
      <c r="AO882" s="334" t="s">
        <v>1324</v>
      </c>
      <c r="AP882" s="337" t="s">
        <v>1739</v>
      </c>
      <c r="AQ882" s="343" t="s">
        <v>659</v>
      </c>
      <c r="AR882" s="336">
        <v>4.0000000000000001E-3</v>
      </c>
      <c r="AS882" s="336">
        <v>4.0000000000000001E-3</v>
      </c>
      <c r="AT882" s="336" t="s">
        <v>1418</v>
      </c>
      <c r="AX882" s="192"/>
      <c r="AY882" s="178"/>
      <c r="AZ882" s="178"/>
      <c r="BA882" s="178"/>
      <c r="BB882" s="794"/>
      <c r="BC882" s="178"/>
      <c r="BD882" s="178"/>
      <c r="BE882" s="178"/>
      <c r="BF882" s="178"/>
      <c r="BG882" s="794"/>
      <c r="BH882" s="180"/>
      <c r="BI882" s="193"/>
      <c r="BJ882" s="193"/>
      <c r="BK882" s="193"/>
      <c r="BL882" s="180"/>
      <c r="BM882" s="180"/>
      <c r="BN882" s="180"/>
      <c r="BO882" s="180"/>
      <c r="BP882" s="180"/>
      <c r="BQ882" s="180"/>
      <c r="BR882" s="180"/>
      <c r="BS882" s="180"/>
      <c r="BT882" s="181"/>
      <c r="BU882" s="182"/>
      <c r="BV882" s="183"/>
      <c r="BW882" s="179"/>
    </row>
    <row r="883" spans="2:75" customFormat="1" ht="18.75">
      <c r="B883" s="330" t="s">
        <v>932</v>
      </c>
      <c r="C883" s="331">
        <v>42773832000190</v>
      </c>
      <c r="D883" s="332" t="s">
        <v>14</v>
      </c>
      <c r="E883" s="332" t="s">
        <v>607</v>
      </c>
      <c r="F883" s="332" t="s">
        <v>1418</v>
      </c>
      <c r="G883" s="333" t="s">
        <v>1418</v>
      </c>
      <c r="H883" s="333" t="s">
        <v>34</v>
      </c>
      <c r="I883" s="333" t="s">
        <v>34</v>
      </c>
      <c r="J883" s="333" t="s">
        <v>608</v>
      </c>
      <c r="K883" s="334" t="s">
        <v>48</v>
      </c>
      <c r="L883" s="335" t="s">
        <v>1418</v>
      </c>
      <c r="M883" s="335" t="s">
        <v>34</v>
      </c>
      <c r="N883" s="334">
        <v>625566</v>
      </c>
      <c r="O883" s="334" t="s">
        <v>1321</v>
      </c>
      <c r="P883" s="338">
        <v>44429</v>
      </c>
      <c r="Q883" s="339">
        <v>4.3499999999999996</v>
      </c>
      <c r="R883" s="339">
        <v>4.0541592920353988</v>
      </c>
      <c r="S883" s="334">
        <v>32</v>
      </c>
      <c r="T883" s="336">
        <v>-7.8431372549019107E-2</v>
      </c>
      <c r="U883" s="647">
        <v>-0.76706152501108849</v>
      </c>
      <c r="V883" s="336">
        <v>-5.9999999999999387E-2</v>
      </c>
      <c r="W883" s="647">
        <v>-0.51634474938137565</v>
      </c>
      <c r="X883" s="336"/>
      <c r="Y883" s="647"/>
      <c r="Z883" s="336"/>
      <c r="AA883" s="647"/>
      <c r="AB883" s="336">
        <v>0.31952974180714128</v>
      </c>
      <c r="AC883" s="340">
        <v>-0.55143985154725228</v>
      </c>
      <c r="AD883" s="813">
        <v>29275418000193</v>
      </c>
      <c r="AE883" s="337" t="s">
        <v>2076</v>
      </c>
      <c r="AF883" s="787" t="s">
        <v>1755</v>
      </c>
      <c r="AG883" s="341" t="s">
        <v>1436</v>
      </c>
      <c r="AH883" s="341" t="s">
        <v>1812</v>
      </c>
      <c r="AI883" s="341">
        <v>5000</v>
      </c>
      <c r="AJ883" s="341">
        <v>1000</v>
      </c>
      <c r="AK883" s="341">
        <v>5000</v>
      </c>
      <c r="AL883" s="336">
        <v>0</v>
      </c>
      <c r="AM883" s="336">
        <v>0</v>
      </c>
      <c r="AN883" s="647" t="s">
        <v>2152</v>
      </c>
      <c r="AO883" s="334" t="s">
        <v>1324</v>
      </c>
      <c r="AP883" s="337" t="s">
        <v>1739</v>
      </c>
      <c r="AQ883" s="343" t="s">
        <v>659</v>
      </c>
      <c r="AR883" s="336">
        <v>5.0673000000000003E-3</v>
      </c>
      <c r="AS883" s="336">
        <v>5.0673000000000003E-3</v>
      </c>
      <c r="AT883" s="336" t="s">
        <v>1418</v>
      </c>
      <c r="AX883" s="192"/>
      <c r="AY883" s="178"/>
      <c r="AZ883" s="178"/>
      <c r="BA883" s="178"/>
      <c r="BB883" s="794"/>
      <c r="BC883" s="178"/>
      <c r="BD883" s="178"/>
      <c r="BE883" s="178"/>
      <c r="BF883" s="178"/>
      <c r="BG883" s="794"/>
      <c r="BH883" s="180"/>
      <c r="BI883" s="193"/>
      <c r="BJ883" s="193"/>
      <c r="BK883" s="193"/>
      <c r="BL883" s="180"/>
      <c r="BM883" s="180"/>
      <c r="BN883" s="180"/>
      <c r="BO883" s="180"/>
      <c r="BP883" s="180"/>
      <c r="BQ883" s="180"/>
      <c r="BR883" s="180"/>
      <c r="BS883" s="180"/>
      <c r="BT883" s="181"/>
      <c r="BU883" s="182"/>
      <c r="BV883" s="183"/>
      <c r="BW883" s="179"/>
    </row>
    <row r="884" spans="2:75" customFormat="1" ht="18.75">
      <c r="B884" s="330" t="s">
        <v>555</v>
      </c>
      <c r="C884" s="331">
        <v>13476201000101</v>
      </c>
      <c r="D884" s="332" t="s">
        <v>14</v>
      </c>
      <c r="E884" s="332" t="s">
        <v>607</v>
      </c>
      <c r="F884" s="332" t="s">
        <v>1418</v>
      </c>
      <c r="G884" s="333" t="s">
        <v>1418</v>
      </c>
      <c r="H884" s="333" t="s">
        <v>34</v>
      </c>
      <c r="I884" s="333" t="s">
        <v>34</v>
      </c>
      <c r="J884" s="333" t="s">
        <v>608</v>
      </c>
      <c r="K884" s="334" t="s">
        <v>48</v>
      </c>
      <c r="L884" s="335" t="s">
        <v>1418</v>
      </c>
      <c r="M884" s="335" t="s">
        <v>34</v>
      </c>
      <c r="N884" s="334">
        <v>275591</v>
      </c>
      <c r="O884" s="334" t="s">
        <v>1321</v>
      </c>
      <c r="P884" s="338">
        <v>40702</v>
      </c>
      <c r="Q884" s="339">
        <v>9.9700000000000006</v>
      </c>
      <c r="R884" s="339">
        <v>44.696414342629481</v>
      </c>
      <c r="S884" s="334">
        <v>32</v>
      </c>
      <c r="T884" s="336">
        <v>-0.28693931398416883</v>
      </c>
      <c r="U884" s="647">
        <v>-2.8062763740717518</v>
      </c>
      <c r="V884" s="336">
        <v>-0.3623342888780805</v>
      </c>
      <c r="W884" s="647">
        <v>-3.1181567930505563</v>
      </c>
      <c r="X884" s="336">
        <v>-0.47835473097387848</v>
      </c>
      <c r="Y884" s="647">
        <v>-3.1034957291032566</v>
      </c>
      <c r="Z884" s="336">
        <v>-0.31419699153556391</v>
      </c>
      <c r="AA884" s="647">
        <v>-1.6465040556504749</v>
      </c>
      <c r="AB884" s="336">
        <v>0.40365107853218823</v>
      </c>
      <c r="AC884" s="340">
        <v>-1.1855182550366534</v>
      </c>
      <c r="AD884" s="813">
        <v>0</v>
      </c>
      <c r="AE884" s="337" t="s">
        <v>1754</v>
      </c>
      <c r="AF884" s="787" t="s">
        <v>1778</v>
      </c>
      <c r="AG884" s="341" t="s">
        <v>1436</v>
      </c>
      <c r="AH884" s="341" t="s">
        <v>1742</v>
      </c>
      <c r="AI884" s="341">
        <v>1000</v>
      </c>
      <c r="AJ884" s="341">
        <v>1000</v>
      </c>
      <c r="AK884" s="341">
        <v>1000</v>
      </c>
      <c r="AL884" s="336">
        <v>1.4999999999999999E-2</v>
      </c>
      <c r="AM884" s="336">
        <v>0</v>
      </c>
      <c r="AN884" s="647" t="s">
        <v>2152</v>
      </c>
      <c r="AO884" s="334" t="s">
        <v>1324</v>
      </c>
      <c r="AP884" s="337" t="s">
        <v>1739</v>
      </c>
      <c r="AQ884" s="343" t="s">
        <v>659</v>
      </c>
      <c r="AR884" s="336">
        <v>4.0000000000000001E-3</v>
      </c>
      <c r="AS884" s="336">
        <v>4.0000000000000001E-3</v>
      </c>
      <c r="AT884" s="336" t="s">
        <v>1418</v>
      </c>
      <c r="AX884" s="192"/>
      <c r="AY884" s="178"/>
      <c r="AZ884" s="178"/>
      <c r="BA884" s="178"/>
      <c r="BB884" s="794"/>
      <c r="BC884" s="178"/>
      <c r="BD884" s="178"/>
      <c r="BE884" s="178"/>
      <c r="BF884" s="178"/>
      <c r="BG884" s="794"/>
      <c r="BH884" s="180"/>
      <c r="BI884" s="193"/>
      <c r="BJ884" s="193"/>
      <c r="BK884" s="193"/>
      <c r="BL884" s="180"/>
      <c r="BM884" s="180"/>
      <c r="BN884" s="180"/>
      <c r="BO884" s="180"/>
      <c r="BP884" s="180"/>
      <c r="BQ884" s="180"/>
      <c r="BR884" s="180"/>
      <c r="BS884" s="180"/>
      <c r="BT884" s="181"/>
      <c r="BU884" s="182"/>
      <c r="BV884" s="183"/>
      <c r="BW884" s="179"/>
    </row>
    <row r="885" spans="2:75" customFormat="1" ht="18.75">
      <c r="B885" s="330" t="s">
        <v>206</v>
      </c>
      <c r="C885" s="331">
        <v>41065292000128</v>
      </c>
      <c r="D885" s="332" t="s">
        <v>14</v>
      </c>
      <c r="E885" s="332" t="s">
        <v>614</v>
      </c>
      <c r="F885" s="332" t="s">
        <v>1418</v>
      </c>
      <c r="G885" s="333" t="s">
        <v>1418</v>
      </c>
      <c r="H885" s="333" t="s">
        <v>865</v>
      </c>
      <c r="I885" s="333" t="s">
        <v>34</v>
      </c>
      <c r="J885" s="333" t="s">
        <v>608</v>
      </c>
      <c r="K885" s="334" t="s">
        <v>48</v>
      </c>
      <c r="L885" s="335" t="s">
        <v>1418</v>
      </c>
      <c r="M885" s="335" t="s">
        <v>34</v>
      </c>
      <c r="N885" s="334">
        <v>585084</v>
      </c>
      <c r="O885" s="334" t="s">
        <v>1321</v>
      </c>
      <c r="P885" s="338">
        <v>44265</v>
      </c>
      <c r="Q885" s="339">
        <v>14.188797709999999</v>
      </c>
      <c r="R885" s="339">
        <v>15.983390163534137</v>
      </c>
      <c r="S885" s="334">
        <v>32</v>
      </c>
      <c r="T885" s="336">
        <v>8.7302131810746753E-2</v>
      </c>
      <c r="U885" s="647">
        <v>0.85381785613425387</v>
      </c>
      <c r="V885" s="336">
        <v>4.012783677925591E-2</v>
      </c>
      <c r="W885" s="647">
        <v>0.34532996375003089</v>
      </c>
      <c r="X885" s="336"/>
      <c r="Y885" s="647"/>
      <c r="Z885" s="336"/>
      <c r="AA885" s="647"/>
      <c r="AB885" s="336">
        <v>0.13879420006396148</v>
      </c>
      <c r="AC885" s="340">
        <v>-0.54810357041395841</v>
      </c>
      <c r="AD885" s="813">
        <v>40933928000143</v>
      </c>
      <c r="AE885" s="337" t="s">
        <v>1892</v>
      </c>
      <c r="AF885" s="787" t="s">
        <v>1778</v>
      </c>
      <c r="AG885" s="341" t="s">
        <v>59</v>
      </c>
      <c r="AH885" s="341" t="s">
        <v>1737</v>
      </c>
      <c r="AI885" s="341">
        <v>5000</v>
      </c>
      <c r="AJ885" s="341">
        <v>1000</v>
      </c>
      <c r="AK885" s="341">
        <v>1000</v>
      </c>
      <c r="AL885" s="336">
        <v>0</v>
      </c>
      <c r="AM885" s="336">
        <v>0</v>
      </c>
      <c r="AN885" s="647" t="s">
        <v>2147</v>
      </c>
      <c r="AO885" s="334" t="s">
        <v>1324</v>
      </c>
      <c r="AP885" s="337" t="s">
        <v>1739</v>
      </c>
      <c r="AQ885" s="343" t="s">
        <v>659</v>
      </c>
      <c r="AR885" s="336">
        <v>5.3340000000000002E-3</v>
      </c>
      <c r="AS885" s="336">
        <v>5.3340000000000002E-3</v>
      </c>
      <c r="AT885" s="336" t="s">
        <v>1418</v>
      </c>
      <c r="AX885" s="192"/>
      <c r="AY885" s="178"/>
      <c r="AZ885" s="178"/>
      <c r="BA885" s="178"/>
      <c r="BB885" s="794"/>
      <c r="BC885" s="178"/>
      <c r="BD885" s="178"/>
      <c r="BE885" s="178"/>
      <c r="BF885" s="178"/>
      <c r="BG885" s="794"/>
      <c r="BH885" s="180"/>
      <c r="BI885" s="193"/>
      <c r="BJ885" s="193"/>
      <c r="BK885" s="193"/>
      <c r="BL885" s="180"/>
      <c r="BM885" s="180"/>
      <c r="BN885" s="180"/>
      <c r="BO885" s="180"/>
      <c r="BP885" s="180"/>
      <c r="BQ885" s="180"/>
      <c r="BR885" s="180"/>
      <c r="BS885" s="180"/>
      <c r="BT885" s="181"/>
      <c r="BU885" s="182"/>
      <c r="BV885" s="183"/>
      <c r="BW885" s="179"/>
    </row>
    <row r="886" spans="2:75" customFormat="1" ht="18.75">
      <c r="B886" s="330" t="s">
        <v>556</v>
      </c>
      <c r="C886" s="331">
        <v>18832871000137</v>
      </c>
      <c r="D886" s="332" t="s">
        <v>14</v>
      </c>
      <c r="E886" s="332" t="s">
        <v>607</v>
      </c>
      <c r="F886" s="332" t="s">
        <v>1418</v>
      </c>
      <c r="G886" s="333" t="s">
        <v>1418</v>
      </c>
      <c r="H886" s="333" t="s">
        <v>34</v>
      </c>
      <c r="I886" s="333" t="s">
        <v>34</v>
      </c>
      <c r="J886" s="333" t="s">
        <v>608</v>
      </c>
      <c r="K886" s="334" t="s">
        <v>48</v>
      </c>
      <c r="L886" s="335" t="s">
        <v>1418</v>
      </c>
      <c r="M886" s="335" t="s">
        <v>34</v>
      </c>
      <c r="N886" s="334">
        <v>349232</v>
      </c>
      <c r="O886" s="334" t="s">
        <v>1321</v>
      </c>
      <c r="P886" s="338">
        <v>41551</v>
      </c>
      <c r="Q886" s="339">
        <v>35.973520000000001</v>
      </c>
      <c r="R886" s="339">
        <v>13.683643564</v>
      </c>
      <c r="S886" s="334">
        <v>32</v>
      </c>
      <c r="T886" s="336">
        <v>0.20766739374120857</v>
      </c>
      <c r="U886" s="647">
        <v>2.0309942636621856</v>
      </c>
      <c r="V886" s="336">
        <v>0.1509925623743229</v>
      </c>
      <c r="W886" s="647">
        <v>1.2994036129603717</v>
      </c>
      <c r="X886" s="336">
        <v>0.17937741698471532</v>
      </c>
      <c r="Y886" s="647">
        <v>1.1637745201688776</v>
      </c>
      <c r="Z886" s="336">
        <v>0.21729135171531899</v>
      </c>
      <c r="AA886" s="647">
        <v>1.1386840151095159</v>
      </c>
      <c r="AB886" s="336">
        <v>0.18991823855904663</v>
      </c>
      <c r="AC886" s="340">
        <v>0.18319003615044424</v>
      </c>
      <c r="AD886" s="813">
        <v>41569841000100</v>
      </c>
      <c r="AE886" s="337" t="s">
        <v>1892</v>
      </c>
      <c r="AF886" s="787" t="s">
        <v>1778</v>
      </c>
      <c r="AG886" s="341" t="s">
        <v>59</v>
      </c>
      <c r="AH886" s="341" t="s">
        <v>1737</v>
      </c>
      <c r="AI886" s="341">
        <v>5000</v>
      </c>
      <c r="AJ886" s="341">
        <v>1000</v>
      </c>
      <c r="AK886" s="341">
        <v>1000</v>
      </c>
      <c r="AL886" s="336">
        <v>3.5000000000000003E-2</v>
      </c>
      <c r="AM886" s="336">
        <v>0</v>
      </c>
      <c r="AN886" s="647" t="s">
        <v>666</v>
      </c>
      <c r="AO886" s="334" t="s">
        <v>1324</v>
      </c>
      <c r="AP886" s="337" t="s">
        <v>1739</v>
      </c>
      <c r="AQ886" s="343" t="s">
        <v>659</v>
      </c>
      <c r="AR886" s="336">
        <v>8.0009999999999994E-3</v>
      </c>
      <c r="AS886" s="336">
        <v>8.0009999999999994E-3</v>
      </c>
      <c r="AT886" s="336" t="s">
        <v>1418</v>
      </c>
      <c r="AX886" s="192"/>
      <c r="AY886" s="178"/>
      <c r="AZ886" s="178"/>
      <c r="BA886" s="178"/>
      <c r="BB886" s="794"/>
      <c r="BC886" s="178"/>
      <c r="BD886" s="178"/>
      <c r="BE886" s="178"/>
      <c r="BF886" s="178"/>
      <c r="BG886" s="794"/>
      <c r="BH886" s="180"/>
      <c r="BI886" s="193"/>
      <c r="BJ886" s="193"/>
      <c r="BK886" s="193"/>
      <c r="BL886" s="180"/>
      <c r="BM886" s="180"/>
      <c r="BN886" s="180"/>
      <c r="BO886" s="180"/>
      <c r="BP886" s="180"/>
      <c r="BQ886" s="180"/>
      <c r="BR886" s="180"/>
      <c r="BS886" s="180"/>
      <c r="BT886" s="181"/>
      <c r="BU886" s="182"/>
      <c r="BV886" s="183"/>
      <c r="BW886" s="179"/>
    </row>
    <row r="887" spans="2:75" customFormat="1" ht="18.75">
      <c r="B887" s="330" t="s">
        <v>951</v>
      </c>
      <c r="C887" s="331">
        <v>30995018000131</v>
      </c>
      <c r="D887" s="332" t="s">
        <v>14</v>
      </c>
      <c r="E887" s="332" t="s">
        <v>614</v>
      </c>
      <c r="F887" s="332" t="s">
        <v>1418</v>
      </c>
      <c r="G887" s="333" t="s">
        <v>1418</v>
      </c>
      <c r="H887" s="333" t="s">
        <v>865</v>
      </c>
      <c r="I887" s="333" t="s">
        <v>34</v>
      </c>
      <c r="J887" s="333" t="s">
        <v>608</v>
      </c>
      <c r="K887" s="334" t="s">
        <v>48</v>
      </c>
      <c r="L887" s="335" t="s">
        <v>1418</v>
      </c>
      <c r="M887" s="335" t="s">
        <v>34</v>
      </c>
      <c r="N887" s="334">
        <v>483788</v>
      </c>
      <c r="O887" s="334" t="s">
        <v>1321</v>
      </c>
      <c r="P887" s="338">
        <v>43456</v>
      </c>
      <c r="Q887" s="339">
        <v>34.059404600000001</v>
      </c>
      <c r="R887" s="339">
        <v>30.995621549362536</v>
      </c>
      <c r="S887" s="334">
        <v>32</v>
      </c>
      <c r="T887" s="336">
        <v>0.15960259035300584</v>
      </c>
      <c r="U887" s="647">
        <v>1.5609188309866928</v>
      </c>
      <c r="V887" s="336">
        <v>0.19192398448145775</v>
      </c>
      <c r="W887" s="647">
        <v>1.6516490277892393</v>
      </c>
      <c r="X887" s="336">
        <v>0.19645285671688528</v>
      </c>
      <c r="Y887" s="647">
        <v>1.2745574827904878</v>
      </c>
      <c r="Z887" s="336">
        <v>0.19771151609430859</v>
      </c>
      <c r="AA887" s="647">
        <v>1.0360787081605021</v>
      </c>
      <c r="AB887" s="336">
        <v>0.16849311122717406</v>
      </c>
      <c r="AC887" s="340">
        <v>0.44941036783575633</v>
      </c>
      <c r="AD887" s="813">
        <v>30994978000187</v>
      </c>
      <c r="AE887" s="337" t="s">
        <v>1983</v>
      </c>
      <c r="AF887" s="787" t="s">
        <v>1778</v>
      </c>
      <c r="AG887" s="341" t="s">
        <v>59</v>
      </c>
      <c r="AH887" s="341" t="s">
        <v>1737</v>
      </c>
      <c r="AI887" s="341">
        <v>500</v>
      </c>
      <c r="AJ887" s="341">
        <v>100</v>
      </c>
      <c r="AK887" s="341">
        <v>500</v>
      </c>
      <c r="AL887" s="336">
        <v>0</v>
      </c>
      <c r="AM887" s="336">
        <v>0</v>
      </c>
      <c r="AN887" s="647" t="s">
        <v>64</v>
      </c>
      <c r="AO887" s="334" t="s">
        <v>1324</v>
      </c>
      <c r="AP887" s="337" t="s">
        <v>1739</v>
      </c>
      <c r="AQ887" s="343" t="s">
        <v>659</v>
      </c>
      <c r="AR887" s="336">
        <v>4.725E-3</v>
      </c>
      <c r="AS887" s="336">
        <v>4.725E-3</v>
      </c>
      <c r="AT887" s="336" t="s">
        <v>1418</v>
      </c>
      <c r="AX887" s="192"/>
      <c r="AY887" s="178"/>
      <c r="AZ887" s="178"/>
      <c r="BA887" s="178"/>
      <c r="BB887" s="794"/>
      <c r="BC887" s="178"/>
      <c r="BD887" s="178"/>
      <c r="BE887" s="178"/>
      <c r="BF887" s="178"/>
      <c r="BG887" s="794"/>
      <c r="BH887" s="180"/>
      <c r="BI887" s="193"/>
      <c r="BJ887" s="193"/>
      <c r="BK887" s="193"/>
      <c r="BL887" s="180"/>
      <c r="BM887" s="180"/>
      <c r="BN887" s="180"/>
      <c r="BO887" s="180"/>
      <c r="BP887" s="180"/>
      <c r="BQ887" s="180"/>
      <c r="BR887" s="180"/>
      <c r="BS887" s="180"/>
      <c r="BT887" s="181"/>
      <c r="BU887" s="182"/>
      <c r="BV887" s="183"/>
      <c r="BW887" s="179"/>
    </row>
    <row r="888" spans="2:75" customFormat="1" ht="18.75">
      <c r="B888" s="330" t="s">
        <v>213</v>
      </c>
      <c r="C888" s="331">
        <v>41673124000115</v>
      </c>
      <c r="D888" s="332" t="s">
        <v>14</v>
      </c>
      <c r="E888" s="332" t="s">
        <v>607</v>
      </c>
      <c r="F888" s="332" t="s">
        <v>1418</v>
      </c>
      <c r="G888" s="333" t="s">
        <v>1418</v>
      </c>
      <c r="H888" s="333" t="s">
        <v>34</v>
      </c>
      <c r="I888" s="333" t="s">
        <v>34</v>
      </c>
      <c r="J888" s="333" t="s">
        <v>608</v>
      </c>
      <c r="K888" s="334" t="s">
        <v>48</v>
      </c>
      <c r="L888" s="335" t="s">
        <v>1418</v>
      </c>
      <c r="M888" s="335" t="s">
        <v>34</v>
      </c>
      <c r="N888" s="334">
        <v>592366</v>
      </c>
      <c r="O888" s="334" t="s">
        <v>1321</v>
      </c>
      <c r="P888" s="338">
        <v>44323</v>
      </c>
      <c r="Q888" s="339">
        <v>9.4926034000000001</v>
      </c>
      <c r="R888" s="339">
        <v>8.7426258225396865</v>
      </c>
      <c r="S888" s="334">
        <v>32</v>
      </c>
      <c r="T888" s="336">
        <v>0.10374156333084139</v>
      </c>
      <c r="U888" s="647">
        <v>1.014596062638774</v>
      </c>
      <c r="V888" s="336">
        <v>0.20294320602777116</v>
      </c>
      <c r="W888" s="647">
        <v>1.7464776475843911</v>
      </c>
      <c r="X888" s="336"/>
      <c r="Y888" s="647"/>
      <c r="Z888" s="336"/>
      <c r="AA888" s="647"/>
      <c r="AB888" s="336">
        <v>0.22464235933960688</v>
      </c>
      <c r="AC888" s="340">
        <v>0.38613275294876759</v>
      </c>
      <c r="AD888" s="813">
        <v>0</v>
      </c>
      <c r="AE888" s="337" t="s">
        <v>1971</v>
      </c>
      <c r="AF888" s="787" t="s">
        <v>1755</v>
      </c>
      <c r="AG888" s="341" t="s">
        <v>1436</v>
      </c>
      <c r="AH888" s="341" t="s">
        <v>1737</v>
      </c>
      <c r="AI888" s="341">
        <v>100000</v>
      </c>
      <c r="AJ888" s="341">
        <v>250</v>
      </c>
      <c r="AK888" s="341">
        <v>100000</v>
      </c>
      <c r="AL888" s="336">
        <v>0.02</v>
      </c>
      <c r="AM888" s="336">
        <v>0.2</v>
      </c>
      <c r="AN888" s="647" t="s">
        <v>34</v>
      </c>
      <c r="AO888" s="334" t="s">
        <v>1324</v>
      </c>
      <c r="AP888" s="337" t="s">
        <v>1739</v>
      </c>
      <c r="AQ888" s="343" t="s">
        <v>659</v>
      </c>
      <c r="AR888" s="336">
        <v>5.3333333333333297E-3</v>
      </c>
      <c r="AS888" s="336">
        <v>5.3333333333333297E-3</v>
      </c>
      <c r="AT888" s="336" t="s">
        <v>1418</v>
      </c>
      <c r="AX888" s="192"/>
      <c r="AY888" s="178"/>
      <c r="AZ888" s="178"/>
      <c r="BA888" s="178"/>
      <c r="BB888" s="794"/>
      <c r="BC888" s="178"/>
      <c r="BD888" s="178"/>
      <c r="BE888" s="178"/>
      <c r="BF888" s="178"/>
      <c r="BG888" s="794"/>
      <c r="BH888" s="180"/>
      <c r="BI888" s="193"/>
      <c r="BJ888" s="193"/>
      <c r="BK888" s="193"/>
      <c r="BL888" s="180"/>
      <c r="BM888" s="180"/>
      <c r="BN888" s="180"/>
      <c r="BO888" s="180"/>
      <c r="BP888" s="180"/>
      <c r="BQ888" s="180"/>
      <c r="BR888" s="180"/>
      <c r="BS888" s="180"/>
      <c r="BT888" s="181"/>
      <c r="BU888" s="182"/>
      <c r="BV888" s="183"/>
      <c r="BW888" s="179"/>
    </row>
    <row r="889" spans="2:75" customFormat="1" ht="18.75">
      <c r="B889" s="330" t="s">
        <v>566</v>
      </c>
      <c r="C889" s="331">
        <v>37495438000106</v>
      </c>
      <c r="D889" s="332" t="s">
        <v>14</v>
      </c>
      <c r="E889" s="332" t="s">
        <v>614</v>
      </c>
      <c r="F889" s="332" t="s">
        <v>1418</v>
      </c>
      <c r="G889" s="333" t="s">
        <v>1418</v>
      </c>
      <c r="H889" s="333" t="s">
        <v>1338</v>
      </c>
      <c r="I889" s="333" t="s">
        <v>34</v>
      </c>
      <c r="J889" s="333" t="s">
        <v>608</v>
      </c>
      <c r="K889" s="334" t="s">
        <v>48</v>
      </c>
      <c r="L889" s="335" t="s">
        <v>1418</v>
      </c>
      <c r="M889" s="335" t="s">
        <v>34</v>
      </c>
      <c r="N889" s="334">
        <v>579459</v>
      </c>
      <c r="O889" s="334" t="s">
        <v>1321</v>
      </c>
      <c r="P889" s="338">
        <v>43995</v>
      </c>
      <c r="Q889" s="339">
        <v>40.552001910000001</v>
      </c>
      <c r="R889" s="339">
        <v>93.777449518560033</v>
      </c>
      <c r="S889" s="334">
        <v>32</v>
      </c>
      <c r="T889" s="336">
        <v>0.16363545677254798</v>
      </c>
      <c r="U889" s="647">
        <v>1.6003604034774281</v>
      </c>
      <c r="V889" s="336">
        <v>0.11311757809734502</v>
      </c>
      <c r="W889" s="647">
        <v>0.97346112522170669</v>
      </c>
      <c r="X889" s="336">
        <v>9.2537470000000122E-2</v>
      </c>
      <c r="Y889" s="647">
        <v>0.60036960926953531</v>
      </c>
      <c r="Z889" s="336"/>
      <c r="AA889" s="647"/>
      <c r="AB889" s="336">
        <v>0.19138092303731111</v>
      </c>
      <c r="AC889" s="340">
        <v>-1.6113702665736546E-2</v>
      </c>
      <c r="AD889" s="813">
        <v>37495407000147</v>
      </c>
      <c r="AE889" s="337" t="s">
        <v>2057</v>
      </c>
      <c r="AF889" s="787" t="s">
        <v>1794</v>
      </c>
      <c r="AG889" s="341" t="s">
        <v>736</v>
      </c>
      <c r="AH889" s="341" t="s">
        <v>1737</v>
      </c>
      <c r="AI889" s="341">
        <v>1000</v>
      </c>
      <c r="AJ889" s="341">
        <v>1000</v>
      </c>
      <c r="AK889" s="341">
        <v>1000</v>
      </c>
      <c r="AL889" s="336">
        <v>0</v>
      </c>
      <c r="AM889" s="336">
        <v>0</v>
      </c>
      <c r="AN889" s="647" t="s">
        <v>2166</v>
      </c>
      <c r="AO889" s="334" t="s">
        <v>1324</v>
      </c>
      <c r="AP889" s="337" t="s">
        <v>1757</v>
      </c>
      <c r="AQ889" s="343" t="s">
        <v>668</v>
      </c>
      <c r="AR889" s="336">
        <v>5.0673000000000003E-3</v>
      </c>
      <c r="AS889" s="336">
        <v>5.0673000000000003E-3</v>
      </c>
      <c r="AT889" s="336" t="s">
        <v>1418</v>
      </c>
      <c r="AX889" s="192"/>
      <c r="AY889" s="178"/>
      <c r="AZ889" s="178"/>
      <c r="BA889" s="178"/>
      <c r="BB889" s="794"/>
      <c r="BC889" s="178"/>
      <c r="BD889" s="178"/>
      <c r="BE889" s="178"/>
      <c r="BF889" s="178"/>
      <c r="BG889" s="794"/>
      <c r="BH889" s="180"/>
      <c r="BI889" s="193"/>
      <c r="BJ889" s="193"/>
      <c r="BK889" s="193"/>
      <c r="BL889" s="180"/>
      <c r="BM889" s="180"/>
      <c r="BN889" s="180"/>
      <c r="BO889" s="180"/>
      <c r="BP889" s="180"/>
      <c r="BQ889" s="180"/>
      <c r="BR889" s="180"/>
      <c r="BS889" s="180"/>
      <c r="BT889" s="181"/>
      <c r="BU889" s="182"/>
      <c r="BV889" s="183"/>
      <c r="BW889" s="179"/>
    </row>
    <row r="890" spans="2:75" customFormat="1" ht="18.75">
      <c r="B890" s="330" t="s">
        <v>218</v>
      </c>
      <c r="C890" s="331">
        <v>8156502000118</v>
      </c>
      <c r="D890" s="332" t="s">
        <v>14</v>
      </c>
      <c r="E890" s="332" t="s">
        <v>607</v>
      </c>
      <c r="F890" s="332" t="s">
        <v>1418</v>
      </c>
      <c r="G890" s="333" t="s">
        <v>1418</v>
      </c>
      <c r="H890" s="333" t="s">
        <v>34</v>
      </c>
      <c r="I890" s="333" t="s">
        <v>34</v>
      </c>
      <c r="J890" s="333" t="s">
        <v>608</v>
      </c>
      <c r="K890" s="334" t="s">
        <v>48</v>
      </c>
      <c r="L890" s="335" t="s">
        <v>1418</v>
      </c>
      <c r="M890" s="335" t="s">
        <v>34</v>
      </c>
      <c r="N890" s="334">
        <v>176400</v>
      </c>
      <c r="O890" s="334" t="s">
        <v>1321</v>
      </c>
      <c r="P890" s="338">
        <v>38871</v>
      </c>
      <c r="Q890" s="339">
        <v>86.735365999999999</v>
      </c>
      <c r="R890" s="339">
        <v>75.264277832635926</v>
      </c>
      <c r="S890" s="334">
        <v>32</v>
      </c>
      <c r="T890" s="336">
        <v>0.11650520860951863</v>
      </c>
      <c r="U890" s="647">
        <v>1.1394249530938498</v>
      </c>
      <c r="V890" s="336">
        <v>0.22389986293240982</v>
      </c>
      <c r="W890" s="647">
        <v>1.9268253102060116</v>
      </c>
      <c r="X890" s="336">
        <v>0.47507324687144314</v>
      </c>
      <c r="Y890" s="647">
        <v>3.0822059388333987</v>
      </c>
      <c r="Z890" s="336">
        <v>0.67131493288673116</v>
      </c>
      <c r="AA890" s="647">
        <v>3.5179291635312109</v>
      </c>
      <c r="AB890" s="336">
        <v>0.22683080026419219</v>
      </c>
      <c r="AC890" s="340">
        <v>0.4747963213986367</v>
      </c>
      <c r="AD890" s="813">
        <v>12987189000137</v>
      </c>
      <c r="AE890" s="337" t="s">
        <v>1795</v>
      </c>
      <c r="AF890" s="787" t="s">
        <v>1755</v>
      </c>
      <c r="AG890" s="341" t="s">
        <v>1436</v>
      </c>
      <c r="AH890" s="341" t="s">
        <v>1737</v>
      </c>
      <c r="AI890" s="341">
        <v>5000</v>
      </c>
      <c r="AJ890" s="341">
        <v>1000</v>
      </c>
      <c r="AK890" s="341">
        <v>1000</v>
      </c>
      <c r="AL890" s="336">
        <v>1.9E-2</v>
      </c>
      <c r="AM890" s="336">
        <v>0.2</v>
      </c>
      <c r="AN890" s="647" t="s">
        <v>64</v>
      </c>
      <c r="AO890" s="334" t="s">
        <v>1324</v>
      </c>
      <c r="AP890" s="337" t="s">
        <v>1739</v>
      </c>
      <c r="AQ890" s="343" t="s">
        <v>659</v>
      </c>
      <c r="AR890" s="336">
        <v>4.4333333333333299E-3</v>
      </c>
      <c r="AS890" s="336">
        <v>4.4333333333333299E-3</v>
      </c>
      <c r="AT890" s="336" t="s">
        <v>1418</v>
      </c>
      <c r="AX890" s="192"/>
      <c r="AY890" s="178"/>
      <c r="AZ890" s="178"/>
      <c r="BA890" s="178"/>
      <c r="BB890" s="794"/>
      <c r="BC890" s="178"/>
      <c r="BD890" s="178"/>
      <c r="BE890" s="178"/>
      <c r="BF890" s="178"/>
      <c r="BG890" s="794"/>
      <c r="BH890" s="180"/>
      <c r="BI890" s="193"/>
      <c r="BJ890" s="193"/>
      <c r="BK890" s="193"/>
      <c r="BL890" s="180"/>
      <c r="BM890" s="180"/>
      <c r="BN890" s="180"/>
      <c r="BO890" s="180"/>
      <c r="BP890" s="180"/>
      <c r="BQ890" s="180"/>
      <c r="BR890" s="180"/>
      <c r="BS890" s="180"/>
      <c r="BT890" s="181"/>
      <c r="BU890" s="182"/>
      <c r="BV890" s="183"/>
      <c r="BW890" s="179"/>
    </row>
    <row r="891" spans="2:75" customFormat="1" ht="18.75">
      <c r="B891" s="330" t="s">
        <v>226</v>
      </c>
      <c r="C891" s="331">
        <v>37069950000182</v>
      </c>
      <c r="D891" s="332" t="s">
        <v>14</v>
      </c>
      <c r="E891" s="332" t="s">
        <v>607</v>
      </c>
      <c r="F891" s="332" t="s">
        <v>1418</v>
      </c>
      <c r="G891" s="333" t="s">
        <v>1418</v>
      </c>
      <c r="H891" s="333" t="s">
        <v>34</v>
      </c>
      <c r="I891" s="333" t="s">
        <v>34</v>
      </c>
      <c r="J891" s="333" t="s">
        <v>608</v>
      </c>
      <c r="K891" s="334" t="s">
        <v>48</v>
      </c>
      <c r="L891" s="335" t="s">
        <v>1418</v>
      </c>
      <c r="M891" s="335" t="s">
        <v>1415</v>
      </c>
      <c r="N891" s="334">
        <v>545661</v>
      </c>
      <c r="O891" s="334" t="s">
        <v>1321</v>
      </c>
      <c r="P891" s="338">
        <v>44046</v>
      </c>
      <c r="Q891" s="339">
        <v>0</v>
      </c>
      <c r="R891" s="339">
        <v>0</v>
      </c>
      <c r="S891" s="334">
        <v>32</v>
      </c>
      <c r="T891" s="336"/>
      <c r="U891" s="647"/>
      <c r="V891" s="336"/>
      <c r="W891" s="647"/>
      <c r="X891" s="336"/>
      <c r="Y891" s="647"/>
      <c r="Z891" s="336"/>
      <c r="AA891" s="647"/>
      <c r="AB891" s="336"/>
      <c r="AC891" s="340"/>
      <c r="AD891" s="813">
        <v>0</v>
      </c>
      <c r="AE891" s="337" t="s">
        <v>1775</v>
      </c>
      <c r="AF891" s="787" t="s">
        <v>1736</v>
      </c>
      <c r="AG891" s="341" t="s">
        <v>1437</v>
      </c>
      <c r="AH891" s="341" t="s">
        <v>1742</v>
      </c>
      <c r="AI891" s="341">
        <v>5000</v>
      </c>
      <c r="AJ891" s="341">
        <v>1000</v>
      </c>
      <c r="AK891" s="341">
        <v>5000</v>
      </c>
      <c r="AL891" s="336">
        <v>1.4999999999999999E-2</v>
      </c>
      <c r="AM891" s="336">
        <v>0.2</v>
      </c>
      <c r="AN891" s="647" t="s">
        <v>2152</v>
      </c>
      <c r="AO891" s="334" t="s">
        <v>1324</v>
      </c>
      <c r="AP891" s="337" t="s">
        <v>1757</v>
      </c>
      <c r="AQ891" s="343" t="s">
        <v>674</v>
      </c>
      <c r="AR891" s="336">
        <v>3.0000000000000001E-3</v>
      </c>
      <c r="AS891" s="336">
        <v>3.0000000000000001E-3</v>
      </c>
      <c r="AT891" s="336" t="s">
        <v>1418</v>
      </c>
      <c r="AX891" s="192"/>
      <c r="AY891" s="178"/>
      <c r="AZ891" s="178"/>
      <c r="BA891" s="178"/>
      <c r="BB891" s="794"/>
      <c r="BC891" s="178"/>
      <c r="BD891" s="178"/>
      <c r="BE891" s="178"/>
      <c r="BF891" s="178"/>
      <c r="BG891" s="794"/>
      <c r="BH891" s="180"/>
      <c r="BI891" s="193"/>
      <c r="BJ891" s="193"/>
      <c r="BK891" s="193"/>
      <c r="BL891" s="180"/>
      <c r="BM891" s="180"/>
      <c r="BN891" s="180"/>
      <c r="BO891" s="180"/>
      <c r="BP891" s="180"/>
      <c r="BQ891" s="180"/>
      <c r="BR891" s="180"/>
      <c r="BS891" s="180"/>
      <c r="BT891" s="181"/>
      <c r="BU891" s="182"/>
      <c r="BV891" s="183"/>
      <c r="BW891" s="179"/>
    </row>
    <row r="892" spans="2:75" customFormat="1" ht="18.75">
      <c r="B892" s="330" t="s">
        <v>228</v>
      </c>
      <c r="C892" s="331">
        <v>26243348000101</v>
      </c>
      <c r="D892" s="332" t="s">
        <v>14</v>
      </c>
      <c r="E892" s="332" t="s">
        <v>607</v>
      </c>
      <c r="F892" s="332" t="s">
        <v>1418</v>
      </c>
      <c r="G892" s="333" t="s">
        <v>1418</v>
      </c>
      <c r="H892" s="333" t="s">
        <v>34</v>
      </c>
      <c r="I892" s="333" t="s">
        <v>34</v>
      </c>
      <c r="J892" s="333" t="s">
        <v>608</v>
      </c>
      <c r="K892" s="334" t="s">
        <v>48</v>
      </c>
      <c r="L892" s="335" t="s">
        <v>1418</v>
      </c>
      <c r="M892" s="335" t="s">
        <v>34</v>
      </c>
      <c r="N892" s="334">
        <v>432814</v>
      </c>
      <c r="O892" s="334" t="s">
        <v>1321</v>
      </c>
      <c r="P892" s="338">
        <v>42756</v>
      </c>
      <c r="Q892" s="339">
        <v>142.26611299999999</v>
      </c>
      <c r="R892" s="339">
        <v>83.063780280000003</v>
      </c>
      <c r="S892" s="334">
        <v>32</v>
      </c>
      <c r="T892" s="336">
        <v>0.21011577472180742</v>
      </c>
      <c r="U892" s="647">
        <v>2.0549395139842108</v>
      </c>
      <c r="V892" s="336">
        <v>0.21371137042090016</v>
      </c>
      <c r="W892" s="647">
        <v>1.8391457333321861</v>
      </c>
      <c r="X892" s="336">
        <v>0.24866803676230753</v>
      </c>
      <c r="Y892" s="647">
        <v>1.6133219556230447</v>
      </c>
      <c r="Z892" s="336">
        <v>0.21655459474549033</v>
      </c>
      <c r="AA892" s="647">
        <v>1.1348231463821514</v>
      </c>
      <c r="AB892" s="336">
        <v>0.19682047849253578</v>
      </c>
      <c r="AC892" s="340">
        <v>0.49542576961845802</v>
      </c>
      <c r="AD892" s="813">
        <v>13396819000161</v>
      </c>
      <c r="AE892" s="337" t="s">
        <v>1855</v>
      </c>
      <c r="AF892" s="787" t="s">
        <v>1780</v>
      </c>
      <c r="AG892" s="341" t="s">
        <v>719</v>
      </c>
      <c r="AH892" s="341" t="s">
        <v>1742</v>
      </c>
      <c r="AI892" s="341">
        <v>20000</v>
      </c>
      <c r="AJ892" s="341">
        <v>10000</v>
      </c>
      <c r="AK892" s="341">
        <v>20000</v>
      </c>
      <c r="AL892" s="336">
        <v>1.9599999999999999E-2</v>
      </c>
      <c r="AM892" s="336">
        <v>0.2</v>
      </c>
      <c r="AN892" s="647" t="s">
        <v>2185</v>
      </c>
      <c r="AO892" s="334" t="s">
        <v>1324</v>
      </c>
      <c r="AP892" s="337" t="s">
        <v>1739</v>
      </c>
      <c r="AQ892" s="343" t="s">
        <v>659</v>
      </c>
      <c r="AR892" s="336">
        <v>4.8937499999999997E-3</v>
      </c>
      <c r="AS892" s="336">
        <v>4.8937499999999997E-3</v>
      </c>
      <c r="AT892" s="336" t="s">
        <v>1418</v>
      </c>
      <c r="AX892" s="192"/>
      <c r="AY892" s="178"/>
      <c r="AZ892" s="178"/>
      <c r="BA892" s="178"/>
      <c r="BB892" s="794"/>
      <c r="BC892" s="178"/>
      <c r="BD892" s="178"/>
      <c r="BE892" s="178"/>
      <c r="BF892" s="178"/>
      <c r="BG892" s="794"/>
      <c r="BH892" s="180"/>
      <c r="BI892" s="193"/>
      <c r="BJ892" s="193"/>
      <c r="BK892" s="193"/>
      <c r="BL892" s="180"/>
      <c r="BM892" s="180"/>
      <c r="BN892" s="180"/>
      <c r="BO892" s="180"/>
      <c r="BP892" s="180"/>
      <c r="BQ892" s="180"/>
      <c r="BR892" s="180"/>
      <c r="BS892" s="180"/>
      <c r="BT892" s="181"/>
      <c r="BU892" s="182"/>
      <c r="BV892" s="183"/>
      <c r="BW892" s="179"/>
    </row>
    <row r="893" spans="2:75" customFormat="1" ht="18.75">
      <c r="B893" s="330" t="s">
        <v>231</v>
      </c>
      <c r="C893" s="331">
        <v>17554200000199</v>
      </c>
      <c r="D893" s="332" t="s">
        <v>14</v>
      </c>
      <c r="E893" s="332" t="s">
        <v>614</v>
      </c>
      <c r="F893" s="332" t="s">
        <v>1418</v>
      </c>
      <c r="G893" s="333" t="s">
        <v>1418</v>
      </c>
      <c r="H893" s="333" t="s">
        <v>865</v>
      </c>
      <c r="I893" s="333" t="s">
        <v>34</v>
      </c>
      <c r="J893" s="333" t="s">
        <v>608</v>
      </c>
      <c r="K893" s="334" t="s">
        <v>48</v>
      </c>
      <c r="L893" s="335" t="s">
        <v>1418</v>
      </c>
      <c r="M893" s="335" t="s">
        <v>34</v>
      </c>
      <c r="N893" s="334">
        <v>337250</v>
      </c>
      <c r="O893" s="334" t="s">
        <v>1321</v>
      </c>
      <c r="P893" s="338">
        <v>41416</v>
      </c>
      <c r="Q893" s="339">
        <v>207.69271000000001</v>
      </c>
      <c r="R893" s="339">
        <v>215.05880171428569</v>
      </c>
      <c r="S893" s="334">
        <v>32</v>
      </c>
      <c r="T893" s="336">
        <v>0.22501599190575416</v>
      </c>
      <c r="U893" s="647">
        <v>2.2006641512646734</v>
      </c>
      <c r="V893" s="336">
        <v>0.26252877328485513</v>
      </c>
      <c r="W893" s="647">
        <v>2.2592558941194985</v>
      </c>
      <c r="X893" s="336">
        <v>0.41307540623598471</v>
      </c>
      <c r="Y893" s="647">
        <v>2.6799729908409251</v>
      </c>
      <c r="Z893" s="336">
        <v>0.34816447992100441</v>
      </c>
      <c r="AA893" s="647">
        <v>1.824505783526847</v>
      </c>
      <c r="AB893" s="336">
        <v>0.15055607196717283</v>
      </c>
      <c r="AC893" s="340">
        <v>0.97191257706097578</v>
      </c>
      <c r="AD893" s="813">
        <v>17554210000124</v>
      </c>
      <c r="AE893" s="337" t="s">
        <v>1855</v>
      </c>
      <c r="AF893" s="787" t="s">
        <v>1780</v>
      </c>
      <c r="AG893" s="341" t="s">
        <v>719</v>
      </c>
      <c r="AH893" s="341" t="s">
        <v>1742</v>
      </c>
      <c r="AI893" s="341">
        <v>20000</v>
      </c>
      <c r="AJ893" s="341">
        <v>10000</v>
      </c>
      <c r="AK893" s="341">
        <v>30000</v>
      </c>
      <c r="AL893" s="336">
        <v>1.9599999999999999E-2</v>
      </c>
      <c r="AM893" s="336">
        <v>0.2</v>
      </c>
      <c r="AN893" s="647" t="s">
        <v>2147</v>
      </c>
      <c r="AO893" s="334" t="s">
        <v>1324</v>
      </c>
      <c r="AP893" s="337" t="s">
        <v>1757</v>
      </c>
      <c r="AQ893" s="343" t="s">
        <v>668</v>
      </c>
      <c r="AR893" s="336">
        <v>4.8937499999999997E-3</v>
      </c>
      <c r="AS893" s="336">
        <v>4.8937499999999997E-3</v>
      </c>
      <c r="AT893" s="336" t="s">
        <v>1418</v>
      </c>
      <c r="AX893" s="192"/>
      <c r="AY893" s="178"/>
      <c r="AZ893" s="178"/>
      <c r="BA893" s="178"/>
      <c r="BB893" s="794"/>
      <c r="BC893" s="178"/>
      <c r="BD893" s="178"/>
      <c r="BE893" s="178"/>
      <c r="BF893" s="178"/>
      <c r="BG893" s="794"/>
      <c r="BH893" s="180"/>
      <c r="BI893" s="193"/>
      <c r="BJ893" s="193"/>
      <c r="BK893" s="193"/>
      <c r="BL893" s="180"/>
      <c r="BM893" s="180"/>
      <c r="BN893" s="180"/>
      <c r="BO893" s="180"/>
      <c r="BP893" s="180"/>
      <c r="BQ893" s="180"/>
      <c r="BR893" s="180"/>
      <c r="BS893" s="180"/>
      <c r="BT893" s="181"/>
      <c r="BU893" s="182"/>
      <c r="BV893" s="183"/>
      <c r="BW893" s="179"/>
    </row>
    <row r="894" spans="2:75" customFormat="1" ht="18.75">
      <c r="B894" s="330" t="s">
        <v>557</v>
      </c>
      <c r="C894" s="331">
        <v>35646163000120</v>
      </c>
      <c r="D894" s="332" t="s">
        <v>14</v>
      </c>
      <c r="E894" s="332" t="s">
        <v>607</v>
      </c>
      <c r="F894" s="332" t="s">
        <v>1418</v>
      </c>
      <c r="G894" s="333" t="s">
        <v>1418</v>
      </c>
      <c r="H894" s="333" t="s">
        <v>34</v>
      </c>
      <c r="I894" s="333" t="s">
        <v>34</v>
      </c>
      <c r="J894" s="333" t="s">
        <v>608</v>
      </c>
      <c r="K894" s="334" t="s">
        <v>48</v>
      </c>
      <c r="L894" s="335" t="s">
        <v>1418</v>
      </c>
      <c r="M894" s="335" t="s">
        <v>34</v>
      </c>
      <c r="N894" s="334">
        <v>518204</v>
      </c>
      <c r="O894" s="334" t="s">
        <v>1321</v>
      </c>
      <c r="P894" s="338">
        <v>43828</v>
      </c>
      <c r="Q894" s="339">
        <v>6.5875846100000004</v>
      </c>
      <c r="R894" s="339">
        <v>9.9094658572222283</v>
      </c>
      <c r="S894" s="334">
        <v>32</v>
      </c>
      <c r="T894" s="336">
        <v>-7.2769880303760526E-2</v>
      </c>
      <c r="U894" s="647">
        <v>-0.71169193584863522</v>
      </c>
      <c r="V894" s="336">
        <v>-0.12292443885269067</v>
      </c>
      <c r="W894" s="647">
        <v>-1.0578564762039908</v>
      </c>
      <c r="X894" s="336">
        <v>-0.22460460667111604</v>
      </c>
      <c r="Y894" s="647">
        <v>-1.4572019307127744</v>
      </c>
      <c r="Z894" s="336"/>
      <c r="AA894" s="647"/>
      <c r="AB894" s="336">
        <v>0.2801686496755823</v>
      </c>
      <c r="AC894" s="340">
        <v>-0.85350688778578854</v>
      </c>
      <c r="AD894" s="813">
        <v>35646113000143</v>
      </c>
      <c r="AE894" s="337" t="s">
        <v>1882</v>
      </c>
      <c r="AF894" s="787" t="s">
        <v>1755</v>
      </c>
      <c r="AG894" s="341" t="s">
        <v>1436</v>
      </c>
      <c r="AH894" s="341" t="s">
        <v>1737</v>
      </c>
      <c r="AI894" s="341">
        <v>5000</v>
      </c>
      <c r="AJ894" s="341">
        <v>1000</v>
      </c>
      <c r="AK894" s="341">
        <v>1000</v>
      </c>
      <c r="AL894" s="336">
        <v>1.34E-2</v>
      </c>
      <c r="AM894" s="336">
        <v>0.2</v>
      </c>
      <c r="AN894" s="647" t="s">
        <v>636</v>
      </c>
      <c r="AO894" s="334" t="s">
        <v>1324</v>
      </c>
      <c r="AP894" s="337" t="s">
        <v>1739</v>
      </c>
      <c r="AQ894" s="343" t="s">
        <v>659</v>
      </c>
      <c r="AR894" s="336">
        <v>4.0003466666666699E-3</v>
      </c>
      <c r="AS894" s="336">
        <v>4.0003466666666699E-3</v>
      </c>
      <c r="AT894" s="336" t="s">
        <v>1418</v>
      </c>
      <c r="AX894" s="192"/>
      <c r="AY894" s="178"/>
      <c r="AZ894" s="178"/>
      <c r="BA894" s="178"/>
      <c r="BB894" s="794"/>
      <c r="BC894" s="178"/>
      <c r="BD894" s="178"/>
      <c r="BE894" s="178"/>
      <c r="BF894" s="178"/>
      <c r="BG894" s="794"/>
      <c r="BH894" s="180"/>
      <c r="BI894" s="193"/>
      <c r="BJ894" s="193"/>
      <c r="BK894" s="193"/>
      <c r="BL894" s="180"/>
      <c r="BM894" s="180"/>
      <c r="BN894" s="180"/>
      <c r="BO894" s="180"/>
      <c r="BP894" s="180"/>
      <c r="BQ894" s="180"/>
      <c r="BR894" s="180"/>
      <c r="BS894" s="180"/>
      <c r="BT894" s="181"/>
      <c r="BU894" s="182"/>
      <c r="BV894" s="183"/>
      <c r="BW894" s="179"/>
    </row>
    <row r="895" spans="2:75" customFormat="1" ht="18.75">
      <c r="B895" s="330" t="s">
        <v>235</v>
      </c>
      <c r="C895" s="331">
        <v>17335646000122</v>
      </c>
      <c r="D895" s="332" t="s">
        <v>14</v>
      </c>
      <c r="E895" s="332" t="s">
        <v>607</v>
      </c>
      <c r="F895" s="332" t="s">
        <v>1418</v>
      </c>
      <c r="G895" s="333" t="s">
        <v>1418</v>
      </c>
      <c r="H895" s="333" t="s">
        <v>34</v>
      </c>
      <c r="I895" s="333" t="s">
        <v>34</v>
      </c>
      <c r="J895" s="333" t="s">
        <v>608</v>
      </c>
      <c r="K895" s="334" t="s">
        <v>48</v>
      </c>
      <c r="L895" s="335" t="s">
        <v>1418</v>
      </c>
      <c r="M895" s="335" t="s">
        <v>34</v>
      </c>
      <c r="N895" s="334">
        <v>325325</v>
      </c>
      <c r="O895" s="334" t="s">
        <v>1321</v>
      </c>
      <c r="P895" s="338">
        <v>41273</v>
      </c>
      <c r="Q895" s="339">
        <v>581.81915200000003</v>
      </c>
      <c r="R895" s="339">
        <v>754.79849114682509</v>
      </c>
      <c r="S895" s="334">
        <v>32</v>
      </c>
      <c r="T895" s="336">
        <v>-3.9389063044666273E-2</v>
      </c>
      <c r="U895" s="647">
        <v>-0.38522639328944758</v>
      </c>
      <c r="V895" s="336">
        <v>-9.4396142879239586E-2</v>
      </c>
      <c r="W895" s="647">
        <v>-0.8123492122924999</v>
      </c>
      <c r="X895" s="336">
        <v>-0.17312648828875232</v>
      </c>
      <c r="Y895" s="647">
        <v>-1.1232194064536765</v>
      </c>
      <c r="Z895" s="336">
        <v>-8.9041079803935386E-2</v>
      </c>
      <c r="AA895" s="647">
        <v>-0.46660694712629941</v>
      </c>
      <c r="AB895" s="336">
        <v>0.27874477170123796</v>
      </c>
      <c r="AC895" s="340">
        <v>-0.75552117078638192</v>
      </c>
      <c r="AD895" s="813">
        <v>17335645000188</v>
      </c>
      <c r="AE895" s="337" t="s">
        <v>1882</v>
      </c>
      <c r="AF895" s="787" t="s">
        <v>1755</v>
      </c>
      <c r="AG895" s="341" t="s">
        <v>1436</v>
      </c>
      <c r="AH895" s="341" t="s">
        <v>1742</v>
      </c>
      <c r="AI895" s="341">
        <v>5000</v>
      </c>
      <c r="AJ895" s="341">
        <v>1000</v>
      </c>
      <c r="AK895" s="341">
        <v>1000</v>
      </c>
      <c r="AL895" s="336">
        <v>1.34E-2</v>
      </c>
      <c r="AM895" s="336">
        <v>0.2</v>
      </c>
      <c r="AN895" s="647" t="s">
        <v>2185</v>
      </c>
      <c r="AO895" s="334" t="s">
        <v>1324</v>
      </c>
      <c r="AP895" s="337" t="s">
        <v>1739</v>
      </c>
      <c r="AQ895" s="343" t="s">
        <v>659</v>
      </c>
      <c r="AR895" s="336">
        <v>4.6899999999999997E-3</v>
      </c>
      <c r="AS895" s="336">
        <v>4.6899999999999997E-3</v>
      </c>
      <c r="AT895" s="336" t="s">
        <v>1418</v>
      </c>
      <c r="AX895" s="192"/>
      <c r="AY895" s="178"/>
      <c r="AZ895" s="178"/>
      <c r="BA895" s="178"/>
      <c r="BB895" s="794"/>
      <c r="BC895" s="178"/>
      <c r="BD895" s="178"/>
      <c r="BE895" s="178"/>
      <c r="BF895" s="178"/>
      <c r="BG895" s="794"/>
      <c r="BH895" s="180"/>
      <c r="BI895" s="193"/>
      <c r="BJ895" s="193"/>
      <c r="BK895" s="193"/>
      <c r="BL895" s="180"/>
      <c r="BM895" s="180"/>
      <c r="BN895" s="180"/>
      <c r="BO895" s="180"/>
      <c r="BP895" s="180"/>
      <c r="BQ895" s="180"/>
      <c r="BR895" s="180"/>
      <c r="BS895" s="180"/>
      <c r="BT895" s="181"/>
      <c r="BU895" s="182"/>
      <c r="BV895" s="183"/>
      <c r="BW895" s="179"/>
    </row>
    <row r="896" spans="2:75" customFormat="1" ht="18.75">
      <c r="B896" s="330" t="s">
        <v>1006</v>
      </c>
      <c r="C896" s="331">
        <v>19628842000110</v>
      </c>
      <c r="D896" s="332" t="s">
        <v>14</v>
      </c>
      <c r="E896" s="332" t="s">
        <v>614</v>
      </c>
      <c r="F896" s="332" t="s">
        <v>1418</v>
      </c>
      <c r="G896" s="333" t="s">
        <v>1418</v>
      </c>
      <c r="H896" s="333" t="s">
        <v>1338</v>
      </c>
      <c r="I896" s="333" t="s">
        <v>34</v>
      </c>
      <c r="J896" s="333" t="s">
        <v>611</v>
      </c>
      <c r="K896" s="334" t="s">
        <v>48</v>
      </c>
      <c r="L896" s="335" t="s">
        <v>1418</v>
      </c>
      <c r="M896" s="335" t="s">
        <v>34</v>
      </c>
      <c r="N896" s="334">
        <v>374296</v>
      </c>
      <c r="O896" s="334" t="s">
        <v>1321</v>
      </c>
      <c r="P896" s="338">
        <v>41727</v>
      </c>
      <c r="Q896" s="339">
        <v>164.17334399999999</v>
      </c>
      <c r="R896" s="339">
        <v>174.01283491566261</v>
      </c>
      <c r="S896" s="334">
        <v>32</v>
      </c>
      <c r="T896" s="336">
        <v>-4.0015441616457093E-2</v>
      </c>
      <c r="U896" s="647">
        <v>-0.39135239729647736</v>
      </c>
      <c r="V896" s="336">
        <v>-6.6838016634657715E-2</v>
      </c>
      <c r="W896" s="647">
        <v>-0.5751909824728485</v>
      </c>
      <c r="X896" s="336">
        <v>-5.8037566218409609E-2</v>
      </c>
      <c r="Y896" s="647">
        <v>-0.37653926515930591</v>
      </c>
      <c r="Z896" s="336">
        <v>4.9501417947280135E-2</v>
      </c>
      <c r="AA896" s="647">
        <v>0.25940504717219898</v>
      </c>
      <c r="AB896" s="336">
        <v>0.24291680119946565</v>
      </c>
      <c r="AC896" s="340">
        <v>-0.75350675259148281</v>
      </c>
      <c r="AD896" s="813">
        <v>19601993000185</v>
      </c>
      <c r="AE896" s="337" t="s">
        <v>1908</v>
      </c>
      <c r="AF896" s="787" t="s">
        <v>1736</v>
      </c>
      <c r="AG896" s="341" t="s">
        <v>1437</v>
      </c>
      <c r="AH896" s="341" t="s">
        <v>1737</v>
      </c>
      <c r="AI896" s="341">
        <v>20000</v>
      </c>
      <c r="AJ896" s="341">
        <v>10000</v>
      </c>
      <c r="AK896" s="341">
        <v>20000</v>
      </c>
      <c r="AL896" s="336">
        <v>0.02</v>
      </c>
      <c r="AM896" s="336">
        <v>0.2</v>
      </c>
      <c r="AN896" s="647" t="s">
        <v>666</v>
      </c>
      <c r="AO896" s="334" t="s">
        <v>1324</v>
      </c>
      <c r="AP896" s="337" t="s">
        <v>1739</v>
      </c>
      <c r="AQ896" s="343" t="s">
        <v>659</v>
      </c>
      <c r="AR896" s="336">
        <v>5.3333333333333297E-3</v>
      </c>
      <c r="AS896" s="336">
        <v>5.3333333333333297E-3</v>
      </c>
      <c r="AT896" s="336" t="s">
        <v>1418</v>
      </c>
      <c r="AX896" s="192"/>
      <c r="AY896" s="178"/>
      <c r="AZ896" s="178"/>
      <c r="BA896" s="178"/>
      <c r="BB896" s="794"/>
      <c r="BC896" s="178"/>
      <c r="BD896" s="178"/>
      <c r="BE896" s="178"/>
      <c r="BF896" s="178"/>
      <c r="BG896" s="794"/>
      <c r="BH896" s="180"/>
      <c r="BI896" s="193"/>
      <c r="BJ896" s="193"/>
      <c r="BK896" s="193"/>
      <c r="BL896" s="180"/>
      <c r="BM896" s="180"/>
      <c r="BN896" s="180"/>
      <c r="BO896" s="180"/>
      <c r="BP896" s="180"/>
      <c r="BQ896" s="180"/>
      <c r="BR896" s="180"/>
      <c r="BS896" s="180"/>
      <c r="BT896" s="181"/>
      <c r="BU896" s="182"/>
      <c r="BV896" s="183"/>
      <c r="BW896" s="179"/>
    </row>
    <row r="897" spans="2:75" customFormat="1" ht="18.75">
      <c r="B897" s="330" t="s">
        <v>1011</v>
      </c>
      <c r="C897" s="331">
        <v>13106980000153</v>
      </c>
      <c r="D897" s="332" t="s">
        <v>14</v>
      </c>
      <c r="E897" s="332" t="s">
        <v>607</v>
      </c>
      <c r="F897" s="332" t="s">
        <v>1418</v>
      </c>
      <c r="G897" s="333" t="s">
        <v>1418</v>
      </c>
      <c r="H897" s="333" t="s">
        <v>34</v>
      </c>
      <c r="I897" s="333" t="s">
        <v>34</v>
      </c>
      <c r="J897" s="333" t="s">
        <v>608</v>
      </c>
      <c r="K897" s="334" t="s">
        <v>48</v>
      </c>
      <c r="L897" s="335" t="s">
        <v>1418</v>
      </c>
      <c r="M897" s="335" t="s">
        <v>1415</v>
      </c>
      <c r="N897" s="334">
        <v>271012</v>
      </c>
      <c r="O897" s="334" t="s">
        <v>1321</v>
      </c>
      <c r="P897" s="338">
        <v>40635</v>
      </c>
      <c r="Q897" s="339">
        <v>120.844722</v>
      </c>
      <c r="R897" s="339">
        <v>123.15186939442236</v>
      </c>
      <c r="S897" s="334">
        <v>32</v>
      </c>
      <c r="T897" s="336">
        <v>7.086219430640317E-2</v>
      </c>
      <c r="U897" s="647">
        <v>0.6930347010863509</v>
      </c>
      <c r="V897" s="336">
        <v>3.7478596955069499E-2</v>
      </c>
      <c r="W897" s="647">
        <v>0.32253127919885249</v>
      </c>
      <c r="X897" s="336">
        <v>4.9865292974873299E-2</v>
      </c>
      <c r="Y897" s="647">
        <v>0.32351874823717947</v>
      </c>
      <c r="Z897" s="336">
        <v>0.20386390336647464</v>
      </c>
      <c r="AA897" s="647">
        <v>1.0683194070483115</v>
      </c>
      <c r="AB897" s="336">
        <v>0.23475052919985617</v>
      </c>
      <c r="AC897" s="340">
        <v>-0.33534679005972268</v>
      </c>
      <c r="AD897" s="813">
        <v>13136966000100</v>
      </c>
      <c r="AE897" s="337" t="s">
        <v>1767</v>
      </c>
      <c r="AF897" s="787" t="s">
        <v>1736</v>
      </c>
      <c r="AG897" s="341" t="s">
        <v>1437</v>
      </c>
      <c r="AH897" s="341" t="s">
        <v>1737</v>
      </c>
      <c r="AI897" s="341">
        <v>100000</v>
      </c>
      <c r="AJ897" s="341">
        <v>50000</v>
      </c>
      <c r="AK897" s="341">
        <v>100000</v>
      </c>
      <c r="AL897" s="336">
        <v>1.8500000000000003E-2</v>
      </c>
      <c r="AM897" s="336">
        <v>0.2</v>
      </c>
      <c r="AN897" s="647" t="s">
        <v>2166</v>
      </c>
      <c r="AO897" s="334" t="s">
        <v>1324</v>
      </c>
      <c r="AP897" s="337" t="s">
        <v>1739</v>
      </c>
      <c r="AQ897" s="343" t="s">
        <v>659</v>
      </c>
      <c r="AR897" s="336">
        <v>2.46666666666667E-3</v>
      </c>
      <c r="AS897" s="336">
        <v>2.46666666666667E-3</v>
      </c>
      <c r="AT897" s="336" t="s">
        <v>1418</v>
      </c>
      <c r="AX897" s="192"/>
      <c r="AY897" s="178"/>
      <c r="AZ897" s="178"/>
      <c r="BA897" s="178"/>
      <c r="BB897" s="794"/>
      <c r="BC897" s="178"/>
      <c r="BD897" s="178"/>
      <c r="BE897" s="178"/>
      <c r="BF897" s="178"/>
      <c r="BG897" s="794"/>
      <c r="BH897" s="180"/>
      <c r="BI897" s="193"/>
      <c r="BJ897" s="193"/>
      <c r="BK897" s="193"/>
      <c r="BL897" s="180"/>
      <c r="BM897" s="180"/>
      <c r="BN897" s="180"/>
      <c r="BO897" s="180"/>
      <c r="BP897" s="180"/>
      <c r="BQ897" s="180"/>
      <c r="BR897" s="180"/>
      <c r="BS897" s="180"/>
      <c r="BT897" s="181"/>
      <c r="BU897" s="182"/>
      <c r="BV897" s="183"/>
      <c r="BW897" s="179"/>
    </row>
    <row r="898" spans="2:75" customFormat="1" ht="18.75">
      <c r="B898" s="330" t="s">
        <v>245</v>
      </c>
      <c r="C898" s="331">
        <v>35956906000169</v>
      </c>
      <c r="D898" s="332" t="s">
        <v>14</v>
      </c>
      <c r="E898" s="332" t="s">
        <v>607</v>
      </c>
      <c r="F898" s="332" t="s">
        <v>1418</v>
      </c>
      <c r="G898" s="333" t="s">
        <v>1418</v>
      </c>
      <c r="H898" s="333" t="s">
        <v>34</v>
      </c>
      <c r="I898" s="333" t="s">
        <v>34</v>
      </c>
      <c r="J898" s="333" t="s">
        <v>608</v>
      </c>
      <c r="K898" s="334" t="s">
        <v>48</v>
      </c>
      <c r="L898" s="335" t="s">
        <v>1418</v>
      </c>
      <c r="M898" s="335" t="s">
        <v>1415</v>
      </c>
      <c r="N898" s="334">
        <v>535818</v>
      </c>
      <c r="O898" s="334" t="s">
        <v>1321</v>
      </c>
      <c r="P898" s="338">
        <v>43959</v>
      </c>
      <c r="Q898" s="339">
        <v>14.06099268</v>
      </c>
      <c r="R898" s="339">
        <v>23.620068244979922</v>
      </c>
      <c r="S898" s="334">
        <v>32</v>
      </c>
      <c r="T898" s="336">
        <v>3.6044140495294918E-2</v>
      </c>
      <c r="U898" s="647">
        <v>0.35251293554444657</v>
      </c>
      <c r="V898" s="336">
        <v>-4.3559597154902985E-3</v>
      </c>
      <c r="W898" s="647">
        <v>-3.7486282126837162E-2</v>
      </c>
      <c r="X898" s="336">
        <v>-9.0673913332089962E-3</v>
      </c>
      <c r="Y898" s="647">
        <v>-5.8827912539781445E-2</v>
      </c>
      <c r="Z898" s="336"/>
      <c r="AA898" s="647"/>
      <c r="AB898" s="336">
        <v>0.23479973978149579</v>
      </c>
      <c r="AC898" s="340">
        <v>-0.51344772875277989</v>
      </c>
      <c r="AD898" s="813">
        <v>35400868000163</v>
      </c>
      <c r="AE898" s="337" t="s">
        <v>1767</v>
      </c>
      <c r="AF898" s="787" t="s">
        <v>1736</v>
      </c>
      <c r="AG898" s="341" t="s">
        <v>1437</v>
      </c>
      <c r="AH898" s="341" t="s">
        <v>1737</v>
      </c>
      <c r="AI898" s="341">
        <v>100000</v>
      </c>
      <c r="AJ898" s="341">
        <v>50000</v>
      </c>
      <c r="AK898" s="341">
        <v>100000</v>
      </c>
      <c r="AL898" s="336">
        <v>1.8500000000000003E-2</v>
      </c>
      <c r="AM898" s="336">
        <v>0.2</v>
      </c>
      <c r="AN898" s="647" t="s">
        <v>34</v>
      </c>
      <c r="AO898" s="334" t="s">
        <v>1324</v>
      </c>
      <c r="AP898" s="337" t="s">
        <v>1739</v>
      </c>
      <c r="AQ898" s="343" t="s">
        <v>682</v>
      </c>
      <c r="AR898" s="336">
        <v>2.46666666666667E-3</v>
      </c>
      <c r="AS898" s="336">
        <v>2.46666666666667E-3</v>
      </c>
      <c r="AT898" s="336" t="s">
        <v>1418</v>
      </c>
      <c r="AX898" s="192"/>
      <c r="AY898" s="178"/>
      <c r="AZ898" s="178"/>
      <c r="BA898" s="178"/>
      <c r="BB898" s="794"/>
      <c r="BC898" s="178"/>
      <c r="BD898" s="178"/>
      <c r="BE898" s="178"/>
      <c r="BF898" s="178"/>
      <c r="BG898" s="794"/>
      <c r="BH898" s="180"/>
      <c r="BI898" s="193"/>
      <c r="BJ898" s="193"/>
      <c r="BK898" s="193"/>
      <c r="BL898" s="180"/>
      <c r="BM898" s="180"/>
      <c r="BN898" s="180"/>
      <c r="BO898" s="180"/>
      <c r="BP898" s="180"/>
      <c r="BQ898" s="180"/>
      <c r="BR898" s="180"/>
      <c r="BS898" s="180"/>
      <c r="BT898" s="181"/>
      <c r="BU898" s="182"/>
      <c r="BV898" s="183"/>
      <c r="BW898" s="179"/>
    </row>
    <row r="899" spans="2:75" customFormat="1" ht="18.75">
      <c r="B899" s="330" t="s">
        <v>1012</v>
      </c>
      <c r="C899" s="331">
        <v>37888003000113</v>
      </c>
      <c r="D899" s="332" t="s">
        <v>14</v>
      </c>
      <c r="E899" s="332" t="s">
        <v>607</v>
      </c>
      <c r="F899" s="332" t="s">
        <v>1418</v>
      </c>
      <c r="G899" s="333" t="s">
        <v>1418</v>
      </c>
      <c r="H899" s="333" t="s">
        <v>34</v>
      </c>
      <c r="I899" s="333" t="s">
        <v>34</v>
      </c>
      <c r="J899" s="333" t="s">
        <v>608</v>
      </c>
      <c r="K899" s="334" t="s">
        <v>48</v>
      </c>
      <c r="L899" s="335" t="s">
        <v>1418</v>
      </c>
      <c r="M899" s="335" t="s">
        <v>1415</v>
      </c>
      <c r="N899" s="334">
        <v>552704</v>
      </c>
      <c r="O899" s="334" t="s">
        <v>1321</v>
      </c>
      <c r="P899" s="338">
        <v>44097</v>
      </c>
      <c r="Q899" s="339">
        <v>3.2962452</v>
      </c>
      <c r="R899" s="339">
        <v>3.4010939953815265</v>
      </c>
      <c r="S899" s="334">
        <v>32</v>
      </c>
      <c r="T899" s="336">
        <v>2.6624215663854534E-2</v>
      </c>
      <c r="U899" s="647">
        <v>0.26038574623409133</v>
      </c>
      <c r="V899" s="336">
        <v>-1.4428644349709918E-2</v>
      </c>
      <c r="W899" s="647">
        <v>-0.12416924584440077</v>
      </c>
      <c r="X899" s="336">
        <v>-6.4367683067388048E-2</v>
      </c>
      <c r="Y899" s="647">
        <v>-0.41760814006210673</v>
      </c>
      <c r="Z899" s="336"/>
      <c r="AA899" s="647"/>
      <c r="AB899" s="336">
        <v>0.23534116958772255</v>
      </c>
      <c r="AC899" s="340">
        <v>-0.55506683325154671</v>
      </c>
      <c r="AD899" s="813">
        <v>36352709000101</v>
      </c>
      <c r="AE899" s="337" t="s">
        <v>1767</v>
      </c>
      <c r="AF899" s="787" t="s">
        <v>1736</v>
      </c>
      <c r="AG899" s="341" t="s">
        <v>1437</v>
      </c>
      <c r="AH899" s="341" t="s">
        <v>1742</v>
      </c>
      <c r="AI899" s="341">
        <v>100000</v>
      </c>
      <c r="AJ899" s="341">
        <v>50000</v>
      </c>
      <c r="AK899" s="341">
        <v>100000</v>
      </c>
      <c r="AL899" s="336">
        <v>2.2499999999999999E-2</v>
      </c>
      <c r="AM899" s="336">
        <v>0.2</v>
      </c>
      <c r="AN899" s="647" t="s">
        <v>34</v>
      </c>
      <c r="AO899" s="334" t="s">
        <v>1324</v>
      </c>
      <c r="AP899" s="337" t="s">
        <v>1739</v>
      </c>
      <c r="AQ899" s="343" t="s">
        <v>682</v>
      </c>
      <c r="AR899" s="336">
        <v>2.46666666666667E-3</v>
      </c>
      <c r="AS899" s="336">
        <v>2.46666666666667E-3</v>
      </c>
      <c r="AT899" s="336" t="s">
        <v>1418</v>
      </c>
      <c r="AX899" s="192"/>
      <c r="AY899" s="178"/>
      <c r="AZ899" s="178"/>
      <c r="BA899" s="178"/>
      <c r="BB899" s="794"/>
      <c r="BC899" s="178"/>
      <c r="BD899" s="178"/>
      <c r="BE899" s="178"/>
      <c r="BF899" s="178"/>
      <c r="BG899" s="794"/>
      <c r="BH899" s="180"/>
      <c r="BI899" s="193"/>
      <c r="BJ899" s="193"/>
      <c r="BK899" s="193"/>
      <c r="BL899" s="180"/>
      <c r="BM899" s="180"/>
      <c r="BN899" s="180"/>
      <c r="BO899" s="180"/>
      <c r="BP899" s="180"/>
      <c r="BQ899" s="180"/>
      <c r="BR899" s="180"/>
      <c r="BS899" s="180"/>
      <c r="BT899" s="181"/>
      <c r="BU899" s="182"/>
      <c r="BV899" s="183"/>
      <c r="BW899" s="179"/>
    </row>
    <row r="900" spans="2:75" customFormat="1" ht="18.75">
      <c r="B900" s="330" t="s">
        <v>1014</v>
      </c>
      <c r="C900" s="331">
        <v>11175745000108</v>
      </c>
      <c r="D900" s="332" t="s">
        <v>14</v>
      </c>
      <c r="E900" s="332" t="s">
        <v>607</v>
      </c>
      <c r="F900" s="332" t="s">
        <v>1418</v>
      </c>
      <c r="G900" s="333" t="s">
        <v>1418</v>
      </c>
      <c r="H900" s="333" t="s">
        <v>34</v>
      </c>
      <c r="I900" s="333" t="s">
        <v>34</v>
      </c>
      <c r="J900" s="333" t="s">
        <v>608</v>
      </c>
      <c r="K900" s="334" t="s">
        <v>48</v>
      </c>
      <c r="L900" s="335" t="s">
        <v>1418</v>
      </c>
      <c r="M900" s="335" t="s">
        <v>34</v>
      </c>
      <c r="N900" s="334">
        <v>249181</v>
      </c>
      <c r="O900" s="334" t="s">
        <v>1321</v>
      </c>
      <c r="P900" s="338">
        <v>40325</v>
      </c>
      <c r="Q900" s="339">
        <v>26.986711</v>
      </c>
      <c r="R900" s="339">
        <v>59.438208376000013</v>
      </c>
      <c r="S900" s="334">
        <v>32</v>
      </c>
      <c r="T900" s="336">
        <v>1.9633081412961273E-2</v>
      </c>
      <c r="U900" s="647">
        <v>0.19201221245848607</v>
      </c>
      <c r="V900" s="336">
        <v>-2.0025581301349904E-2</v>
      </c>
      <c r="W900" s="647">
        <v>-0.17233506263769977</v>
      </c>
      <c r="X900" s="336">
        <v>-6.7958151633207065E-2</v>
      </c>
      <c r="Y900" s="647">
        <v>-0.44090257646668218</v>
      </c>
      <c r="Z900" s="336">
        <v>-3.2202445695009851E-3</v>
      </c>
      <c r="AA900" s="647">
        <v>-1.6875227601501844E-2</v>
      </c>
      <c r="AB900" s="336">
        <v>0.24952907641572442</v>
      </c>
      <c r="AC900" s="340">
        <v>-0.54593643612679932</v>
      </c>
      <c r="AD900" s="813">
        <v>0</v>
      </c>
      <c r="AE900" s="337" t="s">
        <v>1767</v>
      </c>
      <c r="AF900" s="787" t="s">
        <v>1736</v>
      </c>
      <c r="AG900" s="341" t="s">
        <v>1437</v>
      </c>
      <c r="AH900" s="341" t="s">
        <v>1742</v>
      </c>
      <c r="AI900" s="341">
        <v>100000</v>
      </c>
      <c r="AJ900" s="341">
        <v>50000</v>
      </c>
      <c r="AK900" s="341">
        <v>100000</v>
      </c>
      <c r="AL900" s="336">
        <v>2.75E-2</v>
      </c>
      <c r="AM900" s="336">
        <v>0</v>
      </c>
      <c r="AN900" s="647" t="s">
        <v>34</v>
      </c>
      <c r="AO900" s="334" t="s">
        <v>1324</v>
      </c>
      <c r="AP900" s="337" t="s">
        <v>1739</v>
      </c>
      <c r="AQ900" s="343" t="s">
        <v>659</v>
      </c>
      <c r="AR900" s="336">
        <v>5.4999999999999997E-3</v>
      </c>
      <c r="AS900" s="336">
        <v>5.4999999999999997E-3</v>
      </c>
      <c r="AT900" s="336" t="s">
        <v>1418</v>
      </c>
      <c r="AX900" s="192"/>
      <c r="AY900" s="178"/>
      <c r="AZ900" s="178"/>
      <c r="BA900" s="178"/>
      <c r="BB900" s="794"/>
      <c r="BC900" s="178"/>
      <c r="BD900" s="178"/>
      <c r="BE900" s="178"/>
      <c r="BF900" s="178"/>
      <c r="BG900" s="794"/>
      <c r="BH900" s="180"/>
      <c r="BI900" s="193"/>
      <c r="BJ900" s="193"/>
      <c r="BK900" s="193"/>
      <c r="BL900" s="180"/>
      <c r="BM900" s="180"/>
      <c r="BN900" s="180"/>
      <c r="BO900" s="180"/>
      <c r="BP900" s="180"/>
      <c r="BQ900" s="180"/>
      <c r="BR900" s="180"/>
      <c r="BS900" s="180"/>
      <c r="BT900" s="181"/>
      <c r="BU900" s="182"/>
      <c r="BV900" s="183"/>
      <c r="BW900" s="179"/>
    </row>
    <row r="901" spans="2:75" customFormat="1" ht="18.75">
      <c r="B901" s="330" t="s">
        <v>1030</v>
      </c>
      <c r="C901" s="331">
        <v>28747685000153</v>
      </c>
      <c r="D901" s="332" t="s">
        <v>14</v>
      </c>
      <c r="E901" s="332" t="s">
        <v>607</v>
      </c>
      <c r="F901" s="332" t="s">
        <v>1418</v>
      </c>
      <c r="G901" s="333" t="s">
        <v>1418</v>
      </c>
      <c r="H901" s="333" t="s">
        <v>34</v>
      </c>
      <c r="I901" s="333" t="s">
        <v>34</v>
      </c>
      <c r="J901" s="333" t="s">
        <v>608</v>
      </c>
      <c r="K901" s="334" t="s">
        <v>48</v>
      </c>
      <c r="L901" s="335" t="s">
        <v>1418</v>
      </c>
      <c r="M901" s="335" t="s">
        <v>34</v>
      </c>
      <c r="N901" s="334">
        <v>452637</v>
      </c>
      <c r="O901" s="334" t="s">
        <v>1321</v>
      </c>
      <c r="P901" s="338">
        <v>43047</v>
      </c>
      <c r="Q901" s="339">
        <v>194.19863846000001</v>
      </c>
      <c r="R901" s="339">
        <v>255.40835456645439</v>
      </c>
      <c r="S901" s="334">
        <v>32</v>
      </c>
      <c r="T901" s="336">
        <v>-7.5116600448230875E-2</v>
      </c>
      <c r="U901" s="647">
        <v>-0.73464293969172911</v>
      </c>
      <c r="V901" s="336">
        <v>-2.0557688855646461E-2</v>
      </c>
      <c r="W901" s="647">
        <v>-0.17691424500048633</v>
      </c>
      <c r="X901" s="336">
        <v>9.9762405016673661E-2</v>
      </c>
      <c r="Y901" s="647">
        <v>0.64724393393994262</v>
      </c>
      <c r="Z901" s="336">
        <v>-6.4372345809289744E-2</v>
      </c>
      <c r="AA901" s="647">
        <v>-0.33733400160431998</v>
      </c>
      <c r="AB901" s="336">
        <v>0.2355184250630141</v>
      </c>
      <c r="AC901" s="340">
        <v>-0.5806727104519247</v>
      </c>
      <c r="AD901" s="813">
        <v>28747676000162</v>
      </c>
      <c r="AE901" s="337" t="s">
        <v>1840</v>
      </c>
      <c r="AF901" s="787" t="s">
        <v>1780</v>
      </c>
      <c r="AG901" s="341" t="s">
        <v>719</v>
      </c>
      <c r="AH901" s="341" t="s">
        <v>1737</v>
      </c>
      <c r="AI901" s="341">
        <v>50000</v>
      </c>
      <c r="AJ901" s="341">
        <v>10000</v>
      </c>
      <c r="AK901" s="341">
        <v>20000</v>
      </c>
      <c r="AL901" s="336">
        <v>0.02</v>
      </c>
      <c r="AM901" s="336">
        <v>0.2</v>
      </c>
      <c r="AN901" s="647" t="s">
        <v>666</v>
      </c>
      <c r="AO901" s="334" t="s">
        <v>1324</v>
      </c>
      <c r="AP901" s="337" t="s">
        <v>1739</v>
      </c>
      <c r="AQ901" s="343" t="s">
        <v>659</v>
      </c>
      <c r="AR901" s="336">
        <v>4.0000000000000001E-3</v>
      </c>
      <c r="AS901" s="336">
        <v>4.0000000000000001E-3</v>
      </c>
      <c r="AT901" s="336" t="s">
        <v>1418</v>
      </c>
      <c r="AX901" s="192"/>
      <c r="AY901" s="178"/>
      <c r="AZ901" s="178"/>
      <c r="BA901" s="178"/>
      <c r="BB901" s="794"/>
      <c r="BC901" s="178"/>
      <c r="BD901" s="178"/>
      <c r="BE901" s="178"/>
      <c r="BF901" s="178"/>
      <c r="BG901" s="794"/>
      <c r="BH901" s="180"/>
      <c r="BI901" s="193"/>
      <c r="BJ901" s="193"/>
      <c r="BK901" s="193"/>
      <c r="BL901" s="180"/>
      <c r="BM901" s="180"/>
      <c r="BN901" s="180"/>
      <c r="BO901" s="180"/>
      <c r="BP901" s="180"/>
      <c r="BQ901" s="180"/>
      <c r="BR901" s="180"/>
      <c r="BS901" s="180"/>
      <c r="BT901" s="181"/>
      <c r="BU901" s="182"/>
      <c r="BV901" s="183"/>
      <c r="BW901" s="179"/>
    </row>
    <row r="902" spans="2:75" customFormat="1" ht="18.75">
      <c r="B902" s="330" t="s">
        <v>261</v>
      </c>
      <c r="C902" s="331">
        <v>25213366000170</v>
      </c>
      <c r="D902" s="332" t="s">
        <v>14</v>
      </c>
      <c r="E902" s="332" t="s">
        <v>607</v>
      </c>
      <c r="F902" s="332" t="s">
        <v>1418</v>
      </c>
      <c r="G902" s="333" t="s">
        <v>1418</v>
      </c>
      <c r="H902" s="333" t="s">
        <v>34</v>
      </c>
      <c r="I902" s="333" t="s">
        <v>34</v>
      </c>
      <c r="J902" s="333" t="s">
        <v>608</v>
      </c>
      <c r="K902" s="334" t="s">
        <v>48</v>
      </c>
      <c r="L902" s="335" t="s">
        <v>1418</v>
      </c>
      <c r="M902" s="335" t="s">
        <v>34</v>
      </c>
      <c r="N902" s="334">
        <v>422967</v>
      </c>
      <c r="O902" s="334" t="s">
        <v>1321</v>
      </c>
      <c r="P902" s="338">
        <v>42608</v>
      </c>
      <c r="Q902" s="339">
        <v>400.12325199999998</v>
      </c>
      <c r="R902" s="339">
        <v>459.35940221200013</v>
      </c>
      <c r="S902" s="334">
        <v>32</v>
      </c>
      <c r="T902" s="336">
        <v>0.17169754662022196</v>
      </c>
      <c r="U902" s="647">
        <v>1.6792079198774272</v>
      </c>
      <c r="V902" s="336">
        <v>0.10785895291253356</v>
      </c>
      <c r="W902" s="647">
        <v>0.9282067335026718</v>
      </c>
      <c r="X902" s="336">
        <v>3.2271235525917374E-2</v>
      </c>
      <c r="Y902" s="647">
        <v>0.20937106950665646</v>
      </c>
      <c r="Z902" s="336">
        <v>6.6424634446317299E-2</v>
      </c>
      <c r="AA902" s="647">
        <v>0.34808872445420053</v>
      </c>
      <c r="AB902" s="336">
        <v>0.22212644438308157</v>
      </c>
      <c r="AC902" s="340">
        <v>-3.755734936332647E-2</v>
      </c>
      <c r="AD902" s="813">
        <v>28408139000198</v>
      </c>
      <c r="AE902" s="337" t="s">
        <v>1944</v>
      </c>
      <c r="AF902" s="787" t="s">
        <v>1736</v>
      </c>
      <c r="AG902" s="341" t="s">
        <v>1437</v>
      </c>
      <c r="AH902" s="341" t="s">
        <v>1737</v>
      </c>
      <c r="AI902" s="341">
        <v>200000</v>
      </c>
      <c r="AJ902" s="341">
        <v>10000</v>
      </c>
      <c r="AK902" s="341">
        <v>10000</v>
      </c>
      <c r="AL902" s="336">
        <v>3.0000000000000001E-3</v>
      </c>
      <c r="AM902" s="336">
        <v>0.2</v>
      </c>
      <c r="AN902" s="647" t="s">
        <v>666</v>
      </c>
      <c r="AO902" s="334" t="s">
        <v>1324</v>
      </c>
      <c r="AP902" s="337" t="s">
        <v>1739</v>
      </c>
      <c r="AQ902" s="343" t="s">
        <v>659</v>
      </c>
      <c r="AR902" s="336">
        <v>4.7999999999999996E-3</v>
      </c>
      <c r="AS902" s="336">
        <v>4.7999999999999996E-3</v>
      </c>
      <c r="AT902" s="336" t="s">
        <v>1418</v>
      </c>
      <c r="AX902" s="192"/>
      <c r="AY902" s="178"/>
      <c r="AZ902" s="178"/>
      <c r="BA902" s="178"/>
      <c r="BB902" s="794"/>
      <c r="BC902" s="178"/>
      <c r="BD902" s="178"/>
      <c r="BE902" s="178"/>
      <c r="BF902" s="178"/>
      <c r="BG902" s="794"/>
      <c r="BH902" s="180"/>
      <c r="BI902" s="193"/>
      <c r="BJ902" s="193"/>
      <c r="BK902" s="193"/>
      <c r="BL902" s="180"/>
      <c r="BM902" s="180"/>
      <c r="BN902" s="180"/>
      <c r="BO902" s="180"/>
      <c r="BP902" s="180"/>
      <c r="BQ902" s="180"/>
      <c r="BR902" s="180"/>
      <c r="BS902" s="180"/>
      <c r="BT902" s="181"/>
      <c r="BU902" s="182"/>
      <c r="BV902" s="183"/>
      <c r="BW902" s="179"/>
    </row>
    <row r="903" spans="2:75" customFormat="1" ht="18.75">
      <c r="B903" s="330" t="s">
        <v>262</v>
      </c>
      <c r="C903" s="331">
        <v>28626275000154</v>
      </c>
      <c r="D903" s="332" t="s">
        <v>14</v>
      </c>
      <c r="E903" s="332" t="s">
        <v>607</v>
      </c>
      <c r="F903" s="332" t="s">
        <v>1418</v>
      </c>
      <c r="G903" s="333" t="s">
        <v>1418</v>
      </c>
      <c r="H903" s="333" t="s">
        <v>34</v>
      </c>
      <c r="I903" s="333" t="s">
        <v>34</v>
      </c>
      <c r="J903" s="333" t="s">
        <v>608</v>
      </c>
      <c r="K903" s="334" t="s">
        <v>48</v>
      </c>
      <c r="L903" s="335" t="s">
        <v>1418</v>
      </c>
      <c r="M903" s="335" t="s">
        <v>34</v>
      </c>
      <c r="N903" s="334">
        <v>452556</v>
      </c>
      <c r="O903" s="334" t="s">
        <v>1321</v>
      </c>
      <c r="P903" s="338">
        <v>43016</v>
      </c>
      <c r="Q903" s="339">
        <v>5.0474782500000002</v>
      </c>
      <c r="R903" s="339">
        <v>6.260449765378481</v>
      </c>
      <c r="S903" s="334">
        <v>32</v>
      </c>
      <c r="T903" s="336">
        <v>0.1676703177992942</v>
      </c>
      <c r="U903" s="647">
        <v>1.6398214832953213</v>
      </c>
      <c r="V903" s="336">
        <v>0.10328793117263158</v>
      </c>
      <c r="W903" s="647">
        <v>0.88886968225756291</v>
      </c>
      <c r="X903" s="336">
        <v>1.7274236895291395E-2</v>
      </c>
      <c r="Y903" s="647">
        <v>0.11207272962244885</v>
      </c>
      <c r="Z903" s="336">
        <v>6.3189056183912795E-2</v>
      </c>
      <c r="AA903" s="647">
        <v>0.33113314284475492</v>
      </c>
      <c r="AB903" s="336">
        <v>0.22157327852169606</v>
      </c>
      <c r="AC903" s="340">
        <v>-5.8280954727879863E-2</v>
      </c>
      <c r="AD903" s="813">
        <v>28408139000198</v>
      </c>
      <c r="AE903" s="337" t="s">
        <v>1944</v>
      </c>
      <c r="AF903" s="787" t="s">
        <v>1736</v>
      </c>
      <c r="AG903" s="341" t="s">
        <v>1437</v>
      </c>
      <c r="AH903" s="341" t="s">
        <v>1737</v>
      </c>
      <c r="AI903" s="341">
        <v>1000</v>
      </c>
      <c r="AJ903" s="341">
        <v>1000</v>
      </c>
      <c r="AK903" s="341">
        <v>1000</v>
      </c>
      <c r="AL903" s="336">
        <v>1.8000000000000002E-2</v>
      </c>
      <c r="AM903" s="336">
        <v>0.2</v>
      </c>
      <c r="AN903" s="647" t="s">
        <v>64</v>
      </c>
      <c r="AO903" s="334" t="s">
        <v>1324</v>
      </c>
      <c r="AP903" s="337" t="s">
        <v>1739</v>
      </c>
      <c r="AQ903" s="343" t="s">
        <v>659</v>
      </c>
      <c r="AR903" s="336">
        <v>4.7999999999999996E-3</v>
      </c>
      <c r="AS903" s="336">
        <v>4.7999999999999996E-3</v>
      </c>
      <c r="AT903" s="336" t="s">
        <v>1418</v>
      </c>
      <c r="AX903" s="192"/>
      <c r="AY903" s="178"/>
      <c r="AZ903" s="178"/>
      <c r="BA903" s="178"/>
      <c r="BB903" s="794"/>
      <c r="BC903" s="178"/>
      <c r="BD903" s="178"/>
      <c r="BE903" s="178"/>
      <c r="BF903" s="178"/>
      <c r="BG903" s="794"/>
      <c r="BH903" s="180"/>
      <c r="BI903" s="193"/>
      <c r="BJ903" s="193"/>
      <c r="BK903" s="193"/>
      <c r="BL903" s="180"/>
      <c r="BM903" s="180"/>
      <c r="BN903" s="180"/>
      <c r="BO903" s="180"/>
      <c r="BP903" s="180"/>
      <c r="BQ903" s="180"/>
      <c r="BR903" s="180"/>
      <c r="BS903" s="180"/>
      <c r="BT903" s="181"/>
      <c r="BU903" s="182"/>
      <c r="BV903" s="183"/>
      <c r="BW903" s="179"/>
    </row>
    <row r="904" spans="2:75" customFormat="1" ht="18.75">
      <c r="B904" s="330" t="s">
        <v>263</v>
      </c>
      <c r="C904" s="331">
        <v>29054793000103</v>
      </c>
      <c r="D904" s="332" t="s">
        <v>14</v>
      </c>
      <c r="E904" s="332" t="s">
        <v>607</v>
      </c>
      <c r="F904" s="332" t="s">
        <v>1418</v>
      </c>
      <c r="G904" s="333" t="s">
        <v>1418</v>
      </c>
      <c r="H904" s="333" t="s">
        <v>34</v>
      </c>
      <c r="I904" s="333" t="s">
        <v>34</v>
      </c>
      <c r="J904" s="333" t="s">
        <v>608</v>
      </c>
      <c r="K904" s="334" t="s">
        <v>48</v>
      </c>
      <c r="L904" s="335" t="s">
        <v>1418</v>
      </c>
      <c r="M904" s="335" t="s">
        <v>34</v>
      </c>
      <c r="N904" s="334">
        <v>472311</v>
      </c>
      <c r="O904" s="334" t="s">
        <v>1321</v>
      </c>
      <c r="P904" s="338">
        <v>43162</v>
      </c>
      <c r="Q904" s="339">
        <v>58.253428980000002</v>
      </c>
      <c r="R904" s="339">
        <v>59.158669711720037</v>
      </c>
      <c r="S904" s="334">
        <v>32</v>
      </c>
      <c r="T904" s="336">
        <v>0.22953830743175963</v>
      </c>
      <c r="U904" s="647">
        <v>2.2448925528751515</v>
      </c>
      <c r="V904" s="336">
        <v>0.18689957181627603</v>
      </c>
      <c r="W904" s="647">
        <v>1.6084102094827077</v>
      </c>
      <c r="X904" s="336">
        <v>9.0055427673676025E-2</v>
      </c>
      <c r="Y904" s="647">
        <v>0.58426648064881936</v>
      </c>
      <c r="Z904" s="336">
        <v>9.5532711148698768E-2</v>
      </c>
      <c r="AA904" s="647">
        <v>0.50062540568856362</v>
      </c>
      <c r="AB904" s="336">
        <v>0.21771216022506487</v>
      </c>
      <c r="AC904" s="340">
        <v>0.32473215256386129</v>
      </c>
      <c r="AD904" s="813">
        <v>0</v>
      </c>
      <c r="AE904" s="337" t="s">
        <v>1944</v>
      </c>
      <c r="AF904" s="787" t="s">
        <v>1736</v>
      </c>
      <c r="AG904" s="341" t="s">
        <v>1437</v>
      </c>
      <c r="AH904" s="341" t="s">
        <v>1742</v>
      </c>
      <c r="AI904" s="341">
        <v>200000</v>
      </c>
      <c r="AJ904" s="341">
        <v>10000</v>
      </c>
      <c r="AK904" s="341">
        <v>10000</v>
      </c>
      <c r="AL904" s="336">
        <v>0.02</v>
      </c>
      <c r="AM904" s="336">
        <v>0.2</v>
      </c>
      <c r="AN904" s="647" t="s">
        <v>2185</v>
      </c>
      <c r="AO904" s="334" t="s">
        <v>1324</v>
      </c>
      <c r="AP904" s="337" t="s">
        <v>1739</v>
      </c>
      <c r="AQ904" s="343" t="s">
        <v>670</v>
      </c>
      <c r="AR904" s="336">
        <v>5.3333333333333297E-3</v>
      </c>
      <c r="AS904" s="336">
        <v>5.3333333333333297E-3</v>
      </c>
      <c r="AT904" s="336" t="s">
        <v>1418</v>
      </c>
      <c r="AX904" s="192"/>
      <c r="AY904" s="178"/>
      <c r="AZ904" s="178"/>
      <c r="BA904" s="178"/>
      <c r="BB904" s="794"/>
      <c r="BC904" s="178"/>
      <c r="BD904" s="178"/>
      <c r="BE904" s="178"/>
      <c r="BF904" s="178"/>
      <c r="BG904" s="794"/>
      <c r="BH904" s="180"/>
      <c r="BI904" s="193"/>
      <c r="BJ904" s="193"/>
      <c r="BK904" s="193"/>
      <c r="BL904" s="180"/>
      <c r="BM904" s="180"/>
      <c r="BN904" s="180"/>
      <c r="BO904" s="180"/>
      <c r="BP904" s="180"/>
      <c r="BQ904" s="180"/>
      <c r="BR904" s="180"/>
      <c r="BS904" s="180"/>
      <c r="BT904" s="181"/>
      <c r="BU904" s="182"/>
      <c r="BV904" s="183"/>
      <c r="BW904" s="179"/>
    </row>
    <row r="905" spans="2:75" customFormat="1" ht="18.75">
      <c r="B905" s="330" t="s">
        <v>559</v>
      </c>
      <c r="C905" s="331">
        <v>41881117000109</v>
      </c>
      <c r="D905" s="332" t="s">
        <v>14</v>
      </c>
      <c r="E905" s="332" t="s">
        <v>607</v>
      </c>
      <c r="F905" s="332" t="s">
        <v>1418</v>
      </c>
      <c r="G905" s="333" t="s">
        <v>1418</v>
      </c>
      <c r="H905" s="333" t="s">
        <v>34</v>
      </c>
      <c r="I905" s="333" t="s">
        <v>34</v>
      </c>
      <c r="J905" s="333" t="s">
        <v>608</v>
      </c>
      <c r="K905" s="334" t="s">
        <v>48</v>
      </c>
      <c r="L905" s="335" t="s">
        <v>1418</v>
      </c>
      <c r="M905" s="335" t="s">
        <v>1415</v>
      </c>
      <c r="N905" s="334">
        <v>592463</v>
      </c>
      <c r="O905" s="334" t="s">
        <v>1324</v>
      </c>
      <c r="P905" s="338">
        <v>44332</v>
      </c>
      <c r="Q905" s="339">
        <v>3.0488070899999999</v>
      </c>
      <c r="R905" s="339">
        <v>3.8015566030136991</v>
      </c>
      <c r="S905" s="334">
        <v>32</v>
      </c>
      <c r="T905" s="336">
        <v>-0.67733869527334556</v>
      </c>
      <c r="U905" s="647">
        <v>-6.6243957699538081</v>
      </c>
      <c r="V905" s="336">
        <v>-0.67733869527334556</v>
      </c>
      <c r="W905" s="647">
        <v>-5.8290046476204527</v>
      </c>
      <c r="X905" s="336"/>
      <c r="Y905" s="647"/>
      <c r="Z905" s="336"/>
      <c r="AA905" s="647"/>
      <c r="AB905" s="336">
        <v>1.1434241605884647</v>
      </c>
      <c r="AC905" s="340">
        <v>-0.6940032894284931</v>
      </c>
      <c r="AD905" s="813">
        <v>0</v>
      </c>
      <c r="AE905" s="337" t="s">
        <v>2008</v>
      </c>
      <c r="AF905" s="787" t="s">
        <v>1755</v>
      </c>
      <c r="AG905" s="341" t="s">
        <v>1436</v>
      </c>
      <c r="AH905" s="341" t="s">
        <v>1737</v>
      </c>
      <c r="AI905" s="341">
        <v>5000</v>
      </c>
      <c r="AJ905" s="341">
        <v>5000</v>
      </c>
      <c r="AK905" s="341">
        <v>5000</v>
      </c>
      <c r="AL905" s="336">
        <v>1.2999999999999999E-3</v>
      </c>
      <c r="AM905" s="336">
        <v>0.1</v>
      </c>
      <c r="AN905" s="647" t="s">
        <v>34</v>
      </c>
      <c r="AO905" s="334" t="s">
        <v>1324</v>
      </c>
      <c r="AP905" s="337" t="s">
        <v>1739</v>
      </c>
      <c r="AQ905" s="343" t="s">
        <v>659</v>
      </c>
      <c r="AR905" s="336">
        <v>2.5999999999999998E-4</v>
      </c>
      <c r="AS905" s="336">
        <v>2.5999999999999998E-4</v>
      </c>
      <c r="AT905" s="336" t="s">
        <v>1418</v>
      </c>
      <c r="AX905" s="192"/>
      <c r="AY905" s="178"/>
      <c r="AZ905" s="178"/>
      <c r="BA905" s="178"/>
      <c r="BB905" s="794"/>
      <c r="BC905" s="178"/>
      <c r="BD905" s="178"/>
      <c r="BE905" s="178"/>
      <c r="BF905" s="178"/>
      <c r="BG905" s="794"/>
      <c r="BH905" s="180"/>
      <c r="BI905" s="193"/>
      <c r="BJ905" s="193"/>
      <c r="BK905" s="193"/>
      <c r="BL905" s="180"/>
      <c r="BM905" s="180"/>
      <c r="BN905" s="180"/>
      <c r="BO905" s="180"/>
      <c r="BP905" s="180"/>
      <c r="BQ905" s="180"/>
      <c r="BR905" s="180"/>
      <c r="BS905" s="180"/>
      <c r="BT905" s="181"/>
      <c r="BU905" s="182"/>
      <c r="BV905" s="183"/>
      <c r="BW905" s="179"/>
    </row>
    <row r="906" spans="2:75" customFormat="1" ht="18.75">
      <c r="B906" s="330" t="s">
        <v>269</v>
      </c>
      <c r="C906" s="331">
        <v>37429375000181</v>
      </c>
      <c r="D906" s="332" t="s">
        <v>14</v>
      </c>
      <c r="E906" s="332" t="s">
        <v>607</v>
      </c>
      <c r="F906" s="332" t="s">
        <v>1418</v>
      </c>
      <c r="G906" s="333" t="s">
        <v>1418</v>
      </c>
      <c r="H906" s="333" t="s">
        <v>34</v>
      </c>
      <c r="I906" s="333" t="s">
        <v>34</v>
      </c>
      <c r="J906" s="333" t="s">
        <v>608</v>
      </c>
      <c r="K906" s="334" t="s">
        <v>48</v>
      </c>
      <c r="L906" s="335" t="s">
        <v>1418</v>
      </c>
      <c r="M906" s="335" t="s">
        <v>1415</v>
      </c>
      <c r="N906" s="334">
        <v>544310</v>
      </c>
      <c r="O906" s="334" t="s">
        <v>1321</v>
      </c>
      <c r="P906" s="338">
        <v>44027</v>
      </c>
      <c r="Q906" s="339">
        <v>12.35741007</v>
      </c>
      <c r="R906" s="339">
        <v>16.572864096111104</v>
      </c>
      <c r="S906" s="334">
        <v>32</v>
      </c>
      <c r="T906" s="336">
        <v>-0.50580352895054981</v>
      </c>
      <c r="U906" s="647">
        <v>-4.9467759349782181</v>
      </c>
      <c r="V906" s="336">
        <v>-0.57474071958884299</v>
      </c>
      <c r="W906" s="647">
        <v>-4.9460725469229283</v>
      </c>
      <c r="X906" s="336">
        <v>-0.49526169476194992</v>
      </c>
      <c r="Y906" s="647">
        <v>-3.2131856443708626</v>
      </c>
      <c r="Z906" s="336"/>
      <c r="AA906" s="647"/>
      <c r="AB906" s="336">
        <v>0.4517458302672715</v>
      </c>
      <c r="AC906" s="340">
        <v>-1.5294931500908719</v>
      </c>
      <c r="AD906" s="813">
        <v>0</v>
      </c>
      <c r="AE906" s="337" t="s">
        <v>2033</v>
      </c>
      <c r="AF906" s="787" t="s">
        <v>1755</v>
      </c>
      <c r="AG906" s="341" t="s">
        <v>1436</v>
      </c>
      <c r="AH906" s="341" t="s">
        <v>1812</v>
      </c>
      <c r="AI906" s="341">
        <v>50000</v>
      </c>
      <c r="AJ906" s="341">
        <v>1000</v>
      </c>
      <c r="AK906" s="341">
        <v>1000</v>
      </c>
      <c r="AL906" s="336">
        <v>5.0000000000000001E-3</v>
      </c>
      <c r="AM906" s="336">
        <v>0.2</v>
      </c>
      <c r="AN906" s="647" t="s">
        <v>34</v>
      </c>
      <c r="AO906" s="334" t="s">
        <v>1324</v>
      </c>
      <c r="AP906" s="337" t="s">
        <v>1739</v>
      </c>
      <c r="AQ906" s="343" t="s">
        <v>687</v>
      </c>
      <c r="AR906" s="336">
        <v>0</v>
      </c>
      <c r="AS906" s="336">
        <v>0</v>
      </c>
      <c r="AT906" s="336" t="s">
        <v>1418</v>
      </c>
      <c r="AX906" s="192"/>
      <c r="AY906" s="178"/>
      <c r="AZ906" s="178"/>
      <c r="BA906" s="178"/>
      <c r="BB906" s="794"/>
      <c r="BC906" s="178"/>
      <c r="BD906" s="178"/>
      <c r="BE906" s="178"/>
      <c r="BF906" s="178"/>
      <c r="BG906" s="794"/>
      <c r="BH906" s="180"/>
      <c r="BI906" s="193"/>
      <c r="BJ906" s="193"/>
      <c r="BK906" s="193"/>
      <c r="BL906" s="180"/>
      <c r="BM906" s="180"/>
      <c r="BN906" s="180"/>
      <c r="BO906" s="180"/>
      <c r="BP906" s="180"/>
      <c r="BQ906" s="180"/>
      <c r="BR906" s="180"/>
      <c r="BS906" s="180"/>
      <c r="BT906" s="181"/>
      <c r="BU906" s="182"/>
      <c r="BV906" s="183"/>
      <c r="BW906" s="179"/>
    </row>
    <row r="907" spans="2:75" customFormat="1" ht="18.75">
      <c r="B907" s="330" t="s">
        <v>1051</v>
      </c>
      <c r="C907" s="331">
        <v>34579122000104</v>
      </c>
      <c r="D907" s="332" t="s">
        <v>14</v>
      </c>
      <c r="E907" s="332" t="s">
        <v>614</v>
      </c>
      <c r="F907" s="332" t="s">
        <v>1418</v>
      </c>
      <c r="G907" s="333" t="s">
        <v>1418</v>
      </c>
      <c r="H907" s="333" t="s">
        <v>1338</v>
      </c>
      <c r="I907" s="333" t="s">
        <v>34</v>
      </c>
      <c r="J907" s="333" t="s">
        <v>608</v>
      </c>
      <c r="K907" s="334" t="s">
        <v>48</v>
      </c>
      <c r="L907" s="335" t="s">
        <v>1418</v>
      </c>
      <c r="M907" s="335" t="s">
        <v>34</v>
      </c>
      <c r="N907" s="334">
        <v>507075</v>
      </c>
      <c r="O907" s="334" t="s">
        <v>1321</v>
      </c>
      <c r="P907" s="338">
        <v>43719</v>
      </c>
      <c r="Q907" s="339">
        <v>0</v>
      </c>
      <c r="R907" s="339">
        <v>0</v>
      </c>
      <c r="S907" s="334">
        <v>32</v>
      </c>
      <c r="T907" s="336"/>
      <c r="U907" s="647"/>
      <c r="V907" s="336"/>
      <c r="W907" s="647"/>
      <c r="X907" s="336"/>
      <c r="Y907" s="647"/>
      <c r="Z907" s="336"/>
      <c r="AA907" s="647"/>
      <c r="AB907" s="336"/>
      <c r="AC907" s="340"/>
      <c r="AD907" s="813">
        <v>34337443000194</v>
      </c>
      <c r="AE907" s="337" t="s">
        <v>1871</v>
      </c>
      <c r="AF907" s="787" t="s">
        <v>1755</v>
      </c>
      <c r="AG907" s="341" t="s">
        <v>1436</v>
      </c>
      <c r="AH907" s="341" t="s">
        <v>1737</v>
      </c>
      <c r="AI907" s="341">
        <v>10000</v>
      </c>
      <c r="AJ907" s="341">
        <v>5000</v>
      </c>
      <c r="AK907" s="341">
        <v>5000</v>
      </c>
      <c r="AL907" s="336">
        <v>1.8700000000000001E-2</v>
      </c>
      <c r="AM907" s="336">
        <v>0.2</v>
      </c>
      <c r="AN907" s="647" t="s">
        <v>34</v>
      </c>
      <c r="AO907" s="334" t="s">
        <v>1324</v>
      </c>
      <c r="AP907" s="337" t="s">
        <v>1739</v>
      </c>
      <c r="AQ907" s="343" t="s">
        <v>659</v>
      </c>
      <c r="AR907" s="336">
        <v>3.7399999999999998E-3</v>
      </c>
      <c r="AS907" s="336">
        <v>3.7399999999999998E-3</v>
      </c>
      <c r="AT907" s="336" t="s">
        <v>1418</v>
      </c>
      <c r="AX907" s="192"/>
      <c r="AY907" s="178"/>
      <c r="AZ907" s="178"/>
      <c r="BA907" s="178"/>
      <c r="BB907" s="794"/>
      <c r="BC907" s="178"/>
      <c r="BD907" s="178"/>
      <c r="BE907" s="178"/>
      <c r="BF907" s="178"/>
      <c r="BG907" s="794"/>
      <c r="BH907" s="180"/>
      <c r="BI907" s="193"/>
      <c r="BJ907" s="193"/>
      <c r="BK907" s="193"/>
      <c r="BL907" s="180"/>
      <c r="BM907" s="180"/>
      <c r="BN907" s="180"/>
      <c r="BO907" s="180"/>
      <c r="BP907" s="180"/>
      <c r="BQ907" s="180"/>
      <c r="BR907" s="180"/>
      <c r="BS907" s="180"/>
      <c r="BT907" s="181"/>
      <c r="BU907" s="182"/>
      <c r="BV907" s="183"/>
      <c r="BW907" s="179"/>
    </row>
    <row r="908" spans="2:75" customFormat="1" ht="18.75">
      <c r="B908" s="330" t="s">
        <v>275</v>
      </c>
      <c r="C908" s="331">
        <v>32295931000150</v>
      </c>
      <c r="D908" s="332" t="s">
        <v>14</v>
      </c>
      <c r="E908" s="332" t="s">
        <v>614</v>
      </c>
      <c r="F908" s="332" t="s">
        <v>1418</v>
      </c>
      <c r="G908" s="333" t="s">
        <v>1418</v>
      </c>
      <c r="H908" s="333" t="s">
        <v>1338</v>
      </c>
      <c r="I908" s="333" t="s">
        <v>34</v>
      </c>
      <c r="J908" s="333" t="s">
        <v>608</v>
      </c>
      <c r="K908" s="334" t="s">
        <v>48</v>
      </c>
      <c r="L908" s="335" t="s">
        <v>1418</v>
      </c>
      <c r="M908" s="335" t="s">
        <v>34</v>
      </c>
      <c r="N908" s="334">
        <v>483257</v>
      </c>
      <c r="O908" s="334" t="s">
        <v>1321</v>
      </c>
      <c r="P908" s="338">
        <v>43464</v>
      </c>
      <c r="Q908" s="339">
        <v>22.90457632</v>
      </c>
      <c r="R908" s="339">
        <v>20.922588041349194</v>
      </c>
      <c r="S908" s="334">
        <v>32</v>
      </c>
      <c r="T908" s="336">
        <v>0.18616219735565021</v>
      </c>
      <c r="U908" s="647">
        <v>1.820672702288775</v>
      </c>
      <c r="V908" s="336">
        <v>0.19277801245876258</v>
      </c>
      <c r="W908" s="647">
        <v>1.658998575487675</v>
      </c>
      <c r="X908" s="336">
        <v>0.37867361272200473</v>
      </c>
      <c r="Y908" s="647">
        <v>2.4567791718381002</v>
      </c>
      <c r="Z908" s="336">
        <v>0.33489329366748288</v>
      </c>
      <c r="AA908" s="647">
        <v>1.7549600444574684</v>
      </c>
      <c r="AB908" s="336">
        <v>0.29873616782801099</v>
      </c>
      <c r="AC908" s="340">
        <v>0.25633514558500647</v>
      </c>
      <c r="AD908" s="813">
        <v>32041670000142</v>
      </c>
      <c r="AE908" s="337" t="s">
        <v>1871</v>
      </c>
      <c r="AF908" s="787" t="s">
        <v>1755</v>
      </c>
      <c r="AG908" s="341" t="s">
        <v>1436</v>
      </c>
      <c r="AH908" s="341" t="s">
        <v>1737</v>
      </c>
      <c r="AI908" s="341">
        <v>10000</v>
      </c>
      <c r="AJ908" s="341">
        <v>5000</v>
      </c>
      <c r="AK908" s="341">
        <v>5000</v>
      </c>
      <c r="AL908" s="336">
        <v>1.8700000000000001E-2</v>
      </c>
      <c r="AM908" s="336">
        <v>0.2</v>
      </c>
      <c r="AN908" s="647" t="s">
        <v>34</v>
      </c>
      <c r="AO908" s="334" t="s">
        <v>1324</v>
      </c>
      <c r="AP908" s="337" t="s">
        <v>1757</v>
      </c>
      <c r="AQ908" s="343" t="s">
        <v>668</v>
      </c>
      <c r="AR908" s="336">
        <v>3.7399999999999998E-3</v>
      </c>
      <c r="AS908" s="336">
        <v>3.7399999999999998E-3</v>
      </c>
      <c r="AT908" s="336" t="s">
        <v>1418</v>
      </c>
      <c r="AX908" s="192"/>
      <c r="AY908" s="178"/>
      <c r="AZ908" s="178"/>
      <c r="BA908" s="178"/>
      <c r="BB908" s="794"/>
      <c r="BC908" s="178"/>
      <c r="BD908" s="178"/>
      <c r="BE908" s="178"/>
      <c r="BF908" s="178"/>
      <c r="BG908" s="794"/>
      <c r="BH908" s="180"/>
      <c r="BI908" s="193"/>
      <c r="BJ908" s="193"/>
      <c r="BK908" s="193"/>
      <c r="BL908" s="180"/>
      <c r="BM908" s="180"/>
      <c r="BN908" s="180"/>
      <c r="BO908" s="180"/>
      <c r="BP908" s="180"/>
      <c r="BQ908" s="180"/>
      <c r="BR908" s="180"/>
      <c r="BS908" s="180"/>
      <c r="BT908" s="181"/>
      <c r="BU908" s="182"/>
      <c r="BV908" s="183"/>
      <c r="BW908" s="179"/>
    </row>
    <row r="909" spans="2:75" customFormat="1" ht="18.75">
      <c r="B909" s="330" t="s">
        <v>276</v>
      </c>
      <c r="C909" s="331">
        <v>11182072000113</v>
      </c>
      <c r="D909" s="332" t="s">
        <v>14</v>
      </c>
      <c r="E909" s="332" t="s">
        <v>614</v>
      </c>
      <c r="F909" s="332" t="s">
        <v>1418</v>
      </c>
      <c r="G909" s="333" t="s">
        <v>1418</v>
      </c>
      <c r="H909" s="333" t="s">
        <v>1338</v>
      </c>
      <c r="I909" s="333" t="s">
        <v>34</v>
      </c>
      <c r="J909" s="333" t="s">
        <v>608</v>
      </c>
      <c r="K909" s="334" t="s">
        <v>48</v>
      </c>
      <c r="L909" s="335" t="s">
        <v>1418</v>
      </c>
      <c r="M909" s="335" t="s">
        <v>34</v>
      </c>
      <c r="N909" s="334">
        <v>304425</v>
      </c>
      <c r="O909" s="334" t="s">
        <v>1321</v>
      </c>
      <c r="P909" s="338">
        <v>40081</v>
      </c>
      <c r="Q909" s="339">
        <v>181.8535</v>
      </c>
      <c r="R909" s="339">
        <v>164.66528545634932</v>
      </c>
      <c r="S909" s="334">
        <v>32</v>
      </c>
      <c r="T909" s="336">
        <v>0.18934022443583953</v>
      </c>
      <c r="U909" s="647">
        <v>1.8517539165966463</v>
      </c>
      <c r="V909" s="336">
        <v>0.25777469203555037</v>
      </c>
      <c r="W909" s="647">
        <v>2.218343479265982</v>
      </c>
      <c r="X909" s="336">
        <v>0.56925702659301569</v>
      </c>
      <c r="Y909" s="647">
        <v>3.6932565654711098</v>
      </c>
      <c r="Z909" s="336">
        <v>-8.9703572926522201E-2</v>
      </c>
      <c r="AA909" s="647">
        <v>-0.47007864686425271</v>
      </c>
      <c r="AB909" s="336">
        <v>0.55973317605660844</v>
      </c>
      <c r="AC909" s="340">
        <v>0.25292990429098655</v>
      </c>
      <c r="AD909" s="813">
        <v>15559384000154</v>
      </c>
      <c r="AE909" s="337" t="s">
        <v>1871</v>
      </c>
      <c r="AF909" s="787" t="s">
        <v>1755</v>
      </c>
      <c r="AG909" s="341" t="s">
        <v>1436</v>
      </c>
      <c r="AH909" s="341" t="s">
        <v>1742</v>
      </c>
      <c r="AI909" s="341">
        <v>10000</v>
      </c>
      <c r="AJ909" s="341">
        <v>1000</v>
      </c>
      <c r="AK909" s="341">
        <v>1000</v>
      </c>
      <c r="AL909" s="336">
        <v>1.8700000000000001E-2</v>
      </c>
      <c r="AM909" s="336">
        <v>0.2</v>
      </c>
      <c r="AN909" s="647" t="s">
        <v>2152</v>
      </c>
      <c r="AO909" s="334" t="s">
        <v>1324</v>
      </c>
      <c r="AP909" s="337" t="s">
        <v>1757</v>
      </c>
      <c r="AQ909" s="343" t="s">
        <v>668</v>
      </c>
      <c r="AR909" s="336">
        <v>3.7399999999999998E-3</v>
      </c>
      <c r="AS909" s="336">
        <v>3.7399999999999998E-3</v>
      </c>
      <c r="AT909" s="336" t="s">
        <v>1418</v>
      </c>
      <c r="AX909" s="192"/>
      <c r="AY909" s="178"/>
      <c r="AZ909" s="178"/>
      <c r="BA909" s="178"/>
      <c r="BB909" s="794"/>
      <c r="BC909" s="178"/>
      <c r="BD909" s="178"/>
      <c r="BE909" s="178"/>
      <c r="BF909" s="178"/>
      <c r="BG909" s="794"/>
      <c r="BH909" s="180"/>
      <c r="BI909" s="193"/>
      <c r="BJ909" s="193"/>
      <c r="BK909" s="193"/>
      <c r="BL909" s="180"/>
      <c r="BM909" s="180"/>
      <c r="BN909" s="180"/>
      <c r="BO909" s="180"/>
      <c r="BP909" s="180"/>
      <c r="BQ909" s="180"/>
      <c r="BR909" s="180"/>
      <c r="BS909" s="180"/>
      <c r="BT909" s="181"/>
      <c r="BU909" s="182"/>
      <c r="BV909" s="183"/>
      <c r="BW909" s="179"/>
    </row>
    <row r="910" spans="2:75" customFormat="1" ht="18.75">
      <c r="B910" s="330" t="s">
        <v>1616</v>
      </c>
      <c r="C910" s="331">
        <v>44360367000191</v>
      </c>
      <c r="D910" s="332" t="s">
        <v>14</v>
      </c>
      <c r="E910" s="332" t="s">
        <v>1418</v>
      </c>
      <c r="F910" s="332" t="s">
        <v>1418</v>
      </c>
      <c r="G910" s="333" t="s">
        <v>1418</v>
      </c>
      <c r="H910" s="333" t="s">
        <v>34</v>
      </c>
      <c r="I910" s="333" t="s">
        <v>1418</v>
      </c>
      <c r="J910" s="333" t="s">
        <v>1418</v>
      </c>
      <c r="K910" s="334" t="s">
        <v>1418</v>
      </c>
      <c r="L910" s="335" t="s">
        <v>1418</v>
      </c>
      <c r="M910" s="335" t="s">
        <v>1418</v>
      </c>
      <c r="N910" s="334">
        <v>627054</v>
      </c>
      <c r="O910" s="334" t="s">
        <v>1321</v>
      </c>
      <c r="P910" s="338">
        <v>44542</v>
      </c>
      <c r="Q910" s="339">
        <v>29.68519598</v>
      </c>
      <c r="R910" s="339">
        <v>24.10899154607306</v>
      </c>
      <c r="S910" s="334">
        <v>32</v>
      </c>
      <c r="T910" s="336">
        <v>0.11605218553818952</v>
      </c>
      <c r="U910" s="647">
        <v>1.1349943718523736</v>
      </c>
      <c r="V910" s="336"/>
      <c r="W910" s="647"/>
      <c r="X910" s="336"/>
      <c r="Y910" s="647"/>
      <c r="Z910" s="336"/>
      <c r="AA910" s="647"/>
      <c r="AB910" s="336">
        <v>0.17152103779012928</v>
      </c>
      <c r="AC910" s="340"/>
      <c r="AD910" s="813">
        <v>0</v>
      </c>
      <c r="AE910" s="337" t="s">
        <v>2078</v>
      </c>
      <c r="AF910" s="787" t="s">
        <v>1755</v>
      </c>
      <c r="AG910" s="341" t="s">
        <v>1436</v>
      </c>
      <c r="AH910" s="341" t="s">
        <v>1737</v>
      </c>
      <c r="AI910" s="341">
        <v>5000</v>
      </c>
      <c r="AJ910" s="341">
        <v>5000</v>
      </c>
      <c r="AK910" s="341">
        <v>5000</v>
      </c>
      <c r="AL910" s="336">
        <v>0</v>
      </c>
      <c r="AM910" s="336">
        <v>0</v>
      </c>
      <c r="AN910" s="647" t="s">
        <v>64</v>
      </c>
      <c r="AO910" s="334" t="s">
        <v>1324</v>
      </c>
      <c r="AP910" s="337" t="s">
        <v>1739</v>
      </c>
      <c r="AQ910" s="343" t="s">
        <v>659</v>
      </c>
      <c r="AR910" s="336">
        <v>0</v>
      </c>
      <c r="AS910" s="336">
        <v>0</v>
      </c>
      <c r="AT910" s="336" t="s">
        <v>1418</v>
      </c>
      <c r="AX910" s="192"/>
      <c r="AY910" s="178"/>
      <c r="AZ910" s="178"/>
      <c r="BA910" s="178"/>
      <c r="BB910" s="794"/>
      <c r="BC910" s="178"/>
      <c r="BD910" s="178"/>
      <c r="BE910" s="178"/>
      <c r="BF910" s="178"/>
      <c r="BG910" s="794"/>
      <c r="BH910" s="180"/>
      <c r="BI910" s="193"/>
      <c r="BJ910" s="193"/>
      <c r="BK910" s="193"/>
      <c r="BL910" s="180"/>
      <c r="BM910" s="180"/>
      <c r="BN910" s="180"/>
      <c r="BO910" s="180"/>
      <c r="BP910" s="180"/>
      <c r="BQ910" s="180"/>
      <c r="BR910" s="180"/>
      <c r="BS910" s="180"/>
      <c r="BT910" s="181"/>
      <c r="BU910" s="182"/>
      <c r="BV910" s="183"/>
      <c r="BW910" s="179"/>
    </row>
    <row r="911" spans="2:75" customFormat="1" ht="18.75">
      <c r="B911" s="330" t="s">
        <v>1626</v>
      </c>
      <c r="C911" s="331">
        <v>34897039000175</v>
      </c>
      <c r="D911" s="332" t="s">
        <v>14</v>
      </c>
      <c r="E911" s="332" t="s">
        <v>1418</v>
      </c>
      <c r="F911" s="332" t="s">
        <v>1418</v>
      </c>
      <c r="G911" s="333" t="s">
        <v>1418</v>
      </c>
      <c r="H911" s="333" t="s">
        <v>34</v>
      </c>
      <c r="I911" s="333" t="s">
        <v>1418</v>
      </c>
      <c r="J911" s="333" t="s">
        <v>1418</v>
      </c>
      <c r="K911" s="334" t="s">
        <v>1418</v>
      </c>
      <c r="L911" s="335" t="s">
        <v>1418</v>
      </c>
      <c r="M911" s="335" t="s">
        <v>1418</v>
      </c>
      <c r="N911" s="334">
        <v>513822</v>
      </c>
      <c r="O911" s="334" t="s">
        <v>1324</v>
      </c>
      <c r="P911" s="338">
        <v>43782</v>
      </c>
      <c r="Q911" s="339">
        <v>19.953758830000002</v>
      </c>
      <c r="R911" s="339">
        <v>21.349075891959991</v>
      </c>
      <c r="S911" s="334">
        <v>32</v>
      </c>
      <c r="T911" s="336">
        <v>8.592663291105973E-2</v>
      </c>
      <c r="U911" s="647">
        <v>0.84036542951777993</v>
      </c>
      <c r="V911" s="336">
        <v>9.8353612807573265E-2</v>
      </c>
      <c r="W911" s="647">
        <v>0.84640619259799665</v>
      </c>
      <c r="X911" s="336">
        <v>-1.5976076714843912E-2</v>
      </c>
      <c r="Y911" s="647">
        <v>-0.10365045570136021</v>
      </c>
      <c r="Z911" s="336"/>
      <c r="AA911" s="647"/>
      <c r="AB911" s="336">
        <v>0.28029789775135117</v>
      </c>
      <c r="AC911" s="340">
        <v>-6.3674471776887093E-2</v>
      </c>
      <c r="AD911" s="813">
        <v>34839385000105</v>
      </c>
      <c r="AE911" s="337" t="s">
        <v>1824</v>
      </c>
      <c r="AF911" s="787" t="s">
        <v>1825</v>
      </c>
      <c r="AG911" s="341" t="s">
        <v>1440</v>
      </c>
      <c r="AH911" s="341" t="s">
        <v>1737</v>
      </c>
      <c r="AI911" s="341">
        <v>0</v>
      </c>
      <c r="AJ911" s="341">
        <v>0</v>
      </c>
      <c r="AK911" s="341">
        <v>0</v>
      </c>
      <c r="AL911" s="336">
        <v>0</v>
      </c>
      <c r="AM911" s="336">
        <v>0</v>
      </c>
      <c r="AN911" s="647" t="s">
        <v>64</v>
      </c>
      <c r="AO911" s="334" t="s">
        <v>1324</v>
      </c>
      <c r="AP911" s="337" t="s">
        <v>1739</v>
      </c>
      <c r="AQ911" s="343" t="s">
        <v>659</v>
      </c>
      <c r="AR911" s="336">
        <v>0</v>
      </c>
      <c r="AS911" s="336">
        <v>0</v>
      </c>
      <c r="AT911" s="336" t="s">
        <v>1418</v>
      </c>
      <c r="AX911" s="192"/>
      <c r="AY911" s="178"/>
      <c r="AZ911" s="178"/>
      <c r="BA911" s="178"/>
      <c r="BB911" s="794"/>
      <c r="BC911" s="178"/>
      <c r="BD911" s="178"/>
      <c r="BE911" s="178"/>
      <c r="BF911" s="178"/>
      <c r="BG911" s="794"/>
      <c r="BH911" s="180"/>
      <c r="BI911" s="193"/>
      <c r="BJ911" s="193"/>
      <c r="BK911" s="193"/>
      <c r="BL911" s="180"/>
      <c r="BM911" s="180"/>
      <c r="BN911" s="180"/>
      <c r="BO911" s="180"/>
      <c r="BP911" s="180"/>
      <c r="BQ911" s="180"/>
      <c r="BR911" s="180"/>
      <c r="BS911" s="180"/>
      <c r="BT911" s="181"/>
      <c r="BU911" s="182"/>
      <c r="BV911" s="183"/>
      <c r="BW911" s="179"/>
    </row>
    <row r="912" spans="2:75" customFormat="1" ht="18.75">
      <c r="B912" s="330" t="s">
        <v>1627</v>
      </c>
      <c r="C912" s="331">
        <v>18205277000116</v>
      </c>
      <c r="D912" s="332" t="s">
        <v>14</v>
      </c>
      <c r="E912" s="332" t="s">
        <v>1418</v>
      </c>
      <c r="F912" s="332" t="s">
        <v>1418</v>
      </c>
      <c r="G912" s="333" t="s">
        <v>1418</v>
      </c>
      <c r="H912" s="333" t="s">
        <v>34</v>
      </c>
      <c r="I912" s="333" t="s">
        <v>1418</v>
      </c>
      <c r="J912" s="333" t="s">
        <v>1418</v>
      </c>
      <c r="K912" s="334" t="s">
        <v>1418</v>
      </c>
      <c r="L912" s="335" t="s">
        <v>1418</v>
      </c>
      <c r="M912" s="335" t="s">
        <v>1418</v>
      </c>
      <c r="N912" s="334">
        <v>342823</v>
      </c>
      <c r="O912" s="334" t="s">
        <v>1324</v>
      </c>
      <c r="P912" s="338">
        <v>41480</v>
      </c>
      <c r="Q912" s="339">
        <v>13.744744000000001</v>
      </c>
      <c r="R912" s="339">
        <v>18.605938167346924</v>
      </c>
      <c r="S912" s="334">
        <v>32</v>
      </c>
      <c r="T912" s="336">
        <v>0.17627113180352572</v>
      </c>
      <c r="U912" s="647">
        <v>1.7239377405022094</v>
      </c>
      <c r="V912" s="336">
        <v>0.12343759734868409</v>
      </c>
      <c r="W912" s="647">
        <v>1.0622725877874351</v>
      </c>
      <c r="X912" s="336">
        <v>1.9780459591037802E-2</v>
      </c>
      <c r="Y912" s="647">
        <v>0.12833273695340042</v>
      </c>
      <c r="Z912" s="336">
        <v>-7.4226237514527837E-2</v>
      </c>
      <c r="AA912" s="647">
        <v>-0.38897190105498558</v>
      </c>
      <c r="AB912" s="336">
        <v>0.14853243409607084</v>
      </c>
      <c r="AC912" s="340">
        <v>4.871773633589873E-2</v>
      </c>
      <c r="AD912" s="813">
        <v>34284218000137</v>
      </c>
      <c r="AE912" s="337" t="s">
        <v>1824</v>
      </c>
      <c r="AF912" s="787" t="s">
        <v>1825</v>
      </c>
      <c r="AG912" s="341" t="s">
        <v>1440</v>
      </c>
      <c r="AH912" s="341" t="s">
        <v>1737</v>
      </c>
      <c r="AI912" s="341">
        <v>20000</v>
      </c>
      <c r="AJ912" s="341">
        <v>5000</v>
      </c>
      <c r="AK912" s="341">
        <v>0</v>
      </c>
      <c r="AL912" s="336">
        <v>0</v>
      </c>
      <c r="AM912" s="336">
        <v>0</v>
      </c>
      <c r="AN912" s="647" t="s">
        <v>2147</v>
      </c>
      <c r="AO912" s="334" t="s">
        <v>1324</v>
      </c>
      <c r="AP912" s="337" t="s">
        <v>1739</v>
      </c>
      <c r="AQ912" s="343" t="s">
        <v>659</v>
      </c>
      <c r="AR912" s="336">
        <v>0</v>
      </c>
      <c r="AS912" s="336">
        <v>0</v>
      </c>
      <c r="AT912" s="336" t="s">
        <v>1418</v>
      </c>
      <c r="AX912" s="192"/>
      <c r="AY912" s="178"/>
      <c r="AZ912" s="178"/>
      <c r="BA912" s="178"/>
      <c r="BB912" s="794"/>
      <c r="BC912" s="178"/>
      <c r="BD912" s="178"/>
      <c r="BE912" s="178"/>
      <c r="BF912" s="178"/>
      <c r="BG912" s="794"/>
      <c r="BH912" s="180"/>
      <c r="BI912" s="193"/>
      <c r="BJ912" s="193"/>
      <c r="BK912" s="193"/>
      <c r="BL912" s="180"/>
      <c r="BM912" s="180"/>
      <c r="BN912" s="180"/>
      <c r="BO912" s="180"/>
      <c r="BP912" s="180"/>
      <c r="BQ912" s="180"/>
      <c r="BR912" s="180"/>
      <c r="BS912" s="180"/>
      <c r="BT912" s="181"/>
      <c r="BU912" s="182"/>
      <c r="BV912" s="183"/>
      <c r="BW912" s="179"/>
    </row>
    <row r="913" spans="2:75" customFormat="1" ht="18.75">
      <c r="B913" s="330" t="s">
        <v>1630</v>
      </c>
      <c r="C913" s="331">
        <v>27783036000145</v>
      </c>
      <c r="D913" s="332" t="s">
        <v>14</v>
      </c>
      <c r="E913" s="332" t="s">
        <v>1418</v>
      </c>
      <c r="F913" s="332" t="s">
        <v>1418</v>
      </c>
      <c r="G913" s="333" t="s">
        <v>1418</v>
      </c>
      <c r="H913" s="333" t="s">
        <v>34</v>
      </c>
      <c r="I913" s="333" t="s">
        <v>1418</v>
      </c>
      <c r="J913" s="333" t="s">
        <v>1418</v>
      </c>
      <c r="K913" s="334" t="s">
        <v>1418</v>
      </c>
      <c r="L913" s="335" t="s">
        <v>1418</v>
      </c>
      <c r="M913" s="335" t="s">
        <v>1418</v>
      </c>
      <c r="N913" s="334">
        <v>459021</v>
      </c>
      <c r="O913" s="334" t="s">
        <v>1321</v>
      </c>
      <c r="P913" s="338">
        <v>43006</v>
      </c>
      <c r="Q913" s="339">
        <v>123.744883</v>
      </c>
      <c r="R913" s="339">
        <v>173.03851906800006</v>
      </c>
      <c r="S913" s="334">
        <v>32</v>
      </c>
      <c r="T913" s="336">
        <v>3.1990239556349165E-2</v>
      </c>
      <c r="U913" s="647">
        <v>0.31286564472943323</v>
      </c>
      <c r="V913" s="336">
        <v>-1.0403838685276945E-2</v>
      </c>
      <c r="W913" s="647">
        <v>-8.9532791309227339E-2</v>
      </c>
      <c r="X913" s="336">
        <v>-3.2344267813600225E-2</v>
      </c>
      <c r="Y913" s="647">
        <v>-0.20984489233777787</v>
      </c>
      <c r="Z913" s="336">
        <v>-4.7979565926108525E-2</v>
      </c>
      <c r="AA913" s="647">
        <v>-0.25143000096722817</v>
      </c>
      <c r="AB913" s="336">
        <v>0.22324603042061739</v>
      </c>
      <c r="AC913" s="340">
        <v>-0.56711096646960601</v>
      </c>
      <c r="AD913" s="813">
        <v>28386376000103</v>
      </c>
      <c r="AE913" s="337" t="s">
        <v>1824</v>
      </c>
      <c r="AF913" s="787" t="s">
        <v>1825</v>
      </c>
      <c r="AG913" s="341" t="s">
        <v>1440</v>
      </c>
      <c r="AH913" s="341" t="s">
        <v>1812</v>
      </c>
      <c r="AI913" s="341">
        <v>100000</v>
      </c>
      <c r="AJ913" s="341">
        <v>10000</v>
      </c>
      <c r="AK913" s="341">
        <v>100000</v>
      </c>
      <c r="AL913" s="336">
        <v>0</v>
      </c>
      <c r="AM913" s="336">
        <v>0</v>
      </c>
      <c r="AN913" s="647" t="s">
        <v>666</v>
      </c>
      <c r="AO913" s="334" t="s">
        <v>1324</v>
      </c>
      <c r="AP913" s="337" t="s">
        <v>1739</v>
      </c>
      <c r="AQ913" s="343" t="s">
        <v>659</v>
      </c>
      <c r="AR913" s="336">
        <v>0</v>
      </c>
      <c r="AS913" s="336">
        <v>0</v>
      </c>
      <c r="AT913" s="336" t="s">
        <v>1418</v>
      </c>
      <c r="AX913" s="192"/>
      <c r="AY913" s="178"/>
      <c r="AZ913" s="178"/>
      <c r="BA913" s="178"/>
      <c r="BB913" s="794"/>
      <c r="BC913" s="178"/>
      <c r="BD913" s="178"/>
      <c r="BE913" s="178"/>
      <c r="BF913" s="178"/>
      <c r="BG913" s="794"/>
      <c r="BH913" s="180"/>
      <c r="BI913" s="193"/>
      <c r="BJ913" s="193"/>
      <c r="BK913" s="193"/>
      <c r="BL913" s="180"/>
      <c r="BM913" s="180"/>
      <c r="BN913" s="180"/>
      <c r="BO913" s="180"/>
      <c r="BP913" s="180"/>
      <c r="BQ913" s="180"/>
      <c r="BR913" s="180"/>
      <c r="BS913" s="180"/>
      <c r="BT913" s="181"/>
      <c r="BU913" s="182"/>
      <c r="BV913" s="183"/>
      <c r="BW913" s="179"/>
    </row>
    <row r="914" spans="2:75" customFormat="1" ht="18.75">
      <c r="B914" s="330" t="s">
        <v>1637</v>
      </c>
      <c r="C914" s="331">
        <v>34887351000188</v>
      </c>
      <c r="D914" s="332" t="s">
        <v>14</v>
      </c>
      <c r="E914" s="332" t="s">
        <v>1418</v>
      </c>
      <c r="F914" s="332" t="s">
        <v>1418</v>
      </c>
      <c r="G914" s="333" t="s">
        <v>1418</v>
      </c>
      <c r="H914" s="333" t="s">
        <v>34</v>
      </c>
      <c r="I914" s="333" t="s">
        <v>1418</v>
      </c>
      <c r="J914" s="333" t="s">
        <v>1418</v>
      </c>
      <c r="K914" s="334" t="s">
        <v>1418</v>
      </c>
      <c r="L914" s="335" t="s">
        <v>1418</v>
      </c>
      <c r="M914" s="335" t="s">
        <v>1418</v>
      </c>
      <c r="N914" s="334">
        <v>521752</v>
      </c>
      <c r="O914" s="334" t="s">
        <v>1324</v>
      </c>
      <c r="P914" s="338">
        <v>43824</v>
      </c>
      <c r="Q914" s="339">
        <v>12.084554750000001</v>
      </c>
      <c r="R914" s="339">
        <v>17.821106236947788</v>
      </c>
      <c r="S914" s="334">
        <v>32</v>
      </c>
      <c r="T914" s="336">
        <v>-4.352566489962939E-2</v>
      </c>
      <c r="U914" s="647">
        <v>-0.42568250191165213</v>
      </c>
      <c r="V914" s="336">
        <v>-0.16102583097007617</v>
      </c>
      <c r="W914" s="647">
        <v>-1.3857473722695433</v>
      </c>
      <c r="X914" s="336">
        <v>-0.20700049368435713</v>
      </c>
      <c r="Y914" s="647">
        <v>-1.3429890131195314</v>
      </c>
      <c r="Z914" s="336"/>
      <c r="AA914" s="647"/>
      <c r="AB914" s="336">
        <v>0.31384871271670667</v>
      </c>
      <c r="AC914" s="340">
        <v>-0.88331496394371345</v>
      </c>
      <c r="AD914" s="813">
        <v>12004203000135</v>
      </c>
      <c r="AE914" s="337" t="s">
        <v>1824</v>
      </c>
      <c r="AF914" s="787" t="s">
        <v>1825</v>
      </c>
      <c r="AG914" s="341" t="s">
        <v>1440</v>
      </c>
      <c r="AH914" s="341" t="s">
        <v>1742</v>
      </c>
      <c r="AI914" s="341">
        <v>1000</v>
      </c>
      <c r="AJ914" s="341">
        <v>100</v>
      </c>
      <c r="AK914" s="341">
        <v>1000</v>
      </c>
      <c r="AL914" s="336">
        <v>0.02</v>
      </c>
      <c r="AM914" s="336">
        <v>0</v>
      </c>
      <c r="AN914" s="647" t="s">
        <v>666</v>
      </c>
      <c r="AO914" s="334" t="s">
        <v>1324</v>
      </c>
      <c r="AP914" s="337" t="s">
        <v>1739</v>
      </c>
      <c r="AQ914" s="343" t="s">
        <v>665</v>
      </c>
      <c r="AR914" s="336">
        <v>0</v>
      </c>
      <c r="AS914" s="336">
        <v>0</v>
      </c>
      <c r="AT914" s="336" t="s">
        <v>1418</v>
      </c>
      <c r="AX914" s="192"/>
      <c r="AY914" s="178"/>
      <c r="AZ914" s="178"/>
      <c r="BA914" s="178"/>
      <c r="BB914" s="794"/>
      <c r="BC914" s="178"/>
      <c r="BD914" s="178"/>
      <c r="BE914" s="178"/>
      <c r="BF914" s="178"/>
      <c r="BG914" s="794"/>
      <c r="BH914" s="180"/>
      <c r="BI914" s="193"/>
      <c r="BJ914" s="193"/>
      <c r="BK914" s="193"/>
      <c r="BL914" s="180"/>
      <c r="BM914" s="180"/>
      <c r="BN914" s="180"/>
      <c r="BO914" s="180"/>
      <c r="BP914" s="180"/>
      <c r="BQ914" s="180"/>
      <c r="BR914" s="180"/>
      <c r="BS914" s="180"/>
      <c r="BT914" s="181"/>
      <c r="BU914" s="182"/>
      <c r="BV914" s="183"/>
      <c r="BW914" s="179"/>
    </row>
    <row r="915" spans="2:75" customFormat="1" ht="18.75">
      <c r="B915" s="330" t="s">
        <v>1645</v>
      </c>
      <c r="C915" s="331">
        <v>31006892000161</v>
      </c>
      <c r="D915" s="332" t="s">
        <v>14</v>
      </c>
      <c r="E915" s="332" t="s">
        <v>614</v>
      </c>
      <c r="F915" s="332" t="s">
        <v>1418</v>
      </c>
      <c r="G915" s="333" t="s">
        <v>1418</v>
      </c>
      <c r="H915" s="333" t="s">
        <v>1338</v>
      </c>
      <c r="I915" s="333" t="s">
        <v>34</v>
      </c>
      <c r="J915" s="333" t="s">
        <v>608</v>
      </c>
      <c r="K915" s="334" t="s">
        <v>48</v>
      </c>
      <c r="L915" s="335" t="s">
        <v>1418</v>
      </c>
      <c r="M915" s="335" t="s">
        <v>1418</v>
      </c>
      <c r="N915" s="334">
        <v>484113</v>
      </c>
      <c r="O915" s="334" t="s">
        <v>1321</v>
      </c>
      <c r="P915" s="338">
        <v>43457</v>
      </c>
      <c r="Q915" s="339">
        <v>24.078740270000001</v>
      </c>
      <c r="R915" s="339">
        <v>40.651887758353446</v>
      </c>
      <c r="S915" s="334">
        <v>32</v>
      </c>
      <c r="T915" s="336">
        <v>5.8186035154285998E-2</v>
      </c>
      <c r="U915" s="647">
        <v>0.56906142796239523</v>
      </c>
      <c r="V915" s="336">
        <v>2.5961366279077414E-2</v>
      </c>
      <c r="W915" s="647">
        <v>0.22341691941614103</v>
      </c>
      <c r="X915" s="336">
        <v>3.8944148265721568E-2</v>
      </c>
      <c r="Y915" s="647">
        <v>0.25266395415420456</v>
      </c>
      <c r="Z915" s="336">
        <v>0.18424517040128663</v>
      </c>
      <c r="AA915" s="647">
        <v>0.96551026417257713</v>
      </c>
      <c r="AB915" s="336">
        <v>0.23126094380209983</v>
      </c>
      <c r="AC915" s="340">
        <v>-0.39020885076559853</v>
      </c>
      <c r="AD915" s="813">
        <v>32072964000131</v>
      </c>
      <c r="AE915" s="337" t="s">
        <v>1824</v>
      </c>
      <c r="AF915" s="787" t="s">
        <v>1825</v>
      </c>
      <c r="AG915" s="341" t="s">
        <v>1440</v>
      </c>
      <c r="AH915" s="341" t="s">
        <v>1742</v>
      </c>
      <c r="AI915" s="341">
        <v>20000</v>
      </c>
      <c r="AJ915" s="341">
        <v>1000</v>
      </c>
      <c r="AK915" s="341">
        <v>20000</v>
      </c>
      <c r="AL915" s="336">
        <v>2.5000000000000001E-2</v>
      </c>
      <c r="AM915" s="336">
        <v>0</v>
      </c>
      <c r="AN915" s="647" t="s">
        <v>64</v>
      </c>
      <c r="AO915" s="334" t="s">
        <v>1324</v>
      </c>
      <c r="AP915" s="337" t="s">
        <v>1757</v>
      </c>
      <c r="AQ915" s="343" t="s">
        <v>671</v>
      </c>
      <c r="AR915" s="336">
        <v>0</v>
      </c>
      <c r="AS915" s="336">
        <v>0</v>
      </c>
      <c r="AT915" s="336" t="s">
        <v>1418</v>
      </c>
      <c r="AX915" s="192"/>
      <c r="AY915" s="178"/>
      <c r="AZ915" s="178"/>
      <c r="BA915" s="178"/>
      <c r="BB915" s="794"/>
      <c r="BC915" s="178"/>
      <c r="BD915" s="178"/>
      <c r="BE915" s="178"/>
      <c r="BF915" s="178"/>
      <c r="BG915" s="794"/>
      <c r="BH915" s="180"/>
      <c r="BI915" s="193"/>
      <c r="BJ915" s="193"/>
      <c r="BK915" s="193"/>
      <c r="BL915" s="180"/>
      <c r="BM915" s="180"/>
      <c r="BN915" s="180"/>
      <c r="BO915" s="180"/>
      <c r="BP915" s="180"/>
      <c r="BQ915" s="180"/>
      <c r="BR915" s="180"/>
      <c r="BS915" s="180"/>
      <c r="BT915" s="181"/>
      <c r="BU915" s="182"/>
      <c r="BV915" s="183"/>
      <c r="BW915" s="179"/>
    </row>
    <row r="916" spans="2:75" customFormat="1" ht="18.75">
      <c r="B916" s="330" t="s">
        <v>1648</v>
      </c>
      <c r="C916" s="331">
        <v>33840487000170</v>
      </c>
      <c r="D916" s="332" t="s">
        <v>14</v>
      </c>
      <c r="E916" s="332" t="s">
        <v>607</v>
      </c>
      <c r="F916" s="332" t="s">
        <v>1418</v>
      </c>
      <c r="G916" s="333" t="s">
        <v>1418</v>
      </c>
      <c r="H916" s="333" t="s">
        <v>34</v>
      </c>
      <c r="I916" s="333" t="s">
        <v>34</v>
      </c>
      <c r="J916" s="333" t="s">
        <v>608</v>
      </c>
      <c r="K916" s="334" t="s">
        <v>48</v>
      </c>
      <c r="L916" s="335" t="s">
        <v>1418</v>
      </c>
      <c r="M916" s="335" t="s">
        <v>1418</v>
      </c>
      <c r="N916" s="334">
        <v>503551</v>
      </c>
      <c r="O916" s="334" t="s">
        <v>1321</v>
      </c>
      <c r="P916" s="338">
        <v>43674</v>
      </c>
      <c r="Q916" s="339">
        <v>11.62779316</v>
      </c>
      <c r="R916" s="339">
        <v>17.347120668519981</v>
      </c>
      <c r="S916" s="334">
        <v>32</v>
      </c>
      <c r="T916" s="336">
        <v>-7.4204970308092033E-2</v>
      </c>
      <c r="U916" s="647">
        <v>-0.72572716552108174</v>
      </c>
      <c r="V916" s="336">
        <v>-2.0095493941943654E-2</v>
      </c>
      <c r="W916" s="647">
        <v>-0.17293671305246591</v>
      </c>
      <c r="X916" s="336">
        <v>0.1002661811015868</v>
      </c>
      <c r="Y916" s="647">
        <v>0.65051235970583654</v>
      </c>
      <c r="Z916" s="336">
        <v>-6.6349828147903356E-2</v>
      </c>
      <c r="AA916" s="647">
        <v>-0.3476967128275939</v>
      </c>
      <c r="AB916" s="336">
        <v>0.23351138498975915</v>
      </c>
      <c r="AC916" s="340">
        <v>-0.58368429160309909</v>
      </c>
      <c r="AD916" s="813">
        <v>28747685000153</v>
      </c>
      <c r="AE916" s="337" t="s">
        <v>1824</v>
      </c>
      <c r="AF916" s="787" t="s">
        <v>1825</v>
      </c>
      <c r="AG916" s="341" t="s">
        <v>1440</v>
      </c>
      <c r="AH916" s="341" t="s">
        <v>1737</v>
      </c>
      <c r="AI916" s="341">
        <v>1000</v>
      </c>
      <c r="AJ916" s="341">
        <v>100</v>
      </c>
      <c r="AK916" s="341">
        <v>1000</v>
      </c>
      <c r="AL916" s="336">
        <v>0</v>
      </c>
      <c r="AM916" s="336">
        <v>0</v>
      </c>
      <c r="AN916" s="647" t="s">
        <v>666</v>
      </c>
      <c r="AO916" s="334" t="s">
        <v>1324</v>
      </c>
      <c r="AP916" s="337" t="s">
        <v>1739</v>
      </c>
      <c r="AQ916" s="343" t="s">
        <v>659</v>
      </c>
      <c r="AR916" s="336">
        <v>0</v>
      </c>
      <c r="AS916" s="336">
        <v>0</v>
      </c>
      <c r="AT916" s="336" t="s">
        <v>1418</v>
      </c>
      <c r="AX916" s="192"/>
      <c r="AY916" s="178"/>
      <c r="AZ916" s="178"/>
      <c r="BA916" s="178"/>
      <c r="BB916" s="794"/>
      <c r="BC916" s="178"/>
      <c r="BD916" s="178"/>
      <c r="BE916" s="178"/>
      <c r="BF916" s="178"/>
      <c r="BG916" s="794"/>
      <c r="BH916" s="180"/>
      <c r="BI916" s="193"/>
      <c r="BJ916" s="193"/>
      <c r="BK916" s="193"/>
      <c r="BL916" s="180"/>
      <c r="BM916" s="180"/>
      <c r="BN916" s="180"/>
      <c r="BO916" s="180"/>
      <c r="BP916" s="180"/>
      <c r="BQ916" s="180"/>
      <c r="BR916" s="180"/>
      <c r="BS916" s="180"/>
      <c r="BT916" s="181"/>
      <c r="BU916" s="182"/>
      <c r="BV916" s="183"/>
      <c r="BW916" s="179"/>
    </row>
    <row r="917" spans="2:75" customFormat="1" ht="18.75">
      <c r="B917" s="330" t="s">
        <v>1651</v>
      </c>
      <c r="C917" s="331">
        <v>34674588000180</v>
      </c>
      <c r="D917" s="332" t="s">
        <v>14</v>
      </c>
      <c r="E917" s="332" t="s">
        <v>1418</v>
      </c>
      <c r="F917" s="332" t="s">
        <v>1418</v>
      </c>
      <c r="G917" s="333" t="s">
        <v>1418</v>
      </c>
      <c r="H917" s="333" t="s">
        <v>34</v>
      </c>
      <c r="I917" s="333" t="s">
        <v>1418</v>
      </c>
      <c r="J917" s="333" t="s">
        <v>1418</v>
      </c>
      <c r="K917" s="334" t="s">
        <v>1418</v>
      </c>
      <c r="L917" s="335" t="s">
        <v>1418</v>
      </c>
      <c r="M917" s="335" t="s">
        <v>1418</v>
      </c>
      <c r="N917" s="334">
        <v>513237</v>
      </c>
      <c r="O917" s="334" t="s">
        <v>1321</v>
      </c>
      <c r="P917" s="338">
        <v>43772</v>
      </c>
      <c r="Q917" s="339">
        <v>38.381518440000001</v>
      </c>
      <c r="R917" s="339">
        <v>53.142688472959996</v>
      </c>
      <c r="S917" s="334">
        <v>32</v>
      </c>
      <c r="T917" s="336">
        <v>0.16942367520033641</v>
      </c>
      <c r="U917" s="647">
        <v>1.656969379069966</v>
      </c>
      <c r="V917" s="336">
        <v>0.1071432960106431</v>
      </c>
      <c r="W917" s="647">
        <v>0.92204797210851042</v>
      </c>
      <c r="X917" s="336">
        <v>3.3803487657239506E-2</v>
      </c>
      <c r="Y917" s="647">
        <v>0.21931209786397246</v>
      </c>
      <c r="Z917" s="336">
        <v>6.6926753893850943E-2</v>
      </c>
      <c r="AA917" s="647">
        <v>0.35072000905926504</v>
      </c>
      <c r="AB917" s="336">
        <v>0.21885659043791328</v>
      </c>
      <c r="AC917" s="340">
        <v>-4.1388460627549785E-2</v>
      </c>
      <c r="AD917" s="813">
        <v>25213366000170</v>
      </c>
      <c r="AE917" s="337" t="s">
        <v>1824</v>
      </c>
      <c r="AF917" s="787" t="s">
        <v>1825</v>
      </c>
      <c r="AG917" s="341" t="s">
        <v>1440</v>
      </c>
      <c r="AH917" s="341" t="s">
        <v>1737</v>
      </c>
      <c r="AI917" s="341">
        <v>5000</v>
      </c>
      <c r="AJ917" s="341">
        <v>5000</v>
      </c>
      <c r="AK917" s="341">
        <v>0</v>
      </c>
      <c r="AL917" s="336">
        <v>0</v>
      </c>
      <c r="AM917" s="336">
        <v>0</v>
      </c>
      <c r="AN917" s="647" t="s">
        <v>666</v>
      </c>
      <c r="AO917" s="334" t="s">
        <v>1324</v>
      </c>
      <c r="AP917" s="337" t="s">
        <v>1739</v>
      </c>
      <c r="AQ917" s="343" t="s">
        <v>659</v>
      </c>
      <c r="AR917" s="336">
        <v>0</v>
      </c>
      <c r="AS917" s="336">
        <v>0</v>
      </c>
      <c r="AT917" s="336" t="s">
        <v>1418</v>
      </c>
      <c r="AX917" s="192"/>
      <c r="AY917" s="178"/>
      <c r="AZ917" s="178"/>
      <c r="BA917" s="178"/>
      <c r="BB917" s="794"/>
      <c r="BC917" s="178"/>
      <c r="BD917" s="178"/>
      <c r="BE917" s="178"/>
      <c r="BF917" s="178"/>
      <c r="BG917" s="794"/>
      <c r="BH917" s="180"/>
      <c r="BI917" s="193"/>
      <c r="BJ917" s="193"/>
      <c r="BK917" s="193"/>
      <c r="BL917" s="180"/>
      <c r="BM917" s="180"/>
      <c r="BN917" s="180"/>
      <c r="BO917" s="180"/>
      <c r="BP917" s="180"/>
      <c r="BQ917" s="180"/>
      <c r="BR917" s="180"/>
      <c r="BS917" s="180"/>
      <c r="BT917" s="181"/>
      <c r="BU917" s="182"/>
      <c r="BV917" s="183"/>
      <c r="BW917" s="179"/>
    </row>
    <row r="918" spans="2:75" customFormat="1" ht="18.75">
      <c r="B918" s="330" t="s">
        <v>1655</v>
      </c>
      <c r="C918" s="331">
        <v>34200609000126</v>
      </c>
      <c r="D918" s="332" t="s">
        <v>14</v>
      </c>
      <c r="E918" s="332" t="s">
        <v>1418</v>
      </c>
      <c r="F918" s="332" t="s">
        <v>1418</v>
      </c>
      <c r="G918" s="333" t="s">
        <v>1418</v>
      </c>
      <c r="H918" s="333" t="s">
        <v>34</v>
      </c>
      <c r="I918" s="333" t="s">
        <v>1418</v>
      </c>
      <c r="J918" s="333" t="s">
        <v>1418</v>
      </c>
      <c r="K918" s="334" t="s">
        <v>1418</v>
      </c>
      <c r="L918" s="335" t="s">
        <v>1418</v>
      </c>
      <c r="M918" s="335" t="s">
        <v>1418</v>
      </c>
      <c r="N918" s="334">
        <v>508063</v>
      </c>
      <c r="O918" s="334" t="s">
        <v>1321</v>
      </c>
      <c r="P918" s="338">
        <v>43713</v>
      </c>
      <c r="Q918" s="339">
        <v>5.8628307800000004</v>
      </c>
      <c r="R918" s="339">
        <v>7.0630960540963876</v>
      </c>
      <c r="S918" s="334">
        <v>32</v>
      </c>
      <c r="T918" s="336">
        <v>0.17109201560650344</v>
      </c>
      <c r="U918" s="647">
        <v>1.6732858057064155</v>
      </c>
      <c r="V918" s="336">
        <v>0.10241742471930282</v>
      </c>
      <c r="W918" s="647">
        <v>0.88137832498291446</v>
      </c>
      <c r="X918" s="336">
        <v>0.17845773392279929</v>
      </c>
      <c r="Y918" s="647">
        <v>1.1578077505939763</v>
      </c>
      <c r="Z918" s="336">
        <v>8.7685384212412565E-2</v>
      </c>
      <c r="AA918" s="647">
        <v>0.45950261974633105</v>
      </c>
      <c r="AB918" s="336">
        <v>0.19765520503692832</v>
      </c>
      <c r="AC918" s="340">
        <v>-6.9737645741149823E-2</v>
      </c>
      <c r="AD918" s="813">
        <v>29206165000104</v>
      </c>
      <c r="AE918" s="337" t="s">
        <v>1824</v>
      </c>
      <c r="AF918" s="787" t="s">
        <v>1825</v>
      </c>
      <c r="AG918" s="341" t="s">
        <v>1440</v>
      </c>
      <c r="AH918" s="341" t="s">
        <v>1742</v>
      </c>
      <c r="AI918" s="341">
        <v>5000</v>
      </c>
      <c r="AJ918" s="341">
        <v>1000</v>
      </c>
      <c r="AK918" s="341">
        <v>5000</v>
      </c>
      <c r="AL918" s="336">
        <v>3.5000000000000003E-2</v>
      </c>
      <c r="AM918" s="336">
        <v>0</v>
      </c>
      <c r="AN918" s="647" t="s">
        <v>666</v>
      </c>
      <c r="AO918" s="334" t="s">
        <v>1324</v>
      </c>
      <c r="AP918" s="337" t="s">
        <v>1739</v>
      </c>
      <c r="AQ918" s="343" t="s">
        <v>659</v>
      </c>
      <c r="AR918" s="336">
        <v>0</v>
      </c>
      <c r="AS918" s="336">
        <v>0</v>
      </c>
      <c r="AT918" s="336" t="s">
        <v>1418</v>
      </c>
      <c r="AX918" s="192"/>
      <c r="AY918" s="178"/>
      <c r="AZ918" s="178"/>
      <c r="BA918" s="178"/>
      <c r="BB918" s="794"/>
      <c r="BC918" s="178"/>
      <c r="BD918" s="178"/>
      <c r="BE918" s="178"/>
      <c r="BF918" s="178"/>
      <c r="BG918" s="794"/>
      <c r="BH918" s="180"/>
      <c r="BI918" s="193"/>
      <c r="BJ918" s="193"/>
      <c r="BK918" s="193"/>
      <c r="BL918" s="180"/>
      <c r="BM918" s="180"/>
      <c r="BN918" s="180"/>
      <c r="BO918" s="180"/>
      <c r="BP918" s="180"/>
      <c r="BQ918" s="180"/>
      <c r="BR918" s="180"/>
      <c r="BS918" s="180"/>
      <c r="BT918" s="181"/>
      <c r="BU918" s="182"/>
      <c r="BV918" s="183"/>
      <c r="BW918" s="179"/>
    </row>
    <row r="919" spans="2:75" customFormat="1" ht="18.75">
      <c r="B919" s="330" t="s">
        <v>1675</v>
      </c>
      <c r="C919" s="331">
        <v>14476715000120</v>
      </c>
      <c r="D919" s="332" t="s">
        <v>14</v>
      </c>
      <c r="E919" s="332" t="s">
        <v>1418</v>
      </c>
      <c r="F919" s="332" t="s">
        <v>1418</v>
      </c>
      <c r="G919" s="333" t="s">
        <v>1418</v>
      </c>
      <c r="H919" s="333" t="s">
        <v>34</v>
      </c>
      <c r="I919" s="333" t="s">
        <v>1418</v>
      </c>
      <c r="J919" s="333" t="s">
        <v>1418</v>
      </c>
      <c r="K919" s="334" t="s">
        <v>1418</v>
      </c>
      <c r="L919" s="335" t="s">
        <v>1418</v>
      </c>
      <c r="M919" s="335" t="s">
        <v>1418</v>
      </c>
      <c r="N919" s="334">
        <v>307092</v>
      </c>
      <c r="O919" s="334" t="s">
        <v>1321</v>
      </c>
      <c r="P919" s="338">
        <v>41091</v>
      </c>
      <c r="Q919" s="339">
        <v>24.473787999999999</v>
      </c>
      <c r="R919" s="339">
        <v>42.191729788617891</v>
      </c>
      <c r="S919" s="334">
        <v>32</v>
      </c>
      <c r="T919" s="336">
        <v>-5.0358275458967205E-2</v>
      </c>
      <c r="U919" s="647">
        <v>-0.49250566852367228</v>
      </c>
      <c r="V919" s="336">
        <v>-9.2563888158339824E-2</v>
      </c>
      <c r="W919" s="647">
        <v>-0.79658129388140253</v>
      </c>
      <c r="X919" s="336">
        <v>-0.11646616183052028</v>
      </c>
      <c r="Y919" s="647">
        <v>-0.75561547199541801</v>
      </c>
      <c r="Z919" s="336">
        <v>9.2576999915784386E-2</v>
      </c>
      <c r="AA919" s="647">
        <v>0.48513642691591247</v>
      </c>
      <c r="AB919" s="336">
        <v>0.18790787081954885</v>
      </c>
      <c r="AC919" s="340">
        <v>-1.1109982814178294</v>
      </c>
      <c r="AD919" s="813">
        <v>12282747000169</v>
      </c>
      <c r="AE919" s="337" t="s">
        <v>1824</v>
      </c>
      <c r="AF919" s="787" t="s">
        <v>1825</v>
      </c>
      <c r="AG919" s="341" t="s">
        <v>1440</v>
      </c>
      <c r="AH919" s="341" t="s">
        <v>1737</v>
      </c>
      <c r="AI919" s="341">
        <v>50000</v>
      </c>
      <c r="AJ919" s="341">
        <v>10000</v>
      </c>
      <c r="AK919" s="341">
        <v>50000</v>
      </c>
      <c r="AL919" s="336">
        <v>0</v>
      </c>
      <c r="AM919" s="336">
        <v>0</v>
      </c>
      <c r="AN919" s="647" t="s">
        <v>666</v>
      </c>
      <c r="AO919" s="334" t="s">
        <v>1324</v>
      </c>
      <c r="AP919" s="337" t="s">
        <v>1739</v>
      </c>
      <c r="AQ919" s="343" t="s">
        <v>659</v>
      </c>
      <c r="AR919" s="336">
        <v>0</v>
      </c>
      <c r="AS919" s="336">
        <v>0</v>
      </c>
      <c r="AT919" s="336" t="s">
        <v>1418</v>
      </c>
      <c r="AX919" s="192"/>
      <c r="AY919" s="178"/>
      <c r="AZ919" s="178"/>
      <c r="BA919" s="178"/>
      <c r="BB919" s="794"/>
      <c r="BC919" s="178"/>
      <c r="BD919" s="178"/>
      <c r="BE919" s="178"/>
      <c r="BF919" s="178"/>
      <c r="BG919" s="794"/>
      <c r="BH919" s="180"/>
      <c r="BI919" s="193"/>
      <c r="BJ919" s="193"/>
      <c r="BK919" s="193"/>
      <c r="BL919" s="180"/>
      <c r="BM919" s="180"/>
      <c r="BN919" s="180"/>
      <c r="BO919" s="180"/>
      <c r="BP919" s="180"/>
      <c r="BQ919" s="180"/>
      <c r="BR919" s="180"/>
      <c r="BS919" s="180"/>
      <c r="BT919" s="181"/>
      <c r="BU919" s="182"/>
      <c r="BV919" s="183"/>
      <c r="BW919" s="179"/>
    </row>
    <row r="920" spans="2:75" customFormat="1" ht="18.75">
      <c r="B920" s="330" t="s">
        <v>1677</v>
      </c>
      <c r="C920" s="331">
        <v>31006632000196</v>
      </c>
      <c r="D920" s="332" t="s">
        <v>14</v>
      </c>
      <c r="E920" s="332" t="s">
        <v>614</v>
      </c>
      <c r="F920" s="332" t="s">
        <v>1418</v>
      </c>
      <c r="G920" s="333" t="s">
        <v>1418</v>
      </c>
      <c r="H920" s="333" t="s">
        <v>1338</v>
      </c>
      <c r="I920" s="333" t="s">
        <v>34</v>
      </c>
      <c r="J920" s="333" t="s">
        <v>608</v>
      </c>
      <c r="K920" s="334" t="s">
        <v>48</v>
      </c>
      <c r="L920" s="335" t="s">
        <v>1418</v>
      </c>
      <c r="M920" s="335" t="s">
        <v>1418</v>
      </c>
      <c r="N920" s="334">
        <v>487449</v>
      </c>
      <c r="O920" s="334" t="s">
        <v>1321</v>
      </c>
      <c r="P920" s="338">
        <v>43517</v>
      </c>
      <c r="Q920" s="339">
        <v>50.219760819999998</v>
      </c>
      <c r="R920" s="339">
        <v>68.679543564120053</v>
      </c>
      <c r="S920" s="334">
        <v>32</v>
      </c>
      <c r="T920" s="336">
        <v>0.23543016459085297</v>
      </c>
      <c r="U920" s="647">
        <v>2.3025151188295729</v>
      </c>
      <c r="V920" s="336">
        <v>0.11223751781103375</v>
      </c>
      <c r="W920" s="647">
        <v>0.96588755008877503</v>
      </c>
      <c r="X920" s="336">
        <v>0.11950944440606914</v>
      </c>
      <c r="Y920" s="647">
        <v>0.77535984549924364</v>
      </c>
      <c r="Z920" s="336">
        <v>0.10149471109462738</v>
      </c>
      <c r="AA920" s="647">
        <v>0.53186840722967876</v>
      </c>
      <c r="AB920" s="336">
        <v>0.24630422708162969</v>
      </c>
      <c r="AC920" s="340">
        <v>-1.6093575100174777E-2</v>
      </c>
      <c r="AD920" s="813">
        <v>31493876000140</v>
      </c>
      <c r="AE920" s="337" t="s">
        <v>1824</v>
      </c>
      <c r="AF920" s="787" t="s">
        <v>1825</v>
      </c>
      <c r="AG920" s="341" t="s">
        <v>1440</v>
      </c>
      <c r="AH920" s="341" t="s">
        <v>1737</v>
      </c>
      <c r="AI920" s="341">
        <v>30000</v>
      </c>
      <c r="AJ920" s="341">
        <v>30000</v>
      </c>
      <c r="AK920" s="341">
        <v>30000</v>
      </c>
      <c r="AL920" s="336">
        <v>0</v>
      </c>
      <c r="AM920" s="336">
        <v>0</v>
      </c>
      <c r="AN920" s="647" t="s">
        <v>666</v>
      </c>
      <c r="AO920" s="334" t="s">
        <v>1324</v>
      </c>
      <c r="AP920" s="337" t="s">
        <v>1739</v>
      </c>
      <c r="AQ920" s="343" t="s">
        <v>659</v>
      </c>
      <c r="AR920" s="336">
        <v>0</v>
      </c>
      <c r="AS920" s="336">
        <v>0</v>
      </c>
      <c r="AT920" s="336" t="s">
        <v>1418</v>
      </c>
      <c r="AX920" s="192"/>
      <c r="AY920" s="178"/>
      <c r="AZ920" s="178"/>
      <c r="BA920" s="178"/>
      <c r="BB920" s="794"/>
      <c r="BC920" s="178"/>
      <c r="BD920" s="178"/>
      <c r="BE920" s="178"/>
      <c r="BF920" s="178"/>
      <c r="BG920" s="794"/>
      <c r="BH920" s="180"/>
      <c r="BI920" s="193"/>
      <c r="BJ920" s="193"/>
      <c r="BK920" s="193"/>
      <c r="BL920" s="180"/>
      <c r="BM920" s="180"/>
      <c r="BN920" s="180"/>
      <c r="BO920" s="180"/>
      <c r="BP920" s="180"/>
      <c r="BQ920" s="180"/>
      <c r="BR920" s="180"/>
      <c r="BS920" s="180"/>
      <c r="BT920" s="181"/>
      <c r="BU920" s="182"/>
      <c r="BV920" s="183"/>
      <c r="BW920" s="179"/>
    </row>
    <row r="921" spans="2:75" customFormat="1" ht="18.75">
      <c r="B921" s="330" t="s">
        <v>1678</v>
      </c>
      <c r="C921" s="331">
        <v>28021609000166</v>
      </c>
      <c r="D921" s="332" t="s">
        <v>14</v>
      </c>
      <c r="E921" s="332" t="s">
        <v>614</v>
      </c>
      <c r="F921" s="332" t="s">
        <v>1418</v>
      </c>
      <c r="G921" s="333" t="s">
        <v>1418</v>
      </c>
      <c r="H921" s="333" t="s">
        <v>1338</v>
      </c>
      <c r="I921" s="333" t="s">
        <v>34</v>
      </c>
      <c r="J921" s="333" t="s">
        <v>608</v>
      </c>
      <c r="K921" s="334" t="s">
        <v>48</v>
      </c>
      <c r="L921" s="335" t="s">
        <v>1418</v>
      </c>
      <c r="M921" s="335" t="s">
        <v>1418</v>
      </c>
      <c r="N921" s="334">
        <v>445940</v>
      </c>
      <c r="O921" s="334" t="s">
        <v>1321</v>
      </c>
      <c r="P921" s="338">
        <v>42949</v>
      </c>
      <c r="Q921" s="339">
        <v>91.740943999999999</v>
      </c>
      <c r="R921" s="339">
        <v>138.05176702908003</v>
      </c>
      <c r="S921" s="334">
        <v>32</v>
      </c>
      <c r="T921" s="336">
        <v>0.25676841130740002</v>
      </c>
      <c r="U921" s="647">
        <v>2.5112039066896568</v>
      </c>
      <c r="V921" s="336">
        <v>0.1240077638675714</v>
      </c>
      <c r="W921" s="647">
        <v>1.0671792959257771</v>
      </c>
      <c r="X921" s="336">
        <v>0.10678961231015482</v>
      </c>
      <c r="Y921" s="647">
        <v>0.69283542997979874</v>
      </c>
      <c r="Z921" s="336">
        <v>0.51534314026828265</v>
      </c>
      <c r="AA921" s="647">
        <v>2.7005814611924306</v>
      </c>
      <c r="AB921" s="336">
        <v>0.22590070732776724</v>
      </c>
      <c r="AC921" s="340">
        <v>3.4556467630632338E-2</v>
      </c>
      <c r="AD921" s="813">
        <v>26491334000107</v>
      </c>
      <c r="AE921" s="337" t="s">
        <v>1824</v>
      </c>
      <c r="AF921" s="787" t="s">
        <v>1825</v>
      </c>
      <c r="AG921" s="341" t="s">
        <v>1440</v>
      </c>
      <c r="AH921" s="341" t="s">
        <v>1737</v>
      </c>
      <c r="AI921" s="341">
        <v>1000</v>
      </c>
      <c r="AJ921" s="341">
        <v>100</v>
      </c>
      <c r="AK921" s="341">
        <v>1000</v>
      </c>
      <c r="AL921" s="336">
        <v>0</v>
      </c>
      <c r="AM921" s="336">
        <v>0</v>
      </c>
      <c r="AN921" s="647" t="s">
        <v>64</v>
      </c>
      <c r="AO921" s="334" t="s">
        <v>1324</v>
      </c>
      <c r="AP921" s="337" t="s">
        <v>1757</v>
      </c>
      <c r="AQ921" s="343" t="s">
        <v>668</v>
      </c>
      <c r="AR921" s="336">
        <v>0</v>
      </c>
      <c r="AS921" s="336">
        <v>0</v>
      </c>
      <c r="AT921" s="336" t="s">
        <v>1418</v>
      </c>
      <c r="AX921" s="192"/>
      <c r="AY921" s="178"/>
      <c r="AZ921" s="178"/>
      <c r="BA921" s="178"/>
      <c r="BB921" s="794"/>
      <c r="BC921" s="178"/>
      <c r="BD921" s="178"/>
      <c r="BE921" s="178"/>
      <c r="BF921" s="178"/>
      <c r="BG921" s="794"/>
      <c r="BH921" s="180"/>
      <c r="BI921" s="193"/>
      <c r="BJ921" s="193"/>
      <c r="BK921" s="193"/>
      <c r="BL921" s="180"/>
      <c r="BM921" s="180"/>
      <c r="BN921" s="180"/>
      <c r="BO921" s="180"/>
      <c r="BP921" s="180"/>
      <c r="BQ921" s="180"/>
      <c r="BR921" s="180"/>
      <c r="BS921" s="180"/>
      <c r="BT921" s="181"/>
      <c r="BU921" s="182"/>
      <c r="BV921" s="183"/>
      <c r="BW921" s="179"/>
    </row>
    <row r="922" spans="2:75" customFormat="1" ht="18.75">
      <c r="B922" s="330" t="s">
        <v>1679</v>
      </c>
      <c r="C922" s="331">
        <v>32669660000156</v>
      </c>
      <c r="D922" s="332" t="s">
        <v>14</v>
      </c>
      <c r="E922" s="332" t="s">
        <v>614</v>
      </c>
      <c r="F922" s="332" t="s">
        <v>1418</v>
      </c>
      <c r="G922" s="333" t="s">
        <v>1418</v>
      </c>
      <c r="H922" s="333" t="s">
        <v>1338</v>
      </c>
      <c r="I922" s="333" t="s">
        <v>34</v>
      </c>
      <c r="J922" s="333" t="s">
        <v>608</v>
      </c>
      <c r="K922" s="334" t="s">
        <v>48</v>
      </c>
      <c r="L922" s="335" t="s">
        <v>1418</v>
      </c>
      <c r="M922" s="335" t="s">
        <v>1418</v>
      </c>
      <c r="N922" s="334">
        <v>500313</v>
      </c>
      <c r="O922" s="334" t="s">
        <v>1321</v>
      </c>
      <c r="P922" s="338">
        <v>43646</v>
      </c>
      <c r="Q922" s="339">
        <v>252.12902498</v>
      </c>
      <c r="R922" s="339">
        <v>244.04476674135995</v>
      </c>
      <c r="S922" s="334">
        <v>32</v>
      </c>
      <c r="T922" s="336">
        <v>0.25064143398007066</v>
      </c>
      <c r="U922" s="647">
        <v>2.4512818573914337</v>
      </c>
      <c r="V922" s="336">
        <v>0.11970288967745368</v>
      </c>
      <c r="W922" s="647">
        <v>1.030132642845532</v>
      </c>
      <c r="X922" s="336">
        <v>0.10238360975886218</v>
      </c>
      <c r="Y922" s="647">
        <v>0.66424992801869986</v>
      </c>
      <c r="Z922" s="336">
        <v>0.50893883278744556</v>
      </c>
      <c r="AA922" s="647">
        <v>2.6670206107549514</v>
      </c>
      <c r="AB922" s="336">
        <v>0.22341336654081004</v>
      </c>
      <c r="AC922" s="340">
        <v>1.5672546117564669E-2</v>
      </c>
      <c r="AD922" s="813">
        <v>31943995000158</v>
      </c>
      <c r="AE922" s="337" t="s">
        <v>1824</v>
      </c>
      <c r="AF922" s="787" t="s">
        <v>1825</v>
      </c>
      <c r="AG922" s="341" t="s">
        <v>1440</v>
      </c>
      <c r="AH922" s="341" t="s">
        <v>1737</v>
      </c>
      <c r="AI922" s="341">
        <v>1000</v>
      </c>
      <c r="AJ922" s="341">
        <v>100</v>
      </c>
      <c r="AK922" s="341">
        <v>1000</v>
      </c>
      <c r="AL922" s="336">
        <v>0</v>
      </c>
      <c r="AM922" s="336">
        <v>0</v>
      </c>
      <c r="AN922" s="647" t="s">
        <v>64</v>
      </c>
      <c r="AO922" s="334" t="s">
        <v>1324</v>
      </c>
      <c r="AP922" s="337" t="s">
        <v>1757</v>
      </c>
      <c r="AQ922" s="343" t="s">
        <v>668</v>
      </c>
      <c r="AR922" s="336">
        <v>0</v>
      </c>
      <c r="AS922" s="336">
        <v>0</v>
      </c>
      <c r="AT922" s="336" t="s">
        <v>1418</v>
      </c>
      <c r="AX922" s="192"/>
      <c r="AY922" s="178"/>
      <c r="AZ922" s="178"/>
      <c r="BA922" s="178"/>
      <c r="BB922" s="794"/>
      <c r="BC922" s="178"/>
      <c r="BD922" s="178"/>
      <c r="BE922" s="178"/>
      <c r="BF922" s="178"/>
      <c r="BG922" s="794"/>
      <c r="BH922" s="180"/>
      <c r="BI922" s="193"/>
      <c r="BJ922" s="193"/>
      <c r="BK922" s="193"/>
      <c r="BL922" s="180"/>
      <c r="BM922" s="180"/>
      <c r="BN922" s="180"/>
      <c r="BO922" s="180"/>
      <c r="BP922" s="180"/>
      <c r="BQ922" s="180"/>
      <c r="BR922" s="180"/>
      <c r="BS922" s="180"/>
      <c r="BT922" s="181"/>
      <c r="BU922" s="182"/>
      <c r="BV922" s="183"/>
      <c r="BW922" s="179"/>
    </row>
    <row r="923" spans="2:75" customFormat="1" ht="18.75">
      <c r="B923" s="330" t="s">
        <v>1682</v>
      </c>
      <c r="C923" s="331">
        <v>36988916000149</v>
      </c>
      <c r="D923" s="332" t="s">
        <v>14</v>
      </c>
      <c r="E923" s="332" t="s">
        <v>607</v>
      </c>
      <c r="F923" s="332" t="s">
        <v>1418</v>
      </c>
      <c r="G923" s="333" t="s">
        <v>1418</v>
      </c>
      <c r="H923" s="333" t="s">
        <v>34</v>
      </c>
      <c r="I923" s="333" t="s">
        <v>34</v>
      </c>
      <c r="J923" s="333" t="s">
        <v>608</v>
      </c>
      <c r="K923" s="334" t="s">
        <v>48</v>
      </c>
      <c r="L923" s="335" t="s">
        <v>1418</v>
      </c>
      <c r="M923" s="335" t="s">
        <v>1418</v>
      </c>
      <c r="N923" s="334">
        <v>546836</v>
      </c>
      <c r="O923" s="334" t="s">
        <v>1321</v>
      </c>
      <c r="P923" s="338">
        <v>44044</v>
      </c>
      <c r="Q923" s="339">
        <v>17.396367959999999</v>
      </c>
      <c r="R923" s="339">
        <v>28.172170043172724</v>
      </c>
      <c r="S923" s="334">
        <v>32</v>
      </c>
      <c r="T923" s="336">
        <v>7.1513730928502328E-2</v>
      </c>
      <c r="U923" s="647">
        <v>0.69940675169193733</v>
      </c>
      <c r="V923" s="336">
        <v>-2.9150773167741506E-2</v>
      </c>
      <c r="W923" s="647">
        <v>-0.25086414442618288</v>
      </c>
      <c r="X923" s="336">
        <v>-6.0560999169740226E-2</v>
      </c>
      <c r="Y923" s="647">
        <v>-0.39291093011846495</v>
      </c>
      <c r="Z923" s="336"/>
      <c r="AA923" s="647"/>
      <c r="AB923" s="336">
        <v>0.24005016830514864</v>
      </c>
      <c r="AC923" s="340">
        <v>-0.60550762193190444</v>
      </c>
      <c r="AD923" s="813">
        <v>35727340000101</v>
      </c>
      <c r="AE923" s="337" t="s">
        <v>1824</v>
      </c>
      <c r="AF923" s="787" t="s">
        <v>1825</v>
      </c>
      <c r="AG923" s="341" t="s">
        <v>1440</v>
      </c>
      <c r="AH923" s="341" t="s">
        <v>1737</v>
      </c>
      <c r="AI923" s="341">
        <v>1000</v>
      </c>
      <c r="AJ923" s="341">
        <v>0</v>
      </c>
      <c r="AK923" s="341">
        <v>1000</v>
      </c>
      <c r="AL923" s="336">
        <v>0</v>
      </c>
      <c r="AM923" s="336">
        <v>0</v>
      </c>
      <c r="AN923" s="647" t="s">
        <v>666</v>
      </c>
      <c r="AO923" s="334" t="s">
        <v>1324</v>
      </c>
      <c r="AP923" s="337" t="s">
        <v>1739</v>
      </c>
      <c r="AQ923" s="343" t="s">
        <v>659</v>
      </c>
      <c r="AR923" s="336">
        <v>0</v>
      </c>
      <c r="AS923" s="336">
        <v>0</v>
      </c>
      <c r="AT923" s="336" t="s">
        <v>1418</v>
      </c>
      <c r="AX923" s="192"/>
      <c r="AY923" s="178"/>
      <c r="AZ923" s="178"/>
      <c r="BA923" s="178"/>
      <c r="BB923" s="794"/>
      <c r="BC923" s="178"/>
      <c r="BD923" s="178"/>
      <c r="BE923" s="178"/>
      <c r="BF923" s="178"/>
      <c r="BG923" s="794"/>
      <c r="BH923" s="180"/>
      <c r="BI923" s="193"/>
      <c r="BJ923" s="193"/>
      <c r="BK923" s="193"/>
      <c r="BL923" s="180"/>
      <c r="BM923" s="180"/>
      <c r="BN923" s="180"/>
      <c r="BO923" s="180"/>
      <c r="BP923" s="180"/>
      <c r="BQ923" s="180"/>
      <c r="BR923" s="180"/>
      <c r="BS923" s="180"/>
      <c r="BT923" s="181"/>
      <c r="BU923" s="182"/>
      <c r="BV923" s="183"/>
      <c r="BW923" s="179"/>
    </row>
    <row r="924" spans="2:75" customFormat="1" ht="18.75">
      <c r="B924" s="330" t="s">
        <v>1069</v>
      </c>
      <c r="C924" s="331">
        <v>38049303000171</v>
      </c>
      <c r="D924" s="332" t="s">
        <v>14</v>
      </c>
      <c r="E924" s="332" t="s">
        <v>614</v>
      </c>
      <c r="F924" s="332" t="s">
        <v>1418</v>
      </c>
      <c r="G924" s="333" t="s">
        <v>1418</v>
      </c>
      <c r="H924" s="333" t="s">
        <v>865</v>
      </c>
      <c r="I924" s="333" t="s">
        <v>34</v>
      </c>
      <c r="J924" s="333" t="s">
        <v>608</v>
      </c>
      <c r="K924" s="334" t="s">
        <v>48</v>
      </c>
      <c r="L924" s="335" t="s">
        <v>1418</v>
      </c>
      <c r="M924" s="335" t="s">
        <v>34</v>
      </c>
      <c r="N924" s="334">
        <v>550159</v>
      </c>
      <c r="O924" s="334" t="s">
        <v>1321</v>
      </c>
      <c r="P924" s="338">
        <v>44062</v>
      </c>
      <c r="Q924" s="339">
        <v>602.04798659999994</v>
      </c>
      <c r="R924" s="339">
        <v>636.79166763571379</v>
      </c>
      <c r="S924" s="334">
        <v>32</v>
      </c>
      <c r="T924" s="336">
        <v>0.10425602501479481</v>
      </c>
      <c r="U924" s="647">
        <v>1.0196275156279009</v>
      </c>
      <c r="V924" s="336">
        <v>6.6569310806422921E-2</v>
      </c>
      <c r="W924" s="647">
        <v>0.57287856841389495</v>
      </c>
      <c r="X924" s="336">
        <v>0.16504910391056882</v>
      </c>
      <c r="Y924" s="647">
        <v>1.0708145146509302</v>
      </c>
      <c r="Z924" s="336"/>
      <c r="AA924" s="647"/>
      <c r="AB924" s="336">
        <v>0.15986822344974722</v>
      </c>
      <c r="AC924" s="340">
        <v>-0.31045645913642644</v>
      </c>
      <c r="AD924" s="813">
        <v>22222944000146</v>
      </c>
      <c r="AE924" s="337" t="s">
        <v>2038</v>
      </c>
      <c r="AF924" s="787" t="s">
        <v>1755</v>
      </c>
      <c r="AG924" s="341" t="s">
        <v>1436</v>
      </c>
      <c r="AH924" s="341" t="s">
        <v>1812</v>
      </c>
      <c r="AI924" s="341">
        <v>1000</v>
      </c>
      <c r="AJ924" s="341">
        <v>1000</v>
      </c>
      <c r="AK924" s="341">
        <v>1000</v>
      </c>
      <c r="AL924" s="336">
        <v>1.8500000000000003E-2</v>
      </c>
      <c r="AM924" s="336">
        <v>0.2</v>
      </c>
      <c r="AN924" s="647" t="s">
        <v>34</v>
      </c>
      <c r="AO924" s="334" t="s">
        <v>1324</v>
      </c>
      <c r="AP924" s="337" t="s">
        <v>1757</v>
      </c>
      <c r="AQ924" s="343" t="s">
        <v>668</v>
      </c>
      <c r="AR924" s="336">
        <v>4.9333333333333304E-3</v>
      </c>
      <c r="AS924" s="336">
        <v>4.9333333333333304E-3</v>
      </c>
      <c r="AT924" s="336" t="s">
        <v>1418</v>
      </c>
      <c r="AX924" s="192"/>
      <c r="AY924" s="178"/>
      <c r="AZ924" s="178"/>
      <c r="BA924" s="178"/>
      <c r="BB924" s="794"/>
      <c r="BC924" s="178"/>
      <c r="BD924" s="178"/>
      <c r="BE924" s="178"/>
      <c r="BF924" s="178"/>
      <c r="BG924" s="794"/>
      <c r="BH924" s="180"/>
      <c r="BI924" s="193"/>
      <c r="BJ924" s="193"/>
      <c r="BK924" s="193"/>
      <c r="BL924" s="180"/>
      <c r="BM924" s="180"/>
      <c r="BN924" s="180"/>
      <c r="BO924" s="180"/>
      <c r="BP924" s="180"/>
      <c r="BQ924" s="180"/>
      <c r="BR924" s="180"/>
      <c r="BS924" s="180"/>
      <c r="BT924" s="181"/>
      <c r="BU924" s="182"/>
      <c r="BV924" s="183"/>
      <c r="BW924" s="179"/>
    </row>
    <row r="925" spans="2:75" customFormat="1" ht="18.75">
      <c r="B925" s="330" t="s">
        <v>1072</v>
      </c>
      <c r="C925" s="331">
        <v>31340883000102</v>
      </c>
      <c r="D925" s="332" t="s">
        <v>14</v>
      </c>
      <c r="E925" s="332" t="s">
        <v>614</v>
      </c>
      <c r="F925" s="332" t="s">
        <v>1418</v>
      </c>
      <c r="G925" s="333" t="s">
        <v>1418</v>
      </c>
      <c r="H925" s="333" t="s">
        <v>865</v>
      </c>
      <c r="I925" s="333" t="s">
        <v>34</v>
      </c>
      <c r="J925" s="333" t="s">
        <v>608</v>
      </c>
      <c r="K925" s="334" t="s">
        <v>48</v>
      </c>
      <c r="L925" s="335" t="s">
        <v>1418</v>
      </c>
      <c r="M925" s="335" t="s">
        <v>34</v>
      </c>
      <c r="N925" s="334">
        <v>482633</v>
      </c>
      <c r="O925" s="334" t="s">
        <v>1321</v>
      </c>
      <c r="P925" s="338">
        <v>43455</v>
      </c>
      <c r="Q925" s="339">
        <v>25.077027059999999</v>
      </c>
      <c r="R925" s="339">
        <v>513579.69275384559</v>
      </c>
      <c r="S925" s="334">
        <v>32</v>
      </c>
      <c r="T925" s="336">
        <v>0.16254444866654771</v>
      </c>
      <c r="U925" s="647">
        <v>1.5896903066221808</v>
      </c>
      <c r="V925" s="336">
        <v>8.3309477039794633E-2</v>
      </c>
      <c r="W925" s="647">
        <v>0.71694018405344451</v>
      </c>
      <c r="X925" s="336">
        <v>8.0707741352095796E-2</v>
      </c>
      <c r="Y925" s="647">
        <v>0.52362005510399634</v>
      </c>
      <c r="Z925" s="336">
        <v>0.12424215753123313</v>
      </c>
      <c r="AA925" s="647">
        <v>0.6510731221778292</v>
      </c>
      <c r="AB925" s="336">
        <v>0.17778345742539012</v>
      </c>
      <c r="AC925" s="340">
        <v>-0.18501134370767594</v>
      </c>
      <c r="AD925" s="813">
        <v>32075594000196</v>
      </c>
      <c r="AE925" s="337" t="s">
        <v>1808</v>
      </c>
      <c r="AF925" s="787" t="s">
        <v>1755</v>
      </c>
      <c r="AG925" s="341" t="s">
        <v>1436</v>
      </c>
      <c r="AH925" s="341" t="s">
        <v>1737</v>
      </c>
      <c r="AI925" s="341">
        <v>1000</v>
      </c>
      <c r="AJ925" s="341">
        <v>1000</v>
      </c>
      <c r="AK925" s="341">
        <v>1000</v>
      </c>
      <c r="AL925" s="336">
        <v>0</v>
      </c>
      <c r="AM925" s="336">
        <v>0</v>
      </c>
      <c r="AN925" s="647" t="s">
        <v>34</v>
      </c>
      <c r="AO925" s="334" t="s">
        <v>1324</v>
      </c>
      <c r="AP925" s="337" t="s">
        <v>1757</v>
      </c>
      <c r="AQ925" s="343" t="s">
        <v>668</v>
      </c>
      <c r="AR925" s="336">
        <v>3.8E-3</v>
      </c>
      <c r="AS925" s="336">
        <v>3.8E-3</v>
      </c>
      <c r="AT925" s="336" t="s">
        <v>1418</v>
      </c>
      <c r="AX925" s="192"/>
      <c r="AY925" s="178"/>
      <c r="AZ925" s="178"/>
      <c r="BA925" s="178"/>
      <c r="BB925" s="794"/>
      <c r="BC925" s="178"/>
      <c r="BD925" s="178"/>
      <c r="BE925" s="178"/>
      <c r="BF925" s="178"/>
      <c r="BG925" s="794"/>
      <c r="BH925" s="180"/>
      <c r="BI925" s="193"/>
      <c r="BJ925" s="193"/>
      <c r="BK925" s="193"/>
      <c r="BL925" s="180"/>
      <c r="BM925" s="180"/>
      <c r="BN925" s="180"/>
      <c r="BO925" s="180"/>
      <c r="BP925" s="180"/>
      <c r="BQ925" s="180"/>
      <c r="BR925" s="180"/>
      <c r="BS925" s="180"/>
      <c r="BT925" s="181"/>
      <c r="BU925" s="182"/>
      <c r="BV925" s="183"/>
      <c r="BW925" s="179"/>
    </row>
    <row r="926" spans="2:75" customFormat="1" ht="18.75">
      <c r="B926" s="330" t="s">
        <v>288</v>
      </c>
      <c r="C926" s="331">
        <v>28386218000145</v>
      </c>
      <c r="D926" s="332" t="s">
        <v>14</v>
      </c>
      <c r="E926" s="332" t="s">
        <v>614</v>
      </c>
      <c r="F926" s="332" t="s">
        <v>1418</v>
      </c>
      <c r="G926" s="333" t="s">
        <v>1418</v>
      </c>
      <c r="H926" s="333" t="s">
        <v>865</v>
      </c>
      <c r="I926" s="333" t="s">
        <v>34</v>
      </c>
      <c r="J926" s="333" t="s">
        <v>608</v>
      </c>
      <c r="K926" s="334" t="s">
        <v>48</v>
      </c>
      <c r="L926" s="335" t="s">
        <v>1418</v>
      </c>
      <c r="M926" s="335" t="s">
        <v>34</v>
      </c>
      <c r="N926" s="334">
        <v>450308</v>
      </c>
      <c r="O926" s="334" t="s">
        <v>1321</v>
      </c>
      <c r="P926" s="338">
        <v>42993</v>
      </c>
      <c r="Q926" s="339">
        <v>32.911161450000002</v>
      </c>
      <c r="R926" s="339">
        <v>30.988639690240969</v>
      </c>
      <c r="S926" s="334">
        <v>32</v>
      </c>
      <c r="T926" s="336">
        <v>0.1620950953302025</v>
      </c>
      <c r="U926" s="647">
        <v>1.5852956155152469</v>
      </c>
      <c r="V926" s="336">
        <v>8.1945081923503915E-2</v>
      </c>
      <c r="W926" s="647">
        <v>0.70519854648047264</v>
      </c>
      <c r="X926" s="336">
        <v>8.1842809665436667E-2</v>
      </c>
      <c r="Y926" s="647">
        <v>0.53098421277736574</v>
      </c>
      <c r="Z926" s="336">
        <v>0.12235789595809554</v>
      </c>
      <c r="AA926" s="647">
        <v>0.64119892094211739</v>
      </c>
      <c r="AB926" s="336">
        <v>0.17378854737288552</v>
      </c>
      <c r="AC926" s="340">
        <v>-0.19711512629228189</v>
      </c>
      <c r="AD926" s="813">
        <v>28069937000132</v>
      </c>
      <c r="AE926" s="337" t="s">
        <v>1968</v>
      </c>
      <c r="AF926" s="787" t="s">
        <v>1736</v>
      </c>
      <c r="AG926" s="341" t="s">
        <v>1437</v>
      </c>
      <c r="AH926" s="341" t="s">
        <v>1737</v>
      </c>
      <c r="AI926" s="341">
        <v>5000</v>
      </c>
      <c r="AJ926" s="341">
        <v>1000</v>
      </c>
      <c r="AK926" s="341">
        <v>1000</v>
      </c>
      <c r="AL926" s="336">
        <v>1.9E-2</v>
      </c>
      <c r="AM926" s="336">
        <v>0.2</v>
      </c>
      <c r="AN926" s="647" t="s">
        <v>2166</v>
      </c>
      <c r="AO926" s="334" t="s">
        <v>1324</v>
      </c>
      <c r="AP926" s="337" t="s">
        <v>1757</v>
      </c>
      <c r="AQ926" s="343" t="s">
        <v>668</v>
      </c>
      <c r="AR926" s="336">
        <v>3.8E-3</v>
      </c>
      <c r="AS926" s="336">
        <v>3.8E-3</v>
      </c>
      <c r="AT926" s="336" t="s">
        <v>1418</v>
      </c>
      <c r="AX926" s="192"/>
      <c r="AY926" s="178"/>
      <c r="AZ926" s="178"/>
      <c r="BA926" s="178"/>
      <c r="BB926" s="794"/>
      <c r="BC926" s="178"/>
      <c r="BD926" s="178"/>
      <c r="BE926" s="178"/>
      <c r="BF926" s="178"/>
      <c r="BG926" s="794"/>
      <c r="BH926" s="180"/>
      <c r="BI926" s="193"/>
      <c r="BJ926" s="193"/>
      <c r="BK926" s="193"/>
      <c r="BL926" s="180"/>
      <c r="BM926" s="180"/>
      <c r="BN926" s="180"/>
      <c r="BO926" s="180"/>
      <c r="BP926" s="180"/>
      <c r="BQ926" s="180"/>
      <c r="BR926" s="180"/>
      <c r="BS926" s="180"/>
      <c r="BT926" s="181"/>
      <c r="BU926" s="182"/>
      <c r="BV926" s="183"/>
      <c r="BW926" s="179"/>
    </row>
    <row r="927" spans="2:75" customFormat="1" ht="18.75">
      <c r="B927" s="330" t="s">
        <v>289</v>
      </c>
      <c r="C927" s="331">
        <v>33953430000187</v>
      </c>
      <c r="D927" s="332" t="s">
        <v>14</v>
      </c>
      <c r="E927" s="332" t="s">
        <v>614</v>
      </c>
      <c r="F927" s="332" t="s">
        <v>1418</v>
      </c>
      <c r="G927" s="333" t="s">
        <v>1418</v>
      </c>
      <c r="H927" s="333" t="s">
        <v>1338</v>
      </c>
      <c r="I927" s="333" t="s">
        <v>34</v>
      </c>
      <c r="J927" s="333" t="s">
        <v>608</v>
      </c>
      <c r="K927" s="334" t="s">
        <v>48</v>
      </c>
      <c r="L927" s="335" t="s">
        <v>1418</v>
      </c>
      <c r="M927" s="335" t="s">
        <v>34</v>
      </c>
      <c r="N927" s="334">
        <v>516961</v>
      </c>
      <c r="O927" s="334" t="s">
        <v>1321</v>
      </c>
      <c r="P927" s="338">
        <v>43622</v>
      </c>
      <c r="Q927" s="339">
        <v>185.55716236000001</v>
      </c>
      <c r="R927" s="339">
        <v>178.50202227244003</v>
      </c>
      <c r="S927" s="334">
        <v>32</v>
      </c>
      <c r="T927" s="336">
        <v>0.17233150728846858</v>
      </c>
      <c r="U927" s="647">
        <v>1.6854080770489515</v>
      </c>
      <c r="V927" s="336">
        <v>0.10513925797666968</v>
      </c>
      <c r="W927" s="647">
        <v>0.90480173016846444</v>
      </c>
      <c r="X927" s="336">
        <v>0.17951007059133062</v>
      </c>
      <c r="Y927" s="647">
        <v>1.1646351574217852</v>
      </c>
      <c r="Z927" s="336">
        <v>9.5457738374616463E-2</v>
      </c>
      <c r="AA927" s="647">
        <v>0.50023252167020749</v>
      </c>
      <c r="AB927" s="336">
        <v>0.20081539236217719</v>
      </c>
      <c r="AC927" s="340">
        <v>-5.5086292341783166E-2</v>
      </c>
      <c r="AD927" s="813">
        <v>28069983000131</v>
      </c>
      <c r="AE927" s="337" t="s">
        <v>1968</v>
      </c>
      <c r="AF927" s="787" t="s">
        <v>1794</v>
      </c>
      <c r="AG927" s="341" t="s">
        <v>736</v>
      </c>
      <c r="AH927" s="341" t="s">
        <v>1742</v>
      </c>
      <c r="AI927" s="341">
        <v>5000</v>
      </c>
      <c r="AJ927" s="341">
        <v>1000</v>
      </c>
      <c r="AK927" s="341">
        <v>5000</v>
      </c>
      <c r="AL927" s="336">
        <v>0.02</v>
      </c>
      <c r="AM927" s="336">
        <v>0.2</v>
      </c>
      <c r="AN927" s="647" t="s">
        <v>666</v>
      </c>
      <c r="AO927" s="334" t="s">
        <v>1324</v>
      </c>
      <c r="AP927" s="337" t="s">
        <v>1739</v>
      </c>
      <c r="AQ927" s="343" t="s">
        <v>659</v>
      </c>
      <c r="AR927" s="336">
        <v>3.8E-3</v>
      </c>
      <c r="AS927" s="336">
        <v>3.8E-3</v>
      </c>
      <c r="AT927" s="336" t="s">
        <v>1418</v>
      </c>
      <c r="AX927" s="192"/>
      <c r="AY927" s="178"/>
      <c r="AZ927" s="178"/>
      <c r="BA927" s="178"/>
      <c r="BB927" s="794"/>
      <c r="BC927" s="178"/>
      <c r="BD927" s="178"/>
      <c r="BE927" s="178"/>
      <c r="BF927" s="178"/>
      <c r="BG927" s="794"/>
      <c r="BH927" s="180"/>
      <c r="BI927" s="193"/>
      <c r="BJ927" s="193"/>
      <c r="BK927" s="193"/>
      <c r="BL927" s="180"/>
      <c r="BM927" s="180"/>
      <c r="BN927" s="180"/>
      <c r="BO927" s="180"/>
      <c r="BP927" s="180"/>
      <c r="BQ927" s="180"/>
      <c r="BR927" s="180"/>
      <c r="BS927" s="180"/>
      <c r="BT927" s="181"/>
      <c r="BU927" s="182"/>
      <c r="BV927" s="183"/>
      <c r="BW927" s="179"/>
    </row>
    <row r="928" spans="2:75" customFormat="1" ht="18.75">
      <c r="B928" s="330" t="s">
        <v>290</v>
      </c>
      <c r="C928" s="331">
        <v>28407875000121</v>
      </c>
      <c r="D928" s="332" t="s">
        <v>14</v>
      </c>
      <c r="E928" s="332" t="s">
        <v>607</v>
      </c>
      <c r="F928" s="332" t="s">
        <v>1418</v>
      </c>
      <c r="G928" s="333" t="s">
        <v>1418</v>
      </c>
      <c r="H928" s="333" t="s">
        <v>34</v>
      </c>
      <c r="I928" s="333" t="s">
        <v>34</v>
      </c>
      <c r="J928" s="333" t="s">
        <v>608</v>
      </c>
      <c r="K928" s="334" t="s">
        <v>48</v>
      </c>
      <c r="L928" s="335" t="s">
        <v>1418</v>
      </c>
      <c r="M928" s="335" t="s">
        <v>34</v>
      </c>
      <c r="N928" s="334">
        <v>460672</v>
      </c>
      <c r="O928" s="334" t="s">
        <v>1321</v>
      </c>
      <c r="P928" s="338">
        <v>43013</v>
      </c>
      <c r="Q928" s="339">
        <v>26.32081741</v>
      </c>
      <c r="R928" s="339">
        <v>40.780193721354564</v>
      </c>
      <c r="S928" s="334">
        <v>32</v>
      </c>
      <c r="T928" s="336">
        <v>0.16294172165041521</v>
      </c>
      <c r="U928" s="647">
        <v>1.5935756500880323</v>
      </c>
      <c r="V928" s="336">
        <v>9.4065194125086959E-2</v>
      </c>
      <c r="W928" s="647">
        <v>0.80950115143381629</v>
      </c>
      <c r="X928" s="336">
        <v>0.15971707333849494</v>
      </c>
      <c r="Y928" s="647">
        <v>1.0362210779471905</v>
      </c>
      <c r="Z928" s="336">
        <v>6.91994300978509E-2</v>
      </c>
      <c r="AA928" s="647">
        <v>0.36262964119411856</v>
      </c>
      <c r="AB928" s="336">
        <v>0.2016832293916567</v>
      </c>
      <c r="AC928" s="340">
        <v>-0.10975746138509243</v>
      </c>
      <c r="AD928" s="813">
        <v>28069983000131</v>
      </c>
      <c r="AE928" s="337" t="s">
        <v>1968</v>
      </c>
      <c r="AF928" s="787" t="s">
        <v>1736</v>
      </c>
      <c r="AG928" s="341" t="s">
        <v>1437</v>
      </c>
      <c r="AH928" s="341" t="s">
        <v>1742</v>
      </c>
      <c r="AI928" s="341">
        <v>5000</v>
      </c>
      <c r="AJ928" s="341">
        <v>1000</v>
      </c>
      <c r="AK928" s="341">
        <v>5000</v>
      </c>
      <c r="AL928" s="336">
        <v>2.8999999999999998E-2</v>
      </c>
      <c r="AM928" s="336">
        <v>0</v>
      </c>
      <c r="AN928" s="647" t="s">
        <v>34</v>
      </c>
      <c r="AO928" s="334" t="s">
        <v>1324</v>
      </c>
      <c r="AP928" s="337" t="s">
        <v>1739</v>
      </c>
      <c r="AQ928" s="343" t="s">
        <v>659</v>
      </c>
      <c r="AR928" s="336">
        <v>5.7999999999999996E-3</v>
      </c>
      <c r="AS928" s="336">
        <v>5.7999999999999996E-3</v>
      </c>
      <c r="AT928" s="336" t="s">
        <v>1418</v>
      </c>
      <c r="AX928" s="192"/>
      <c r="AY928" s="178"/>
      <c r="AZ928" s="178"/>
      <c r="BA928" s="178"/>
      <c r="BB928" s="794"/>
      <c r="BC928" s="178"/>
      <c r="BD928" s="178"/>
      <c r="BE928" s="178"/>
      <c r="BF928" s="178"/>
      <c r="BG928" s="794"/>
      <c r="BH928" s="180"/>
      <c r="BI928" s="193"/>
      <c r="BJ928" s="193"/>
      <c r="BK928" s="193"/>
      <c r="BL928" s="180"/>
      <c r="BM928" s="180"/>
      <c r="BN928" s="180"/>
      <c r="BO928" s="180"/>
      <c r="BP928" s="180"/>
      <c r="BQ928" s="180"/>
      <c r="BR928" s="180"/>
      <c r="BS928" s="180"/>
      <c r="BT928" s="181"/>
      <c r="BU928" s="182"/>
      <c r="BV928" s="183"/>
      <c r="BW928" s="179"/>
    </row>
    <row r="929" spans="2:75" customFormat="1" ht="18.75">
      <c r="B929" s="330" t="s">
        <v>1076</v>
      </c>
      <c r="C929" s="331">
        <v>17321731000131</v>
      </c>
      <c r="D929" s="332" t="s">
        <v>14</v>
      </c>
      <c r="E929" s="332" t="s">
        <v>607</v>
      </c>
      <c r="F929" s="332" t="s">
        <v>1418</v>
      </c>
      <c r="G929" s="333" t="s">
        <v>1418</v>
      </c>
      <c r="H929" s="333" t="s">
        <v>34</v>
      </c>
      <c r="I929" s="333" t="s">
        <v>34</v>
      </c>
      <c r="J929" s="333" t="s">
        <v>608</v>
      </c>
      <c r="K929" s="334" t="s">
        <v>48</v>
      </c>
      <c r="L929" s="335" t="s">
        <v>1418</v>
      </c>
      <c r="M929" s="335" t="s">
        <v>1415</v>
      </c>
      <c r="N929" s="334">
        <v>340944</v>
      </c>
      <c r="O929" s="334" t="s">
        <v>1321</v>
      </c>
      <c r="P929" s="338">
        <v>41466</v>
      </c>
      <c r="Q929" s="339">
        <v>43.458255999999999</v>
      </c>
      <c r="R929" s="339">
        <v>34.076584648000015</v>
      </c>
      <c r="S929" s="334">
        <v>32</v>
      </c>
      <c r="T929" s="336">
        <v>-1.788954339485116E-2</v>
      </c>
      <c r="U929" s="647">
        <v>-0.17496035058713494</v>
      </c>
      <c r="V929" s="336">
        <v>1.9385193625248043E-2</v>
      </c>
      <c r="W929" s="647">
        <v>0.16682404906897075</v>
      </c>
      <c r="X929" s="336">
        <v>-6.6580931219876183E-3</v>
      </c>
      <c r="Y929" s="647">
        <v>-4.3196737128515419E-2</v>
      </c>
      <c r="Z929" s="336">
        <v>1.2748435538081582E-2</v>
      </c>
      <c r="AA929" s="647">
        <v>6.6806339277994245E-2</v>
      </c>
      <c r="AB929" s="336">
        <v>0.2267777328243783</v>
      </c>
      <c r="AC929" s="340">
        <v>-0.42692127906927729</v>
      </c>
      <c r="AD929" s="813">
        <v>0</v>
      </c>
      <c r="AE929" s="337" t="s">
        <v>1828</v>
      </c>
      <c r="AF929" s="787" t="s">
        <v>1736</v>
      </c>
      <c r="AG929" s="341" t="s">
        <v>1437</v>
      </c>
      <c r="AH929" s="341" t="s">
        <v>1737</v>
      </c>
      <c r="AI929" s="341">
        <v>1000000</v>
      </c>
      <c r="AJ929" s="341">
        <v>0</v>
      </c>
      <c r="AK929" s="341">
        <v>0</v>
      </c>
      <c r="AL929" s="336">
        <v>0.02</v>
      </c>
      <c r="AM929" s="336">
        <v>0.2</v>
      </c>
      <c r="AN929" s="647" t="s">
        <v>34</v>
      </c>
      <c r="AO929" s="334" t="s">
        <v>1324</v>
      </c>
      <c r="AP929" s="337" t="s">
        <v>1739</v>
      </c>
      <c r="AQ929" s="343" t="s">
        <v>665</v>
      </c>
      <c r="AR929" s="336">
        <v>3.06705E-3</v>
      </c>
      <c r="AS929" s="336">
        <v>3.06705E-3</v>
      </c>
      <c r="AT929" s="336" t="s">
        <v>1418</v>
      </c>
      <c r="AX929" s="192"/>
      <c r="AY929" s="178"/>
      <c r="AZ929" s="178"/>
      <c r="BA929" s="178"/>
      <c r="BB929" s="794"/>
      <c r="BC929" s="178"/>
      <c r="BD929" s="178"/>
      <c r="BE929" s="178"/>
      <c r="BF929" s="178"/>
      <c r="BG929" s="794"/>
      <c r="BH929" s="180"/>
      <c r="BI929" s="193"/>
      <c r="BJ929" s="193"/>
      <c r="BK929" s="193"/>
      <c r="BL929" s="180"/>
      <c r="BM929" s="180"/>
      <c r="BN929" s="180"/>
      <c r="BO929" s="180"/>
      <c r="BP929" s="180"/>
      <c r="BQ929" s="180"/>
      <c r="BR929" s="180"/>
      <c r="BS929" s="180"/>
      <c r="BT929" s="181"/>
      <c r="BU929" s="182"/>
      <c r="BV929" s="183"/>
      <c r="BW929" s="179"/>
    </row>
    <row r="930" spans="2:75" customFormat="1" ht="18.75">
      <c r="B930" s="330" t="s">
        <v>1077</v>
      </c>
      <c r="C930" s="331">
        <v>19186860000190</v>
      </c>
      <c r="D930" s="332" t="s">
        <v>14</v>
      </c>
      <c r="E930" s="332" t="s">
        <v>607</v>
      </c>
      <c r="F930" s="332" t="s">
        <v>1418</v>
      </c>
      <c r="G930" s="333" t="s">
        <v>1418</v>
      </c>
      <c r="H930" s="333" t="s">
        <v>34</v>
      </c>
      <c r="I930" s="333" t="s">
        <v>34</v>
      </c>
      <c r="J930" s="333" t="s">
        <v>611</v>
      </c>
      <c r="K930" s="334" t="s">
        <v>1418</v>
      </c>
      <c r="L930" s="335" t="s">
        <v>1418</v>
      </c>
      <c r="M930" s="335" t="s">
        <v>34</v>
      </c>
      <c r="N930" s="334">
        <v>355739</v>
      </c>
      <c r="O930" s="334" t="s">
        <v>1321</v>
      </c>
      <c r="P930" s="338">
        <v>41607</v>
      </c>
      <c r="Q930" s="339">
        <v>93.715104999999994</v>
      </c>
      <c r="R930" s="339">
        <v>91.278716975903592</v>
      </c>
      <c r="S930" s="334">
        <v>32</v>
      </c>
      <c r="T930" s="336">
        <v>2.2157517921127523E-2</v>
      </c>
      <c r="U930" s="647">
        <v>0.21670128845976905</v>
      </c>
      <c r="V930" s="336">
        <v>-2.8509348393925826E-3</v>
      </c>
      <c r="W930" s="647">
        <v>-2.453442058581351E-2</v>
      </c>
      <c r="X930" s="336">
        <v>-1.8741730988956484E-2</v>
      </c>
      <c r="Y930" s="647">
        <v>-0.12159361727605619</v>
      </c>
      <c r="Z930" s="336">
        <v>8.3709991773539549E-4</v>
      </c>
      <c r="AA930" s="647">
        <v>4.3867014855869472E-3</v>
      </c>
      <c r="AB930" s="336">
        <v>0.22141413567067053</v>
      </c>
      <c r="AC930" s="340">
        <v>-0.53769091059087804</v>
      </c>
      <c r="AD930" s="813">
        <v>18981190000130</v>
      </c>
      <c r="AE930" s="337" t="s">
        <v>1828</v>
      </c>
      <c r="AF930" s="787" t="s">
        <v>1736</v>
      </c>
      <c r="AG930" s="341" t="s">
        <v>1437</v>
      </c>
      <c r="AH930" s="341" t="s">
        <v>1737</v>
      </c>
      <c r="AI930" s="341">
        <v>5000</v>
      </c>
      <c r="AJ930" s="341">
        <v>1000</v>
      </c>
      <c r="AK930" s="341">
        <v>5000</v>
      </c>
      <c r="AL930" s="336">
        <v>0.02</v>
      </c>
      <c r="AM930" s="336">
        <v>0.1</v>
      </c>
      <c r="AN930" s="647" t="s">
        <v>635</v>
      </c>
      <c r="AO930" s="334" t="s">
        <v>1324</v>
      </c>
      <c r="AP930" s="337" t="s">
        <v>1739</v>
      </c>
      <c r="AQ930" s="343" t="s">
        <v>665</v>
      </c>
      <c r="AR930" s="336">
        <v>6.0000000000000001E-3</v>
      </c>
      <c r="AS930" s="336">
        <v>6.0000000000000001E-3</v>
      </c>
      <c r="AT930" s="336" t="s">
        <v>1418</v>
      </c>
      <c r="AX930" s="192"/>
      <c r="AY930" s="178"/>
      <c r="AZ930" s="178"/>
      <c r="BA930" s="178"/>
      <c r="BB930" s="794"/>
      <c r="BC930" s="178"/>
      <c r="BD930" s="178"/>
      <c r="BE930" s="178"/>
      <c r="BF930" s="178"/>
      <c r="BG930" s="794"/>
      <c r="BH930" s="180"/>
      <c r="BI930" s="193"/>
      <c r="BJ930" s="193"/>
      <c r="BK930" s="193"/>
      <c r="BL930" s="180"/>
      <c r="BM930" s="180"/>
      <c r="BN930" s="180"/>
      <c r="BO930" s="180"/>
      <c r="BP930" s="180"/>
      <c r="BQ930" s="180"/>
      <c r="BR930" s="180"/>
      <c r="BS930" s="180"/>
      <c r="BT930" s="181"/>
      <c r="BU930" s="182"/>
      <c r="BV930" s="183"/>
      <c r="BW930" s="179"/>
    </row>
    <row r="931" spans="2:75" customFormat="1" ht="18.75">
      <c r="B931" s="330" t="s">
        <v>300</v>
      </c>
      <c r="C931" s="331">
        <v>8869576000100</v>
      </c>
      <c r="D931" s="332" t="s">
        <v>14</v>
      </c>
      <c r="E931" s="332" t="s">
        <v>607</v>
      </c>
      <c r="F931" s="332" t="s">
        <v>1418</v>
      </c>
      <c r="G931" s="333" t="s">
        <v>1418</v>
      </c>
      <c r="H931" s="333" t="s">
        <v>34</v>
      </c>
      <c r="I931" s="333" t="s">
        <v>34</v>
      </c>
      <c r="J931" s="333" t="s">
        <v>608</v>
      </c>
      <c r="K931" s="334" t="s">
        <v>48</v>
      </c>
      <c r="L931" s="335" t="s">
        <v>1418</v>
      </c>
      <c r="M931" s="335" t="s">
        <v>34</v>
      </c>
      <c r="N931" s="334">
        <v>187003</v>
      </c>
      <c r="O931" s="334" t="s">
        <v>1321</v>
      </c>
      <c r="P931" s="338">
        <v>39262</v>
      </c>
      <c r="Q931" s="339">
        <v>231.38167100000001</v>
      </c>
      <c r="R931" s="339">
        <v>214.70989355020077</v>
      </c>
      <c r="S931" s="334">
        <v>32</v>
      </c>
      <c r="T931" s="336">
        <v>7.5933351918169967E-2</v>
      </c>
      <c r="U931" s="647">
        <v>0.74263079719983249</v>
      </c>
      <c r="V931" s="336">
        <v>4.7259244641447928E-2</v>
      </c>
      <c r="W931" s="647">
        <v>0.40670104717236338</v>
      </c>
      <c r="X931" s="336">
        <v>-3.4969730279800881E-2</v>
      </c>
      <c r="Y931" s="647">
        <v>-0.22687850990895975</v>
      </c>
      <c r="Z931" s="336">
        <v>2.3747090120478598E-2</v>
      </c>
      <c r="AA931" s="647">
        <v>0.12444320361622448</v>
      </c>
      <c r="AB931" s="336">
        <v>0.26434753023120278</v>
      </c>
      <c r="AC931" s="340">
        <v>-0.26080133483871226</v>
      </c>
      <c r="AD931" s="813">
        <v>0</v>
      </c>
      <c r="AE931" s="337" t="s">
        <v>1799</v>
      </c>
      <c r="AF931" s="787" t="s">
        <v>1736</v>
      </c>
      <c r="AG931" s="341" t="s">
        <v>1437</v>
      </c>
      <c r="AH931" s="341" t="s">
        <v>1737</v>
      </c>
      <c r="AI931" s="341">
        <v>5000</v>
      </c>
      <c r="AJ931" s="341">
        <v>5000</v>
      </c>
      <c r="AK931" s="341">
        <v>5000</v>
      </c>
      <c r="AL931" s="336">
        <v>2.0499999999999997E-2</v>
      </c>
      <c r="AM931" s="336">
        <v>0.2</v>
      </c>
      <c r="AN931" s="647" t="s">
        <v>2166</v>
      </c>
      <c r="AO931" s="334" t="s">
        <v>1324</v>
      </c>
      <c r="AP931" s="337" t="s">
        <v>1739</v>
      </c>
      <c r="AQ931" s="343" t="s">
        <v>665</v>
      </c>
      <c r="AR931" s="336">
        <v>5.3333333333333297E-3</v>
      </c>
      <c r="AS931" s="336">
        <v>5.3333333333333297E-3</v>
      </c>
      <c r="AT931" s="336" t="s">
        <v>1418</v>
      </c>
      <c r="AX931" s="192"/>
      <c r="AY931" s="178"/>
      <c r="AZ931" s="178"/>
      <c r="BA931" s="178"/>
      <c r="BB931" s="794"/>
      <c r="BC931" s="178"/>
      <c r="BD931" s="178"/>
      <c r="BE931" s="178"/>
      <c r="BF931" s="178"/>
      <c r="BG931" s="794"/>
      <c r="BH931" s="180"/>
      <c r="BI931" s="193"/>
      <c r="BJ931" s="193"/>
      <c r="BK931" s="193"/>
      <c r="BL931" s="180"/>
      <c r="BM931" s="180"/>
      <c r="BN931" s="180"/>
      <c r="BO931" s="180"/>
      <c r="BP931" s="180"/>
      <c r="BQ931" s="180"/>
      <c r="BR931" s="180"/>
      <c r="BS931" s="180"/>
      <c r="BT931" s="181"/>
      <c r="BU931" s="182"/>
      <c r="BV931" s="183"/>
      <c r="BW931" s="179"/>
    </row>
    <row r="932" spans="2:75" customFormat="1" ht="18.75">
      <c r="B932" s="330" t="s">
        <v>562</v>
      </c>
      <c r="C932" s="331">
        <v>39959357000137</v>
      </c>
      <c r="D932" s="332" t="s">
        <v>14</v>
      </c>
      <c r="E932" s="332" t="s">
        <v>607</v>
      </c>
      <c r="F932" s="332" t="s">
        <v>1418</v>
      </c>
      <c r="G932" s="333" t="s">
        <v>1418</v>
      </c>
      <c r="H932" s="333" t="s">
        <v>34</v>
      </c>
      <c r="I932" s="333" t="s">
        <v>34</v>
      </c>
      <c r="J932" s="333" t="s">
        <v>608</v>
      </c>
      <c r="K932" s="334" t="s">
        <v>48</v>
      </c>
      <c r="L932" s="335" t="s">
        <v>1418</v>
      </c>
      <c r="M932" s="335" t="s">
        <v>34</v>
      </c>
      <c r="N932" s="334">
        <v>603430</v>
      </c>
      <c r="O932" s="334" t="s">
        <v>1321</v>
      </c>
      <c r="P932" s="338">
        <v>44365</v>
      </c>
      <c r="Q932" s="339">
        <v>5.9341535199999997</v>
      </c>
      <c r="R932" s="339">
        <v>6.9634324569635622</v>
      </c>
      <c r="S932" s="334">
        <v>32</v>
      </c>
      <c r="T932" s="336">
        <v>2.7266445367003067E-2</v>
      </c>
      <c r="U932" s="647">
        <v>0.2666667748517742</v>
      </c>
      <c r="V932" s="336">
        <v>-1.2326806203827312E-3</v>
      </c>
      <c r="W932" s="647">
        <v>-1.060813609998011E-2</v>
      </c>
      <c r="X932" s="336"/>
      <c r="Y932" s="647"/>
      <c r="Z932" s="336"/>
      <c r="AA932" s="647"/>
      <c r="AB932" s="336">
        <v>0.26141030979569407</v>
      </c>
      <c r="AC932" s="340">
        <v>-0.44923290936469235</v>
      </c>
      <c r="AD932" s="813">
        <v>0</v>
      </c>
      <c r="AE932" s="337" t="s">
        <v>1799</v>
      </c>
      <c r="AF932" s="787" t="s">
        <v>1736</v>
      </c>
      <c r="AG932" s="341" t="s">
        <v>1437</v>
      </c>
      <c r="AH932" s="341" t="s">
        <v>1742</v>
      </c>
      <c r="AI932" s="341">
        <v>500</v>
      </c>
      <c r="AJ932" s="341">
        <v>500</v>
      </c>
      <c r="AK932" s="341">
        <v>500</v>
      </c>
      <c r="AL932" s="336">
        <v>2.0499999999999997E-2</v>
      </c>
      <c r="AM932" s="336">
        <v>0.2</v>
      </c>
      <c r="AN932" s="647" t="s">
        <v>2166</v>
      </c>
      <c r="AO932" s="334" t="s">
        <v>1324</v>
      </c>
      <c r="AP932" s="337" t="s">
        <v>1739</v>
      </c>
      <c r="AQ932" s="343" t="s">
        <v>665</v>
      </c>
      <c r="AR932" s="336">
        <v>5.3340000000000002E-3</v>
      </c>
      <c r="AS932" s="336">
        <v>5.3340000000000002E-3</v>
      </c>
      <c r="AT932" s="336" t="s">
        <v>1418</v>
      </c>
      <c r="AX932" s="192"/>
      <c r="AY932" s="178"/>
      <c r="AZ932" s="178"/>
      <c r="BA932" s="178"/>
      <c r="BB932" s="794"/>
      <c r="BC932" s="178"/>
      <c r="BD932" s="178"/>
      <c r="BE932" s="178"/>
      <c r="BF932" s="178"/>
      <c r="BG932" s="794"/>
      <c r="BH932" s="180"/>
      <c r="BI932" s="193"/>
      <c r="BJ932" s="193"/>
      <c r="BK932" s="193"/>
      <c r="BL932" s="180"/>
      <c r="BM932" s="180"/>
      <c r="BN932" s="180"/>
      <c r="BO932" s="180"/>
      <c r="BP932" s="180"/>
      <c r="BQ932" s="180"/>
      <c r="BR932" s="180"/>
      <c r="BS932" s="180"/>
      <c r="BT932" s="181"/>
      <c r="BU932" s="182"/>
      <c r="BV932" s="183"/>
      <c r="BW932" s="179"/>
    </row>
    <row r="933" spans="2:75" customFormat="1" ht="18.75">
      <c r="B933" s="330" t="s">
        <v>302</v>
      </c>
      <c r="C933" s="331">
        <v>34791444000104</v>
      </c>
      <c r="D933" s="332" t="s">
        <v>14</v>
      </c>
      <c r="E933" s="332" t="s">
        <v>607</v>
      </c>
      <c r="F933" s="332" t="s">
        <v>1418</v>
      </c>
      <c r="G933" s="333" t="s">
        <v>1418</v>
      </c>
      <c r="H933" s="333" t="s">
        <v>34</v>
      </c>
      <c r="I933" s="333" t="s">
        <v>34</v>
      </c>
      <c r="J933" s="333" t="s">
        <v>608</v>
      </c>
      <c r="K933" s="334" t="s">
        <v>48</v>
      </c>
      <c r="L933" s="335" t="s">
        <v>1418</v>
      </c>
      <c r="M933" s="335" t="s">
        <v>1415</v>
      </c>
      <c r="N933" s="334">
        <v>520780</v>
      </c>
      <c r="O933" s="334" t="s">
        <v>1321</v>
      </c>
      <c r="P933" s="338">
        <v>43776</v>
      </c>
      <c r="Q933" s="339">
        <v>41.379856050000001</v>
      </c>
      <c r="R933" s="339">
        <v>48.175459544920038</v>
      </c>
      <c r="S933" s="334">
        <v>32</v>
      </c>
      <c r="T933" s="336">
        <v>0.16617566852191223</v>
      </c>
      <c r="U933" s="647">
        <v>1.6252037618809883</v>
      </c>
      <c r="V933" s="336">
        <v>0.19775613185724272</v>
      </c>
      <c r="W933" s="647">
        <v>1.7018390057076553</v>
      </c>
      <c r="X933" s="336">
        <v>0.33477223559139424</v>
      </c>
      <c r="Y933" s="647">
        <v>2.1719534397935663</v>
      </c>
      <c r="Z933" s="336"/>
      <c r="AA933" s="647"/>
      <c r="AB933" s="336">
        <v>0.19210708503519605</v>
      </c>
      <c r="AC933" s="340">
        <v>0.42452728099663051</v>
      </c>
      <c r="AD933" s="813">
        <v>34791421000108</v>
      </c>
      <c r="AE933" s="337" t="s">
        <v>1842</v>
      </c>
      <c r="AF933" s="787" t="s">
        <v>1780</v>
      </c>
      <c r="AG933" s="341" t="s">
        <v>719</v>
      </c>
      <c r="AH933" s="341" t="s">
        <v>1742</v>
      </c>
      <c r="AI933" s="341">
        <v>10000</v>
      </c>
      <c r="AJ933" s="341">
        <v>5000</v>
      </c>
      <c r="AK933" s="341">
        <v>5000</v>
      </c>
      <c r="AL933" s="336">
        <v>2.3E-2</v>
      </c>
      <c r="AM933" s="336">
        <v>0.2</v>
      </c>
      <c r="AN933" s="647" t="s">
        <v>666</v>
      </c>
      <c r="AO933" s="334" t="s">
        <v>1324</v>
      </c>
      <c r="AP933" s="337" t="s">
        <v>1739</v>
      </c>
      <c r="AQ933" s="343" t="s">
        <v>659</v>
      </c>
      <c r="AR933" s="336">
        <v>3.3333333333333301E-3</v>
      </c>
      <c r="AS933" s="336">
        <v>3.3333333333333301E-3</v>
      </c>
      <c r="AT933" s="336" t="s">
        <v>1418</v>
      </c>
      <c r="AX933" s="192"/>
      <c r="AY933" s="178"/>
      <c r="AZ933" s="178"/>
      <c r="BA933" s="178"/>
      <c r="BB933" s="794"/>
      <c r="BC933" s="178"/>
      <c r="BD933" s="178"/>
      <c r="BE933" s="178"/>
      <c r="BF933" s="178"/>
      <c r="BG933" s="794"/>
      <c r="BH933" s="180"/>
      <c r="BI933" s="193"/>
      <c r="BJ933" s="193"/>
      <c r="BK933" s="193"/>
      <c r="BL933" s="180"/>
      <c r="BM933" s="180"/>
      <c r="BN933" s="180"/>
      <c r="BO933" s="180"/>
      <c r="BP933" s="180"/>
      <c r="BQ933" s="180"/>
      <c r="BR933" s="180"/>
      <c r="BS933" s="180"/>
      <c r="BT933" s="181"/>
      <c r="BU933" s="182"/>
      <c r="BV933" s="183"/>
      <c r="BW933" s="179"/>
    </row>
    <row r="934" spans="2:75" customFormat="1" ht="18.75">
      <c r="B934" s="330" t="s">
        <v>303</v>
      </c>
      <c r="C934" s="331">
        <v>14113340000133</v>
      </c>
      <c r="D934" s="332" t="s">
        <v>14</v>
      </c>
      <c r="E934" s="332" t="s">
        <v>607</v>
      </c>
      <c r="F934" s="332" t="s">
        <v>1418</v>
      </c>
      <c r="G934" s="333" t="s">
        <v>1418</v>
      </c>
      <c r="H934" s="333" t="s">
        <v>34</v>
      </c>
      <c r="I934" s="333" t="s">
        <v>34</v>
      </c>
      <c r="J934" s="333" t="s">
        <v>608</v>
      </c>
      <c r="K934" s="334" t="s">
        <v>48</v>
      </c>
      <c r="L934" s="335" t="s">
        <v>1418</v>
      </c>
      <c r="M934" s="335" t="s">
        <v>1415</v>
      </c>
      <c r="N934" s="334">
        <v>287989</v>
      </c>
      <c r="O934" s="334" t="s">
        <v>1324</v>
      </c>
      <c r="P934" s="338">
        <v>40814</v>
      </c>
      <c r="Q934" s="339">
        <v>840.72642199999996</v>
      </c>
      <c r="R934" s="339">
        <v>818.58700626104428</v>
      </c>
      <c r="S934" s="334">
        <v>32</v>
      </c>
      <c r="T934" s="336">
        <v>0.16600789509854108</v>
      </c>
      <c r="U934" s="647">
        <v>1.6235629320216487</v>
      </c>
      <c r="V934" s="336">
        <v>0.21304971569138043</v>
      </c>
      <c r="W934" s="647">
        <v>1.8334517009073383</v>
      </c>
      <c r="X934" s="336">
        <v>0.35091870314273876</v>
      </c>
      <c r="Y934" s="647">
        <v>2.2767093663915587</v>
      </c>
      <c r="Z934" s="336">
        <v>0.25018216766203061</v>
      </c>
      <c r="AA934" s="647">
        <v>1.3110435962284974</v>
      </c>
      <c r="AB934" s="336">
        <v>0.1967285535396098</v>
      </c>
      <c r="AC934" s="340">
        <v>0.4922939784885792</v>
      </c>
      <c r="AD934" s="813">
        <v>32812291000109</v>
      </c>
      <c r="AE934" s="337" t="s">
        <v>1842</v>
      </c>
      <c r="AF934" s="787" t="s">
        <v>1780</v>
      </c>
      <c r="AG934" s="341" t="s">
        <v>719</v>
      </c>
      <c r="AH934" s="341" t="s">
        <v>1742</v>
      </c>
      <c r="AI934" s="341">
        <v>10000</v>
      </c>
      <c r="AJ934" s="341">
        <v>5000</v>
      </c>
      <c r="AK934" s="341">
        <v>5000</v>
      </c>
      <c r="AL934" s="336">
        <v>1.8000000000000002E-2</v>
      </c>
      <c r="AM934" s="336">
        <v>0.2</v>
      </c>
      <c r="AN934" s="647" t="s">
        <v>666</v>
      </c>
      <c r="AO934" s="334" t="s">
        <v>1324</v>
      </c>
      <c r="AP934" s="337" t="s">
        <v>1739</v>
      </c>
      <c r="AQ934" s="343" t="s">
        <v>659</v>
      </c>
      <c r="AR934" s="336">
        <v>3.15E-3</v>
      </c>
      <c r="AS934" s="336">
        <v>3.15E-3</v>
      </c>
      <c r="AT934" s="336" t="s">
        <v>1418</v>
      </c>
      <c r="AX934" s="192"/>
      <c r="AY934" s="178"/>
      <c r="AZ934" s="178"/>
      <c r="BA934" s="178"/>
      <c r="BB934" s="794"/>
      <c r="BC934" s="178"/>
      <c r="BD934" s="178"/>
      <c r="BE934" s="178"/>
      <c r="BF934" s="178"/>
      <c r="BG934" s="794"/>
      <c r="BH934" s="180"/>
      <c r="BI934" s="193"/>
      <c r="BJ934" s="193"/>
      <c r="BK934" s="193"/>
      <c r="BL934" s="180"/>
      <c r="BM934" s="180"/>
      <c r="BN934" s="180"/>
      <c r="BO934" s="180"/>
      <c r="BP934" s="180"/>
      <c r="BQ934" s="180"/>
      <c r="BR934" s="180"/>
      <c r="BS934" s="180"/>
      <c r="BT934" s="181"/>
      <c r="BU934" s="182"/>
      <c r="BV934" s="183"/>
      <c r="BW934" s="179"/>
    </row>
    <row r="935" spans="2:75" customFormat="1" ht="18.75">
      <c r="B935" s="330" t="s">
        <v>306</v>
      </c>
      <c r="C935" s="331">
        <v>17759778000181</v>
      </c>
      <c r="D935" s="332" t="s">
        <v>14</v>
      </c>
      <c r="E935" s="332" t="s">
        <v>607</v>
      </c>
      <c r="F935" s="332" t="s">
        <v>1418</v>
      </c>
      <c r="G935" s="333" t="s">
        <v>1418</v>
      </c>
      <c r="H935" s="333" t="s">
        <v>34</v>
      </c>
      <c r="I935" s="333" t="s">
        <v>34</v>
      </c>
      <c r="J935" s="333" t="s">
        <v>608</v>
      </c>
      <c r="K935" s="334" t="s">
        <v>48</v>
      </c>
      <c r="L935" s="335" t="s">
        <v>1418</v>
      </c>
      <c r="M935" s="335" t="s">
        <v>34</v>
      </c>
      <c r="N935" s="334">
        <v>395951</v>
      </c>
      <c r="O935" s="334" t="s">
        <v>1321</v>
      </c>
      <c r="P935" s="338">
        <v>41388</v>
      </c>
      <c r="Q935" s="339">
        <v>54.242099000000003</v>
      </c>
      <c r="R935" s="339">
        <v>70.808490515999964</v>
      </c>
      <c r="S935" s="334">
        <v>32</v>
      </c>
      <c r="T935" s="336">
        <v>0.10426561403352008</v>
      </c>
      <c r="U935" s="647">
        <v>1.0197212965613172</v>
      </c>
      <c r="V935" s="336">
        <v>0.1892169852763872</v>
      </c>
      <c r="W935" s="647">
        <v>1.6283532806872767</v>
      </c>
      <c r="X935" s="336">
        <v>0.17963712681982269</v>
      </c>
      <c r="Y935" s="647">
        <v>1.1654594797017768</v>
      </c>
      <c r="Z935" s="336">
        <v>0.20123879080762919</v>
      </c>
      <c r="AA935" s="647">
        <v>1.0545628829850033</v>
      </c>
      <c r="AB935" s="336">
        <v>0.16604584613735743</v>
      </c>
      <c r="AC935" s="340">
        <v>0.43973127655915212</v>
      </c>
      <c r="AD935" s="813">
        <v>0</v>
      </c>
      <c r="AE935" s="337" t="s">
        <v>1927</v>
      </c>
      <c r="AF935" s="787" t="s">
        <v>1755</v>
      </c>
      <c r="AG935" s="341" t="s">
        <v>1436</v>
      </c>
      <c r="AH935" s="341" t="s">
        <v>1742</v>
      </c>
      <c r="AI935" s="341">
        <v>1000</v>
      </c>
      <c r="AJ935" s="341">
        <v>1000</v>
      </c>
      <c r="AK935" s="341">
        <v>100</v>
      </c>
      <c r="AL935" s="336">
        <v>0.02</v>
      </c>
      <c r="AM935" s="336">
        <v>0.2</v>
      </c>
      <c r="AN935" s="647" t="s">
        <v>34</v>
      </c>
      <c r="AO935" s="334" t="s">
        <v>1324</v>
      </c>
      <c r="AP935" s="337" t="s">
        <v>1739</v>
      </c>
      <c r="AQ935" s="343" t="s">
        <v>659</v>
      </c>
      <c r="AR935" s="336">
        <v>6.0000000000000001E-3</v>
      </c>
      <c r="AS935" s="336">
        <v>6.0000000000000001E-3</v>
      </c>
      <c r="AT935" s="336" t="s">
        <v>1418</v>
      </c>
      <c r="AX935" s="192"/>
      <c r="AY935" s="178"/>
      <c r="AZ935" s="178"/>
      <c r="BA935" s="178"/>
      <c r="BB935" s="794"/>
      <c r="BC935" s="178"/>
      <c r="BD935" s="178"/>
      <c r="BE935" s="178"/>
      <c r="BF935" s="178"/>
      <c r="BG935" s="794"/>
      <c r="BH935" s="180"/>
      <c r="BI935" s="193"/>
      <c r="BJ935" s="193"/>
      <c r="BK935" s="193"/>
      <c r="BL935" s="180"/>
      <c r="BM935" s="180"/>
      <c r="BN935" s="180"/>
      <c r="BO935" s="180"/>
      <c r="BP935" s="180"/>
      <c r="BQ935" s="180"/>
      <c r="BR935" s="180"/>
      <c r="BS935" s="180"/>
      <c r="BT935" s="181"/>
      <c r="BU935" s="182"/>
      <c r="BV935" s="183"/>
      <c r="BW935" s="179"/>
    </row>
    <row r="936" spans="2:75" customFormat="1" ht="18.75">
      <c r="B936" s="330" t="s">
        <v>308</v>
      </c>
      <c r="C936" s="331">
        <v>26218614000138</v>
      </c>
      <c r="D936" s="332" t="s">
        <v>14</v>
      </c>
      <c r="E936" s="332" t="s">
        <v>607</v>
      </c>
      <c r="F936" s="332" t="s">
        <v>1418</v>
      </c>
      <c r="G936" s="333" t="s">
        <v>1418</v>
      </c>
      <c r="H936" s="333" t="s">
        <v>34</v>
      </c>
      <c r="I936" s="333" t="s">
        <v>34</v>
      </c>
      <c r="J936" s="333" t="s">
        <v>608</v>
      </c>
      <c r="K936" s="334" t="s">
        <v>48</v>
      </c>
      <c r="L936" s="335" t="s">
        <v>1418</v>
      </c>
      <c r="M936" s="335" t="s">
        <v>34</v>
      </c>
      <c r="N936" s="334">
        <v>436607</v>
      </c>
      <c r="O936" s="334" t="s">
        <v>1321</v>
      </c>
      <c r="P936" s="338">
        <v>42778</v>
      </c>
      <c r="Q936" s="339">
        <v>90.955048000000005</v>
      </c>
      <c r="R936" s="339">
        <v>108.98584089558237</v>
      </c>
      <c r="S936" s="334">
        <v>32</v>
      </c>
      <c r="T936" s="336">
        <v>8.3287401794796434E-2</v>
      </c>
      <c r="U936" s="647">
        <v>0.81455365829533488</v>
      </c>
      <c r="V936" s="336">
        <v>-2.3496454578018633E-2</v>
      </c>
      <c r="W936" s="647">
        <v>-0.20220451584063387</v>
      </c>
      <c r="X936" s="336">
        <v>-7.6487900950019894E-2</v>
      </c>
      <c r="Y936" s="647">
        <v>-0.4962423460162711</v>
      </c>
      <c r="Z936" s="336">
        <v>-4.1401816847671746E-2</v>
      </c>
      <c r="AA936" s="647">
        <v>-0.21696025483195544</v>
      </c>
      <c r="AB936" s="336">
        <v>0.26688378343494279</v>
      </c>
      <c r="AC936" s="340">
        <v>-0.52344090063132176</v>
      </c>
      <c r="AD936" s="813">
        <v>39150853000145</v>
      </c>
      <c r="AE936" s="337" t="s">
        <v>1870</v>
      </c>
      <c r="AF936" s="787" t="s">
        <v>1778</v>
      </c>
      <c r="AG936" s="341" t="s">
        <v>59</v>
      </c>
      <c r="AH936" s="341" t="s">
        <v>1742</v>
      </c>
      <c r="AI936" s="341">
        <v>25000</v>
      </c>
      <c r="AJ936" s="341">
        <v>1000</v>
      </c>
      <c r="AK936" s="341">
        <v>1000</v>
      </c>
      <c r="AL936" s="336">
        <v>0</v>
      </c>
      <c r="AM936" s="336">
        <v>0</v>
      </c>
      <c r="AN936" s="647" t="s">
        <v>666</v>
      </c>
      <c r="AO936" s="334" t="s">
        <v>1324</v>
      </c>
      <c r="AP936" s="337" t="s">
        <v>1739</v>
      </c>
      <c r="AQ936" s="343" t="s">
        <v>665</v>
      </c>
      <c r="AR936" s="336">
        <v>5.3333333333333297E-3</v>
      </c>
      <c r="AS936" s="336">
        <v>5.3333333333333297E-3</v>
      </c>
      <c r="AT936" s="336" t="s">
        <v>1418</v>
      </c>
      <c r="AX936" s="192"/>
      <c r="AY936" s="178"/>
      <c r="AZ936" s="178"/>
      <c r="BA936" s="178"/>
      <c r="BB936" s="794"/>
      <c r="BC936" s="178"/>
      <c r="BD936" s="178"/>
      <c r="BE936" s="178"/>
      <c r="BF936" s="178"/>
      <c r="BG936" s="794"/>
      <c r="BH936" s="180"/>
      <c r="BI936" s="193"/>
      <c r="BJ936" s="193"/>
      <c r="BK936" s="193"/>
      <c r="BL936" s="180"/>
      <c r="BM936" s="180"/>
      <c r="BN936" s="180"/>
      <c r="BO936" s="180"/>
      <c r="BP936" s="180"/>
      <c r="BQ936" s="180"/>
      <c r="BR936" s="180"/>
      <c r="BS936" s="180"/>
      <c r="BT936" s="181"/>
      <c r="BU936" s="182"/>
      <c r="BV936" s="183"/>
      <c r="BW936" s="179"/>
    </row>
    <row r="937" spans="2:75" customFormat="1" ht="18.75">
      <c r="B937" s="330" t="s">
        <v>309</v>
      </c>
      <c r="C937" s="331">
        <v>11961199000130</v>
      </c>
      <c r="D937" s="332" t="s">
        <v>14</v>
      </c>
      <c r="E937" s="332" t="s">
        <v>607</v>
      </c>
      <c r="F937" s="332" t="s">
        <v>1418</v>
      </c>
      <c r="G937" s="333" t="s">
        <v>1418</v>
      </c>
      <c r="H937" s="333" t="s">
        <v>34</v>
      </c>
      <c r="I937" s="333" t="s">
        <v>34</v>
      </c>
      <c r="J937" s="333" t="s">
        <v>608</v>
      </c>
      <c r="K937" s="334" t="s">
        <v>48</v>
      </c>
      <c r="L937" s="335" t="s">
        <v>1418</v>
      </c>
      <c r="M937" s="335" t="s">
        <v>1415</v>
      </c>
      <c r="N937" s="334">
        <v>303593</v>
      </c>
      <c r="O937" s="334" t="s">
        <v>1321</v>
      </c>
      <c r="P937" s="338">
        <v>40627</v>
      </c>
      <c r="Q937" s="339">
        <v>268.55267600000002</v>
      </c>
      <c r="R937" s="339">
        <v>353.34535273493981</v>
      </c>
      <c r="S937" s="334">
        <v>32</v>
      </c>
      <c r="T937" s="336">
        <v>7.9106339867548003E-2</v>
      </c>
      <c r="U937" s="647">
        <v>0.77366272863480212</v>
      </c>
      <c r="V937" s="336">
        <v>-2.6166755242595485E-2</v>
      </c>
      <c r="W937" s="647">
        <v>-0.22518444463103171</v>
      </c>
      <c r="X937" s="336">
        <v>-6.877643274123979E-2</v>
      </c>
      <c r="Y937" s="647">
        <v>-0.44621146495371611</v>
      </c>
      <c r="Z937" s="336">
        <v>-2.9479272380962596E-2</v>
      </c>
      <c r="AA937" s="647">
        <v>-0.15448187869547428</v>
      </c>
      <c r="AB937" s="336">
        <v>0.26190305249621987</v>
      </c>
      <c r="AC937" s="340">
        <v>-0.54359117724186434</v>
      </c>
      <c r="AD937" s="813">
        <v>20889133000178</v>
      </c>
      <c r="AE937" s="337" t="s">
        <v>1870</v>
      </c>
      <c r="AF937" s="787" t="s">
        <v>1778</v>
      </c>
      <c r="AG937" s="341" t="s">
        <v>59</v>
      </c>
      <c r="AH937" s="341" t="s">
        <v>1742</v>
      </c>
      <c r="AI937" s="341">
        <v>25000</v>
      </c>
      <c r="AJ937" s="341">
        <v>1000</v>
      </c>
      <c r="AK937" s="341">
        <v>1000</v>
      </c>
      <c r="AL937" s="336">
        <v>0.02</v>
      </c>
      <c r="AM937" s="336">
        <v>0.2</v>
      </c>
      <c r="AN937" s="647" t="s">
        <v>666</v>
      </c>
      <c r="AO937" s="334" t="s">
        <v>1324</v>
      </c>
      <c r="AP937" s="337" t="s">
        <v>1739</v>
      </c>
      <c r="AQ937" s="343" t="s">
        <v>665</v>
      </c>
      <c r="AR937" s="336">
        <v>0</v>
      </c>
      <c r="AS937" s="336">
        <v>0</v>
      </c>
      <c r="AT937" s="336" t="s">
        <v>1418</v>
      </c>
      <c r="AX937" s="192"/>
      <c r="AY937" s="178"/>
      <c r="AZ937" s="178"/>
      <c r="BA937" s="178"/>
      <c r="BB937" s="794"/>
      <c r="BC937" s="178"/>
      <c r="BD937" s="178"/>
      <c r="BE937" s="178"/>
      <c r="BF937" s="178"/>
      <c r="BG937" s="794"/>
      <c r="BH937" s="180"/>
      <c r="BI937" s="193"/>
      <c r="BJ937" s="193"/>
      <c r="BK937" s="193"/>
      <c r="BL937" s="180"/>
      <c r="BM937" s="180"/>
      <c r="BN937" s="180"/>
      <c r="BO937" s="180"/>
      <c r="BP937" s="180"/>
      <c r="BQ937" s="180"/>
      <c r="BR937" s="180"/>
      <c r="BS937" s="180"/>
      <c r="BT937" s="181"/>
      <c r="BU937" s="182"/>
      <c r="BV937" s="183"/>
      <c r="BW937" s="179"/>
    </row>
    <row r="938" spans="2:75" customFormat="1" ht="18.75">
      <c r="B938" s="330" t="s">
        <v>1092</v>
      </c>
      <c r="C938" s="331">
        <v>39471486000181</v>
      </c>
      <c r="D938" s="332" t="s">
        <v>14</v>
      </c>
      <c r="E938" s="332" t="s">
        <v>607</v>
      </c>
      <c r="F938" s="332" t="s">
        <v>1418</v>
      </c>
      <c r="G938" s="333" t="s">
        <v>1418</v>
      </c>
      <c r="H938" s="333" t="s">
        <v>34</v>
      </c>
      <c r="I938" s="333" t="s">
        <v>34</v>
      </c>
      <c r="J938" s="333" t="s">
        <v>608</v>
      </c>
      <c r="K938" s="334" t="s">
        <v>48</v>
      </c>
      <c r="L938" s="335" t="s">
        <v>1418</v>
      </c>
      <c r="M938" s="335" t="s">
        <v>1415</v>
      </c>
      <c r="N938" s="334">
        <v>605875</v>
      </c>
      <c r="O938" s="334" t="s">
        <v>1321</v>
      </c>
      <c r="P938" s="338">
        <v>44097</v>
      </c>
      <c r="Q938" s="339">
        <v>16.007587409999999</v>
      </c>
      <c r="R938" s="339">
        <v>14.616589100409833</v>
      </c>
      <c r="S938" s="334">
        <v>32</v>
      </c>
      <c r="T938" s="336">
        <v>0.11033476612506865</v>
      </c>
      <c r="U938" s="647">
        <v>1.0790778130618779</v>
      </c>
      <c r="V938" s="336">
        <v>0.13102103958414557</v>
      </c>
      <c r="W938" s="647">
        <v>1.1275337641293941</v>
      </c>
      <c r="X938" s="336">
        <v>-7.4583950000000621E-2</v>
      </c>
      <c r="Y938" s="647">
        <v>-0.48388978993351422</v>
      </c>
      <c r="Z938" s="336"/>
      <c r="AA938" s="647"/>
      <c r="AB938" s="336">
        <v>0.20705628170363582</v>
      </c>
      <c r="AC938" s="340">
        <v>7.1572840365668008E-2</v>
      </c>
      <c r="AD938" s="813">
        <v>39471368000173</v>
      </c>
      <c r="AE938" s="337" t="s">
        <v>2056</v>
      </c>
      <c r="AF938" s="787" t="s">
        <v>1794</v>
      </c>
      <c r="AG938" s="341" t="s">
        <v>736</v>
      </c>
      <c r="AH938" s="341" t="s">
        <v>1742</v>
      </c>
      <c r="AI938" s="341">
        <v>10000</v>
      </c>
      <c r="AJ938" s="341">
        <v>1000</v>
      </c>
      <c r="AK938" s="341">
        <v>1000</v>
      </c>
      <c r="AL938" s="336">
        <v>0</v>
      </c>
      <c r="AM938" s="336">
        <v>0</v>
      </c>
      <c r="AN938" s="647" t="s">
        <v>666</v>
      </c>
      <c r="AO938" s="334" t="s">
        <v>1324</v>
      </c>
      <c r="AP938" s="337" t="s">
        <v>1739</v>
      </c>
      <c r="AQ938" s="343" t="s">
        <v>659</v>
      </c>
      <c r="AR938" s="336">
        <v>3.5999999999999999E-3</v>
      </c>
      <c r="AS938" s="336">
        <v>3.5999999999999999E-3</v>
      </c>
      <c r="AT938" s="336" t="s">
        <v>1418</v>
      </c>
      <c r="AX938" s="192"/>
      <c r="AY938" s="178"/>
      <c r="AZ938" s="178"/>
      <c r="BA938" s="178"/>
      <c r="BB938" s="794"/>
      <c r="BC938" s="178"/>
      <c r="BD938" s="178"/>
      <c r="BE938" s="178"/>
      <c r="BF938" s="178"/>
      <c r="BG938" s="794"/>
      <c r="BH938" s="180"/>
      <c r="BI938" s="193"/>
      <c r="BJ938" s="193"/>
      <c r="BK938" s="193"/>
      <c r="BL938" s="180"/>
      <c r="BM938" s="180"/>
      <c r="BN938" s="180"/>
      <c r="BO938" s="180"/>
      <c r="BP938" s="180"/>
      <c r="BQ938" s="180"/>
      <c r="BR938" s="180"/>
      <c r="BS938" s="180"/>
      <c r="BT938" s="181"/>
      <c r="BU938" s="182"/>
      <c r="BV938" s="183"/>
      <c r="BW938" s="179"/>
    </row>
    <row r="939" spans="2:75" customFormat="1" ht="18.75">
      <c r="B939" s="330" t="s">
        <v>1094</v>
      </c>
      <c r="C939" s="331">
        <v>39435574000128</v>
      </c>
      <c r="D939" s="332" t="s">
        <v>14</v>
      </c>
      <c r="E939" s="332" t="s">
        <v>607</v>
      </c>
      <c r="F939" s="332" t="s">
        <v>1418</v>
      </c>
      <c r="G939" s="333" t="s">
        <v>1418</v>
      </c>
      <c r="H939" s="333" t="s">
        <v>34</v>
      </c>
      <c r="I939" s="333" t="s">
        <v>34</v>
      </c>
      <c r="J939" s="333" t="s">
        <v>608</v>
      </c>
      <c r="K939" s="334" t="s">
        <v>48</v>
      </c>
      <c r="L939" s="335" t="s">
        <v>1418</v>
      </c>
      <c r="M939" s="335" t="s">
        <v>1415</v>
      </c>
      <c r="N939" s="334">
        <v>604054</v>
      </c>
      <c r="O939" s="334" t="s">
        <v>1321</v>
      </c>
      <c r="P939" s="338">
        <v>44092</v>
      </c>
      <c r="Q939" s="339">
        <v>16.871753330000001</v>
      </c>
      <c r="R939" s="339">
        <v>14.898420002090182</v>
      </c>
      <c r="S939" s="334">
        <v>32</v>
      </c>
      <c r="T939" s="336">
        <v>7.3701602120204157E-2</v>
      </c>
      <c r="U939" s="647">
        <v>0.72080420730557904</v>
      </c>
      <c r="V939" s="336">
        <v>8.4541051622348595E-2</v>
      </c>
      <c r="W939" s="647">
        <v>0.72753880187299957</v>
      </c>
      <c r="X939" s="336">
        <v>-5.5667190000000422E-2</v>
      </c>
      <c r="Y939" s="647">
        <v>-0.36116060996084282</v>
      </c>
      <c r="Z939" s="336"/>
      <c r="AA939" s="647"/>
      <c r="AB939" s="336">
        <v>0.19645295866242315</v>
      </c>
      <c r="AC939" s="340">
        <v>-0.16116011680494866</v>
      </c>
      <c r="AD939" s="813">
        <v>39433090000140</v>
      </c>
      <c r="AE939" s="337" t="s">
        <v>2056</v>
      </c>
      <c r="AF939" s="787" t="s">
        <v>1794</v>
      </c>
      <c r="AG939" s="341" t="s">
        <v>736</v>
      </c>
      <c r="AH939" s="341" t="s">
        <v>1737</v>
      </c>
      <c r="AI939" s="341">
        <v>10000</v>
      </c>
      <c r="AJ939" s="341">
        <v>0</v>
      </c>
      <c r="AK939" s="341">
        <v>0</v>
      </c>
      <c r="AL939" s="336">
        <v>0</v>
      </c>
      <c r="AM939" s="336">
        <v>0</v>
      </c>
      <c r="AN939" s="647" t="s">
        <v>666</v>
      </c>
      <c r="AO939" s="334" t="s">
        <v>1324</v>
      </c>
      <c r="AP939" s="337" t="s">
        <v>1739</v>
      </c>
      <c r="AQ939" s="343" t="s">
        <v>659</v>
      </c>
      <c r="AR939" s="336">
        <v>3.5999999999999999E-3</v>
      </c>
      <c r="AS939" s="336">
        <v>3.5999999999999999E-3</v>
      </c>
      <c r="AT939" s="336" t="s">
        <v>1418</v>
      </c>
      <c r="AX939" s="192"/>
      <c r="AY939" s="178"/>
      <c r="AZ939" s="178"/>
      <c r="BA939" s="178"/>
      <c r="BB939" s="794"/>
      <c r="BC939" s="178"/>
      <c r="BD939" s="178"/>
      <c r="BE939" s="178"/>
      <c r="BF939" s="178"/>
      <c r="BG939" s="794"/>
      <c r="BH939" s="180"/>
      <c r="BI939" s="193"/>
      <c r="BJ939" s="193"/>
      <c r="BK939" s="193"/>
      <c r="BL939" s="180"/>
      <c r="BM939" s="180"/>
      <c r="BN939" s="180"/>
      <c r="BO939" s="180"/>
      <c r="BP939" s="180"/>
      <c r="BQ939" s="180"/>
      <c r="BR939" s="180"/>
      <c r="BS939" s="180"/>
      <c r="BT939" s="181"/>
      <c r="BU939" s="182"/>
      <c r="BV939" s="183"/>
      <c r="BW939" s="179"/>
    </row>
    <row r="940" spans="2:75" customFormat="1" ht="18.75">
      <c r="B940" s="330" t="s">
        <v>1688</v>
      </c>
      <c r="C940" s="331">
        <v>21312739000109</v>
      </c>
      <c r="D940" s="332" t="s">
        <v>14</v>
      </c>
      <c r="E940" s="332" t="s">
        <v>607</v>
      </c>
      <c r="F940" s="332" t="s">
        <v>1418</v>
      </c>
      <c r="G940" s="333" t="s">
        <v>1418</v>
      </c>
      <c r="H940" s="333" t="s">
        <v>34</v>
      </c>
      <c r="I940" s="333" t="s">
        <v>34</v>
      </c>
      <c r="J940" s="333" t="s">
        <v>608</v>
      </c>
      <c r="K940" s="334" t="s">
        <v>48</v>
      </c>
      <c r="L940" s="335" t="s">
        <v>1418</v>
      </c>
      <c r="M940" s="335" t="s">
        <v>1418</v>
      </c>
      <c r="N940" s="334">
        <v>388483</v>
      </c>
      <c r="O940" s="334" t="s">
        <v>1321</v>
      </c>
      <c r="P940" s="338">
        <v>41997</v>
      </c>
      <c r="Q940" s="339">
        <v>13.574655999999999</v>
      </c>
      <c r="R940" s="339">
        <v>18.919194990909084</v>
      </c>
      <c r="S940" s="334">
        <v>32</v>
      </c>
      <c r="T940" s="336">
        <v>9.4525764441624194E-3</v>
      </c>
      <c r="U940" s="647">
        <v>9.244652320742533E-2</v>
      </c>
      <c r="V940" s="336">
        <v>-8.5424360385059184E-2</v>
      </c>
      <c r="W940" s="647">
        <v>-0.73514033256813593</v>
      </c>
      <c r="X940" s="336">
        <v>-0.22081619626863591</v>
      </c>
      <c r="Y940" s="647">
        <v>-1.4326232765406899</v>
      </c>
      <c r="Z940" s="336">
        <v>-0.3167497457192564</v>
      </c>
      <c r="AA940" s="647">
        <v>-1.6598813960762588</v>
      </c>
      <c r="AB940" s="336">
        <v>0.37236493958304384</v>
      </c>
      <c r="AC940" s="340">
        <v>-0.54147362530396226</v>
      </c>
      <c r="AD940" s="813">
        <v>21293631000116</v>
      </c>
      <c r="AE940" s="337" t="s">
        <v>1777</v>
      </c>
      <c r="AF940" s="787" t="s">
        <v>1778</v>
      </c>
      <c r="AG940" s="341" t="s">
        <v>59</v>
      </c>
      <c r="AH940" s="341" t="s">
        <v>1742</v>
      </c>
      <c r="AI940" s="341">
        <v>5000</v>
      </c>
      <c r="AJ940" s="341">
        <v>1000</v>
      </c>
      <c r="AK940" s="341">
        <v>5000</v>
      </c>
      <c r="AL940" s="336">
        <v>1.8600000000000002E-2</v>
      </c>
      <c r="AM940" s="336">
        <v>0.2</v>
      </c>
      <c r="AN940" s="647" t="s">
        <v>2147</v>
      </c>
      <c r="AO940" s="334" t="s">
        <v>1324</v>
      </c>
      <c r="AP940" s="337" t="s">
        <v>1739</v>
      </c>
      <c r="AQ940" s="343" t="s">
        <v>659</v>
      </c>
      <c r="AR940" s="336">
        <v>6.6674166666666696E-3</v>
      </c>
      <c r="AS940" s="336">
        <v>6.6674166666666696E-3</v>
      </c>
      <c r="AT940" s="336" t="s">
        <v>1418</v>
      </c>
      <c r="AX940" s="192"/>
      <c r="AY940" s="178"/>
      <c r="AZ940" s="178"/>
      <c r="BA940" s="178"/>
      <c r="BB940" s="794"/>
      <c r="BC940" s="178"/>
      <c r="BD940" s="178"/>
      <c r="BE940" s="178"/>
      <c r="BF940" s="178"/>
      <c r="BG940" s="794"/>
      <c r="BH940" s="180"/>
      <c r="BI940" s="193"/>
      <c r="BJ940" s="193"/>
      <c r="BK940" s="193"/>
      <c r="BL940" s="180"/>
      <c r="BM940" s="180"/>
      <c r="BN940" s="180"/>
      <c r="BO940" s="180"/>
      <c r="BP940" s="180"/>
      <c r="BQ940" s="180"/>
      <c r="BR940" s="180"/>
      <c r="BS940" s="180"/>
      <c r="BT940" s="181"/>
      <c r="BU940" s="182"/>
      <c r="BV940" s="183"/>
      <c r="BW940" s="179"/>
    </row>
    <row r="941" spans="2:75" customFormat="1" ht="18.75">
      <c r="B941" s="330" t="s">
        <v>313</v>
      </c>
      <c r="C941" s="331">
        <v>30995398000104</v>
      </c>
      <c r="D941" s="332" t="s">
        <v>14</v>
      </c>
      <c r="E941" s="332" t="s">
        <v>614</v>
      </c>
      <c r="F941" s="332" t="s">
        <v>1418</v>
      </c>
      <c r="G941" s="333" t="s">
        <v>1418</v>
      </c>
      <c r="H941" s="333" t="s">
        <v>1338</v>
      </c>
      <c r="I941" s="333" t="s">
        <v>34</v>
      </c>
      <c r="J941" s="333" t="s">
        <v>608</v>
      </c>
      <c r="K941" s="334" t="s">
        <v>48</v>
      </c>
      <c r="L941" s="335" t="s">
        <v>1418</v>
      </c>
      <c r="M941" s="335" t="s">
        <v>34</v>
      </c>
      <c r="N941" s="334">
        <v>483583</v>
      </c>
      <c r="O941" s="334" t="s">
        <v>1321</v>
      </c>
      <c r="P941" s="338">
        <v>43464</v>
      </c>
      <c r="Q941" s="339">
        <v>29.799089179999999</v>
      </c>
      <c r="R941" s="339">
        <v>20.113666698884479</v>
      </c>
      <c r="S941" s="334">
        <v>32</v>
      </c>
      <c r="T941" s="336">
        <v>0.31447479202947992</v>
      </c>
      <c r="U941" s="647">
        <v>3.0755742977839109</v>
      </c>
      <c r="V941" s="336">
        <v>0.24346919378279486</v>
      </c>
      <c r="W941" s="647">
        <v>2.0952339974310683</v>
      </c>
      <c r="X941" s="336">
        <v>7.4668798595752817E-2</v>
      </c>
      <c r="Y941" s="647">
        <v>0.48444027524804478</v>
      </c>
      <c r="Z941" s="336">
        <v>1.3104544520823325E-3</v>
      </c>
      <c r="AA941" s="647">
        <v>6.8672477083681922E-3</v>
      </c>
      <c r="AB941" s="336">
        <v>0.21786496922201401</v>
      </c>
      <c r="AC941" s="340">
        <v>0.58415889828548317</v>
      </c>
      <c r="AD941" s="813">
        <v>30994058000169</v>
      </c>
      <c r="AE941" s="337" t="s">
        <v>1777</v>
      </c>
      <c r="AF941" s="787" t="s">
        <v>1778</v>
      </c>
      <c r="AG941" s="341" t="s">
        <v>59</v>
      </c>
      <c r="AH941" s="341" t="s">
        <v>1742</v>
      </c>
      <c r="AI941" s="341">
        <v>5000</v>
      </c>
      <c r="AJ941" s="341">
        <v>1000</v>
      </c>
      <c r="AK941" s="341">
        <v>5000</v>
      </c>
      <c r="AL941" s="336">
        <v>0</v>
      </c>
      <c r="AM941" s="336">
        <v>0</v>
      </c>
      <c r="AN941" s="647" t="s">
        <v>64</v>
      </c>
      <c r="AO941" s="334" t="s">
        <v>1324</v>
      </c>
      <c r="AP941" s="337" t="s">
        <v>1757</v>
      </c>
      <c r="AQ941" s="343" t="s">
        <v>668</v>
      </c>
      <c r="AR941" s="336">
        <v>6.6674166666666696E-3</v>
      </c>
      <c r="AS941" s="336">
        <v>6.6674166666666696E-3</v>
      </c>
      <c r="AT941" s="336" t="s">
        <v>1418</v>
      </c>
      <c r="AX941" s="192"/>
      <c r="AY941" s="178"/>
      <c r="AZ941" s="178"/>
      <c r="BA941" s="178"/>
      <c r="BB941" s="794"/>
      <c r="BC941" s="178"/>
      <c r="BD941" s="178"/>
      <c r="BE941" s="178"/>
      <c r="BF941" s="178"/>
      <c r="BG941" s="794"/>
      <c r="BH941" s="180"/>
      <c r="BI941" s="193"/>
      <c r="BJ941" s="193"/>
      <c r="BK941" s="193"/>
      <c r="BL941" s="180"/>
      <c r="BM941" s="180"/>
      <c r="BN941" s="180"/>
      <c r="BO941" s="180"/>
      <c r="BP941" s="180"/>
      <c r="BQ941" s="180"/>
      <c r="BR941" s="180"/>
      <c r="BS941" s="180"/>
      <c r="BT941" s="181"/>
      <c r="BU941" s="182"/>
      <c r="BV941" s="183"/>
      <c r="BW941" s="179"/>
    </row>
    <row r="942" spans="2:75" customFormat="1" ht="18.75">
      <c r="B942" s="330" t="s">
        <v>28</v>
      </c>
      <c r="C942" s="331">
        <v>18525868000170</v>
      </c>
      <c r="D942" s="332" t="s">
        <v>14</v>
      </c>
      <c r="E942" s="332" t="s">
        <v>614</v>
      </c>
      <c r="F942" s="332" t="s">
        <v>1418</v>
      </c>
      <c r="G942" s="333" t="s">
        <v>1418</v>
      </c>
      <c r="H942" s="333" t="s">
        <v>865</v>
      </c>
      <c r="I942" s="333" t="s">
        <v>34</v>
      </c>
      <c r="J942" s="333" t="s">
        <v>608</v>
      </c>
      <c r="K942" s="334" t="s">
        <v>48</v>
      </c>
      <c r="L942" s="335" t="s">
        <v>1418</v>
      </c>
      <c r="M942" s="335" t="s">
        <v>34</v>
      </c>
      <c r="N942" s="334">
        <v>368091</v>
      </c>
      <c r="O942" s="334" t="s">
        <v>1321</v>
      </c>
      <c r="P942" s="338">
        <v>41521</v>
      </c>
      <c r="Q942" s="339">
        <v>92.327882000000002</v>
      </c>
      <c r="R942" s="339">
        <v>138.78077242857128</v>
      </c>
      <c r="S942" s="334">
        <v>32</v>
      </c>
      <c r="T942" s="336">
        <v>7.2870080841751728E-2</v>
      </c>
      <c r="U942" s="647">
        <v>0.71267190056148566</v>
      </c>
      <c r="V942" s="336">
        <v>4.5336984167623662E-2</v>
      </c>
      <c r="W942" s="647">
        <v>0.39015856212898792</v>
      </c>
      <c r="X942" s="336">
        <v>4.6058657208039255E-2</v>
      </c>
      <c r="Y942" s="647">
        <v>0.29882185055923788</v>
      </c>
      <c r="Z942" s="336">
        <v>0.13988687946389788</v>
      </c>
      <c r="AA942" s="647">
        <v>0.73305703292683067</v>
      </c>
      <c r="AB942" s="336">
        <v>0.1590707331588388</v>
      </c>
      <c r="AC942" s="340">
        <v>-0.44549017793661438</v>
      </c>
      <c r="AD942" s="813">
        <v>18525753000186</v>
      </c>
      <c r="AE942" s="337" t="s">
        <v>1836</v>
      </c>
      <c r="AF942" s="787" t="s">
        <v>1736</v>
      </c>
      <c r="AG942" s="341" t="s">
        <v>1437</v>
      </c>
      <c r="AH942" s="341" t="s">
        <v>1742</v>
      </c>
      <c r="AI942" s="341">
        <v>5000</v>
      </c>
      <c r="AJ942" s="341">
        <v>0</v>
      </c>
      <c r="AK942" s="341">
        <v>0</v>
      </c>
      <c r="AL942" s="336">
        <v>0.02</v>
      </c>
      <c r="AM942" s="336">
        <v>0.2</v>
      </c>
      <c r="AN942" s="647" t="s">
        <v>2152</v>
      </c>
      <c r="AO942" s="334" t="s">
        <v>1324</v>
      </c>
      <c r="AP942" s="337" t="s">
        <v>1757</v>
      </c>
      <c r="AQ942" s="343" t="s">
        <v>674</v>
      </c>
      <c r="AR942" s="336">
        <v>4.6666666666666697E-3</v>
      </c>
      <c r="AS942" s="336">
        <v>4.6666666666666697E-3</v>
      </c>
      <c r="AT942" s="336" t="s">
        <v>1418</v>
      </c>
      <c r="AX942" s="192"/>
      <c r="AY942" s="178"/>
      <c r="AZ942" s="178"/>
      <c r="BA942" s="178"/>
      <c r="BB942" s="794"/>
      <c r="BC942" s="178"/>
      <c r="BD942" s="178"/>
      <c r="BE942" s="178"/>
      <c r="BF942" s="178"/>
      <c r="BG942" s="794"/>
      <c r="BH942" s="180"/>
      <c r="BI942" s="193"/>
      <c r="BJ942" s="193"/>
      <c r="BK942" s="193"/>
      <c r="BL942" s="180"/>
      <c r="BM942" s="180"/>
      <c r="BN942" s="180"/>
      <c r="BO942" s="180"/>
      <c r="BP942" s="180"/>
      <c r="BQ942" s="180"/>
      <c r="BR942" s="180"/>
      <c r="BS942" s="180"/>
      <c r="BT942" s="181"/>
      <c r="BU942" s="182"/>
      <c r="BV942" s="183"/>
      <c r="BW942" s="179"/>
    </row>
    <row r="943" spans="2:75" customFormat="1" ht="18.75">
      <c r="B943" s="330" t="s">
        <v>319</v>
      </c>
      <c r="C943" s="331">
        <v>36014054000153</v>
      </c>
      <c r="D943" s="332" t="s">
        <v>14</v>
      </c>
      <c r="E943" s="332" t="s">
        <v>607</v>
      </c>
      <c r="F943" s="332" t="s">
        <v>1418</v>
      </c>
      <c r="G943" s="333" t="s">
        <v>1418</v>
      </c>
      <c r="H943" s="333" t="s">
        <v>34</v>
      </c>
      <c r="I943" s="333" t="s">
        <v>34</v>
      </c>
      <c r="J943" s="333" t="s">
        <v>608</v>
      </c>
      <c r="K943" s="334" t="s">
        <v>48</v>
      </c>
      <c r="L943" s="335" t="s">
        <v>1418</v>
      </c>
      <c r="M943" s="335" t="s">
        <v>1415</v>
      </c>
      <c r="N943" s="334">
        <v>531162</v>
      </c>
      <c r="O943" s="334" t="s">
        <v>1321</v>
      </c>
      <c r="P943" s="338">
        <v>43873</v>
      </c>
      <c r="Q943" s="339">
        <v>15.88211649</v>
      </c>
      <c r="R943" s="339">
        <v>11.643895192040011</v>
      </c>
      <c r="S943" s="334">
        <v>32</v>
      </c>
      <c r="T943" s="336">
        <v>0.17294407769951636</v>
      </c>
      <c r="U943" s="647">
        <v>1.6913990367683076</v>
      </c>
      <c r="V943" s="336">
        <v>0.15938866390573647</v>
      </c>
      <c r="W943" s="647">
        <v>1.3716583286440109</v>
      </c>
      <c r="X943" s="336">
        <v>0.22396036162938149</v>
      </c>
      <c r="Y943" s="647">
        <v>1.4530221628416622</v>
      </c>
      <c r="Z943" s="336"/>
      <c r="AA943" s="647"/>
      <c r="AB943" s="336">
        <v>0.22510111184326054</v>
      </c>
      <c r="AC943" s="340">
        <v>0.19185702889262307</v>
      </c>
      <c r="AD943" s="813">
        <v>35916259000161</v>
      </c>
      <c r="AE943" s="337" t="s">
        <v>1808</v>
      </c>
      <c r="AF943" s="787" t="s">
        <v>1755</v>
      </c>
      <c r="AG943" s="341" t="s">
        <v>1436</v>
      </c>
      <c r="AH943" s="341" t="s">
        <v>1742</v>
      </c>
      <c r="AI943" s="341">
        <v>1000</v>
      </c>
      <c r="AJ943" s="341">
        <v>1000</v>
      </c>
      <c r="AK943" s="341">
        <v>0</v>
      </c>
      <c r="AL943" s="336">
        <v>0</v>
      </c>
      <c r="AM943" s="336">
        <v>0</v>
      </c>
      <c r="AN943" s="647" t="s">
        <v>34</v>
      </c>
      <c r="AO943" s="334" t="s">
        <v>1324</v>
      </c>
      <c r="AP943" s="337" t="s">
        <v>1739</v>
      </c>
      <c r="AQ943" s="343" t="s">
        <v>659</v>
      </c>
      <c r="AR943" s="336">
        <v>3.3333333333333301E-3</v>
      </c>
      <c r="AS943" s="336">
        <v>3.3333333333333301E-3</v>
      </c>
      <c r="AT943" s="336" t="s">
        <v>1418</v>
      </c>
      <c r="AX943" s="192"/>
      <c r="AY943" s="178"/>
      <c r="AZ943" s="178"/>
      <c r="BA943" s="178"/>
      <c r="BB943" s="794"/>
      <c r="BC943" s="178"/>
      <c r="BD943" s="178"/>
      <c r="BE943" s="178"/>
      <c r="BF943" s="178"/>
      <c r="BG943" s="794"/>
      <c r="BH943" s="180"/>
      <c r="BI943" s="193"/>
      <c r="BJ943" s="193"/>
      <c r="BK943" s="193"/>
      <c r="BL943" s="180"/>
      <c r="BM943" s="180"/>
      <c r="BN943" s="180"/>
      <c r="BO943" s="180"/>
      <c r="BP943" s="180"/>
      <c r="BQ943" s="180"/>
      <c r="BR943" s="180"/>
      <c r="BS943" s="180"/>
      <c r="BT943" s="181"/>
      <c r="BU943" s="182"/>
      <c r="BV943" s="183"/>
      <c r="BW943" s="179"/>
    </row>
    <row r="944" spans="2:75" customFormat="1" ht="18.75">
      <c r="B944" s="330" t="s">
        <v>1690</v>
      </c>
      <c r="C944" s="331">
        <v>17157131000180</v>
      </c>
      <c r="D944" s="332" t="s">
        <v>14</v>
      </c>
      <c r="E944" s="332" t="s">
        <v>607</v>
      </c>
      <c r="F944" s="332" t="s">
        <v>1418</v>
      </c>
      <c r="G944" s="333" t="s">
        <v>1418</v>
      </c>
      <c r="H944" s="333" t="s">
        <v>34</v>
      </c>
      <c r="I944" s="333" t="s">
        <v>34</v>
      </c>
      <c r="J944" s="333" t="s">
        <v>608</v>
      </c>
      <c r="K944" s="334" t="s">
        <v>48</v>
      </c>
      <c r="L944" s="335" t="s">
        <v>1418</v>
      </c>
      <c r="M944" s="335" t="s">
        <v>1418</v>
      </c>
      <c r="N944" s="334">
        <v>321141</v>
      </c>
      <c r="O944" s="334" t="s">
        <v>1324</v>
      </c>
      <c r="P944" s="338">
        <v>41266</v>
      </c>
      <c r="Q944" s="339">
        <v>473.98405300000002</v>
      </c>
      <c r="R944" s="339">
        <v>435.09658162650595</v>
      </c>
      <c r="S944" s="334">
        <v>32</v>
      </c>
      <c r="T944" s="336">
        <v>0.17194325842055758</v>
      </c>
      <c r="U944" s="647">
        <v>1.6816109897479801</v>
      </c>
      <c r="V944" s="336">
        <v>0.16461547074920513</v>
      </c>
      <c r="W944" s="647">
        <v>1.4166388998049395</v>
      </c>
      <c r="X944" s="336">
        <v>0.2278583417679596</v>
      </c>
      <c r="Y944" s="647">
        <v>1.4783116894813957</v>
      </c>
      <c r="Z944" s="336">
        <v>0.1636665963109607</v>
      </c>
      <c r="AA944" s="647">
        <v>0.85767121220192755</v>
      </c>
      <c r="AB944" s="336">
        <v>0.2278565085044906</v>
      </c>
      <c r="AC944" s="340">
        <v>0.21247599061313854</v>
      </c>
      <c r="AD944" s="813">
        <v>27227810000131</v>
      </c>
      <c r="AE944" s="337" t="s">
        <v>1847</v>
      </c>
      <c r="AF944" s="787" t="s">
        <v>1736</v>
      </c>
      <c r="AG944" s="341" t="s">
        <v>1437</v>
      </c>
      <c r="AH944" s="341" t="s">
        <v>1742</v>
      </c>
      <c r="AI944" s="341">
        <v>50000</v>
      </c>
      <c r="AJ944" s="341">
        <v>10000</v>
      </c>
      <c r="AK944" s="341">
        <v>10000</v>
      </c>
      <c r="AL944" s="336">
        <v>0.02</v>
      </c>
      <c r="AM944" s="336">
        <v>0.2</v>
      </c>
      <c r="AN944" s="647" t="s">
        <v>2152</v>
      </c>
      <c r="AO944" s="334" t="s">
        <v>1324</v>
      </c>
      <c r="AP944" s="337" t="s">
        <v>1739</v>
      </c>
      <c r="AQ944" s="343" t="s">
        <v>665</v>
      </c>
      <c r="AR944" s="336">
        <v>3.3333333333333301E-3</v>
      </c>
      <c r="AS944" s="336">
        <v>3.3333333333333301E-3</v>
      </c>
      <c r="AT944" s="336" t="s">
        <v>1418</v>
      </c>
      <c r="AW944" s="192"/>
      <c r="AX944" s="192"/>
      <c r="AY944" s="178"/>
      <c r="AZ944" s="178"/>
      <c r="BA944" s="178"/>
      <c r="BB944" s="794"/>
      <c r="BC944" s="178"/>
      <c r="BD944" s="178"/>
      <c r="BE944" s="178"/>
      <c r="BF944" s="178"/>
      <c r="BG944" s="794"/>
      <c r="BH944" s="180"/>
      <c r="BI944" s="193"/>
      <c r="BJ944" s="193"/>
      <c r="BK944" s="193"/>
      <c r="BL944" s="212"/>
      <c r="BM944" s="180"/>
      <c r="BN944" s="180"/>
      <c r="BO944" s="180"/>
      <c r="BP944" s="180"/>
      <c r="BQ944" s="180"/>
      <c r="BR944" s="180"/>
      <c r="BS944" s="180"/>
      <c r="BT944" s="181"/>
      <c r="BU944" s="182"/>
      <c r="BV944" s="183"/>
      <c r="BW944" s="179"/>
    </row>
    <row r="945" spans="2:75" customFormat="1" ht="18.75">
      <c r="B945" s="330" t="s">
        <v>1103</v>
      </c>
      <c r="C945" s="331">
        <v>39846732000132</v>
      </c>
      <c r="D945" s="332" t="s">
        <v>14</v>
      </c>
      <c r="E945" s="332" t="s">
        <v>607</v>
      </c>
      <c r="F945" s="332" t="s">
        <v>1418</v>
      </c>
      <c r="G945" s="333" t="s">
        <v>1418</v>
      </c>
      <c r="H945" s="333" t="s">
        <v>34</v>
      </c>
      <c r="I945" s="333" t="s">
        <v>34</v>
      </c>
      <c r="J945" s="333" t="s">
        <v>608</v>
      </c>
      <c r="K945" s="334" t="s">
        <v>48</v>
      </c>
      <c r="L945" s="335" t="s">
        <v>1418</v>
      </c>
      <c r="M945" s="335" t="s">
        <v>1415</v>
      </c>
      <c r="N945" s="334">
        <v>567795</v>
      </c>
      <c r="O945" s="334" t="s">
        <v>1321</v>
      </c>
      <c r="P945" s="338">
        <v>44164</v>
      </c>
      <c r="Q945" s="339">
        <v>17.96992934</v>
      </c>
      <c r="R945" s="339">
        <v>16.14053380321285</v>
      </c>
      <c r="S945" s="334">
        <v>32</v>
      </c>
      <c r="T945" s="336">
        <v>7.269831483764877E-2</v>
      </c>
      <c r="U945" s="647">
        <v>0.71099202312506915</v>
      </c>
      <c r="V945" s="336">
        <v>1.2016972155522332E-2</v>
      </c>
      <c r="W945" s="647">
        <v>0.1034150079327702</v>
      </c>
      <c r="X945" s="336"/>
      <c r="Y945" s="647"/>
      <c r="Z945" s="336"/>
      <c r="AA945" s="647"/>
      <c r="AB945" s="336">
        <v>0.21709625719587533</v>
      </c>
      <c r="AC945" s="340">
        <v>-0.47989984985111733</v>
      </c>
      <c r="AD945" s="813">
        <v>0</v>
      </c>
      <c r="AE945" s="337" t="s">
        <v>2051</v>
      </c>
      <c r="AF945" s="787" t="s">
        <v>1755</v>
      </c>
      <c r="AG945" s="341" t="s">
        <v>1436</v>
      </c>
      <c r="AH945" s="341" t="s">
        <v>1737</v>
      </c>
      <c r="AI945" s="341">
        <v>5000</v>
      </c>
      <c r="AJ945" s="341">
        <v>5000</v>
      </c>
      <c r="AK945" s="341">
        <v>5000</v>
      </c>
      <c r="AL945" s="336">
        <v>0.01</v>
      </c>
      <c r="AM945" s="336">
        <v>0.1</v>
      </c>
      <c r="AN945" s="647" t="s">
        <v>34</v>
      </c>
      <c r="AO945" s="334" t="s">
        <v>1324</v>
      </c>
      <c r="AP945" s="337" t="s">
        <v>1739</v>
      </c>
      <c r="AQ945" s="343" t="s">
        <v>659</v>
      </c>
      <c r="AR945" s="336">
        <v>3.3333333333333301E-3</v>
      </c>
      <c r="AS945" s="336">
        <v>3.3333333333333301E-3</v>
      </c>
      <c r="AT945" s="336" t="s">
        <v>1418</v>
      </c>
      <c r="AX945" s="192"/>
      <c r="AY945" s="178"/>
      <c r="AZ945" s="178"/>
      <c r="BA945" s="178"/>
      <c r="BB945" s="794"/>
      <c r="BC945" s="178"/>
      <c r="BD945" s="178"/>
      <c r="BE945" s="178"/>
      <c r="BF945" s="178"/>
      <c r="BG945" s="794"/>
      <c r="BH945" s="180"/>
      <c r="BI945" s="193"/>
      <c r="BJ945" s="193"/>
      <c r="BK945" s="193"/>
      <c r="BL945" s="180"/>
      <c r="BM945" s="180"/>
      <c r="BN945" s="180"/>
      <c r="BO945" s="180"/>
      <c r="BP945" s="180"/>
      <c r="BQ945" s="180"/>
      <c r="BR945" s="180"/>
      <c r="BS945" s="180"/>
      <c r="BT945" s="181"/>
      <c r="BU945" s="182"/>
      <c r="BV945" s="183"/>
      <c r="BW945" s="179"/>
    </row>
    <row r="946" spans="2:75" customFormat="1" ht="18.75">
      <c r="B946" s="330" t="s">
        <v>324</v>
      </c>
      <c r="C946" s="331">
        <v>17400251000166</v>
      </c>
      <c r="D946" s="332" t="s">
        <v>14</v>
      </c>
      <c r="E946" s="332" t="s">
        <v>607</v>
      </c>
      <c r="F946" s="332" t="s">
        <v>1418</v>
      </c>
      <c r="G946" s="333" t="s">
        <v>1418</v>
      </c>
      <c r="H946" s="333" t="s">
        <v>34</v>
      </c>
      <c r="I946" s="333" t="s">
        <v>34</v>
      </c>
      <c r="J946" s="333" t="s">
        <v>608</v>
      </c>
      <c r="K946" s="334" t="s">
        <v>48</v>
      </c>
      <c r="L946" s="335" t="s">
        <v>1418</v>
      </c>
      <c r="M946" s="335" t="s">
        <v>1415</v>
      </c>
      <c r="N946" s="334">
        <v>327794</v>
      </c>
      <c r="O946" s="334" t="s">
        <v>1321</v>
      </c>
      <c r="P946" s="338">
        <v>41313</v>
      </c>
      <c r="Q946" s="339">
        <v>179.061984</v>
      </c>
      <c r="R946" s="339">
        <v>127.79141288844629</v>
      </c>
      <c r="S946" s="334">
        <v>32</v>
      </c>
      <c r="T946" s="336">
        <v>0.25462797465808928</v>
      </c>
      <c r="U946" s="647">
        <v>2.4902703625344298</v>
      </c>
      <c r="V946" s="336">
        <v>0.28929726766977959</v>
      </c>
      <c r="W946" s="647">
        <v>2.4896187528611771</v>
      </c>
      <c r="X946" s="336">
        <v>1.2292600717865185</v>
      </c>
      <c r="Y946" s="647">
        <v>7.975260064805231</v>
      </c>
      <c r="Z946" s="336">
        <v>1.0712625262529381</v>
      </c>
      <c r="AA946" s="647">
        <v>5.613796890675153</v>
      </c>
      <c r="AB946" s="336">
        <v>0.23443005845953302</v>
      </c>
      <c r="AC946" s="340">
        <v>0.73836877156517322</v>
      </c>
      <c r="AD946" s="813">
        <v>38251507000190</v>
      </c>
      <c r="AE946" s="337" t="s">
        <v>1883</v>
      </c>
      <c r="AF946" s="787" t="s">
        <v>1755</v>
      </c>
      <c r="AG946" s="341" t="s">
        <v>1436</v>
      </c>
      <c r="AH946" s="341" t="s">
        <v>1737</v>
      </c>
      <c r="AI946" s="341">
        <v>10000</v>
      </c>
      <c r="AJ946" s="341">
        <v>1000</v>
      </c>
      <c r="AK946" s="341">
        <v>5000</v>
      </c>
      <c r="AL946" s="336">
        <v>1.8000000000000002E-2</v>
      </c>
      <c r="AM946" s="336">
        <v>0.15</v>
      </c>
      <c r="AN946" s="647" t="s">
        <v>2152</v>
      </c>
      <c r="AO946" s="334" t="s">
        <v>1324</v>
      </c>
      <c r="AP946" s="337" t="s">
        <v>1739</v>
      </c>
      <c r="AQ946" s="343" t="s">
        <v>659</v>
      </c>
      <c r="AR946" s="336">
        <v>3.5999999999999999E-3</v>
      </c>
      <c r="AS946" s="336">
        <v>3.5999999999999999E-3</v>
      </c>
      <c r="AT946" s="336" t="s">
        <v>1418</v>
      </c>
      <c r="AX946" s="192"/>
      <c r="AY946" s="178"/>
      <c r="AZ946" s="178"/>
      <c r="BA946" s="178"/>
      <c r="BB946" s="794"/>
      <c r="BC946" s="178"/>
      <c r="BD946" s="178"/>
      <c r="BE946" s="178"/>
      <c r="BF946" s="178"/>
      <c r="BG946" s="794"/>
      <c r="BH946" s="180"/>
      <c r="BI946" s="193"/>
      <c r="BJ946" s="193"/>
      <c r="BK946" s="193"/>
      <c r="BL946" s="180"/>
      <c r="BM946" s="180"/>
      <c r="BN946" s="180"/>
      <c r="BO946" s="180"/>
      <c r="BP946" s="180"/>
      <c r="BQ946" s="180"/>
      <c r="BR946" s="180"/>
      <c r="BS946" s="180"/>
      <c r="BT946" s="181"/>
      <c r="BU946" s="182"/>
      <c r="BV946" s="183"/>
      <c r="BW946" s="179"/>
    </row>
    <row r="947" spans="2:75" customFormat="1" ht="18.75">
      <c r="B947" s="330" t="s">
        <v>1113</v>
      </c>
      <c r="C947" s="331">
        <v>20331359000159</v>
      </c>
      <c r="D947" s="332" t="s">
        <v>14</v>
      </c>
      <c r="E947" s="332" t="s">
        <v>607</v>
      </c>
      <c r="F947" s="332" t="s">
        <v>1418</v>
      </c>
      <c r="G947" s="333" t="s">
        <v>1418</v>
      </c>
      <c r="H947" s="333" t="s">
        <v>34</v>
      </c>
      <c r="I947" s="333" t="s">
        <v>34</v>
      </c>
      <c r="J947" s="333" t="s">
        <v>608</v>
      </c>
      <c r="K947" s="334" t="s">
        <v>48</v>
      </c>
      <c r="L947" s="335" t="s">
        <v>1418</v>
      </c>
      <c r="M947" s="335" t="s">
        <v>34</v>
      </c>
      <c r="N947" s="334">
        <v>387894</v>
      </c>
      <c r="O947" s="334" t="s">
        <v>1321</v>
      </c>
      <c r="P947" s="338">
        <v>41879</v>
      </c>
      <c r="Q947" s="339">
        <v>77.944136</v>
      </c>
      <c r="R947" s="339">
        <v>76.323004886639637</v>
      </c>
      <c r="S947" s="334">
        <v>32</v>
      </c>
      <c r="T947" s="336">
        <v>3.0014618518864777E-2</v>
      </c>
      <c r="U947" s="647">
        <v>0.29354400293475941</v>
      </c>
      <c r="V947" s="336">
        <v>-5.6971526976008047E-2</v>
      </c>
      <c r="W947" s="647">
        <v>-0.49028248030502436</v>
      </c>
      <c r="X947" s="336">
        <v>-0.15597505143216372</v>
      </c>
      <c r="Y947" s="647">
        <v>-1.0119433855726085</v>
      </c>
      <c r="Z947" s="336">
        <v>-0.11313599058828849</v>
      </c>
      <c r="AA947" s="647">
        <v>-0.59287285480760588</v>
      </c>
      <c r="AB947" s="336">
        <v>0.28176899889147661</v>
      </c>
      <c r="AC947" s="340">
        <v>-0.61459195668920308</v>
      </c>
      <c r="AD947" s="813">
        <v>43310020000171</v>
      </c>
      <c r="AE947" s="337" t="s">
        <v>1919</v>
      </c>
      <c r="AF947" s="787" t="s">
        <v>1780</v>
      </c>
      <c r="AG947" s="341" t="s">
        <v>719</v>
      </c>
      <c r="AH947" s="341" t="s">
        <v>1737</v>
      </c>
      <c r="AI947" s="341">
        <v>1000</v>
      </c>
      <c r="AJ947" s="341">
        <v>100</v>
      </c>
      <c r="AK947" s="341">
        <v>1000</v>
      </c>
      <c r="AL947" s="336">
        <v>1.9699999999999999E-2</v>
      </c>
      <c r="AM947" s="336">
        <v>0.2</v>
      </c>
      <c r="AN947" s="647" t="s">
        <v>2166</v>
      </c>
      <c r="AO947" s="334" t="s">
        <v>1324</v>
      </c>
      <c r="AP947" s="337" t="s">
        <v>1739</v>
      </c>
      <c r="AQ947" s="343" t="s">
        <v>659</v>
      </c>
      <c r="AR947" s="336">
        <v>4.0000000000000001E-3</v>
      </c>
      <c r="AS947" s="336">
        <v>4.0000000000000001E-3</v>
      </c>
      <c r="AT947" s="336" t="s">
        <v>1418</v>
      </c>
      <c r="AX947" s="192"/>
      <c r="AY947" s="178"/>
      <c r="AZ947" s="178"/>
      <c r="BA947" s="178"/>
      <c r="BB947" s="794"/>
      <c r="BC947" s="178"/>
      <c r="BD947" s="178"/>
      <c r="BE947" s="178"/>
      <c r="BF947" s="178"/>
      <c r="BG947" s="794"/>
      <c r="BH947" s="180"/>
      <c r="BI947" s="193"/>
      <c r="BJ947" s="193"/>
      <c r="BK947" s="193"/>
      <c r="BL947" s="180"/>
      <c r="BM947" s="180"/>
      <c r="BN947" s="180"/>
      <c r="BO947" s="180"/>
      <c r="BP947" s="180"/>
      <c r="BQ947" s="180"/>
      <c r="BR947" s="180"/>
      <c r="BS947" s="180"/>
      <c r="BT947" s="181"/>
      <c r="BU947" s="182"/>
      <c r="BV947" s="183"/>
      <c r="BW947" s="179"/>
    </row>
    <row r="948" spans="2:75" customFormat="1" ht="18.75">
      <c r="B948" s="330" t="s">
        <v>1114</v>
      </c>
      <c r="C948" s="331">
        <v>28788359000194</v>
      </c>
      <c r="D948" s="332" t="s">
        <v>14</v>
      </c>
      <c r="E948" s="332" t="s">
        <v>607</v>
      </c>
      <c r="F948" s="332" t="s">
        <v>1418</v>
      </c>
      <c r="G948" s="333" t="s">
        <v>1418</v>
      </c>
      <c r="H948" s="333" t="s">
        <v>34</v>
      </c>
      <c r="I948" s="333" t="s">
        <v>34</v>
      </c>
      <c r="J948" s="333" t="s">
        <v>608</v>
      </c>
      <c r="K948" s="334" t="s">
        <v>48</v>
      </c>
      <c r="L948" s="335" t="s">
        <v>1418</v>
      </c>
      <c r="M948" s="335" t="s">
        <v>34</v>
      </c>
      <c r="N948" s="334">
        <v>454109</v>
      </c>
      <c r="O948" s="334" t="s">
        <v>1321</v>
      </c>
      <c r="P948" s="338">
        <v>43071</v>
      </c>
      <c r="Q948" s="339">
        <v>9.4158929899999997</v>
      </c>
      <c r="R948" s="339">
        <v>10.53309562404</v>
      </c>
      <c r="S948" s="334">
        <v>32</v>
      </c>
      <c r="T948" s="336">
        <v>5.2805137736175123E-2</v>
      </c>
      <c r="U948" s="647">
        <v>0.51643606587422441</v>
      </c>
      <c r="V948" s="336">
        <v>-3.6823970775056614E-2</v>
      </c>
      <c r="W948" s="647">
        <v>-0.31689773268456506</v>
      </c>
      <c r="X948" s="336">
        <v>-0.13709855062942822</v>
      </c>
      <c r="Y948" s="647">
        <v>-0.88947540140020387</v>
      </c>
      <c r="Z948" s="336">
        <v>-0.20827883936457336</v>
      </c>
      <c r="AA948" s="647">
        <v>-1.0914552429160589</v>
      </c>
      <c r="AB948" s="336">
        <v>0.27801978802103428</v>
      </c>
      <c r="AC948" s="340">
        <v>-0.55041191582572369</v>
      </c>
      <c r="AD948" s="813">
        <v>28788379000165</v>
      </c>
      <c r="AE948" s="337" t="s">
        <v>1919</v>
      </c>
      <c r="AF948" s="787" t="s">
        <v>1780</v>
      </c>
      <c r="AG948" s="341" t="s">
        <v>719</v>
      </c>
      <c r="AH948" s="341" t="s">
        <v>1742</v>
      </c>
      <c r="AI948" s="341">
        <v>1000</v>
      </c>
      <c r="AJ948" s="341">
        <v>1000</v>
      </c>
      <c r="AK948" s="341">
        <v>1000</v>
      </c>
      <c r="AL948" s="336">
        <v>2.5000000000000001E-2</v>
      </c>
      <c r="AM948" s="336">
        <v>0.2</v>
      </c>
      <c r="AN948" s="647" t="s">
        <v>666</v>
      </c>
      <c r="AO948" s="334" t="s">
        <v>1324</v>
      </c>
      <c r="AP948" s="337" t="s">
        <v>1739</v>
      </c>
      <c r="AQ948" s="343" t="s">
        <v>659</v>
      </c>
      <c r="AR948" s="336">
        <v>3.9399999999999999E-3</v>
      </c>
      <c r="AS948" s="336">
        <v>3.9399999999999999E-3</v>
      </c>
      <c r="AT948" s="336" t="s">
        <v>1418</v>
      </c>
      <c r="AX948" s="192"/>
      <c r="AY948" s="178"/>
      <c r="AZ948" s="178"/>
      <c r="BA948" s="178"/>
      <c r="BB948" s="794"/>
      <c r="BC948" s="178"/>
      <c r="BD948" s="178"/>
      <c r="BE948" s="178"/>
      <c r="BF948" s="178"/>
      <c r="BG948" s="794"/>
      <c r="BH948" s="180"/>
      <c r="BI948" s="193"/>
      <c r="BJ948" s="193"/>
      <c r="BK948" s="193"/>
      <c r="BL948" s="180"/>
      <c r="BM948" s="180"/>
      <c r="BN948" s="180"/>
      <c r="BO948" s="180"/>
      <c r="BP948" s="180"/>
      <c r="BQ948" s="180"/>
      <c r="BR948" s="180"/>
      <c r="BS948" s="180"/>
      <c r="BT948" s="181"/>
      <c r="BU948" s="182"/>
      <c r="BV948" s="183"/>
      <c r="BW948" s="179"/>
    </row>
    <row r="949" spans="2:75" customFormat="1" ht="18.75">
      <c r="B949" s="330" t="s">
        <v>1118</v>
      </c>
      <c r="C949" s="331">
        <v>17002861000101</v>
      </c>
      <c r="D949" s="332" t="s">
        <v>14</v>
      </c>
      <c r="E949" s="332" t="s">
        <v>614</v>
      </c>
      <c r="F949" s="332" t="s">
        <v>1418</v>
      </c>
      <c r="G949" s="333" t="s">
        <v>1418</v>
      </c>
      <c r="H949" s="333" t="s">
        <v>1338</v>
      </c>
      <c r="I949" s="333" t="s">
        <v>34</v>
      </c>
      <c r="J949" s="333" t="s">
        <v>608</v>
      </c>
      <c r="K949" s="334" t="s">
        <v>48</v>
      </c>
      <c r="L949" s="335" t="s">
        <v>1418</v>
      </c>
      <c r="M949" s="335" t="s">
        <v>34</v>
      </c>
      <c r="N949" s="334">
        <v>337625</v>
      </c>
      <c r="O949" s="334" t="s">
        <v>1321</v>
      </c>
      <c r="P949" s="338">
        <v>41259</v>
      </c>
      <c r="Q949" s="339">
        <v>191.47699800000001</v>
      </c>
      <c r="R949" s="339">
        <v>244.23534265338631</v>
      </c>
      <c r="S949" s="334">
        <v>32</v>
      </c>
      <c r="T949" s="336">
        <v>0.23725902806545385</v>
      </c>
      <c r="U949" s="647">
        <v>2.3204014666043444</v>
      </c>
      <c r="V949" s="336">
        <v>0.14052410406133342</v>
      </c>
      <c r="W949" s="647">
        <v>1.2093147215598719</v>
      </c>
      <c r="X949" s="336">
        <v>0.11167594189167795</v>
      </c>
      <c r="Y949" s="647">
        <v>0.72453722365992868</v>
      </c>
      <c r="Z949" s="336">
        <v>0.17940968103757249</v>
      </c>
      <c r="AA949" s="647">
        <v>0.94017057899768297</v>
      </c>
      <c r="AB949" s="336">
        <v>0.20326654905411573</v>
      </c>
      <c r="AC949" s="340">
        <v>0.11965899351100573</v>
      </c>
      <c r="AD949" s="813">
        <v>17039320000158</v>
      </c>
      <c r="AE949" s="337" t="s">
        <v>1861</v>
      </c>
      <c r="AF949" s="787" t="s">
        <v>1736</v>
      </c>
      <c r="AG949" s="341" t="s">
        <v>1437</v>
      </c>
      <c r="AH949" s="341" t="s">
        <v>1742</v>
      </c>
      <c r="AI949" s="341">
        <v>50000</v>
      </c>
      <c r="AJ949" s="341">
        <v>5000</v>
      </c>
      <c r="AK949" s="341">
        <v>5000</v>
      </c>
      <c r="AL949" s="336">
        <v>1.9299999999999998E-2</v>
      </c>
      <c r="AM949" s="336">
        <v>0.2</v>
      </c>
      <c r="AN949" s="647" t="s">
        <v>2166</v>
      </c>
      <c r="AO949" s="334" t="s">
        <v>1324</v>
      </c>
      <c r="AP949" s="337" t="s">
        <v>1757</v>
      </c>
      <c r="AQ949" s="343" t="s">
        <v>668</v>
      </c>
      <c r="AR949" s="336">
        <v>4.8250000000000003E-3</v>
      </c>
      <c r="AS949" s="336">
        <v>4.8250000000000003E-3</v>
      </c>
      <c r="AT949" s="336" t="s">
        <v>1418</v>
      </c>
      <c r="AX949" s="192"/>
      <c r="AY949" s="178"/>
      <c r="AZ949" s="178"/>
      <c r="BA949" s="178"/>
      <c r="BB949" s="794"/>
      <c r="BC949" s="178"/>
      <c r="BD949" s="178"/>
      <c r="BE949" s="178"/>
      <c r="BF949" s="178"/>
      <c r="BG949" s="794"/>
      <c r="BH949" s="180"/>
      <c r="BI949" s="193"/>
      <c r="BJ949" s="193"/>
      <c r="BK949" s="193"/>
      <c r="BL949" s="180"/>
      <c r="BM949" s="180"/>
      <c r="BN949" s="180"/>
      <c r="BO949" s="180"/>
      <c r="BP949" s="180"/>
      <c r="BQ949" s="180"/>
      <c r="BR949" s="180"/>
      <c r="BS949" s="180"/>
      <c r="BT949" s="181"/>
      <c r="BU949" s="182"/>
      <c r="BV949" s="183"/>
      <c r="BW949" s="179"/>
    </row>
    <row r="950" spans="2:75" customFormat="1" ht="18.75">
      <c r="B950" s="330" t="s">
        <v>331</v>
      </c>
      <c r="C950" s="331">
        <v>34096132000180</v>
      </c>
      <c r="D950" s="332" t="s">
        <v>14</v>
      </c>
      <c r="E950" s="332" t="s">
        <v>614</v>
      </c>
      <c r="F950" s="332" t="s">
        <v>1418</v>
      </c>
      <c r="G950" s="333" t="s">
        <v>1418</v>
      </c>
      <c r="H950" s="333" t="s">
        <v>865</v>
      </c>
      <c r="I950" s="333" t="s">
        <v>34</v>
      </c>
      <c r="J950" s="333" t="s">
        <v>608</v>
      </c>
      <c r="K950" s="334" t="s">
        <v>48</v>
      </c>
      <c r="L950" s="335" t="s">
        <v>1418</v>
      </c>
      <c r="M950" s="335" t="s">
        <v>34</v>
      </c>
      <c r="N950" s="334">
        <v>501883</v>
      </c>
      <c r="O950" s="334" t="s">
        <v>1321</v>
      </c>
      <c r="P950" s="338">
        <v>43670</v>
      </c>
      <c r="Q950" s="339">
        <v>0</v>
      </c>
      <c r="R950" s="339">
        <v>0</v>
      </c>
      <c r="S950" s="334">
        <v>32</v>
      </c>
      <c r="T950" s="336"/>
      <c r="U950" s="647"/>
      <c r="V950" s="336"/>
      <c r="W950" s="647"/>
      <c r="X950" s="336"/>
      <c r="Y950" s="647"/>
      <c r="Z950" s="336"/>
      <c r="AA950" s="647"/>
      <c r="AB950" s="336"/>
      <c r="AC950" s="340"/>
      <c r="AD950" s="813">
        <v>33601025000108</v>
      </c>
      <c r="AE950" s="337" t="s">
        <v>1940</v>
      </c>
      <c r="AF950" s="787" t="s">
        <v>1755</v>
      </c>
      <c r="AG950" s="341" t="s">
        <v>1436</v>
      </c>
      <c r="AH950" s="341" t="s">
        <v>1742</v>
      </c>
      <c r="AI950" s="341">
        <v>500</v>
      </c>
      <c r="AJ950" s="341">
        <v>100</v>
      </c>
      <c r="AK950" s="341">
        <v>500</v>
      </c>
      <c r="AL950" s="336">
        <v>1.3999999999999999E-2</v>
      </c>
      <c r="AM950" s="336">
        <v>0.2</v>
      </c>
      <c r="AN950" s="647" t="s">
        <v>34</v>
      </c>
      <c r="AO950" s="334" t="s">
        <v>1324</v>
      </c>
      <c r="AP950" s="337" t="s">
        <v>1757</v>
      </c>
      <c r="AQ950" s="343" t="s">
        <v>668</v>
      </c>
      <c r="AR950" s="336">
        <v>4.6666666666666697E-3</v>
      </c>
      <c r="AS950" s="336">
        <v>4.6666666666666697E-3</v>
      </c>
      <c r="AT950" s="336" t="s">
        <v>1418</v>
      </c>
      <c r="AX950" s="192"/>
      <c r="AY950" s="178"/>
      <c r="AZ950" s="178"/>
      <c r="BA950" s="178"/>
      <c r="BB950" s="794"/>
      <c r="BC950" s="178"/>
      <c r="BD950" s="178"/>
      <c r="BE950" s="178"/>
      <c r="BF950" s="178"/>
      <c r="BG950" s="794"/>
      <c r="BH950" s="180"/>
      <c r="BI950" s="193"/>
      <c r="BJ950" s="193"/>
      <c r="BK950" s="193"/>
      <c r="BL950" s="180"/>
      <c r="BM950" s="180"/>
      <c r="BN950" s="180"/>
      <c r="BO950" s="180"/>
      <c r="BP950" s="180"/>
      <c r="BQ950" s="180"/>
      <c r="BR950" s="180"/>
      <c r="BS950" s="180"/>
      <c r="BT950" s="181"/>
      <c r="BU950" s="182"/>
      <c r="BV950" s="183"/>
      <c r="BW950" s="179"/>
    </row>
    <row r="951" spans="2:75" customFormat="1" ht="18.75">
      <c r="B951" s="330" t="s">
        <v>332</v>
      </c>
      <c r="C951" s="331">
        <v>1745808000160</v>
      </c>
      <c r="D951" s="332" t="s">
        <v>14</v>
      </c>
      <c r="E951" s="332" t="s">
        <v>607</v>
      </c>
      <c r="F951" s="332" t="s">
        <v>1418</v>
      </c>
      <c r="G951" s="333" t="s">
        <v>1418</v>
      </c>
      <c r="H951" s="333" t="s">
        <v>34</v>
      </c>
      <c r="I951" s="333" t="s">
        <v>34</v>
      </c>
      <c r="J951" s="333" t="s">
        <v>608</v>
      </c>
      <c r="K951" s="334" t="s">
        <v>48</v>
      </c>
      <c r="L951" s="335" t="s">
        <v>1418</v>
      </c>
      <c r="M951" s="335" t="s">
        <v>1415</v>
      </c>
      <c r="N951" s="334">
        <v>44253</v>
      </c>
      <c r="O951" s="334" t="s">
        <v>1321</v>
      </c>
      <c r="P951" s="338">
        <v>35495</v>
      </c>
      <c r="Q951" s="339">
        <v>158.67764</v>
      </c>
      <c r="R951" s="339">
        <v>155.16530219600003</v>
      </c>
      <c r="S951" s="334">
        <v>32</v>
      </c>
      <c r="T951" s="336">
        <v>3.7004788297402502E-2</v>
      </c>
      <c r="U951" s="647">
        <v>0.36190810413750735</v>
      </c>
      <c r="V951" s="336">
        <v>8.0948985717617994E-2</v>
      </c>
      <c r="W951" s="647">
        <v>0.69662639571734086</v>
      </c>
      <c r="X951" s="336">
        <v>0.11688168765968299</v>
      </c>
      <c r="Y951" s="647">
        <v>0.75831134297282665</v>
      </c>
      <c r="Z951" s="336">
        <v>0.13694123888410359</v>
      </c>
      <c r="AA951" s="647">
        <v>0.71762082796058746</v>
      </c>
      <c r="AB951" s="336">
        <v>0.2293586159648506</v>
      </c>
      <c r="AC951" s="340">
        <v>-0.15370012380457918</v>
      </c>
      <c r="AD951" s="813">
        <v>0</v>
      </c>
      <c r="AE951" s="337" t="s">
        <v>1762</v>
      </c>
      <c r="AF951" s="787" t="s">
        <v>1755</v>
      </c>
      <c r="AG951" s="341" t="s">
        <v>1436</v>
      </c>
      <c r="AH951" s="341" t="s">
        <v>1742</v>
      </c>
      <c r="AI951" s="341">
        <v>20000</v>
      </c>
      <c r="AJ951" s="341">
        <v>5000</v>
      </c>
      <c r="AK951" s="341">
        <v>5000</v>
      </c>
      <c r="AL951" s="336">
        <v>0.02</v>
      </c>
      <c r="AM951" s="336">
        <v>0.15</v>
      </c>
      <c r="AN951" s="647" t="s">
        <v>2147</v>
      </c>
      <c r="AO951" s="334" t="s">
        <v>1324</v>
      </c>
      <c r="AP951" s="337" t="s">
        <v>1739</v>
      </c>
      <c r="AQ951" s="343" t="s">
        <v>659</v>
      </c>
      <c r="AR951" s="336">
        <v>0</v>
      </c>
      <c r="AS951" s="336">
        <v>0</v>
      </c>
      <c r="AT951" s="336" t="s">
        <v>1418</v>
      </c>
      <c r="AW951" s="192"/>
      <c r="AX951" s="192"/>
      <c r="AY951" s="178"/>
      <c r="AZ951" s="178"/>
      <c r="BA951" s="178"/>
      <c r="BB951" s="794"/>
      <c r="BC951" s="178"/>
      <c r="BD951" s="178"/>
      <c r="BE951" s="178"/>
      <c r="BF951" s="178"/>
      <c r="BG951" s="794"/>
      <c r="BH951" s="180"/>
      <c r="BI951" s="193"/>
      <c r="BJ951" s="193"/>
      <c r="BK951" s="193"/>
      <c r="BL951" s="212"/>
      <c r="BM951" s="180"/>
      <c r="BN951" s="180"/>
      <c r="BO951" s="180"/>
      <c r="BP951" s="180"/>
      <c r="BQ951" s="180"/>
      <c r="BR951" s="180"/>
      <c r="BS951" s="180"/>
      <c r="BT951" s="181"/>
      <c r="BU951" s="182"/>
      <c r="BV951" s="183"/>
      <c r="BW951" s="179"/>
    </row>
    <row r="952" spans="2:75" customFormat="1" ht="18.75">
      <c r="B952" s="330" t="s">
        <v>335</v>
      </c>
      <c r="C952" s="331">
        <v>10608762000129</v>
      </c>
      <c r="D952" s="332" t="s">
        <v>14</v>
      </c>
      <c r="E952" s="332" t="s">
        <v>607</v>
      </c>
      <c r="F952" s="332" t="s">
        <v>1418</v>
      </c>
      <c r="G952" s="333" t="s">
        <v>1418</v>
      </c>
      <c r="H952" s="333" t="s">
        <v>34</v>
      </c>
      <c r="I952" s="333" t="s">
        <v>34</v>
      </c>
      <c r="J952" s="333" t="s">
        <v>608</v>
      </c>
      <c r="K952" s="334" t="s">
        <v>48</v>
      </c>
      <c r="L952" s="335" t="s">
        <v>1418</v>
      </c>
      <c r="M952" s="335" t="s">
        <v>34</v>
      </c>
      <c r="N952" s="334">
        <v>301116</v>
      </c>
      <c r="O952" s="334" t="s">
        <v>1321</v>
      </c>
      <c r="P952" s="338">
        <v>39954</v>
      </c>
      <c r="Q952" s="339">
        <v>184.64014</v>
      </c>
      <c r="R952" s="339">
        <v>183.76092830522086</v>
      </c>
      <c r="S952" s="334">
        <v>32</v>
      </c>
      <c r="T952" s="336">
        <v>9.6551327059800629E-2</v>
      </c>
      <c r="U952" s="647">
        <v>0.94427530424827777</v>
      </c>
      <c r="V952" s="336">
        <v>1.9257000232650645E-2</v>
      </c>
      <c r="W952" s="647">
        <v>0.16572084931608655</v>
      </c>
      <c r="X952" s="336">
        <v>-0.1136393504765757</v>
      </c>
      <c r="Y952" s="647">
        <v>-0.7372755322062019</v>
      </c>
      <c r="Z952" s="336">
        <v>-0.12683936583167721</v>
      </c>
      <c r="AA952" s="647">
        <v>-0.66468341799622888</v>
      </c>
      <c r="AB952" s="336">
        <v>0.2016117636435614</v>
      </c>
      <c r="AC952" s="340">
        <v>-0.48084710635141453</v>
      </c>
      <c r="AD952" s="813">
        <v>11952800000129</v>
      </c>
      <c r="AE952" s="337" t="s">
        <v>1803</v>
      </c>
      <c r="AF952" s="787" t="s">
        <v>1780</v>
      </c>
      <c r="AG952" s="341" t="s">
        <v>719</v>
      </c>
      <c r="AH952" s="341" t="s">
        <v>1742</v>
      </c>
      <c r="AI952" s="341">
        <v>5000</v>
      </c>
      <c r="AJ952" s="341">
        <v>1000</v>
      </c>
      <c r="AK952" s="341">
        <v>1000</v>
      </c>
      <c r="AL952" s="336">
        <v>1.8500000000000003E-2</v>
      </c>
      <c r="AM952" s="336">
        <v>0.2</v>
      </c>
      <c r="AN952" s="647" t="s">
        <v>666</v>
      </c>
      <c r="AO952" s="334" t="s">
        <v>1324</v>
      </c>
      <c r="AP952" s="337" t="s">
        <v>1739</v>
      </c>
      <c r="AQ952" s="343" t="s">
        <v>659</v>
      </c>
      <c r="AR952" s="336">
        <v>4.4400000000000004E-3</v>
      </c>
      <c r="AS952" s="336">
        <v>4.4400000000000004E-3</v>
      </c>
      <c r="AT952" s="336" t="s">
        <v>1418</v>
      </c>
      <c r="AW952" s="192"/>
      <c r="AX952" s="192"/>
      <c r="AY952" s="178"/>
      <c r="AZ952" s="178"/>
      <c r="BA952" s="178"/>
      <c r="BB952" s="794"/>
      <c r="BC952" s="178"/>
      <c r="BD952" s="178"/>
      <c r="BE952" s="178"/>
      <c r="BF952" s="178"/>
      <c r="BG952" s="794"/>
      <c r="BH952" s="180"/>
      <c r="BI952" s="193"/>
      <c r="BJ952" s="193"/>
      <c r="BK952" s="193"/>
      <c r="BL952" s="212"/>
      <c r="BM952" s="180"/>
      <c r="BN952" s="180"/>
      <c r="BO952" s="180"/>
      <c r="BP952" s="180"/>
      <c r="BQ952" s="180"/>
      <c r="BR952" s="180"/>
      <c r="BS952" s="180"/>
      <c r="BT952" s="181"/>
      <c r="BU952" s="182"/>
      <c r="BV952" s="183"/>
      <c r="BW952" s="179"/>
    </row>
    <row r="953" spans="2:75" customFormat="1" ht="18.75">
      <c r="B953" s="330" t="s">
        <v>1302</v>
      </c>
      <c r="C953" s="331">
        <v>40226121000170</v>
      </c>
      <c r="D953" s="332" t="s">
        <v>14</v>
      </c>
      <c r="E953" s="332" t="s">
        <v>607</v>
      </c>
      <c r="F953" s="332" t="s">
        <v>1418</v>
      </c>
      <c r="G953" s="333" t="s">
        <v>1418</v>
      </c>
      <c r="H953" s="333" t="s">
        <v>34</v>
      </c>
      <c r="I953" s="333" t="s">
        <v>34</v>
      </c>
      <c r="J953" s="333" t="s">
        <v>608</v>
      </c>
      <c r="K953" s="334" t="s">
        <v>48</v>
      </c>
      <c r="L953" s="335" t="s">
        <v>1418</v>
      </c>
      <c r="M953" s="335" t="s">
        <v>34</v>
      </c>
      <c r="N953" s="334">
        <v>652271</v>
      </c>
      <c r="O953" s="334" t="s">
        <v>1321</v>
      </c>
      <c r="P953" s="338">
        <v>44712</v>
      </c>
      <c r="Q953" s="339"/>
      <c r="R953" s="339"/>
      <c r="S953" s="334">
        <v>32</v>
      </c>
      <c r="T953" s="336"/>
      <c r="U953" s="647"/>
      <c r="V953" s="336"/>
      <c r="W953" s="647"/>
      <c r="X953" s="336"/>
      <c r="Y953" s="647"/>
      <c r="Z953" s="336"/>
      <c r="AA953" s="647"/>
      <c r="AB953" s="336"/>
      <c r="AC953" s="340"/>
      <c r="AD953" s="813">
        <v>39344972000139</v>
      </c>
      <c r="AE953" s="337" t="s">
        <v>1803</v>
      </c>
      <c r="AF953" s="787" t="s">
        <v>1780</v>
      </c>
      <c r="AG953" s="341" t="s">
        <v>719</v>
      </c>
      <c r="AH953" s="341" t="s">
        <v>1737</v>
      </c>
      <c r="AI953" s="341">
        <v>5000</v>
      </c>
      <c r="AJ953" s="341">
        <v>1000</v>
      </c>
      <c r="AK953" s="341">
        <v>1000</v>
      </c>
      <c r="AL953" s="336">
        <v>1.3500000000000002E-2</v>
      </c>
      <c r="AM953" s="336">
        <v>0.2</v>
      </c>
      <c r="AN953" s="647" t="s">
        <v>2166</v>
      </c>
      <c r="AO953" s="334" t="s">
        <v>1324</v>
      </c>
      <c r="AP953" s="337" t="s">
        <v>1757</v>
      </c>
      <c r="AQ953" s="343" t="s">
        <v>668</v>
      </c>
      <c r="AR953" s="336">
        <v>4.31666666666667E-3</v>
      </c>
      <c r="AS953" s="336">
        <v>4.31666666666667E-3</v>
      </c>
      <c r="AT953" s="336" t="s">
        <v>1418</v>
      </c>
      <c r="AW953" s="192"/>
      <c r="AX953" s="192"/>
      <c r="AY953" s="178"/>
      <c r="AZ953" s="178"/>
      <c r="BA953" s="178"/>
      <c r="BB953" s="794"/>
      <c r="BC953" s="178"/>
      <c r="BD953" s="178"/>
      <c r="BE953" s="178"/>
      <c r="BF953" s="178"/>
      <c r="BG953" s="794"/>
      <c r="BH953" s="180"/>
      <c r="BI953" s="193"/>
      <c r="BJ953" s="193"/>
      <c r="BK953" s="193"/>
      <c r="BL953" s="212"/>
      <c r="BM953" s="180"/>
      <c r="BN953" s="180"/>
      <c r="BO953" s="180"/>
      <c r="BP953" s="180"/>
      <c r="BQ953" s="180"/>
      <c r="BR953" s="180"/>
      <c r="BS953" s="180"/>
      <c r="BT953" s="181"/>
      <c r="BU953" s="182"/>
      <c r="BV953" s="183"/>
      <c r="BW953" s="179"/>
    </row>
    <row r="954" spans="2:75" customFormat="1" ht="18.75">
      <c r="B954" s="330" t="s">
        <v>564</v>
      </c>
      <c r="C954" s="331">
        <v>39703177000190</v>
      </c>
      <c r="D954" s="332" t="s">
        <v>14</v>
      </c>
      <c r="E954" s="332" t="s">
        <v>607</v>
      </c>
      <c r="F954" s="332" t="s">
        <v>1418</v>
      </c>
      <c r="G954" s="333" t="s">
        <v>1418</v>
      </c>
      <c r="H954" s="333" t="s">
        <v>34</v>
      </c>
      <c r="I954" s="333" t="s">
        <v>34</v>
      </c>
      <c r="J954" s="333" t="s">
        <v>608</v>
      </c>
      <c r="K954" s="334" t="s">
        <v>48</v>
      </c>
      <c r="L954" s="335" t="s">
        <v>1418</v>
      </c>
      <c r="M954" s="335" t="s">
        <v>1415</v>
      </c>
      <c r="N954" s="334">
        <v>568546</v>
      </c>
      <c r="O954" s="334" t="s">
        <v>1321</v>
      </c>
      <c r="P954" s="338">
        <v>44168</v>
      </c>
      <c r="Q954" s="339">
        <v>61.100208350000003</v>
      </c>
      <c r="R954" s="339">
        <v>56.964425398669341</v>
      </c>
      <c r="S954" s="334">
        <v>32</v>
      </c>
      <c r="T954" s="336">
        <v>0.2944059565504229</v>
      </c>
      <c r="U954" s="647">
        <v>2.8793003955499428</v>
      </c>
      <c r="V954" s="336">
        <v>0.27599904241888962</v>
      </c>
      <c r="W954" s="647">
        <v>2.3751776064547117</v>
      </c>
      <c r="X954" s="336"/>
      <c r="Y954" s="647"/>
      <c r="Z954" s="336"/>
      <c r="AA954" s="647"/>
      <c r="AB954" s="336">
        <v>0.19511218004762174</v>
      </c>
      <c r="AC954" s="340">
        <v>0.81900375974900586</v>
      </c>
      <c r="AD954" s="813">
        <v>39344972000139</v>
      </c>
      <c r="AE954" s="337" t="s">
        <v>1803</v>
      </c>
      <c r="AF954" s="787" t="s">
        <v>1780</v>
      </c>
      <c r="AG954" s="341" t="s">
        <v>719</v>
      </c>
      <c r="AH954" s="341" t="s">
        <v>1737</v>
      </c>
      <c r="AI954" s="341">
        <v>5000</v>
      </c>
      <c r="AJ954" s="341">
        <v>1000</v>
      </c>
      <c r="AK954" s="341">
        <v>1000</v>
      </c>
      <c r="AL954" s="336">
        <v>6.9999999999999993E-3</v>
      </c>
      <c r="AM954" s="336">
        <v>0.1</v>
      </c>
      <c r="AN954" s="647" t="s">
        <v>2166</v>
      </c>
      <c r="AO954" s="334" t="s">
        <v>1324</v>
      </c>
      <c r="AP954" s="337" t="s">
        <v>1739</v>
      </c>
      <c r="AQ954" s="343" t="s">
        <v>659</v>
      </c>
      <c r="AR954" s="336">
        <v>1.98333333333333E-3</v>
      </c>
      <c r="AS954" s="336">
        <v>1.98333333333333E-3</v>
      </c>
      <c r="AT954" s="336" t="s">
        <v>1418</v>
      </c>
      <c r="AX954" s="192"/>
      <c r="AY954" s="178"/>
      <c r="AZ954" s="178"/>
      <c r="BA954" s="178"/>
      <c r="BB954" s="794"/>
      <c r="BC954" s="178"/>
      <c r="BD954" s="178"/>
      <c r="BE954" s="178"/>
      <c r="BF954" s="178"/>
      <c r="BG954" s="794"/>
      <c r="BH954" s="180"/>
      <c r="BI954" s="193"/>
      <c r="BJ954" s="193"/>
      <c r="BK954" s="193"/>
      <c r="BL954" s="180"/>
      <c r="BM954" s="180"/>
      <c r="BN954" s="180"/>
      <c r="BO954" s="180"/>
      <c r="BP954" s="180"/>
      <c r="BQ954" s="180"/>
      <c r="BR954" s="180"/>
      <c r="BS954" s="180"/>
      <c r="BT954" s="181"/>
      <c r="BU954" s="182"/>
      <c r="BV954" s="183"/>
      <c r="BW954" s="179"/>
    </row>
    <row r="955" spans="2:75" customFormat="1" ht="18.75">
      <c r="B955" s="330" t="s">
        <v>1124</v>
      </c>
      <c r="C955" s="331">
        <v>44417598000194</v>
      </c>
      <c r="D955" s="332" t="s">
        <v>14</v>
      </c>
      <c r="E955" s="332" t="s">
        <v>614</v>
      </c>
      <c r="F955" s="332" t="s">
        <v>1418</v>
      </c>
      <c r="G955" s="333" t="s">
        <v>1418</v>
      </c>
      <c r="H955" s="333" t="s">
        <v>1338</v>
      </c>
      <c r="I955" s="333" t="s">
        <v>34</v>
      </c>
      <c r="J955" s="333" t="s">
        <v>608</v>
      </c>
      <c r="K955" s="334" t="s">
        <v>48</v>
      </c>
      <c r="L955" s="335" t="s">
        <v>1418</v>
      </c>
      <c r="M955" s="335" t="s">
        <v>34</v>
      </c>
      <c r="N955" s="334">
        <v>640581</v>
      </c>
      <c r="O955" s="334" t="s">
        <v>1321</v>
      </c>
      <c r="P955" s="338">
        <v>44617</v>
      </c>
      <c r="Q955" s="339"/>
      <c r="R955" s="339"/>
      <c r="S955" s="334">
        <v>32</v>
      </c>
      <c r="T955" s="336"/>
      <c r="U955" s="647"/>
      <c r="V955" s="336"/>
      <c r="W955" s="647"/>
      <c r="X955" s="336"/>
      <c r="Y955" s="647"/>
      <c r="Z955" s="336"/>
      <c r="AA955" s="647"/>
      <c r="AB955" s="336"/>
      <c r="AC955" s="340"/>
      <c r="AD955" s="813">
        <v>44967401000190</v>
      </c>
      <c r="AE955" s="337" t="s">
        <v>1979</v>
      </c>
      <c r="AF955" s="787" t="s">
        <v>1755</v>
      </c>
      <c r="AG955" s="341" t="s">
        <v>1436</v>
      </c>
      <c r="AH955" s="341" t="s">
        <v>1742</v>
      </c>
      <c r="AI955" s="341">
        <v>100</v>
      </c>
      <c r="AJ955" s="341">
        <v>50</v>
      </c>
      <c r="AK955" s="341">
        <v>100</v>
      </c>
      <c r="AL955" s="336">
        <v>1.84E-2</v>
      </c>
      <c r="AM955" s="336">
        <v>0.2</v>
      </c>
      <c r="AN955" s="647" t="s">
        <v>2152</v>
      </c>
      <c r="AO955" s="334" t="s">
        <v>1324</v>
      </c>
      <c r="AP955" s="337" t="s">
        <v>1757</v>
      </c>
      <c r="AQ955" s="343" t="s">
        <v>668</v>
      </c>
      <c r="AR955" s="336">
        <v>4.9680000000000002E-3</v>
      </c>
      <c r="AS955" s="336">
        <v>4.9680000000000002E-3</v>
      </c>
      <c r="AT955" s="336" t="s">
        <v>1418</v>
      </c>
      <c r="AX955" s="192"/>
      <c r="AY955" s="178"/>
      <c r="AZ955" s="178"/>
      <c r="BA955" s="178"/>
      <c r="BB955" s="794"/>
      <c r="BC955" s="178"/>
      <c r="BD955" s="178"/>
      <c r="BE955" s="178"/>
      <c r="BF955" s="178"/>
      <c r="BG955" s="794"/>
      <c r="BH955" s="180"/>
      <c r="BI955" s="193"/>
      <c r="BJ955" s="193"/>
      <c r="BK955" s="193"/>
      <c r="BL955" s="180"/>
      <c r="BM955" s="180"/>
      <c r="BN955" s="180"/>
      <c r="BO955" s="180"/>
      <c r="BP955" s="180"/>
      <c r="BQ955" s="180"/>
      <c r="BR955" s="180"/>
      <c r="BS955" s="180"/>
      <c r="BT955" s="181"/>
      <c r="BU955" s="182"/>
      <c r="BV955" s="183"/>
      <c r="BW955" s="179"/>
    </row>
    <row r="956" spans="2:75" customFormat="1" ht="18.75">
      <c r="B956" s="330" t="s">
        <v>1132</v>
      </c>
      <c r="C956" s="331">
        <v>27347332000101</v>
      </c>
      <c r="D956" s="332" t="s">
        <v>14</v>
      </c>
      <c r="E956" s="332" t="s">
        <v>614</v>
      </c>
      <c r="F956" s="332" t="s">
        <v>1418</v>
      </c>
      <c r="G956" s="333" t="s">
        <v>1418</v>
      </c>
      <c r="H956" s="333" t="s">
        <v>1338</v>
      </c>
      <c r="I956" s="333" t="s">
        <v>34</v>
      </c>
      <c r="J956" s="333" t="s">
        <v>608</v>
      </c>
      <c r="K956" s="334" t="s">
        <v>48</v>
      </c>
      <c r="L956" s="335" t="s">
        <v>1418</v>
      </c>
      <c r="M956" s="335" t="s">
        <v>34</v>
      </c>
      <c r="N956" s="334">
        <v>451584</v>
      </c>
      <c r="O956" s="334" t="s">
        <v>1321</v>
      </c>
      <c r="P956" s="338">
        <v>43014</v>
      </c>
      <c r="Q956" s="339">
        <v>54.018989509999997</v>
      </c>
      <c r="R956" s="339">
        <v>64.95120755891999</v>
      </c>
      <c r="S956" s="334">
        <v>32</v>
      </c>
      <c r="T956" s="336">
        <v>6.3441513897467106E-2</v>
      </c>
      <c r="U956" s="647">
        <v>0.62046019108984574</v>
      </c>
      <c r="V956" s="336">
        <v>9.0405370968653642E-2</v>
      </c>
      <c r="W956" s="647">
        <v>0.77800564359233737</v>
      </c>
      <c r="X956" s="336">
        <v>0.13764300976667099</v>
      </c>
      <c r="Y956" s="647">
        <v>0.89300777287620881</v>
      </c>
      <c r="Z956" s="336">
        <v>0.16056719553852417</v>
      </c>
      <c r="AA956" s="647">
        <v>0.84142924910431027</v>
      </c>
      <c r="AB956" s="336">
        <v>0.23011577302034705</v>
      </c>
      <c r="AC956" s="340">
        <v>-0.11210036617580275</v>
      </c>
      <c r="AD956" s="813">
        <v>32772397000126</v>
      </c>
      <c r="AE956" s="337" t="s">
        <v>1776</v>
      </c>
      <c r="AF956" s="787" t="s">
        <v>1736</v>
      </c>
      <c r="AG956" s="341" t="s">
        <v>1437</v>
      </c>
      <c r="AH956" s="341" t="s">
        <v>1742</v>
      </c>
      <c r="AI956" s="341">
        <v>50000</v>
      </c>
      <c r="AJ956" s="341">
        <v>25000</v>
      </c>
      <c r="AK956" s="341">
        <v>25000</v>
      </c>
      <c r="AL956" s="336">
        <v>1.8000000000000002E-2</v>
      </c>
      <c r="AM956" s="336">
        <v>0.2</v>
      </c>
      <c r="AN956" s="647" t="s">
        <v>2152</v>
      </c>
      <c r="AO956" s="334" t="s">
        <v>1324</v>
      </c>
      <c r="AP956" s="337" t="s">
        <v>1757</v>
      </c>
      <c r="AQ956" s="343" t="s">
        <v>668</v>
      </c>
      <c r="AR956" s="336">
        <v>4.7999999999999996E-3</v>
      </c>
      <c r="AS956" s="336">
        <v>4.7999999999999996E-3</v>
      </c>
      <c r="AT956" s="336" t="s">
        <v>1418</v>
      </c>
      <c r="AX956" s="192"/>
      <c r="AY956" s="178"/>
      <c r="AZ956" s="178"/>
      <c r="BA956" s="178"/>
      <c r="BB956" s="794"/>
      <c r="BC956" s="178"/>
      <c r="BD956" s="178"/>
      <c r="BE956" s="178"/>
      <c r="BF956" s="178"/>
      <c r="BG956" s="794"/>
      <c r="BH956" s="180"/>
      <c r="BI956" s="193"/>
      <c r="BJ956" s="193"/>
      <c r="BK956" s="193"/>
      <c r="BL956" s="180"/>
      <c r="BM956" s="180"/>
      <c r="BN956" s="180"/>
      <c r="BO956" s="180"/>
      <c r="BP956" s="180"/>
      <c r="BQ956" s="180"/>
      <c r="BR956" s="180"/>
      <c r="BS956" s="180"/>
      <c r="BT956" s="181"/>
      <c r="BU956" s="182"/>
      <c r="BV956" s="183"/>
      <c r="BW956" s="179"/>
    </row>
    <row r="957" spans="2:75" customFormat="1" ht="18.75">
      <c r="B957" s="330" t="s">
        <v>1141</v>
      </c>
      <c r="C957" s="331">
        <v>16987508000165</v>
      </c>
      <c r="D957" s="332" t="s">
        <v>14</v>
      </c>
      <c r="E957" s="332" t="s">
        <v>607</v>
      </c>
      <c r="F957" s="332" t="s">
        <v>1418</v>
      </c>
      <c r="G957" s="333" t="s">
        <v>1418</v>
      </c>
      <c r="H957" s="333" t="s">
        <v>34</v>
      </c>
      <c r="I957" s="333" t="s">
        <v>34</v>
      </c>
      <c r="J957" s="333" t="s">
        <v>608</v>
      </c>
      <c r="K957" s="334" t="s">
        <v>48</v>
      </c>
      <c r="L957" s="335" t="s">
        <v>1418</v>
      </c>
      <c r="M957" s="335" t="s">
        <v>34</v>
      </c>
      <c r="N957" s="334">
        <v>345865</v>
      </c>
      <c r="O957" s="334" t="s">
        <v>1321</v>
      </c>
      <c r="P957" s="338">
        <v>41486</v>
      </c>
      <c r="Q957" s="339">
        <v>143.458383</v>
      </c>
      <c r="R957" s="339">
        <v>147.24013222800005</v>
      </c>
      <c r="S957" s="334">
        <v>32</v>
      </c>
      <c r="T957" s="336">
        <v>-5.0814217641790949E-2</v>
      </c>
      <c r="U957" s="647">
        <v>-0.49696479877611155</v>
      </c>
      <c r="V957" s="336">
        <v>-0.10140734206651514</v>
      </c>
      <c r="W957" s="647">
        <v>-0.87268581041277882</v>
      </c>
      <c r="X957" s="336">
        <v>-0.20833271781825824</v>
      </c>
      <c r="Y957" s="647">
        <v>-1.3516322890025836</v>
      </c>
      <c r="Z957" s="336">
        <v>-0.23067239694234754</v>
      </c>
      <c r="AA957" s="647">
        <v>-1.2088054542979338</v>
      </c>
      <c r="AB957" s="336">
        <v>0.24943552119825035</v>
      </c>
      <c r="AC957" s="340">
        <v>-0.8724049181456518</v>
      </c>
      <c r="AD957" s="813">
        <v>0</v>
      </c>
      <c r="AE957" s="337" t="s">
        <v>1890</v>
      </c>
      <c r="AF957" s="787" t="s">
        <v>1736</v>
      </c>
      <c r="AG957" s="341" t="s">
        <v>1437</v>
      </c>
      <c r="AH957" s="341" t="s">
        <v>1737</v>
      </c>
      <c r="AI957" s="341">
        <v>1000</v>
      </c>
      <c r="AJ957" s="341">
        <v>100</v>
      </c>
      <c r="AK957" s="341">
        <v>1000</v>
      </c>
      <c r="AL957" s="336">
        <v>0.02</v>
      </c>
      <c r="AM957" s="336">
        <v>0.2</v>
      </c>
      <c r="AN957" s="647" t="s">
        <v>2152</v>
      </c>
      <c r="AO957" s="334" t="s">
        <v>1324</v>
      </c>
      <c r="AP957" s="337" t="s">
        <v>1739</v>
      </c>
      <c r="AQ957" s="343" t="s">
        <v>665</v>
      </c>
      <c r="AR957" s="336">
        <v>5.3333333333333297E-3</v>
      </c>
      <c r="AS957" s="336">
        <v>5.3333333333333297E-3</v>
      </c>
      <c r="AT957" s="336" t="s">
        <v>1418</v>
      </c>
      <c r="AX957" s="192"/>
      <c r="AY957" s="178"/>
      <c r="AZ957" s="178"/>
      <c r="BA957" s="178"/>
      <c r="BB957" s="794"/>
      <c r="BC957" s="178"/>
      <c r="BD957" s="178"/>
      <c r="BE957" s="178"/>
      <c r="BF957" s="178"/>
      <c r="BG957" s="794"/>
      <c r="BH957" s="180"/>
      <c r="BI957" s="193"/>
      <c r="BJ957" s="193"/>
      <c r="BK957" s="193"/>
      <c r="BL957" s="180"/>
      <c r="BM957" s="180"/>
      <c r="BN957" s="180"/>
      <c r="BO957" s="180"/>
      <c r="BP957" s="180"/>
      <c r="BQ957" s="180"/>
      <c r="BR957" s="180"/>
      <c r="BS957" s="180"/>
      <c r="BT957" s="181"/>
      <c r="BU957" s="182"/>
      <c r="BV957" s="183"/>
      <c r="BW957" s="179"/>
    </row>
    <row r="958" spans="2:75" customFormat="1" ht="18.75">
      <c r="B958" s="330" t="s">
        <v>1142</v>
      </c>
      <c r="C958" s="331">
        <v>42870843000199</v>
      </c>
      <c r="D958" s="332" t="s">
        <v>14</v>
      </c>
      <c r="E958" s="332" t="s">
        <v>607</v>
      </c>
      <c r="F958" s="332" t="s">
        <v>1418</v>
      </c>
      <c r="G958" s="333" t="s">
        <v>1418</v>
      </c>
      <c r="H958" s="333" t="s">
        <v>34</v>
      </c>
      <c r="I958" s="333" t="s">
        <v>34</v>
      </c>
      <c r="J958" s="333" t="s">
        <v>608</v>
      </c>
      <c r="K958" s="334" t="s">
        <v>48</v>
      </c>
      <c r="L958" s="335" t="s">
        <v>1418</v>
      </c>
      <c r="M958" s="335" t="s">
        <v>34</v>
      </c>
      <c r="N958" s="334">
        <v>619922</v>
      </c>
      <c r="O958" s="334" t="s">
        <v>1321</v>
      </c>
      <c r="P958" s="338">
        <v>44476</v>
      </c>
      <c r="Q958" s="339">
        <v>22.89</v>
      </c>
      <c r="R958" s="339">
        <v>16.676983471074379</v>
      </c>
      <c r="S958" s="334">
        <v>32</v>
      </c>
      <c r="T958" s="336">
        <v>4.9530400395453533E-2</v>
      </c>
      <c r="U958" s="647">
        <v>0.48440902188726975</v>
      </c>
      <c r="V958" s="336">
        <v>5.3906482676462586E-2</v>
      </c>
      <c r="W958" s="647">
        <v>0.46390548812683047</v>
      </c>
      <c r="X958" s="336"/>
      <c r="Y958" s="647"/>
      <c r="Z958" s="336"/>
      <c r="AA958" s="647"/>
      <c r="AB958" s="336">
        <v>0.24130439853455105</v>
      </c>
      <c r="AC958" s="340">
        <v>-0.25815920094668393</v>
      </c>
      <c r="AD958" s="813">
        <v>0</v>
      </c>
      <c r="AE958" s="337" t="s">
        <v>1890</v>
      </c>
      <c r="AF958" s="787" t="s">
        <v>1736</v>
      </c>
      <c r="AG958" s="341" t="s">
        <v>1437</v>
      </c>
      <c r="AH958" s="341" t="s">
        <v>1742</v>
      </c>
      <c r="AI958" s="341">
        <v>1000</v>
      </c>
      <c r="AJ958" s="341">
        <v>100</v>
      </c>
      <c r="AK958" s="341">
        <v>1000</v>
      </c>
      <c r="AL958" s="336">
        <v>0</v>
      </c>
      <c r="AM958" s="336">
        <v>0</v>
      </c>
      <c r="AN958" s="647" t="s">
        <v>2152</v>
      </c>
      <c r="AO958" s="334" t="s">
        <v>1324</v>
      </c>
      <c r="AP958" s="337" t="s">
        <v>1739</v>
      </c>
      <c r="AQ958" s="343" t="s">
        <v>659</v>
      </c>
      <c r="AR958" s="336">
        <v>6.0000000000000001E-3</v>
      </c>
      <c r="AS958" s="336">
        <v>6.0000000000000001E-3</v>
      </c>
      <c r="AT958" s="336" t="s">
        <v>1418</v>
      </c>
      <c r="AX958" s="192"/>
      <c r="AY958" s="178"/>
      <c r="AZ958" s="178"/>
      <c r="BA958" s="178"/>
      <c r="BB958" s="794"/>
      <c r="BC958" s="178"/>
      <c r="BD958" s="178"/>
      <c r="BE958" s="178"/>
      <c r="BF958" s="178"/>
      <c r="BG958" s="794"/>
      <c r="BH958" s="180"/>
      <c r="BI958" s="193"/>
      <c r="BJ958" s="193"/>
      <c r="BK958" s="193"/>
      <c r="BL958" s="180"/>
      <c r="BM958" s="180"/>
      <c r="BN958" s="180"/>
      <c r="BO958" s="180"/>
      <c r="BP958" s="180"/>
      <c r="BQ958" s="180"/>
      <c r="BR958" s="180"/>
      <c r="BS958" s="180"/>
      <c r="BT958" s="181"/>
      <c r="BU958" s="182"/>
      <c r="BV958" s="183"/>
      <c r="BW958" s="179"/>
    </row>
    <row r="959" spans="2:75" customFormat="1" ht="18.75">
      <c r="B959" s="330" t="s">
        <v>344</v>
      </c>
      <c r="C959" s="331">
        <v>35726581000128</v>
      </c>
      <c r="D959" s="332" t="s">
        <v>14</v>
      </c>
      <c r="E959" s="332" t="s">
        <v>607</v>
      </c>
      <c r="F959" s="332" t="s">
        <v>1418</v>
      </c>
      <c r="G959" s="333" t="s">
        <v>1418</v>
      </c>
      <c r="H959" s="333" t="s">
        <v>34</v>
      </c>
      <c r="I959" s="333" t="s">
        <v>34</v>
      </c>
      <c r="J959" s="333" t="s">
        <v>608</v>
      </c>
      <c r="K959" s="334" t="s">
        <v>48</v>
      </c>
      <c r="L959" s="335" t="s">
        <v>1418</v>
      </c>
      <c r="M959" s="335" t="s">
        <v>1415</v>
      </c>
      <c r="N959" s="334">
        <v>520101</v>
      </c>
      <c r="O959" s="334" t="s">
        <v>1321</v>
      </c>
      <c r="P959" s="338">
        <v>43831</v>
      </c>
      <c r="Q959" s="339">
        <v>8.5890884300000003</v>
      </c>
      <c r="R959" s="339">
        <v>9.1743546436947696</v>
      </c>
      <c r="S959" s="334">
        <v>32</v>
      </c>
      <c r="T959" s="336">
        <v>7.0230415112302103E-2</v>
      </c>
      <c r="U959" s="647">
        <v>0.68685587880710852</v>
      </c>
      <c r="V959" s="336">
        <v>8.3658273329099364E-2</v>
      </c>
      <c r="W959" s="647">
        <v>0.71994183626321462</v>
      </c>
      <c r="X959" s="336">
        <v>0.19982460988304585</v>
      </c>
      <c r="Y959" s="647">
        <v>1.2964329255805396</v>
      </c>
      <c r="Z959" s="336"/>
      <c r="AA959" s="647"/>
      <c r="AB959" s="336">
        <v>0.24396331667259497</v>
      </c>
      <c r="AC959" s="340">
        <v>-0.13339366139884404</v>
      </c>
      <c r="AD959" s="813">
        <v>41867101000141</v>
      </c>
      <c r="AE959" s="337" t="s">
        <v>1826</v>
      </c>
      <c r="AF959" s="787" t="s">
        <v>1778</v>
      </c>
      <c r="AG959" s="341" t="s">
        <v>59</v>
      </c>
      <c r="AH959" s="341" t="s">
        <v>1742</v>
      </c>
      <c r="AI959" s="341">
        <v>100</v>
      </c>
      <c r="AJ959" s="341">
        <v>100</v>
      </c>
      <c r="AK959" s="341">
        <v>100</v>
      </c>
      <c r="AL959" s="336">
        <v>0.02</v>
      </c>
      <c r="AM959" s="336">
        <v>0.2</v>
      </c>
      <c r="AN959" s="647" t="s">
        <v>2147</v>
      </c>
      <c r="AO959" s="334" t="s">
        <v>1324</v>
      </c>
      <c r="AP959" s="337" t="s">
        <v>1739</v>
      </c>
      <c r="AQ959" s="343" t="s">
        <v>659</v>
      </c>
      <c r="AR959" s="336">
        <v>3.3333333333333301E-3</v>
      </c>
      <c r="AS959" s="336">
        <v>3.3333333333333301E-3</v>
      </c>
      <c r="AT959" s="336" t="s">
        <v>1418</v>
      </c>
      <c r="AX959" s="192"/>
      <c r="AY959" s="178"/>
      <c r="AZ959" s="178"/>
      <c r="BA959" s="178"/>
      <c r="BB959" s="794"/>
      <c r="BC959" s="178"/>
      <c r="BD959" s="178"/>
      <c r="BE959" s="178"/>
      <c r="BF959" s="178"/>
      <c r="BG959" s="794"/>
      <c r="BH959" s="180"/>
      <c r="BI959" s="193"/>
      <c r="BJ959" s="193"/>
      <c r="BK959" s="193"/>
      <c r="BL959" s="180"/>
      <c r="BM959" s="180"/>
      <c r="BN959" s="180"/>
      <c r="BO959" s="180"/>
      <c r="BP959" s="180"/>
      <c r="BQ959" s="180"/>
      <c r="BR959" s="180"/>
      <c r="BS959" s="180"/>
      <c r="BT959" s="181"/>
      <c r="BU959" s="182"/>
      <c r="BV959" s="183"/>
      <c r="BW959" s="179"/>
    </row>
    <row r="960" spans="2:75" customFormat="1" ht="18.75">
      <c r="B960" s="330" t="s">
        <v>1148</v>
      </c>
      <c r="C960" s="331">
        <v>21732619000160</v>
      </c>
      <c r="D960" s="332" t="s">
        <v>11</v>
      </c>
      <c r="E960" s="332" t="s">
        <v>620</v>
      </c>
      <c r="F960" s="332" t="s">
        <v>1418</v>
      </c>
      <c r="G960" s="333" t="s">
        <v>1418</v>
      </c>
      <c r="H960" s="333" t="s">
        <v>34</v>
      </c>
      <c r="I960" s="333" t="s">
        <v>34</v>
      </c>
      <c r="J960" s="333" t="s">
        <v>700</v>
      </c>
      <c r="K960" s="334" t="s">
        <v>48</v>
      </c>
      <c r="L960" s="335" t="s">
        <v>1418</v>
      </c>
      <c r="M960" s="335" t="s">
        <v>34</v>
      </c>
      <c r="N960" s="334">
        <v>395102</v>
      </c>
      <c r="O960" s="334" t="s">
        <v>1321</v>
      </c>
      <c r="P960" s="338">
        <v>42118</v>
      </c>
      <c r="Q960" s="339">
        <v>35.539462999999998</v>
      </c>
      <c r="R960" s="339">
        <v>891116.53727582016</v>
      </c>
      <c r="S960" s="334">
        <v>32</v>
      </c>
      <c r="T960" s="336">
        <v>-2.1853133515417511E-2</v>
      </c>
      <c r="U960" s="647">
        <v>-0.21372439848774169</v>
      </c>
      <c r="V960" s="336">
        <v>-3.5992207305988511E-2</v>
      </c>
      <c r="W960" s="647">
        <v>-0.30973978768488913</v>
      </c>
      <c r="X960" s="336">
        <v>0.12163911835757557</v>
      </c>
      <c r="Y960" s="647">
        <v>0.78917685949516791</v>
      </c>
      <c r="Z960" s="336">
        <v>0.11973264653906357</v>
      </c>
      <c r="AA960" s="647">
        <v>0.62744167968272446</v>
      </c>
      <c r="AB960" s="336">
        <v>3.9166645440892135E-2</v>
      </c>
      <c r="AC960" s="340">
        <v>-3.8857971873729178</v>
      </c>
      <c r="AD960" s="813">
        <v>0</v>
      </c>
      <c r="AE960" s="337" t="s">
        <v>1925</v>
      </c>
      <c r="AF960" s="787" t="s">
        <v>1755</v>
      </c>
      <c r="AG960" s="341" t="s">
        <v>1436</v>
      </c>
      <c r="AH960" s="341" t="s">
        <v>1737</v>
      </c>
      <c r="AI960" s="341">
        <v>500</v>
      </c>
      <c r="AJ960" s="341">
        <v>500</v>
      </c>
      <c r="AK960" s="341">
        <v>500</v>
      </c>
      <c r="AL960" s="336">
        <v>0.01</v>
      </c>
      <c r="AM960" s="336">
        <v>0.2</v>
      </c>
      <c r="AN960" s="647" t="s">
        <v>34</v>
      </c>
      <c r="AO960" s="334" t="s">
        <v>1324</v>
      </c>
      <c r="AP960" s="337" t="s">
        <v>1757</v>
      </c>
      <c r="AQ960" s="343" t="s">
        <v>679</v>
      </c>
      <c r="AR960" s="336">
        <v>3.1113333333333301E-3</v>
      </c>
      <c r="AS960" s="336">
        <v>3.1113333333333301E-3</v>
      </c>
      <c r="AT960" s="336" t="s">
        <v>1418</v>
      </c>
      <c r="AW960" s="192"/>
      <c r="AX960" s="192"/>
      <c r="AY960" s="178"/>
      <c r="AZ960" s="178"/>
      <c r="BA960" s="178"/>
      <c r="BB960" s="794"/>
      <c r="BC960" s="178"/>
      <c r="BD960" s="178"/>
      <c r="BE960" s="178"/>
      <c r="BF960" s="178"/>
      <c r="BG960" s="794"/>
      <c r="BH960" s="180"/>
      <c r="BI960" s="193"/>
      <c r="BJ960" s="193"/>
      <c r="BK960" s="193"/>
      <c r="BL960" s="212"/>
      <c r="BM960" s="180"/>
      <c r="BN960" s="180"/>
      <c r="BO960" s="180"/>
      <c r="BP960" s="180"/>
      <c r="BQ960" s="180"/>
      <c r="BR960" s="180"/>
      <c r="BS960" s="180"/>
      <c r="BT960" s="181"/>
      <c r="BU960" s="182"/>
      <c r="BV960" s="183"/>
      <c r="BW960" s="179"/>
    </row>
    <row r="961" spans="2:75" customFormat="1" ht="18.75">
      <c r="B961" s="330" t="s">
        <v>1152</v>
      </c>
      <c r="C961" s="331">
        <v>45560944000151</v>
      </c>
      <c r="D961" s="332" t="s">
        <v>14</v>
      </c>
      <c r="E961" s="332" t="s">
        <v>607</v>
      </c>
      <c r="F961" s="332" t="s">
        <v>1418</v>
      </c>
      <c r="G961" s="333" t="s">
        <v>1418</v>
      </c>
      <c r="H961" s="333" t="s">
        <v>34</v>
      </c>
      <c r="I961" s="333" t="s">
        <v>34</v>
      </c>
      <c r="J961" s="333" t="s">
        <v>611</v>
      </c>
      <c r="K961" s="334" t="s">
        <v>48</v>
      </c>
      <c r="L961" s="335" t="s">
        <v>1418</v>
      </c>
      <c r="M961" s="335" t="s">
        <v>1415</v>
      </c>
      <c r="N961" s="334">
        <v>646547</v>
      </c>
      <c r="O961" s="334" t="s">
        <v>1321</v>
      </c>
      <c r="P961" s="338">
        <v>44661</v>
      </c>
      <c r="Q961" s="339">
        <v>8.7160573699999997</v>
      </c>
      <c r="R961" s="339">
        <v>6.7658302036290303</v>
      </c>
      <c r="S961" s="334">
        <v>32</v>
      </c>
      <c r="T961" s="336"/>
      <c r="U961" s="647"/>
      <c r="V961" s="336"/>
      <c r="W961" s="647"/>
      <c r="X961" s="336"/>
      <c r="Y961" s="647"/>
      <c r="Z961" s="336"/>
      <c r="AA961" s="647"/>
      <c r="AB961" s="336">
        <v>0.21772902087308327</v>
      </c>
      <c r="AC961" s="340"/>
      <c r="AD961" s="813">
        <v>0</v>
      </c>
      <c r="AE961" s="337" t="s">
        <v>2052</v>
      </c>
      <c r="AF961" s="787" t="s">
        <v>1755</v>
      </c>
      <c r="AG961" s="341" t="s">
        <v>1436</v>
      </c>
      <c r="AH961" s="341" t="s">
        <v>1737</v>
      </c>
      <c r="AI961" s="341">
        <v>50000</v>
      </c>
      <c r="AJ961" s="341">
        <v>0</v>
      </c>
      <c r="AK961" s="341">
        <v>0</v>
      </c>
      <c r="AL961" s="336">
        <v>1.6299999999999999E-2</v>
      </c>
      <c r="AM961" s="336">
        <v>0.2</v>
      </c>
      <c r="AN961" s="647" t="s">
        <v>2152</v>
      </c>
      <c r="AO961" s="334" t="s">
        <v>1324</v>
      </c>
      <c r="AP961" s="337" t="s">
        <v>1739</v>
      </c>
      <c r="AQ961" s="343" t="s">
        <v>694</v>
      </c>
      <c r="AR961" s="336">
        <v>0</v>
      </c>
      <c r="AS961" s="336">
        <v>0</v>
      </c>
      <c r="AT961" s="336" t="s">
        <v>1418</v>
      </c>
      <c r="AW961" s="192"/>
      <c r="AX961" s="192"/>
      <c r="AY961" s="178"/>
      <c r="AZ961" s="178"/>
      <c r="BA961" s="178"/>
      <c r="BB961" s="794"/>
      <c r="BC961" s="178"/>
      <c r="BD961" s="178"/>
      <c r="BE961" s="178"/>
      <c r="BF961" s="178"/>
      <c r="BG961" s="794"/>
      <c r="BH961" s="180"/>
      <c r="BI961" s="193"/>
      <c r="BJ961" s="193"/>
      <c r="BK961" s="193"/>
      <c r="BL961" s="212"/>
      <c r="BM961" s="180"/>
      <c r="BN961" s="180"/>
      <c r="BO961" s="180"/>
      <c r="BP961" s="180"/>
      <c r="BQ961" s="180"/>
      <c r="BR961" s="180"/>
      <c r="BS961" s="180"/>
      <c r="BT961" s="181"/>
      <c r="BU961" s="182"/>
      <c r="BV961" s="183"/>
      <c r="BW961" s="179"/>
    </row>
    <row r="962" spans="2:75" customFormat="1" ht="18.75">
      <c r="B962" s="330" t="s">
        <v>350</v>
      </c>
      <c r="C962" s="331">
        <v>20468028000165</v>
      </c>
      <c r="D962" s="332" t="s">
        <v>14</v>
      </c>
      <c r="E962" s="332" t="s">
        <v>607</v>
      </c>
      <c r="F962" s="332" t="s">
        <v>1418</v>
      </c>
      <c r="G962" s="333" t="s">
        <v>1418</v>
      </c>
      <c r="H962" s="333" t="s">
        <v>34</v>
      </c>
      <c r="I962" s="333" t="s">
        <v>34</v>
      </c>
      <c r="J962" s="333" t="s">
        <v>608</v>
      </c>
      <c r="K962" s="334" t="s">
        <v>48</v>
      </c>
      <c r="L962" s="335" t="s">
        <v>1418</v>
      </c>
      <c r="M962" s="335" t="s">
        <v>34</v>
      </c>
      <c r="N962" s="334">
        <v>383872</v>
      </c>
      <c r="O962" s="334" t="s">
        <v>1321</v>
      </c>
      <c r="P962" s="338">
        <v>41801</v>
      </c>
      <c r="Q962" s="339">
        <v>79.727402999999995</v>
      </c>
      <c r="R962" s="339">
        <v>75.572985699999961</v>
      </c>
      <c r="S962" s="334">
        <v>32</v>
      </c>
      <c r="T962" s="336">
        <v>0.19701136209221404</v>
      </c>
      <c r="U962" s="647">
        <v>1.9267779070998217</v>
      </c>
      <c r="V962" s="336">
        <v>0.15896981252757958</v>
      </c>
      <c r="W962" s="647">
        <v>1.3680538001459699</v>
      </c>
      <c r="X962" s="336">
        <v>0.15480961256957793</v>
      </c>
      <c r="Y962" s="647">
        <v>1.0043821882051187</v>
      </c>
      <c r="Z962" s="336">
        <v>0.12838608803543528</v>
      </c>
      <c r="AA962" s="647">
        <v>0.67278879280903647</v>
      </c>
      <c r="AB962" s="336">
        <v>0.22514305732253245</v>
      </c>
      <c r="AC962" s="340">
        <v>0.18996090596410692</v>
      </c>
      <c r="AD962" s="813">
        <v>0</v>
      </c>
      <c r="AE962" s="337" t="s">
        <v>1915</v>
      </c>
      <c r="AF962" s="787" t="s">
        <v>1755</v>
      </c>
      <c r="AG962" s="341" t="s">
        <v>1436</v>
      </c>
      <c r="AH962" s="341" t="s">
        <v>1742</v>
      </c>
      <c r="AI962" s="341">
        <v>1000</v>
      </c>
      <c r="AJ962" s="341">
        <v>1000</v>
      </c>
      <c r="AK962" s="341">
        <v>1000</v>
      </c>
      <c r="AL962" s="336">
        <v>1.66E-2</v>
      </c>
      <c r="AM962" s="336">
        <v>0.2</v>
      </c>
      <c r="AN962" s="647" t="s">
        <v>2152</v>
      </c>
      <c r="AO962" s="334" t="s">
        <v>1324</v>
      </c>
      <c r="AP962" s="337" t="s">
        <v>1739</v>
      </c>
      <c r="AQ962" s="343" t="s">
        <v>659</v>
      </c>
      <c r="AR962" s="336">
        <v>3.8733333333333302E-3</v>
      </c>
      <c r="AS962" s="336">
        <v>3.8733333333333302E-3</v>
      </c>
      <c r="AT962" s="336" t="s">
        <v>1418</v>
      </c>
      <c r="AW962" s="192"/>
      <c r="AX962" s="192"/>
      <c r="AY962" s="178"/>
      <c r="AZ962" s="178"/>
      <c r="BA962" s="178"/>
      <c r="BB962" s="794"/>
      <c r="BC962" s="178"/>
      <c r="BD962" s="178"/>
      <c r="BE962" s="178"/>
      <c r="BF962" s="178"/>
      <c r="BG962" s="794"/>
      <c r="BH962" s="180"/>
      <c r="BI962" s="193"/>
      <c r="BJ962" s="193"/>
      <c r="BK962" s="193"/>
      <c r="BL962" s="212"/>
      <c r="BM962" s="180"/>
      <c r="BN962" s="180"/>
      <c r="BO962" s="180"/>
      <c r="BP962" s="180"/>
      <c r="BQ962" s="180"/>
      <c r="BR962" s="180"/>
      <c r="BS962" s="180"/>
      <c r="BT962" s="181"/>
      <c r="BU962" s="182"/>
      <c r="BV962" s="183"/>
      <c r="BW962" s="179"/>
    </row>
    <row r="963" spans="2:75" customFormat="1" ht="18.75">
      <c r="B963" s="330" t="s">
        <v>351</v>
      </c>
      <c r="C963" s="331">
        <v>26362460000153</v>
      </c>
      <c r="D963" s="332" t="s">
        <v>14</v>
      </c>
      <c r="E963" s="332" t="s">
        <v>614</v>
      </c>
      <c r="F963" s="332" t="s">
        <v>1418</v>
      </c>
      <c r="G963" s="333" t="s">
        <v>1418</v>
      </c>
      <c r="H963" s="333" t="s">
        <v>1338</v>
      </c>
      <c r="I963" s="333" t="s">
        <v>34</v>
      </c>
      <c r="J963" s="333" t="s">
        <v>608</v>
      </c>
      <c r="K963" s="334" t="s">
        <v>48</v>
      </c>
      <c r="L963" s="335" t="s">
        <v>1418</v>
      </c>
      <c r="M963" s="335" t="s">
        <v>34</v>
      </c>
      <c r="N963" s="334">
        <v>432369</v>
      </c>
      <c r="O963" s="334" t="s">
        <v>1321</v>
      </c>
      <c r="P963" s="338">
        <v>42732</v>
      </c>
      <c r="Q963" s="339">
        <v>128.159054</v>
      </c>
      <c r="R963" s="339">
        <v>121.33922096000005</v>
      </c>
      <c r="S963" s="334">
        <v>32</v>
      </c>
      <c r="T963" s="336">
        <v>0.27595869385341665</v>
      </c>
      <c r="U963" s="647">
        <v>2.6988855309777078</v>
      </c>
      <c r="V963" s="336">
        <v>0.25149631142710049</v>
      </c>
      <c r="W963" s="647">
        <v>2.1643133315694656</v>
      </c>
      <c r="X963" s="336">
        <v>0.22735742194064268</v>
      </c>
      <c r="Y963" s="647">
        <v>1.4750617946982163</v>
      </c>
      <c r="Z963" s="336">
        <v>0.38118111087097306</v>
      </c>
      <c r="AA963" s="647">
        <v>1.9975246800393718</v>
      </c>
      <c r="AB963" s="336">
        <v>0.21395958777828686</v>
      </c>
      <c r="AC963" s="340">
        <v>0.63233846842253116</v>
      </c>
      <c r="AD963" s="813">
        <v>34719644000156</v>
      </c>
      <c r="AE963" s="337" t="s">
        <v>1915</v>
      </c>
      <c r="AF963" s="787" t="s">
        <v>1755</v>
      </c>
      <c r="AG963" s="341" t="s">
        <v>1436</v>
      </c>
      <c r="AH963" s="341" t="s">
        <v>1737</v>
      </c>
      <c r="AI963" s="341">
        <v>10000</v>
      </c>
      <c r="AJ963" s="341">
        <v>1000</v>
      </c>
      <c r="AK963" s="341">
        <v>10000</v>
      </c>
      <c r="AL963" s="336">
        <v>0.02</v>
      </c>
      <c r="AM963" s="336">
        <v>0.2</v>
      </c>
      <c r="AN963" s="647" t="s">
        <v>34</v>
      </c>
      <c r="AO963" s="334" t="s">
        <v>1324</v>
      </c>
      <c r="AP963" s="337" t="s">
        <v>1739</v>
      </c>
      <c r="AQ963" s="343" t="s">
        <v>659</v>
      </c>
      <c r="AR963" s="336">
        <v>4.6666666666666697E-3</v>
      </c>
      <c r="AS963" s="336">
        <v>4.6666666666666697E-3</v>
      </c>
      <c r="AT963" s="336" t="s">
        <v>1418</v>
      </c>
      <c r="AX963" s="192"/>
      <c r="AY963" s="178"/>
      <c r="AZ963" s="178"/>
      <c r="BA963" s="178"/>
      <c r="BB963" s="794"/>
      <c r="BC963" s="178"/>
      <c r="BD963" s="178"/>
      <c r="BE963" s="178"/>
      <c r="BF963" s="178"/>
      <c r="BG963" s="794"/>
      <c r="BH963" s="180"/>
      <c r="BI963" s="193"/>
      <c r="BJ963" s="193"/>
      <c r="BK963" s="193"/>
      <c r="BL963" s="180"/>
      <c r="BM963" s="180"/>
      <c r="BN963" s="180"/>
      <c r="BO963" s="180"/>
      <c r="BP963" s="180"/>
      <c r="BQ963" s="180"/>
      <c r="BR963" s="180"/>
      <c r="BS963" s="180"/>
      <c r="BT963" s="181"/>
      <c r="BU963" s="182"/>
      <c r="BV963" s="183"/>
      <c r="BW963" s="179"/>
    </row>
    <row r="964" spans="2:75" customFormat="1" ht="18.75">
      <c r="B964" s="330" t="s">
        <v>1162</v>
      </c>
      <c r="C964" s="331">
        <v>27783868000161</v>
      </c>
      <c r="D964" s="332" t="s">
        <v>14</v>
      </c>
      <c r="E964" s="332" t="s">
        <v>607</v>
      </c>
      <c r="F964" s="332" t="s">
        <v>1418</v>
      </c>
      <c r="G964" s="333" t="s">
        <v>1418</v>
      </c>
      <c r="H964" s="333" t="s">
        <v>34</v>
      </c>
      <c r="I964" s="333" t="s">
        <v>34</v>
      </c>
      <c r="J964" s="333" t="s">
        <v>608</v>
      </c>
      <c r="K964" s="334" t="s">
        <v>48</v>
      </c>
      <c r="L964" s="335" t="s">
        <v>1418</v>
      </c>
      <c r="M964" s="335" t="s">
        <v>34</v>
      </c>
      <c r="N964" s="334">
        <v>450456</v>
      </c>
      <c r="O964" s="334" t="s">
        <v>1321</v>
      </c>
      <c r="P964" s="338">
        <v>43009</v>
      </c>
      <c r="Q964" s="339">
        <v>95.734259960000003</v>
      </c>
      <c r="R964" s="339">
        <v>70.255495657529863</v>
      </c>
      <c r="S964" s="334">
        <v>32</v>
      </c>
      <c r="T964" s="336">
        <v>0.21313831823322604</v>
      </c>
      <c r="U964" s="647">
        <v>2.0845000936340456</v>
      </c>
      <c r="V964" s="336">
        <v>0.22372256167879057</v>
      </c>
      <c r="W964" s="647">
        <v>1.9252995006832609</v>
      </c>
      <c r="X964" s="336">
        <v>0.30102094898665066</v>
      </c>
      <c r="Y964" s="647">
        <v>1.9529800147449454</v>
      </c>
      <c r="Z964" s="336">
        <v>0.1438713853123168</v>
      </c>
      <c r="AA964" s="647">
        <v>0.75393726162387154</v>
      </c>
      <c r="AB964" s="336">
        <v>0.212546574082351</v>
      </c>
      <c r="AC964" s="340">
        <v>0.50587090738084128</v>
      </c>
      <c r="AD964" s="813">
        <v>28589709000193</v>
      </c>
      <c r="AE964" s="337" t="s">
        <v>1902</v>
      </c>
      <c r="AF964" s="787" t="s">
        <v>1755</v>
      </c>
      <c r="AG964" s="341" t="s">
        <v>1436</v>
      </c>
      <c r="AH964" s="341" t="s">
        <v>1742</v>
      </c>
      <c r="AI964" s="341">
        <v>500</v>
      </c>
      <c r="AJ964" s="341">
        <v>500</v>
      </c>
      <c r="AK964" s="341">
        <v>500</v>
      </c>
      <c r="AL964" s="336">
        <v>1.7000000000000001E-2</v>
      </c>
      <c r="AM964" s="336">
        <v>0.2</v>
      </c>
      <c r="AN964" s="647" t="s">
        <v>2185</v>
      </c>
      <c r="AO964" s="334" t="s">
        <v>1324</v>
      </c>
      <c r="AP964" s="337" t="s">
        <v>1739</v>
      </c>
      <c r="AQ964" s="343" t="s">
        <v>670</v>
      </c>
      <c r="AR964" s="336">
        <v>4.5333333333333302E-3</v>
      </c>
      <c r="AS964" s="336">
        <v>4.5333333333333302E-3</v>
      </c>
      <c r="AT964" s="336" t="s">
        <v>1418</v>
      </c>
      <c r="AX964" s="192"/>
      <c r="AY964" s="178"/>
      <c r="AZ964" s="178"/>
      <c r="BA964" s="178"/>
      <c r="BB964" s="794"/>
      <c r="BC964" s="178"/>
      <c r="BD964" s="178"/>
      <c r="BE964" s="178"/>
      <c r="BF964" s="178"/>
      <c r="BG964" s="794"/>
      <c r="BH964" s="180"/>
      <c r="BI964" s="193"/>
      <c r="BJ964" s="193"/>
      <c r="BK964" s="193"/>
      <c r="BL964" s="180"/>
      <c r="BM964" s="180"/>
      <c r="BN964" s="180"/>
      <c r="BO964" s="180"/>
      <c r="BP964" s="180"/>
      <c r="BQ964" s="180"/>
      <c r="BR964" s="180"/>
      <c r="BS964" s="180"/>
      <c r="BT964" s="181"/>
      <c r="BU964" s="182"/>
      <c r="BV964" s="183"/>
      <c r="BW964" s="179"/>
    </row>
    <row r="965" spans="2:75" customFormat="1" ht="18.75">
      <c r="B965" s="330" t="s">
        <v>1164</v>
      </c>
      <c r="C965" s="331">
        <v>32041623000107</v>
      </c>
      <c r="D965" s="332" t="s">
        <v>14</v>
      </c>
      <c r="E965" s="332" t="s">
        <v>614</v>
      </c>
      <c r="F965" s="332" t="s">
        <v>1418</v>
      </c>
      <c r="G965" s="333" t="s">
        <v>1418</v>
      </c>
      <c r="H965" s="333" t="s">
        <v>1338</v>
      </c>
      <c r="I965" s="333" t="s">
        <v>34</v>
      </c>
      <c r="J965" s="333" t="s">
        <v>608</v>
      </c>
      <c r="K965" s="334" t="s">
        <v>48</v>
      </c>
      <c r="L965" s="335" t="s">
        <v>1418</v>
      </c>
      <c r="M965" s="335" t="s">
        <v>34</v>
      </c>
      <c r="N965" s="334">
        <v>483303</v>
      </c>
      <c r="O965" s="334" t="s">
        <v>1321</v>
      </c>
      <c r="P965" s="338">
        <v>43464</v>
      </c>
      <c r="Q965" s="339">
        <v>52.13513433</v>
      </c>
      <c r="R965" s="339">
        <v>55.244422096215104</v>
      </c>
      <c r="S965" s="334">
        <v>32</v>
      </c>
      <c r="T965" s="336">
        <v>0.2092280083563367</v>
      </c>
      <c r="U965" s="647">
        <v>2.0462571283517792</v>
      </c>
      <c r="V965" s="336">
        <v>0.17173619182547051</v>
      </c>
      <c r="W965" s="647">
        <v>1.4779180154639222</v>
      </c>
      <c r="X965" s="336">
        <v>0.3265860947921484</v>
      </c>
      <c r="Y965" s="647">
        <v>2.1188429521925043</v>
      </c>
      <c r="Z965" s="336">
        <v>0.31964440639857949</v>
      </c>
      <c r="AA965" s="647">
        <v>1.6750504482207254</v>
      </c>
      <c r="AB965" s="336">
        <v>0.19142939946131987</v>
      </c>
      <c r="AC965" s="340">
        <v>0.29010569220131399</v>
      </c>
      <c r="AD965" s="813">
        <v>32041557000167</v>
      </c>
      <c r="AE965" s="337" t="s">
        <v>1902</v>
      </c>
      <c r="AF965" s="787" t="s">
        <v>1755</v>
      </c>
      <c r="AG965" s="341" t="s">
        <v>1436</v>
      </c>
      <c r="AH965" s="341" t="s">
        <v>1737</v>
      </c>
      <c r="AI965" s="341">
        <v>500</v>
      </c>
      <c r="AJ965" s="341">
        <v>100</v>
      </c>
      <c r="AK965" s="341">
        <v>100</v>
      </c>
      <c r="AL965" s="336">
        <v>1.7000000000000001E-2</v>
      </c>
      <c r="AM965" s="336">
        <v>0.2</v>
      </c>
      <c r="AN965" s="647" t="s">
        <v>34</v>
      </c>
      <c r="AO965" s="334" t="s">
        <v>1324</v>
      </c>
      <c r="AP965" s="337" t="s">
        <v>1739</v>
      </c>
      <c r="AQ965" s="343" t="s">
        <v>659</v>
      </c>
      <c r="AR965" s="336">
        <v>4.5333333333333302E-3</v>
      </c>
      <c r="AS965" s="336">
        <v>7.9333333333333304E-3</v>
      </c>
      <c r="AT965" s="336" t="s">
        <v>1418</v>
      </c>
      <c r="AX965" s="192"/>
      <c r="AY965" s="178"/>
      <c r="AZ965" s="178"/>
      <c r="BA965" s="178"/>
      <c r="BB965" s="794"/>
      <c r="BC965" s="178"/>
      <c r="BD965" s="178"/>
      <c r="BE965" s="178"/>
      <c r="BF965" s="178"/>
      <c r="BG965" s="794"/>
      <c r="BH965" s="180"/>
      <c r="BI965" s="193"/>
      <c r="BJ965" s="193"/>
      <c r="BK965" s="193"/>
      <c r="BL965" s="180"/>
      <c r="BM965" s="180"/>
      <c r="BN965" s="180"/>
      <c r="BO965" s="180"/>
      <c r="BP965" s="180"/>
      <c r="BQ965" s="180"/>
      <c r="BR965" s="180"/>
      <c r="BS965" s="180"/>
      <c r="BT965" s="181"/>
      <c r="BU965" s="182"/>
      <c r="BV965" s="183"/>
      <c r="BW965" s="179"/>
    </row>
    <row r="966" spans="2:75" customFormat="1" ht="18.75">
      <c r="B966" s="330" t="s">
        <v>1165</v>
      </c>
      <c r="C966" s="331">
        <v>41081041000137</v>
      </c>
      <c r="D966" s="332" t="s">
        <v>14</v>
      </c>
      <c r="E966" s="332" t="s">
        <v>614</v>
      </c>
      <c r="F966" s="332" t="s">
        <v>1418</v>
      </c>
      <c r="G966" s="333" t="s">
        <v>1418</v>
      </c>
      <c r="H966" s="333" t="s">
        <v>1337</v>
      </c>
      <c r="I966" s="333" t="s">
        <v>34</v>
      </c>
      <c r="J966" s="333" t="s">
        <v>608</v>
      </c>
      <c r="K966" s="334" t="s">
        <v>48</v>
      </c>
      <c r="L966" s="335" t="s">
        <v>1418</v>
      </c>
      <c r="M966" s="335" t="s">
        <v>1415</v>
      </c>
      <c r="N966" s="334">
        <v>588741</v>
      </c>
      <c r="O966" s="334" t="s">
        <v>1324</v>
      </c>
      <c r="P966" s="338">
        <v>44294</v>
      </c>
      <c r="Q966" s="339">
        <v>15.77372913</v>
      </c>
      <c r="R966" s="339">
        <v>28.154158613187253</v>
      </c>
      <c r="S966" s="334">
        <v>32</v>
      </c>
      <c r="T966" s="336">
        <v>4.4276180552728084E-2</v>
      </c>
      <c r="U966" s="647">
        <v>0.43302257084963702</v>
      </c>
      <c r="V966" s="336">
        <v>3.8383868595649462E-2</v>
      </c>
      <c r="W966" s="647">
        <v>0.33032181683847467</v>
      </c>
      <c r="X966" s="336"/>
      <c r="Y966" s="647"/>
      <c r="Z966" s="336"/>
      <c r="AA966" s="647"/>
      <c r="AB966" s="336">
        <v>0.10100010265397517</v>
      </c>
      <c r="AC966" s="340">
        <v>-0.77047015544147313</v>
      </c>
      <c r="AD966" s="813">
        <v>18611600000151</v>
      </c>
      <c r="AE966" s="337" t="s">
        <v>1902</v>
      </c>
      <c r="AF966" s="787" t="s">
        <v>1755</v>
      </c>
      <c r="AG966" s="341" t="s">
        <v>1436</v>
      </c>
      <c r="AH966" s="341" t="s">
        <v>1737</v>
      </c>
      <c r="AI966" s="341">
        <v>500</v>
      </c>
      <c r="AJ966" s="341">
        <v>100</v>
      </c>
      <c r="AK966" s="341">
        <v>100</v>
      </c>
      <c r="AL966" s="336">
        <v>1.7000000000000001E-2</v>
      </c>
      <c r="AM966" s="336">
        <v>0.2</v>
      </c>
      <c r="AN966" s="647" t="s">
        <v>34</v>
      </c>
      <c r="AO966" s="334" t="s">
        <v>1324</v>
      </c>
      <c r="AP966" s="337" t="s">
        <v>1757</v>
      </c>
      <c r="AQ966" s="343" t="s">
        <v>668</v>
      </c>
      <c r="AR966" s="336">
        <v>2.8338999999999999E-3</v>
      </c>
      <c r="AS966" s="336">
        <v>2.8338999999999999E-3</v>
      </c>
      <c r="AT966" s="336" t="s">
        <v>1418</v>
      </c>
      <c r="AX966" s="192"/>
      <c r="AY966" s="178"/>
      <c r="AZ966" s="178"/>
      <c r="BA966" s="178"/>
      <c r="BB966" s="794"/>
      <c r="BC966" s="178"/>
      <c r="BD966" s="178"/>
      <c r="BE966" s="178"/>
      <c r="BF966" s="178"/>
      <c r="BG966" s="794"/>
      <c r="BH966" s="180"/>
      <c r="BI966" s="193"/>
      <c r="BJ966" s="193"/>
      <c r="BK966" s="193"/>
      <c r="BL966" s="180"/>
      <c r="BM966" s="180"/>
      <c r="BN966" s="180"/>
      <c r="BO966" s="180"/>
      <c r="BP966" s="180"/>
      <c r="BQ966" s="180"/>
      <c r="BR966" s="180"/>
      <c r="BS966" s="180"/>
      <c r="BT966" s="181"/>
      <c r="BU966" s="182"/>
      <c r="BV966" s="183"/>
      <c r="BW966" s="179"/>
    </row>
    <row r="967" spans="2:75" customFormat="1" ht="18.75">
      <c r="B967" s="330" t="s">
        <v>1166</v>
      </c>
      <c r="C967" s="331">
        <v>19211696000123</v>
      </c>
      <c r="D967" s="332" t="s">
        <v>14</v>
      </c>
      <c r="E967" s="332" t="s">
        <v>614</v>
      </c>
      <c r="F967" s="332" t="s">
        <v>1418</v>
      </c>
      <c r="G967" s="333" t="s">
        <v>1418</v>
      </c>
      <c r="H967" s="333" t="s">
        <v>1337</v>
      </c>
      <c r="I967" s="333" t="s">
        <v>34</v>
      </c>
      <c r="J967" s="333" t="s">
        <v>608</v>
      </c>
      <c r="K967" s="334" t="s">
        <v>48</v>
      </c>
      <c r="L967" s="335" t="s">
        <v>1418</v>
      </c>
      <c r="M967" s="335" t="s">
        <v>1415</v>
      </c>
      <c r="N967" s="334">
        <v>364010</v>
      </c>
      <c r="O967" s="334" t="s">
        <v>1321</v>
      </c>
      <c r="P967" s="338">
        <v>41614</v>
      </c>
      <c r="Q967" s="339">
        <v>429.24528900000001</v>
      </c>
      <c r="R967" s="339">
        <v>368.9257585179285</v>
      </c>
      <c r="S967" s="334">
        <v>32</v>
      </c>
      <c r="T967" s="336">
        <v>4.3714502627666185E-2</v>
      </c>
      <c r="U967" s="647">
        <v>0.42752934139615817</v>
      </c>
      <c r="V967" s="336">
        <v>3.7802819392327658E-2</v>
      </c>
      <c r="W967" s="647">
        <v>0.32532145508401722</v>
      </c>
      <c r="X967" s="336">
        <v>0.14368397951485301</v>
      </c>
      <c r="Y967" s="647">
        <v>0.93220070355958629</v>
      </c>
      <c r="Z967" s="336">
        <v>0.21723391865066555</v>
      </c>
      <c r="AA967" s="647">
        <v>1.1383830454107986</v>
      </c>
      <c r="AB967" s="336">
        <v>0.10030555178995949</v>
      </c>
      <c r="AC967" s="340">
        <v>-0.78159795341041571</v>
      </c>
      <c r="AD967" s="813">
        <v>18611600000151</v>
      </c>
      <c r="AE967" s="337" t="s">
        <v>1902</v>
      </c>
      <c r="AF967" s="787" t="s">
        <v>1755</v>
      </c>
      <c r="AG967" s="341" t="s">
        <v>1436</v>
      </c>
      <c r="AH967" s="341" t="s">
        <v>1737</v>
      </c>
      <c r="AI967" s="341">
        <v>50000500</v>
      </c>
      <c r="AJ967" s="341">
        <v>100</v>
      </c>
      <c r="AK967" s="341">
        <v>100</v>
      </c>
      <c r="AL967" s="336">
        <v>1.7000000000000001E-2</v>
      </c>
      <c r="AM967" s="336">
        <v>0.2</v>
      </c>
      <c r="AN967" s="647" t="s">
        <v>34</v>
      </c>
      <c r="AO967" s="334" t="s">
        <v>1324</v>
      </c>
      <c r="AP967" s="337" t="s">
        <v>1757</v>
      </c>
      <c r="AQ967" s="343" t="s">
        <v>668</v>
      </c>
      <c r="AR967" s="336">
        <v>1.1333333333333299E-3</v>
      </c>
      <c r="AS967" s="336">
        <v>1.1333333333333299E-3</v>
      </c>
      <c r="AT967" s="336" t="s">
        <v>1418</v>
      </c>
      <c r="AX967" s="192"/>
      <c r="AY967" s="178"/>
      <c r="AZ967" s="178"/>
      <c r="BA967" s="178"/>
      <c r="BB967" s="794"/>
      <c r="BC967" s="178"/>
      <c r="BD967" s="178"/>
      <c r="BE967" s="178"/>
      <c r="BF967" s="178"/>
      <c r="BG967" s="794"/>
      <c r="BH967" s="180"/>
      <c r="BI967" s="193"/>
      <c r="BJ967" s="193"/>
      <c r="BK967" s="193"/>
      <c r="BL967" s="180"/>
      <c r="BM967" s="180"/>
      <c r="BN967" s="180"/>
      <c r="BO967" s="180"/>
      <c r="BP967" s="180"/>
      <c r="BQ967" s="180"/>
      <c r="BR967" s="180"/>
      <c r="BS967" s="180"/>
      <c r="BT967" s="181"/>
      <c r="BU967" s="182"/>
      <c r="BV967" s="183"/>
      <c r="BW967" s="179"/>
    </row>
    <row r="968" spans="2:75" customFormat="1" ht="18.75">
      <c r="B968" s="330" t="s">
        <v>547</v>
      </c>
      <c r="C968" s="331">
        <v>43584490000123</v>
      </c>
      <c r="D968" s="332" t="s">
        <v>14</v>
      </c>
      <c r="E968" s="332" t="s">
        <v>614</v>
      </c>
      <c r="F968" s="332" t="s">
        <v>1418</v>
      </c>
      <c r="G968" s="333" t="s">
        <v>1418</v>
      </c>
      <c r="H968" s="333" t="s">
        <v>1338</v>
      </c>
      <c r="I968" s="333" t="s">
        <v>34</v>
      </c>
      <c r="J968" s="333" t="s">
        <v>608</v>
      </c>
      <c r="K968" s="334" t="s">
        <v>48</v>
      </c>
      <c r="L968" s="335" t="s">
        <v>1418</v>
      </c>
      <c r="M968" s="335" t="s">
        <v>1415</v>
      </c>
      <c r="N968" s="334">
        <v>619868</v>
      </c>
      <c r="O968" s="334" t="s">
        <v>1321</v>
      </c>
      <c r="P968" s="338">
        <v>44495</v>
      </c>
      <c r="Q968" s="339"/>
      <c r="R968" s="339"/>
      <c r="S968" s="334">
        <v>32</v>
      </c>
      <c r="T968" s="336"/>
      <c r="U968" s="647"/>
      <c r="V968" s="336"/>
      <c r="W968" s="647"/>
      <c r="X968" s="336"/>
      <c r="Y968" s="647"/>
      <c r="Z968" s="336"/>
      <c r="AA968" s="647"/>
      <c r="AB968" s="336"/>
      <c r="AC968" s="340"/>
      <c r="AD968" s="813">
        <v>43508900000157</v>
      </c>
      <c r="AE968" s="337" t="s">
        <v>1902</v>
      </c>
      <c r="AF968" s="787" t="s">
        <v>1755</v>
      </c>
      <c r="AG968" s="341" t="s">
        <v>1436</v>
      </c>
      <c r="AH968" s="341" t="s">
        <v>1737</v>
      </c>
      <c r="AI968" s="341">
        <v>500</v>
      </c>
      <c r="AJ968" s="341">
        <v>100</v>
      </c>
      <c r="AK968" s="341">
        <v>100</v>
      </c>
      <c r="AL968" s="336">
        <v>1.7000000000000001E-2</v>
      </c>
      <c r="AM968" s="336">
        <v>0.2</v>
      </c>
      <c r="AN968" s="647" t="s">
        <v>2152</v>
      </c>
      <c r="AO968" s="334" t="s">
        <v>1324</v>
      </c>
      <c r="AP968" s="337" t="s">
        <v>1757</v>
      </c>
      <c r="AQ968" s="343" t="s">
        <v>668</v>
      </c>
      <c r="AR968" s="336">
        <v>2.8338999999999999E-3</v>
      </c>
      <c r="AS968" s="336">
        <v>2.8338999999999999E-3</v>
      </c>
      <c r="AT968" s="336" t="s">
        <v>1418</v>
      </c>
      <c r="AW968" s="192"/>
      <c r="AX968" s="192"/>
      <c r="AY968" s="178"/>
      <c r="AZ968" s="178"/>
      <c r="BA968" s="178"/>
      <c r="BB968" s="794"/>
      <c r="BC968" s="178"/>
      <c r="BD968" s="178"/>
      <c r="BE968" s="178"/>
      <c r="BF968" s="178"/>
      <c r="BG968" s="794"/>
      <c r="BH968" s="180"/>
      <c r="BI968" s="193"/>
      <c r="BJ968" s="193"/>
      <c r="BK968" s="193"/>
      <c r="BL968" s="212"/>
      <c r="BM968" s="180"/>
      <c r="BN968" s="180"/>
      <c r="BO968" s="180"/>
      <c r="BP968" s="180"/>
      <c r="BQ968" s="180"/>
      <c r="BR968" s="180"/>
      <c r="BS968" s="180"/>
      <c r="BT968" s="181"/>
      <c r="BU968" s="182"/>
      <c r="BV968" s="183"/>
      <c r="BW968" s="179"/>
    </row>
    <row r="969" spans="2:75" customFormat="1" ht="18.75">
      <c r="B969" s="330" t="s">
        <v>360</v>
      </c>
      <c r="C969" s="331">
        <v>41514301000110</v>
      </c>
      <c r="D969" s="332" t="s">
        <v>14</v>
      </c>
      <c r="E969" s="332" t="s">
        <v>614</v>
      </c>
      <c r="F969" s="332" t="s">
        <v>1418</v>
      </c>
      <c r="G969" s="333" t="s">
        <v>1418</v>
      </c>
      <c r="H969" s="333" t="s">
        <v>1338</v>
      </c>
      <c r="I969" s="333" t="s">
        <v>34</v>
      </c>
      <c r="J969" s="333" t="s">
        <v>611</v>
      </c>
      <c r="K969" s="334" t="s">
        <v>48</v>
      </c>
      <c r="L969" s="335" t="s">
        <v>1418</v>
      </c>
      <c r="M969" s="335" t="s">
        <v>34</v>
      </c>
      <c r="N969" s="334">
        <v>589268</v>
      </c>
      <c r="O969" s="334" t="s">
        <v>1321</v>
      </c>
      <c r="P969" s="338">
        <v>44316</v>
      </c>
      <c r="Q969" s="339">
        <v>457.44679359999998</v>
      </c>
      <c r="R969" s="339">
        <v>402.66907785326697</v>
      </c>
      <c r="S969" s="334">
        <v>32</v>
      </c>
      <c r="T969" s="336">
        <v>0.10352998927683443</v>
      </c>
      <c r="U969" s="647">
        <v>1.0125268611031522</v>
      </c>
      <c r="V969" s="336">
        <v>0.10604149396161322</v>
      </c>
      <c r="W969" s="647">
        <v>0.9125661437272734</v>
      </c>
      <c r="X969" s="336"/>
      <c r="Y969" s="647"/>
      <c r="Z969" s="336"/>
      <c r="AA969" s="647"/>
      <c r="AB969" s="336">
        <v>0.18100651812395041</v>
      </c>
      <c r="AC969" s="340">
        <v>-5.6130240671730239E-2</v>
      </c>
      <c r="AD969" s="813">
        <v>41673022000108</v>
      </c>
      <c r="AE969" s="337" t="s">
        <v>2061</v>
      </c>
      <c r="AF969" s="787" t="s">
        <v>1755</v>
      </c>
      <c r="AG969" s="341" t="s">
        <v>1436</v>
      </c>
      <c r="AH969" s="341" t="s">
        <v>1742</v>
      </c>
      <c r="AI969" s="341">
        <v>5000</v>
      </c>
      <c r="AJ969" s="341">
        <v>1000</v>
      </c>
      <c r="AK969" s="341">
        <v>5000</v>
      </c>
      <c r="AL969" s="336">
        <v>1.8700000000000001E-2</v>
      </c>
      <c r="AM969" s="336">
        <v>0.2</v>
      </c>
      <c r="AN969" s="647" t="s">
        <v>34</v>
      </c>
      <c r="AO969" s="334" t="s">
        <v>1324</v>
      </c>
      <c r="AP969" s="337" t="s">
        <v>1757</v>
      </c>
      <c r="AQ969" s="343" t="s">
        <v>668</v>
      </c>
      <c r="AR969" s="336">
        <v>4.3633333333333302E-3</v>
      </c>
      <c r="AS969" s="336">
        <v>4.3633333333333302E-3</v>
      </c>
      <c r="AT969" s="336" t="s">
        <v>1418</v>
      </c>
      <c r="AX969" s="192"/>
      <c r="AY969" s="178"/>
      <c r="AZ969" s="178"/>
      <c r="BA969" s="178"/>
      <c r="BB969" s="794"/>
      <c r="BC969" s="178"/>
      <c r="BD969" s="178"/>
      <c r="BE969" s="178"/>
      <c r="BF969" s="178"/>
      <c r="BG969" s="794"/>
      <c r="BH969" s="180"/>
      <c r="BI969" s="193"/>
      <c r="BJ969" s="193"/>
      <c r="BK969" s="193"/>
      <c r="BL969" s="180"/>
      <c r="BM969" s="180"/>
      <c r="BN969" s="180"/>
      <c r="BO969" s="180"/>
      <c r="BP969" s="180"/>
      <c r="BQ969" s="180"/>
      <c r="BR969" s="180"/>
      <c r="BS969" s="180"/>
      <c r="BT969" s="181"/>
      <c r="BU969" s="182"/>
      <c r="BV969" s="183"/>
      <c r="BW969" s="179"/>
    </row>
    <row r="970" spans="2:75" customFormat="1" ht="18.75">
      <c r="B970" s="330" t="s">
        <v>571</v>
      </c>
      <c r="C970" s="331">
        <v>43214564000130</v>
      </c>
      <c r="D970" s="332" t="s">
        <v>14</v>
      </c>
      <c r="E970" s="332" t="s">
        <v>614</v>
      </c>
      <c r="F970" s="332" t="s">
        <v>1418</v>
      </c>
      <c r="G970" s="333" t="s">
        <v>1418</v>
      </c>
      <c r="H970" s="333" t="s">
        <v>1338</v>
      </c>
      <c r="I970" s="333" t="s">
        <v>34</v>
      </c>
      <c r="J970" s="333" t="s">
        <v>608</v>
      </c>
      <c r="K970" s="334" t="s">
        <v>48</v>
      </c>
      <c r="L970" s="335" t="s">
        <v>1418</v>
      </c>
      <c r="M970" s="335" t="s">
        <v>34</v>
      </c>
      <c r="N970" s="334">
        <v>613509</v>
      </c>
      <c r="O970" s="334" t="s">
        <v>1321</v>
      </c>
      <c r="P970" s="338">
        <v>44455</v>
      </c>
      <c r="Q970" s="339">
        <v>279.53480761999998</v>
      </c>
      <c r="R970" s="339">
        <v>253.42693467731414</v>
      </c>
      <c r="S970" s="334">
        <v>32</v>
      </c>
      <c r="T970" s="336">
        <v>5.5816777185216049E-2</v>
      </c>
      <c r="U970" s="647">
        <v>0.54589000341842686</v>
      </c>
      <c r="V970" s="336">
        <v>5.8746784076274983E-2</v>
      </c>
      <c r="W970" s="647">
        <v>0.50555989168043847</v>
      </c>
      <c r="X970" s="336"/>
      <c r="Y970" s="647"/>
      <c r="Z970" s="336"/>
      <c r="AA970" s="647"/>
      <c r="AB970" s="336">
        <v>0.17887599118668759</v>
      </c>
      <c r="AC970" s="340">
        <v>-0.3211982163152558</v>
      </c>
      <c r="AD970" s="813">
        <v>41514301000110</v>
      </c>
      <c r="AE970" s="337" t="s">
        <v>1808</v>
      </c>
      <c r="AF970" s="787" t="s">
        <v>1755</v>
      </c>
      <c r="AG970" s="341" t="s">
        <v>1436</v>
      </c>
      <c r="AH970" s="341" t="s">
        <v>1742</v>
      </c>
      <c r="AI970" s="341">
        <v>5000</v>
      </c>
      <c r="AJ970" s="341">
        <v>1000</v>
      </c>
      <c r="AK970" s="341">
        <v>5000</v>
      </c>
      <c r="AL970" s="336">
        <v>0</v>
      </c>
      <c r="AM970" s="336">
        <v>0</v>
      </c>
      <c r="AN970" s="647" t="s">
        <v>2152</v>
      </c>
      <c r="AO970" s="334" t="s">
        <v>1324</v>
      </c>
      <c r="AP970" s="337" t="s">
        <v>1757</v>
      </c>
      <c r="AQ970" s="343" t="s">
        <v>668</v>
      </c>
      <c r="AR970" s="336">
        <v>4.3627099999999997E-3</v>
      </c>
      <c r="AS970" s="336">
        <v>4.3627099999999997E-3</v>
      </c>
      <c r="AT970" s="336" t="s">
        <v>1418</v>
      </c>
      <c r="AX970" s="192"/>
      <c r="AY970" s="178"/>
      <c r="AZ970" s="178"/>
      <c r="BA970" s="178"/>
      <c r="BB970" s="794"/>
      <c r="BC970" s="178"/>
      <c r="BD970" s="178"/>
      <c r="BE970" s="178"/>
      <c r="BF970" s="178"/>
      <c r="BG970" s="794"/>
      <c r="BH970" s="180"/>
      <c r="BI970" s="193"/>
      <c r="BJ970" s="193"/>
      <c r="BK970" s="193"/>
      <c r="BL970" s="180"/>
      <c r="BM970" s="180"/>
      <c r="BN970" s="180"/>
      <c r="BO970" s="180"/>
      <c r="BP970" s="180"/>
      <c r="BQ970" s="180"/>
      <c r="BR970" s="180"/>
      <c r="BS970" s="180"/>
      <c r="BT970" s="181"/>
      <c r="BU970" s="182"/>
      <c r="BV970" s="183"/>
      <c r="BW970" s="179"/>
    </row>
    <row r="971" spans="2:75" customFormat="1" ht="18.75">
      <c r="B971" s="330" t="s">
        <v>361</v>
      </c>
      <c r="C971" s="331">
        <v>41574597000165</v>
      </c>
      <c r="D971" s="332" t="s">
        <v>14</v>
      </c>
      <c r="E971" s="332" t="s">
        <v>614</v>
      </c>
      <c r="F971" s="332" t="s">
        <v>1418</v>
      </c>
      <c r="G971" s="333" t="s">
        <v>1418</v>
      </c>
      <c r="H971" s="333" t="s">
        <v>1338</v>
      </c>
      <c r="I971" s="333" t="s">
        <v>34</v>
      </c>
      <c r="J971" s="333" t="s">
        <v>608</v>
      </c>
      <c r="K971" s="334" t="s">
        <v>48</v>
      </c>
      <c r="L971" s="335" t="s">
        <v>1418</v>
      </c>
      <c r="M971" s="335" t="s">
        <v>34</v>
      </c>
      <c r="N971" s="334">
        <v>589403</v>
      </c>
      <c r="O971" s="334" t="s">
        <v>1321</v>
      </c>
      <c r="P971" s="338">
        <v>44316</v>
      </c>
      <c r="Q971" s="339">
        <v>441.31688709999997</v>
      </c>
      <c r="R971" s="339">
        <v>392.57742407717114</v>
      </c>
      <c r="S971" s="334">
        <v>32</v>
      </c>
      <c r="T971" s="336">
        <v>0.1111914776485925</v>
      </c>
      <c r="U971" s="647">
        <v>1.0874564812704197</v>
      </c>
      <c r="V971" s="336">
        <v>9.8350422165270457E-2</v>
      </c>
      <c r="W971" s="647">
        <v>0.84637873474132652</v>
      </c>
      <c r="X971" s="336"/>
      <c r="Y971" s="647"/>
      <c r="Z971" s="336"/>
      <c r="AA971" s="647"/>
      <c r="AB971" s="336">
        <v>0.23556291167985488</v>
      </c>
      <c r="AC971" s="340">
        <v>-7.5780228281660367E-2</v>
      </c>
      <c r="AD971" s="813">
        <v>41673204000170</v>
      </c>
      <c r="AE971" s="337" t="s">
        <v>2061</v>
      </c>
      <c r="AF971" s="787" t="s">
        <v>1755</v>
      </c>
      <c r="AG971" s="341" t="s">
        <v>1436</v>
      </c>
      <c r="AH971" s="341" t="s">
        <v>1742</v>
      </c>
      <c r="AI971" s="341">
        <v>5000</v>
      </c>
      <c r="AJ971" s="341">
        <v>1000</v>
      </c>
      <c r="AK971" s="341">
        <v>5000</v>
      </c>
      <c r="AL971" s="336">
        <v>1.8700000000000001E-2</v>
      </c>
      <c r="AM971" s="336">
        <v>0.2</v>
      </c>
      <c r="AN971" s="647" t="s">
        <v>34</v>
      </c>
      <c r="AO971" s="334" t="s">
        <v>1324</v>
      </c>
      <c r="AP971" s="337" t="s">
        <v>1739</v>
      </c>
      <c r="AQ971" s="343" t="s">
        <v>659</v>
      </c>
      <c r="AR971" s="336">
        <v>4.3633333333333302E-3</v>
      </c>
      <c r="AS971" s="336">
        <v>4.3633333333333302E-3</v>
      </c>
      <c r="AT971" s="336" t="s">
        <v>1418</v>
      </c>
      <c r="AX971" s="192"/>
      <c r="AY971" s="178"/>
      <c r="AZ971" s="178"/>
      <c r="BA971" s="178"/>
      <c r="BB971" s="794"/>
      <c r="BC971" s="178"/>
      <c r="BD971" s="178"/>
      <c r="BE971" s="178"/>
      <c r="BF971" s="178"/>
      <c r="BG971" s="794"/>
      <c r="BH971" s="180"/>
      <c r="BI971" s="193"/>
      <c r="BJ971" s="193"/>
      <c r="BK971" s="193"/>
      <c r="BL971" s="180"/>
      <c r="BM971" s="180"/>
      <c r="BN971" s="180"/>
      <c r="BO971" s="180"/>
      <c r="BP971" s="180"/>
      <c r="BQ971" s="180"/>
      <c r="BR971" s="180"/>
      <c r="BS971" s="180"/>
      <c r="BT971" s="181"/>
      <c r="BU971" s="182"/>
      <c r="BV971" s="183"/>
      <c r="BW971" s="179"/>
    </row>
    <row r="972" spans="2:75" customFormat="1" ht="18.75">
      <c r="B972" s="330" t="s">
        <v>591</v>
      </c>
      <c r="C972" s="331">
        <v>43214636000149</v>
      </c>
      <c r="D972" s="332" t="s">
        <v>14</v>
      </c>
      <c r="E972" s="332" t="s">
        <v>607</v>
      </c>
      <c r="F972" s="332" t="s">
        <v>1418</v>
      </c>
      <c r="G972" s="333" t="s">
        <v>1418</v>
      </c>
      <c r="H972" s="333" t="s">
        <v>34</v>
      </c>
      <c r="I972" s="333" t="s">
        <v>34</v>
      </c>
      <c r="J972" s="333" t="s">
        <v>608</v>
      </c>
      <c r="K972" s="334" t="s">
        <v>48</v>
      </c>
      <c r="L972" s="335" t="s">
        <v>1418</v>
      </c>
      <c r="M972" s="335" t="s">
        <v>34</v>
      </c>
      <c r="N972" s="334">
        <v>613517</v>
      </c>
      <c r="O972" s="334" t="s">
        <v>1321</v>
      </c>
      <c r="P972" s="338">
        <v>44455</v>
      </c>
      <c r="Q972" s="339">
        <v>100.99</v>
      </c>
      <c r="R972" s="339">
        <v>95.879132231405009</v>
      </c>
      <c r="S972" s="334">
        <v>32</v>
      </c>
      <c r="T972" s="336">
        <v>5.8823529411765829E-2</v>
      </c>
      <c r="U972" s="647">
        <v>0.57529614375833105</v>
      </c>
      <c r="V972" s="336">
        <v>4.6511627906978159E-2</v>
      </c>
      <c r="W972" s="647">
        <v>0.40026724758247806</v>
      </c>
      <c r="X972" s="336"/>
      <c r="Y972" s="647"/>
      <c r="Z972" s="336"/>
      <c r="AA972" s="647"/>
      <c r="AB972" s="336">
        <v>0.24144535486797603</v>
      </c>
      <c r="AC972" s="340">
        <v>-0.28863593386665554</v>
      </c>
      <c r="AD972" s="813">
        <v>41574597000165</v>
      </c>
      <c r="AE972" s="337" t="s">
        <v>1808</v>
      </c>
      <c r="AF972" s="787" t="s">
        <v>1755</v>
      </c>
      <c r="AG972" s="341" t="s">
        <v>1436</v>
      </c>
      <c r="AH972" s="341" t="s">
        <v>1742</v>
      </c>
      <c r="AI972" s="341">
        <v>5000</v>
      </c>
      <c r="AJ972" s="341">
        <v>1000</v>
      </c>
      <c r="AK972" s="341">
        <v>5000</v>
      </c>
      <c r="AL972" s="336">
        <v>0</v>
      </c>
      <c r="AM972" s="336">
        <v>0</v>
      </c>
      <c r="AN972" s="647" t="s">
        <v>2152</v>
      </c>
      <c r="AO972" s="334" t="s">
        <v>1324</v>
      </c>
      <c r="AP972" s="337" t="s">
        <v>1739</v>
      </c>
      <c r="AQ972" s="343" t="s">
        <v>659</v>
      </c>
      <c r="AR972" s="336">
        <v>4.3633333333333302E-3</v>
      </c>
      <c r="AS972" s="336">
        <v>4.3633333333333302E-3</v>
      </c>
      <c r="AT972" s="336" t="s">
        <v>1418</v>
      </c>
      <c r="AX972" s="192"/>
      <c r="AY972" s="178"/>
      <c r="AZ972" s="178"/>
      <c r="BA972" s="178"/>
      <c r="BB972" s="794"/>
      <c r="BC972" s="178"/>
      <c r="BD972" s="178"/>
      <c r="BE972" s="178"/>
      <c r="BF972" s="178"/>
      <c r="BG972" s="794"/>
      <c r="BH972" s="180"/>
      <c r="BI972" s="193"/>
      <c r="BJ972" s="193"/>
      <c r="BK972" s="193"/>
      <c r="BL972" s="180"/>
      <c r="BM972" s="180"/>
      <c r="BN972" s="180"/>
      <c r="BO972" s="180"/>
      <c r="BP972" s="180"/>
      <c r="BQ972" s="180"/>
      <c r="BR972" s="180"/>
      <c r="BS972" s="180"/>
      <c r="BT972" s="181"/>
      <c r="BU972" s="182"/>
      <c r="BV972" s="183"/>
      <c r="BW972" s="179"/>
    </row>
    <row r="973" spans="2:75" customFormat="1" ht="18.75">
      <c r="B973" s="330" t="s">
        <v>45</v>
      </c>
      <c r="C973" s="331">
        <v>12565159000132</v>
      </c>
      <c r="D973" s="332" t="s">
        <v>14</v>
      </c>
      <c r="E973" s="332" t="s">
        <v>607</v>
      </c>
      <c r="F973" s="332" t="s">
        <v>1418</v>
      </c>
      <c r="G973" s="333" t="s">
        <v>1418</v>
      </c>
      <c r="H973" s="333" t="s">
        <v>34</v>
      </c>
      <c r="I973" s="333" t="s">
        <v>34</v>
      </c>
      <c r="J973" s="333" t="s">
        <v>608</v>
      </c>
      <c r="K973" s="334" t="s">
        <v>48</v>
      </c>
      <c r="L973" s="335" t="s">
        <v>1418</v>
      </c>
      <c r="M973" s="335" t="s">
        <v>34</v>
      </c>
      <c r="N973" s="334">
        <v>263117</v>
      </c>
      <c r="O973" s="334" t="s">
        <v>1321</v>
      </c>
      <c r="P973" s="338">
        <v>40517</v>
      </c>
      <c r="Q973" s="339">
        <v>739.89522899999997</v>
      </c>
      <c r="R973" s="339">
        <v>707.48014710080668</v>
      </c>
      <c r="S973" s="334">
        <v>32</v>
      </c>
      <c r="T973" s="336">
        <v>0.10495099874004232</v>
      </c>
      <c r="U973" s="647">
        <v>1.0264243825984212</v>
      </c>
      <c r="V973" s="336">
        <v>3.1996273732000757E-2</v>
      </c>
      <c r="W973" s="647">
        <v>0.27535179902146656</v>
      </c>
      <c r="X973" s="336">
        <v>-5.5794609415209528E-3</v>
      </c>
      <c r="Y973" s="647">
        <v>-3.6198728854328566E-2</v>
      </c>
      <c r="Z973" s="336">
        <v>0.14238541170737884</v>
      </c>
      <c r="AA973" s="647">
        <v>0.74615023108878453</v>
      </c>
      <c r="AB973" s="336">
        <v>0.2182153381409915</v>
      </c>
      <c r="AC973" s="340">
        <v>-0.38588103096884857</v>
      </c>
      <c r="AD973" s="813">
        <v>13549298000135</v>
      </c>
      <c r="AE973" s="337" t="s">
        <v>1785</v>
      </c>
      <c r="AF973" s="787" t="s">
        <v>1755</v>
      </c>
      <c r="AG973" s="341" t="s">
        <v>1436</v>
      </c>
      <c r="AH973" s="341" t="s">
        <v>1737</v>
      </c>
      <c r="AI973" s="341">
        <v>20000</v>
      </c>
      <c r="AJ973" s="341">
        <v>5000</v>
      </c>
      <c r="AK973" s="341">
        <v>5000</v>
      </c>
      <c r="AL973" s="336">
        <v>0</v>
      </c>
      <c r="AM973" s="336">
        <v>0.2</v>
      </c>
      <c r="AN973" s="647" t="s">
        <v>2166</v>
      </c>
      <c r="AO973" s="334" t="s">
        <v>1324</v>
      </c>
      <c r="AP973" s="337" t="s">
        <v>1739</v>
      </c>
      <c r="AQ973" s="343" t="s">
        <v>659</v>
      </c>
      <c r="AR973" s="336">
        <v>3.8999999999999998E-3</v>
      </c>
      <c r="AS973" s="336">
        <v>3.8999999999999998E-3</v>
      </c>
      <c r="AT973" s="336" t="s">
        <v>1418</v>
      </c>
      <c r="AX973" s="192"/>
      <c r="AY973" s="178"/>
      <c r="AZ973" s="178"/>
      <c r="BA973" s="178"/>
      <c r="BB973" s="794"/>
      <c r="BC973" s="178"/>
      <c r="BD973" s="178"/>
      <c r="BE973" s="178"/>
      <c r="BF973" s="178"/>
      <c r="BG973" s="794"/>
      <c r="BH973" s="180"/>
      <c r="BI973" s="193"/>
      <c r="BJ973" s="193"/>
      <c r="BK973" s="193"/>
      <c r="BL973" s="180"/>
      <c r="BM973" s="180"/>
      <c r="BN973" s="180"/>
      <c r="BO973" s="180"/>
      <c r="BP973" s="180"/>
      <c r="BQ973" s="180"/>
      <c r="BR973" s="180"/>
      <c r="BS973" s="180"/>
      <c r="BT973" s="181"/>
      <c r="BU973" s="182"/>
      <c r="BV973" s="183"/>
      <c r="BW973" s="179"/>
    </row>
    <row r="974" spans="2:75" customFormat="1" ht="18.75">
      <c r="B974" s="330" t="s">
        <v>370</v>
      </c>
      <c r="C974" s="331">
        <v>17898650000107</v>
      </c>
      <c r="D974" s="332" t="s">
        <v>14</v>
      </c>
      <c r="E974" s="332" t="s">
        <v>607</v>
      </c>
      <c r="F974" s="332" t="s">
        <v>1418</v>
      </c>
      <c r="G974" s="333" t="s">
        <v>1418</v>
      </c>
      <c r="H974" s="333" t="s">
        <v>34</v>
      </c>
      <c r="I974" s="333" t="s">
        <v>34</v>
      </c>
      <c r="J974" s="333" t="s">
        <v>608</v>
      </c>
      <c r="K974" s="334" t="s">
        <v>48</v>
      </c>
      <c r="L974" s="335" t="s">
        <v>1418</v>
      </c>
      <c r="M974" s="335" t="s">
        <v>34</v>
      </c>
      <c r="N974" s="334">
        <v>342191</v>
      </c>
      <c r="O974" s="334" t="s">
        <v>1321</v>
      </c>
      <c r="P974" s="338">
        <v>41481</v>
      </c>
      <c r="Q974" s="339">
        <v>522.88599799999997</v>
      </c>
      <c r="R974" s="339">
        <v>497.18974456224885</v>
      </c>
      <c r="S974" s="334">
        <v>32</v>
      </c>
      <c r="T974" s="336">
        <v>0.17989079390326346</v>
      </c>
      <c r="U974" s="647">
        <v>1.7593381605128928</v>
      </c>
      <c r="V974" s="336">
        <v>0.10925236104454195</v>
      </c>
      <c r="W974" s="647">
        <v>0.9401980497144693</v>
      </c>
      <c r="X974" s="336">
        <v>8.7929988029830319E-2</v>
      </c>
      <c r="Y974" s="647">
        <v>0.57047693822344703</v>
      </c>
      <c r="Z974" s="336">
        <v>0.13198439049202926</v>
      </c>
      <c r="AA974" s="647">
        <v>0.69164517828645267</v>
      </c>
      <c r="AB974" s="336">
        <v>0.20318210041025614</v>
      </c>
      <c r="AC974" s="340">
        <v>-3.4201203395817142E-2</v>
      </c>
      <c r="AD974" s="813">
        <v>0</v>
      </c>
      <c r="AE974" s="337" t="s">
        <v>1785</v>
      </c>
      <c r="AF974" s="787" t="s">
        <v>1736</v>
      </c>
      <c r="AG974" s="341" t="s">
        <v>1437</v>
      </c>
      <c r="AH974" s="341" t="s">
        <v>1742</v>
      </c>
      <c r="AI974" s="341">
        <v>20000</v>
      </c>
      <c r="AJ974" s="341">
        <v>5000</v>
      </c>
      <c r="AK974" s="341">
        <v>5000</v>
      </c>
      <c r="AL974" s="336">
        <v>0.03</v>
      </c>
      <c r="AM974" s="336">
        <v>0</v>
      </c>
      <c r="AN974" s="647" t="s">
        <v>2207</v>
      </c>
      <c r="AO974" s="334" t="s">
        <v>1324</v>
      </c>
      <c r="AP974" s="337" t="s">
        <v>1739</v>
      </c>
      <c r="AQ974" s="343" t="s">
        <v>659</v>
      </c>
      <c r="AR974" s="336">
        <v>6.0000000000000001E-3</v>
      </c>
      <c r="AS974" s="336">
        <v>6.0000000000000001E-3</v>
      </c>
      <c r="AT974" s="336" t="s">
        <v>1418</v>
      </c>
      <c r="AX974" s="192"/>
      <c r="AY974" s="178"/>
      <c r="AZ974" s="178"/>
      <c r="BA974" s="178"/>
      <c r="BB974" s="794"/>
      <c r="BC974" s="178"/>
      <c r="BD974" s="178"/>
      <c r="BE974" s="178"/>
      <c r="BF974" s="178"/>
      <c r="BG974" s="794"/>
      <c r="BH974" s="180"/>
      <c r="BI974" s="193"/>
      <c r="BJ974" s="193"/>
      <c r="BK974" s="193"/>
      <c r="BL974" s="180"/>
      <c r="BM974" s="180"/>
      <c r="BN974" s="180"/>
      <c r="BO974" s="180"/>
      <c r="BP974" s="180"/>
      <c r="BQ974" s="180"/>
      <c r="BR974" s="180"/>
      <c r="BS974" s="180"/>
      <c r="BT974" s="181"/>
      <c r="BU974" s="182"/>
      <c r="BV974" s="183"/>
      <c r="BW974" s="179"/>
    </row>
    <row r="975" spans="2:75" customFormat="1" ht="18.75">
      <c r="B975" s="330" t="s">
        <v>592</v>
      </c>
      <c r="C975" s="331">
        <v>38029012000111</v>
      </c>
      <c r="D975" s="332" t="s">
        <v>14</v>
      </c>
      <c r="E975" s="332" t="s">
        <v>607</v>
      </c>
      <c r="F975" s="332" t="s">
        <v>1418</v>
      </c>
      <c r="G975" s="333" t="s">
        <v>1418</v>
      </c>
      <c r="H975" s="333" t="s">
        <v>34</v>
      </c>
      <c r="I975" s="333" t="s">
        <v>34</v>
      </c>
      <c r="J975" s="333" t="s">
        <v>608</v>
      </c>
      <c r="K975" s="334" t="s">
        <v>48</v>
      </c>
      <c r="L975" s="335" t="s">
        <v>1418</v>
      </c>
      <c r="M975" s="335" t="s">
        <v>1415</v>
      </c>
      <c r="N975" s="334">
        <v>550353</v>
      </c>
      <c r="O975" s="334" t="s">
        <v>1321</v>
      </c>
      <c r="P975" s="338">
        <v>44071</v>
      </c>
      <c r="Q975" s="339">
        <v>43.734402099999997</v>
      </c>
      <c r="R975" s="339">
        <v>50.196405606345408</v>
      </c>
      <c r="S975" s="334">
        <v>32</v>
      </c>
      <c r="T975" s="336">
        <v>4.9474751299525721E-2</v>
      </c>
      <c r="U975" s="647">
        <v>0.48386477181232435</v>
      </c>
      <c r="V975" s="336">
        <v>8.4965805247225079E-2</v>
      </c>
      <c r="W975" s="647">
        <v>0.73119412360609426</v>
      </c>
      <c r="X975" s="336">
        <v>0.36301393457798259</v>
      </c>
      <c r="Y975" s="647">
        <v>2.3551814639192079</v>
      </c>
      <c r="Z975" s="336"/>
      <c r="AA975" s="647"/>
      <c r="AB975" s="336">
        <v>0.26827142564511064</v>
      </c>
      <c r="AC975" s="340">
        <v>-0.11643293006225042</v>
      </c>
      <c r="AD975" s="813">
        <v>38028983000147</v>
      </c>
      <c r="AE975" s="337" t="s">
        <v>1898</v>
      </c>
      <c r="AF975" s="787" t="s">
        <v>1780</v>
      </c>
      <c r="AG975" s="341" t="s">
        <v>719</v>
      </c>
      <c r="AH975" s="341" t="s">
        <v>1742</v>
      </c>
      <c r="AI975" s="341">
        <v>10000</v>
      </c>
      <c r="AJ975" s="341">
        <v>5000</v>
      </c>
      <c r="AK975" s="341">
        <v>10000</v>
      </c>
      <c r="AL975" s="336">
        <v>2.3E-2</v>
      </c>
      <c r="AM975" s="336">
        <v>0.2</v>
      </c>
      <c r="AN975" s="647" t="s">
        <v>666</v>
      </c>
      <c r="AO975" s="334" t="s">
        <v>1324</v>
      </c>
      <c r="AP975" s="337" t="s">
        <v>1739</v>
      </c>
      <c r="AQ975" s="343" t="s">
        <v>659</v>
      </c>
      <c r="AR975" s="336">
        <v>3.7000000000000002E-3</v>
      </c>
      <c r="AS975" s="336">
        <v>3.7000000000000002E-3</v>
      </c>
      <c r="AT975" s="336" t="s">
        <v>1418</v>
      </c>
      <c r="AX975" s="192"/>
      <c r="AY975" s="178"/>
      <c r="AZ975" s="178"/>
      <c r="BA975" s="178"/>
      <c r="BB975" s="794"/>
      <c r="BC975" s="178"/>
      <c r="BD975" s="178"/>
      <c r="BE975" s="178"/>
      <c r="BF975" s="178"/>
      <c r="BG975" s="794"/>
      <c r="BH975" s="180"/>
      <c r="BI975" s="193"/>
      <c r="BJ975" s="193"/>
      <c r="BK975" s="193"/>
      <c r="BL975" s="180"/>
      <c r="BM975" s="180"/>
      <c r="BN975" s="180"/>
      <c r="BO975" s="180"/>
      <c r="BP975" s="180"/>
      <c r="BQ975" s="180"/>
      <c r="BR975" s="180"/>
      <c r="BS975" s="180"/>
      <c r="BT975" s="181"/>
      <c r="BU975" s="182"/>
      <c r="BV975" s="183"/>
      <c r="BW975" s="179"/>
    </row>
    <row r="976" spans="2:75" customFormat="1" ht="18.75">
      <c r="B976" s="330" t="s">
        <v>1700</v>
      </c>
      <c r="C976" s="331">
        <v>40386490000120</v>
      </c>
      <c r="D976" s="332" t="s">
        <v>14</v>
      </c>
      <c r="E976" s="332" t="s">
        <v>614</v>
      </c>
      <c r="F976" s="332" t="s">
        <v>1418</v>
      </c>
      <c r="G976" s="333" t="s">
        <v>1418</v>
      </c>
      <c r="H976" s="333" t="s">
        <v>865</v>
      </c>
      <c r="I976" s="333" t="s">
        <v>34</v>
      </c>
      <c r="J976" s="333" t="s">
        <v>608</v>
      </c>
      <c r="K976" s="334" t="s">
        <v>48</v>
      </c>
      <c r="L976" s="335" t="s">
        <v>1418</v>
      </c>
      <c r="M976" s="335" t="s">
        <v>1418</v>
      </c>
      <c r="N976" s="334">
        <v>595446</v>
      </c>
      <c r="O976" s="334" t="s">
        <v>1321</v>
      </c>
      <c r="P976" s="338">
        <v>44301</v>
      </c>
      <c r="Q976" s="339">
        <v>14.27165042</v>
      </c>
      <c r="R976" s="339">
        <v>8.9003085696015916</v>
      </c>
      <c r="S976" s="334">
        <v>32</v>
      </c>
      <c r="T976" s="336">
        <v>0.24883248475163011</v>
      </c>
      <c r="U976" s="647">
        <v>2.4335902716300342</v>
      </c>
      <c r="V976" s="336">
        <v>0.27530104118331589</v>
      </c>
      <c r="W976" s="647">
        <v>2.3691707852372081</v>
      </c>
      <c r="X976" s="336"/>
      <c r="Y976" s="647"/>
      <c r="Z976" s="336"/>
      <c r="AA976" s="647"/>
      <c r="AB976" s="336">
        <v>0.14981467862791933</v>
      </c>
      <c r="AC976" s="340">
        <v>1.0619760977587129</v>
      </c>
      <c r="AD976" s="813">
        <v>40386431000152</v>
      </c>
      <c r="AE976" s="337" t="s">
        <v>1845</v>
      </c>
      <c r="AF976" s="787" t="s">
        <v>1778</v>
      </c>
      <c r="AG976" s="341" t="s">
        <v>59</v>
      </c>
      <c r="AH976" s="341" t="s">
        <v>1812</v>
      </c>
      <c r="AI976" s="341">
        <v>0</v>
      </c>
      <c r="AJ976" s="341">
        <v>0</v>
      </c>
      <c r="AK976" s="341">
        <v>0</v>
      </c>
      <c r="AL976" s="336">
        <v>0.02</v>
      </c>
      <c r="AM976" s="336">
        <v>0</v>
      </c>
      <c r="AN976" s="647" t="s">
        <v>64</v>
      </c>
      <c r="AO976" s="334" t="s">
        <v>1321</v>
      </c>
      <c r="AP976" s="337" t="s">
        <v>1757</v>
      </c>
      <c r="AQ976" s="343" t="s">
        <v>2202</v>
      </c>
      <c r="AR976" s="336">
        <v>0</v>
      </c>
      <c r="AS976" s="336">
        <v>0</v>
      </c>
      <c r="AT976" s="336" t="s">
        <v>1418</v>
      </c>
      <c r="AX976" s="192"/>
      <c r="AY976" s="178"/>
      <c r="AZ976" s="178"/>
      <c r="BA976" s="178"/>
      <c r="BB976" s="794"/>
      <c r="BC976" s="178"/>
      <c r="BD976" s="178"/>
      <c r="BE976" s="178"/>
      <c r="BF976" s="178"/>
      <c r="BG976" s="794"/>
      <c r="BH976" s="180"/>
      <c r="BI976" s="193"/>
      <c r="BJ976" s="193"/>
      <c r="BK976" s="193"/>
      <c r="BL976" s="180"/>
      <c r="BM976" s="180"/>
      <c r="BN976" s="180"/>
      <c r="BO976" s="180"/>
      <c r="BP976" s="180"/>
      <c r="BQ976" s="180"/>
      <c r="BR976" s="180"/>
      <c r="BS976" s="180"/>
      <c r="BT976" s="181"/>
      <c r="BU976" s="182"/>
      <c r="BV976" s="183"/>
      <c r="BW976" s="179"/>
    </row>
    <row r="977" spans="2:75" customFormat="1" ht="18.75">
      <c r="B977" s="330" t="s">
        <v>385</v>
      </c>
      <c r="C977" s="331">
        <v>12282747000169</v>
      </c>
      <c r="D977" s="332" t="s">
        <v>14</v>
      </c>
      <c r="E977" s="332" t="s">
        <v>614</v>
      </c>
      <c r="F977" s="332" t="s">
        <v>1418</v>
      </c>
      <c r="G977" s="333" t="s">
        <v>1418</v>
      </c>
      <c r="H977" s="333" t="s">
        <v>1338</v>
      </c>
      <c r="I977" s="333" t="s">
        <v>34</v>
      </c>
      <c r="J977" s="333" t="s">
        <v>608</v>
      </c>
      <c r="K977" s="334" t="s">
        <v>48</v>
      </c>
      <c r="L977" s="335" t="s">
        <v>1418</v>
      </c>
      <c r="M977" s="335" t="s">
        <v>34</v>
      </c>
      <c r="N977" s="334">
        <v>257982</v>
      </c>
      <c r="O977" s="334" t="s">
        <v>1321</v>
      </c>
      <c r="P977" s="338">
        <v>40438</v>
      </c>
      <c r="Q977" s="339">
        <v>201.3675878</v>
      </c>
      <c r="R977" s="339">
        <v>256.49903945458169</v>
      </c>
      <c r="S977" s="334">
        <v>32</v>
      </c>
      <c r="T977" s="336">
        <v>-4.8163948926343458E-2</v>
      </c>
      <c r="U977" s="647">
        <v>-0.47104507945346719</v>
      </c>
      <c r="V977" s="336">
        <v>-9.1218726391326665E-2</v>
      </c>
      <c r="W977" s="647">
        <v>-0.78500517362363886</v>
      </c>
      <c r="X977" s="336">
        <v>-0.11610119943949593</v>
      </c>
      <c r="Y977" s="647">
        <v>-0.75324764923024667</v>
      </c>
      <c r="Z977" s="336">
        <v>9.620128322005761E-2</v>
      </c>
      <c r="AA977" s="647">
        <v>0.50412896128152784</v>
      </c>
      <c r="AB977" s="336">
        <v>0.19120762835329672</v>
      </c>
      <c r="AC977" s="340">
        <v>-1.0847901915039515</v>
      </c>
      <c r="AD977" s="813">
        <v>12297830000101</v>
      </c>
      <c r="AE977" s="337" t="s">
        <v>1843</v>
      </c>
      <c r="AF977" s="787" t="s">
        <v>1736</v>
      </c>
      <c r="AG977" s="341" t="s">
        <v>1437</v>
      </c>
      <c r="AH977" s="341" t="s">
        <v>1737</v>
      </c>
      <c r="AI977" s="341">
        <v>50000</v>
      </c>
      <c r="AJ977" s="341">
        <v>10000</v>
      </c>
      <c r="AK977" s="341">
        <v>50000</v>
      </c>
      <c r="AL977" s="336">
        <v>0.02</v>
      </c>
      <c r="AM977" s="336">
        <v>0.2</v>
      </c>
      <c r="AN977" s="647" t="s">
        <v>2166</v>
      </c>
      <c r="AO977" s="334" t="s">
        <v>1324</v>
      </c>
      <c r="AP977" s="337" t="s">
        <v>1739</v>
      </c>
      <c r="AQ977" s="343" t="s">
        <v>665</v>
      </c>
      <c r="AR977" s="336">
        <v>4.6666666666666697E-3</v>
      </c>
      <c r="AS977" s="336">
        <v>4.6666666666666697E-3</v>
      </c>
      <c r="AT977" s="336" t="s">
        <v>1418</v>
      </c>
      <c r="AX977" s="192"/>
      <c r="AY977" s="178"/>
      <c r="AZ977" s="178"/>
      <c r="BA977" s="178"/>
      <c r="BB977" s="794"/>
      <c r="BC977" s="178"/>
      <c r="BD977" s="178"/>
      <c r="BE977" s="178"/>
      <c r="BF977" s="178"/>
      <c r="BG977" s="794"/>
      <c r="BH977" s="180"/>
      <c r="BI977" s="193"/>
      <c r="BJ977" s="193"/>
      <c r="BK977" s="193"/>
      <c r="BL977" s="180"/>
      <c r="BM977" s="180"/>
      <c r="BN977" s="180"/>
      <c r="BO977" s="180"/>
      <c r="BP977" s="180"/>
      <c r="BQ977" s="180"/>
      <c r="BR977" s="180"/>
      <c r="BS977" s="180"/>
      <c r="BT977" s="181"/>
      <c r="BU977" s="182"/>
      <c r="BV977" s="183"/>
      <c r="BW977" s="179"/>
    </row>
    <row r="978" spans="2:75" customFormat="1" ht="18.75">
      <c r="B978" s="330" t="s">
        <v>386</v>
      </c>
      <c r="C978" s="331">
        <v>17164804000129</v>
      </c>
      <c r="D978" s="332" t="s">
        <v>14</v>
      </c>
      <c r="E978" s="332" t="s">
        <v>607</v>
      </c>
      <c r="F978" s="332" t="s">
        <v>1418</v>
      </c>
      <c r="G978" s="333" t="s">
        <v>1418</v>
      </c>
      <c r="H978" s="333" t="s">
        <v>34</v>
      </c>
      <c r="I978" s="333" t="s">
        <v>34</v>
      </c>
      <c r="J978" s="333" t="s">
        <v>608</v>
      </c>
      <c r="K978" s="334" t="s">
        <v>48</v>
      </c>
      <c r="L978" s="335" t="s">
        <v>1418</v>
      </c>
      <c r="M978" s="335" t="s">
        <v>34</v>
      </c>
      <c r="N978" s="334">
        <v>321771</v>
      </c>
      <c r="O978" s="334" t="s">
        <v>1321</v>
      </c>
      <c r="P978" s="338">
        <v>41248</v>
      </c>
      <c r="Q978" s="339">
        <v>72.806720999999996</v>
      </c>
      <c r="R978" s="339">
        <v>72.412555308000009</v>
      </c>
      <c r="S978" s="334">
        <v>32</v>
      </c>
      <c r="T978" s="336">
        <v>2.8750748899342149E-4</v>
      </c>
      <c r="U978" s="647">
        <v>2.8118331452324013E-3</v>
      </c>
      <c r="V978" s="336">
        <v>-4.6364059808454372E-2</v>
      </c>
      <c r="W978" s="647">
        <v>-0.3989973140349955</v>
      </c>
      <c r="X978" s="336">
        <v>-0.1066530165538363</v>
      </c>
      <c r="Y978" s="647">
        <v>-0.69194921663455788</v>
      </c>
      <c r="Z978" s="336">
        <v>-7.1734036023920478E-3</v>
      </c>
      <c r="AA978" s="647">
        <v>-3.7591187829114983E-2</v>
      </c>
      <c r="AB978" s="336">
        <v>0.21891261914550061</v>
      </c>
      <c r="AC978" s="340">
        <v>-0.7426044868042414</v>
      </c>
      <c r="AD978" s="813">
        <v>0</v>
      </c>
      <c r="AE978" s="337" t="s">
        <v>1843</v>
      </c>
      <c r="AF978" s="787" t="s">
        <v>1736</v>
      </c>
      <c r="AG978" s="341" t="s">
        <v>1437</v>
      </c>
      <c r="AH978" s="341" t="s">
        <v>1742</v>
      </c>
      <c r="AI978" s="341">
        <v>50000</v>
      </c>
      <c r="AJ978" s="341">
        <v>10000</v>
      </c>
      <c r="AK978" s="341">
        <v>50000</v>
      </c>
      <c r="AL978" s="336">
        <v>0.02</v>
      </c>
      <c r="AM978" s="336">
        <v>0.2</v>
      </c>
      <c r="AN978" s="647" t="s">
        <v>666</v>
      </c>
      <c r="AO978" s="334" t="s">
        <v>1324</v>
      </c>
      <c r="AP978" s="337" t="s">
        <v>1739</v>
      </c>
      <c r="AQ978" s="343" t="s">
        <v>665</v>
      </c>
      <c r="AR978" s="336">
        <v>4.7999999999999996E-3</v>
      </c>
      <c r="AS978" s="336">
        <v>4.7999999999999996E-3</v>
      </c>
      <c r="AT978" s="336" t="s">
        <v>1418</v>
      </c>
      <c r="AW978" s="192"/>
      <c r="AX978" s="192"/>
      <c r="AY978" s="178"/>
      <c r="AZ978" s="178"/>
      <c r="BA978" s="178"/>
      <c r="BB978" s="794"/>
      <c r="BC978" s="178"/>
      <c r="BD978" s="178"/>
      <c r="BE978" s="178"/>
      <c r="BF978" s="178"/>
      <c r="BG978" s="794"/>
      <c r="BH978" s="180"/>
      <c r="BI978" s="193"/>
      <c r="BJ978" s="193"/>
      <c r="BK978" s="193"/>
      <c r="BL978" s="212"/>
      <c r="BM978" s="180"/>
      <c r="BN978" s="180"/>
      <c r="BO978" s="180"/>
      <c r="BP978" s="180"/>
      <c r="BQ978" s="180"/>
      <c r="BR978" s="180"/>
      <c r="BS978" s="180"/>
      <c r="BT978" s="181"/>
      <c r="BU978" s="182"/>
      <c r="BV978" s="183"/>
      <c r="BW978" s="179"/>
    </row>
    <row r="979" spans="2:75" customFormat="1" ht="18.75">
      <c r="B979" s="330" t="s">
        <v>389</v>
      </c>
      <c r="C979" s="331">
        <v>17301119000105</v>
      </c>
      <c r="D979" s="332" t="s">
        <v>14</v>
      </c>
      <c r="E979" s="332" t="s">
        <v>607</v>
      </c>
      <c r="F979" s="332" t="s">
        <v>1418</v>
      </c>
      <c r="G979" s="333" t="s">
        <v>1418</v>
      </c>
      <c r="H979" s="333" t="s">
        <v>34</v>
      </c>
      <c r="I979" s="333" t="s">
        <v>34</v>
      </c>
      <c r="J979" s="333" t="s">
        <v>608</v>
      </c>
      <c r="K979" s="334" t="s">
        <v>48</v>
      </c>
      <c r="L979" s="335" t="s">
        <v>1418</v>
      </c>
      <c r="M979" s="335" t="s">
        <v>34</v>
      </c>
      <c r="N979" s="334">
        <v>329169</v>
      </c>
      <c r="O979" s="334" t="s">
        <v>1321</v>
      </c>
      <c r="P979" s="338">
        <v>41338</v>
      </c>
      <c r="Q979" s="339">
        <v>0</v>
      </c>
      <c r="R979" s="339">
        <v>0</v>
      </c>
      <c r="S979" s="334">
        <v>32</v>
      </c>
      <c r="T979" s="336"/>
      <c r="U979" s="647"/>
      <c r="V979" s="336"/>
      <c r="W979" s="647"/>
      <c r="X979" s="336"/>
      <c r="Y979" s="647"/>
      <c r="Z979" s="336"/>
      <c r="AA979" s="647"/>
      <c r="AB979" s="336"/>
      <c r="AC979" s="340"/>
      <c r="AD979" s="813">
        <v>17301225000180</v>
      </c>
      <c r="AE979" s="337" t="s">
        <v>2639</v>
      </c>
      <c r="AF979" s="787" t="s">
        <v>1736</v>
      </c>
      <c r="AG979" s="341" t="s">
        <v>1437</v>
      </c>
      <c r="AH979" s="341" t="s">
        <v>1737</v>
      </c>
      <c r="AI979" s="341">
        <v>30000</v>
      </c>
      <c r="AJ979" s="341">
        <v>5000</v>
      </c>
      <c r="AK979" s="341">
        <v>30000</v>
      </c>
      <c r="AL979" s="336">
        <v>1.8500000000000003E-2</v>
      </c>
      <c r="AM979" s="336">
        <v>0.15</v>
      </c>
      <c r="AN979" s="647" t="s">
        <v>2243</v>
      </c>
      <c r="AO979" s="334" t="s">
        <v>1324</v>
      </c>
      <c r="AP979" s="337" t="s">
        <v>1739</v>
      </c>
      <c r="AQ979" s="343" t="s">
        <v>659</v>
      </c>
      <c r="AR979" s="336">
        <v>4.9333333333333304E-3</v>
      </c>
      <c r="AS979" s="336">
        <v>4.9333333333333304E-3</v>
      </c>
      <c r="AT979" s="336" t="s">
        <v>1418</v>
      </c>
      <c r="AX979" s="192"/>
      <c r="AY979" s="178"/>
      <c r="AZ979" s="178"/>
      <c r="BA979" s="178"/>
      <c r="BB979" s="794"/>
      <c r="BC979" s="178"/>
      <c r="BD979" s="178"/>
      <c r="BE979" s="178"/>
      <c r="BF979" s="178"/>
      <c r="BG979" s="794"/>
      <c r="BH979" s="180"/>
      <c r="BI979" s="193"/>
      <c r="BJ979" s="193"/>
      <c r="BK979" s="193"/>
      <c r="BL979" s="180"/>
      <c r="BM979" s="180"/>
      <c r="BN979" s="180"/>
      <c r="BO979" s="180"/>
      <c r="BP979" s="180"/>
      <c r="BQ979" s="180"/>
      <c r="BR979" s="180"/>
      <c r="BS979" s="180"/>
      <c r="BT979" s="181"/>
      <c r="BU979" s="182"/>
      <c r="BV979" s="183"/>
      <c r="BW979" s="179"/>
    </row>
    <row r="980" spans="2:75" customFormat="1" ht="18.75">
      <c r="B980" s="330" t="s">
        <v>593</v>
      </c>
      <c r="C980" s="331">
        <v>35847495000173</v>
      </c>
      <c r="D980" s="332" t="s">
        <v>14</v>
      </c>
      <c r="E980" s="332" t="s">
        <v>607</v>
      </c>
      <c r="F980" s="332" t="s">
        <v>1418</v>
      </c>
      <c r="G980" s="333" t="s">
        <v>1418</v>
      </c>
      <c r="H980" s="333" t="s">
        <v>34</v>
      </c>
      <c r="I980" s="333" t="s">
        <v>34</v>
      </c>
      <c r="J980" s="333" t="s">
        <v>608</v>
      </c>
      <c r="K980" s="334" t="s">
        <v>48</v>
      </c>
      <c r="L980" s="335" t="s">
        <v>1418</v>
      </c>
      <c r="M980" s="335" t="s">
        <v>34</v>
      </c>
      <c r="N980" s="334">
        <v>541771</v>
      </c>
      <c r="O980" s="334" t="s">
        <v>1321</v>
      </c>
      <c r="P980" s="338">
        <v>44015</v>
      </c>
      <c r="Q980" s="339">
        <v>1.9085368700000001</v>
      </c>
      <c r="R980" s="339">
        <v>1.8105507922764221</v>
      </c>
      <c r="S980" s="334">
        <v>32</v>
      </c>
      <c r="T980" s="336">
        <v>3.6121441684888955E-2</v>
      </c>
      <c r="U980" s="647">
        <v>0.35326894384123003</v>
      </c>
      <c r="V980" s="336">
        <v>1.981965531550034E-2</v>
      </c>
      <c r="W980" s="647">
        <v>0.17056291594512296</v>
      </c>
      <c r="X980" s="336">
        <v>-3.9145309597418687E-2</v>
      </c>
      <c r="Y980" s="647">
        <v>-0.25396905953596116</v>
      </c>
      <c r="Z980" s="336"/>
      <c r="AA980" s="647"/>
      <c r="AB980" s="336">
        <v>0.21437100422369579</v>
      </c>
      <c r="AC980" s="340">
        <v>-0.44960268027194522</v>
      </c>
      <c r="AD980" s="813">
        <v>0</v>
      </c>
      <c r="AE980" s="337" t="s">
        <v>1770</v>
      </c>
      <c r="AF980" s="787" t="s">
        <v>1780</v>
      </c>
      <c r="AG980" s="341" t="s">
        <v>719</v>
      </c>
      <c r="AH980" s="341" t="s">
        <v>1742</v>
      </c>
      <c r="AI980" s="341">
        <v>1000</v>
      </c>
      <c r="AJ980" s="341">
        <v>1000</v>
      </c>
      <c r="AK980" s="341">
        <v>1000</v>
      </c>
      <c r="AL980" s="336">
        <v>1.4999999999999999E-2</v>
      </c>
      <c r="AM980" s="336">
        <v>0.2</v>
      </c>
      <c r="AN980" s="647" t="s">
        <v>666</v>
      </c>
      <c r="AO980" s="334" t="s">
        <v>1324</v>
      </c>
      <c r="AP980" s="337" t="s">
        <v>1739</v>
      </c>
      <c r="AQ980" s="343" t="s">
        <v>665</v>
      </c>
      <c r="AR980" s="336">
        <v>5.0000000000000001E-3</v>
      </c>
      <c r="AS980" s="336">
        <v>5.0000000000000001E-3</v>
      </c>
      <c r="AT980" s="336" t="s">
        <v>1418</v>
      </c>
      <c r="AX980" s="192"/>
      <c r="AY980" s="178"/>
      <c r="AZ980" s="178"/>
      <c r="BA980" s="178"/>
      <c r="BB980" s="794"/>
      <c r="BC980" s="178"/>
      <c r="BD980" s="178"/>
      <c r="BE980" s="178"/>
      <c r="BF980" s="178"/>
      <c r="BG980" s="794"/>
      <c r="BH980" s="180"/>
      <c r="BI980" s="193"/>
      <c r="BJ980" s="193"/>
      <c r="BK980" s="193"/>
      <c r="BL980" s="180"/>
      <c r="BM980" s="180"/>
      <c r="BN980" s="180"/>
      <c r="BO980" s="180"/>
      <c r="BP980" s="180"/>
      <c r="BQ980" s="180"/>
      <c r="BR980" s="180"/>
      <c r="BS980" s="180"/>
      <c r="BT980" s="181"/>
      <c r="BU980" s="182"/>
      <c r="BV980" s="183"/>
      <c r="BW980" s="179"/>
    </row>
    <row r="981" spans="2:75" customFormat="1" ht="18.75">
      <c r="B981" s="330" t="s">
        <v>594</v>
      </c>
      <c r="C981" s="331">
        <v>34525068000106</v>
      </c>
      <c r="D981" s="332" t="s">
        <v>14</v>
      </c>
      <c r="E981" s="332" t="s">
        <v>607</v>
      </c>
      <c r="F981" s="332" t="s">
        <v>1418</v>
      </c>
      <c r="G981" s="333" t="s">
        <v>1418</v>
      </c>
      <c r="H981" s="333" t="s">
        <v>34</v>
      </c>
      <c r="I981" s="333" t="s">
        <v>34</v>
      </c>
      <c r="J981" s="333" t="s">
        <v>608</v>
      </c>
      <c r="K981" s="334" t="s">
        <v>48</v>
      </c>
      <c r="L981" s="335" t="s">
        <v>1418</v>
      </c>
      <c r="M981" s="335" t="s">
        <v>34</v>
      </c>
      <c r="N981" s="334">
        <v>520470</v>
      </c>
      <c r="O981" s="334" t="s">
        <v>1321</v>
      </c>
      <c r="P981" s="338">
        <v>43831</v>
      </c>
      <c r="Q981" s="339">
        <v>390.78586788000001</v>
      </c>
      <c r="R981" s="339">
        <v>361.19515013401588</v>
      </c>
      <c r="S981" s="334">
        <v>32</v>
      </c>
      <c r="T981" s="336">
        <v>1.8165874923955938E-2</v>
      </c>
      <c r="U981" s="647">
        <v>0.17766288245971287</v>
      </c>
      <c r="V981" s="336">
        <v>1.6278741188404888E-2</v>
      </c>
      <c r="W981" s="647">
        <v>0.14009070898618808</v>
      </c>
      <c r="X981" s="336">
        <v>0.2340265585876169</v>
      </c>
      <c r="Y981" s="647">
        <v>1.5183301806062062</v>
      </c>
      <c r="Z981" s="336"/>
      <c r="AA981" s="647"/>
      <c r="AB981" s="336">
        <v>0.26373330086586094</v>
      </c>
      <c r="AC981" s="340">
        <v>-0.37887779764861729</v>
      </c>
      <c r="AD981" s="813">
        <v>35587562000168</v>
      </c>
      <c r="AE981" s="337" t="s">
        <v>1770</v>
      </c>
      <c r="AF981" s="787" t="s">
        <v>1780</v>
      </c>
      <c r="AG981" s="341" t="s">
        <v>719</v>
      </c>
      <c r="AH981" s="341" t="s">
        <v>1742</v>
      </c>
      <c r="AI981" s="341">
        <v>1000</v>
      </c>
      <c r="AJ981" s="341">
        <v>1000</v>
      </c>
      <c r="AK981" s="341">
        <v>1000</v>
      </c>
      <c r="AL981" s="336">
        <v>0.02</v>
      </c>
      <c r="AM981" s="336">
        <v>0.2</v>
      </c>
      <c r="AN981" s="647" t="s">
        <v>2147</v>
      </c>
      <c r="AO981" s="334" t="s">
        <v>1324</v>
      </c>
      <c r="AP981" s="337" t="s">
        <v>1739</v>
      </c>
      <c r="AQ981" s="343" t="s">
        <v>659</v>
      </c>
      <c r="AR981" s="336">
        <v>6.6666666666666697E-3</v>
      </c>
      <c r="AS981" s="336">
        <v>6.6666666666666697E-3</v>
      </c>
      <c r="AT981" s="336" t="s">
        <v>1418</v>
      </c>
      <c r="AX981" s="192"/>
      <c r="AY981" s="178"/>
      <c r="AZ981" s="178"/>
      <c r="BA981" s="178"/>
      <c r="BB981" s="794"/>
      <c r="BC981" s="178"/>
      <c r="BD981" s="178"/>
      <c r="BE981" s="178"/>
      <c r="BF981" s="178"/>
      <c r="BG981" s="794"/>
      <c r="BH981" s="180"/>
      <c r="BI981" s="193"/>
      <c r="BJ981" s="193"/>
      <c r="BK981" s="193"/>
      <c r="BL981" s="180"/>
      <c r="BM981" s="180"/>
      <c r="BN981" s="180"/>
      <c r="BO981" s="180"/>
      <c r="BP981" s="180"/>
      <c r="BQ981" s="180"/>
      <c r="BR981" s="180"/>
      <c r="BS981" s="180"/>
      <c r="BT981" s="181"/>
      <c r="BU981" s="182"/>
      <c r="BV981" s="183"/>
      <c r="BW981" s="179"/>
    </row>
    <row r="982" spans="2:75" customFormat="1" ht="18.75">
      <c r="B982" s="330" t="s">
        <v>393</v>
      </c>
      <c r="C982" s="331">
        <v>39669100000140</v>
      </c>
      <c r="D982" s="332" t="s">
        <v>14</v>
      </c>
      <c r="E982" s="332" t="s">
        <v>607</v>
      </c>
      <c r="F982" s="332" t="s">
        <v>1418</v>
      </c>
      <c r="G982" s="333" t="s">
        <v>1418</v>
      </c>
      <c r="H982" s="333" t="s">
        <v>34</v>
      </c>
      <c r="I982" s="333" t="s">
        <v>34</v>
      </c>
      <c r="J982" s="333" t="s">
        <v>608</v>
      </c>
      <c r="K982" s="334" t="s">
        <v>48</v>
      </c>
      <c r="L982" s="335" t="s">
        <v>1418</v>
      </c>
      <c r="M982" s="335" t="s">
        <v>34</v>
      </c>
      <c r="N982" s="334">
        <v>573541</v>
      </c>
      <c r="O982" s="334" t="s">
        <v>1321</v>
      </c>
      <c r="P982" s="338">
        <v>44230</v>
      </c>
      <c r="Q982" s="339">
        <v>19.414633729999998</v>
      </c>
      <c r="R982" s="339">
        <v>19.671555323574292</v>
      </c>
      <c r="S982" s="334">
        <v>32</v>
      </c>
      <c r="T982" s="336">
        <v>-0.20928545691753331</v>
      </c>
      <c r="U982" s="647">
        <v>-2.0468189772590337</v>
      </c>
      <c r="V982" s="336">
        <v>-0.27022655964246423</v>
      </c>
      <c r="W982" s="647">
        <v>-2.3255010869130164</v>
      </c>
      <c r="X982" s="336"/>
      <c r="Y982" s="647"/>
      <c r="Z982" s="336"/>
      <c r="AA982" s="647"/>
      <c r="AB982" s="336">
        <v>0.25699973899840267</v>
      </c>
      <c r="AC982" s="340">
        <v>-1.5036123948434377</v>
      </c>
      <c r="AD982" s="813">
        <v>0</v>
      </c>
      <c r="AE982" s="337" t="s">
        <v>1770</v>
      </c>
      <c r="AF982" s="787" t="s">
        <v>1771</v>
      </c>
      <c r="AG982" s="341" t="s">
        <v>719</v>
      </c>
      <c r="AH982" s="341" t="s">
        <v>1742</v>
      </c>
      <c r="AI982" s="341">
        <v>1000</v>
      </c>
      <c r="AJ982" s="341">
        <v>1000</v>
      </c>
      <c r="AK982" s="341">
        <v>1000</v>
      </c>
      <c r="AL982" s="336">
        <v>0.02</v>
      </c>
      <c r="AM982" s="336">
        <v>0.2</v>
      </c>
      <c r="AN982" s="647" t="s">
        <v>666</v>
      </c>
      <c r="AO982" s="334" t="s">
        <v>1324</v>
      </c>
      <c r="AP982" s="337" t="s">
        <v>1739</v>
      </c>
      <c r="AQ982" s="343" t="s">
        <v>694</v>
      </c>
      <c r="AR982" s="336">
        <v>6.6660000000000001E-3</v>
      </c>
      <c r="AS982" s="336">
        <v>6.6660000000000001E-3</v>
      </c>
      <c r="AT982" s="336" t="s">
        <v>1418</v>
      </c>
      <c r="AW982" s="192"/>
      <c r="AX982" s="192"/>
      <c r="AY982" s="178"/>
      <c r="AZ982" s="178"/>
      <c r="BA982" s="178"/>
      <c r="BB982" s="794"/>
      <c r="BC982" s="178"/>
      <c r="BD982" s="178"/>
      <c r="BE982" s="178"/>
      <c r="BF982" s="178"/>
      <c r="BG982" s="794"/>
      <c r="BH982" s="180"/>
      <c r="BI982" s="193"/>
      <c r="BJ982" s="193"/>
      <c r="BK982" s="193"/>
      <c r="BL982" s="212"/>
      <c r="BM982" s="180"/>
      <c r="BN982" s="180"/>
      <c r="BO982" s="180"/>
      <c r="BP982" s="180"/>
      <c r="BQ982" s="180"/>
      <c r="BR982" s="180"/>
      <c r="BS982" s="180"/>
      <c r="BT982" s="181"/>
      <c r="BU982" s="182"/>
      <c r="BV982" s="183"/>
      <c r="BW982" s="179"/>
    </row>
    <row r="983" spans="2:75" customFormat="1" ht="18.75">
      <c r="B983" s="330" t="s">
        <v>595</v>
      </c>
      <c r="C983" s="331">
        <v>41922414000155</v>
      </c>
      <c r="D983" s="332" t="s">
        <v>14</v>
      </c>
      <c r="E983" s="332" t="s">
        <v>607</v>
      </c>
      <c r="F983" s="332" t="s">
        <v>1418</v>
      </c>
      <c r="G983" s="333" t="s">
        <v>1418</v>
      </c>
      <c r="H983" s="333" t="s">
        <v>34</v>
      </c>
      <c r="I983" s="333" t="s">
        <v>34</v>
      </c>
      <c r="J983" s="333" t="s">
        <v>608</v>
      </c>
      <c r="K983" s="334" t="s">
        <v>48</v>
      </c>
      <c r="L983" s="335" t="s">
        <v>1418</v>
      </c>
      <c r="M983" s="335" t="s">
        <v>34</v>
      </c>
      <c r="N983" s="334">
        <v>596388</v>
      </c>
      <c r="O983" s="334" t="s">
        <v>1321</v>
      </c>
      <c r="P983" s="338">
        <v>44360</v>
      </c>
      <c r="Q983" s="339">
        <v>5.1713009200000002</v>
      </c>
      <c r="R983" s="339">
        <v>4.4160461911952202</v>
      </c>
      <c r="S983" s="334">
        <v>32</v>
      </c>
      <c r="T983" s="336">
        <v>0.17272428584689514</v>
      </c>
      <c r="U983" s="647">
        <v>1.6892494648791854</v>
      </c>
      <c r="V983" s="336">
        <v>0.16877200089689559</v>
      </c>
      <c r="W983" s="647">
        <v>1.4524089417616959</v>
      </c>
      <c r="X983" s="336"/>
      <c r="Y983" s="647"/>
      <c r="Z983" s="336"/>
      <c r="AA983" s="647"/>
      <c r="AB983" s="336">
        <v>0.21611209816603749</v>
      </c>
      <c r="AC983" s="340">
        <v>0.24325601368898614</v>
      </c>
      <c r="AD983" s="813">
        <v>41902964000102</v>
      </c>
      <c r="AE983" s="337" t="s">
        <v>2063</v>
      </c>
      <c r="AF983" s="787" t="s">
        <v>1780</v>
      </c>
      <c r="AG983" s="341" t="s">
        <v>719</v>
      </c>
      <c r="AH983" s="341" t="s">
        <v>1742</v>
      </c>
      <c r="AI983" s="341">
        <v>5000</v>
      </c>
      <c r="AJ983" s="341">
        <v>500</v>
      </c>
      <c r="AK983" s="341">
        <v>2500</v>
      </c>
      <c r="AL983" s="336">
        <v>1.89E-2</v>
      </c>
      <c r="AM983" s="336">
        <v>0</v>
      </c>
      <c r="AN983" s="647" t="s">
        <v>666</v>
      </c>
      <c r="AO983" s="334" t="s">
        <v>1324</v>
      </c>
      <c r="AP983" s="337" t="s">
        <v>1739</v>
      </c>
      <c r="AQ983" s="343" t="s">
        <v>659</v>
      </c>
      <c r="AR983" s="336">
        <v>6.2993700000000003E-3</v>
      </c>
      <c r="AS983" s="336">
        <v>6.2993700000000003E-3</v>
      </c>
      <c r="AT983" s="336" t="s">
        <v>1418</v>
      </c>
      <c r="AW983" s="192"/>
      <c r="AX983" s="192"/>
      <c r="AY983" s="178"/>
      <c r="AZ983" s="178"/>
      <c r="BA983" s="178"/>
      <c r="BB983" s="794"/>
      <c r="BC983" s="178"/>
      <c r="BD983" s="178"/>
      <c r="BE983" s="178"/>
      <c r="BF983" s="178"/>
      <c r="BG983" s="794"/>
      <c r="BH983" s="180"/>
      <c r="BI983" s="193"/>
      <c r="BJ983" s="193"/>
      <c r="BK983" s="193"/>
      <c r="BL983" s="212"/>
      <c r="BM983" s="180"/>
      <c r="BN983" s="180"/>
      <c r="BO983" s="180"/>
      <c r="BP983" s="180"/>
      <c r="BQ983" s="180"/>
      <c r="BR983" s="180"/>
      <c r="BS983" s="180"/>
      <c r="BT983" s="181"/>
      <c r="BU983" s="182"/>
      <c r="BV983" s="183"/>
      <c r="BW983" s="179"/>
    </row>
    <row r="984" spans="2:75" customFormat="1" ht="18.75">
      <c r="B984" s="330" t="s">
        <v>540</v>
      </c>
      <c r="C984" s="331">
        <v>41922498000127</v>
      </c>
      <c r="D984" s="332" t="s">
        <v>14</v>
      </c>
      <c r="E984" s="332" t="s">
        <v>614</v>
      </c>
      <c r="F984" s="332" t="s">
        <v>1418</v>
      </c>
      <c r="G984" s="333" t="s">
        <v>1418</v>
      </c>
      <c r="H984" s="333" t="s">
        <v>865</v>
      </c>
      <c r="I984" s="333" t="s">
        <v>34</v>
      </c>
      <c r="J984" s="333" t="s">
        <v>608</v>
      </c>
      <c r="K984" s="334" t="s">
        <v>48</v>
      </c>
      <c r="L984" s="335" t="s">
        <v>1418</v>
      </c>
      <c r="M984" s="335" t="s">
        <v>34</v>
      </c>
      <c r="N984" s="334">
        <v>597236</v>
      </c>
      <c r="O984" s="334" t="s">
        <v>1321</v>
      </c>
      <c r="P984" s="338">
        <v>44377</v>
      </c>
      <c r="Q984" s="339">
        <v>0</v>
      </c>
      <c r="R984" s="339">
        <v>0</v>
      </c>
      <c r="S984" s="334">
        <v>32</v>
      </c>
      <c r="T984" s="336"/>
      <c r="U984" s="647"/>
      <c r="V984" s="336"/>
      <c r="W984" s="647"/>
      <c r="X984" s="336"/>
      <c r="Y984" s="647"/>
      <c r="Z984" s="336"/>
      <c r="AA984" s="647"/>
      <c r="AB984" s="336"/>
      <c r="AC984" s="340"/>
      <c r="AD984" s="813">
        <v>41902620000101</v>
      </c>
      <c r="AE984" s="337" t="s">
        <v>2063</v>
      </c>
      <c r="AF984" s="787" t="s">
        <v>1780</v>
      </c>
      <c r="AG984" s="341" t="s">
        <v>719</v>
      </c>
      <c r="AH984" s="341" t="s">
        <v>1737</v>
      </c>
      <c r="AI984" s="341">
        <v>5000</v>
      </c>
      <c r="AJ984" s="341">
        <v>500</v>
      </c>
      <c r="AK984" s="341">
        <v>2500</v>
      </c>
      <c r="AL984" s="336">
        <v>1.89E-2</v>
      </c>
      <c r="AM984" s="336">
        <v>0.2</v>
      </c>
      <c r="AN984" s="647" t="s">
        <v>2166</v>
      </c>
      <c r="AO984" s="334" t="s">
        <v>1324</v>
      </c>
      <c r="AP984" s="337" t="s">
        <v>1757</v>
      </c>
      <c r="AQ984" s="343" t="s">
        <v>674</v>
      </c>
      <c r="AR984" s="336">
        <v>6.2993700000000003E-3</v>
      </c>
      <c r="AS984" s="336">
        <v>6.2993700000000003E-3</v>
      </c>
      <c r="AT984" s="336" t="s">
        <v>1418</v>
      </c>
      <c r="AX984" s="192"/>
      <c r="AY984" s="178"/>
      <c r="AZ984" s="178"/>
      <c r="BA984" s="178"/>
      <c r="BB984" s="794"/>
      <c r="BC984" s="178"/>
      <c r="BD984" s="178"/>
      <c r="BE984" s="178"/>
      <c r="BF984" s="178"/>
      <c r="BG984" s="794"/>
      <c r="BH984" s="180"/>
      <c r="BI984" s="193"/>
      <c r="BJ984" s="193"/>
      <c r="BK984" s="193"/>
      <c r="BL984" s="180"/>
      <c r="BM984" s="180"/>
      <c r="BN984" s="180"/>
      <c r="BO984" s="180"/>
      <c r="BP984" s="180"/>
      <c r="BQ984" s="180"/>
      <c r="BR984" s="180"/>
      <c r="BS984" s="180"/>
      <c r="BT984" s="181"/>
      <c r="BU984" s="182"/>
      <c r="BV984" s="183"/>
      <c r="BW984" s="179"/>
    </row>
    <row r="985" spans="2:75" customFormat="1" ht="18.75">
      <c r="B985" s="330" t="s">
        <v>1212</v>
      </c>
      <c r="C985" s="331">
        <v>36499392000122</v>
      </c>
      <c r="D985" s="332" t="s">
        <v>14</v>
      </c>
      <c r="E985" s="332" t="s">
        <v>607</v>
      </c>
      <c r="F985" s="332" t="s">
        <v>1418</v>
      </c>
      <c r="G985" s="333" t="s">
        <v>1418</v>
      </c>
      <c r="H985" s="333" t="s">
        <v>34</v>
      </c>
      <c r="I985" s="333" t="s">
        <v>34</v>
      </c>
      <c r="J985" s="333" t="s">
        <v>690</v>
      </c>
      <c r="K985" s="334" t="s">
        <v>1418</v>
      </c>
      <c r="L985" s="335" t="s">
        <v>1418</v>
      </c>
      <c r="M985" s="335" t="s">
        <v>1415</v>
      </c>
      <c r="N985" s="334">
        <v>532479</v>
      </c>
      <c r="O985" s="334" t="s">
        <v>1321</v>
      </c>
      <c r="P985" s="338">
        <v>43916</v>
      </c>
      <c r="Q985" s="339">
        <v>9.4921493100000003</v>
      </c>
      <c r="R985" s="339">
        <v>12.691588752369478</v>
      </c>
      <c r="S985" s="334">
        <v>32</v>
      </c>
      <c r="T985" s="336">
        <v>-0.45271331568304851</v>
      </c>
      <c r="U985" s="647">
        <v>-4.4275518205885138</v>
      </c>
      <c r="V985" s="336">
        <v>-0.4999543595505177</v>
      </c>
      <c r="W985" s="647">
        <v>-4.3024801414040148</v>
      </c>
      <c r="X985" s="336">
        <v>-0.43711559903635711</v>
      </c>
      <c r="Y985" s="647">
        <v>-2.835942255597395</v>
      </c>
      <c r="Z985" s="336"/>
      <c r="AA985" s="647"/>
      <c r="AB985" s="336">
        <v>0.34243484329756319</v>
      </c>
      <c r="AC985" s="340">
        <v>-1.799337319193782</v>
      </c>
      <c r="AD985" s="813">
        <v>0</v>
      </c>
      <c r="AE985" s="337" t="s">
        <v>1930</v>
      </c>
      <c r="AF985" s="787" t="s">
        <v>1752</v>
      </c>
      <c r="AG985" s="341" t="s">
        <v>741</v>
      </c>
      <c r="AH985" s="341" t="s">
        <v>1742</v>
      </c>
      <c r="AI985" s="341">
        <v>1000</v>
      </c>
      <c r="AJ985" s="341">
        <v>1000</v>
      </c>
      <c r="AK985" s="341">
        <v>1000</v>
      </c>
      <c r="AL985" s="336">
        <v>0.01</v>
      </c>
      <c r="AM985" s="336">
        <v>0</v>
      </c>
      <c r="AN985" s="647" t="s">
        <v>2147</v>
      </c>
      <c r="AO985" s="334" t="s">
        <v>1324</v>
      </c>
      <c r="AP985" s="337" t="s">
        <v>1739</v>
      </c>
      <c r="AQ985" s="343" t="s">
        <v>659</v>
      </c>
      <c r="AR985" s="336">
        <v>3.4995E-3</v>
      </c>
      <c r="AS985" s="336">
        <v>3.4995E-3</v>
      </c>
      <c r="AT985" s="336" t="s">
        <v>1418</v>
      </c>
      <c r="AW985" s="192"/>
      <c r="AX985" s="192"/>
      <c r="AY985" s="178"/>
      <c r="AZ985" s="178"/>
      <c r="BA985" s="178"/>
      <c r="BB985" s="794"/>
      <c r="BC985" s="178"/>
      <c r="BD985" s="178"/>
      <c r="BE985" s="178"/>
      <c r="BF985" s="178"/>
      <c r="BG985" s="794"/>
      <c r="BH985" s="180"/>
      <c r="BI985" s="193"/>
      <c r="BJ985" s="193"/>
      <c r="BK985" s="193"/>
      <c r="BL985" s="212"/>
      <c r="BM985" s="180"/>
      <c r="BN985" s="180"/>
      <c r="BO985" s="180"/>
      <c r="BP985" s="180"/>
      <c r="BQ985" s="180"/>
      <c r="BR985" s="180"/>
      <c r="BS985" s="180"/>
      <c r="BT985" s="181"/>
      <c r="BU985" s="182"/>
      <c r="BV985" s="183"/>
      <c r="BW985" s="179"/>
    </row>
    <row r="986" spans="2:75" customFormat="1" ht="18.75">
      <c r="B986" s="330" t="s">
        <v>397</v>
      </c>
      <c r="C986" s="331">
        <v>34713026000107</v>
      </c>
      <c r="D986" s="332" t="s">
        <v>14</v>
      </c>
      <c r="E986" s="332" t="s">
        <v>607</v>
      </c>
      <c r="F986" s="332" t="s">
        <v>1418</v>
      </c>
      <c r="G986" s="333" t="s">
        <v>1418</v>
      </c>
      <c r="H986" s="333" t="s">
        <v>34</v>
      </c>
      <c r="I986" s="333" t="s">
        <v>34</v>
      </c>
      <c r="J986" s="333" t="s">
        <v>608</v>
      </c>
      <c r="K986" s="334" t="s">
        <v>48</v>
      </c>
      <c r="L986" s="335" t="s">
        <v>1418</v>
      </c>
      <c r="M986" s="335" t="s">
        <v>34</v>
      </c>
      <c r="N986" s="334">
        <v>511765</v>
      </c>
      <c r="O986" s="334" t="s">
        <v>1321</v>
      </c>
      <c r="P986" s="338">
        <v>43734</v>
      </c>
      <c r="Q986" s="339">
        <v>189.77682634000001</v>
      </c>
      <c r="R986" s="339">
        <v>109.51438869467744</v>
      </c>
      <c r="S986" s="334">
        <v>32</v>
      </c>
      <c r="T986" s="336">
        <v>0.17564754967195384</v>
      </c>
      <c r="U986" s="647">
        <v>1.7178390857768413</v>
      </c>
      <c r="V986" s="336">
        <v>0.26487268976801759</v>
      </c>
      <c r="W986" s="647">
        <v>2.2794270436039885</v>
      </c>
      <c r="X986" s="336">
        <v>0.39885804520449275</v>
      </c>
      <c r="Y986" s="647">
        <v>2.5877328259939638</v>
      </c>
      <c r="Z986" s="336">
        <v>0.23731674706748307</v>
      </c>
      <c r="AA986" s="647">
        <v>1.2436242136206472</v>
      </c>
      <c r="AB986" s="336">
        <v>0.23177011446288193</v>
      </c>
      <c r="AC986" s="340">
        <v>0.64145999463949388</v>
      </c>
      <c r="AD986" s="813">
        <v>36771013000101</v>
      </c>
      <c r="AE986" s="337" t="s">
        <v>1930</v>
      </c>
      <c r="AF986" s="787" t="s">
        <v>1752</v>
      </c>
      <c r="AG986" s="341" t="s">
        <v>741</v>
      </c>
      <c r="AH986" s="341" t="s">
        <v>1742</v>
      </c>
      <c r="AI986" s="341">
        <v>1000</v>
      </c>
      <c r="AJ986" s="341">
        <v>1000</v>
      </c>
      <c r="AK986" s="341">
        <v>1000</v>
      </c>
      <c r="AL986" s="336">
        <v>0.02</v>
      </c>
      <c r="AM986" s="336">
        <v>0.2</v>
      </c>
      <c r="AN986" s="647" t="s">
        <v>34</v>
      </c>
      <c r="AO986" s="334" t="s">
        <v>1324</v>
      </c>
      <c r="AP986" s="337" t="s">
        <v>1739</v>
      </c>
      <c r="AQ986" s="343" t="s">
        <v>659</v>
      </c>
      <c r="AR986" s="336">
        <v>4.6666666666666697E-3</v>
      </c>
      <c r="AS986" s="336">
        <v>4.6666666666666697E-3</v>
      </c>
      <c r="AT986" s="336" t="s">
        <v>1418</v>
      </c>
      <c r="AW986" s="192"/>
      <c r="AX986" s="192"/>
      <c r="AY986" s="178"/>
      <c r="AZ986" s="178"/>
      <c r="BA986" s="178"/>
      <c r="BB986" s="794"/>
      <c r="BC986" s="178"/>
      <c r="BD986" s="178"/>
      <c r="BE986" s="178"/>
      <c r="BF986" s="178"/>
      <c r="BG986" s="794"/>
      <c r="BH986" s="180"/>
      <c r="BI986" s="193"/>
      <c r="BJ986" s="193"/>
      <c r="BK986" s="193"/>
      <c r="BL986" s="212"/>
      <c r="BM986" s="180"/>
      <c r="BN986" s="180"/>
      <c r="BO986" s="180"/>
      <c r="BP986" s="180"/>
      <c r="BQ986" s="180"/>
      <c r="BR986" s="180"/>
      <c r="BS986" s="180"/>
      <c r="BT986" s="181"/>
      <c r="BU986" s="182"/>
      <c r="BV986" s="183"/>
      <c r="BW986" s="179"/>
    </row>
    <row r="987" spans="2:75" customFormat="1" ht="18.75">
      <c r="B987" s="330" t="s">
        <v>1214</v>
      </c>
      <c r="C987" s="331">
        <v>38028896000190</v>
      </c>
      <c r="D987" s="332" t="s">
        <v>14</v>
      </c>
      <c r="E987" s="332" t="s">
        <v>614</v>
      </c>
      <c r="F987" s="332" t="s">
        <v>1418</v>
      </c>
      <c r="G987" s="333" t="s">
        <v>1418</v>
      </c>
      <c r="H987" s="333" t="s">
        <v>1338</v>
      </c>
      <c r="I987" s="333" t="s">
        <v>34</v>
      </c>
      <c r="J987" s="333" t="s">
        <v>608</v>
      </c>
      <c r="K987" s="334" t="s">
        <v>48</v>
      </c>
      <c r="L987" s="335" t="s">
        <v>1418</v>
      </c>
      <c r="M987" s="335" t="s">
        <v>34</v>
      </c>
      <c r="N987" s="334">
        <v>564427</v>
      </c>
      <c r="O987" s="334" t="s">
        <v>1321</v>
      </c>
      <c r="P987" s="338">
        <v>44078</v>
      </c>
      <c r="Q987" s="339">
        <v>28.34186206</v>
      </c>
      <c r="R987" s="339">
        <v>24.849161270441765</v>
      </c>
      <c r="S987" s="334">
        <v>32</v>
      </c>
      <c r="T987" s="336">
        <v>0.16568633284272916</v>
      </c>
      <c r="U987" s="647">
        <v>1.6204180420839527</v>
      </c>
      <c r="V987" s="336">
        <v>0.17761053037746799</v>
      </c>
      <c r="W987" s="647">
        <v>1.5284710799207977</v>
      </c>
      <c r="X987" s="336">
        <v>0.13042980000000148</v>
      </c>
      <c r="Y987" s="647">
        <v>0.84620951991776339</v>
      </c>
      <c r="Z987" s="336"/>
      <c r="AA987" s="647"/>
      <c r="AB987" s="336">
        <v>0.21620056603179094</v>
      </c>
      <c r="AC987" s="340">
        <v>0.28403763282181099</v>
      </c>
      <c r="AD987" s="813">
        <v>38028868000172</v>
      </c>
      <c r="AE987" s="337" t="s">
        <v>2045</v>
      </c>
      <c r="AF987" s="787" t="s">
        <v>1780</v>
      </c>
      <c r="AG987" s="341" t="s">
        <v>719</v>
      </c>
      <c r="AH987" s="341" t="s">
        <v>1742</v>
      </c>
      <c r="AI987" s="341">
        <v>1000</v>
      </c>
      <c r="AJ987" s="341">
        <v>1000</v>
      </c>
      <c r="AK987" s="341">
        <v>1000</v>
      </c>
      <c r="AL987" s="336">
        <v>0.02</v>
      </c>
      <c r="AM987" s="336">
        <v>0.2</v>
      </c>
      <c r="AN987" s="647" t="s">
        <v>2147</v>
      </c>
      <c r="AO987" s="334" t="s">
        <v>1324</v>
      </c>
      <c r="AP987" s="337" t="s">
        <v>1739</v>
      </c>
      <c r="AQ987" s="343" t="s">
        <v>659</v>
      </c>
      <c r="AR987" s="336">
        <v>5.3333333333333297E-3</v>
      </c>
      <c r="AS987" s="336">
        <v>5.3333333333333297E-3</v>
      </c>
      <c r="AT987" s="336" t="s">
        <v>1418</v>
      </c>
      <c r="AW987" s="192"/>
      <c r="AX987" s="192"/>
      <c r="AY987" s="178"/>
      <c r="AZ987" s="178"/>
      <c r="BA987" s="178"/>
      <c r="BB987" s="794"/>
      <c r="BC987" s="178"/>
      <c r="BD987" s="178"/>
      <c r="BE987" s="178"/>
      <c r="BF987" s="178"/>
      <c r="BG987" s="794"/>
      <c r="BH987" s="180"/>
      <c r="BI987" s="193"/>
      <c r="BJ987" s="193"/>
      <c r="BK987" s="193"/>
      <c r="BL987" s="212"/>
      <c r="BM987" s="180"/>
      <c r="BN987" s="180"/>
      <c r="BO987" s="180"/>
      <c r="BP987" s="180"/>
      <c r="BQ987" s="180"/>
      <c r="BR987" s="180"/>
      <c r="BS987" s="180"/>
      <c r="BT987" s="181"/>
      <c r="BU987" s="182"/>
      <c r="BV987" s="183"/>
      <c r="BW987" s="179"/>
    </row>
    <row r="988" spans="2:75" customFormat="1" ht="18.75">
      <c r="B988" s="330" t="s">
        <v>398</v>
      </c>
      <c r="C988" s="331">
        <v>28703554000174</v>
      </c>
      <c r="D988" s="332" t="s">
        <v>14</v>
      </c>
      <c r="E988" s="332" t="s">
        <v>614</v>
      </c>
      <c r="F988" s="332" t="s">
        <v>1418</v>
      </c>
      <c r="G988" s="333" t="s">
        <v>1418</v>
      </c>
      <c r="H988" s="333" t="s">
        <v>1338</v>
      </c>
      <c r="I988" s="333" t="s">
        <v>34</v>
      </c>
      <c r="J988" s="333" t="s">
        <v>608</v>
      </c>
      <c r="K988" s="334" t="s">
        <v>48</v>
      </c>
      <c r="L988" s="335" t="s">
        <v>1418</v>
      </c>
      <c r="M988" s="335" t="s">
        <v>34</v>
      </c>
      <c r="N988" s="334">
        <v>455962</v>
      </c>
      <c r="O988" s="334" t="s">
        <v>1324</v>
      </c>
      <c r="P988" s="338">
        <v>43096</v>
      </c>
      <c r="Q988" s="339">
        <v>0</v>
      </c>
      <c r="R988" s="339">
        <v>0</v>
      </c>
      <c r="S988" s="334">
        <v>32</v>
      </c>
      <c r="T988" s="336"/>
      <c r="U988" s="647"/>
      <c r="V988" s="336"/>
      <c r="W988" s="647"/>
      <c r="X988" s="336"/>
      <c r="Y988" s="647"/>
      <c r="Z988" s="336"/>
      <c r="AA988" s="647"/>
      <c r="AB988" s="336"/>
      <c r="AC988" s="340"/>
      <c r="AD988" s="813">
        <v>33600915000197</v>
      </c>
      <c r="AE988" s="337" t="s">
        <v>1911</v>
      </c>
      <c r="AF988" s="787" t="s">
        <v>1755</v>
      </c>
      <c r="AG988" s="341" t="s">
        <v>1436</v>
      </c>
      <c r="AH988" s="341" t="s">
        <v>1737</v>
      </c>
      <c r="AI988" s="341">
        <v>30000</v>
      </c>
      <c r="AJ988" s="341">
        <v>10000</v>
      </c>
      <c r="AK988" s="341">
        <v>30000</v>
      </c>
      <c r="AL988" s="336">
        <v>0.02</v>
      </c>
      <c r="AM988" s="336">
        <v>0</v>
      </c>
      <c r="AN988" s="647" t="s">
        <v>34</v>
      </c>
      <c r="AO988" s="334" t="s">
        <v>1324</v>
      </c>
      <c r="AP988" s="337" t="s">
        <v>1739</v>
      </c>
      <c r="AQ988" s="343" t="s">
        <v>659</v>
      </c>
      <c r="AR988" s="336">
        <v>6.6666666666666697E-3</v>
      </c>
      <c r="AS988" s="336">
        <v>6.6666666666666697E-3</v>
      </c>
      <c r="AT988" s="336" t="s">
        <v>1418</v>
      </c>
      <c r="AX988" s="192"/>
      <c r="AY988" s="178"/>
      <c r="AZ988" s="178"/>
      <c r="BA988" s="178"/>
      <c r="BB988" s="794"/>
      <c r="BC988" s="178"/>
      <c r="BD988" s="178"/>
      <c r="BE988" s="178"/>
      <c r="BF988" s="178"/>
      <c r="BG988" s="794"/>
      <c r="BH988" s="180"/>
      <c r="BI988" s="193"/>
      <c r="BJ988" s="193"/>
      <c r="BK988" s="193"/>
      <c r="BL988" s="180"/>
      <c r="BM988" s="180"/>
      <c r="BN988" s="180"/>
      <c r="BO988" s="180"/>
      <c r="BP988" s="180"/>
      <c r="BQ988" s="180"/>
      <c r="BR988" s="180"/>
      <c r="BS988" s="180"/>
      <c r="BT988" s="181"/>
      <c r="BU988" s="182"/>
      <c r="BV988" s="183"/>
      <c r="BW988" s="179"/>
    </row>
    <row r="989" spans="2:75" customFormat="1" ht="18.75">
      <c r="B989" s="330" t="s">
        <v>1215</v>
      </c>
      <c r="C989" s="331">
        <v>34096113000154</v>
      </c>
      <c r="D989" s="332" t="s">
        <v>14</v>
      </c>
      <c r="E989" s="332" t="s">
        <v>614</v>
      </c>
      <c r="F989" s="332" t="s">
        <v>1418</v>
      </c>
      <c r="G989" s="333" t="s">
        <v>1418</v>
      </c>
      <c r="H989" s="333" t="s">
        <v>1338</v>
      </c>
      <c r="I989" s="333" t="s">
        <v>34</v>
      </c>
      <c r="J989" s="333" t="s">
        <v>608</v>
      </c>
      <c r="K989" s="334" t="s">
        <v>48</v>
      </c>
      <c r="L989" s="335" t="s">
        <v>1418</v>
      </c>
      <c r="M989" s="335" t="s">
        <v>34</v>
      </c>
      <c r="N989" s="334">
        <v>505013</v>
      </c>
      <c r="O989" s="334" t="s">
        <v>1321</v>
      </c>
      <c r="P989" s="338">
        <v>43660</v>
      </c>
      <c r="Q989" s="339">
        <v>63.40001814</v>
      </c>
      <c r="R989" s="339">
        <v>68.925109550996041</v>
      </c>
      <c r="S989" s="334">
        <v>32</v>
      </c>
      <c r="T989" s="336">
        <v>9.7875088378456709E-2</v>
      </c>
      <c r="U989" s="647">
        <v>0.95722173554022538</v>
      </c>
      <c r="V989" s="336">
        <v>0.10330231486777852</v>
      </c>
      <c r="W989" s="647">
        <v>0.88899346468199347</v>
      </c>
      <c r="X989" s="336">
        <v>4.5811847009790796E-2</v>
      </c>
      <c r="Y989" s="647">
        <v>0.29722058198893697</v>
      </c>
      <c r="Z989" s="336">
        <v>2.5655981014448326E-2</v>
      </c>
      <c r="AA989" s="647">
        <v>0.13444647125845988</v>
      </c>
      <c r="AB989" s="336">
        <v>0.27404926572846999</v>
      </c>
      <c r="AC989" s="340">
        <v>-4.7068611860702728E-2</v>
      </c>
      <c r="AD989" s="813">
        <v>33600915000197</v>
      </c>
      <c r="AE989" s="337" t="s">
        <v>1911</v>
      </c>
      <c r="AF989" s="787" t="s">
        <v>1755</v>
      </c>
      <c r="AG989" s="341" t="s">
        <v>1436</v>
      </c>
      <c r="AH989" s="341" t="s">
        <v>1737</v>
      </c>
      <c r="AI989" s="341">
        <v>30000</v>
      </c>
      <c r="AJ989" s="341">
        <v>10000</v>
      </c>
      <c r="AK989" s="341">
        <v>30000</v>
      </c>
      <c r="AL989" s="336">
        <v>1.9199999999999998E-2</v>
      </c>
      <c r="AM989" s="336">
        <v>0.2</v>
      </c>
      <c r="AN989" s="647" t="s">
        <v>34</v>
      </c>
      <c r="AO989" s="334" t="s">
        <v>1324</v>
      </c>
      <c r="AP989" s="337" t="s">
        <v>1739</v>
      </c>
      <c r="AQ989" s="343" t="s">
        <v>659</v>
      </c>
      <c r="AR989" s="336">
        <v>6.4000000000000003E-3</v>
      </c>
      <c r="AS989" s="336">
        <v>6.4000000000000003E-3</v>
      </c>
      <c r="AT989" s="336" t="s">
        <v>1418</v>
      </c>
      <c r="AX989" s="192"/>
      <c r="AY989" s="178"/>
      <c r="AZ989" s="178"/>
      <c r="BA989" s="178"/>
      <c r="BB989" s="794"/>
      <c r="BC989" s="178"/>
      <c r="BD989" s="178"/>
      <c r="BE989" s="178"/>
      <c r="BF989" s="178"/>
      <c r="BG989" s="794"/>
      <c r="BH989" s="180"/>
      <c r="BI989" s="193"/>
      <c r="BJ989" s="193"/>
      <c r="BK989" s="193"/>
      <c r="BL989" s="180"/>
      <c r="BM989" s="180"/>
      <c r="BN989" s="180"/>
      <c r="BO989" s="180"/>
      <c r="BP989" s="180"/>
      <c r="BQ989" s="180"/>
      <c r="BR989" s="180"/>
      <c r="BS989" s="180"/>
      <c r="BT989" s="181"/>
      <c r="BU989" s="182"/>
      <c r="BV989" s="183"/>
      <c r="BW989" s="179"/>
    </row>
    <row r="990" spans="2:75" customFormat="1" ht="18.75">
      <c r="B990" s="330" t="s">
        <v>1216</v>
      </c>
      <c r="C990" s="331">
        <v>34096196000181</v>
      </c>
      <c r="D990" s="332" t="s">
        <v>14</v>
      </c>
      <c r="E990" s="332" t="s">
        <v>614</v>
      </c>
      <c r="F990" s="332" t="s">
        <v>1418</v>
      </c>
      <c r="G990" s="333" t="s">
        <v>1418</v>
      </c>
      <c r="H990" s="333" t="s">
        <v>1338</v>
      </c>
      <c r="I990" s="333" t="s">
        <v>34</v>
      </c>
      <c r="J990" s="333" t="s">
        <v>608</v>
      </c>
      <c r="K990" s="334" t="s">
        <v>48</v>
      </c>
      <c r="L990" s="335" t="s">
        <v>1418</v>
      </c>
      <c r="M990" s="335" t="s">
        <v>34</v>
      </c>
      <c r="N990" s="334">
        <v>503401</v>
      </c>
      <c r="O990" s="334" t="s">
        <v>1324</v>
      </c>
      <c r="P990" s="338">
        <v>43677</v>
      </c>
      <c r="Q990" s="339">
        <v>0</v>
      </c>
      <c r="R990" s="339">
        <v>0</v>
      </c>
      <c r="S990" s="334">
        <v>32</v>
      </c>
      <c r="T990" s="336"/>
      <c r="U990" s="647"/>
      <c r="V990" s="336"/>
      <c r="W990" s="647"/>
      <c r="X990" s="336"/>
      <c r="Y990" s="647"/>
      <c r="Z990" s="336"/>
      <c r="AA990" s="647"/>
      <c r="AB990" s="336"/>
      <c r="AC990" s="340"/>
      <c r="AD990" s="813">
        <v>33589828000186</v>
      </c>
      <c r="AE990" s="337" t="s">
        <v>1911</v>
      </c>
      <c r="AF990" s="787" t="s">
        <v>1755</v>
      </c>
      <c r="AG990" s="341" t="s">
        <v>1436</v>
      </c>
      <c r="AH990" s="341" t="s">
        <v>1742</v>
      </c>
      <c r="AI990" s="341">
        <v>10000</v>
      </c>
      <c r="AJ990" s="341">
        <v>5000</v>
      </c>
      <c r="AK990" s="341">
        <v>10000</v>
      </c>
      <c r="AL990" s="336">
        <v>1.9199999999999998E-2</v>
      </c>
      <c r="AM990" s="336">
        <v>0.2</v>
      </c>
      <c r="AN990" s="647" t="s">
        <v>34</v>
      </c>
      <c r="AO990" s="334" t="s">
        <v>1324</v>
      </c>
      <c r="AP990" s="337" t="s">
        <v>1757</v>
      </c>
      <c r="AQ990" s="343" t="s">
        <v>668</v>
      </c>
      <c r="AR990" s="336">
        <v>6.4000000000000003E-3</v>
      </c>
      <c r="AS990" s="336">
        <v>6.4000000000000003E-3</v>
      </c>
      <c r="AT990" s="336" t="s">
        <v>1418</v>
      </c>
      <c r="AX990" s="192"/>
      <c r="AY990" s="178"/>
      <c r="AZ990" s="178"/>
      <c r="BA990" s="178"/>
      <c r="BB990" s="794"/>
      <c r="BC990" s="178"/>
      <c r="BD990" s="178"/>
      <c r="BE990" s="178"/>
      <c r="BF990" s="178"/>
      <c r="BG990" s="794"/>
      <c r="BH990" s="180"/>
      <c r="BI990" s="193"/>
      <c r="BJ990" s="193"/>
      <c r="BK990" s="193"/>
      <c r="BL990" s="180"/>
      <c r="BM990" s="180"/>
      <c r="BN990" s="180"/>
      <c r="BO990" s="180"/>
      <c r="BP990" s="180"/>
      <c r="BQ990" s="180"/>
      <c r="BR990" s="180"/>
      <c r="BS990" s="180"/>
      <c r="BT990" s="181"/>
      <c r="BU990" s="182"/>
      <c r="BV990" s="183"/>
      <c r="BW990" s="179"/>
    </row>
    <row r="991" spans="2:75" customFormat="1" ht="18.75">
      <c r="B991" s="330" t="s">
        <v>1217</v>
      </c>
      <c r="C991" s="331">
        <v>9141867000131</v>
      </c>
      <c r="D991" s="332" t="s">
        <v>14</v>
      </c>
      <c r="E991" s="332" t="s">
        <v>614</v>
      </c>
      <c r="F991" s="332" t="s">
        <v>1418</v>
      </c>
      <c r="G991" s="333" t="s">
        <v>1418</v>
      </c>
      <c r="H991" s="333" t="s">
        <v>1338</v>
      </c>
      <c r="I991" s="333" t="s">
        <v>34</v>
      </c>
      <c r="J991" s="333" t="s">
        <v>608</v>
      </c>
      <c r="K991" s="334" t="s">
        <v>48</v>
      </c>
      <c r="L991" s="335" t="s">
        <v>1418</v>
      </c>
      <c r="M991" s="335" t="s">
        <v>34</v>
      </c>
      <c r="N991" s="334">
        <v>378631</v>
      </c>
      <c r="O991" s="334" t="s">
        <v>1324</v>
      </c>
      <c r="P991" s="338">
        <v>39375</v>
      </c>
      <c r="Q991" s="339">
        <v>181.43124399999999</v>
      </c>
      <c r="R991" s="339">
        <v>219.98573919123501</v>
      </c>
      <c r="S991" s="334">
        <v>32</v>
      </c>
      <c r="T991" s="336">
        <v>9.9212551628358847E-2</v>
      </c>
      <c r="U991" s="647">
        <v>0.97030217219170734</v>
      </c>
      <c r="V991" s="336">
        <v>0.10493863722819419</v>
      </c>
      <c r="W991" s="647">
        <v>0.90307523900025966</v>
      </c>
      <c r="X991" s="336">
        <v>8.274156033932778E-2</v>
      </c>
      <c r="Y991" s="647">
        <v>0.53681517607163709</v>
      </c>
      <c r="Z991" s="336">
        <v>6.982656696221512E-2</v>
      </c>
      <c r="AA991" s="647">
        <v>0.3659160615559976</v>
      </c>
      <c r="AB991" s="336">
        <v>0.27439763034359155</v>
      </c>
      <c r="AC991" s="340">
        <v>-4.1045529966003622E-2</v>
      </c>
      <c r="AD991" s="813">
        <v>33589828000186</v>
      </c>
      <c r="AE991" s="337" t="s">
        <v>1911</v>
      </c>
      <c r="AF991" s="787" t="s">
        <v>1755</v>
      </c>
      <c r="AG991" s="341" t="s">
        <v>1436</v>
      </c>
      <c r="AH991" s="341" t="s">
        <v>1742</v>
      </c>
      <c r="AI991" s="341">
        <v>10000</v>
      </c>
      <c r="AJ991" s="341">
        <v>5000</v>
      </c>
      <c r="AK991" s="341">
        <v>5000</v>
      </c>
      <c r="AL991" s="336">
        <v>0.02</v>
      </c>
      <c r="AM991" s="336">
        <v>0.2</v>
      </c>
      <c r="AN991" s="647" t="s">
        <v>34</v>
      </c>
      <c r="AO991" s="334" t="s">
        <v>1324</v>
      </c>
      <c r="AP991" s="337" t="s">
        <v>1757</v>
      </c>
      <c r="AQ991" s="343" t="s">
        <v>674</v>
      </c>
      <c r="AR991" s="336">
        <v>6.6666666666666697E-3</v>
      </c>
      <c r="AS991" s="336">
        <v>6.6666666666666697E-3</v>
      </c>
      <c r="AT991" s="336" t="s">
        <v>1418</v>
      </c>
      <c r="AX991" s="192"/>
      <c r="AY991" s="178"/>
      <c r="AZ991" s="178"/>
      <c r="BA991" s="178"/>
      <c r="BB991" s="794"/>
      <c r="BC991" s="178"/>
      <c r="BD991" s="178"/>
      <c r="BE991" s="178"/>
      <c r="BF991" s="178"/>
      <c r="BG991" s="794"/>
      <c r="BH991" s="180"/>
      <c r="BI991" s="193"/>
      <c r="BJ991" s="193"/>
      <c r="BK991" s="193"/>
      <c r="BL991" s="180"/>
      <c r="BM991" s="180"/>
      <c r="BN991" s="180"/>
      <c r="BO991" s="180"/>
      <c r="BP991" s="180"/>
      <c r="BQ991" s="180"/>
      <c r="BR991" s="180"/>
      <c r="BS991" s="180"/>
      <c r="BT991" s="181"/>
      <c r="BU991" s="182"/>
      <c r="BV991" s="183"/>
      <c r="BW991" s="179"/>
    </row>
    <row r="992" spans="2:75" customFormat="1" ht="18.75">
      <c r="B992" s="330" t="s">
        <v>1218</v>
      </c>
      <c r="C992" s="331">
        <v>34270970000129</v>
      </c>
      <c r="D992" s="332" t="s">
        <v>14</v>
      </c>
      <c r="E992" s="332" t="s">
        <v>614</v>
      </c>
      <c r="F992" s="332" t="s">
        <v>1418</v>
      </c>
      <c r="G992" s="333" t="s">
        <v>1418</v>
      </c>
      <c r="H992" s="333" t="s">
        <v>1338</v>
      </c>
      <c r="I992" s="333" t="s">
        <v>34</v>
      </c>
      <c r="J992" s="333" t="s">
        <v>608</v>
      </c>
      <c r="K992" s="334" t="s">
        <v>48</v>
      </c>
      <c r="L992" s="335" t="s">
        <v>1418</v>
      </c>
      <c r="M992" s="335" t="s">
        <v>34</v>
      </c>
      <c r="N992" s="334">
        <v>504122</v>
      </c>
      <c r="O992" s="334" t="s">
        <v>1321</v>
      </c>
      <c r="P992" s="338">
        <v>43692</v>
      </c>
      <c r="Q992" s="339">
        <v>8.2770811500000008</v>
      </c>
      <c r="R992" s="339">
        <v>10.19010853486056</v>
      </c>
      <c r="S992" s="334">
        <v>32</v>
      </c>
      <c r="T992" s="336">
        <v>9.9752280978915531E-2</v>
      </c>
      <c r="U992" s="647">
        <v>0.97558074383053084</v>
      </c>
      <c r="V992" s="336">
        <v>0.10370336388643975</v>
      </c>
      <c r="W992" s="647">
        <v>0.89244479059916471</v>
      </c>
      <c r="X992" s="336">
        <v>4.9523972324228227E-2</v>
      </c>
      <c r="Y992" s="647">
        <v>0.32130430963556866</v>
      </c>
      <c r="Z992" s="336">
        <v>3.7106050488305398E-2</v>
      </c>
      <c r="AA992" s="647">
        <v>0.19444891028261407</v>
      </c>
      <c r="AB992" s="336">
        <v>0.27118978764559182</v>
      </c>
      <c r="AC992" s="340">
        <v>-4.6086062491984353E-2</v>
      </c>
      <c r="AD992" s="813">
        <v>34096196000181</v>
      </c>
      <c r="AE992" s="337" t="s">
        <v>1808</v>
      </c>
      <c r="AF992" s="787" t="s">
        <v>1755</v>
      </c>
      <c r="AG992" s="341" t="s">
        <v>1436</v>
      </c>
      <c r="AH992" s="341" t="s">
        <v>1742</v>
      </c>
      <c r="AI992" s="341">
        <v>100</v>
      </c>
      <c r="AJ992" s="341">
        <v>100</v>
      </c>
      <c r="AK992" s="341">
        <v>100</v>
      </c>
      <c r="AL992" s="336">
        <v>0</v>
      </c>
      <c r="AM992" s="336">
        <v>0</v>
      </c>
      <c r="AN992" s="647" t="s">
        <v>34</v>
      </c>
      <c r="AO992" s="334" t="s">
        <v>1324</v>
      </c>
      <c r="AP992" s="337" t="s">
        <v>1757</v>
      </c>
      <c r="AQ992" s="343" t="s">
        <v>668</v>
      </c>
      <c r="AR992" s="336">
        <v>7.6800000000000002E-3</v>
      </c>
      <c r="AS992" s="336">
        <v>7.6800000000000002E-3</v>
      </c>
      <c r="AT992" s="336" t="s">
        <v>1418</v>
      </c>
      <c r="AX992" s="192"/>
      <c r="AY992" s="178"/>
      <c r="AZ992" s="178"/>
      <c r="BA992" s="178"/>
      <c r="BB992" s="794"/>
      <c r="BC992" s="178"/>
      <c r="BD992" s="178"/>
      <c r="BE992" s="178"/>
      <c r="BF992" s="178"/>
      <c r="BG992" s="794"/>
      <c r="BH992" s="180"/>
      <c r="BI992" s="193"/>
      <c r="BJ992" s="193"/>
      <c r="BK992" s="193"/>
      <c r="BL992" s="180"/>
      <c r="BM992" s="180"/>
      <c r="BN992" s="180"/>
      <c r="BO992" s="180"/>
      <c r="BP992" s="180"/>
      <c r="BQ992" s="180"/>
      <c r="BR992" s="180"/>
      <c r="BS992" s="180"/>
      <c r="BT992" s="181"/>
      <c r="BU992" s="182"/>
      <c r="BV992" s="183"/>
      <c r="BW992" s="179"/>
    </row>
    <row r="993" spans="2:75" customFormat="1" ht="18.75">
      <c r="B993" s="330" t="s">
        <v>403</v>
      </c>
      <c r="C993" s="331">
        <v>32041875000128</v>
      </c>
      <c r="D993" s="332" t="s">
        <v>14</v>
      </c>
      <c r="E993" s="332" t="s">
        <v>614</v>
      </c>
      <c r="F993" s="332" t="s">
        <v>1418</v>
      </c>
      <c r="G993" s="333" t="s">
        <v>1418</v>
      </c>
      <c r="H993" s="333" t="s">
        <v>1338</v>
      </c>
      <c r="I993" s="333" t="s">
        <v>34</v>
      </c>
      <c r="J993" s="333" t="s">
        <v>608</v>
      </c>
      <c r="K993" s="334" t="s">
        <v>48</v>
      </c>
      <c r="L993" s="335" t="s">
        <v>1418</v>
      </c>
      <c r="M993" s="335" t="s">
        <v>34</v>
      </c>
      <c r="N993" s="334">
        <v>485225</v>
      </c>
      <c r="O993" s="334" t="s">
        <v>1321</v>
      </c>
      <c r="P993" s="338">
        <v>43483</v>
      </c>
      <c r="Q993" s="339">
        <v>46.980453509999997</v>
      </c>
      <c r="R993" s="339">
        <v>58.428137851440034</v>
      </c>
      <c r="S993" s="334">
        <v>32</v>
      </c>
      <c r="T993" s="336">
        <v>0.22634517220776385</v>
      </c>
      <c r="U993" s="647">
        <v>2.2136635804004698</v>
      </c>
      <c r="V993" s="336">
        <v>0.1009895956479705</v>
      </c>
      <c r="W993" s="647">
        <v>0.86909079091630548</v>
      </c>
      <c r="X993" s="336">
        <v>0.1032354664420172</v>
      </c>
      <c r="Y993" s="647">
        <v>0.66977664994031083</v>
      </c>
      <c r="Z993" s="336">
        <v>9.3710784273373537E-2</v>
      </c>
      <c r="AA993" s="647">
        <v>0.49107786045377083</v>
      </c>
      <c r="AB993" s="336">
        <v>0.25245973965680374</v>
      </c>
      <c r="AC993" s="340">
        <v>-6.0254509331947669E-2</v>
      </c>
      <c r="AD993" s="813">
        <v>31493876000140</v>
      </c>
      <c r="AE993" s="337" t="s">
        <v>1808</v>
      </c>
      <c r="AF993" s="787" t="s">
        <v>1755</v>
      </c>
      <c r="AG993" s="341" t="s">
        <v>1436</v>
      </c>
      <c r="AH993" s="341" t="s">
        <v>1737</v>
      </c>
      <c r="AI993" s="341">
        <v>30000</v>
      </c>
      <c r="AJ993" s="341">
        <v>30000</v>
      </c>
      <c r="AK993" s="341">
        <v>30000</v>
      </c>
      <c r="AL993" s="336">
        <v>0</v>
      </c>
      <c r="AM993" s="336">
        <v>0</v>
      </c>
      <c r="AN993" s="647" t="s">
        <v>34</v>
      </c>
      <c r="AO993" s="334" t="s">
        <v>1324</v>
      </c>
      <c r="AP993" s="337" t="s">
        <v>1739</v>
      </c>
      <c r="AQ993" s="343" t="s">
        <v>659</v>
      </c>
      <c r="AR993" s="336">
        <v>5.0000000000000001E-3</v>
      </c>
      <c r="AS993" s="336">
        <v>5.0000000000000001E-3</v>
      </c>
      <c r="AT993" s="336" t="s">
        <v>1418</v>
      </c>
      <c r="AX993" s="192"/>
      <c r="AY993" s="178"/>
      <c r="AZ993" s="178"/>
      <c r="BA993" s="178"/>
      <c r="BB993" s="794"/>
      <c r="BC993" s="178"/>
      <c r="BD993" s="178"/>
      <c r="BE993" s="178"/>
      <c r="BF993" s="178"/>
      <c r="BG993" s="794"/>
      <c r="BH993" s="180"/>
      <c r="BI993" s="193"/>
      <c r="BJ993" s="193"/>
      <c r="BK993" s="193"/>
      <c r="BL993" s="180"/>
      <c r="BM993" s="180"/>
      <c r="BN993" s="180"/>
      <c r="BO993" s="180"/>
      <c r="BP993" s="180"/>
      <c r="BQ993" s="180"/>
      <c r="BR993" s="180"/>
      <c r="BS993" s="180"/>
      <c r="BT993" s="181"/>
      <c r="BU993" s="182"/>
      <c r="BV993" s="183"/>
      <c r="BW993" s="179"/>
    </row>
    <row r="994" spans="2:75" customFormat="1" ht="18.75">
      <c r="B994" s="330" t="s">
        <v>404</v>
      </c>
      <c r="C994" s="331">
        <v>31493876000140</v>
      </c>
      <c r="D994" s="332" t="s">
        <v>14</v>
      </c>
      <c r="E994" s="332" t="s">
        <v>607</v>
      </c>
      <c r="F994" s="332" t="s">
        <v>1418</v>
      </c>
      <c r="G994" s="333" t="s">
        <v>1418</v>
      </c>
      <c r="H994" s="333" t="s">
        <v>34</v>
      </c>
      <c r="I994" s="333" t="s">
        <v>34</v>
      </c>
      <c r="J994" s="333" t="s">
        <v>608</v>
      </c>
      <c r="K994" s="334" t="s">
        <v>48</v>
      </c>
      <c r="L994" s="335" t="s">
        <v>1418</v>
      </c>
      <c r="M994" s="335" t="s">
        <v>34</v>
      </c>
      <c r="N994" s="334">
        <v>478857</v>
      </c>
      <c r="O994" s="334" t="s">
        <v>1324</v>
      </c>
      <c r="P994" s="338">
        <v>43386</v>
      </c>
      <c r="Q994" s="339">
        <v>468.30584353</v>
      </c>
      <c r="R994" s="339">
        <v>560.93180021784849</v>
      </c>
      <c r="S994" s="334">
        <v>32</v>
      </c>
      <c r="T994" s="336">
        <v>0.24147460740738702</v>
      </c>
      <c r="U994" s="647">
        <v>2.3616299777694083</v>
      </c>
      <c r="V994" s="336">
        <v>0.11253974033879377</v>
      </c>
      <c r="W994" s="647">
        <v>0.96848840034466932</v>
      </c>
      <c r="X994" s="336">
        <v>0.11460623113904789</v>
      </c>
      <c r="Y994" s="647">
        <v>0.74354851292999624</v>
      </c>
      <c r="Z994" s="336">
        <v>9.6859834644938747E-2</v>
      </c>
      <c r="AA994" s="647">
        <v>0.50758000512068713</v>
      </c>
      <c r="AB994" s="336">
        <v>0.25400397581172574</v>
      </c>
      <c r="AC994" s="340">
        <v>-1.4415888714209847E-2</v>
      </c>
      <c r="AD994" s="813">
        <v>31493903000185</v>
      </c>
      <c r="AE994" s="337" t="s">
        <v>1980</v>
      </c>
      <c r="AF994" s="787" t="s">
        <v>1755</v>
      </c>
      <c r="AG994" s="341" t="s">
        <v>1436</v>
      </c>
      <c r="AH994" s="341" t="s">
        <v>1737</v>
      </c>
      <c r="AI994" s="341">
        <v>30000</v>
      </c>
      <c r="AJ994" s="341">
        <v>0</v>
      </c>
      <c r="AK994" s="341">
        <v>30000</v>
      </c>
      <c r="AL994" s="336">
        <v>0</v>
      </c>
      <c r="AM994" s="336">
        <v>0.2</v>
      </c>
      <c r="AN994" s="647" t="s">
        <v>2152</v>
      </c>
      <c r="AO994" s="334" t="s">
        <v>1324</v>
      </c>
      <c r="AP994" s="337" t="s">
        <v>1739</v>
      </c>
      <c r="AQ994" s="343" t="s">
        <v>659</v>
      </c>
      <c r="AR994" s="336">
        <v>5.0000000000000001E-3</v>
      </c>
      <c r="AS994" s="336">
        <v>5.0000000000000001E-3</v>
      </c>
      <c r="AT994" s="336" t="s">
        <v>1418</v>
      </c>
      <c r="AX994" s="192"/>
      <c r="AY994" s="178"/>
      <c r="AZ994" s="178"/>
      <c r="BA994" s="178"/>
      <c r="BB994" s="794"/>
      <c r="BC994" s="178"/>
      <c r="BD994" s="178"/>
      <c r="BE994" s="178"/>
      <c r="BF994" s="178"/>
      <c r="BG994" s="794"/>
      <c r="BH994" s="180"/>
      <c r="BI994" s="193"/>
      <c r="BJ994" s="193"/>
      <c r="BK994" s="193"/>
      <c r="BL994" s="180"/>
      <c r="BM994" s="180"/>
      <c r="BN994" s="180"/>
      <c r="BO994" s="180"/>
      <c r="BP994" s="180"/>
      <c r="BQ994" s="180"/>
      <c r="BR994" s="180"/>
      <c r="BS994" s="180"/>
      <c r="BT994" s="181"/>
      <c r="BU994" s="182"/>
      <c r="BV994" s="183"/>
      <c r="BW994" s="179"/>
    </row>
    <row r="995" spans="2:75" customFormat="1" ht="18.75">
      <c r="B995" s="330" t="s">
        <v>405</v>
      </c>
      <c r="C995" s="331">
        <v>31533145000181</v>
      </c>
      <c r="D995" s="332" t="s">
        <v>14</v>
      </c>
      <c r="E995" s="332" t="s">
        <v>607</v>
      </c>
      <c r="F995" s="332" t="s">
        <v>1418</v>
      </c>
      <c r="G995" s="333" t="s">
        <v>1418</v>
      </c>
      <c r="H995" s="333" t="s">
        <v>34</v>
      </c>
      <c r="I995" s="333" t="s">
        <v>34</v>
      </c>
      <c r="J995" s="333" t="s">
        <v>608</v>
      </c>
      <c r="K995" s="334" t="s">
        <v>48</v>
      </c>
      <c r="L995" s="335" t="s">
        <v>1418</v>
      </c>
      <c r="M995" s="335" t="s">
        <v>34</v>
      </c>
      <c r="N995" s="334">
        <v>478415</v>
      </c>
      <c r="O995" s="334" t="s">
        <v>1321</v>
      </c>
      <c r="P995" s="338">
        <v>43397</v>
      </c>
      <c r="Q995" s="339">
        <v>450.89609048</v>
      </c>
      <c r="R995" s="339">
        <v>712.87540051884503</v>
      </c>
      <c r="S995" s="334">
        <v>32</v>
      </c>
      <c r="T995" s="336">
        <v>0.19594669935334452</v>
      </c>
      <c r="U995" s="647">
        <v>1.91636546884255</v>
      </c>
      <c r="V995" s="336">
        <v>7.9049538144590592E-2</v>
      </c>
      <c r="W995" s="647">
        <v>0.68028023269970905</v>
      </c>
      <c r="X995" s="336">
        <v>0.15537600930755935</v>
      </c>
      <c r="Y995" s="647">
        <v>1.0080568876352354</v>
      </c>
      <c r="Z995" s="336">
        <v>0.13030504559802725</v>
      </c>
      <c r="AA995" s="647">
        <v>0.68284481337749314</v>
      </c>
      <c r="AB995" s="336">
        <v>0.25252423257180545</v>
      </c>
      <c r="AC995" s="340">
        <v>-0.14712209938865053</v>
      </c>
      <c r="AD995" s="813">
        <v>31533735000104</v>
      </c>
      <c r="AE995" s="337" t="s">
        <v>1980</v>
      </c>
      <c r="AF995" s="787" t="s">
        <v>1755</v>
      </c>
      <c r="AG995" s="341" t="s">
        <v>1436</v>
      </c>
      <c r="AH995" s="341" t="s">
        <v>1742</v>
      </c>
      <c r="AI995" s="341">
        <v>500</v>
      </c>
      <c r="AJ995" s="341">
        <v>500</v>
      </c>
      <c r="AK995" s="341">
        <v>500</v>
      </c>
      <c r="AL995" s="336">
        <v>2.9300000000000003E-2</v>
      </c>
      <c r="AM995" s="336">
        <v>0</v>
      </c>
      <c r="AN995" s="647" t="s">
        <v>34</v>
      </c>
      <c r="AO995" s="334" t="s">
        <v>1324</v>
      </c>
      <c r="AP995" s="337" t="s">
        <v>1739</v>
      </c>
      <c r="AQ995" s="343" t="s">
        <v>659</v>
      </c>
      <c r="AR995" s="336">
        <v>7.4999999999999997E-3</v>
      </c>
      <c r="AS995" s="336">
        <v>7.4999999999999997E-3</v>
      </c>
      <c r="AT995" s="336" t="s">
        <v>1418</v>
      </c>
      <c r="AX995" s="192"/>
      <c r="AY995" s="178"/>
      <c r="AZ995" s="178"/>
      <c r="BA995" s="178"/>
      <c r="BB995" s="794"/>
      <c r="BC995" s="178"/>
      <c r="BD995" s="178"/>
      <c r="BE995" s="178"/>
      <c r="BF995" s="178"/>
      <c r="BG995" s="794"/>
      <c r="BH995" s="180"/>
      <c r="BI995" s="193"/>
      <c r="BJ995" s="193"/>
      <c r="BK995" s="193"/>
      <c r="BL995" s="180"/>
      <c r="BM995" s="180"/>
      <c r="BN995" s="180"/>
      <c r="BO995" s="180"/>
      <c r="BP995" s="180"/>
      <c r="BQ995" s="180"/>
      <c r="BR995" s="180"/>
      <c r="BS995" s="180"/>
      <c r="BT995" s="181"/>
      <c r="BU995" s="182"/>
      <c r="BV995" s="183"/>
      <c r="BW995" s="179"/>
    </row>
    <row r="996" spans="2:75" customFormat="1" ht="18.75">
      <c r="B996" s="330" t="s">
        <v>574</v>
      </c>
      <c r="C996" s="331">
        <v>41360111000196</v>
      </c>
      <c r="D996" s="332" t="s">
        <v>14</v>
      </c>
      <c r="E996" s="332" t="s">
        <v>614</v>
      </c>
      <c r="F996" s="332" t="s">
        <v>1418</v>
      </c>
      <c r="G996" s="333" t="s">
        <v>1418</v>
      </c>
      <c r="H996" s="333" t="s">
        <v>1338</v>
      </c>
      <c r="I996" s="333" t="s">
        <v>34</v>
      </c>
      <c r="J996" s="333" t="s">
        <v>608</v>
      </c>
      <c r="K996" s="334" t="s">
        <v>48</v>
      </c>
      <c r="L996" s="335" t="s">
        <v>1418</v>
      </c>
      <c r="M996" s="335" t="s">
        <v>34</v>
      </c>
      <c r="N996" s="334">
        <v>600954</v>
      </c>
      <c r="O996" s="334" t="s">
        <v>1321</v>
      </c>
      <c r="P996" s="338">
        <v>44294</v>
      </c>
      <c r="Q996" s="339">
        <v>102.75273568999999</v>
      </c>
      <c r="R996" s="339">
        <v>68.257791297599951</v>
      </c>
      <c r="S996" s="334">
        <v>32</v>
      </c>
      <c r="T996" s="336">
        <v>0.10543938675397291</v>
      </c>
      <c r="U996" s="647">
        <v>1.0312008341966459</v>
      </c>
      <c r="V996" s="336">
        <v>0.11878119138128929</v>
      </c>
      <c r="W996" s="647">
        <v>1.0222007415832277</v>
      </c>
      <c r="X996" s="336"/>
      <c r="Y996" s="647"/>
      <c r="Z996" s="336"/>
      <c r="AA996" s="647"/>
      <c r="AB996" s="336">
        <v>0.23365248587347973</v>
      </c>
      <c r="AC996" s="340">
        <v>1.1041003842020917E-2</v>
      </c>
      <c r="AD996" s="813">
        <v>41301308000154</v>
      </c>
      <c r="AE996" s="337" t="s">
        <v>2067</v>
      </c>
      <c r="AF996" s="787" t="s">
        <v>1778</v>
      </c>
      <c r="AG996" s="341" t="s">
        <v>59</v>
      </c>
      <c r="AH996" s="341" t="s">
        <v>1737</v>
      </c>
      <c r="AI996" s="341">
        <v>20000</v>
      </c>
      <c r="AJ996" s="341">
        <v>0</v>
      </c>
      <c r="AK996" s="341">
        <v>0</v>
      </c>
      <c r="AL996" s="336">
        <v>0</v>
      </c>
      <c r="AM996" s="336">
        <v>0</v>
      </c>
      <c r="AN996" s="647" t="s">
        <v>2166</v>
      </c>
      <c r="AO996" s="334" t="s">
        <v>1324</v>
      </c>
      <c r="AP996" s="337" t="s">
        <v>1739</v>
      </c>
      <c r="AQ996" s="343" t="s">
        <v>659</v>
      </c>
      <c r="AR996" s="336">
        <v>6.6666666666666697E-3</v>
      </c>
      <c r="AS996" s="336">
        <v>6.6666666666666697E-3</v>
      </c>
      <c r="AT996" s="336" t="s">
        <v>1418</v>
      </c>
      <c r="AX996" s="192"/>
      <c r="AY996" s="178"/>
      <c r="AZ996" s="178"/>
      <c r="BA996" s="178"/>
      <c r="BB996" s="794"/>
      <c r="BC996" s="178"/>
      <c r="BD996" s="178"/>
      <c r="BE996" s="178"/>
      <c r="BF996" s="178"/>
      <c r="BG996" s="794"/>
      <c r="BH996" s="180"/>
      <c r="BI996" s="193"/>
      <c r="BJ996" s="193"/>
      <c r="BK996" s="193"/>
      <c r="BL996" s="180"/>
      <c r="BM996" s="180"/>
      <c r="BN996" s="180"/>
      <c r="BO996" s="180"/>
      <c r="BP996" s="180"/>
      <c r="BQ996" s="180"/>
      <c r="BR996" s="180"/>
      <c r="BS996" s="180"/>
      <c r="BT996" s="181"/>
      <c r="BU996" s="182"/>
      <c r="BV996" s="183"/>
      <c r="BW996" s="179"/>
    </row>
    <row r="997" spans="2:75" customFormat="1" ht="18.75">
      <c r="B997" s="330" t="s">
        <v>598</v>
      </c>
      <c r="C997" s="331">
        <v>42887842000157</v>
      </c>
      <c r="D997" s="332" t="s">
        <v>14</v>
      </c>
      <c r="E997" s="332" t="s">
        <v>607</v>
      </c>
      <c r="F997" s="332" t="s">
        <v>1418</v>
      </c>
      <c r="G997" s="333" t="s">
        <v>1418</v>
      </c>
      <c r="H997" s="333" t="s">
        <v>34</v>
      </c>
      <c r="I997" s="333" t="s">
        <v>34</v>
      </c>
      <c r="J997" s="333" t="s">
        <v>608</v>
      </c>
      <c r="K997" s="334" t="s">
        <v>48</v>
      </c>
      <c r="L997" s="335" t="s">
        <v>1418</v>
      </c>
      <c r="M997" s="335" t="s">
        <v>34</v>
      </c>
      <c r="N997" s="334">
        <v>610828</v>
      </c>
      <c r="O997" s="334" t="s">
        <v>1321</v>
      </c>
      <c r="P997" s="338">
        <v>44429</v>
      </c>
      <c r="Q997" s="339">
        <v>34.950000000000003</v>
      </c>
      <c r="R997" s="339">
        <v>32.195591836734685</v>
      </c>
      <c r="S997" s="334">
        <v>32</v>
      </c>
      <c r="T997" s="336">
        <v>2.2471910112360716E-2</v>
      </c>
      <c r="U997" s="647">
        <v>0.21977605491892016</v>
      </c>
      <c r="V997" s="336">
        <v>5.8139534883722366E-2</v>
      </c>
      <c r="W997" s="647">
        <v>0.50033405947809473</v>
      </c>
      <c r="X997" s="336"/>
      <c r="Y997" s="647"/>
      <c r="Z997" s="336"/>
      <c r="AA997" s="647"/>
      <c r="AB997" s="336">
        <v>0.22157852006201653</v>
      </c>
      <c r="AC997" s="340">
        <v>-0.26203757695957819</v>
      </c>
      <c r="AD997" s="813">
        <v>43104134000165</v>
      </c>
      <c r="AE997" s="337" t="s">
        <v>1971</v>
      </c>
      <c r="AF997" s="787" t="s">
        <v>1755</v>
      </c>
      <c r="AG997" s="341" t="s">
        <v>1436</v>
      </c>
      <c r="AH997" s="341" t="s">
        <v>1812</v>
      </c>
      <c r="AI997" s="341">
        <v>50</v>
      </c>
      <c r="AJ997" s="341">
        <v>50</v>
      </c>
      <c r="AK997" s="341">
        <v>30</v>
      </c>
      <c r="AL997" s="336">
        <v>0</v>
      </c>
      <c r="AM997" s="336">
        <v>0</v>
      </c>
      <c r="AN997" s="647" t="s">
        <v>34</v>
      </c>
      <c r="AO997" s="334" t="s">
        <v>1324</v>
      </c>
      <c r="AP997" s="337" t="s">
        <v>1739</v>
      </c>
      <c r="AQ997" s="343" t="s">
        <v>681</v>
      </c>
      <c r="AR997" s="336">
        <v>5.3333333333333297E-3</v>
      </c>
      <c r="AS997" s="336">
        <v>5.3333333333333297E-3</v>
      </c>
      <c r="AT997" s="336" t="s">
        <v>1418</v>
      </c>
      <c r="AX997" s="192"/>
      <c r="AY997" s="178"/>
      <c r="AZ997" s="178"/>
      <c r="BA997" s="178"/>
      <c r="BB997" s="794"/>
      <c r="BC997" s="178"/>
      <c r="BD997" s="178"/>
      <c r="BE997" s="178"/>
      <c r="BF997" s="178"/>
      <c r="BG997" s="794"/>
      <c r="BH997" s="180"/>
      <c r="BI997" s="193"/>
      <c r="BJ997" s="193"/>
      <c r="BK997" s="193"/>
      <c r="BL997" s="180"/>
      <c r="BM997" s="180"/>
      <c r="BN997" s="180"/>
      <c r="BO997" s="180"/>
      <c r="BP997" s="180"/>
      <c r="BQ997" s="180"/>
      <c r="BR997" s="180"/>
      <c r="BS997" s="180"/>
      <c r="BT997" s="181"/>
      <c r="BU997" s="182"/>
      <c r="BV997" s="183"/>
      <c r="BW997" s="179"/>
    </row>
    <row r="998" spans="2:75" customFormat="1" ht="18.75">
      <c r="B998" s="330" t="s">
        <v>2698</v>
      </c>
      <c r="C998" s="331">
        <v>35610342000108</v>
      </c>
      <c r="D998" s="332" t="s">
        <v>14</v>
      </c>
      <c r="E998" s="332" t="s">
        <v>1418</v>
      </c>
      <c r="F998" s="332" t="s">
        <v>1418</v>
      </c>
      <c r="G998" s="333" t="s">
        <v>1418</v>
      </c>
      <c r="H998" s="333" t="s">
        <v>1418</v>
      </c>
      <c r="I998" s="333" t="s">
        <v>1418</v>
      </c>
      <c r="J998" s="333" t="s">
        <v>608</v>
      </c>
      <c r="K998" s="334" t="s">
        <v>48</v>
      </c>
      <c r="L998" s="335" t="s">
        <v>1418</v>
      </c>
      <c r="M998" s="335" t="s">
        <v>1418</v>
      </c>
      <c r="N998" s="334">
        <v>546208</v>
      </c>
      <c r="O998" s="334" t="s">
        <v>1321</v>
      </c>
      <c r="P998" s="338">
        <v>44026</v>
      </c>
      <c r="Q998" s="339"/>
      <c r="R998" s="339"/>
      <c r="S998" s="334">
        <v>32</v>
      </c>
      <c r="T998" s="336"/>
      <c r="U998" s="647"/>
      <c r="V998" s="336"/>
      <c r="W998" s="647"/>
      <c r="X998" s="336"/>
      <c r="Y998" s="647"/>
      <c r="Z998" s="336"/>
      <c r="AA998" s="647"/>
      <c r="AB998" s="336"/>
      <c r="AC998" s="340"/>
      <c r="AD998" s="813">
        <v>35610398000162</v>
      </c>
      <c r="AE998" s="337" t="s">
        <v>2662</v>
      </c>
      <c r="AF998" s="787" t="s">
        <v>1780</v>
      </c>
      <c r="AG998" s="341" t="s">
        <v>719</v>
      </c>
      <c r="AH998" s="341" t="s">
        <v>2144</v>
      </c>
      <c r="AI998" s="341">
        <v>0</v>
      </c>
      <c r="AJ998" s="341">
        <v>0</v>
      </c>
      <c r="AK998" s="341">
        <v>0</v>
      </c>
      <c r="AL998" s="336">
        <v>0.02</v>
      </c>
      <c r="AM998" s="336">
        <v>0</v>
      </c>
      <c r="AN998" s="647" t="s">
        <v>666</v>
      </c>
      <c r="AO998" s="334"/>
      <c r="AP998" s="337" t="s">
        <v>1739</v>
      </c>
      <c r="AQ998" s="343" t="s">
        <v>2145</v>
      </c>
      <c r="AR998" s="336">
        <v>0</v>
      </c>
      <c r="AS998" s="336">
        <v>0</v>
      </c>
      <c r="AT998" s="336" t="s">
        <v>1418</v>
      </c>
      <c r="AX998" s="192"/>
      <c r="AY998" s="178"/>
      <c r="AZ998" s="178"/>
      <c r="BA998" s="178"/>
      <c r="BB998" s="794"/>
      <c r="BC998" s="178"/>
      <c r="BD998" s="178"/>
      <c r="BE998" s="178"/>
      <c r="BF998" s="178"/>
      <c r="BG998" s="794"/>
      <c r="BH998" s="180"/>
      <c r="BI998" s="193"/>
      <c r="BJ998" s="193"/>
      <c r="BK998" s="193"/>
      <c r="BL998" s="180"/>
      <c r="BM998" s="180"/>
      <c r="BN998" s="180"/>
      <c r="BO998" s="180"/>
      <c r="BP998" s="180"/>
      <c r="BQ998" s="180"/>
      <c r="BR998" s="180"/>
      <c r="BS998" s="180"/>
      <c r="BT998" s="181"/>
      <c r="BU998" s="182"/>
      <c r="BV998" s="183"/>
      <c r="BW998" s="179"/>
    </row>
    <row r="999" spans="2:75" customFormat="1" ht="18.75">
      <c r="B999" s="330" t="s">
        <v>1227</v>
      </c>
      <c r="C999" s="331">
        <v>40265153000185</v>
      </c>
      <c r="D999" s="332" t="s">
        <v>14</v>
      </c>
      <c r="E999" s="332" t="s">
        <v>607</v>
      </c>
      <c r="F999" s="332" t="s">
        <v>1418</v>
      </c>
      <c r="G999" s="333" t="s">
        <v>1418</v>
      </c>
      <c r="H999" s="333" t="s">
        <v>34</v>
      </c>
      <c r="I999" s="333" t="s">
        <v>34</v>
      </c>
      <c r="J999" s="333" t="s">
        <v>608</v>
      </c>
      <c r="K999" s="334" t="s">
        <v>48</v>
      </c>
      <c r="L999" s="335" t="s">
        <v>1418</v>
      </c>
      <c r="M999" s="335" t="s">
        <v>34</v>
      </c>
      <c r="N999" s="334">
        <v>573035</v>
      </c>
      <c r="O999" s="334" t="s">
        <v>1321</v>
      </c>
      <c r="P999" s="338">
        <v>44225</v>
      </c>
      <c r="Q999" s="339">
        <v>28.410374950000001</v>
      </c>
      <c r="R999" s="339">
        <v>27.35014763589642</v>
      </c>
      <c r="S999" s="334">
        <v>32</v>
      </c>
      <c r="T999" s="336">
        <v>7.1923435878345821E-2</v>
      </c>
      <c r="U999" s="647">
        <v>0.70341368021323958</v>
      </c>
      <c r="V999" s="336">
        <v>0.13290437959616574</v>
      </c>
      <c r="W999" s="647">
        <v>1.1437413095711688</v>
      </c>
      <c r="X999" s="336"/>
      <c r="Y999" s="647"/>
      <c r="Z999" s="336"/>
      <c r="AA999" s="647"/>
      <c r="AB999" s="336">
        <v>0.19223509209140616</v>
      </c>
      <c r="AC999" s="340">
        <v>8.6888122389023423E-2</v>
      </c>
      <c r="AD999" s="813">
        <v>40265107000186</v>
      </c>
      <c r="AE999" s="337" t="s">
        <v>1971</v>
      </c>
      <c r="AF999" s="787" t="s">
        <v>1755</v>
      </c>
      <c r="AG999" s="341" t="s">
        <v>1436</v>
      </c>
      <c r="AH999" s="341" t="s">
        <v>1742</v>
      </c>
      <c r="AI999" s="341">
        <v>50</v>
      </c>
      <c r="AJ999" s="341">
        <v>50</v>
      </c>
      <c r="AK999" s="341">
        <v>30</v>
      </c>
      <c r="AL999" s="336">
        <v>0.02</v>
      </c>
      <c r="AM999" s="336">
        <v>0.2</v>
      </c>
      <c r="AN999" s="647" t="s">
        <v>34</v>
      </c>
      <c r="AO999" s="334" t="s">
        <v>1324</v>
      </c>
      <c r="AP999" s="337" t="s">
        <v>1739</v>
      </c>
      <c r="AQ999" s="343" t="s">
        <v>659</v>
      </c>
      <c r="AR999" s="336">
        <v>5.3333333333333297E-3</v>
      </c>
      <c r="AS999" s="336">
        <v>5.3333333333333297E-3</v>
      </c>
      <c r="AT999" s="336" t="s">
        <v>1418</v>
      </c>
      <c r="AX999" s="192"/>
      <c r="AY999" s="178"/>
      <c r="AZ999" s="178"/>
      <c r="BA999" s="178"/>
      <c r="BB999" s="794"/>
      <c r="BC999" s="178"/>
      <c r="BD999" s="178"/>
      <c r="BE999" s="178"/>
      <c r="BF999" s="178"/>
      <c r="BG999" s="794"/>
      <c r="BH999" s="180"/>
      <c r="BI999" s="193"/>
      <c r="BJ999" s="193"/>
      <c r="BK999" s="193"/>
      <c r="BL999" s="180"/>
      <c r="BM999" s="180"/>
      <c r="BN999" s="180"/>
      <c r="BO999" s="180"/>
      <c r="BP999" s="180"/>
      <c r="BQ999" s="180"/>
      <c r="BR999" s="180"/>
      <c r="BS999" s="180"/>
      <c r="BT999" s="181"/>
      <c r="BU999" s="182"/>
      <c r="BV999" s="183"/>
      <c r="BW999" s="179"/>
    </row>
    <row r="1000" spans="2:75" customFormat="1" ht="18.75">
      <c r="B1000" s="330" t="s">
        <v>1229</v>
      </c>
      <c r="C1000" s="331">
        <v>5382556000103</v>
      </c>
      <c r="D1000" s="332" t="s">
        <v>14</v>
      </c>
      <c r="E1000" s="332" t="s">
        <v>607</v>
      </c>
      <c r="F1000" s="332" t="s">
        <v>1418</v>
      </c>
      <c r="G1000" s="333" t="s">
        <v>1418</v>
      </c>
      <c r="H1000" s="333" t="s">
        <v>34</v>
      </c>
      <c r="I1000" s="333" t="s">
        <v>34</v>
      </c>
      <c r="J1000" s="333" t="s">
        <v>608</v>
      </c>
      <c r="K1000" s="334" t="s">
        <v>48</v>
      </c>
      <c r="L1000" s="335" t="s">
        <v>1418</v>
      </c>
      <c r="M1000" s="335" t="s">
        <v>34</v>
      </c>
      <c r="N1000" s="334">
        <v>147370</v>
      </c>
      <c r="O1000" s="334" t="s">
        <v>1321</v>
      </c>
      <c r="P1000" s="338">
        <v>38540</v>
      </c>
      <c r="Q1000" s="339">
        <v>22.772272999999998</v>
      </c>
      <c r="R1000" s="339">
        <v>24.31559183266933</v>
      </c>
      <c r="S1000" s="334">
        <v>32</v>
      </c>
      <c r="T1000" s="336">
        <v>-4.6156529015580317E-2</v>
      </c>
      <c r="U1000" s="647">
        <v>-0.45141244358285015</v>
      </c>
      <c r="V1000" s="336">
        <v>-2.1046314212414208E-2</v>
      </c>
      <c r="W1000" s="647">
        <v>-0.18111923062351351</v>
      </c>
      <c r="X1000" s="336">
        <v>-0.14611120584454185</v>
      </c>
      <c r="Y1000" s="647">
        <v>-0.94794819398874985</v>
      </c>
      <c r="Z1000" s="336">
        <v>-9.9166846199427949E-2</v>
      </c>
      <c r="AA1000" s="647">
        <v>-0.5196695667117599</v>
      </c>
      <c r="AB1000" s="336">
        <v>0.31290240291110355</v>
      </c>
      <c r="AC1000" s="340">
        <v>-0.43862797576044543</v>
      </c>
      <c r="AD1000" s="813">
        <v>0</v>
      </c>
      <c r="AE1000" s="337" t="s">
        <v>1784</v>
      </c>
      <c r="AF1000" s="787" t="s">
        <v>1755</v>
      </c>
      <c r="AG1000" s="341" t="s">
        <v>1436</v>
      </c>
      <c r="AH1000" s="341" t="s">
        <v>1742</v>
      </c>
      <c r="AI1000" s="341">
        <v>1000</v>
      </c>
      <c r="AJ1000" s="341">
        <v>100</v>
      </c>
      <c r="AK1000" s="341">
        <v>100</v>
      </c>
      <c r="AL1000" s="336">
        <v>0.02</v>
      </c>
      <c r="AM1000" s="336">
        <v>0.2</v>
      </c>
      <c r="AN1000" s="647" t="s">
        <v>666</v>
      </c>
      <c r="AO1000" s="334" t="s">
        <v>1324</v>
      </c>
      <c r="AP1000" s="337" t="s">
        <v>1739</v>
      </c>
      <c r="AQ1000" s="343" t="s">
        <v>659</v>
      </c>
      <c r="AR1000" s="336">
        <v>4.0000000000000001E-3</v>
      </c>
      <c r="AS1000" s="336">
        <v>4.0000000000000001E-3</v>
      </c>
      <c r="AT1000" s="336" t="s">
        <v>1418</v>
      </c>
      <c r="AX1000" s="192"/>
      <c r="AY1000" s="178"/>
      <c r="AZ1000" s="178"/>
      <c r="BA1000" s="178"/>
      <c r="BB1000" s="794"/>
      <c r="BC1000" s="178"/>
      <c r="BD1000" s="178"/>
      <c r="BE1000" s="178"/>
      <c r="BF1000" s="178"/>
      <c r="BG1000" s="794"/>
      <c r="BH1000" s="180"/>
      <c r="BI1000" s="193"/>
      <c r="BJ1000" s="193"/>
      <c r="BK1000" s="193"/>
      <c r="BL1000" s="180"/>
      <c r="BM1000" s="180"/>
      <c r="BN1000" s="180"/>
      <c r="BO1000" s="180"/>
      <c r="BP1000" s="180"/>
      <c r="BQ1000" s="180"/>
      <c r="BR1000" s="180"/>
      <c r="BS1000" s="180"/>
      <c r="BT1000" s="181"/>
      <c r="BU1000" s="182"/>
      <c r="BV1000" s="183"/>
      <c r="BW1000" s="179"/>
    </row>
    <row r="1001" spans="2:75" customFormat="1" ht="18.75">
      <c r="B1001" s="330" t="s">
        <v>1232</v>
      </c>
      <c r="C1001" s="331">
        <v>26277595000110</v>
      </c>
      <c r="D1001" s="332" t="s">
        <v>14</v>
      </c>
      <c r="E1001" s="332" t="s">
        <v>607</v>
      </c>
      <c r="F1001" s="332" t="s">
        <v>1418</v>
      </c>
      <c r="G1001" s="333" t="s">
        <v>1418</v>
      </c>
      <c r="H1001" s="333" t="s">
        <v>34</v>
      </c>
      <c r="I1001" s="333" t="s">
        <v>34</v>
      </c>
      <c r="J1001" s="333" t="s">
        <v>608</v>
      </c>
      <c r="K1001" s="334" t="s">
        <v>48</v>
      </c>
      <c r="L1001" s="335" t="s">
        <v>1418</v>
      </c>
      <c r="M1001" s="335" t="s">
        <v>34</v>
      </c>
      <c r="N1001" s="334">
        <v>446246</v>
      </c>
      <c r="O1001" s="334" t="s">
        <v>1321</v>
      </c>
      <c r="P1001" s="338">
        <v>42959</v>
      </c>
      <c r="Q1001" s="339">
        <v>1076.90149081</v>
      </c>
      <c r="R1001" s="339">
        <v>1003.4280753658968</v>
      </c>
      <c r="S1001" s="334">
        <v>32</v>
      </c>
      <c r="T1001" s="336">
        <v>0.18093104578509878</v>
      </c>
      <c r="U1001" s="647">
        <v>1.7695118597475652</v>
      </c>
      <c r="V1001" s="336">
        <v>8.144692706580936E-2</v>
      </c>
      <c r="W1001" s="647">
        <v>0.7009115523946492</v>
      </c>
      <c r="X1001" s="336">
        <v>0.12073632421667413</v>
      </c>
      <c r="Y1001" s="647">
        <v>0.78331966277665133</v>
      </c>
      <c r="Z1001" s="336">
        <v>0.28200418156345375</v>
      </c>
      <c r="AA1001" s="647">
        <v>1.4778022742527217</v>
      </c>
      <c r="AB1001" s="336">
        <v>0.23831703582114272</v>
      </c>
      <c r="AC1001" s="340">
        <v>-0.1458330756821615</v>
      </c>
      <c r="AD1001" s="813">
        <v>26855139000100</v>
      </c>
      <c r="AE1001" s="337" t="s">
        <v>1961</v>
      </c>
      <c r="AF1001" s="787" t="s">
        <v>1778</v>
      </c>
      <c r="AG1001" s="341" t="s">
        <v>59</v>
      </c>
      <c r="AH1001" s="341" t="s">
        <v>1742</v>
      </c>
      <c r="AI1001" s="341">
        <v>10000</v>
      </c>
      <c r="AJ1001" s="341">
        <v>5000</v>
      </c>
      <c r="AK1001" s="341">
        <v>10000</v>
      </c>
      <c r="AL1001" s="336">
        <v>3.5000000000000003E-2</v>
      </c>
      <c r="AM1001" s="336">
        <v>0</v>
      </c>
      <c r="AN1001" s="647" t="s">
        <v>666</v>
      </c>
      <c r="AO1001" s="334" t="s">
        <v>1324</v>
      </c>
      <c r="AP1001" s="337" t="s">
        <v>1739</v>
      </c>
      <c r="AQ1001" s="343" t="s">
        <v>659</v>
      </c>
      <c r="AR1001" s="336">
        <v>5.7999999999999996E-3</v>
      </c>
      <c r="AS1001" s="336">
        <v>5.7999999999999996E-3</v>
      </c>
      <c r="AT1001" s="336" t="s">
        <v>1418</v>
      </c>
      <c r="AX1001" s="192"/>
      <c r="AY1001" s="178"/>
      <c r="AZ1001" s="178"/>
      <c r="BA1001" s="178"/>
      <c r="BB1001" s="794"/>
      <c r="BC1001" s="178"/>
      <c r="BD1001" s="178"/>
      <c r="BE1001" s="178"/>
      <c r="BF1001" s="178"/>
      <c r="BG1001" s="794"/>
      <c r="BH1001" s="180"/>
      <c r="BI1001" s="193"/>
      <c r="BJ1001" s="193"/>
      <c r="BK1001" s="193"/>
      <c r="BL1001" s="180"/>
      <c r="BM1001" s="180"/>
      <c r="BN1001" s="180"/>
      <c r="BO1001" s="180"/>
      <c r="BP1001" s="180"/>
      <c r="BQ1001" s="180"/>
      <c r="BR1001" s="180"/>
      <c r="BS1001" s="180"/>
      <c r="BT1001" s="181"/>
      <c r="BU1001" s="182"/>
      <c r="BV1001" s="183"/>
      <c r="BW1001" s="179"/>
    </row>
    <row r="1002" spans="2:75" customFormat="1" ht="18.75">
      <c r="B1002" s="330" t="s">
        <v>1252</v>
      </c>
      <c r="C1002" s="331">
        <v>36896492000192</v>
      </c>
      <c r="D1002" s="332" t="s">
        <v>14</v>
      </c>
      <c r="E1002" s="332" t="s">
        <v>607</v>
      </c>
      <c r="F1002" s="332" t="s">
        <v>1418</v>
      </c>
      <c r="G1002" s="333" t="s">
        <v>1418</v>
      </c>
      <c r="H1002" s="333" t="s">
        <v>34</v>
      </c>
      <c r="I1002" s="333" t="s">
        <v>34</v>
      </c>
      <c r="J1002" s="333" t="s">
        <v>608</v>
      </c>
      <c r="K1002" s="334" t="s">
        <v>48</v>
      </c>
      <c r="L1002" s="335" t="s">
        <v>1418</v>
      </c>
      <c r="M1002" s="335" t="s">
        <v>1415</v>
      </c>
      <c r="N1002" s="334">
        <v>541737</v>
      </c>
      <c r="O1002" s="334" t="s">
        <v>1321</v>
      </c>
      <c r="P1002" s="338">
        <v>43974</v>
      </c>
      <c r="Q1002" s="339">
        <v>7.9134910999999999</v>
      </c>
      <c r="R1002" s="339">
        <v>9.247491245338642</v>
      </c>
      <c r="S1002" s="334">
        <v>32</v>
      </c>
      <c r="T1002" s="336">
        <v>0.13055478534078757</v>
      </c>
      <c r="U1002" s="647">
        <v>1.2768302974477557</v>
      </c>
      <c r="V1002" s="336">
        <v>9.9989940367579022E-2</v>
      </c>
      <c r="W1002" s="647">
        <v>0.86048801166261368</v>
      </c>
      <c r="X1002" s="336">
        <v>1.4654266126311821E-2</v>
      </c>
      <c r="Y1002" s="647">
        <v>9.5074741381902958E-2</v>
      </c>
      <c r="Z1002" s="336"/>
      <c r="AA1002" s="647"/>
      <c r="AB1002" s="336">
        <v>0.19871702696142421</v>
      </c>
      <c r="AC1002" s="340">
        <v>-8.1580794899022313E-2</v>
      </c>
      <c r="AD1002" s="813">
        <v>0</v>
      </c>
      <c r="AE1002" s="337" t="s">
        <v>2028</v>
      </c>
      <c r="AF1002" s="787" t="s">
        <v>1755</v>
      </c>
      <c r="AG1002" s="341" t="s">
        <v>1436</v>
      </c>
      <c r="AH1002" s="341" t="s">
        <v>1742</v>
      </c>
      <c r="AI1002" s="341">
        <v>5000</v>
      </c>
      <c r="AJ1002" s="341">
        <v>1000</v>
      </c>
      <c r="AK1002" s="341">
        <v>1000</v>
      </c>
      <c r="AL1002" s="336">
        <v>0.01</v>
      </c>
      <c r="AM1002" s="336">
        <v>0.1</v>
      </c>
      <c r="AN1002" s="647" t="s">
        <v>34</v>
      </c>
      <c r="AO1002" s="334" t="s">
        <v>1324</v>
      </c>
      <c r="AP1002" s="337" t="s">
        <v>1739</v>
      </c>
      <c r="AQ1002" s="343" t="s">
        <v>670</v>
      </c>
      <c r="AR1002" s="336">
        <v>3.0000000000000001E-3</v>
      </c>
      <c r="AS1002" s="336">
        <v>3.0000000000000001E-3</v>
      </c>
      <c r="AT1002" s="336" t="s">
        <v>1418</v>
      </c>
      <c r="AW1002" s="192"/>
      <c r="AX1002" s="192"/>
      <c r="AY1002" s="178"/>
      <c r="AZ1002" s="178"/>
      <c r="BA1002" s="178"/>
      <c r="BB1002" s="794"/>
      <c r="BC1002" s="178"/>
      <c r="BD1002" s="178"/>
      <c r="BE1002" s="178"/>
      <c r="BF1002" s="178"/>
      <c r="BG1002" s="794"/>
      <c r="BH1002" s="180"/>
      <c r="BI1002" s="193"/>
      <c r="BJ1002" s="193"/>
      <c r="BK1002" s="193"/>
      <c r="BL1002" s="180"/>
      <c r="BM1002" s="180"/>
      <c r="BN1002" s="180"/>
      <c r="BO1002" s="180"/>
      <c r="BP1002" s="180"/>
      <c r="BQ1002" s="180"/>
      <c r="BR1002" s="180"/>
      <c r="BS1002" s="180"/>
      <c r="BT1002" s="181"/>
      <c r="BU1002" s="182"/>
      <c r="BV1002" s="183"/>
      <c r="BW1002" s="179"/>
    </row>
    <row r="1003" spans="2:75" customFormat="1" ht="18.75">
      <c r="B1003" s="330" t="s">
        <v>1255</v>
      </c>
      <c r="C1003" s="331">
        <v>19587174000120</v>
      </c>
      <c r="D1003" s="332" t="s">
        <v>14</v>
      </c>
      <c r="E1003" s="332" t="s">
        <v>607</v>
      </c>
      <c r="F1003" s="332" t="s">
        <v>1418</v>
      </c>
      <c r="G1003" s="333" t="s">
        <v>1418</v>
      </c>
      <c r="H1003" s="333" t="s">
        <v>34</v>
      </c>
      <c r="I1003" s="333" t="s">
        <v>34</v>
      </c>
      <c r="J1003" s="333" t="s">
        <v>611</v>
      </c>
      <c r="K1003" s="334" t="s">
        <v>1418</v>
      </c>
      <c r="L1003" s="335" t="s">
        <v>1418</v>
      </c>
      <c r="M1003" s="335" t="s">
        <v>1415</v>
      </c>
      <c r="N1003" s="334">
        <v>363871</v>
      </c>
      <c r="O1003" s="334" t="s">
        <v>1321</v>
      </c>
      <c r="P1003" s="338">
        <v>41726</v>
      </c>
      <c r="Q1003" s="339">
        <v>122.685371</v>
      </c>
      <c r="R1003" s="339">
        <v>128.38042427710846</v>
      </c>
      <c r="S1003" s="334">
        <v>32</v>
      </c>
      <c r="T1003" s="336">
        <v>0.27199035218327317</v>
      </c>
      <c r="U1003" s="647">
        <v>2.6600750127585751</v>
      </c>
      <c r="V1003" s="336">
        <v>0.27199035218327317</v>
      </c>
      <c r="W1003" s="647">
        <v>2.340679837203762</v>
      </c>
      <c r="X1003" s="336">
        <v>0.27199035218327317</v>
      </c>
      <c r="Y1003" s="647">
        <v>1.7646337366404636</v>
      </c>
      <c r="Z1003" s="336">
        <v>0.27199035218327317</v>
      </c>
      <c r="AA1003" s="647">
        <v>1.425326244464916</v>
      </c>
      <c r="AB1003" s="336">
        <v>0.54614365165372714</v>
      </c>
      <c r="AC1003" s="340">
        <v>0.28525264062757238</v>
      </c>
      <c r="AD1003" s="813">
        <v>19587181000122</v>
      </c>
      <c r="AE1003" s="337" t="s">
        <v>1875</v>
      </c>
      <c r="AF1003" s="787" t="s">
        <v>1780</v>
      </c>
      <c r="AG1003" s="341" t="s">
        <v>719</v>
      </c>
      <c r="AH1003" s="341" t="s">
        <v>1737</v>
      </c>
      <c r="AI1003" s="341">
        <v>25000</v>
      </c>
      <c r="AJ1003" s="341">
        <v>500</v>
      </c>
      <c r="AK1003" s="341">
        <v>1000</v>
      </c>
      <c r="AL1003" s="336">
        <v>0.01</v>
      </c>
      <c r="AM1003" s="336">
        <v>0.1</v>
      </c>
      <c r="AN1003" s="647" t="s">
        <v>2147</v>
      </c>
      <c r="AO1003" s="334" t="s">
        <v>1324</v>
      </c>
      <c r="AP1003" s="337" t="s">
        <v>1757</v>
      </c>
      <c r="AQ1003" s="343" t="s">
        <v>679</v>
      </c>
      <c r="AR1003" s="336">
        <v>1.66666666666667E-3</v>
      </c>
      <c r="AS1003" s="336">
        <v>1.66666666666667E-3</v>
      </c>
      <c r="AT1003" s="336" t="s">
        <v>1418</v>
      </c>
      <c r="AW1003" s="192"/>
      <c r="AX1003" s="192"/>
      <c r="AY1003" s="178"/>
      <c r="AZ1003" s="178"/>
      <c r="BA1003" s="178"/>
      <c r="BB1003" s="794"/>
      <c r="BC1003" s="178"/>
      <c r="BD1003" s="178"/>
      <c r="BE1003" s="178"/>
      <c r="BF1003" s="178"/>
      <c r="BG1003" s="794"/>
      <c r="BH1003" s="180"/>
      <c r="BI1003" s="193"/>
      <c r="BJ1003" s="193"/>
      <c r="BK1003" s="193"/>
      <c r="BL1003" s="212"/>
      <c r="BM1003" s="180"/>
      <c r="BN1003" s="180"/>
      <c r="BO1003" s="180"/>
      <c r="BP1003" s="180"/>
      <c r="BQ1003" s="180"/>
      <c r="BR1003" s="180"/>
      <c r="BS1003" s="180"/>
      <c r="BT1003" s="181"/>
      <c r="BU1003" s="182"/>
      <c r="BV1003" s="183"/>
      <c r="BW1003" s="179"/>
    </row>
    <row r="1004" spans="2:75" customFormat="1" ht="18.75">
      <c r="B1004" s="330" t="s">
        <v>431</v>
      </c>
      <c r="C1004" s="331">
        <v>40226025000122</v>
      </c>
      <c r="D1004" s="332" t="s">
        <v>14</v>
      </c>
      <c r="E1004" s="332" t="s">
        <v>607</v>
      </c>
      <c r="F1004" s="332" t="s">
        <v>1418</v>
      </c>
      <c r="G1004" s="333" t="s">
        <v>1418</v>
      </c>
      <c r="H1004" s="333" t="s">
        <v>34</v>
      </c>
      <c r="I1004" s="333" t="s">
        <v>34</v>
      </c>
      <c r="J1004" s="333" t="s">
        <v>608</v>
      </c>
      <c r="K1004" s="334" t="s">
        <v>48</v>
      </c>
      <c r="L1004" s="335" t="s">
        <v>1418</v>
      </c>
      <c r="M1004" s="335" t="s">
        <v>34</v>
      </c>
      <c r="N1004" s="334">
        <v>585858</v>
      </c>
      <c r="O1004" s="334" t="s">
        <v>1321</v>
      </c>
      <c r="P1004" s="338">
        <v>44310</v>
      </c>
      <c r="Q1004" s="339">
        <v>160.82665365</v>
      </c>
      <c r="R1004" s="339">
        <v>158.44605286048187</v>
      </c>
      <c r="S1004" s="334">
        <v>32</v>
      </c>
      <c r="T1004" s="336">
        <v>0.10754343754645612</v>
      </c>
      <c r="U1004" s="647">
        <v>1.0517785234188288</v>
      </c>
      <c r="V1004" s="336">
        <v>0.11538009298840901</v>
      </c>
      <c r="W1004" s="647">
        <v>0.99293175329500805</v>
      </c>
      <c r="X1004" s="336"/>
      <c r="Y1004" s="647"/>
      <c r="Z1004" s="336"/>
      <c r="AA1004" s="647"/>
      <c r="AB1004" s="336">
        <v>0.21886304668064763</v>
      </c>
      <c r="AC1004" s="340">
        <v>-3.7527595960587172E-3</v>
      </c>
      <c r="AD1004" s="813">
        <v>0</v>
      </c>
      <c r="AE1004" s="337" t="s">
        <v>1850</v>
      </c>
      <c r="AF1004" s="787" t="s">
        <v>1780</v>
      </c>
      <c r="AG1004" s="341" t="s">
        <v>719</v>
      </c>
      <c r="AH1004" s="341" t="s">
        <v>1742</v>
      </c>
      <c r="AI1004" s="341">
        <v>500</v>
      </c>
      <c r="AJ1004" s="341">
        <v>500</v>
      </c>
      <c r="AK1004" s="341">
        <v>500</v>
      </c>
      <c r="AL1004" s="336">
        <v>1.9699999999999999E-2</v>
      </c>
      <c r="AM1004" s="336">
        <v>0.2</v>
      </c>
      <c r="AN1004" s="647" t="s">
        <v>666</v>
      </c>
      <c r="AO1004" s="334" t="s">
        <v>1324</v>
      </c>
      <c r="AP1004" s="337" t="s">
        <v>1739</v>
      </c>
      <c r="AQ1004" s="343" t="s">
        <v>659</v>
      </c>
      <c r="AR1004" s="336">
        <v>4.9175E-3</v>
      </c>
      <c r="AS1004" s="336">
        <v>4.9175E-3</v>
      </c>
      <c r="AT1004" s="336" t="s">
        <v>1418</v>
      </c>
      <c r="AX1004" s="192"/>
      <c r="AY1004" s="178"/>
      <c r="AZ1004" s="178"/>
      <c r="BA1004" s="178"/>
      <c r="BB1004" s="794"/>
      <c r="BC1004" s="178"/>
      <c r="BD1004" s="178"/>
      <c r="BE1004" s="178"/>
      <c r="BF1004" s="178"/>
      <c r="BG1004" s="794"/>
      <c r="BH1004" s="180"/>
      <c r="BI1004" s="193"/>
      <c r="BJ1004" s="193"/>
      <c r="BK1004" s="193"/>
      <c r="BL1004" s="180"/>
      <c r="BM1004" s="180"/>
      <c r="BN1004" s="180"/>
      <c r="BO1004" s="180"/>
      <c r="BP1004" s="180"/>
      <c r="BQ1004" s="180"/>
      <c r="BR1004" s="180"/>
      <c r="BS1004" s="180"/>
      <c r="BT1004" s="181"/>
      <c r="BU1004" s="182"/>
      <c r="BV1004" s="183"/>
      <c r="BW1004" s="179"/>
    </row>
    <row r="1005" spans="2:75" customFormat="1" ht="18.75">
      <c r="B1005" s="330" t="s">
        <v>1257</v>
      </c>
      <c r="C1005" s="331">
        <v>35636909000115</v>
      </c>
      <c r="D1005" s="332" t="s">
        <v>14</v>
      </c>
      <c r="E1005" s="332" t="s">
        <v>614</v>
      </c>
      <c r="F1005" s="332" t="s">
        <v>1418</v>
      </c>
      <c r="G1005" s="333" t="s">
        <v>1418</v>
      </c>
      <c r="H1005" s="333" t="s">
        <v>865</v>
      </c>
      <c r="I1005" s="333" t="s">
        <v>34</v>
      </c>
      <c r="J1005" s="333" t="s">
        <v>608</v>
      </c>
      <c r="K1005" s="334" t="s">
        <v>48</v>
      </c>
      <c r="L1005" s="335" t="s">
        <v>1418</v>
      </c>
      <c r="M1005" s="335" t="s">
        <v>34</v>
      </c>
      <c r="N1005" s="334">
        <v>522661</v>
      </c>
      <c r="O1005" s="334" t="s">
        <v>1321</v>
      </c>
      <c r="P1005" s="338">
        <v>43828</v>
      </c>
      <c r="Q1005" s="339">
        <v>259.57881085000002</v>
      </c>
      <c r="R1005" s="339">
        <v>254.8863074912602</v>
      </c>
      <c r="S1005" s="334">
        <v>32</v>
      </c>
      <c r="T1005" s="336">
        <v>0.14559853500195485</v>
      </c>
      <c r="U1005" s="647">
        <v>1.423958687299252</v>
      </c>
      <c r="V1005" s="336">
        <v>0.17692292677570709</v>
      </c>
      <c r="W1005" s="647">
        <v>1.5225537380970482</v>
      </c>
      <c r="X1005" s="336">
        <v>0.47924058038415818</v>
      </c>
      <c r="Y1005" s="647">
        <v>3.109242990880797</v>
      </c>
      <c r="Z1005" s="336"/>
      <c r="AA1005" s="647"/>
      <c r="AB1005" s="336">
        <v>0.17290303311868113</v>
      </c>
      <c r="AC1005" s="340">
        <v>0.3511881329864539</v>
      </c>
      <c r="AD1005" s="813">
        <v>35636871000180</v>
      </c>
      <c r="AE1005" s="337" t="s">
        <v>1851</v>
      </c>
      <c r="AF1005" s="787" t="s">
        <v>1780</v>
      </c>
      <c r="AG1005" s="341" t="s">
        <v>719</v>
      </c>
      <c r="AH1005" s="341" t="s">
        <v>1742</v>
      </c>
      <c r="AI1005" s="341">
        <v>10000</v>
      </c>
      <c r="AJ1005" s="341">
        <v>1000</v>
      </c>
      <c r="AK1005" s="341">
        <v>5000</v>
      </c>
      <c r="AL1005" s="336">
        <v>1.4999999999999999E-2</v>
      </c>
      <c r="AM1005" s="336">
        <v>0.2</v>
      </c>
      <c r="AN1005" s="647" t="s">
        <v>2147</v>
      </c>
      <c r="AO1005" s="334" t="s">
        <v>1324</v>
      </c>
      <c r="AP1005" s="337" t="s">
        <v>1757</v>
      </c>
      <c r="AQ1005" s="343" t="s">
        <v>668</v>
      </c>
      <c r="AR1005" s="336">
        <v>3.8400000000000001E-3</v>
      </c>
      <c r="AS1005" s="336">
        <v>3.8400000000000001E-3</v>
      </c>
      <c r="AT1005" s="336" t="s">
        <v>1418</v>
      </c>
      <c r="AX1005" s="192"/>
      <c r="AY1005" s="178"/>
      <c r="AZ1005" s="178"/>
      <c r="BA1005" s="178"/>
      <c r="BB1005" s="794"/>
      <c r="BC1005" s="178"/>
      <c r="BD1005" s="178"/>
      <c r="BE1005" s="178"/>
      <c r="BF1005" s="178"/>
      <c r="BG1005" s="794"/>
      <c r="BH1005" s="180"/>
      <c r="BI1005" s="193"/>
      <c r="BJ1005" s="193"/>
      <c r="BK1005" s="193"/>
      <c r="BL1005" s="180"/>
      <c r="BM1005" s="180"/>
      <c r="BN1005" s="180"/>
      <c r="BO1005" s="180"/>
      <c r="BP1005" s="180"/>
      <c r="BQ1005" s="180"/>
      <c r="BR1005" s="180"/>
      <c r="BS1005" s="180"/>
      <c r="BT1005" s="181"/>
      <c r="BU1005" s="182"/>
      <c r="BV1005" s="183"/>
      <c r="BW1005" s="179"/>
    </row>
    <row r="1006" spans="2:75" customFormat="1" ht="18.75">
      <c r="B1006" s="330" t="s">
        <v>55</v>
      </c>
      <c r="C1006" s="331">
        <v>30773631000104</v>
      </c>
      <c r="D1006" s="332" t="s">
        <v>14</v>
      </c>
      <c r="E1006" s="332" t="s">
        <v>614</v>
      </c>
      <c r="F1006" s="332" t="s">
        <v>1418</v>
      </c>
      <c r="G1006" s="333" t="s">
        <v>1418</v>
      </c>
      <c r="H1006" s="333" t="s">
        <v>1338</v>
      </c>
      <c r="I1006" s="333" t="s">
        <v>34</v>
      </c>
      <c r="J1006" s="333" t="s">
        <v>611</v>
      </c>
      <c r="K1006" s="334" t="s">
        <v>48</v>
      </c>
      <c r="L1006" s="335" t="s">
        <v>1418</v>
      </c>
      <c r="M1006" s="335" t="s">
        <v>1415</v>
      </c>
      <c r="N1006" s="334">
        <v>477958</v>
      </c>
      <c r="O1006" s="334" t="s">
        <v>1321</v>
      </c>
      <c r="P1006" s="338">
        <v>43398</v>
      </c>
      <c r="Q1006" s="339">
        <v>36.96069731</v>
      </c>
      <c r="R1006" s="339">
        <v>38.893149913027877</v>
      </c>
      <c r="S1006" s="334">
        <v>32</v>
      </c>
      <c r="T1006" s="336">
        <v>0.14043655279196066</v>
      </c>
      <c r="U1006" s="647">
        <v>1.3734743234867539</v>
      </c>
      <c r="V1006" s="336">
        <v>3.5130397428141835E-2</v>
      </c>
      <c r="W1006" s="647">
        <v>0.30232327092837008</v>
      </c>
      <c r="X1006" s="336">
        <v>0.11302961004514911</v>
      </c>
      <c r="Y1006" s="647">
        <v>0.73331962521445671</v>
      </c>
      <c r="Z1006" s="336">
        <v>0.24523749319767174</v>
      </c>
      <c r="AA1006" s="647">
        <v>1.2851317422681878</v>
      </c>
      <c r="AB1006" s="336">
        <v>0.31511589578271298</v>
      </c>
      <c r="AC1006" s="340">
        <v>-0.25727371117711834</v>
      </c>
      <c r="AD1006" s="813">
        <v>32774675000184</v>
      </c>
      <c r="AE1006" s="337" t="s">
        <v>1921</v>
      </c>
      <c r="AF1006" s="787" t="s">
        <v>1755</v>
      </c>
      <c r="AG1006" s="341" t="s">
        <v>1436</v>
      </c>
      <c r="AH1006" s="341" t="s">
        <v>1742</v>
      </c>
      <c r="AI1006" s="341">
        <v>2000</v>
      </c>
      <c r="AJ1006" s="341">
        <v>2000</v>
      </c>
      <c r="AK1006" s="341">
        <v>2000</v>
      </c>
      <c r="AL1006" s="336">
        <v>0.02</v>
      </c>
      <c r="AM1006" s="336">
        <v>0.2</v>
      </c>
      <c r="AN1006" s="647" t="s">
        <v>34</v>
      </c>
      <c r="AO1006" s="334" t="s">
        <v>1324</v>
      </c>
      <c r="AP1006" s="337" t="s">
        <v>1757</v>
      </c>
      <c r="AQ1006" s="343" t="s">
        <v>668</v>
      </c>
      <c r="AR1006" s="336">
        <v>3.3333333333333301E-3</v>
      </c>
      <c r="AS1006" s="336">
        <v>3.3333333333333301E-3</v>
      </c>
      <c r="AT1006" s="336" t="s">
        <v>1418</v>
      </c>
      <c r="AX1006" s="192"/>
      <c r="AY1006" s="178"/>
      <c r="AZ1006" s="178"/>
      <c r="BA1006" s="178"/>
      <c r="BB1006" s="794"/>
      <c r="BC1006" s="178"/>
      <c r="BD1006" s="178"/>
      <c r="BE1006" s="178"/>
      <c r="BF1006" s="178"/>
      <c r="BG1006" s="794"/>
      <c r="BH1006" s="180"/>
      <c r="BI1006" s="193"/>
      <c r="BJ1006" s="193"/>
      <c r="BK1006" s="193"/>
      <c r="BL1006" s="180"/>
      <c r="BM1006" s="180"/>
      <c r="BN1006" s="180"/>
      <c r="BO1006" s="180"/>
      <c r="BP1006" s="180"/>
      <c r="BQ1006" s="180"/>
      <c r="BR1006" s="180"/>
      <c r="BS1006" s="180"/>
      <c r="BT1006" s="181"/>
      <c r="BU1006" s="182"/>
      <c r="BV1006" s="183"/>
      <c r="BW1006" s="179"/>
    </row>
    <row r="1007" spans="2:75" customFormat="1" ht="18.75">
      <c r="B1007" s="330" t="s">
        <v>435</v>
      </c>
      <c r="C1007" s="331">
        <v>35779895000199</v>
      </c>
      <c r="D1007" s="332" t="s">
        <v>14</v>
      </c>
      <c r="E1007" s="332" t="s">
        <v>614</v>
      </c>
      <c r="F1007" s="332" t="s">
        <v>1418</v>
      </c>
      <c r="G1007" s="333" t="s">
        <v>1418</v>
      </c>
      <c r="H1007" s="333" t="s">
        <v>1338</v>
      </c>
      <c r="I1007" s="333" t="s">
        <v>34</v>
      </c>
      <c r="J1007" s="333" t="s">
        <v>608</v>
      </c>
      <c r="K1007" s="334" t="s">
        <v>48</v>
      </c>
      <c r="L1007" s="335" t="s">
        <v>1418</v>
      </c>
      <c r="M1007" s="335" t="s">
        <v>34</v>
      </c>
      <c r="N1007" s="334">
        <v>532363</v>
      </c>
      <c r="O1007" s="334" t="s">
        <v>1321</v>
      </c>
      <c r="P1007" s="338">
        <v>43800</v>
      </c>
      <c r="Q1007" s="339">
        <v>20.54026666</v>
      </c>
      <c r="R1007" s="339">
        <v>21.01722015036145</v>
      </c>
      <c r="S1007" s="334">
        <v>32</v>
      </c>
      <c r="T1007" s="336">
        <v>0.20955263620209519</v>
      </c>
      <c r="U1007" s="647">
        <v>2.0494319998647432</v>
      </c>
      <c r="V1007" s="336">
        <v>0.19495466058509336</v>
      </c>
      <c r="W1007" s="647">
        <v>1.677730256009037</v>
      </c>
      <c r="X1007" s="336">
        <v>0.32112351863431332</v>
      </c>
      <c r="Y1007" s="647">
        <v>2.0834025547677149</v>
      </c>
      <c r="Z1007" s="336"/>
      <c r="AA1007" s="647"/>
      <c r="AB1007" s="336">
        <v>0.21754432574204052</v>
      </c>
      <c r="AC1007" s="340">
        <v>0.36201002682742839</v>
      </c>
      <c r="AD1007" s="813">
        <v>35779924000112</v>
      </c>
      <c r="AE1007" s="337" t="s">
        <v>2020</v>
      </c>
      <c r="AF1007" s="787" t="s">
        <v>1794</v>
      </c>
      <c r="AG1007" s="341" t="s">
        <v>736</v>
      </c>
      <c r="AH1007" s="341" t="s">
        <v>1742</v>
      </c>
      <c r="AI1007" s="341">
        <v>100</v>
      </c>
      <c r="AJ1007" s="341">
        <v>50</v>
      </c>
      <c r="AK1007" s="341">
        <v>50</v>
      </c>
      <c r="AL1007" s="336">
        <v>2.1000000000000001E-2</v>
      </c>
      <c r="AM1007" s="336">
        <v>0.2</v>
      </c>
      <c r="AN1007" s="647" t="s">
        <v>64</v>
      </c>
      <c r="AO1007" s="334" t="s">
        <v>1324</v>
      </c>
      <c r="AP1007" s="337" t="s">
        <v>1757</v>
      </c>
      <c r="AQ1007" s="343" t="s">
        <v>668</v>
      </c>
      <c r="AR1007" s="336">
        <v>4.0000000000000001E-3</v>
      </c>
      <c r="AS1007" s="336">
        <v>4.0000000000000001E-3</v>
      </c>
      <c r="AT1007" s="336" t="s">
        <v>1418</v>
      </c>
      <c r="AX1007" s="192"/>
      <c r="AY1007" s="178"/>
      <c r="AZ1007" s="178"/>
      <c r="BA1007" s="178"/>
      <c r="BB1007" s="794"/>
      <c r="BC1007" s="178"/>
      <c r="BD1007" s="178"/>
      <c r="BE1007" s="178"/>
      <c r="BF1007" s="178"/>
      <c r="BG1007" s="794"/>
      <c r="BH1007" s="180"/>
      <c r="BI1007" s="193"/>
      <c r="BJ1007" s="193"/>
      <c r="BK1007" s="193"/>
      <c r="BL1007" s="180"/>
      <c r="BM1007" s="180"/>
      <c r="BN1007" s="180"/>
      <c r="BO1007" s="180"/>
      <c r="BP1007" s="180"/>
      <c r="BQ1007" s="180"/>
      <c r="BR1007" s="180"/>
      <c r="BS1007" s="180"/>
      <c r="BT1007" s="181"/>
      <c r="BU1007" s="182"/>
      <c r="BV1007" s="183"/>
      <c r="BW1007" s="179"/>
    </row>
    <row r="1008" spans="2:75" customFormat="1" ht="18.75">
      <c r="B1008" s="330" t="s">
        <v>1720</v>
      </c>
      <c r="C1008" s="331">
        <v>43279729000151</v>
      </c>
      <c r="D1008" s="332" t="s">
        <v>14</v>
      </c>
      <c r="E1008" s="332" t="s">
        <v>607</v>
      </c>
      <c r="F1008" s="332" t="s">
        <v>1418</v>
      </c>
      <c r="G1008" s="333" t="s">
        <v>1418</v>
      </c>
      <c r="H1008" s="333" t="s">
        <v>34</v>
      </c>
      <c r="I1008" s="333" t="s">
        <v>34</v>
      </c>
      <c r="J1008" s="333" t="s">
        <v>611</v>
      </c>
      <c r="K1008" s="334" t="s">
        <v>48</v>
      </c>
      <c r="L1008" s="335" t="s">
        <v>1418</v>
      </c>
      <c r="M1008" s="335" t="s">
        <v>1418</v>
      </c>
      <c r="N1008" s="334">
        <v>609471</v>
      </c>
      <c r="O1008" s="334" t="s">
        <v>1321</v>
      </c>
      <c r="P1008" s="338">
        <v>44437</v>
      </c>
      <c r="Q1008" s="339">
        <v>0</v>
      </c>
      <c r="R1008" s="339">
        <v>3.1948356807511731</v>
      </c>
      <c r="S1008" s="334">
        <v>32</v>
      </c>
      <c r="T1008" s="336">
        <v>-0.20909090909090833</v>
      </c>
      <c r="U1008" s="647">
        <v>-2.0449162928136575</v>
      </c>
      <c r="V1008" s="336">
        <v>-0.20183486238532045</v>
      </c>
      <c r="W1008" s="647">
        <v>-1.7369395239128966</v>
      </c>
      <c r="X1008" s="336"/>
      <c r="Y1008" s="647"/>
      <c r="Z1008" s="336"/>
      <c r="AA1008" s="647"/>
      <c r="AB1008" s="336">
        <v>0.18030668178862647</v>
      </c>
      <c r="AC1008" s="340">
        <v>-1.7638630616319415</v>
      </c>
      <c r="AD1008" s="813">
        <v>0</v>
      </c>
      <c r="AE1008" s="337" t="s">
        <v>2009</v>
      </c>
      <c r="AF1008" s="787" t="s">
        <v>1755</v>
      </c>
      <c r="AG1008" s="341" t="s">
        <v>1436</v>
      </c>
      <c r="AH1008" s="341" t="s">
        <v>1812</v>
      </c>
      <c r="AI1008" s="341">
        <v>100</v>
      </c>
      <c r="AJ1008" s="341">
        <v>100</v>
      </c>
      <c r="AK1008" s="341">
        <v>100</v>
      </c>
      <c r="AL1008" s="336">
        <v>0</v>
      </c>
      <c r="AM1008" s="336">
        <v>0</v>
      </c>
      <c r="AN1008" s="647" t="s">
        <v>34</v>
      </c>
      <c r="AO1008" s="334" t="s">
        <v>1324</v>
      </c>
      <c r="AP1008" s="337" t="s">
        <v>1739</v>
      </c>
      <c r="AQ1008" s="343" t="s">
        <v>659</v>
      </c>
      <c r="AR1008" s="336">
        <v>6.6660000000000001E-3</v>
      </c>
      <c r="AS1008" s="336">
        <v>6.6660000000000001E-3</v>
      </c>
      <c r="AT1008" s="336" t="s">
        <v>1418</v>
      </c>
      <c r="AX1008" s="192"/>
      <c r="AY1008" s="178"/>
      <c r="AZ1008" s="178"/>
      <c r="BA1008" s="178"/>
      <c r="BB1008" s="794"/>
      <c r="BC1008" s="178"/>
      <c r="BD1008" s="178"/>
      <c r="BE1008" s="178"/>
      <c r="BF1008" s="178"/>
      <c r="BG1008" s="794"/>
      <c r="BH1008" s="180"/>
      <c r="BI1008" s="193"/>
      <c r="BJ1008" s="193"/>
      <c r="BK1008" s="193"/>
      <c r="BL1008" s="180"/>
      <c r="BM1008" s="180"/>
      <c r="BN1008" s="180"/>
      <c r="BO1008" s="180"/>
      <c r="BP1008" s="180"/>
      <c r="BQ1008" s="180"/>
      <c r="BR1008" s="180"/>
      <c r="BS1008" s="180"/>
      <c r="BT1008" s="181"/>
      <c r="BU1008" s="182"/>
      <c r="BV1008" s="183"/>
      <c r="BW1008" s="179"/>
    </row>
    <row r="1009" spans="2:75" customFormat="1" ht="18.75">
      <c r="B1009" s="330" t="s">
        <v>1721</v>
      </c>
      <c r="C1009" s="331">
        <v>33755581000120</v>
      </c>
      <c r="D1009" s="332" t="s">
        <v>14</v>
      </c>
      <c r="E1009" s="332" t="s">
        <v>607</v>
      </c>
      <c r="F1009" s="332" t="s">
        <v>1418</v>
      </c>
      <c r="G1009" s="333" t="s">
        <v>1418</v>
      </c>
      <c r="H1009" s="333" t="s">
        <v>34</v>
      </c>
      <c r="I1009" s="333" t="s">
        <v>34</v>
      </c>
      <c r="J1009" s="333" t="s">
        <v>608</v>
      </c>
      <c r="K1009" s="334" t="s">
        <v>48</v>
      </c>
      <c r="L1009" s="335" t="s">
        <v>1418</v>
      </c>
      <c r="M1009" s="335" t="s">
        <v>1418</v>
      </c>
      <c r="N1009" s="334">
        <v>499961</v>
      </c>
      <c r="O1009" s="334" t="s">
        <v>1324</v>
      </c>
      <c r="P1009" s="338">
        <v>43645</v>
      </c>
      <c r="Q1009" s="339">
        <v>261.07937564000002</v>
      </c>
      <c r="R1009" s="339">
        <v>419.94459789252011</v>
      </c>
      <c r="S1009" s="334">
        <v>32</v>
      </c>
      <c r="T1009" s="336">
        <v>0.10316382695701032</v>
      </c>
      <c r="U1009" s="647">
        <v>1.0089457810032172</v>
      </c>
      <c r="V1009" s="336">
        <v>5.55898482141437E-3</v>
      </c>
      <c r="W1009" s="647">
        <v>4.7839210407135062E-2</v>
      </c>
      <c r="X1009" s="336">
        <v>-6.3985322930704913E-2</v>
      </c>
      <c r="Y1009" s="647">
        <v>-0.41512744326046841</v>
      </c>
      <c r="Z1009" s="336">
        <v>7.6633159098670189E-2</v>
      </c>
      <c r="AA1009" s="647">
        <v>0.40158502675856028</v>
      </c>
      <c r="AB1009" s="336">
        <v>0.2146137057160111</v>
      </c>
      <c r="AC1009" s="340">
        <v>-0.51554232380692588</v>
      </c>
      <c r="AD1009" s="813">
        <v>33400461000100</v>
      </c>
      <c r="AE1009" s="337" t="s">
        <v>1991</v>
      </c>
      <c r="AF1009" s="787" t="s">
        <v>1736</v>
      </c>
      <c r="AG1009" s="341" t="s">
        <v>1437</v>
      </c>
      <c r="AH1009" s="341" t="s">
        <v>1737</v>
      </c>
      <c r="AI1009" s="341">
        <v>10000</v>
      </c>
      <c r="AJ1009" s="341">
        <v>500</v>
      </c>
      <c r="AK1009" s="341">
        <v>1000</v>
      </c>
      <c r="AL1009" s="336">
        <v>0.02</v>
      </c>
      <c r="AM1009" s="336">
        <v>0.2</v>
      </c>
      <c r="AN1009" s="647" t="s">
        <v>34</v>
      </c>
      <c r="AO1009" s="334" t="s">
        <v>1324</v>
      </c>
      <c r="AP1009" s="337" t="s">
        <v>1757</v>
      </c>
      <c r="AQ1009" s="343" t="s">
        <v>668</v>
      </c>
      <c r="AR1009" s="336">
        <v>0</v>
      </c>
      <c r="AS1009" s="336">
        <v>0</v>
      </c>
      <c r="AT1009" s="336" t="s">
        <v>1418</v>
      </c>
      <c r="AX1009" s="192"/>
      <c r="AY1009" s="178"/>
      <c r="AZ1009" s="178"/>
      <c r="BA1009" s="178"/>
      <c r="BB1009" s="794"/>
      <c r="BC1009" s="178"/>
      <c r="BD1009" s="178"/>
      <c r="BE1009" s="178"/>
      <c r="BF1009" s="178"/>
      <c r="BG1009" s="794"/>
      <c r="BH1009" s="180"/>
      <c r="BI1009" s="193"/>
      <c r="BJ1009" s="193"/>
      <c r="BK1009" s="193"/>
      <c r="BL1009" s="180"/>
      <c r="BM1009" s="180"/>
      <c r="BN1009" s="180"/>
      <c r="BO1009" s="180"/>
      <c r="BP1009" s="180"/>
      <c r="BQ1009" s="180"/>
      <c r="BR1009" s="180"/>
      <c r="BS1009" s="180"/>
      <c r="BT1009" s="181"/>
      <c r="BU1009" s="182"/>
      <c r="BV1009" s="183"/>
      <c r="BW1009" s="179"/>
    </row>
    <row r="1010" spans="2:75" customFormat="1" ht="18.75">
      <c r="B1010" s="330" t="s">
        <v>742</v>
      </c>
      <c r="C1010" s="331">
        <v>12987743000186</v>
      </c>
      <c r="D1010" s="332" t="s">
        <v>14</v>
      </c>
      <c r="E1010" s="332" t="s">
        <v>607</v>
      </c>
      <c r="F1010" s="332" t="s">
        <v>1317</v>
      </c>
      <c r="G1010" s="333" t="s">
        <v>1418</v>
      </c>
      <c r="H1010" s="333" t="s">
        <v>34</v>
      </c>
      <c r="I1010" s="333" t="s">
        <v>34</v>
      </c>
      <c r="J1010" s="333" t="s">
        <v>608</v>
      </c>
      <c r="K1010" s="334" t="s">
        <v>48</v>
      </c>
      <c r="L1010" s="335" t="s">
        <v>1418</v>
      </c>
      <c r="M1010" s="335" t="s">
        <v>34</v>
      </c>
      <c r="N1010" s="334">
        <v>267163</v>
      </c>
      <c r="O1010" s="334" t="s">
        <v>1321</v>
      </c>
      <c r="P1010" s="338">
        <v>40569</v>
      </c>
      <c r="Q1010" s="339">
        <v>1230.565728</v>
      </c>
      <c r="R1010" s="339">
        <v>1191.5839050836651</v>
      </c>
      <c r="S1010" s="334">
        <v>32</v>
      </c>
      <c r="T1010" s="336">
        <v>0.2846061689131294</v>
      </c>
      <c r="U1010" s="647">
        <v>2.7834581349143908</v>
      </c>
      <c r="V1010" s="336">
        <v>0.43273235218477035</v>
      </c>
      <c r="W1010" s="647">
        <v>3.7239846323010122</v>
      </c>
      <c r="X1010" s="336">
        <v>0.30662243169105796</v>
      </c>
      <c r="Y1010" s="647">
        <v>1.9893216175851254</v>
      </c>
      <c r="Z1010" s="336">
        <v>-0.39897648588557189</v>
      </c>
      <c r="AA1010" s="647">
        <v>-2.090778778336623</v>
      </c>
      <c r="AB1010" s="336">
        <v>0.43578425568275397</v>
      </c>
      <c r="AC1010" s="340">
        <v>0.72634776192588935</v>
      </c>
      <c r="AD1010" s="813">
        <v>12055107000116</v>
      </c>
      <c r="AE1010" s="337" t="s">
        <v>1848</v>
      </c>
      <c r="AF1010" s="787" t="s">
        <v>1755</v>
      </c>
      <c r="AG1010" s="341" t="s">
        <v>1436</v>
      </c>
      <c r="AH1010" s="341" t="s">
        <v>1737</v>
      </c>
      <c r="AI1010" s="341">
        <v>5000</v>
      </c>
      <c r="AJ1010" s="341">
        <v>1000</v>
      </c>
      <c r="AK1010" s="341">
        <v>5000</v>
      </c>
      <c r="AL1010" s="336">
        <v>1.8500000000000003E-2</v>
      </c>
      <c r="AM1010" s="336">
        <v>0.2</v>
      </c>
      <c r="AN1010" s="647" t="s">
        <v>2152</v>
      </c>
      <c r="AO1010" s="334" t="s">
        <v>1324</v>
      </c>
      <c r="AP1010" s="337" t="s">
        <v>1739</v>
      </c>
      <c r="AQ1010" s="343" t="s">
        <v>659</v>
      </c>
      <c r="AR1010" s="336">
        <v>4.6249999999999998E-3</v>
      </c>
      <c r="AS1010" s="336">
        <v>4.6249999999999998E-3</v>
      </c>
      <c r="AT1010" s="336" t="s">
        <v>1418</v>
      </c>
      <c r="AX1010" s="192"/>
      <c r="AY1010" s="178"/>
      <c r="AZ1010" s="178"/>
      <c r="BA1010" s="178"/>
      <c r="BB1010" s="794"/>
      <c r="BC1010" s="178"/>
      <c r="BD1010" s="178"/>
      <c r="BE1010" s="178"/>
      <c r="BF1010" s="178"/>
      <c r="BG1010" s="794"/>
      <c r="BH1010" s="180"/>
      <c r="BI1010" s="193"/>
      <c r="BJ1010" s="193"/>
      <c r="BK1010" s="193"/>
      <c r="BL1010" s="180"/>
      <c r="BM1010" s="180"/>
      <c r="BN1010" s="180"/>
      <c r="BO1010" s="180"/>
      <c r="BP1010" s="180"/>
      <c r="BQ1010" s="180"/>
      <c r="BR1010" s="180"/>
      <c r="BS1010" s="180"/>
      <c r="BT1010" s="181"/>
      <c r="BU1010" s="182"/>
      <c r="BV1010" s="183"/>
      <c r="BW1010" s="179"/>
    </row>
    <row r="1011" spans="2:75" customFormat="1" ht="18.75">
      <c r="B1011" s="330" t="s">
        <v>743</v>
      </c>
      <c r="C1011" s="331">
        <v>26648868000196</v>
      </c>
      <c r="D1011" s="332" t="s">
        <v>14</v>
      </c>
      <c r="E1011" s="332" t="s">
        <v>607</v>
      </c>
      <c r="F1011" s="332" t="s">
        <v>1317</v>
      </c>
      <c r="G1011" s="333" t="s">
        <v>1418</v>
      </c>
      <c r="H1011" s="333" t="s">
        <v>34</v>
      </c>
      <c r="I1011" s="333" t="s">
        <v>34</v>
      </c>
      <c r="J1011" s="333" t="s">
        <v>608</v>
      </c>
      <c r="K1011" s="334" t="s">
        <v>48</v>
      </c>
      <c r="L1011" s="335" t="s">
        <v>1418</v>
      </c>
      <c r="M1011" s="335" t="s">
        <v>34</v>
      </c>
      <c r="N1011" s="334">
        <v>432105</v>
      </c>
      <c r="O1011" s="334" t="s">
        <v>1321</v>
      </c>
      <c r="P1011" s="338">
        <v>42740</v>
      </c>
      <c r="Q1011" s="339">
        <v>305.98978599999998</v>
      </c>
      <c r="R1011" s="339">
        <v>299.07503642000006</v>
      </c>
      <c r="S1011" s="334">
        <v>32</v>
      </c>
      <c r="T1011" s="336">
        <v>0.28656075737090414</v>
      </c>
      <c r="U1011" s="647">
        <v>2.8025740773550605</v>
      </c>
      <c r="V1011" s="336">
        <v>0.43519769686749998</v>
      </c>
      <c r="W1011" s="647">
        <v>3.7452007620067249</v>
      </c>
      <c r="X1011" s="336">
        <v>0.31660265764849593</v>
      </c>
      <c r="Y1011" s="647">
        <v>2.0540718680349022</v>
      </c>
      <c r="Z1011" s="336">
        <v>-0.38753238466088391</v>
      </c>
      <c r="AA1011" s="647">
        <v>-2.0308076150621632</v>
      </c>
      <c r="AB1011" s="336">
        <v>0.44982709410871397</v>
      </c>
      <c r="AC1011" s="340">
        <v>0.70915306716349702</v>
      </c>
      <c r="AD1011" s="813">
        <v>12055107000116</v>
      </c>
      <c r="AE1011" s="337" t="s">
        <v>1848</v>
      </c>
      <c r="AF1011" s="787" t="s">
        <v>1755</v>
      </c>
      <c r="AG1011" s="341" t="s">
        <v>1436</v>
      </c>
      <c r="AH1011" s="341" t="s">
        <v>1742</v>
      </c>
      <c r="AI1011" s="341">
        <v>1000</v>
      </c>
      <c r="AJ1011" s="341">
        <v>500</v>
      </c>
      <c r="AK1011" s="341">
        <v>1000</v>
      </c>
      <c r="AL1011" s="336">
        <v>1.8500000000000003E-2</v>
      </c>
      <c r="AM1011" s="336">
        <v>0.2</v>
      </c>
      <c r="AN1011" s="647" t="s">
        <v>34</v>
      </c>
      <c r="AO1011" s="334" t="s">
        <v>1324</v>
      </c>
      <c r="AP1011" s="337" t="s">
        <v>1739</v>
      </c>
      <c r="AQ1011" s="343" t="s">
        <v>659</v>
      </c>
      <c r="AR1011" s="336">
        <v>4.6249999999999998E-3</v>
      </c>
      <c r="AS1011" s="336">
        <v>4.6249999999999998E-3</v>
      </c>
      <c r="AT1011" s="336" t="s">
        <v>1418</v>
      </c>
      <c r="AX1011" s="192"/>
      <c r="AY1011" s="178"/>
      <c r="AZ1011" s="178"/>
      <c r="BA1011" s="178"/>
      <c r="BB1011" s="794"/>
      <c r="BC1011" s="178"/>
      <c r="BD1011" s="178"/>
      <c r="BE1011" s="178"/>
      <c r="BF1011" s="178"/>
      <c r="BG1011" s="794"/>
      <c r="BH1011" s="180"/>
      <c r="BI1011" s="193"/>
      <c r="BJ1011" s="193"/>
      <c r="BK1011" s="193"/>
      <c r="BL1011" s="180"/>
      <c r="BM1011" s="180"/>
      <c r="BN1011" s="180"/>
      <c r="BO1011" s="180"/>
      <c r="BP1011" s="180"/>
      <c r="BQ1011" s="180"/>
      <c r="BR1011" s="180"/>
      <c r="BS1011" s="180"/>
      <c r="BT1011" s="181"/>
      <c r="BU1011" s="182"/>
      <c r="BV1011" s="183"/>
      <c r="BW1011" s="179"/>
    </row>
    <row r="1012" spans="2:75" customFormat="1" ht="18.75">
      <c r="B1012" s="330" t="s">
        <v>77</v>
      </c>
      <c r="C1012" s="331">
        <v>26673556000132</v>
      </c>
      <c r="D1012" s="332" t="s">
        <v>14</v>
      </c>
      <c r="E1012" s="332" t="s">
        <v>607</v>
      </c>
      <c r="F1012" s="332" t="s">
        <v>1317</v>
      </c>
      <c r="G1012" s="333" t="s">
        <v>1418</v>
      </c>
      <c r="H1012" s="333" t="s">
        <v>34</v>
      </c>
      <c r="I1012" s="333" t="s">
        <v>34</v>
      </c>
      <c r="J1012" s="333" t="s">
        <v>608</v>
      </c>
      <c r="K1012" s="334" t="s">
        <v>48</v>
      </c>
      <c r="L1012" s="335" t="s">
        <v>1418</v>
      </c>
      <c r="M1012" s="335" t="s">
        <v>34</v>
      </c>
      <c r="N1012" s="334">
        <v>435325</v>
      </c>
      <c r="O1012" s="334" t="s">
        <v>1321</v>
      </c>
      <c r="P1012" s="338">
        <v>42789</v>
      </c>
      <c r="Q1012" s="339">
        <v>1316.3332909999999</v>
      </c>
      <c r="R1012" s="339">
        <v>1427.9394670602403</v>
      </c>
      <c r="S1012" s="334">
        <v>32</v>
      </c>
      <c r="T1012" s="336">
        <v>0.12271461475275069</v>
      </c>
      <c r="U1012" s="647">
        <v>1.2001531590507706</v>
      </c>
      <c r="V1012" s="336">
        <v>0.23502292349713061</v>
      </c>
      <c r="W1012" s="647">
        <v>2.0225475422000896</v>
      </c>
      <c r="X1012" s="336">
        <v>0.27590453020621619</v>
      </c>
      <c r="Y1012" s="647">
        <v>1.7900283527915828</v>
      </c>
      <c r="Z1012" s="336">
        <v>0.21858105883702339</v>
      </c>
      <c r="AA1012" s="647">
        <v>1.1454425394229075</v>
      </c>
      <c r="AB1012" s="336">
        <v>0.2189032304433241</v>
      </c>
      <c r="AC1012" s="340">
        <v>0.54280373053166087</v>
      </c>
      <c r="AD1012" s="813">
        <v>0</v>
      </c>
      <c r="AE1012" s="337" t="s">
        <v>1848</v>
      </c>
      <c r="AF1012" s="787" t="s">
        <v>1755</v>
      </c>
      <c r="AG1012" s="341" t="s">
        <v>1436</v>
      </c>
      <c r="AH1012" s="341" t="s">
        <v>1742</v>
      </c>
      <c r="AI1012" s="341">
        <v>1000</v>
      </c>
      <c r="AJ1012" s="341">
        <v>500</v>
      </c>
      <c r="AK1012" s="341">
        <v>1000</v>
      </c>
      <c r="AL1012" s="336">
        <v>0.02</v>
      </c>
      <c r="AM1012" s="336">
        <v>0.2</v>
      </c>
      <c r="AN1012" s="647" t="s">
        <v>34</v>
      </c>
      <c r="AO1012" s="334" t="s">
        <v>1324</v>
      </c>
      <c r="AP1012" s="337" t="s">
        <v>1739</v>
      </c>
      <c r="AQ1012" s="343" t="s">
        <v>659</v>
      </c>
      <c r="AR1012" s="336">
        <v>4.0000000000000001E-3</v>
      </c>
      <c r="AS1012" s="336">
        <v>4.0000000000000001E-3</v>
      </c>
      <c r="AT1012" s="336" t="s">
        <v>1418</v>
      </c>
      <c r="AX1012" s="192"/>
      <c r="AY1012" s="178"/>
      <c r="AZ1012" s="178"/>
      <c r="BA1012" s="178"/>
      <c r="BB1012" s="794"/>
      <c r="BC1012" s="178"/>
      <c r="BD1012" s="178"/>
      <c r="BE1012" s="178"/>
      <c r="BF1012" s="178"/>
      <c r="BG1012" s="794"/>
      <c r="BH1012" s="180"/>
      <c r="BI1012" s="193"/>
      <c r="BJ1012" s="193"/>
      <c r="BK1012" s="193"/>
      <c r="BL1012" s="180"/>
      <c r="BM1012" s="180"/>
      <c r="BN1012" s="180"/>
      <c r="BO1012" s="180"/>
      <c r="BP1012" s="180"/>
      <c r="BQ1012" s="180"/>
      <c r="BR1012" s="180"/>
      <c r="BS1012" s="180"/>
      <c r="BT1012" s="181"/>
      <c r="BU1012" s="182"/>
      <c r="BV1012" s="183"/>
      <c r="BW1012" s="179"/>
    </row>
    <row r="1013" spans="2:75" customFormat="1" ht="18.75">
      <c r="B1013" s="330" t="s">
        <v>926</v>
      </c>
      <c r="C1013" s="331">
        <v>12004203000135</v>
      </c>
      <c r="D1013" s="332" t="s">
        <v>14</v>
      </c>
      <c r="E1013" s="332" t="s">
        <v>607</v>
      </c>
      <c r="F1013" s="332" t="s">
        <v>1317</v>
      </c>
      <c r="G1013" s="333" t="s">
        <v>1418</v>
      </c>
      <c r="H1013" s="333" t="s">
        <v>34</v>
      </c>
      <c r="I1013" s="333" t="s">
        <v>34</v>
      </c>
      <c r="J1013" s="333" t="s">
        <v>608</v>
      </c>
      <c r="K1013" s="334" t="s">
        <v>48</v>
      </c>
      <c r="L1013" s="335" t="s">
        <v>1418</v>
      </c>
      <c r="M1013" s="335" t="s">
        <v>34</v>
      </c>
      <c r="N1013" s="334">
        <v>251429</v>
      </c>
      <c r="O1013" s="334" t="s">
        <v>1321</v>
      </c>
      <c r="P1013" s="338">
        <v>40367</v>
      </c>
      <c r="Q1013" s="339">
        <v>667.88881000000003</v>
      </c>
      <c r="R1013" s="339">
        <v>837.35096664399987</v>
      </c>
      <c r="S1013" s="334">
        <v>32</v>
      </c>
      <c r="T1013" s="336">
        <v>-2.3001251709831805E-2</v>
      </c>
      <c r="U1013" s="647">
        <v>-0.22495303397477193</v>
      </c>
      <c r="V1013" s="336">
        <v>-0.14652636807877029</v>
      </c>
      <c r="W1013" s="647">
        <v>-1.2609686800566104</v>
      </c>
      <c r="X1013" s="336">
        <v>-0.19472499969188295</v>
      </c>
      <c r="Y1013" s="647">
        <v>-1.2633473984108925</v>
      </c>
      <c r="Z1013" s="336">
        <v>-0.354930749135276</v>
      </c>
      <c r="AA1013" s="647">
        <v>-1.8599634422665874</v>
      </c>
      <c r="AB1013" s="336">
        <v>0.31879828859854087</v>
      </c>
      <c r="AC1013" s="340">
        <v>-0.82411923420543498</v>
      </c>
      <c r="AD1013" s="813">
        <v>11980010000157</v>
      </c>
      <c r="AE1013" s="337" t="s">
        <v>1839</v>
      </c>
      <c r="AF1013" s="787" t="s">
        <v>1736</v>
      </c>
      <c r="AG1013" s="341" t="s">
        <v>1437</v>
      </c>
      <c r="AH1013" s="341" t="s">
        <v>1742</v>
      </c>
      <c r="AI1013" s="341">
        <v>5000</v>
      </c>
      <c r="AJ1013" s="341">
        <v>1000</v>
      </c>
      <c r="AK1013" s="341">
        <v>1000</v>
      </c>
      <c r="AL1013" s="336">
        <v>0.02</v>
      </c>
      <c r="AM1013" s="336">
        <v>0.2</v>
      </c>
      <c r="AN1013" s="647" t="s">
        <v>666</v>
      </c>
      <c r="AO1013" s="334" t="s">
        <v>1324</v>
      </c>
      <c r="AP1013" s="337" t="s">
        <v>1739</v>
      </c>
      <c r="AQ1013" s="343" t="s">
        <v>665</v>
      </c>
      <c r="AR1013" s="336">
        <v>6.0000000000000001E-3</v>
      </c>
      <c r="AS1013" s="336">
        <v>6.0000000000000001E-3</v>
      </c>
      <c r="AT1013" s="336" t="s">
        <v>1418</v>
      </c>
      <c r="AX1013" s="192"/>
      <c r="AY1013" s="178"/>
      <c r="AZ1013" s="178"/>
      <c r="BA1013" s="178"/>
      <c r="BB1013" s="794"/>
      <c r="BC1013" s="178"/>
      <c r="BD1013" s="178"/>
      <c r="BE1013" s="178"/>
      <c r="BF1013" s="178"/>
      <c r="BG1013" s="794"/>
      <c r="BH1013" s="180"/>
      <c r="BI1013" s="193"/>
      <c r="BJ1013" s="193"/>
      <c r="BK1013" s="193"/>
      <c r="BL1013" s="180"/>
      <c r="BM1013" s="180"/>
      <c r="BN1013" s="180"/>
      <c r="BO1013" s="180"/>
      <c r="BP1013" s="180"/>
      <c r="BQ1013" s="180"/>
      <c r="BR1013" s="180"/>
      <c r="BS1013" s="180"/>
      <c r="BT1013" s="181"/>
      <c r="BU1013" s="182"/>
      <c r="BV1013" s="183"/>
      <c r="BW1013" s="179"/>
    </row>
    <row r="1014" spans="2:75" customFormat="1" ht="18.75">
      <c r="B1014" s="330" t="s">
        <v>196</v>
      </c>
      <c r="C1014" s="331">
        <v>15569128000148</v>
      </c>
      <c r="D1014" s="332" t="s">
        <v>14</v>
      </c>
      <c r="E1014" s="332" t="s">
        <v>607</v>
      </c>
      <c r="F1014" s="332" t="s">
        <v>1317</v>
      </c>
      <c r="G1014" s="333" t="s">
        <v>1418</v>
      </c>
      <c r="H1014" s="333" t="s">
        <v>34</v>
      </c>
      <c r="I1014" s="333" t="s">
        <v>34</v>
      </c>
      <c r="J1014" s="333" t="s">
        <v>608</v>
      </c>
      <c r="K1014" s="334" t="s">
        <v>48</v>
      </c>
      <c r="L1014" s="335" t="s">
        <v>1418</v>
      </c>
      <c r="M1014" s="335" t="s">
        <v>34</v>
      </c>
      <c r="N1014" s="334">
        <v>308374</v>
      </c>
      <c r="O1014" s="334" t="s">
        <v>1321</v>
      </c>
      <c r="P1014" s="338">
        <v>41105</v>
      </c>
      <c r="Q1014" s="339">
        <v>151.46833799999999</v>
      </c>
      <c r="R1014" s="339">
        <v>252.01373970799995</v>
      </c>
      <c r="S1014" s="334">
        <v>32</v>
      </c>
      <c r="T1014" s="336">
        <v>3.9344799344798176E-2</v>
      </c>
      <c r="U1014" s="647">
        <v>0.38479349278012354</v>
      </c>
      <c r="V1014" s="336">
        <v>-6.9656365363964468E-2</v>
      </c>
      <c r="W1014" s="647">
        <v>-0.5994449752779023</v>
      </c>
      <c r="X1014" s="336">
        <v>-0.10670541282132362</v>
      </c>
      <c r="Y1014" s="647">
        <v>-0.69228915597630281</v>
      </c>
      <c r="Z1014" s="336">
        <v>-0.25493785545027114</v>
      </c>
      <c r="AA1014" s="647">
        <v>-1.3359650927472164</v>
      </c>
      <c r="AB1014" s="336">
        <v>0.28754426898085866</v>
      </c>
      <c r="AC1014" s="340">
        <v>-0.64636238242466648</v>
      </c>
      <c r="AD1014" s="813">
        <v>15611751000111</v>
      </c>
      <c r="AE1014" s="337" t="s">
        <v>1839</v>
      </c>
      <c r="AF1014" s="787" t="s">
        <v>1778</v>
      </c>
      <c r="AG1014" s="341" t="s">
        <v>59</v>
      </c>
      <c r="AH1014" s="341" t="s">
        <v>1742</v>
      </c>
      <c r="AI1014" s="341">
        <v>5000</v>
      </c>
      <c r="AJ1014" s="341">
        <v>0</v>
      </c>
      <c r="AK1014" s="341">
        <v>5000</v>
      </c>
      <c r="AL1014" s="336">
        <v>0.03</v>
      </c>
      <c r="AM1014" s="336">
        <v>0</v>
      </c>
      <c r="AN1014" s="647" t="s">
        <v>666</v>
      </c>
      <c r="AO1014" s="334" t="s">
        <v>1324</v>
      </c>
      <c r="AP1014" s="337" t="s">
        <v>1739</v>
      </c>
      <c r="AQ1014" s="343" t="s">
        <v>659</v>
      </c>
      <c r="AR1014" s="336">
        <v>8.0000000000000002E-3</v>
      </c>
      <c r="AS1014" s="336">
        <v>8.0000000000000002E-3</v>
      </c>
      <c r="AT1014" s="336" t="s">
        <v>1418</v>
      </c>
      <c r="AX1014" s="192"/>
      <c r="AY1014" s="178"/>
      <c r="AZ1014" s="178"/>
      <c r="BA1014" s="178"/>
      <c r="BB1014" s="794"/>
      <c r="BC1014" s="178"/>
      <c r="BD1014" s="178"/>
      <c r="BE1014" s="178"/>
      <c r="BF1014" s="178"/>
      <c r="BG1014" s="794"/>
      <c r="BH1014" s="180"/>
      <c r="BI1014" s="193"/>
      <c r="BJ1014" s="193"/>
      <c r="BK1014" s="193"/>
      <c r="BL1014" s="180"/>
      <c r="BM1014" s="180"/>
      <c r="BN1014" s="180"/>
      <c r="BO1014" s="180"/>
      <c r="BP1014" s="180"/>
      <c r="BQ1014" s="180"/>
      <c r="BR1014" s="180"/>
      <c r="BS1014" s="180"/>
      <c r="BT1014" s="181"/>
      <c r="BU1014" s="182"/>
      <c r="BV1014" s="183"/>
      <c r="BW1014" s="179"/>
    </row>
    <row r="1015" spans="2:75" customFormat="1" ht="18.75">
      <c r="B1015" s="330" t="s">
        <v>197</v>
      </c>
      <c r="C1015" s="331">
        <v>32893639000130</v>
      </c>
      <c r="D1015" s="332" t="s">
        <v>14</v>
      </c>
      <c r="E1015" s="332" t="s">
        <v>607</v>
      </c>
      <c r="F1015" s="332" t="s">
        <v>1317</v>
      </c>
      <c r="G1015" s="333" t="s">
        <v>1418</v>
      </c>
      <c r="H1015" s="333" t="s">
        <v>34</v>
      </c>
      <c r="I1015" s="333" t="s">
        <v>34</v>
      </c>
      <c r="J1015" s="333" t="s">
        <v>608</v>
      </c>
      <c r="K1015" s="334" t="s">
        <v>48</v>
      </c>
      <c r="L1015" s="335" t="s">
        <v>1418</v>
      </c>
      <c r="M1015" s="335" t="s">
        <v>1415</v>
      </c>
      <c r="N1015" s="334">
        <v>497339</v>
      </c>
      <c r="O1015" s="334" t="s">
        <v>1324</v>
      </c>
      <c r="P1015" s="338">
        <v>43617</v>
      </c>
      <c r="Q1015" s="339">
        <v>30.167957470000001</v>
      </c>
      <c r="R1015" s="339">
        <v>33.626606026932279</v>
      </c>
      <c r="S1015" s="334">
        <v>32</v>
      </c>
      <c r="T1015" s="336">
        <v>-1.7378718539159732E-2</v>
      </c>
      <c r="U1015" s="647">
        <v>-0.16996446590367692</v>
      </c>
      <c r="V1015" s="336">
        <v>-0.14144401350872871</v>
      </c>
      <c r="W1015" s="647">
        <v>-1.2172312284443532</v>
      </c>
      <c r="X1015" s="336">
        <v>-0.19029065164258152</v>
      </c>
      <c r="Y1015" s="647">
        <v>-1.2345779949927502</v>
      </c>
      <c r="Z1015" s="336">
        <v>-0.34999039381061336</v>
      </c>
      <c r="AA1015" s="647">
        <v>-1.8340742221354305</v>
      </c>
      <c r="AB1015" s="336">
        <v>0.31800711070094684</v>
      </c>
      <c r="AC1015" s="340">
        <v>-0.81018769148869862</v>
      </c>
      <c r="AD1015" s="813">
        <v>11980010000157</v>
      </c>
      <c r="AE1015" s="337" t="s">
        <v>1839</v>
      </c>
      <c r="AF1015" s="787" t="s">
        <v>1778</v>
      </c>
      <c r="AG1015" s="341" t="s">
        <v>59</v>
      </c>
      <c r="AH1015" s="341" t="s">
        <v>1742</v>
      </c>
      <c r="AI1015" s="341">
        <v>1</v>
      </c>
      <c r="AJ1015" s="341">
        <v>1</v>
      </c>
      <c r="AK1015" s="341">
        <v>1</v>
      </c>
      <c r="AL1015" s="336">
        <v>1.6E-2</v>
      </c>
      <c r="AM1015" s="336">
        <v>0.2</v>
      </c>
      <c r="AN1015" s="647" t="s">
        <v>666</v>
      </c>
      <c r="AO1015" s="334" t="s">
        <v>1324</v>
      </c>
      <c r="AP1015" s="337" t="s">
        <v>1739</v>
      </c>
      <c r="AQ1015" s="343" t="s">
        <v>665</v>
      </c>
      <c r="AR1015" s="336">
        <v>0</v>
      </c>
      <c r="AS1015" s="336">
        <v>0</v>
      </c>
      <c r="AT1015" s="336" t="s">
        <v>1418</v>
      </c>
      <c r="AX1015" s="192"/>
      <c r="AY1015" s="178"/>
      <c r="AZ1015" s="178"/>
      <c r="BA1015" s="178"/>
      <c r="BB1015" s="794"/>
      <c r="BC1015" s="178"/>
      <c r="BD1015" s="178"/>
      <c r="BE1015" s="178"/>
      <c r="BF1015" s="178"/>
      <c r="BG1015" s="794"/>
      <c r="BH1015" s="180"/>
      <c r="BI1015" s="193"/>
      <c r="BJ1015" s="193"/>
      <c r="BK1015" s="193"/>
      <c r="BL1015" s="180"/>
      <c r="BM1015" s="180"/>
      <c r="BN1015" s="180"/>
      <c r="BO1015" s="180"/>
      <c r="BP1015" s="180"/>
      <c r="BQ1015" s="180"/>
      <c r="BR1015" s="180"/>
      <c r="BS1015" s="180"/>
      <c r="BT1015" s="181"/>
      <c r="BU1015" s="182"/>
      <c r="BV1015" s="183"/>
      <c r="BW1015" s="179"/>
    </row>
    <row r="1016" spans="2:75" customFormat="1" ht="18.75">
      <c r="B1016" s="330" t="s">
        <v>1635</v>
      </c>
      <c r="C1016" s="331">
        <v>34887320000127</v>
      </c>
      <c r="D1016" s="332" t="s">
        <v>14</v>
      </c>
      <c r="E1016" s="332" t="s">
        <v>614</v>
      </c>
      <c r="F1016" s="332" t="s">
        <v>1317</v>
      </c>
      <c r="G1016" s="333" t="s">
        <v>1418</v>
      </c>
      <c r="H1016" s="333" t="s">
        <v>865</v>
      </c>
      <c r="I1016" s="333" t="s">
        <v>34</v>
      </c>
      <c r="J1016" s="333" t="s">
        <v>608</v>
      </c>
      <c r="K1016" s="334" t="s">
        <v>48</v>
      </c>
      <c r="L1016" s="335" t="s">
        <v>1418</v>
      </c>
      <c r="M1016" s="335" t="s">
        <v>1418</v>
      </c>
      <c r="N1016" s="334">
        <v>526150</v>
      </c>
      <c r="O1016" s="334" t="s">
        <v>1321</v>
      </c>
      <c r="P1016" s="338">
        <v>43880</v>
      </c>
      <c r="Q1016" s="339">
        <v>100.40222617000001</v>
      </c>
      <c r="R1016" s="339">
        <v>195.06796502792002</v>
      </c>
      <c r="S1016" s="334">
        <v>32</v>
      </c>
      <c r="T1016" s="336">
        <v>6.864117804526404E-2</v>
      </c>
      <c r="U1016" s="647">
        <v>0.67131308555196723</v>
      </c>
      <c r="V1016" s="336">
        <v>3.5855253082157867E-2</v>
      </c>
      <c r="W1016" s="647">
        <v>0.30856119444521318</v>
      </c>
      <c r="X1016" s="336">
        <v>5.3349454673595975E-2</v>
      </c>
      <c r="Y1016" s="647">
        <v>0.34612348119231656</v>
      </c>
      <c r="Z1016" s="336"/>
      <c r="AA1016" s="647"/>
      <c r="AB1016" s="336">
        <v>0.11720452063278199</v>
      </c>
      <c r="AC1016" s="340">
        <v>-0.68552117163330517</v>
      </c>
      <c r="AD1016" s="813">
        <v>34431537000128</v>
      </c>
      <c r="AE1016" s="337" t="s">
        <v>1824</v>
      </c>
      <c r="AF1016" s="787" t="s">
        <v>1825</v>
      </c>
      <c r="AG1016" s="341" t="s">
        <v>1440</v>
      </c>
      <c r="AH1016" s="341" t="s">
        <v>1737</v>
      </c>
      <c r="AI1016" s="341">
        <v>1000</v>
      </c>
      <c r="AJ1016" s="341">
        <v>100</v>
      </c>
      <c r="AK1016" s="341">
        <v>1000</v>
      </c>
      <c r="AL1016" s="336">
        <v>2.5000000000000001E-2</v>
      </c>
      <c r="AM1016" s="336">
        <v>0</v>
      </c>
      <c r="AN1016" s="647" t="s">
        <v>64</v>
      </c>
      <c r="AO1016" s="334" t="s">
        <v>1324</v>
      </c>
      <c r="AP1016" s="337" t="s">
        <v>1757</v>
      </c>
      <c r="AQ1016" s="343" t="s">
        <v>668</v>
      </c>
      <c r="AR1016" s="336">
        <v>0</v>
      </c>
      <c r="AS1016" s="336">
        <v>0</v>
      </c>
      <c r="AT1016" s="336" t="s">
        <v>1418</v>
      </c>
      <c r="AX1016" s="192"/>
      <c r="AY1016" s="178"/>
      <c r="AZ1016" s="178"/>
      <c r="BA1016" s="178"/>
      <c r="BB1016" s="794"/>
      <c r="BC1016" s="178"/>
      <c r="BD1016" s="178"/>
      <c r="BE1016" s="178"/>
      <c r="BF1016" s="178"/>
      <c r="BG1016" s="794"/>
      <c r="BH1016" s="180"/>
      <c r="BI1016" s="193"/>
      <c r="BJ1016" s="193"/>
      <c r="BK1016" s="193"/>
      <c r="BL1016" s="180"/>
      <c r="BM1016" s="180"/>
      <c r="BN1016" s="180"/>
      <c r="BO1016" s="180"/>
      <c r="BP1016" s="180"/>
      <c r="BQ1016" s="180"/>
      <c r="BR1016" s="180"/>
      <c r="BS1016" s="180"/>
      <c r="BT1016" s="181"/>
      <c r="BU1016" s="182"/>
      <c r="BV1016" s="183"/>
      <c r="BW1016" s="179"/>
    </row>
    <row r="1017" spans="2:75" customFormat="1" ht="18.75">
      <c r="B1017" s="330" t="s">
        <v>992</v>
      </c>
      <c r="C1017" s="331">
        <v>12082452000149</v>
      </c>
      <c r="D1017" s="332" t="s">
        <v>11</v>
      </c>
      <c r="E1017" s="332" t="s">
        <v>620</v>
      </c>
      <c r="F1017" s="332" t="s">
        <v>663</v>
      </c>
      <c r="G1017" s="333" t="s">
        <v>738</v>
      </c>
      <c r="H1017" s="333" t="s">
        <v>34</v>
      </c>
      <c r="I1017" s="333" t="s">
        <v>1418</v>
      </c>
      <c r="J1017" s="333" t="s">
        <v>611</v>
      </c>
      <c r="K1017" s="334" t="s">
        <v>48</v>
      </c>
      <c r="L1017" s="335" t="s">
        <v>1418</v>
      </c>
      <c r="M1017" s="335" t="s">
        <v>34</v>
      </c>
      <c r="N1017" s="334">
        <v>253200</v>
      </c>
      <c r="O1017" s="334" t="s">
        <v>1321</v>
      </c>
      <c r="P1017" s="338">
        <v>40372</v>
      </c>
      <c r="Q1017" s="339">
        <v>561.88223700000003</v>
      </c>
      <c r="R1017" s="339">
        <v>731.07926941599931</v>
      </c>
      <c r="S1017" s="334">
        <v>32</v>
      </c>
      <c r="T1017" s="336">
        <v>-0.21526210885478647</v>
      </c>
      <c r="U1017" s="647">
        <v>-2.1052708390645205</v>
      </c>
      <c r="V1017" s="336">
        <v>-0.22762903394456913</v>
      </c>
      <c r="W1017" s="647">
        <v>-1.9589176080672401</v>
      </c>
      <c r="X1017" s="336">
        <v>-9.8988905056291432E-2</v>
      </c>
      <c r="Y1017" s="647">
        <v>-0.64222557900777644</v>
      </c>
      <c r="Z1017" s="336">
        <v>0.12059742988355526</v>
      </c>
      <c r="AA1017" s="647">
        <v>0.63197345217680756</v>
      </c>
      <c r="AB1017" s="336">
        <v>0.24347115786923509</v>
      </c>
      <c r="AC1017" s="340">
        <v>-1.4122020461918452</v>
      </c>
      <c r="AD1017" s="813">
        <v>28246609000164</v>
      </c>
      <c r="AE1017" s="337" t="s">
        <v>1735</v>
      </c>
      <c r="AF1017" s="787" t="s">
        <v>1736</v>
      </c>
      <c r="AG1017" s="341" t="s">
        <v>1437</v>
      </c>
      <c r="AH1017" s="341" t="s">
        <v>1742</v>
      </c>
      <c r="AI1017" s="341">
        <v>20000</v>
      </c>
      <c r="AJ1017" s="341">
        <v>5000</v>
      </c>
      <c r="AK1017" s="341">
        <v>0</v>
      </c>
      <c r="AL1017" s="336">
        <v>6.0000000000000001E-3</v>
      </c>
      <c r="AM1017" s="336">
        <v>0.2</v>
      </c>
      <c r="AN1017" s="647" t="s">
        <v>2185</v>
      </c>
      <c r="AO1017" s="334" t="s">
        <v>1324</v>
      </c>
      <c r="AP1017" s="337" t="s">
        <v>1739</v>
      </c>
      <c r="AQ1017" s="343" t="s">
        <v>659</v>
      </c>
      <c r="AR1017" s="336">
        <v>5.0000000000000001E-3</v>
      </c>
      <c r="AS1017" s="336">
        <v>5.0000000000000001E-3</v>
      </c>
      <c r="AT1017" s="336" t="s">
        <v>1418</v>
      </c>
      <c r="AX1017" s="192"/>
      <c r="AY1017" s="178"/>
      <c r="AZ1017" s="178"/>
      <c r="BA1017" s="178"/>
      <c r="BB1017" s="794"/>
      <c r="BC1017" s="178"/>
      <c r="BD1017" s="178"/>
      <c r="BE1017" s="178"/>
      <c r="BF1017" s="178"/>
      <c r="BG1017" s="794"/>
      <c r="BH1017" s="180"/>
      <c r="BI1017" s="193"/>
      <c r="BJ1017" s="193"/>
      <c r="BK1017" s="193"/>
      <c r="BL1017" s="180"/>
      <c r="BM1017" s="180"/>
      <c r="BN1017" s="180"/>
      <c r="BO1017" s="180"/>
      <c r="BP1017" s="180"/>
      <c r="BQ1017" s="180"/>
      <c r="BR1017" s="180"/>
      <c r="BS1017" s="180"/>
      <c r="BT1017" s="181"/>
      <c r="BU1017" s="182"/>
      <c r="BV1017" s="183"/>
      <c r="BW1017" s="179"/>
    </row>
    <row r="1018" spans="2:75" customFormat="1" ht="18.75">
      <c r="B1018" s="330" t="s">
        <v>488</v>
      </c>
      <c r="C1018" s="331">
        <v>37121216000115</v>
      </c>
      <c r="D1018" s="332" t="s">
        <v>11</v>
      </c>
      <c r="E1018" s="332" t="s">
        <v>620</v>
      </c>
      <c r="F1018" s="332" t="s">
        <v>685</v>
      </c>
      <c r="G1018" s="333" t="s">
        <v>738</v>
      </c>
      <c r="H1018" s="333" t="s">
        <v>34</v>
      </c>
      <c r="I1018" s="333" t="s">
        <v>1319</v>
      </c>
      <c r="J1018" s="333" t="s">
        <v>608</v>
      </c>
      <c r="K1018" s="334" t="s">
        <v>48</v>
      </c>
      <c r="L1018" s="335" t="s">
        <v>1418</v>
      </c>
      <c r="M1018" s="335" t="s">
        <v>34</v>
      </c>
      <c r="N1018" s="334">
        <v>553174</v>
      </c>
      <c r="O1018" s="334" t="s">
        <v>1321</v>
      </c>
      <c r="P1018" s="338">
        <v>43776</v>
      </c>
      <c r="Q1018" s="339">
        <v>148.24346119</v>
      </c>
      <c r="R1018" s="339">
        <v>98.900766066854814</v>
      </c>
      <c r="S1018" s="334">
        <v>32</v>
      </c>
      <c r="T1018" s="336">
        <v>0.16669935966256166</v>
      </c>
      <c r="U1018" s="647">
        <v>1.6303254792745006</v>
      </c>
      <c r="V1018" s="336">
        <v>0.20707996693598707</v>
      </c>
      <c r="W1018" s="647">
        <v>1.782077560491115</v>
      </c>
      <c r="X1018" s="336">
        <v>0.37536794915536476</v>
      </c>
      <c r="Y1018" s="647">
        <v>2.4353325087309265</v>
      </c>
      <c r="Z1018" s="336"/>
      <c r="AA1018" s="647"/>
      <c r="AB1018" s="336">
        <v>5.6970441154462481E-2</v>
      </c>
      <c r="AC1018" s="340">
        <v>1.5951874640136277</v>
      </c>
      <c r="AD1018" s="813">
        <v>0</v>
      </c>
      <c r="AE1018" s="337" t="s">
        <v>1964</v>
      </c>
      <c r="AF1018" s="787" t="s">
        <v>2040</v>
      </c>
      <c r="AG1018" s="341" t="s">
        <v>928</v>
      </c>
      <c r="AH1018" s="341" t="s">
        <v>1812</v>
      </c>
      <c r="AI1018" s="341">
        <v>1000</v>
      </c>
      <c r="AJ1018" s="341">
        <v>0</v>
      </c>
      <c r="AK1018" s="341">
        <v>0</v>
      </c>
      <c r="AL1018" s="336">
        <v>0</v>
      </c>
      <c r="AM1018" s="336">
        <v>0</v>
      </c>
      <c r="AN1018" s="647" t="s">
        <v>64</v>
      </c>
      <c r="AO1018" s="334" t="s">
        <v>1324</v>
      </c>
      <c r="AP1018" s="337" t="s">
        <v>1757</v>
      </c>
      <c r="AQ1018" s="343" t="s">
        <v>679</v>
      </c>
      <c r="AR1018" s="336">
        <v>1.66666666666667E-3</v>
      </c>
      <c r="AS1018" s="336">
        <v>1.66666666666667E-3</v>
      </c>
      <c r="AT1018" s="336" t="s">
        <v>1418</v>
      </c>
      <c r="AX1018" s="192"/>
      <c r="AY1018" s="178"/>
      <c r="AZ1018" s="178"/>
      <c r="BA1018" s="178"/>
      <c r="BB1018" s="794"/>
      <c r="BC1018" s="178"/>
      <c r="BD1018" s="178"/>
      <c r="BE1018" s="178"/>
      <c r="BF1018" s="178"/>
      <c r="BG1018" s="794"/>
      <c r="BH1018" s="180"/>
      <c r="BI1018" s="193"/>
      <c r="BJ1018" s="193"/>
      <c r="BK1018" s="193"/>
      <c r="BL1018" s="180"/>
      <c r="BM1018" s="180"/>
      <c r="BN1018" s="180"/>
      <c r="BO1018" s="180"/>
      <c r="BP1018" s="180"/>
      <c r="BQ1018" s="180"/>
      <c r="BR1018" s="180"/>
      <c r="BS1018" s="180"/>
      <c r="BT1018" s="181"/>
      <c r="BU1018" s="182"/>
      <c r="BV1018" s="183"/>
      <c r="BW1018" s="179"/>
    </row>
    <row r="1019" spans="2:75" customFormat="1" ht="18.75">
      <c r="B1019" s="330" t="s">
        <v>1056</v>
      </c>
      <c r="C1019" s="331">
        <v>39958460000162</v>
      </c>
      <c r="D1019" s="332" t="s">
        <v>11</v>
      </c>
      <c r="E1019" s="332" t="s">
        <v>620</v>
      </c>
      <c r="F1019" s="332" t="s">
        <v>685</v>
      </c>
      <c r="G1019" s="333" t="s">
        <v>738</v>
      </c>
      <c r="H1019" s="333" t="s">
        <v>34</v>
      </c>
      <c r="I1019" s="333" t="s">
        <v>1319</v>
      </c>
      <c r="J1019" s="333" t="s">
        <v>608</v>
      </c>
      <c r="K1019" s="334" t="s">
        <v>48</v>
      </c>
      <c r="L1019" s="335" t="s">
        <v>1418</v>
      </c>
      <c r="M1019" s="335" t="s">
        <v>34</v>
      </c>
      <c r="N1019" s="334">
        <v>565849</v>
      </c>
      <c r="O1019" s="334" t="s">
        <v>1321</v>
      </c>
      <c r="P1019" s="338">
        <v>44172</v>
      </c>
      <c r="Q1019" s="339">
        <v>106.74258576</v>
      </c>
      <c r="R1019" s="339">
        <v>88.442301864206343</v>
      </c>
      <c r="S1019" s="334">
        <v>32</v>
      </c>
      <c r="T1019" s="336">
        <v>0.11848611237973183</v>
      </c>
      <c r="U1019" s="647">
        <v>1.1587982601965694</v>
      </c>
      <c r="V1019" s="336">
        <v>0.13981817825338161</v>
      </c>
      <c r="W1019" s="647">
        <v>1.2032397034867264</v>
      </c>
      <c r="X1019" s="336"/>
      <c r="Y1019" s="647"/>
      <c r="Z1019" s="336"/>
      <c r="AA1019" s="647"/>
      <c r="AB1019" s="336">
        <v>4.721188930603872E-3</v>
      </c>
      <c r="AC1019" s="340">
        <v>5.0022876045543914</v>
      </c>
      <c r="AD1019" s="813">
        <v>0</v>
      </c>
      <c r="AE1019" s="337" t="s">
        <v>1963</v>
      </c>
      <c r="AF1019" s="787" t="s">
        <v>1755</v>
      </c>
      <c r="AG1019" s="341" t="s">
        <v>1436</v>
      </c>
      <c r="AH1019" s="341" t="s">
        <v>1737</v>
      </c>
      <c r="AI1019" s="341">
        <v>1000</v>
      </c>
      <c r="AJ1019" s="341">
        <v>1000</v>
      </c>
      <c r="AK1019" s="341">
        <v>1000</v>
      </c>
      <c r="AL1019" s="336">
        <v>0.01</v>
      </c>
      <c r="AM1019" s="336">
        <v>0.1</v>
      </c>
      <c r="AN1019" s="647" t="s">
        <v>2152</v>
      </c>
      <c r="AO1019" s="334" t="s">
        <v>1324</v>
      </c>
      <c r="AP1019" s="337" t="s">
        <v>1744</v>
      </c>
      <c r="AQ1019" s="343" t="s">
        <v>675</v>
      </c>
      <c r="AR1019" s="336">
        <v>3.3333333333333301E-3</v>
      </c>
      <c r="AS1019" s="336">
        <v>3.3333333333333301E-3</v>
      </c>
      <c r="AT1019" s="336" t="s">
        <v>1418</v>
      </c>
      <c r="AX1019" s="192"/>
      <c r="AY1019" s="178"/>
      <c r="AZ1019" s="178"/>
      <c r="BA1019" s="178"/>
      <c r="BB1019" s="794"/>
      <c r="BC1019" s="178"/>
      <c r="BD1019" s="178"/>
      <c r="BE1019" s="178"/>
      <c r="BF1019" s="178"/>
      <c r="BG1019" s="794"/>
      <c r="BH1019" s="180"/>
      <c r="BI1019" s="193"/>
      <c r="BJ1019" s="193"/>
      <c r="BK1019" s="193"/>
      <c r="BL1019" s="180"/>
      <c r="BM1019" s="180"/>
      <c r="BN1019" s="180"/>
      <c r="BO1019" s="180"/>
      <c r="BP1019" s="180"/>
      <c r="BQ1019" s="180"/>
      <c r="BR1019" s="180"/>
      <c r="BS1019" s="180"/>
      <c r="BT1019" s="181"/>
      <c r="BU1019" s="182"/>
      <c r="BV1019" s="183"/>
      <c r="BW1019" s="179"/>
    </row>
    <row r="1020" spans="2:75" customFormat="1" ht="18.75">
      <c r="B1020" s="330" t="s">
        <v>1691</v>
      </c>
      <c r="C1020" s="331">
        <v>27599239000186</v>
      </c>
      <c r="D1020" s="332" t="s">
        <v>11</v>
      </c>
      <c r="E1020" s="332" t="s">
        <v>621</v>
      </c>
      <c r="F1020" s="332" t="s">
        <v>692</v>
      </c>
      <c r="G1020" s="333" t="s">
        <v>738</v>
      </c>
      <c r="H1020" s="333" t="s">
        <v>34</v>
      </c>
      <c r="I1020" s="333" t="s">
        <v>1418</v>
      </c>
      <c r="J1020" s="333" t="s">
        <v>608</v>
      </c>
      <c r="K1020" s="334" t="s">
        <v>48</v>
      </c>
      <c r="L1020" s="335" t="s">
        <v>1418</v>
      </c>
      <c r="M1020" s="335" t="s">
        <v>1418</v>
      </c>
      <c r="N1020" s="334">
        <v>443387</v>
      </c>
      <c r="O1020" s="334" t="s">
        <v>1321</v>
      </c>
      <c r="P1020" s="338">
        <v>42890</v>
      </c>
      <c r="Q1020" s="339">
        <v>10.155308</v>
      </c>
      <c r="R1020" s="339">
        <v>13.675719393574287</v>
      </c>
      <c r="S1020" s="334">
        <v>32</v>
      </c>
      <c r="T1020" s="336">
        <v>7.3012500249179269E-2</v>
      </c>
      <c r="U1020" s="647">
        <v>0.71406476727160562</v>
      </c>
      <c r="V1020" s="336">
        <v>9.0795213348825232E-2</v>
      </c>
      <c r="W1020" s="647">
        <v>0.78136052802713629</v>
      </c>
      <c r="X1020" s="336">
        <v>0.16874035997986292</v>
      </c>
      <c r="Y1020" s="647">
        <v>1.0947628456787386</v>
      </c>
      <c r="Z1020" s="336">
        <v>0.20444220132697488</v>
      </c>
      <c r="AA1020" s="647">
        <v>1.0713498941725981</v>
      </c>
      <c r="AB1020" s="336">
        <v>2.0634255999671582E-2</v>
      </c>
      <c r="AC1020" s="340">
        <v>-1.231264167636652</v>
      </c>
      <c r="AD1020" s="813">
        <v>24601713000179</v>
      </c>
      <c r="AE1020" s="337" t="s">
        <v>1837</v>
      </c>
      <c r="AF1020" s="787" t="s">
        <v>1736</v>
      </c>
      <c r="AG1020" s="341" t="s">
        <v>1437</v>
      </c>
      <c r="AH1020" s="341" t="s">
        <v>1742</v>
      </c>
      <c r="AI1020" s="341">
        <v>100</v>
      </c>
      <c r="AJ1020" s="341">
        <v>100</v>
      </c>
      <c r="AK1020" s="341">
        <v>100</v>
      </c>
      <c r="AL1020" s="336">
        <v>1.1000000000000001E-2</v>
      </c>
      <c r="AM1020" s="336">
        <v>0.2</v>
      </c>
      <c r="AN1020" s="647" t="s">
        <v>2166</v>
      </c>
      <c r="AO1020" s="334" t="s">
        <v>1324</v>
      </c>
      <c r="AP1020" s="337" t="s">
        <v>1757</v>
      </c>
      <c r="AQ1020" s="343" t="s">
        <v>671</v>
      </c>
      <c r="AR1020" s="336">
        <v>0</v>
      </c>
      <c r="AS1020" s="336">
        <v>0</v>
      </c>
      <c r="AT1020" s="336" t="s">
        <v>1418</v>
      </c>
      <c r="AX1020" s="192"/>
      <c r="AY1020" s="178"/>
      <c r="AZ1020" s="178"/>
      <c r="BA1020" s="178"/>
      <c r="BB1020" s="794"/>
      <c r="BC1020" s="178"/>
      <c r="BD1020" s="178"/>
      <c r="BE1020" s="178"/>
      <c r="BF1020" s="178"/>
      <c r="BG1020" s="794"/>
      <c r="BH1020" s="180"/>
      <c r="BI1020" s="193"/>
      <c r="BJ1020" s="193"/>
      <c r="BK1020" s="193"/>
      <c r="BL1020" s="180"/>
      <c r="BM1020" s="180"/>
      <c r="BN1020" s="180"/>
      <c r="BO1020" s="180"/>
      <c r="BP1020" s="180"/>
      <c r="BQ1020" s="180"/>
      <c r="BR1020" s="180"/>
      <c r="BS1020" s="180"/>
      <c r="BT1020" s="181"/>
      <c r="BU1020" s="182"/>
      <c r="BV1020" s="183"/>
      <c r="BW1020" s="179"/>
    </row>
    <row r="1021" spans="2:75" customFormat="1" ht="18.75">
      <c r="B1021" s="330" t="s">
        <v>125</v>
      </c>
      <c r="C1021" s="331">
        <v>40830356000177</v>
      </c>
      <c r="D1021" s="332" t="s">
        <v>13</v>
      </c>
      <c r="E1021" s="332" t="s">
        <v>616</v>
      </c>
      <c r="F1021" s="332" t="s">
        <v>617</v>
      </c>
      <c r="G1021" s="333" t="s">
        <v>34</v>
      </c>
      <c r="H1021" s="333" t="s">
        <v>865</v>
      </c>
      <c r="I1021" s="333" t="s">
        <v>34</v>
      </c>
      <c r="J1021" s="333" t="s">
        <v>608</v>
      </c>
      <c r="K1021" s="334" t="s">
        <v>48</v>
      </c>
      <c r="L1021" s="335" t="s">
        <v>1418</v>
      </c>
      <c r="M1021" s="335" t="s">
        <v>34</v>
      </c>
      <c r="N1021" s="334">
        <v>581410</v>
      </c>
      <c r="O1021" s="334" t="s">
        <v>1321</v>
      </c>
      <c r="P1021" s="338">
        <v>44259</v>
      </c>
      <c r="Q1021" s="339">
        <v>32.855609080000001</v>
      </c>
      <c r="R1021" s="339">
        <v>21.80105854959676</v>
      </c>
      <c r="S1021" s="334">
        <v>32</v>
      </c>
      <c r="T1021" s="336">
        <v>0.14228727870335489</v>
      </c>
      <c r="U1021" s="647">
        <v>1.3915744866463919</v>
      </c>
      <c r="V1021" s="336">
        <v>0.15062377871253219</v>
      </c>
      <c r="W1021" s="647">
        <v>1.2962299545033169</v>
      </c>
      <c r="X1021" s="336"/>
      <c r="Y1021" s="647"/>
      <c r="Z1021" s="336"/>
      <c r="AA1021" s="647"/>
      <c r="AB1021" s="336">
        <v>6.7262664107435394E-2</v>
      </c>
      <c r="AC1021" s="340">
        <v>0.51176006455064849</v>
      </c>
      <c r="AD1021" s="813">
        <v>40830170000118</v>
      </c>
      <c r="AE1021" s="337" t="s">
        <v>2017</v>
      </c>
      <c r="AF1021" s="787" t="s">
        <v>1780</v>
      </c>
      <c r="AG1021" s="341" t="s">
        <v>719</v>
      </c>
      <c r="AH1021" s="341" t="s">
        <v>1737</v>
      </c>
      <c r="AI1021" s="341">
        <v>5000</v>
      </c>
      <c r="AJ1021" s="341">
        <v>5000</v>
      </c>
      <c r="AK1021" s="341">
        <v>5000</v>
      </c>
      <c r="AL1021" s="336">
        <v>0.02</v>
      </c>
      <c r="AM1021" s="336">
        <v>0.2</v>
      </c>
      <c r="AN1021" s="647" t="s">
        <v>64</v>
      </c>
      <c r="AO1021" s="334" t="s">
        <v>1324</v>
      </c>
      <c r="AP1021" s="337" t="s">
        <v>1757</v>
      </c>
      <c r="AQ1021" s="343" t="s">
        <v>668</v>
      </c>
      <c r="AR1021" s="336">
        <v>4.0000000000000001E-3</v>
      </c>
      <c r="AS1021" s="336">
        <v>4.0000000000000001E-3</v>
      </c>
      <c r="AT1021" s="336" t="s">
        <v>1418</v>
      </c>
      <c r="AX1021" s="192"/>
      <c r="AY1021" s="178"/>
      <c r="AZ1021" s="178"/>
      <c r="BA1021" s="178"/>
      <c r="BB1021" s="794"/>
      <c r="BC1021" s="178"/>
      <c r="BD1021" s="178"/>
      <c r="BE1021" s="178"/>
      <c r="BF1021" s="178"/>
      <c r="BG1021" s="794"/>
      <c r="BH1021" s="180"/>
      <c r="BI1021" s="193"/>
      <c r="BJ1021" s="193"/>
      <c r="BK1021" s="193"/>
      <c r="BL1021" s="180"/>
      <c r="BM1021" s="180"/>
      <c r="BN1021" s="180"/>
      <c r="BO1021" s="180"/>
      <c r="BP1021" s="180"/>
      <c r="BQ1021" s="180"/>
      <c r="BR1021" s="180"/>
      <c r="BS1021" s="180"/>
      <c r="BT1021" s="181"/>
      <c r="BU1021" s="182"/>
      <c r="BV1021" s="183"/>
      <c r="BW1021" s="179"/>
    </row>
    <row r="1022" spans="2:75" customFormat="1" ht="18.75">
      <c r="B1022" s="330" t="s">
        <v>467</v>
      </c>
      <c r="C1022" s="331">
        <v>41902590000125</v>
      </c>
      <c r="D1022" s="332" t="s">
        <v>13</v>
      </c>
      <c r="E1022" s="332" t="s">
        <v>616</v>
      </c>
      <c r="F1022" s="332" t="s">
        <v>617</v>
      </c>
      <c r="G1022" s="333" t="s">
        <v>34</v>
      </c>
      <c r="H1022" s="333" t="s">
        <v>865</v>
      </c>
      <c r="I1022" s="333" t="s">
        <v>34</v>
      </c>
      <c r="J1022" s="333" t="s">
        <v>608</v>
      </c>
      <c r="K1022" s="334" t="s">
        <v>48</v>
      </c>
      <c r="L1022" s="335" t="s">
        <v>1418</v>
      </c>
      <c r="M1022" s="335" t="s">
        <v>34</v>
      </c>
      <c r="N1022" s="334">
        <v>601322</v>
      </c>
      <c r="O1022" s="334" t="s">
        <v>1321</v>
      </c>
      <c r="P1022" s="338">
        <v>44357</v>
      </c>
      <c r="Q1022" s="339">
        <v>61.077079509999997</v>
      </c>
      <c r="R1022" s="339">
        <v>47.84198687394364</v>
      </c>
      <c r="S1022" s="334">
        <v>32</v>
      </c>
      <c r="T1022" s="336">
        <v>0.15399113566644185</v>
      </c>
      <c r="U1022" s="647">
        <v>1.5060386108717609</v>
      </c>
      <c r="V1022" s="336">
        <v>0.15399113566644185</v>
      </c>
      <c r="W1022" s="647">
        <v>1.3252085725440526</v>
      </c>
      <c r="X1022" s="336"/>
      <c r="Y1022" s="647"/>
      <c r="Z1022" s="336"/>
      <c r="AA1022" s="647"/>
      <c r="AB1022" s="336">
        <v>8.2251779372332426E-2</v>
      </c>
      <c r="AC1022" s="340">
        <v>0.45943932845896535</v>
      </c>
      <c r="AD1022" s="813">
        <v>41902547000160</v>
      </c>
      <c r="AE1022" s="337" t="s">
        <v>2017</v>
      </c>
      <c r="AF1022" s="787" t="s">
        <v>1780</v>
      </c>
      <c r="AG1022" s="341" t="s">
        <v>719</v>
      </c>
      <c r="AH1022" s="341" t="s">
        <v>1737</v>
      </c>
      <c r="AI1022" s="341">
        <v>5000</v>
      </c>
      <c r="AJ1022" s="341">
        <v>5000</v>
      </c>
      <c r="AK1022" s="341">
        <v>5000</v>
      </c>
      <c r="AL1022" s="336">
        <v>0.02</v>
      </c>
      <c r="AM1022" s="336">
        <v>0.2</v>
      </c>
      <c r="AN1022" s="647" t="s">
        <v>64</v>
      </c>
      <c r="AO1022" s="334" t="s">
        <v>1324</v>
      </c>
      <c r="AP1022" s="337" t="s">
        <v>1739</v>
      </c>
      <c r="AQ1022" s="343" t="s">
        <v>659</v>
      </c>
      <c r="AR1022" s="336">
        <v>4.0000000000000001E-3</v>
      </c>
      <c r="AS1022" s="336">
        <v>4.0000000000000001E-3</v>
      </c>
      <c r="AT1022" s="336" t="s">
        <v>1418</v>
      </c>
      <c r="AX1022" s="192"/>
      <c r="AY1022" s="178"/>
      <c r="AZ1022" s="178"/>
      <c r="BA1022" s="178"/>
      <c r="BB1022" s="794"/>
      <c r="BC1022" s="178"/>
      <c r="BD1022" s="178"/>
      <c r="BE1022" s="178"/>
      <c r="BF1022" s="178"/>
      <c r="BG1022" s="794"/>
      <c r="BH1022" s="180"/>
      <c r="BI1022" s="193"/>
      <c r="BJ1022" s="193"/>
      <c r="BK1022" s="193"/>
      <c r="BL1022" s="180"/>
      <c r="BM1022" s="180"/>
      <c r="BN1022" s="180"/>
      <c r="BO1022" s="180"/>
      <c r="BP1022" s="180"/>
      <c r="BQ1022" s="180"/>
      <c r="BR1022" s="180"/>
      <c r="BS1022" s="180"/>
      <c r="BT1022" s="181"/>
      <c r="BU1022" s="182"/>
      <c r="BV1022" s="183"/>
      <c r="BW1022" s="179"/>
    </row>
    <row r="1023" spans="2:75" customFormat="1" ht="18.75">
      <c r="B1023" s="330" t="s">
        <v>839</v>
      </c>
      <c r="C1023" s="331">
        <v>14799785000119</v>
      </c>
      <c r="D1023" s="332" t="s">
        <v>13</v>
      </c>
      <c r="E1023" s="332" t="s">
        <v>616</v>
      </c>
      <c r="F1023" s="332" t="s">
        <v>617</v>
      </c>
      <c r="G1023" s="333" t="s">
        <v>34</v>
      </c>
      <c r="H1023" s="333" t="s">
        <v>1338</v>
      </c>
      <c r="I1023" s="333" t="s">
        <v>34</v>
      </c>
      <c r="J1023" s="333" t="s">
        <v>608</v>
      </c>
      <c r="K1023" s="334" t="s">
        <v>48</v>
      </c>
      <c r="L1023" s="335" t="s">
        <v>1418</v>
      </c>
      <c r="M1023" s="335" t="s">
        <v>34</v>
      </c>
      <c r="N1023" s="334">
        <v>296961</v>
      </c>
      <c r="O1023" s="334" t="s">
        <v>1321</v>
      </c>
      <c r="P1023" s="338">
        <v>40954</v>
      </c>
      <c r="Q1023" s="339">
        <v>385.36232899999999</v>
      </c>
      <c r="R1023" s="339">
        <v>488.51201847619024</v>
      </c>
      <c r="S1023" s="334">
        <v>32</v>
      </c>
      <c r="T1023" s="336">
        <v>0.29497770091789066</v>
      </c>
      <c r="U1023" s="647">
        <v>2.8848920751568783</v>
      </c>
      <c r="V1023" s="336">
        <v>0.24912477852488157</v>
      </c>
      <c r="W1023" s="647">
        <v>2.1439045222020336</v>
      </c>
      <c r="X1023" s="336">
        <v>0.1273467451097996</v>
      </c>
      <c r="Y1023" s="647">
        <v>0.82620710943704634</v>
      </c>
      <c r="Z1023" s="336">
        <v>0.26803779453318155</v>
      </c>
      <c r="AA1023" s="647">
        <v>1.4046134356971989</v>
      </c>
      <c r="AB1023" s="336">
        <v>9.966888192649144E-2</v>
      </c>
      <c r="AC1023" s="340">
        <v>1.3336494055973636</v>
      </c>
      <c r="AD1023" s="813">
        <v>14816895000141</v>
      </c>
      <c r="AE1023" s="337" t="s">
        <v>1758</v>
      </c>
      <c r="AF1023" s="787" t="s">
        <v>1755</v>
      </c>
      <c r="AG1023" s="341" t="s">
        <v>1436</v>
      </c>
      <c r="AH1023" s="341" t="s">
        <v>1737</v>
      </c>
      <c r="AI1023" s="341">
        <v>5000</v>
      </c>
      <c r="AJ1023" s="341">
        <v>1000</v>
      </c>
      <c r="AK1023" s="341">
        <v>1000</v>
      </c>
      <c r="AL1023" s="336">
        <v>0.02</v>
      </c>
      <c r="AM1023" s="336">
        <v>0.2</v>
      </c>
      <c r="AN1023" s="647" t="s">
        <v>2152</v>
      </c>
      <c r="AO1023" s="334" t="s">
        <v>1324</v>
      </c>
      <c r="AP1023" s="337" t="s">
        <v>1739</v>
      </c>
      <c r="AQ1023" s="343" t="s">
        <v>659</v>
      </c>
      <c r="AR1023" s="336">
        <v>7.0000000000000001E-3</v>
      </c>
      <c r="AS1023" s="336">
        <v>7.0000000000000001E-3</v>
      </c>
      <c r="AT1023" s="336" t="s">
        <v>1418</v>
      </c>
      <c r="AX1023" s="192"/>
      <c r="AY1023" s="178"/>
      <c r="AZ1023" s="178"/>
      <c r="BA1023" s="178"/>
      <c r="BB1023" s="794"/>
      <c r="BC1023" s="178"/>
      <c r="BD1023" s="178"/>
      <c r="BE1023" s="178"/>
      <c r="BF1023" s="178"/>
      <c r="BG1023" s="794"/>
      <c r="BH1023" s="180"/>
      <c r="BI1023" s="193"/>
      <c r="BJ1023" s="193"/>
      <c r="BK1023" s="193"/>
      <c r="BL1023" s="180"/>
      <c r="BM1023" s="180"/>
      <c r="BN1023" s="180"/>
      <c r="BO1023" s="180"/>
      <c r="BP1023" s="180"/>
      <c r="BQ1023" s="180"/>
      <c r="BR1023" s="180"/>
      <c r="BS1023" s="180"/>
      <c r="BT1023" s="181"/>
      <c r="BU1023" s="182"/>
      <c r="BV1023" s="183"/>
      <c r="BW1023" s="179"/>
    </row>
    <row r="1024" spans="2:75" customFormat="1" ht="18.75">
      <c r="B1024" s="330" t="s">
        <v>1519</v>
      </c>
      <c r="C1024" s="331">
        <v>37970310000149</v>
      </c>
      <c r="D1024" s="332" t="s">
        <v>13</v>
      </c>
      <c r="E1024" s="332" t="s">
        <v>616</v>
      </c>
      <c r="F1024" s="332" t="s">
        <v>617</v>
      </c>
      <c r="G1024" s="333" t="s">
        <v>34</v>
      </c>
      <c r="H1024" s="333" t="s">
        <v>1338</v>
      </c>
      <c r="I1024" s="333" t="s">
        <v>34</v>
      </c>
      <c r="J1024" s="333" t="s">
        <v>608</v>
      </c>
      <c r="K1024" s="334" t="s">
        <v>48</v>
      </c>
      <c r="L1024" s="335" t="s">
        <v>1418</v>
      </c>
      <c r="M1024" s="335" t="s">
        <v>1418</v>
      </c>
      <c r="N1024" s="334">
        <v>551831</v>
      </c>
      <c r="O1024" s="334" t="s">
        <v>1321</v>
      </c>
      <c r="P1024" s="338">
        <v>44086</v>
      </c>
      <c r="Q1024" s="339">
        <v>165.81901260000001</v>
      </c>
      <c r="R1024" s="339">
        <v>138.91072472107996</v>
      </c>
      <c r="S1024" s="334">
        <v>32</v>
      </c>
      <c r="T1024" s="336">
        <v>0.26056883211209891</v>
      </c>
      <c r="U1024" s="647">
        <v>2.5483721530608934</v>
      </c>
      <c r="V1024" s="336">
        <v>0.21508675776223463</v>
      </c>
      <c r="W1024" s="647">
        <v>1.8509819671999139</v>
      </c>
      <c r="X1024" s="336">
        <v>8.7925637789386446E-2</v>
      </c>
      <c r="Y1024" s="647">
        <v>0.57044871449790624</v>
      </c>
      <c r="Z1024" s="336"/>
      <c r="AA1024" s="647"/>
      <c r="AB1024" s="336">
        <v>9.5983657465494435E-2</v>
      </c>
      <c r="AC1024" s="340">
        <v>1.0302308433153933</v>
      </c>
      <c r="AD1024" s="813">
        <v>37967588000167</v>
      </c>
      <c r="AE1024" s="337" t="s">
        <v>1758</v>
      </c>
      <c r="AF1024" s="787" t="s">
        <v>1755</v>
      </c>
      <c r="AG1024" s="341" t="s">
        <v>1436</v>
      </c>
      <c r="AH1024" s="341" t="s">
        <v>1737</v>
      </c>
      <c r="AI1024" s="341">
        <v>5000</v>
      </c>
      <c r="AJ1024" s="341">
        <v>1000</v>
      </c>
      <c r="AK1024" s="341">
        <v>1000</v>
      </c>
      <c r="AL1024" s="336">
        <v>0.02</v>
      </c>
      <c r="AM1024" s="336">
        <v>0.2</v>
      </c>
      <c r="AN1024" s="647" t="s">
        <v>34</v>
      </c>
      <c r="AO1024" s="334" t="s">
        <v>1324</v>
      </c>
      <c r="AP1024" s="337" t="s">
        <v>1757</v>
      </c>
      <c r="AQ1024" s="343" t="s">
        <v>668</v>
      </c>
      <c r="AR1024" s="336">
        <v>7.0000000000000001E-3</v>
      </c>
      <c r="AS1024" s="336">
        <v>7.0000000000000001E-3</v>
      </c>
      <c r="AT1024" s="336" t="s">
        <v>1418</v>
      </c>
      <c r="AX1024" s="192"/>
      <c r="AY1024" s="178"/>
      <c r="AZ1024" s="178"/>
      <c r="BA1024" s="178"/>
      <c r="BB1024" s="794"/>
      <c r="BC1024" s="178"/>
      <c r="BD1024" s="178"/>
      <c r="BE1024" s="178"/>
      <c r="BF1024" s="178"/>
      <c r="BG1024" s="794"/>
      <c r="BH1024" s="180"/>
      <c r="BI1024" s="193"/>
      <c r="BJ1024" s="193"/>
      <c r="BK1024" s="193"/>
      <c r="BL1024" s="180"/>
      <c r="BM1024" s="180"/>
      <c r="BN1024" s="180"/>
      <c r="BO1024" s="180"/>
      <c r="BP1024" s="180"/>
      <c r="BQ1024" s="180"/>
      <c r="BR1024" s="180"/>
      <c r="BS1024" s="180"/>
      <c r="BT1024" s="181"/>
      <c r="BU1024" s="182"/>
      <c r="BV1024" s="183"/>
      <c r="BW1024" s="179"/>
    </row>
    <row r="1025" spans="2:75" customFormat="1" ht="18.75">
      <c r="B1025" s="330" t="s">
        <v>993</v>
      </c>
      <c r="C1025" s="331">
        <v>5936530000160</v>
      </c>
      <c r="D1025" s="332" t="s">
        <v>13</v>
      </c>
      <c r="E1025" s="332" t="s">
        <v>616</v>
      </c>
      <c r="F1025" s="332" t="s">
        <v>617</v>
      </c>
      <c r="G1025" s="333" t="s">
        <v>34</v>
      </c>
      <c r="H1025" s="333" t="s">
        <v>1338</v>
      </c>
      <c r="I1025" s="333" t="s">
        <v>34</v>
      </c>
      <c r="J1025" s="333" t="s">
        <v>608</v>
      </c>
      <c r="K1025" s="334" t="s">
        <v>48</v>
      </c>
      <c r="L1025" s="335" t="s">
        <v>1418</v>
      </c>
      <c r="M1025" s="335" t="s">
        <v>1415</v>
      </c>
      <c r="N1025" s="334">
        <v>167029</v>
      </c>
      <c r="O1025" s="334" t="s">
        <v>1321</v>
      </c>
      <c r="P1025" s="338">
        <v>37909</v>
      </c>
      <c r="Q1025" s="339">
        <v>472.89100400000001</v>
      </c>
      <c r="R1025" s="339">
        <v>809.22291319199985</v>
      </c>
      <c r="S1025" s="334">
        <v>32</v>
      </c>
      <c r="T1025" s="336">
        <v>-5.0558300730144889E-2</v>
      </c>
      <c r="U1025" s="647">
        <v>-0.49446192256543875</v>
      </c>
      <c r="V1025" s="336">
        <v>-5.8697623003966526E-2</v>
      </c>
      <c r="W1025" s="647">
        <v>-0.5051368239877646</v>
      </c>
      <c r="X1025" s="336">
        <v>7.3928561095994993E-2</v>
      </c>
      <c r="Y1025" s="647">
        <v>0.47963772230925944</v>
      </c>
      <c r="Z1025" s="336">
        <v>0.20170822418025036</v>
      </c>
      <c r="AA1025" s="647">
        <v>1.0570228809248339</v>
      </c>
      <c r="AB1025" s="336">
        <v>0.12600881768961186</v>
      </c>
      <c r="AC1025" s="340">
        <v>-1.3879906152428538</v>
      </c>
      <c r="AD1025" s="813">
        <v>11456177000113</v>
      </c>
      <c r="AE1025" s="337" t="s">
        <v>1735</v>
      </c>
      <c r="AF1025" s="787" t="s">
        <v>1736</v>
      </c>
      <c r="AG1025" s="341" t="s">
        <v>1437</v>
      </c>
      <c r="AH1025" s="341" t="s">
        <v>1737</v>
      </c>
      <c r="AI1025" s="341">
        <v>20000</v>
      </c>
      <c r="AJ1025" s="341">
        <v>5000</v>
      </c>
      <c r="AK1025" s="341">
        <v>0</v>
      </c>
      <c r="AL1025" s="336">
        <v>0.02</v>
      </c>
      <c r="AM1025" s="336">
        <v>0.2</v>
      </c>
      <c r="AN1025" s="647" t="s">
        <v>64</v>
      </c>
      <c r="AO1025" s="334" t="s">
        <v>1324</v>
      </c>
      <c r="AP1025" s="337" t="s">
        <v>1757</v>
      </c>
      <c r="AQ1025" s="343" t="s">
        <v>679</v>
      </c>
      <c r="AR1025" s="336">
        <v>2.7000000000000001E-3</v>
      </c>
      <c r="AS1025" s="336">
        <v>2.7000000000000001E-3</v>
      </c>
      <c r="AT1025" s="336" t="s">
        <v>1418</v>
      </c>
      <c r="AX1025" s="192"/>
      <c r="AY1025" s="178"/>
      <c r="AZ1025" s="178"/>
      <c r="BA1025" s="178"/>
      <c r="BB1025" s="794"/>
      <c r="BC1025" s="178"/>
      <c r="BD1025" s="178"/>
      <c r="BE1025" s="178"/>
      <c r="BF1025" s="178"/>
      <c r="BG1025" s="794"/>
      <c r="BH1025" s="180"/>
      <c r="BI1025" s="193"/>
      <c r="BJ1025" s="193"/>
      <c r="BK1025" s="193"/>
      <c r="BL1025" s="180"/>
      <c r="BM1025" s="180"/>
      <c r="BN1025" s="180"/>
      <c r="BO1025" s="180"/>
      <c r="BP1025" s="180"/>
      <c r="BQ1025" s="180"/>
      <c r="BR1025" s="180"/>
      <c r="BS1025" s="180"/>
      <c r="BT1025" s="181"/>
      <c r="BU1025" s="182"/>
      <c r="BV1025" s="183"/>
      <c r="BW1025" s="179"/>
    </row>
    <row r="1026" spans="2:75" customFormat="1" ht="18.75">
      <c r="B1026" s="330" t="s">
        <v>1658</v>
      </c>
      <c r="C1026" s="331">
        <v>26380695000178</v>
      </c>
      <c r="D1026" s="332" t="s">
        <v>13</v>
      </c>
      <c r="E1026" s="332" t="s">
        <v>616</v>
      </c>
      <c r="F1026" s="332" t="s">
        <v>617</v>
      </c>
      <c r="G1026" s="333" t="s">
        <v>34</v>
      </c>
      <c r="H1026" s="333" t="s">
        <v>865</v>
      </c>
      <c r="I1026" s="333" t="s">
        <v>34</v>
      </c>
      <c r="J1026" s="333" t="s">
        <v>608</v>
      </c>
      <c r="K1026" s="334" t="s">
        <v>48</v>
      </c>
      <c r="L1026" s="335" t="s">
        <v>1418</v>
      </c>
      <c r="M1026" s="335" t="s">
        <v>1418</v>
      </c>
      <c r="N1026" s="334">
        <v>433411</v>
      </c>
      <c r="O1026" s="334" t="s">
        <v>1321</v>
      </c>
      <c r="P1026" s="338">
        <v>42728</v>
      </c>
      <c r="Q1026" s="339">
        <v>385.03442799999999</v>
      </c>
      <c r="R1026" s="339">
        <v>344.85969406882566</v>
      </c>
      <c r="S1026" s="334">
        <v>32</v>
      </c>
      <c r="T1026" s="336">
        <v>0.11123269985788831</v>
      </c>
      <c r="U1026" s="647">
        <v>1.0878596358971862</v>
      </c>
      <c r="V1026" s="336">
        <v>0.14077641598009261</v>
      </c>
      <c r="W1026" s="647">
        <v>1.2114860538008325</v>
      </c>
      <c r="X1026" s="336">
        <v>0.22379395992554851</v>
      </c>
      <c r="Y1026" s="647">
        <v>1.451942572855984</v>
      </c>
      <c r="Z1026" s="336">
        <v>0.28060520732043548</v>
      </c>
      <c r="AA1026" s="647">
        <v>1.4704711513364177</v>
      </c>
      <c r="AB1026" s="336">
        <v>5.8510702006376501E-2</v>
      </c>
      <c r="AC1026" s="340">
        <v>0.42000833608784877</v>
      </c>
      <c r="AD1026" s="813">
        <v>30658543000161</v>
      </c>
      <c r="AE1026" s="337" t="s">
        <v>1824</v>
      </c>
      <c r="AF1026" s="787" t="s">
        <v>1825</v>
      </c>
      <c r="AG1026" s="341" t="s">
        <v>1440</v>
      </c>
      <c r="AH1026" s="341" t="s">
        <v>1742</v>
      </c>
      <c r="AI1026" s="341">
        <v>1000</v>
      </c>
      <c r="AJ1026" s="341">
        <v>100</v>
      </c>
      <c r="AK1026" s="341">
        <v>1000</v>
      </c>
      <c r="AL1026" s="336">
        <v>0.02</v>
      </c>
      <c r="AM1026" s="336">
        <v>0</v>
      </c>
      <c r="AN1026" s="647" t="s">
        <v>64</v>
      </c>
      <c r="AO1026" s="334" t="s">
        <v>1324</v>
      </c>
      <c r="AP1026" s="337" t="s">
        <v>1757</v>
      </c>
      <c r="AQ1026" s="343" t="s">
        <v>674</v>
      </c>
      <c r="AR1026" s="336">
        <v>0</v>
      </c>
      <c r="AS1026" s="336">
        <v>0</v>
      </c>
      <c r="AT1026" s="336" t="s">
        <v>1418</v>
      </c>
      <c r="AX1026" s="192"/>
      <c r="AY1026" s="178"/>
      <c r="AZ1026" s="178"/>
      <c r="BA1026" s="178"/>
      <c r="BB1026" s="794"/>
      <c r="BC1026" s="178"/>
      <c r="BD1026" s="178"/>
      <c r="BE1026" s="178"/>
      <c r="BF1026" s="178"/>
      <c r="BG1026" s="794"/>
      <c r="BH1026" s="180"/>
      <c r="BI1026" s="193"/>
      <c r="BJ1026" s="193"/>
      <c r="BK1026" s="193"/>
      <c r="BL1026" s="180"/>
      <c r="BM1026" s="180"/>
      <c r="BN1026" s="180"/>
      <c r="BO1026" s="180"/>
      <c r="BP1026" s="180"/>
      <c r="BQ1026" s="180"/>
      <c r="BR1026" s="180"/>
      <c r="BS1026" s="180"/>
      <c r="BT1026" s="181"/>
      <c r="BU1026" s="182"/>
      <c r="BV1026" s="183"/>
      <c r="BW1026" s="179"/>
    </row>
    <row r="1027" spans="2:75" customFormat="1" ht="18.75">
      <c r="B1027" s="330" t="s">
        <v>305</v>
      </c>
      <c r="C1027" s="331">
        <v>12430199000177</v>
      </c>
      <c r="D1027" s="332" t="s">
        <v>13</v>
      </c>
      <c r="E1027" s="332" t="s">
        <v>616</v>
      </c>
      <c r="F1027" s="332" t="s">
        <v>617</v>
      </c>
      <c r="G1027" s="333" t="s">
        <v>34</v>
      </c>
      <c r="H1027" s="333" t="s">
        <v>1337</v>
      </c>
      <c r="I1027" s="333" t="s">
        <v>34</v>
      </c>
      <c r="J1027" s="333" t="s">
        <v>1418</v>
      </c>
      <c r="K1027" s="334" t="s">
        <v>48</v>
      </c>
      <c r="L1027" s="335" t="s">
        <v>1418</v>
      </c>
      <c r="M1027" s="335" t="s">
        <v>34</v>
      </c>
      <c r="N1027" s="334">
        <v>257885</v>
      </c>
      <c r="O1027" s="334" t="s">
        <v>1321</v>
      </c>
      <c r="P1027" s="338">
        <v>40446</v>
      </c>
      <c r="Q1027" s="339">
        <v>307.38876800000003</v>
      </c>
      <c r="R1027" s="339">
        <v>362.2514588548384</v>
      </c>
      <c r="S1027" s="334">
        <v>32</v>
      </c>
      <c r="T1027" s="336">
        <v>0.16222691947675272</v>
      </c>
      <c r="U1027" s="647">
        <v>1.5865848602090447</v>
      </c>
      <c r="V1027" s="336">
        <v>0.19604276043490398</v>
      </c>
      <c r="W1027" s="647">
        <v>1.6870941667465769</v>
      </c>
      <c r="X1027" s="336">
        <v>0.27854799775139472</v>
      </c>
      <c r="Y1027" s="647">
        <v>1.8071787846892295</v>
      </c>
      <c r="Z1027" s="336">
        <v>0.2873822813739848</v>
      </c>
      <c r="AA1027" s="647">
        <v>1.5059854312793228</v>
      </c>
      <c r="AB1027" s="336">
        <v>4.535777934647247E-2</v>
      </c>
      <c r="AC1027" s="340">
        <v>1.7602565248611732</v>
      </c>
      <c r="AD1027" s="813">
        <v>32812338000134</v>
      </c>
      <c r="AE1027" s="337" t="s">
        <v>1842</v>
      </c>
      <c r="AF1027" s="787" t="s">
        <v>1780</v>
      </c>
      <c r="AG1027" s="341" t="s">
        <v>719</v>
      </c>
      <c r="AH1027" s="341" t="s">
        <v>1742</v>
      </c>
      <c r="AI1027" s="341">
        <v>50000</v>
      </c>
      <c r="AJ1027" s="341">
        <v>10000</v>
      </c>
      <c r="AK1027" s="341">
        <v>10000</v>
      </c>
      <c r="AL1027" s="336">
        <v>0.02</v>
      </c>
      <c r="AM1027" s="336">
        <v>0.2</v>
      </c>
      <c r="AN1027" s="647" t="s">
        <v>64</v>
      </c>
      <c r="AO1027" s="334" t="s">
        <v>1324</v>
      </c>
      <c r="AP1027" s="337" t="s">
        <v>1757</v>
      </c>
      <c r="AQ1027" s="343" t="s">
        <v>674</v>
      </c>
      <c r="AR1027" s="336">
        <v>4.7999999999999996E-3</v>
      </c>
      <c r="AS1027" s="336">
        <v>4.7999999999999996E-3</v>
      </c>
      <c r="AT1027" s="336" t="s">
        <v>1418</v>
      </c>
      <c r="AX1027" s="192"/>
      <c r="AY1027" s="178"/>
      <c r="AZ1027" s="178"/>
      <c r="BA1027" s="178"/>
      <c r="BB1027" s="794"/>
      <c r="BC1027" s="178"/>
      <c r="BD1027" s="178"/>
      <c r="BE1027" s="178"/>
      <c r="BF1027" s="178"/>
      <c r="BG1027" s="794"/>
      <c r="BH1027" s="180"/>
      <c r="BI1027" s="193"/>
      <c r="BJ1027" s="193"/>
      <c r="BK1027" s="193"/>
      <c r="BL1027" s="180"/>
      <c r="BM1027" s="180"/>
      <c r="BN1027" s="180"/>
      <c r="BO1027" s="180"/>
      <c r="BP1027" s="180"/>
      <c r="BQ1027" s="180"/>
      <c r="BR1027" s="180"/>
      <c r="BS1027" s="180"/>
      <c r="BT1027" s="181"/>
      <c r="BU1027" s="182"/>
      <c r="BV1027" s="183"/>
      <c r="BW1027" s="179"/>
    </row>
    <row r="1028" spans="2:75" customFormat="1" ht="18.75">
      <c r="B1028" s="330" t="s">
        <v>1085</v>
      </c>
      <c r="C1028" s="331">
        <v>30910057000199</v>
      </c>
      <c r="D1028" s="332" t="s">
        <v>13</v>
      </c>
      <c r="E1028" s="332" t="s">
        <v>616</v>
      </c>
      <c r="F1028" s="332" t="s">
        <v>617</v>
      </c>
      <c r="G1028" s="333" t="s">
        <v>34</v>
      </c>
      <c r="H1028" s="333" t="s">
        <v>1338</v>
      </c>
      <c r="I1028" s="333" t="s">
        <v>34</v>
      </c>
      <c r="J1028" s="333" t="s">
        <v>608</v>
      </c>
      <c r="K1028" s="334" t="s">
        <v>48</v>
      </c>
      <c r="L1028" s="335" t="s">
        <v>1418</v>
      </c>
      <c r="M1028" s="335" t="s">
        <v>34</v>
      </c>
      <c r="N1028" s="334">
        <v>474436</v>
      </c>
      <c r="O1028" s="334" t="s">
        <v>1321</v>
      </c>
      <c r="P1028" s="338">
        <v>43334</v>
      </c>
      <c r="Q1028" s="339">
        <v>14.292561040000001</v>
      </c>
      <c r="R1028" s="339">
        <v>13.446526193880008</v>
      </c>
      <c r="S1028" s="334">
        <v>32</v>
      </c>
      <c r="T1028" s="336">
        <v>0.11094691240189314</v>
      </c>
      <c r="U1028" s="647">
        <v>1.0850646247339213</v>
      </c>
      <c r="V1028" s="336">
        <v>0.24598432469279219</v>
      </c>
      <c r="W1028" s="647">
        <v>2.1168785747541339</v>
      </c>
      <c r="X1028" s="336">
        <v>0.16195841014000911</v>
      </c>
      <c r="Y1028" s="647">
        <v>1.0507625442285411</v>
      </c>
      <c r="Z1028" s="336">
        <v>4.7493900508454923E-2</v>
      </c>
      <c r="AA1028" s="647">
        <v>0.24888494133458264</v>
      </c>
      <c r="AB1028" s="336">
        <v>0.16803289265695395</v>
      </c>
      <c r="AC1028" s="340">
        <v>0.77236598890603414</v>
      </c>
      <c r="AD1028" s="813">
        <v>0</v>
      </c>
      <c r="AE1028" s="337" t="s">
        <v>1927</v>
      </c>
      <c r="AF1028" s="787" t="s">
        <v>1755</v>
      </c>
      <c r="AG1028" s="341" t="s">
        <v>1436</v>
      </c>
      <c r="AH1028" s="341" t="s">
        <v>1742</v>
      </c>
      <c r="AI1028" s="341">
        <v>1000</v>
      </c>
      <c r="AJ1028" s="341">
        <v>1000</v>
      </c>
      <c r="AK1028" s="341">
        <v>100</v>
      </c>
      <c r="AL1028" s="336">
        <v>0.02</v>
      </c>
      <c r="AM1028" s="336">
        <v>0.2</v>
      </c>
      <c r="AN1028" s="647" t="s">
        <v>64</v>
      </c>
      <c r="AO1028" s="334" t="s">
        <v>1324</v>
      </c>
      <c r="AP1028" s="337" t="s">
        <v>1757</v>
      </c>
      <c r="AQ1028" s="343" t="s">
        <v>674</v>
      </c>
      <c r="AR1028" s="336">
        <v>5.3333333333333297E-3</v>
      </c>
      <c r="AS1028" s="336">
        <v>5.3333333333333297E-3</v>
      </c>
      <c r="AT1028" s="336" t="s">
        <v>1418</v>
      </c>
      <c r="AX1028" s="192"/>
      <c r="AY1028" s="178"/>
      <c r="AZ1028" s="178"/>
      <c r="BA1028" s="178"/>
      <c r="BB1028" s="794"/>
      <c r="BC1028" s="178"/>
      <c r="BD1028" s="178"/>
      <c r="BE1028" s="178"/>
      <c r="BF1028" s="178"/>
      <c r="BG1028" s="794"/>
      <c r="BH1028" s="180"/>
      <c r="BI1028" s="193"/>
      <c r="BJ1028" s="193"/>
      <c r="BK1028" s="193"/>
      <c r="BL1028" s="180"/>
      <c r="BM1028" s="180"/>
      <c r="BN1028" s="180"/>
      <c r="BO1028" s="180"/>
      <c r="BP1028" s="180"/>
      <c r="BQ1028" s="180"/>
      <c r="BR1028" s="180"/>
      <c r="BS1028" s="180"/>
      <c r="BT1028" s="181"/>
      <c r="BU1028" s="182"/>
      <c r="BV1028" s="183"/>
      <c r="BW1028" s="179"/>
    </row>
    <row r="1029" spans="2:75" customFormat="1" ht="18.75">
      <c r="B1029" s="330" t="s">
        <v>1087</v>
      </c>
      <c r="C1029" s="331">
        <v>31922843000179</v>
      </c>
      <c r="D1029" s="332" t="s">
        <v>13</v>
      </c>
      <c r="E1029" s="332" t="s">
        <v>616</v>
      </c>
      <c r="F1029" s="332" t="s">
        <v>617</v>
      </c>
      <c r="G1029" s="333" t="s">
        <v>34</v>
      </c>
      <c r="H1029" s="333" t="s">
        <v>865</v>
      </c>
      <c r="I1029" s="333" t="s">
        <v>34</v>
      </c>
      <c r="J1029" s="333" t="s">
        <v>608</v>
      </c>
      <c r="K1029" s="334" t="s">
        <v>48</v>
      </c>
      <c r="L1029" s="335" t="s">
        <v>1418</v>
      </c>
      <c r="M1029" s="335" t="s">
        <v>1415</v>
      </c>
      <c r="N1029" s="334">
        <v>480819</v>
      </c>
      <c r="O1029" s="334" t="s">
        <v>1321</v>
      </c>
      <c r="P1029" s="338">
        <v>43434</v>
      </c>
      <c r="Q1029" s="339">
        <v>27.258373379999998</v>
      </c>
      <c r="R1029" s="339">
        <v>25.735993140440012</v>
      </c>
      <c r="S1029" s="334">
        <v>32</v>
      </c>
      <c r="T1029" s="336">
        <v>0.11473133311193728</v>
      </c>
      <c r="U1029" s="647">
        <v>1.1220763896283292</v>
      </c>
      <c r="V1029" s="336">
        <v>0.14286860360597653</v>
      </c>
      <c r="W1029" s="647">
        <v>1.2294908887232636</v>
      </c>
      <c r="X1029" s="336">
        <v>0.22129406083817904</v>
      </c>
      <c r="Y1029" s="647">
        <v>1.4357235921739178</v>
      </c>
      <c r="Z1029" s="336">
        <v>0.27783284899853866</v>
      </c>
      <c r="AA1029" s="647">
        <v>1.4559430070712212</v>
      </c>
      <c r="AB1029" s="336">
        <v>4.8071127243679165E-2</v>
      </c>
      <c r="AC1029" s="340">
        <v>0.55474401679275198</v>
      </c>
      <c r="AD1029" s="813">
        <v>30658578000109</v>
      </c>
      <c r="AE1029" s="337" t="s">
        <v>1804</v>
      </c>
      <c r="AF1029" s="787" t="s">
        <v>1778</v>
      </c>
      <c r="AG1029" s="341" t="s">
        <v>59</v>
      </c>
      <c r="AH1029" s="341" t="s">
        <v>1742</v>
      </c>
      <c r="AI1029" s="341">
        <v>1000</v>
      </c>
      <c r="AJ1029" s="341">
        <v>1000</v>
      </c>
      <c r="AK1029" s="341">
        <v>1000</v>
      </c>
      <c r="AL1029" s="336">
        <v>0.02</v>
      </c>
      <c r="AM1029" s="336">
        <v>0.2</v>
      </c>
      <c r="AN1029" s="647" t="s">
        <v>64</v>
      </c>
      <c r="AO1029" s="334" t="s">
        <v>1324</v>
      </c>
      <c r="AP1029" s="337" t="s">
        <v>1757</v>
      </c>
      <c r="AQ1029" s="343" t="s">
        <v>674</v>
      </c>
      <c r="AR1029" s="336">
        <v>0</v>
      </c>
      <c r="AS1029" s="336">
        <v>0</v>
      </c>
      <c r="AT1029" s="336" t="s">
        <v>1418</v>
      </c>
      <c r="AX1029" s="192"/>
      <c r="AY1029" s="178"/>
      <c r="AZ1029" s="178"/>
      <c r="BA1029" s="178"/>
      <c r="BB1029" s="794"/>
      <c r="BC1029" s="178"/>
      <c r="BD1029" s="178"/>
      <c r="BE1029" s="178"/>
      <c r="BF1029" s="178"/>
      <c r="BG1029" s="794"/>
      <c r="BH1029" s="180"/>
      <c r="BI1029" s="193"/>
      <c r="BJ1029" s="193"/>
      <c r="BK1029" s="193"/>
      <c r="BL1029" s="180"/>
      <c r="BM1029" s="180"/>
      <c r="BN1029" s="180"/>
      <c r="BO1029" s="180"/>
      <c r="BP1029" s="180"/>
      <c r="BQ1029" s="180"/>
      <c r="BR1029" s="180"/>
      <c r="BS1029" s="180"/>
      <c r="BT1029" s="181"/>
      <c r="BU1029" s="182"/>
      <c r="BV1029" s="183"/>
      <c r="BW1029" s="179"/>
    </row>
    <row r="1030" spans="2:75" customFormat="1" ht="18.75">
      <c r="B1030" s="330" t="s">
        <v>1101</v>
      </c>
      <c r="C1030" s="331">
        <v>17164789000119</v>
      </c>
      <c r="D1030" s="332" t="s">
        <v>13</v>
      </c>
      <c r="E1030" s="332" t="s">
        <v>616</v>
      </c>
      <c r="F1030" s="332" t="s">
        <v>617</v>
      </c>
      <c r="G1030" s="333" t="s">
        <v>34</v>
      </c>
      <c r="H1030" s="333" t="s">
        <v>1337</v>
      </c>
      <c r="I1030" s="333" t="s">
        <v>34</v>
      </c>
      <c r="J1030" s="333" t="s">
        <v>608</v>
      </c>
      <c r="K1030" s="334" t="s">
        <v>48</v>
      </c>
      <c r="L1030" s="335" t="s">
        <v>1418</v>
      </c>
      <c r="M1030" s="335" t="s">
        <v>34</v>
      </c>
      <c r="N1030" s="334">
        <v>333077</v>
      </c>
      <c r="O1030" s="334" t="s">
        <v>1324</v>
      </c>
      <c r="P1030" s="338">
        <v>41264</v>
      </c>
      <c r="Q1030" s="339">
        <v>122.010474</v>
      </c>
      <c r="R1030" s="339">
        <v>186.09733312800006</v>
      </c>
      <c r="S1030" s="334">
        <v>32</v>
      </c>
      <c r="T1030" s="336">
        <v>5.4679454324165544E-2</v>
      </c>
      <c r="U1030" s="647">
        <v>0.53476694666352775</v>
      </c>
      <c r="V1030" s="336">
        <v>4.7109733133725795E-2</v>
      </c>
      <c r="W1030" s="647">
        <v>0.40541438913928973</v>
      </c>
      <c r="X1030" s="336">
        <v>6.077919010289845E-2</v>
      </c>
      <c r="Y1030" s="647">
        <v>0.39432652107082572</v>
      </c>
      <c r="Z1030" s="336">
        <v>0.12204779574376134</v>
      </c>
      <c r="AA1030" s="647">
        <v>0.63957388545700977</v>
      </c>
      <c r="AB1030" s="336">
        <v>4.6968447011442004E-2</v>
      </c>
      <c r="AC1030" s="340">
        <v>-1.4710237329436335</v>
      </c>
      <c r="AD1030" s="813">
        <v>17102710000125</v>
      </c>
      <c r="AE1030" s="337" t="s">
        <v>1836</v>
      </c>
      <c r="AF1030" s="787" t="s">
        <v>1736</v>
      </c>
      <c r="AG1030" s="341" t="s">
        <v>1437</v>
      </c>
      <c r="AH1030" s="341" t="s">
        <v>1742</v>
      </c>
      <c r="AI1030" s="341">
        <v>5000</v>
      </c>
      <c r="AJ1030" s="341">
        <v>0</v>
      </c>
      <c r="AK1030" s="341">
        <v>0</v>
      </c>
      <c r="AL1030" s="336">
        <v>0.02</v>
      </c>
      <c r="AM1030" s="336">
        <v>0</v>
      </c>
      <c r="AN1030" s="647" t="s">
        <v>2152</v>
      </c>
      <c r="AO1030" s="334" t="s">
        <v>1324</v>
      </c>
      <c r="AP1030" s="337" t="s">
        <v>1757</v>
      </c>
      <c r="AQ1030" s="343" t="s">
        <v>674</v>
      </c>
      <c r="AR1030" s="336">
        <v>4.6666666666666697E-3</v>
      </c>
      <c r="AS1030" s="336">
        <v>4.6666666666666697E-3</v>
      </c>
      <c r="AT1030" s="336" t="s">
        <v>1418</v>
      </c>
      <c r="AX1030" s="192"/>
      <c r="AY1030" s="178"/>
      <c r="AZ1030" s="178"/>
      <c r="BA1030" s="178"/>
      <c r="BB1030" s="794"/>
      <c r="BC1030" s="178"/>
      <c r="BD1030" s="178"/>
      <c r="BE1030" s="178"/>
      <c r="BF1030" s="178"/>
      <c r="BG1030" s="794"/>
      <c r="BH1030" s="180"/>
      <c r="BI1030" s="193"/>
      <c r="BJ1030" s="193"/>
      <c r="BK1030" s="193"/>
      <c r="BL1030" s="180"/>
      <c r="BM1030" s="180"/>
      <c r="BN1030" s="180"/>
      <c r="BO1030" s="180"/>
      <c r="BP1030" s="180"/>
      <c r="BQ1030" s="180"/>
      <c r="BR1030" s="180"/>
      <c r="BS1030" s="180"/>
      <c r="BT1030" s="181"/>
      <c r="BU1030" s="182"/>
      <c r="BV1030" s="183"/>
      <c r="BW1030" s="179"/>
    </row>
    <row r="1031" spans="2:75" customFormat="1" ht="18.75">
      <c r="B1031" s="330" t="s">
        <v>1133</v>
      </c>
      <c r="C1031" s="331">
        <v>7013315000112</v>
      </c>
      <c r="D1031" s="332" t="s">
        <v>13</v>
      </c>
      <c r="E1031" s="332" t="s">
        <v>616</v>
      </c>
      <c r="F1031" s="332" t="s">
        <v>617</v>
      </c>
      <c r="G1031" s="333" t="s">
        <v>34</v>
      </c>
      <c r="H1031" s="333" t="s">
        <v>1338</v>
      </c>
      <c r="I1031" s="333" t="s">
        <v>34</v>
      </c>
      <c r="J1031" s="333" t="s">
        <v>608</v>
      </c>
      <c r="K1031" s="334" t="s">
        <v>48</v>
      </c>
      <c r="L1031" s="335" t="s">
        <v>1418</v>
      </c>
      <c r="M1031" s="335" t="s">
        <v>34</v>
      </c>
      <c r="N1031" s="334">
        <v>132691</v>
      </c>
      <c r="O1031" s="334" t="s">
        <v>1321</v>
      </c>
      <c r="P1031" s="338">
        <v>38267</v>
      </c>
      <c r="Q1031" s="339">
        <v>118.16336</v>
      </c>
      <c r="R1031" s="339">
        <v>149.1090096812749</v>
      </c>
      <c r="S1031" s="334">
        <v>32</v>
      </c>
      <c r="T1031" s="336">
        <v>4.6717942248475808E-2</v>
      </c>
      <c r="U1031" s="647">
        <v>0.45690308433782451</v>
      </c>
      <c r="V1031" s="336">
        <v>7.5455924133326135E-2</v>
      </c>
      <c r="W1031" s="647">
        <v>0.64935450393271299</v>
      </c>
      <c r="X1031" s="336">
        <v>0.11707399538083862</v>
      </c>
      <c r="Y1031" s="647">
        <v>0.75955900742064142</v>
      </c>
      <c r="Z1031" s="336">
        <v>0.18115827502161674</v>
      </c>
      <c r="AA1031" s="647">
        <v>0.9493338337836188</v>
      </c>
      <c r="AB1031" s="336">
        <v>0.15117849264565875</v>
      </c>
      <c r="AC1031" s="340">
        <v>-0.26951921890925384</v>
      </c>
      <c r="AD1031" s="813">
        <v>17373839000178</v>
      </c>
      <c r="AE1031" s="337" t="s">
        <v>1776</v>
      </c>
      <c r="AF1031" s="787" t="s">
        <v>1736</v>
      </c>
      <c r="AG1031" s="341" t="s">
        <v>1437</v>
      </c>
      <c r="AH1031" s="341" t="s">
        <v>1742</v>
      </c>
      <c r="AI1031" s="341">
        <v>5000</v>
      </c>
      <c r="AJ1031" s="341">
        <v>5000</v>
      </c>
      <c r="AK1031" s="341">
        <v>5000</v>
      </c>
      <c r="AL1031" s="336">
        <v>1.3000000000000001E-2</v>
      </c>
      <c r="AM1031" s="336">
        <v>0.2</v>
      </c>
      <c r="AN1031" s="647" t="s">
        <v>64</v>
      </c>
      <c r="AO1031" s="334" t="s">
        <v>1324</v>
      </c>
      <c r="AP1031" s="337" t="s">
        <v>1757</v>
      </c>
      <c r="AQ1031" s="343" t="s">
        <v>674</v>
      </c>
      <c r="AR1031" s="336">
        <v>4.7999999999999996E-3</v>
      </c>
      <c r="AS1031" s="336">
        <v>4.7999999999999996E-3</v>
      </c>
      <c r="AT1031" s="336" t="s">
        <v>1418</v>
      </c>
      <c r="AX1031" s="192"/>
      <c r="AY1031" s="178"/>
      <c r="AZ1031" s="178"/>
      <c r="BA1031" s="178"/>
      <c r="BB1031" s="794"/>
      <c r="BC1031" s="178"/>
      <c r="BD1031" s="178"/>
      <c r="BE1031" s="178"/>
      <c r="BF1031" s="178"/>
      <c r="BG1031" s="794"/>
      <c r="BH1031" s="180"/>
      <c r="BI1031" s="193"/>
      <c r="BJ1031" s="193"/>
      <c r="BK1031" s="193"/>
      <c r="BL1031" s="180"/>
      <c r="BM1031" s="180"/>
      <c r="BN1031" s="180"/>
      <c r="BO1031" s="180"/>
      <c r="BP1031" s="180"/>
      <c r="BQ1031" s="180"/>
      <c r="BR1031" s="180"/>
      <c r="BS1031" s="180"/>
      <c r="BT1031" s="181"/>
      <c r="BU1031" s="182"/>
      <c r="BV1031" s="183"/>
      <c r="BW1031" s="179"/>
    </row>
    <row r="1032" spans="2:75" customFormat="1" ht="18.75">
      <c r="B1032" s="330" t="s">
        <v>412</v>
      </c>
      <c r="C1032" s="331">
        <v>26262377000102</v>
      </c>
      <c r="D1032" s="332" t="s">
        <v>13</v>
      </c>
      <c r="E1032" s="332" t="s">
        <v>616</v>
      </c>
      <c r="F1032" s="332" t="s">
        <v>617</v>
      </c>
      <c r="G1032" s="333" t="s">
        <v>34</v>
      </c>
      <c r="H1032" s="333" t="s">
        <v>1338</v>
      </c>
      <c r="I1032" s="333" t="s">
        <v>34</v>
      </c>
      <c r="J1032" s="333" t="s">
        <v>608</v>
      </c>
      <c r="K1032" s="334" t="s">
        <v>48</v>
      </c>
      <c r="L1032" s="335" t="s">
        <v>1418</v>
      </c>
      <c r="M1032" s="335" t="s">
        <v>34</v>
      </c>
      <c r="N1032" s="334">
        <v>441309</v>
      </c>
      <c r="O1032" s="334" t="s">
        <v>1324</v>
      </c>
      <c r="P1032" s="338">
        <v>42890</v>
      </c>
      <c r="Q1032" s="339">
        <v>94.895386999999999</v>
      </c>
      <c r="R1032" s="339">
        <v>138.53985881124493</v>
      </c>
      <c r="S1032" s="334">
        <v>32</v>
      </c>
      <c r="T1032" s="336">
        <v>8.223113310053809E-2</v>
      </c>
      <c r="U1032" s="647">
        <v>0.80422331408348402</v>
      </c>
      <c r="V1032" s="336">
        <v>4.170791706842425E-2</v>
      </c>
      <c r="W1032" s="647">
        <v>0.35892773309858234</v>
      </c>
      <c r="X1032" s="336">
        <v>2.7266754734840637E-2</v>
      </c>
      <c r="Y1032" s="647">
        <v>0.17690272801065887</v>
      </c>
      <c r="Z1032" s="336">
        <v>0.16858179971343157</v>
      </c>
      <c r="AA1032" s="647">
        <v>0.88342862730944693</v>
      </c>
      <c r="AB1032" s="336">
        <v>8.1479472242732331E-2</v>
      </c>
      <c r="AC1032" s="340">
        <v>-0.91426115398388286</v>
      </c>
      <c r="AD1032" s="813">
        <v>26855094000174</v>
      </c>
      <c r="AE1032" s="337" t="s">
        <v>1961</v>
      </c>
      <c r="AF1032" s="787" t="s">
        <v>1778</v>
      </c>
      <c r="AG1032" s="341" t="s">
        <v>59</v>
      </c>
      <c r="AH1032" s="341" t="s">
        <v>1742</v>
      </c>
      <c r="AI1032" s="341">
        <v>5000</v>
      </c>
      <c r="AJ1032" s="341">
        <v>1000</v>
      </c>
      <c r="AK1032" s="341">
        <v>5000</v>
      </c>
      <c r="AL1032" s="336">
        <v>2.5000000000000001E-2</v>
      </c>
      <c r="AM1032" s="336">
        <v>0.2</v>
      </c>
      <c r="AN1032" s="647" t="s">
        <v>64</v>
      </c>
      <c r="AO1032" s="334" t="s">
        <v>1324</v>
      </c>
      <c r="AP1032" s="337" t="s">
        <v>1757</v>
      </c>
      <c r="AQ1032" s="343" t="s">
        <v>674</v>
      </c>
      <c r="AR1032" s="336">
        <v>3.8E-3</v>
      </c>
      <c r="AS1032" s="336">
        <v>3.8E-3</v>
      </c>
      <c r="AT1032" s="336" t="s">
        <v>1418</v>
      </c>
      <c r="AX1032" s="192"/>
      <c r="AY1032" s="178"/>
      <c r="AZ1032" s="178"/>
      <c r="BA1032" s="178"/>
      <c r="BB1032" s="794"/>
      <c r="BC1032" s="178"/>
      <c r="BD1032" s="178"/>
      <c r="BE1032" s="178"/>
      <c r="BF1032" s="178"/>
      <c r="BG1032" s="794"/>
      <c r="BH1032" s="180"/>
      <c r="BI1032" s="193"/>
      <c r="BJ1032" s="193"/>
      <c r="BK1032" s="193"/>
      <c r="BL1032" s="180"/>
      <c r="BM1032" s="180"/>
      <c r="BN1032" s="180"/>
      <c r="BO1032" s="180"/>
      <c r="BP1032" s="180"/>
      <c r="BQ1032" s="180"/>
      <c r="BR1032" s="180"/>
      <c r="BS1032" s="180"/>
      <c r="BT1032" s="181"/>
      <c r="BU1032" s="182"/>
      <c r="BV1032" s="183"/>
      <c r="BW1032" s="179"/>
    </row>
    <row r="1033" spans="2:75" customFormat="1" ht="18.75">
      <c r="B1033" s="330" t="s">
        <v>725</v>
      </c>
      <c r="C1033" s="331">
        <v>5892566000199</v>
      </c>
      <c r="D1033" s="332" t="s">
        <v>13</v>
      </c>
      <c r="E1033" s="332" t="s">
        <v>615</v>
      </c>
      <c r="F1033" s="332" t="s">
        <v>619</v>
      </c>
      <c r="G1033" s="333" t="s">
        <v>34</v>
      </c>
      <c r="H1033" s="333" t="s">
        <v>865</v>
      </c>
      <c r="I1033" s="333" t="s">
        <v>34</v>
      </c>
      <c r="J1033" s="333" t="s">
        <v>1418</v>
      </c>
      <c r="K1033" s="334" t="s">
        <v>48</v>
      </c>
      <c r="L1033" s="335" t="s">
        <v>1418</v>
      </c>
      <c r="M1033" s="335" t="s">
        <v>1415</v>
      </c>
      <c r="N1033" s="334">
        <v>125466</v>
      </c>
      <c r="O1033" s="334" t="s">
        <v>1321</v>
      </c>
      <c r="P1033" s="338">
        <v>38037</v>
      </c>
      <c r="Q1033" s="339">
        <v>0</v>
      </c>
      <c r="R1033" s="339"/>
      <c r="S1033" s="334">
        <v>32</v>
      </c>
      <c r="T1033" s="336"/>
      <c r="U1033" s="647"/>
      <c r="V1033" s="336"/>
      <c r="W1033" s="647"/>
      <c r="X1033" s="336"/>
      <c r="Y1033" s="647"/>
      <c r="Z1033" s="336"/>
      <c r="AA1033" s="647"/>
      <c r="AB1033" s="336"/>
      <c r="AC1033" s="340"/>
      <c r="AD1033" s="813">
        <v>0</v>
      </c>
      <c r="AE1033" s="337" t="s">
        <v>1808</v>
      </c>
      <c r="AF1033" s="787" t="s">
        <v>1755</v>
      </c>
      <c r="AG1033" s="341" t="s">
        <v>1436</v>
      </c>
      <c r="AH1033" s="341" t="s">
        <v>1742</v>
      </c>
      <c r="AI1033" s="341">
        <v>0</v>
      </c>
      <c r="AJ1033" s="341">
        <v>0</v>
      </c>
      <c r="AK1033" s="341">
        <v>0</v>
      </c>
      <c r="AL1033" s="336">
        <v>3.4999999999999996E-3</v>
      </c>
      <c r="AM1033" s="336">
        <v>0.1</v>
      </c>
      <c r="AN1033" s="647" t="s">
        <v>34</v>
      </c>
      <c r="AO1033" s="334" t="s">
        <v>1324</v>
      </c>
      <c r="AP1033" s="337" t="s">
        <v>1757</v>
      </c>
      <c r="AQ1033" s="343" t="s">
        <v>668</v>
      </c>
      <c r="AR1033" s="336">
        <v>2.8E-3</v>
      </c>
      <c r="AS1033" s="336">
        <v>2.8E-3</v>
      </c>
      <c r="AT1033" s="336" t="s">
        <v>1418</v>
      </c>
      <c r="AX1033" s="192"/>
      <c r="AY1033" s="178"/>
      <c r="AZ1033" s="178"/>
      <c r="BA1033" s="178"/>
      <c r="BB1033" s="794"/>
      <c r="BC1033" s="178"/>
      <c r="BD1033" s="178"/>
      <c r="BE1033" s="178"/>
      <c r="BF1033" s="178"/>
      <c r="BG1033" s="794"/>
      <c r="BH1033" s="180"/>
      <c r="BI1033" s="193"/>
      <c r="BJ1033" s="193"/>
      <c r="BK1033" s="193"/>
      <c r="BL1033" s="180"/>
      <c r="BM1033" s="180"/>
      <c r="BN1033" s="180"/>
      <c r="BO1033" s="180"/>
      <c r="BP1033" s="180"/>
      <c r="BQ1033" s="180"/>
      <c r="BR1033" s="180"/>
      <c r="BS1033" s="180"/>
      <c r="BT1033" s="181"/>
      <c r="BU1033" s="182"/>
      <c r="BV1033" s="183"/>
      <c r="BW1033" s="179"/>
    </row>
    <row r="1034" spans="2:75" customFormat="1" ht="18.75">
      <c r="B1034" s="330" t="s">
        <v>748</v>
      </c>
      <c r="C1034" s="331">
        <v>39506707000100</v>
      </c>
      <c r="D1034" s="332" t="s">
        <v>13</v>
      </c>
      <c r="E1034" s="332" t="s">
        <v>615</v>
      </c>
      <c r="F1034" s="332" t="s">
        <v>619</v>
      </c>
      <c r="G1034" s="333" t="s">
        <v>34</v>
      </c>
      <c r="H1034" s="333" t="s">
        <v>1338</v>
      </c>
      <c r="I1034" s="333" t="s">
        <v>34</v>
      </c>
      <c r="J1034" s="333" t="s">
        <v>1418</v>
      </c>
      <c r="K1034" s="334" t="s">
        <v>48</v>
      </c>
      <c r="L1034" s="335" t="s">
        <v>1418</v>
      </c>
      <c r="M1034" s="335" t="s">
        <v>34</v>
      </c>
      <c r="N1034" s="334">
        <v>615307</v>
      </c>
      <c r="O1034" s="334" t="s">
        <v>1321</v>
      </c>
      <c r="P1034" s="338">
        <v>44463</v>
      </c>
      <c r="Q1034" s="339">
        <v>425.14</v>
      </c>
      <c r="R1034" s="339">
        <v>381.05610655737712</v>
      </c>
      <c r="S1034" s="334">
        <v>32</v>
      </c>
      <c r="T1034" s="336">
        <v>0.2038834951456292</v>
      </c>
      <c r="U1034" s="647">
        <v>1.9939876050652268</v>
      </c>
      <c r="V1034" s="336">
        <v>0.22772277227722593</v>
      </c>
      <c r="W1034" s="647">
        <v>1.9597242963319585</v>
      </c>
      <c r="X1034" s="336"/>
      <c r="Y1034" s="647"/>
      <c r="Z1034" s="336"/>
      <c r="AA1034" s="647"/>
      <c r="AB1034" s="336">
        <v>9.7302671920349887E-2</v>
      </c>
      <c r="AC1034" s="340">
        <v>1.1461282274083153</v>
      </c>
      <c r="AD1034" s="813">
        <v>39506634000156</v>
      </c>
      <c r="AE1034" s="337" t="s">
        <v>2073</v>
      </c>
      <c r="AF1034" s="787" t="s">
        <v>1794</v>
      </c>
      <c r="AG1034" s="341" t="s">
        <v>736</v>
      </c>
      <c r="AH1034" s="341" t="s">
        <v>1737</v>
      </c>
      <c r="AI1034" s="341">
        <v>5000</v>
      </c>
      <c r="AJ1034" s="341">
        <v>0</v>
      </c>
      <c r="AK1034" s="341">
        <v>0</v>
      </c>
      <c r="AL1034" s="336">
        <v>0</v>
      </c>
      <c r="AM1034" s="336">
        <v>0</v>
      </c>
      <c r="AN1034" s="647" t="s">
        <v>64</v>
      </c>
      <c r="AO1034" s="334" t="s">
        <v>1324</v>
      </c>
      <c r="AP1034" s="337" t="s">
        <v>1757</v>
      </c>
      <c r="AQ1034" s="343" t="s">
        <v>668</v>
      </c>
      <c r="AR1034" s="336">
        <v>5.0666666666666698E-3</v>
      </c>
      <c r="AS1034" s="336">
        <v>5.0666666666666698E-3</v>
      </c>
      <c r="AT1034" s="336" t="s">
        <v>1418</v>
      </c>
      <c r="AX1034" s="192"/>
      <c r="AY1034" s="178"/>
      <c r="AZ1034" s="178"/>
      <c r="BA1034" s="178"/>
      <c r="BB1034" s="794"/>
      <c r="BC1034" s="178"/>
      <c r="BD1034" s="178"/>
      <c r="BE1034" s="178"/>
      <c r="BF1034" s="178"/>
      <c r="BG1034" s="794"/>
      <c r="BH1034" s="180"/>
      <c r="BI1034" s="193"/>
      <c r="BJ1034" s="193"/>
      <c r="BK1034" s="193"/>
      <c r="BL1034" s="180"/>
      <c r="BM1034" s="180"/>
      <c r="BN1034" s="180"/>
      <c r="BO1034" s="180"/>
      <c r="BP1034" s="180"/>
      <c r="BQ1034" s="180"/>
      <c r="BR1034" s="180"/>
      <c r="BS1034" s="180"/>
      <c r="BT1034" s="181"/>
      <c r="BU1034" s="182"/>
      <c r="BV1034" s="183"/>
      <c r="BW1034" s="179"/>
    </row>
    <row r="1035" spans="2:75" customFormat="1" ht="18.75">
      <c r="B1035" s="330" t="s">
        <v>115</v>
      </c>
      <c r="C1035" s="331">
        <v>39281106000146</v>
      </c>
      <c r="D1035" s="332" t="s">
        <v>13</v>
      </c>
      <c r="E1035" s="332" t="s">
        <v>615</v>
      </c>
      <c r="F1035" s="332" t="s">
        <v>619</v>
      </c>
      <c r="G1035" s="333" t="s">
        <v>34</v>
      </c>
      <c r="H1035" s="333" t="s">
        <v>1338</v>
      </c>
      <c r="I1035" s="333" t="s">
        <v>34</v>
      </c>
      <c r="J1035" s="333" t="s">
        <v>1418</v>
      </c>
      <c r="K1035" s="334" t="s">
        <v>48</v>
      </c>
      <c r="L1035" s="335" t="s">
        <v>1418</v>
      </c>
      <c r="M1035" s="335" t="s">
        <v>1415</v>
      </c>
      <c r="N1035" s="334">
        <v>566241</v>
      </c>
      <c r="O1035" s="334" t="s">
        <v>1321</v>
      </c>
      <c r="P1035" s="338">
        <v>44160</v>
      </c>
      <c r="Q1035" s="339">
        <v>36.615350079999999</v>
      </c>
      <c r="R1035" s="339">
        <v>40.81860212959679</v>
      </c>
      <c r="S1035" s="334">
        <v>32</v>
      </c>
      <c r="T1035" s="336">
        <v>0.11999395150308279</v>
      </c>
      <c r="U1035" s="647">
        <v>1.1735449787587886</v>
      </c>
      <c r="V1035" s="336">
        <v>0.14966366481103743</v>
      </c>
      <c r="W1035" s="647">
        <v>1.2879674583059022</v>
      </c>
      <c r="X1035" s="336"/>
      <c r="Y1035" s="647"/>
      <c r="Z1035" s="336"/>
      <c r="AA1035" s="647"/>
      <c r="AB1035" s="336">
        <v>7.7824184324915988E-2</v>
      </c>
      <c r="AC1035" s="340">
        <v>0.42997214444638637</v>
      </c>
      <c r="AD1035" s="813">
        <v>0</v>
      </c>
      <c r="AE1035" s="337" t="s">
        <v>2049</v>
      </c>
      <c r="AF1035" s="787" t="s">
        <v>1752</v>
      </c>
      <c r="AG1035" s="341" t="s">
        <v>741</v>
      </c>
      <c r="AH1035" s="341" t="s">
        <v>1742</v>
      </c>
      <c r="AI1035" s="341">
        <v>0</v>
      </c>
      <c r="AJ1035" s="341">
        <v>0</v>
      </c>
      <c r="AK1035" s="341">
        <v>0</v>
      </c>
      <c r="AL1035" s="336">
        <v>7.8000000000000005E-3</v>
      </c>
      <c r="AM1035" s="336">
        <v>0</v>
      </c>
      <c r="AN1035" s="647" t="s">
        <v>34</v>
      </c>
      <c r="AO1035" s="334" t="s">
        <v>1324</v>
      </c>
      <c r="AP1035" s="337" t="s">
        <v>1757</v>
      </c>
      <c r="AQ1035" s="343" t="s">
        <v>668</v>
      </c>
      <c r="AR1035" s="336">
        <v>0</v>
      </c>
      <c r="AS1035" s="336">
        <v>0</v>
      </c>
      <c r="AT1035" s="336" t="s">
        <v>1418</v>
      </c>
      <c r="AW1035" s="192"/>
      <c r="AX1035" s="192"/>
      <c r="AY1035" s="178"/>
      <c r="AZ1035" s="178"/>
      <c r="BA1035" s="178"/>
      <c r="BB1035" s="794"/>
      <c r="BC1035" s="178"/>
      <c r="BD1035" s="178"/>
      <c r="BE1035" s="178"/>
      <c r="BF1035" s="178"/>
      <c r="BG1035" s="794"/>
      <c r="BH1035" s="180"/>
      <c r="BI1035" s="193"/>
      <c r="BJ1035" s="193"/>
      <c r="BK1035" s="193"/>
      <c r="BL1035" s="212"/>
      <c r="BM1035" s="180"/>
      <c r="BN1035" s="180"/>
      <c r="BO1035" s="180"/>
      <c r="BP1035" s="180"/>
      <c r="BQ1035" s="180"/>
      <c r="BR1035" s="180"/>
      <c r="BS1035" s="180"/>
      <c r="BT1035" s="181"/>
      <c r="BU1035" s="182"/>
      <c r="BV1035" s="183"/>
      <c r="BW1035" s="179"/>
    </row>
    <row r="1036" spans="2:75" customFormat="1" ht="18.75">
      <c r="B1036" s="330" t="s">
        <v>791</v>
      </c>
      <c r="C1036" s="331">
        <v>24038672000154</v>
      </c>
      <c r="D1036" s="332" t="s">
        <v>13</v>
      </c>
      <c r="E1036" s="332" t="s">
        <v>615</v>
      </c>
      <c r="F1036" s="332" t="s">
        <v>619</v>
      </c>
      <c r="G1036" s="333" t="s">
        <v>34</v>
      </c>
      <c r="H1036" s="333" t="s">
        <v>1337</v>
      </c>
      <c r="I1036" s="333" t="s">
        <v>34</v>
      </c>
      <c r="J1036" s="333" t="s">
        <v>1418</v>
      </c>
      <c r="K1036" s="334" t="s">
        <v>48</v>
      </c>
      <c r="L1036" s="335" t="s">
        <v>1418</v>
      </c>
      <c r="M1036" s="335" t="s">
        <v>1415</v>
      </c>
      <c r="N1036" s="334">
        <v>421162</v>
      </c>
      <c r="O1036" s="334" t="s">
        <v>1321</v>
      </c>
      <c r="P1036" s="338">
        <v>42536</v>
      </c>
      <c r="Q1036" s="339">
        <v>22.543059</v>
      </c>
      <c r="R1036" s="339">
        <v>31.416244447154448</v>
      </c>
      <c r="S1036" s="334">
        <v>32</v>
      </c>
      <c r="T1036" s="336">
        <v>0.10844470160853481</v>
      </c>
      <c r="U1036" s="647">
        <v>1.0605929169889998</v>
      </c>
      <c r="V1036" s="336">
        <v>0.11836806067106731</v>
      </c>
      <c r="W1036" s="647">
        <v>1.0186454436993724</v>
      </c>
      <c r="X1036" s="336">
        <v>0.17570129982919735</v>
      </c>
      <c r="Y1036" s="647">
        <v>1.1399244082057198</v>
      </c>
      <c r="Z1036" s="336">
        <v>0.23528597673739515</v>
      </c>
      <c r="AA1036" s="647">
        <v>1.2329822543573106</v>
      </c>
      <c r="AB1036" s="336">
        <v>3.88816772538704E-2</v>
      </c>
      <c r="AC1036" s="340">
        <v>5.5723606516721938E-2</v>
      </c>
      <c r="AD1036" s="813">
        <v>0</v>
      </c>
      <c r="AE1036" s="337" t="s">
        <v>1942</v>
      </c>
      <c r="AF1036" s="787" t="s">
        <v>1755</v>
      </c>
      <c r="AG1036" s="341" t="s">
        <v>1436</v>
      </c>
      <c r="AH1036" s="341" t="s">
        <v>1742</v>
      </c>
      <c r="AI1036" s="341">
        <v>1000</v>
      </c>
      <c r="AJ1036" s="341">
        <v>0</v>
      </c>
      <c r="AK1036" s="341">
        <v>0</v>
      </c>
      <c r="AL1036" s="336">
        <v>8.0000000000000002E-3</v>
      </c>
      <c r="AM1036" s="336">
        <v>0</v>
      </c>
      <c r="AN1036" s="647" t="s">
        <v>34</v>
      </c>
      <c r="AO1036" s="334" t="s">
        <v>1324</v>
      </c>
      <c r="AP1036" s="337" t="s">
        <v>1757</v>
      </c>
      <c r="AQ1036" s="343" t="s">
        <v>668</v>
      </c>
      <c r="AR1036" s="336">
        <v>2.13333333333333E-3</v>
      </c>
      <c r="AS1036" s="336">
        <v>2.13333333333333E-3</v>
      </c>
      <c r="AT1036" s="336" t="s">
        <v>1418</v>
      </c>
      <c r="AW1036" s="192"/>
      <c r="AX1036" s="192"/>
      <c r="AY1036" s="178"/>
      <c r="AZ1036" s="178"/>
      <c r="BA1036" s="178"/>
      <c r="BB1036" s="794"/>
      <c r="BC1036" s="178"/>
      <c r="BD1036" s="178"/>
      <c r="BE1036" s="178"/>
      <c r="BF1036" s="178"/>
      <c r="BG1036" s="794"/>
      <c r="BH1036" s="180"/>
      <c r="BI1036" s="193"/>
      <c r="BJ1036" s="193"/>
      <c r="BK1036" s="193"/>
      <c r="BL1036" s="212"/>
      <c r="BM1036" s="180"/>
      <c r="BN1036" s="180"/>
      <c r="BO1036" s="180"/>
      <c r="BP1036" s="180"/>
      <c r="BQ1036" s="180"/>
      <c r="BR1036" s="180"/>
      <c r="BS1036" s="180"/>
      <c r="BT1036" s="181"/>
      <c r="BU1036" s="182"/>
      <c r="BV1036" s="183"/>
      <c r="BW1036" s="179"/>
    </row>
    <row r="1037" spans="2:75" customFormat="1" ht="18.75">
      <c r="B1037" s="330" t="s">
        <v>892</v>
      </c>
      <c r="C1037" s="331">
        <v>5461732000100</v>
      </c>
      <c r="D1037" s="332" t="s">
        <v>13</v>
      </c>
      <c r="E1037" s="332" t="s">
        <v>615</v>
      </c>
      <c r="F1037" s="332" t="s">
        <v>619</v>
      </c>
      <c r="G1037" s="333" t="s">
        <v>34</v>
      </c>
      <c r="H1037" s="333" t="s">
        <v>865</v>
      </c>
      <c r="I1037" s="333" t="s">
        <v>34</v>
      </c>
      <c r="J1037" s="333" t="s">
        <v>1418</v>
      </c>
      <c r="K1037" s="334" t="s">
        <v>48</v>
      </c>
      <c r="L1037" s="335" t="s">
        <v>1418</v>
      </c>
      <c r="M1037" s="335" t="s">
        <v>1415</v>
      </c>
      <c r="N1037" s="334">
        <v>125970</v>
      </c>
      <c r="O1037" s="334" t="s">
        <v>1321</v>
      </c>
      <c r="P1037" s="338">
        <v>37903</v>
      </c>
      <c r="Q1037" s="339">
        <v>0</v>
      </c>
      <c r="R1037" s="339">
        <v>0</v>
      </c>
      <c r="S1037" s="334">
        <v>32</v>
      </c>
      <c r="T1037" s="336"/>
      <c r="U1037" s="647"/>
      <c r="V1037" s="336"/>
      <c r="W1037" s="647"/>
      <c r="X1037" s="336"/>
      <c r="Y1037" s="647"/>
      <c r="Z1037" s="336"/>
      <c r="AA1037" s="647"/>
      <c r="AB1037" s="336"/>
      <c r="AC1037" s="340"/>
      <c r="AD1037" s="813">
        <v>0</v>
      </c>
      <c r="AE1037" s="337" t="s">
        <v>1857</v>
      </c>
      <c r="AF1037" s="787" t="s">
        <v>1857</v>
      </c>
      <c r="AG1037" s="341" t="s">
        <v>719</v>
      </c>
      <c r="AH1037" s="341" t="s">
        <v>1737</v>
      </c>
      <c r="AI1037" s="341">
        <v>10000</v>
      </c>
      <c r="AJ1037" s="341">
        <v>1000</v>
      </c>
      <c r="AK1037" s="341">
        <v>1000</v>
      </c>
      <c r="AL1037" s="336">
        <v>1.3000000000000001E-2</v>
      </c>
      <c r="AM1037" s="336">
        <v>0.2</v>
      </c>
      <c r="AN1037" s="647" t="s">
        <v>64</v>
      </c>
      <c r="AO1037" s="334" t="s">
        <v>1324</v>
      </c>
      <c r="AP1037" s="337" t="s">
        <v>1757</v>
      </c>
      <c r="AQ1037" s="343" t="s">
        <v>686</v>
      </c>
      <c r="AR1037" s="336">
        <v>3.0333333333333302E-3</v>
      </c>
      <c r="AS1037" s="336">
        <v>3.0333333333333302E-3</v>
      </c>
      <c r="AT1037" s="336" t="s">
        <v>1418</v>
      </c>
      <c r="AW1037" s="192"/>
      <c r="AX1037" s="192"/>
      <c r="AY1037" s="178"/>
      <c r="AZ1037" s="178"/>
      <c r="BA1037" s="178"/>
      <c r="BB1037" s="794"/>
      <c r="BC1037" s="178"/>
      <c r="BD1037" s="178"/>
      <c r="BE1037" s="178"/>
      <c r="BF1037" s="178"/>
      <c r="BG1037" s="794"/>
      <c r="BH1037" s="180"/>
      <c r="BI1037" s="193"/>
      <c r="BJ1037" s="193"/>
      <c r="BK1037" s="193"/>
      <c r="BL1037" s="212"/>
      <c r="BM1037" s="180"/>
      <c r="BN1037" s="180"/>
      <c r="BO1037" s="180"/>
      <c r="BP1037" s="180"/>
      <c r="BQ1037" s="180"/>
      <c r="BR1037" s="180"/>
      <c r="BS1037" s="180"/>
      <c r="BT1037" s="181"/>
      <c r="BU1037" s="182"/>
      <c r="BV1037" s="183"/>
      <c r="BW1037" s="179"/>
    </row>
    <row r="1038" spans="2:75" customFormat="1" ht="18.75">
      <c r="B1038" s="330" t="s">
        <v>1585</v>
      </c>
      <c r="C1038" s="331">
        <v>28069930000110</v>
      </c>
      <c r="D1038" s="332" t="s">
        <v>13</v>
      </c>
      <c r="E1038" s="332" t="s">
        <v>615</v>
      </c>
      <c r="F1038" s="332" t="s">
        <v>619</v>
      </c>
      <c r="G1038" s="333" t="s">
        <v>34</v>
      </c>
      <c r="H1038" s="333" t="s">
        <v>1337</v>
      </c>
      <c r="I1038" s="333" t="s">
        <v>34</v>
      </c>
      <c r="J1038" s="333" t="s">
        <v>1418</v>
      </c>
      <c r="K1038" s="334" t="s">
        <v>48</v>
      </c>
      <c r="L1038" s="335" t="s">
        <v>1418</v>
      </c>
      <c r="M1038" s="335" t="s">
        <v>1418</v>
      </c>
      <c r="N1038" s="334">
        <v>448842</v>
      </c>
      <c r="O1038" s="334" t="s">
        <v>1321</v>
      </c>
      <c r="P1038" s="338">
        <v>42999</v>
      </c>
      <c r="Q1038" s="339">
        <v>713.26394871000002</v>
      </c>
      <c r="R1038" s="339">
        <v>1054.8611742677997</v>
      </c>
      <c r="S1038" s="334">
        <v>32</v>
      </c>
      <c r="T1038" s="336">
        <v>9.451368603902055E-2</v>
      </c>
      <c r="U1038" s="647">
        <v>0.92434710488076255</v>
      </c>
      <c r="V1038" s="336">
        <v>9.9724490926368592E-2</v>
      </c>
      <c r="W1038" s="647">
        <v>0.85820362124269323</v>
      </c>
      <c r="X1038" s="336">
        <v>0.14215302547243391</v>
      </c>
      <c r="Y1038" s="647">
        <v>0.9222680970137539</v>
      </c>
      <c r="Z1038" s="336">
        <v>0.19116567209197943</v>
      </c>
      <c r="AA1038" s="647">
        <v>1.001776155978775</v>
      </c>
      <c r="AB1038" s="336">
        <v>4.6000320480837568E-2</v>
      </c>
      <c r="AC1038" s="340">
        <v>-0.35819190580547572</v>
      </c>
      <c r="AD1038" s="813">
        <v>26860879000135</v>
      </c>
      <c r="AE1038" s="337" t="s">
        <v>1740</v>
      </c>
      <c r="AF1038" s="787" t="s">
        <v>1741</v>
      </c>
      <c r="AG1038" s="341" t="s">
        <v>59</v>
      </c>
      <c r="AH1038" s="341" t="s">
        <v>1812</v>
      </c>
      <c r="AI1038" s="341">
        <v>50000</v>
      </c>
      <c r="AJ1038" s="341">
        <v>50000</v>
      </c>
      <c r="AK1038" s="341">
        <v>50000</v>
      </c>
      <c r="AL1038" s="336">
        <v>0.01</v>
      </c>
      <c r="AM1038" s="336">
        <v>0.1</v>
      </c>
      <c r="AN1038" s="647" t="s">
        <v>64</v>
      </c>
      <c r="AO1038" s="334" t="s">
        <v>1324</v>
      </c>
      <c r="AP1038" s="337" t="s">
        <v>1757</v>
      </c>
      <c r="AQ1038" s="343" t="s">
        <v>679</v>
      </c>
      <c r="AR1038" s="336">
        <v>0</v>
      </c>
      <c r="AS1038" s="336">
        <v>0</v>
      </c>
      <c r="AT1038" s="336" t="s">
        <v>1418</v>
      </c>
      <c r="AW1038" s="192"/>
      <c r="AX1038" s="192"/>
      <c r="AY1038" s="178"/>
      <c r="AZ1038" s="178"/>
      <c r="BA1038" s="178"/>
      <c r="BB1038" s="794"/>
      <c r="BC1038" s="178"/>
      <c r="BD1038" s="178"/>
      <c r="BE1038" s="178"/>
      <c r="BF1038" s="178"/>
      <c r="BG1038" s="794"/>
      <c r="BH1038" s="180"/>
      <c r="BI1038" s="193"/>
      <c r="BJ1038" s="193"/>
      <c r="BK1038" s="193"/>
      <c r="BL1038" s="212"/>
      <c r="BM1038" s="180"/>
      <c r="BN1038" s="180"/>
      <c r="BO1038" s="180"/>
      <c r="BP1038" s="180"/>
      <c r="BQ1038" s="180"/>
      <c r="BR1038" s="180"/>
      <c r="BS1038" s="180"/>
      <c r="BT1038" s="181"/>
      <c r="BU1038" s="182"/>
      <c r="BV1038" s="183"/>
      <c r="BW1038" s="179"/>
    </row>
    <row r="1039" spans="2:75" customFormat="1" ht="18.75">
      <c r="B1039" s="330" t="s">
        <v>943</v>
      </c>
      <c r="C1039" s="331">
        <v>33160049000160</v>
      </c>
      <c r="D1039" s="332" t="s">
        <v>13</v>
      </c>
      <c r="E1039" s="332" t="s">
        <v>615</v>
      </c>
      <c r="F1039" s="332" t="s">
        <v>619</v>
      </c>
      <c r="G1039" s="333" t="s">
        <v>34</v>
      </c>
      <c r="H1039" s="333" t="s">
        <v>1337</v>
      </c>
      <c r="I1039" s="333" t="s">
        <v>34</v>
      </c>
      <c r="J1039" s="333" t="s">
        <v>1418</v>
      </c>
      <c r="K1039" s="334" t="s">
        <v>48</v>
      </c>
      <c r="L1039" s="335" t="s">
        <v>1418</v>
      </c>
      <c r="M1039" s="335" t="s">
        <v>34</v>
      </c>
      <c r="N1039" s="334">
        <v>500712</v>
      </c>
      <c r="O1039" s="334" t="s">
        <v>1321</v>
      </c>
      <c r="P1039" s="338">
        <v>43622</v>
      </c>
      <c r="Q1039" s="339">
        <v>52.942425210000003</v>
      </c>
      <c r="R1039" s="339">
        <v>48.58630801513948</v>
      </c>
      <c r="S1039" s="334">
        <v>32</v>
      </c>
      <c r="T1039" s="336">
        <v>0.1110906643648033</v>
      </c>
      <c r="U1039" s="647">
        <v>1.0864705238825598</v>
      </c>
      <c r="V1039" s="336">
        <v>0.12469874874157183</v>
      </c>
      <c r="W1039" s="647">
        <v>1.0731257361189783</v>
      </c>
      <c r="X1039" s="336">
        <v>0.17024572454713849</v>
      </c>
      <c r="Y1039" s="647">
        <v>1.1045294314419267</v>
      </c>
      <c r="Z1039" s="336">
        <v>0.16568735814811419</v>
      </c>
      <c r="AA1039" s="647">
        <v>0.86826072340035132</v>
      </c>
      <c r="AB1039" s="336">
        <v>2.5919009240668662E-2</v>
      </c>
      <c r="AC1039" s="340">
        <v>0.3278410557906864</v>
      </c>
      <c r="AD1039" s="813">
        <v>0</v>
      </c>
      <c r="AE1039" s="337" t="s">
        <v>1992</v>
      </c>
      <c r="AF1039" s="787" t="s">
        <v>1755</v>
      </c>
      <c r="AG1039" s="341" t="s">
        <v>1436</v>
      </c>
      <c r="AH1039" s="341" t="s">
        <v>1742</v>
      </c>
      <c r="AI1039" s="341">
        <v>1000</v>
      </c>
      <c r="AJ1039" s="341">
        <v>500</v>
      </c>
      <c r="AK1039" s="341">
        <v>1000</v>
      </c>
      <c r="AL1039" s="336">
        <v>1.47E-2</v>
      </c>
      <c r="AM1039" s="336">
        <v>0</v>
      </c>
      <c r="AN1039" s="647" t="s">
        <v>34</v>
      </c>
      <c r="AO1039" s="334" t="s">
        <v>1324</v>
      </c>
      <c r="AP1039" s="337" t="s">
        <v>1757</v>
      </c>
      <c r="AQ1039" s="343" t="s">
        <v>686</v>
      </c>
      <c r="AR1039" s="336">
        <v>4.8999999999999998E-3</v>
      </c>
      <c r="AS1039" s="336">
        <v>4.8999999999999998E-3</v>
      </c>
      <c r="AT1039" s="336" t="s">
        <v>1418</v>
      </c>
      <c r="AX1039" s="192"/>
      <c r="AY1039" s="178"/>
      <c r="AZ1039" s="178"/>
      <c r="BA1039" s="178"/>
      <c r="BB1039" s="794"/>
      <c r="BC1039" s="178"/>
      <c r="BD1039" s="178"/>
      <c r="BE1039" s="178"/>
      <c r="BF1039" s="178"/>
      <c r="BG1039" s="794"/>
      <c r="BH1039" s="180"/>
      <c r="BI1039" s="193"/>
      <c r="BJ1039" s="193"/>
      <c r="BK1039" s="193"/>
      <c r="BL1039" s="180"/>
      <c r="BM1039" s="180"/>
      <c r="BN1039" s="180"/>
      <c r="BO1039" s="180"/>
      <c r="BP1039" s="180"/>
      <c r="BQ1039" s="180"/>
      <c r="BR1039" s="180"/>
      <c r="BS1039" s="180"/>
      <c r="BT1039" s="181"/>
      <c r="BU1039" s="182"/>
      <c r="BV1039" s="183"/>
      <c r="BW1039" s="179"/>
    </row>
    <row r="1040" spans="2:75" customFormat="1" ht="18.75">
      <c r="B1040" s="330" t="s">
        <v>945</v>
      </c>
      <c r="C1040" s="331">
        <v>38074871000122</v>
      </c>
      <c r="D1040" s="332" t="s">
        <v>13</v>
      </c>
      <c r="E1040" s="332" t="s">
        <v>616</v>
      </c>
      <c r="F1040" s="332" t="s">
        <v>619</v>
      </c>
      <c r="G1040" s="333" t="s">
        <v>34</v>
      </c>
      <c r="H1040" s="333" t="s">
        <v>1337</v>
      </c>
      <c r="I1040" s="333" t="s">
        <v>34</v>
      </c>
      <c r="J1040" s="333" t="s">
        <v>611</v>
      </c>
      <c r="K1040" s="334" t="s">
        <v>48</v>
      </c>
      <c r="L1040" s="335" t="s">
        <v>1418</v>
      </c>
      <c r="M1040" s="335" t="s">
        <v>1415</v>
      </c>
      <c r="N1040" s="334">
        <v>568651</v>
      </c>
      <c r="O1040" s="334" t="s">
        <v>1321</v>
      </c>
      <c r="P1040" s="338">
        <v>44034</v>
      </c>
      <c r="Q1040" s="339">
        <v>11.16036126</v>
      </c>
      <c r="R1040" s="339">
        <v>11.112566927280003</v>
      </c>
      <c r="S1040" s="334">
        <v>32</v>
      </c>
      <c r="T1040" s="336">
        <v>3.1319435084285585E-2</v>
      </c>
      <c r="U1040" s="647">
        <v>0.30630515388753504</v>
      </c>
      <c r="V1040" s="336">
        <v>2.8360064070103608E-2</v>
      </c>
      <c r="W1040" s="647">
        <v>0.24405950291195924</v>
      </c>
      <c r="X1040" s="336">
        <v>-4.3847200000011188E-3</v>
      </c>
      <c r="Y1040" s="647">
        <v>-2.8447423872264774E-2</v>
      </c>
      <c r="Z1040" s="336"/>
      <c r="AA1040" s="647"/>
      <c r="AB1040" s="336">
        <v>4.5075827450085364E-2</v>
      </c>
      <c r="AC1040" s="340">
        <v>-1.9487466849994008</v>
      </c>
      <c r="AD1040" s="813">
        <v>38051359000160</v>
      </c>
      <c r="AE1040" s="337" t="s">
        <v>1999</v>
      </c>
      <c r="AF1040" s="787" t="s">
        <v>1752</v>
      </c>
      <c r="AG1040" s="341" t="s">
        <v>741</v>
      </c>
      <c r="AH1040" s="341" t="s">
        <v>1737</v>
      </c>
      <c r="AI1040" s="341">
        <v>10000</v>
      </c>
      <c r="AJ1040" s="341">
        <v>10000</v>
      </c>
      <c r="AK1040" s="341">
        <v>10000</v>
      </c>
      <c r="AL1040" s="336">
        <v>0</v>
      </c>
      <c r="AM1040" s="336">
        <v>0</v>
      </c>
      <c r="AN1040" s="647" t="s">
        <v>2147</v>
      </c>
      <c r="AO1040" s="334" t="s">
        <v>1324</v>
      </c>
      <c r="AP1040" s="337" t="s">
        <v>1757</v>
      </c>
      <c r="AQ1040" s="343" t="s">
        <v>679</v>
      </c>
      <c r="AR1040" s="336">
        <v>2.5666666666666698E-3</v>
      </c>
      <c r="AS1040" s="336">
        <v>2.5666666666666698E-3</v>
      </c>
      <c r="AT1040" s="336" t="s">
        <v>1418</v>
      </c>
      <c r="AX1040" s="192"/>
      <c r="AY1040" s="178"/>
      <c r="AZ1040" s="178"/>
      <c r="BA1040" s="178"/>
      <c r="BB1040" s="794"/>
      <c r="BC1040" s="178"/>
      <c r="BD1040" s="178"/>
      <c r="BE1040" s="178"/>
      <c r="BF1040" s="178"/>
      <c r="BG1040" s="794"/>
      <c r="BH1040" s="180"/>
      <c r="BI1040" s="193"/>
      <c r="BJ1040" s="193"/>
      <c r="BK1040" s="193"/>
      <c r="BL1040" s="180"/>
      <c r="BM1040" s="180"/>
      <c r="BN1040" s="180"/>
      <c r="BO1040" s="180"/>
      <c r="BP1040" s="180"/>
      <c r="BQ1040" s="180"/>
      <c r="BR1040" s="180"/>
      <c r="BS1040" s="180"/>
      <c r="BT1040" s="181"/>
      <c r="BU1040" s="182"/>
      <c r="BV1040" s="183"/>
      <c r="BW1040" s="179"/>
    </row>
    <row r="1041" spans="2:75" customFormat="1" ht="18.75">
      <c r="B1041" s="330" t="s">
        <v>946</v>
      </c>
      <c r="C1041" s="331">
        <v>38074843000105</v>
      </c>
      <c r="D1041" s="332" t="s">
        <v>13</v>
      </c>
      <c r="E1041" s="332" t="s">
        <v>616</v>
      </c>
      <c r="F1041" s="332" t="s">
        <v>619</v>
      </c>
      <c r="G1041" s="333" t="s">
        <v>34</v>
      </c>
      <c r="H1041" s="333" t="s">
        <v>1338</v>
      </c>
      <c r="I1041" s="333" t="s">
        <v>34</v>
      </c>
      <c r="J1041" s="333" t="s">
        <v>611</v>
      </c>
      <c r="K1041" s="334" t="s">
        <v>49</v>
      </c>
      <c r="L1041" s="335" t="s">
        <v>1418</v>
      </c>
      <c r="M1041" s="335" t="s">
        <v>1415</v>
      </c>
      <c r="N1041" s="334">
        <v>568686</v>
      </c>
      <c r="O1041" s="334" t="s">
        <v>1321</v>
      </c>
      <c r="P1041" s="338">
        <v>44034</v>
      </c>
      <c r="Q1041" s="339">
        <v>15.150306609999999</v>
      </c>
      <c r="R1041" s="339">
        <v>20.822095810000036</v>
      </c>
      <c r="S1041" s="334">
        <v>32</v>
      </c>
      <c r="T1041" s="336">
        <v>-9.1808584935451965E-2</v>
      </c>
      <c r="U1041" s="647">
        <v>-0.89789112291365303</v>
      </c>
      <c r="V1041" s="336">
        <v>-0.1108960836774483</v>
      </c>
      <c r="W1041" s="647">
        <v>-0.95434350889681152</v>
      </c>
      <c r="X1041" s="336">
        <v>-7.1682600000000263E-2</v>
      </c>
      <c r="Y1041" s="647">
        <v>-0.4650662542797474</v>
      </c>
      <c r="Z1041" s="336"/>
      <c r="AA1041" s="647"/>
      <c r="AB1041" s="336">
        <v>0.17548191108383512</v>
      </c>
      <c r="AC1041" s="340">
        <v>-1.2941363338356662</v>
      </c>
      <c r="AD1041" s="813">
        <v>38051359000160</v>
      </c>
      <c r="AE1041" s="337" t="s">
        <v>1999</v>
      </c>
      <c r="AF1041" s="787" t="s">
        <v>1752</v>
      </c>
      <c r="AG1041" s="341" t="s">
        <v>741</v>
      </c>
      <c r="AH1041" s="341" t="s">
        <v>1737</v>
      </c>
      <c r="AI1041" s="341">
        <v>10000</v>
      </c>
      <c r="AJ1041" s="341">
        <v>10000</v>
      </c>
      <c r="AK1041" s="341">
        <v>10000</v>
      </c>
      <c r="AL1041" s="336">
        <v>0</v>
      </c>
      <c r="AM1041" s="336">
        <v>0</v>
      </c>
      <c r="AN1041" s="647" t="s">
        <v>2147</v>
      </c>
      <c r="AO1041" s="334" t="s">
        <v>1324</v>
      </c>
      <c r="AP1041" s="337" t="s">
        <v>1757</v>
      </c>
      <c r="AQ1041" s="343" t="s">
        <v>679</v>
      </c>
      <c r="AR1041" s="336">
        <v>0</v>
      </c>
      <c r="AS1041" s="336">
        <v>0</v>
      </c>
      <c r="AT1041" s="336" t="s">
        <v>1418</v>
      </c>
      <c r="AX1041" s="192"/>
      <c r="AY1041" s="178"/>
      <c r="AZ1041" s="178"/>
      <c r="BA1041" s="178"/>
      <c r="BB1041" s="794"/>
      <c r="BC1041" s="178"/>
      <c r="BD1041" s="178"/>
      <c r="BE1041" s="178"/>
      <c r="BF1041" s="178"/>
      <c r="BG1041" s="794"/>
      <c r="BH1041" s="180"/>
      <c r="BI1041" s="193"/>
      <c r="BJ1041" s="193"/>
      <c r="BK1041" s="193"/>
      <c r="BL1041" s="180"/>
      <c r="BM1041" s="180"/>
      <c r="BN1041" s="180"/>
      <c r="BO1041" s="180"/>
      <c r="BP1041" s="180"/>
      <c r="BQ1041" s="180"/>
      <c r="BR1041" s="180"/>
      <c r="BS1041" s="180"/>
      <c r="BT1041" s="181"/>
      <c r="BU1041" s="182"/>
      <c r="BV1041" s="183"/>
      <c r="BW1041" s="179"/>
    </row>
    <row r="1042" spans="2:75" customFormat="1" ht="18.75">
      <c r="B1042" s="330" t="s">
        <v>1681</v>
      </c>
      <c r="C1042" s="331">
        <v>27566566000131</v>
      </c>
      <c r="D1042" s="332" t="s">
        <v>13</v>
      </c>
      <c r="E1042" s="332" t="s">
        <v>615</v>
      </c>
      <c r="F1042" s="332" t="s">
        <v>619</v>
      </c>
      <c r="G1042" s="333" t="s">
        <v>34</v>
      </c>
      <c r="H1042" s="333" t="s">
        <v>1337</v>
      </c>
      <c r="I1042" s="333" t="s">
        <v>34</v>
      </c>
      <c r="J1042" s="333" t="s">
        <v>1418</v>
      </c>
      <c r="K1042" s="334" t="s">
        <v>48</v>
      </c>
      <c r="L1042" s="335" t="s">
        <v>1418</v>
      </c>
      <c r="M1042" s="335" t="s">
        <v>1418</v>
      </c>
      <c r="N1042" s="334">
        <v>442429</v>
      </c>
      <c r="O1042" s="334" t="s">
        <v>1321</v>
      </c>
      <c r="P1042" s="338">
        <v>42897</v>
      </c>
      <c r="Q1042" s="339">
        <v>35.206646999999997</v>
      </c>
      <c r="R1042" s="339">
        <v>43.438267175999982</v>
      </c>
      <c r="S1042" s="334">
        <v>32</v>
      </c>
      <c r="T1042" s="336">
        <v>0.1610908556242574</v>
      </c>
      <c r="U1042" s="647">
        <v>1.5754741166011805</v>
      </c>
      <c r="V1042" s="336">
        <v>0.1310833618043501</v>
      </c>
      <c r="W1042" s="647">
        <v>1.1280700933156007</v>
      </c>
      <c r="X1042" s="336">
        <v>0.22818645966326079</v>
      </c>
      <c r="Y1042" s="647">
        <v>1.4804404705318861</v>
      </c>
      <c r="Z1042" s="336">
        <v>0.25611230598057211</v>
      </c>
      <c r="AA1042" s="647">
        <v>1.3421196315028254</v>
      </c>
      <c r="AB1042" s="336">
        <v>4.4218557493011297E-2</v>
      </c>
      <c r="AC1042" s="340">
        <v>0.33655390996505741</v>
      </c>
      <c r="AD1042" s="813">
        <v>26277587000174</v>
      </c>
      <c r="AE1042" s="337" t="s">
        <v>1824</v>
      </c>
      <c r="AF1042" s="787" t="s">
        <v>1825</v>
      </c>
      <c r="AG1042" s="341" t="s">
        <v>1440</v>
      </c>
      <c r="AH1042" s="341" t="s">
        <v>1742</v>
      </c>
      <c r="AI1042" s="341">
        <v>1000</v>
      </c>
      <c r="AJ1042" s="341">
        <v>100</v>
      </c>
      <c r="AK1042" s="341">
        <v>1000</v>
      </c>
      <c r="AL1042" s="336">
        <v>2.5000000000000001E-2</v>
      </c>
      <c r="AM1042" s="336">
        <v>0</v>
      </c>
      <c r="AN1042" s="647" t="s">
        <v>64</v>
      </c>
      <c r="AO1042" s="334" t="s">
        <v>1324</v>
      </c>
      <c r="AP1042" s="337" t="s">
        <v>1757</v>
      </c>
      <c r="AQ1042" s="343" t="s">
        <v>664</v>
      </c>
      <c r="AR1042" s="336">
        <v>0</v>
      </c>
      <c r="AS1042" s="336">
        <v>0</v>
      </c>
      <c r="AT1042" s="336" t="s">
        <v>1418</v>
      </c>
      <c r="AX1042" s="192"/>
      <c r="AY1042" s="178"/>
      <c r="AZ1042" s="178"/>
      <c r="BA1042" s="178"/>
      <c r="BB1042" s="794"/>
      <c r="BC1042" s="178"/>
      <c r="BD1042" s="178"/>
      <c r="BE1042" s="178"/>
      <c r="BF1042" s="178"/>
      <c r="BG1042" s="794"/>
      <c r="BH1042" s="180"/>
      <c r="BI1042" s="193"/>
      <c r="BJ1042" s="193"/>
      <c r="BK1042" s="193"/>
      <c r="BL1042" s="180"/>
      <c r="BM1042" s="180"/>
      <c r="BN1042" s="180"/>
      <c r="BO1042" s="180"/>
      <c r="BP1042" s="180"/>
      <c r="BQ1042" s="180"/>
      <c r="BR1042" s="180"/>
      <c r="BS1042" s="180"/>
      <c r="BT1042" s="181"/>
      <c r="BU1042" s="182"/>
      <c r="BV1042" s="183"/>
      <c r="BW1042" s="179"/>
    </row>
    <row r="1043" spans="2:75" customFormat="1" ht="18.75">
      <c r="B1043" s="330" t="s">
        <v>1686</v>
      </c>
      <c r="C1043" s="331">
        <v>23508793000150</v>
      </c>
      <c r="D1043" s="332" t="s">
        <v>13</v>
      </c>
      <c r="E1043" s="332" t="s">
        <v>615</v>
      </c>
      <c r="F1043" s="332" t="s">
        <v>619</v>
      </c>
      <c r="G1043" s="333" t="s">
        <v>34</v>
      </c>
      <c r="H1043" s="333" t="s">
        <v>1338</v>
      </c>
      <c r="I1043" s="333" t="s">
        <v>34</v>
      </c>
      <c r="J1043" s="333" t="s">
        <v>611</v>
      </c>
      <c r="K1043" s="334" t="s">
        <v>48</v>
      </c>
      <c r="L1043" s="335" t="s">
        <v>1418</v>
      </c>
      <c r="M1043" s="335" t="s">
        <v>1418</v>
      </c>
      <c r="N1043" s="334">
        <v>418935</v>
      </c>
      <c r="O1043" s="334" t="s">
        <v>1324</v>
      </c>
      <c r="P1043" s="338">
        <v>42537</v>
      </c>
      <c r="Q1043" s="339">
        <v>30.318024999999999</v>
      </c>
      <c r="R1043" s="339">
        <v>37.22862500406503</v>
      </c>
      <c r="S1043" s="334">
        <v>32</v>
      </c>
      <c r="T1043" s="336">
        <v>0.1122361197341466</v>
      </c>
      <c r="U1043" s="647">
        <v>1.0976731168486775</v>
      </c>
      <c r="V1043" s="336">
        <v>0.13667479084570333</v>
      </c>
      <c r="W1043" s="647">
        <v>1.1761885104329559</v>
      </c>
      <c r="X1043" s="336">
        <v>0.14495714302355411</v>
      </c>
      <c r="Y1043" s="647">
        <v>0.94046080272001409</v>
      </c>
      <c r="Z1043" s="336">
        <v>0.24864518337323016</v>
      </c>
      <c r="AA1043" s="647">
        <v>1.3029892515557078</v>
      </c>
      <c r="AB1043" s="336">
        <v>5.8171444269788992E-2</v>
      </c>
      <c r="AC1043" s="340">
        <v>0.35194858432066806</v>
      </c>
      <c r="AD1043" s="813">
        <v>21956674000134</v>
      </c>
      <c r="AE1043" s="337" t="s">
        <v>1824</v>
      </c>
      <c r="AF1043" s="787" t="s">
        <v>1825</v>
      </c>
      <c r="AG1043" s="341" t="s">
        <v>1440</v>
      </c>
      <c r="AH1043" s="341" t="s">
        <v>1812</v>
      </c>
      <c r="AI1043" s="341">
        <v>500000</v>
      </c>
      <c r="AJ1043" s="341">
        <v>100000</v>
      </c>
      <c r="AK1043" s="341">
        <v>500000</v>
      </c>
      <c r="AL1043" s="336">
        <v>0</v>
      </c>
      <c r="AM1043" s="336">
        <v>0</v>
      </c>
      <c r="AN1043" s="647" t="s">
        <v>64</v>
      </c>
      <c r="AO1043" s="334" t="s">
        <v>1324</v>
      </c>
      <c r="AP1043" s="337" t="s">
        <v>1757</v>
      </c>
      <c r="AQ1043" s="343" t="s">
        <v>679</v>
      </c>
      <c r="AR1043" s="336">
        <v>0</v>
      </c>
      <c r="AS1043" s="336">
        <v>0</v>
      </c>
      <c r="AT1043" s="336" t="s">
        <v>1418</v>
      </c>
      <c r="AX1043" s="192"/>
      <c r="AY1043" s="178"/>
      <c r="AZ1043" s="178"/>
      <c r="BA1043" s="178"/>
      <c r="BB1043" s="794"/>
      <c r="BC1043" s="178"/>
      <c r="BD1043" s="178"/>
      <c r="BE1043" s="178"/>
      <c r="BF1043" s="178"/>
      <c r="BG1043" s="794"/>
      <c r="BH1043" s="180"/>
      <c r="BI1043" s="193"/>
      <c r="BJ1043" s="193"/>
      <c r="BK1043" s="193"/>
      <c r="BL1043" s="180"/>
      <c r="BM1043" s="180"/>
      <c r="BN1043" s="180"/>
      <c r="BO1043" s="180"/>
      <c r="BP1043" s="180"/>
      <c r="BQ1043" s="180"/>
      <c r="BR1043" s="180"/>
      <c r="BS1043" s="180"/>
      <c r="BT1043" s="181"/>
      <c r="BU1043" s="182"/>
      <c r="BV1043" s="183"/>
      <c r="BW1043" s="179"/>
    </row>
    <row r="1044" spans="2:75" customFormat="1" ht="18.75">
      <c r="B1044" s="330" t="s">
        <v>286</v>
      </c>
      <c r="C1044" s="331">
        <v>13143673000142</v>
      </c>
      <c r="D1044" s="332" t="s">
        <v>13</v>
      </c>
      <c r="E1044" s="332" t="s">
        <v>615</v>
      </c>
      <c r="F1044" s="332" t="s">
        <v>619</v>
      </c>
      <c r="G1044" s="333" t="s">
        <v>34</v>
      </c>
      <c r="H1044" s="333" t="s">
        <v>1337</v>
      </c>
      <c r="I1044" s="333" t="s">
        <v>34</v>
      </c>
      <c r="J1044" s="333" t="s">
        <v>1418</v>
      </c>
      <c r="K1044" s="334" t="s">
        <v>48</v>
      </c>
      <c r="L1044" s="335" t="s">
        <v>1418</v>
      </c>
      <c r="M1044" s="335" t="s">
        <v>1415</v>
      </c>
      <c r="N1044" s="334">
        <v>272922</v>
      </c>
      <c r="O1044" s="334" t="s">
        <v>1321</v>
      </c>
      <c r="P1044" s="338">
        <v>40661</v>
      </c>
      <c r="Q1044" s="339">
        <v>19.318138000000001</v>
      </c>
      <c r="R1044" s="339">
        <v>18.21159623387096</v>
      </c>
      <c r="S1044" s="334">
        <v>32</v>
      </c>
      <c r="T1044" s="336">
        <v>8.6387727447901019E-2</v>
      </c>
      <c r="U1044" s="647">
        <v>0.84487494996997792</v>
      </c>
      <c r="V1044" s="336">
        <v>8.8053515541729244E-2</v>
      </c>
      <c r="W1044" s="647">
        <v>0.75776617357572862</v>
      </c>
      <c r="X1044" s="336">
        <v>0.20819493834649894</v>
      </c>
      <c r="Y1044" s="647">
        <v>1.3507383958842014</v>
      </c>
      <c r="Z1044" s="336">
        <v>0.25542249866788125</v>
      </c>
      <c r="AA1044" s="647">
        <v>1.3385047956878418</v>
      </c>
      <c r="AB1044" s="336">
        <v>3.0045946530247305E-2</v>
      </c>
      <c r="AC1044" s="340">
        <v>-0.93682912658440165</v>
      </c>
      <c r="AD1044" s="813">
        <v>0</v>
      </c>
      <c r="AE1044" s="337" t="s">
        <v>1831</v>
      </c>
      <c r="AF1044" s="787" t="s">
        <v>1755</v>
      </c>
      <c r="AG1044" s="341" t="s">
        <v>1436</v>
      </c>
      <c r="AH1044" s="341" t="s">
        <v>1737</v>
      </c>
      <c r="AI1044" s="341">
        <v>0</v>
      </c>
      <c r="AJ1044" s="341">
        <v>0</v>
      </c>
      <c r="AK1044" s="341">
        <v>0</v>
      </c>
      <c r="AL1044" s="336">
        <v>6.5000000000000006E-3</v>
      </c>
      <c r="AM1044" s="336">
        <v>0.1</v>
      </c>
      <c r="AN1044" s="647" t="s">
        <v>64</v>
      </c>
      <c r="AO1044" s="334" t="s">
        <v>1324</v>
      </c>
      <c r="AP1044" s="337" t="s">
        <v>1757</v>
      </c>
      <c r="AQ1044" s="343" t="s">
        <v>668</v>
      </c>
      <c r="AR1044" s="336">
        <v>0</v>
      </c>
      <c r="AS1044" s="336">
        <v>0</v>
      </c>
      <c r="AT1044" s="336" t="s">
        <v>1418</v>
      </c>
      <c r="AX1044" s="192"/>
      <c r="AY1044" s="178"/>
      <c r="AZ1044" s="178"/>
      <c r="BA1044" s="178"/>
      <c r="BB1044" s="794"/>
      <c r="BC1044" s="178"/>
      <c r="BD1044" s="178"/>
      <c r="BE1044" s="178"/>
      <c r="BF1044" s="178"/>
      <c r="BG1044" s="794"/>
      <c r="BH1044" s="180"/>
      <c r="BI1044" s="193"/>
      <c r="BJ1044" s="193"/>
      <c r="BK1044" s="193"/>
      <c r="BL1044" s="180"/>
      <c r="BM1044" s="180"/>
      <c r="BN1044" s="180"/>
      <c r="BO1044" s="180"/>
      <c r="BP1044" s="180"/>
      <c r="BQ1044" s="180"/>
      <c r="BR1044" s="180"/>
      <c r="BS1044" s="180"/>
      <c r="BT1044" s="181"/>
      <c r="BU1044" s="182"/>
      <c r="BV1044" s="183"/>
      <c r="BW1044" s="179"/>
    </row>
    <row r="1045" spans="2:75" customFormat="1" ht="18.75">
      <c r="B1045" s="330" t="s">
        <v>1102</v>
      </c>
      <c r="C1045" s="331">
        <v>35342982000184</v>
      </c>
      <c r="D1045" s="332" t="s">
        <v>13</v>
      </c>
      <c r="E1045" s="332" t="s">
        <v>615</v>
      </c>
      <c r="F1045" s="332" t="s">
        <v>619</v>
      </c>
      <c r="G1045" s="333" t="s">
        <v>34</v>
      </c>
      <c r="H1045" s="333" t="s">
        <v>1337</v>
      </c>
      <c r="I1045" s="333" t="s">
        <v>34</v>
      </c>
      <c r="J1045" s="333" t="s">
        <v>608</v>
      </c>
      <c r="K1045" s="334" t="s">
        <v>48</v>
      </c>
      <c r="L1045" s="335" t="s">
        <v>1418</v>
      </c>
      <c r="M1045" s="335" t="s">
        <v>34</v>
      </c>
      <c r="N1045" s="334">
        <v>522643</v>
      </c>
      <c r="O1045" s="334" t="s">
        <v>1321</v>
      </c>
      <c r="P1045" s="338">
        <v>43846</v>
      </c>
      <c r="Q1045" s="339">
        <v>237.36333074999999</v>
      </c>
      <c r="R1045" s="339">
        <v>249.72511275484129</v>
      </c>
      <c r="S1045" s="334">
        <v>32</v>
      </c>
      <c r="T1045" s="336">
        <v>0.11864779670162107</v>
      </c>
      <c r="U1045" s="647">
        <v>1.1603795384336832</v>
      </c>
      <c r="V1045" s="336">
        <v>0.1083008275524695</v>
      </c>
      <c r="W1045" s="647">
        <v>0.93200939433960039</v>
      </c>
      <c r="X1045" s="336">
        <v>0.16553751901072888</v>
      </c>
      <c r="Y1045" s="647">
        <v>1.0739832805880629</v>
      </c>
      <c r="Z1045" s="336"/>
      <c r="AA1045" s="647"/>
      <c r="AB1045" s="336">
        <v>3.7493045845553227E-2</v>
      </c>
      <c r="AC1045" s="340">
        <v>-0.21072189939271066</v>
      </c>
      <c r="AD1045" s="813">
        <v>35618031000195</v>
      </c>
      <c r="AE1045" s="337" t="s">
        <v>1808</v>
      </c>
      <c r="AF1045" s="787" t="s">
        <v>1755</v>
      </c>
      <c r="AG1045" s="341" t="s">
        <v>1436</v>
      </c>
      <c r="AH1045" s="341" t="s">
        <v>1742</v>
      </c>
      <c r="AI1045" s="341">
        <v>1000</v>
      </c>
      <c r="AJ1045" s="341">
        <v>1000</v>
      </c>
      <c r="AK1045" s="341">
        <v>0</v>
      </c>
      <c r="AL1045" s="336">
        <v>0</v>
      </c>
      <c r="AM1045" s="336">
        <v>0</v>
      </c>
      <c r="AN1045" s="647" t="s">
        <v>34</v>
      </c>
      <c r="AO1045" s="334" t="s">
        <v>1324</v>
      </c>
      <c r="AP1045" s="337" t="s">
        <v>1757</v>
      </c>
      <c r="AQ1045" s="343" t="s">
        <v>668</v>
      </c>
      <c r="AR1045" s="336">
        <v>5.0000000000000001E-3</v>
      </c>
      <c r="AS1045" s="336">
        <v>5.0000000000000001E-3</v>
      </c>
      <c r="AT1045" s="336" t="s">
        <v>1418</v>
      </c>
      <c r="AX1045" s="192"/>
      <c r="AY1045" s="178"/>
      <c r="AZ1045" s="178"/>
      <c r="BA1045" s="178"/>
      <c r="BB1045" s="794"/>
      <c r="BC1045" s="178"/>
      <c r="BD1045" s="178"/>
      <c r="BE1045" s="178"/>
      <c r="BF1045" s="178"/>
      <c r="BG1045" s="794"/>
      <c r="BH1045" s="180"/>
      <c r="BI1045" s="193"/>
      <c r="BJ1045" s="193"/>
      <c r="BK1045" s="193"/>
      <c r="BL1045" s="180"/>
      <c r="BM1045" s="180"/>
      <c r="BN1045" s="180"/>
      <c r="BO1045" s="180"/>
      <c r="BP1045" s="180"/>
      <c r="BQ1045" s="180"/>
      <c r="BR1045" s="180"/>
      <c r="BS1045" s="180"/>
      <c r="BT1045" s="181"/>
      <c r="BU1045" s="182"/>
      <c r="BV1045" s="183"/>
      <c r="BW1045" s="179"/>
    </row>
    <row r="1046" spans="2:75" customFormat="1" ht="18.75">
      <c r="B1046" s="330" t="s">
        <v>362</v>
      </c>
      <c r="C1046" s="331">
        <v>28289215000193</v>
      </c>
      <c r="D1046" s="332" t="s">
        <v>13</v>
      </c>
      <c r="E1046" s="332" t="s">
        <v>615</v>
      </c>
      <c r="F1046" s="332" t="s">
        <v>619</v>
      </c>
      <c r="G1046" s="333" t="s">
        <v>34</v>
      </c>
      <c r="H1046" s="333" t="s">
        <v>1337</v>
      </c>
      <c r="I1046" s="333" t="s">
        <v>34</v>
      </c>
      <c r="J1046" s="333" t="s">
        <v>1418</v>
      </c>
      <c r="K1046" s="334" t="s">
        <v>48</v>
      </c>
      <c r="L1046" s="335" t="s">
        <v>1418</v>
      </c>
      <c r="M1046" s="335" t="s">
        <v>34</v>
      </c>
      <c r="N1046" s="334">
        <v>472921</v>
      </c>
      <c r="O1046" s="334" t="s">
        <v>1321</v>
      </c>
      <c r="P1046" s="338">
        <v>43315</v>
      </c>
      <c r="Q1046" s="339">
        <v>277.93636021999998</v>
      </c>
      <c r="R1046" s="339">
        <v>392.18020912916018</v>
      </c>
      <c r="S1046" s="334">
        <v>32</v>
      </c>
      <c r="T1046" s="336">
        <v>0.13255591353560336</v>
      </c>
      <c r="U1046" s="647">
        <v>1.2964014001196964</v>
      </c>
      <c r="V1046" s="336">
        <v>0.13962402242731597</v>
      </c>
      <c r="W1046" s="647">
        <v>1.2015688477975464</v>
      </c>
      <c r="X1046" s="336">
        <v>0.14420317229763313</v>
      </c>
      <c r="Y1046" s="647">
        <v>0.93556915061279899</v>
      </c>
      <c r="Z1046" s="336">
        <v>0.18463878533575806</v>
      </c>
      <c r="AA1046" s="647">
        <v>0.96757294651337367</v>
      </c>
      <c r="AB1046" s="336">
        <v>3.2924732171545623E-2</v>
      </c>
      <c r="AC1046" s="340">
        <v>0.7113980128438494</v>
      </c>
      <c r="AD1046" s="813">
        <v>29300722000143</v>
      </c>
      <c r="AE1046" s="337" t="s">
        <v>1824</v>
      </c>
      <c r="AF1046" s="787" t="s">
        <v>1825</v>
      </c>
      <c r="AG1046" s="341" t="s">
        <v>1440</v>
      </c>
      <c r="AH1046" s="341" t="s">
        <v>1742</v>
      </c>
      <c r="AI1046" s="341">
        <v>5000</v>
      </c>
      <c r="AJ1046" s="341">
        <v>500</v>
      </c>
      <c r="AK1046" s="341">
        <v>100</v>
      </c>
      <c r="AL1046" s="336">
        <v>0.02</v>
      </c>
      <c r="AM1046" s="336">
        <v>0.2</v>
      </c>
      <c r="AN1046" s="647" t="s">
        <v>64</v>
      </c>
      <c r="AO1046" s="334" t="s">
        <v>1324</v>
      </c>
      <c r="AP1046" s="337" t="s">
        <v>1757</v>
      </c>
      <c r="AQ1046" s="343" t="s">
        <v>668</v>
      </c>
      <c r="AR1046" s="336">
        <v>4.0000000000000001E-3</v>
      </c>
      <c r="AS1046" s="336">
        <v>4.0000000000000001E-3</v>
      </c>
      <c r="AT1046" s="336" t="s">
        <v>1418</v>
      </c>
      <c r="AX1046" s="192"/>
      <c r="AY1046" s="178"/>
      <c r="AZ1046" s="178"/>
      <c r="BA1046" s="178"/>
      <c r="BB1046" s="794"/>
      <c r="BC1046" s="178"/>
      <c r="BD1046" s="178"/>
      <c r="BE1046" s="178"/>
      <c r="BF1046" s="178"/>
      <c r="BG1046" s="794"/>
      <c r="BH1046" s="180"/>
      <c r="BI1046" s="193"/>
      <c r="BJ1046" s="193"/>
      <c r="BK1046" s="193"/>
      <c r="BL1046" s="180"/>
      <c r="BM1046" s="180"/>
      <c r="BN1046" s="180"/>
      <c r="BO1046" s="180"/>
      <c r="BP1046" s="180"/>
      <c r="BQ1046" s="180"/>
      <c r="BR1046" s="180"/>
      <c r="BS1046" s="180"/>
      <c r="BT1046" s="181"/>
      <c r="BU1046" s="182"/>
      <c r="BV1046" s="183"/>
      <c r="BW1046" s="179"/>
    </row>
    <row r="1047" spans="2:75" customFormat="1" ht="18.75">
      <c r="B1047" s="330" t="s">
        <v>1173</v>
      </c>
      <c r="C1047" s="331">
        <v>20391600000135</v>
      </c>
      <c r="D1047" s="332" t="s">
        <v>13</v>
      </c>
      <c r="E1047" s="332" t="s">
        <v>615</v>
      </c>
      <c r="F1047" s="332" t="s">
        <v>619</v>
      </c>
      <c r="G1047" s="333" t="s">
        <v>34</v>
      </c>
      <c r="H1047" s="333" t="s">
        <v>865</v>
      </c>
      <c r="I1047" s="333" t="s">
        <v>34</v>
      </c>
      <c r="J1047" s="333" t="s">
        <v>1418</v>
      </c>
      <c r="K1047" s="334" t="s">
        <v>48</v>
      </c>
      <c r="L1047" s="335" t="s">
        <v>1418</v>
      </c>
      <c r="M1047" s="335" t="s">
        <v>1415</v>
      </c>
      <c r="N1047" s="334">
        <v>383791</v>
      </c>
      <c r="O1047" s="334" t="s">
        <v>1321</v>
      </c>
      <c r="P1047" s="338">
        <v>41976</v>
      </c>
      <c r="Q1047" s="339">
        <v>11.946607999999999</v>
      </c>
      <c r="R1047" s="339">
        <v>13.890298932270914</v>
      </c>
      <c r="S1047" s="334">
        <v>32</v>
      </c>
      <c r="T1047" s="336">
        <v>0.18687195617416164</v>
      </c>
      <c r="U1047" s="647">
        <v>1.8276141679806726</v>
      </c>
      <c r="V1047" s="336">
        <v>0.18685804351263235</v>
      </c>
      <c r="W1047" s="647">
        <v>1.6080528274570889</v>
      </c>
      <c r="X1047" s="336">
        <v>0.19958549441571338</v>
      </c>
      <c r="Y1047" s="647">
        <v>1.2948815793021866</v>
      </c>
      <c r="Z1047" s="336">
        <v>0.25081229621212753</v>
      </c>
      <c r="AA1047" s="647">
        <v>1.3143456940883311</v>
      </c>
      <c r="AB1047" s="336">
        <v>5.9307924099580196E-2</v>
      </c>
      <c r="AC1047" s="340">
        <v>1.191351934809501</v>
      </c>
      <c r="AD1047" s="813">
        <v>10347249000121</v>
      </c>
      <c r="AE1047" s="337" t="s">
        <v>1824</v>
      </c>
      <c r="AF1047" s="787" t="s">
        <v>1825</v>
      </c>
      <c r="AG1047" s="341" t="s">
        <v>1440</v>
      </c>
      <c r="AH1047" s="341" t="s">
        <v>1742</v>
      </c>
      <c r="AI1047" s="341">
        <v>5000</v>
      </c>
      <c r="AJ1047" s="341">
        <v>500</v>
      </c>
      <c r="AK1047" s="341">
        <v>100</v>
      </c>
      <c r="AL1047" s="336">
        <v>0.02</v>
      </c>
      <c r="AM1047" s="336">
        <v>0</v>
      </c>
      <c r="AN1047" s="647" t="s">
        <v>64</v>
      </c>
      <c r="AO1047" s="334" t="s">
        <v>1324</v>
      </c>
      <c r="AP1047" s="337" t="s">
        <v>1757</v>
      </c>
      <c r="AQ1047" s="343" t="s">
        <v>668</v>
      </c>
      <c r="AR1047" s="336">
        <v>0</v>
      </c>
      <c r="AS1047" s="336">
        <v>0</v>
      </c>
      <c r="AT1047" s="336" t="s">
        <v>1418</v>
      </c>
      <c r="AX1047" s="192"/>
      <c r="AY1047" s="178"/>
      <c r="AZ1047" s="178"/>
      <c r="BA1047" s="178"/>
      <c r="BB1047" s="794"/>
      <c r="BC1047" s="178"/>
      <c r="BD1047" s="178"/>
      <c r="BE1047" s="178"/>
      <c r="BF1047" s="178"/>
      <c r="BG1047" s="794"/>
      <c r="BH1047" s="180"/>
      <c r="BI1047" s="193"/>
      <c r="BJ1047" s="193"/>
      <c r="BK1047" s="193"/>
      <c r="BL1047" s="180"/>
      <c r="BM1047" s="180"/>
      <c r="BN1047" s="180"/>
      <c r="BO1047" s="180"/>
      <c r="BP1047" s="180"/>
      <c r="BQ1047" s="180"/>
      <c r="BR1047" s="180"/>
      <c r="BS1047" s="180"/>
      <c r="BT1047" s="181"/>
      <c r="BU1047" s="182"/>
      <c r="BV1047" s="183"/>
      <c r="BW1047" s="179"/>
    </row>
    <row r="1048" spans="2:75" customFormat="1" ht="18.75">
      <c r="B1048" s="330" t="s">
        <v>526</v>
      </c>
      <c r="C1048" s="331">
        <v>37093442000130</v>
      </c>
      <c r="D1048" s="332" t="s">
        <v>13</v>
      </c>
      <c r="E1048" s="332" t="s">
        <v>615</v>
      </c>
      <c r="F1048" s="332" t="s">
        <v>619</v>
      </c>
      <c r="G1048" s="333" t="s">
        <v>34</v>
      </c>
      <c r="H1048" s="333" t="s">
        <v>1337</v>
      </c>
      <c r="I1048" s="333" t="s">
        <v>34</v>
      </c>
      <c r="J1048" s="333" t="s">
        <v>1418</v>
      </c>
      <c r="K1048" s="334" t="s">
        <v>48</v>
      </c>
      <c r="L1048" s="335" t="s">
        <v>1418</v>
      </c>
      <c r="M1048" s="335" t="s">
        <v>34</v>
      </c>
      <c r="N1048" s="334">
        <v>559172</v>
      </c>
      <c r="O1048" s="334" t="s">
        <v>1321</v>
      </c>
      <c r="P1048" s="338">
        <v>44140</v>
      </c>
      <c r="Q1048" s="339">
        <v>215.64463226000001</v>
      </c>
      <c r="R1048" s="339">
        <v>342.30904901015919</v>
      </c>
      <c r="S1048" s="334">
        <v>32</v>
      </c>
      <c r="T1048" s="336">
        <v>0.11831049353231515</v>
      </c>
      <c r="U1048" s="647">
        <v>1.1570807018198377</v>
      </c>
      <c r="V1048" s="336">
        <v>0.11066370816818449</v>
      </c>
      <c r="W1048" s="647">
        <v>0.9523437443285917</v>
      </c>
      <c r="X1048" s="336"/>
      <c r="Y1048" s="647"/>
      <c r="Z1048" s="336"/>
      <c r="AA1048" s="647"/>
      <c r="AB1048" s="336">
        <v>2.2102934518759942E-2</v>
      </c>
      <c r="AC1048" s="340">
        <v>-0.25054253380598857</v>
      </c>
      <c r="AD1048" s="813">
        <v>37092411000164</v>
      </c>
      <c r="AE1048" s="337" t="s">
        <v>1824</v>
      </c>
      <c r="AF1048" s="787" t="s">
        <v>1825</v>
      </c>
      <c r="AG1048" s="341" t="s">
        <v>1440</v>
      </c>
      <c r="AH1048" s="341" t="s">
        <v>1742</v>
      </c>
      <c r="AI1048" s="341">
        <v>5000</v>
      </c>
      <c r="AJ1048" s="341">
        <v>0</v>
      </c>
      <c r="AK1048" s="341">
        <v>0</v>
      </c>
      <c r="AL1048" s="336">
        <v>0.02</v>
      </c>
      <c r="AM1048" s="336">
        <v>0.2</v>
      </c>
      <c r="AN1048" s="647" t="s">
        <v>64</v>
      </c>
      <c r="AO1048" s="334" t="s">
        <v>1324</v>
      </c>
      <c r="AP1048" s="337" t="s">
        <v>1757</v>
      </c>
      <c r="AQ1048" s="343" t="s">
        <v>668</v>
      </c>
      <c r="AR1048" s="336">
        <v>4.0000000000000001E-3</v>
      </c>
      <c r="AS1048" s="336">
        <v>4.0000000000000001E-3</v>
      </c>
      <c r="AT1048" s="336" t="s">
        <v>1418</v>
      </c>
      <c r="AX1048" s="192"/>
      <c r="AY1048" s="178"/>
      <c r="AZ1048" s="178"/>
      <c r="BA1048" s="178"/>
      <c r="BB1048" s="794"/>
      <c r="BC1048" s="178"/>
      <c r="BD1048" s="178"/>
      <c r="BE1048" s="178"/>
      <c r="BF1048" s="178"/>
      <c r="BG1048" s="794"/>
      <c r="BH1048" s="180"/>
      <c r="BI1048" s="193"/>
      <c r="BJ1048" s="193"/>
      <c r="BK1048" s="193"/>
      <c r="BL1048" s="180"/>
      <c r="BM1048" s="180"/>
      <c r="BN1048" s="180"/>
      <c r="BO1048" s="180"/>
      <c r="BP1048" s="180"/>
      <c r="BQ1048" s="180"/>
      <c r="BR1048" s="180"/>
      <c r="BS1048" s="180"/>
      <c r="BT1048" s="181"/>
      <c r="BU1048" s="182"/>
      <c r="BV1048" s="183"/>
      <c r="BW1048" s="179"/>
    </row>
    <row r="1049" spans="2:75" customFormat="1" ht="18.75">
      <c r="B1049" s="330" t="s">
        <v>364</v>
      </c>
      <c r="C1049" s="331">
        <v>26305892000122</v>
      </c>
      <c r="D1049" s="332" t="s">
        <v>13</v>
      </c>
      <c r="E1049" s="332" t="s">
        <v>615</v>
      </c>
      <c r="F1049" s="332" t="s">
        <v>619</v>
      </c>
      <c r="G1049" s="333" t="s">
        <v>34</v>
      </c>
      <c r="H1049" s="333" t="s">
        <v>1337</v>
      </c>
      <c r="I1049" s="333" t="s">
        <v>34</v>
      </c>
      <c r="J1049" s="333" t="s">
        <v>1418</v>
      </c>
      <c r="K1049" s="334" t="s">
        <v>48</v>
      </c>
      <c r="L1049" s="335" t="s">
        <v>1418</v>
      </c>
      <c r="M1049" s="335" t="s">
        <v>34</v>
      </c>
      <c r="N1049" s="334">
        <v>503746</v>
      </c>
      <c r="O1049" s="334" t="s">
        <v>1321</v>
      </c>
      <c r="P1049" s="338">
        <v>43680</v>
      </c>
      <c r="Q1049" s="339">
        <v>340.20837899999998</v>
      </c>
      <c r="R1049" s="339">
        <v>601.33986697211162</v>
      </c>
      <c r="S1049" s="334">
        <v>32</v>
      </c>
      <c r="T1049" s="336">
        <v>0.10954073973582501</v>
      </c>
      <c r="U1049" s="647">
        <v>1.0713122076257164</v>
      </c>
      <c r="V1049" s="336">
        <v>0.10350061689321133</v>
      </c>
      <c r="W1049" s="647">
        <v>0.89070000150905881</v>
      </c>
      <c r="X1049" s="336">
        <v>0.12915507340252619</v>
      </c>
      <c r="Y1049" s="647">
        <v>0.83793927966533666</v>
      </c>
      <c r="Z1049" s="336">
        <v>0.18436364523438553</v>
      </c>
      <c r="AA1049" s="647">
        <v>0.96613111446218836</v>
      </c>
      <c r="AB1049" s="336">
        <v>4.664399109716813E-2</v>
      </c>
      <c r="AC1049" s="340">
        <v>-0.27229266182203321</v>
      </c>
      <c r="AD1049" s="813">
        <v>32666303000134</v>
      </c>
      <c r="AE1049" s="337" t="s">
        <v>1824</v>
      </c>
      <c r="AF1049" s="787" t="s">
        <v>1825</v>
      </c>
      <c r="AG1049" s="341" t="s">
        <v>1440</v>
      </c>
      <c r="AH1049" s="341" t="s">
        <v>1742</v>
      </c>
      <c r="AI1049" s="341">
        <v>5000</v>
      </c>
      <c r="AJ1049" s="341">
        <v>500</v>
      </c>
      <c r="AK1049" s="341">
        <v>100</v>
      </c>
      <c r="AL1049" s="336">
        <v>0.02</v>
      </c>
      <c r="AM1049" s="336">
        <v>0.2</v>
      </c>
      <c r="AN1049" s="647" t="s">
        <v>64</v>
      </c>
      <c r="AO1049" s="334" t="s">
        <v>1324</v>
      </c>
      <c r="AP1049" s="337" t="s">
        <v>1757</v>
      </c>
      <c r="AQ1049" s="343" t="s">
        <v>668</v>
      </c>
      <c r="AR1049" s="336">
        <v>4.0000000000000001E-3</v>
      </c>
      <c r="AS1049" s="336">
        <v>4.0000000000000001E-3</v>
      </c>
      <c r="AT1049" s="336" t="s">
        <v>1418</v>
      </c>
      <c r="AX1049" s="192"/>
      <c r="AY1049" s="178"/>
      <c r="AZ1049" s="178"/>
      <c r="BA1049" s="178"/>
      <c r="BB1049" s="794"/>
      <c r="BC1049" s="178"/>
      <c r="BD1049" s="178"/>
      <c r="BE1049" s="178"/>
      <c r="BF1049" s="178"/>
      <c r="BG1049" s="794"/>
      <c r="BH1049" s="180"/>
      <c r="BI1049" s="193"/>
      <c r="BJ1049" s="193"/>
      <c r="BK1049" s="193"/>
      <c r="BL1049" s="180"/>
      <c r="BM1049" s="180"/>
      <c r="BN1049" s="180"/>
      <c r="BO1049" s="180"/>
      <c r="BP1049" s="180"/>
      <c r="BQ1049" s="180"/>
      <c r="BR1049" s="180"/>
      <c r="BS1049" s="180"/>
      <c r="BT1049" s="181"/>
      <c r="BU1049" s="182"/>
      <c r="BV1049" s="183"/>
      <c r="BW1049" s="179"/>
    </row>
    <row r="1050" spans="2:75" customFormat="1" ht="18.75">
      <c r="B1050" s="330" t="s">
        <v>539</v>
      </c>
      <c r="C1050" s="331">
        <v>42774128000152</v>
      </c>
      <c r="D1050" s="332" t="s">
        <v>13</v>
      </c>
      <c r="E1050" s="332" t="s">
        <v>615</v>
      </c>
      <c r="F1050" s="332" t="s">
        <v>619</v>
      </c>
      <c r="G1050" s="333" t="s">
        <v>34</v>
      </c>
      <c r="H1050" s="333" t="s">
        <v>865</v>
      </c>
      <c r="I1050" s="333" t="s">
        <v>34</v>
      </c>
      <c r="J1050" s="333" t="s">
        <v>608</v>
      </c>
      <c r="K1050" s="334" t="s">
        <v>48</v>
      </c>
      <c r="L1050" s="335" t="s">
        <v>1418</v>
      </c>
      <c r="M1050" s="335" t="s">
        <v>34</v>
      </c>
      <c r="N1050" s="334">
        <v>604951</v>
      </c>
      <c r="O1050" s="334" t="s">
        <v>1321</v>
      </c>
      <c r="P1050" s="338">
        <v>44407</v>
      </c>
      <c r="Q1050" s="339">
        <v>0</v>
      </c>
      <c r="R1050" s="339">
        <v>0</v>
      </c>
      <c r="S1050" s="334">
        <v>32</v>
      </c>
      <c r="T1050" s="336"/>
      <c r="U1050" s="647"/>
      <c r="V1050" s="336"/>
      <c r="W1050" s="647"/>
      <c r="X1050" s="336"/>
      <c r="Y1050" s="647"/>
      <c r="Z1050" s="336"/>
      <c r="AA1050" s="647"/>
      <c r="AB1050" s="336"/>
      <c r="AC1050" s="340"/>
      <c r="AD1050" s="813">
        <v>42747269000186</v>
      </c>
      <c r="AE1050" s="337" t="s">
        <v>2658</v>
      </c>
      <c r="AF1050" s="787" t="s">
        <v>1755</v>
      </c>
      <c r="AG1050" s="341" t="s">
        <v>1436</v>
      </c>
      <c r="AH1050" s="341" t="s">
        <v>1737</v>
      </c>
      <c r="AI1050" s="341">
        <v>5000</v>
      </c>
      <c r="AJ1050" s="341">
        <v>1000</v>
      </c>
      <c r="AK1050" s="341">
        <v>5000</v>
      </c>
      <c r="AL1050" s="336">
        <v>1.9E-2</v>
      </c>
      <c r="AM1050" s="336">
        <v>0.2</v>
      </c>
      <c r="AN1050" s="647" t="s">
        <v>34</v>
      </c>
      <c r="AO1050" s="334" t="s">
        <v>1324</v>
      </c>
      <c r="AP1050" s="337" t="s">
        <v>1757</v>
      </c>
      <c r="AQ1050" s="343" t="s">
        <v>668</v>
      </c>
      <c r="AR1050" s="336">
        <v>6.3333333333333297E-3</v>
      </c>
      <c r="AS1050" s="336">
        <v>6.3333333333333297E-3</v>
      </c>
      <c r="AT1050" s="336" t="s">
        <v>1418</v>
      </c>
      <c r="AX1050" s="192"/>
      <c r="AY1050" s="178"/>
      <c r="AZ1050" s="178"/>
      <c r="BA1050" s="178"/>
      <c r="BB1050" s="794"/>
      <c r="BC1050" s="178"/>
      <c r="BD1050" s="178"/>
      <c r="BE1050" s="178"/>
      <c r="BF1050" s="178"/>
      <c r="BG1050" s="794"/>
      <c r="BH1050" s="180"/>
      <c r="BI1050" s="193"/>
      <c r="BJ1050" s="193"/>
      <c r="BK1050" s="193"/>
      <c r="BL1050" s="180"/>
      <c r="BM1050" s="180"/>
      <c r="BN1050" s="180"/>
      <c r="BO1050" s="180"/>
      <c r="BP1050" s="180"/>
      <c r="BQ1050" s="180"/>
      <c r="BR1050" s="180"/>
      <c r="BS1050" s="180"/>
      <c r="BT1050" s="181"/>
      <c r="BU1050" s="182"/>
      <c r="BV1050" s="183"/>
      <c r="BW1050" s="179"/>
    </row>
    <row r="1051" spans="2:75" customFormat="1" ht="18.75">
      <c r="B1051" s="330" t="s">
        <v>1704</v>
      </c>
      <c r="C1051" s="331">
        <v>23711497000151</v>
      </c>
      <c r="D1051" s="332" t="s">
        <v>13</v>
      </c>
      <c r="E1051" s="332" t="s">
        <v>615</v>
      </c>
      <c r="F1051" s="332" t="s">
        <v>619</v>
      </c>
      <c r="G1051" s="333" t="s">
        <v>1418</v>
      </c>
      <c r="H1051" s="333" t="s">
        <v>1338</v>
      </c>
      <c r="I1051" s="333" t="s">
        <v>1418</v>
      </c>
      <c r="J1051" s="333" t="s">
        <v>608</v>
      </c>
      <c r="K1051" s="334" t="s">
        <v>48</v>
      </c>
      <c r="L1051" s="335" t="s">
        <v>1418</v>
      </c>
      <c r="M1051" s="335" t="s">
        <v>1418</v>
      </c>
      <c r="N1051" s="334">
        <v>416630</v>
      </c>
      <c r="O1051" s="334" t="s">
        <v>1321</v>
      </c>
      <c r="P1051" s="338">
        <v>42426</v>
      </c>
      <c r="Q1051" s="339">
        <v>12.082401000000001</v>
      </c>
      <c r="R1051" s="339">
        <v>15.952690283422461</v>
      </c>
      <c r="S1051" s="334">
        <v>32</v>
      </c>
      <c r="T1051" s="336">
        <v>0.16302864082110724</v>
      </c>
      <c r="U1051" s="647">
        <v>1.5944257225712348</v>
      </c>
      <c r="V1051" s="336">
        <v>0.12680914268765675</v>
      </c>
      <c r="W1051" s="647">
        <v>1.0912872500054318</v>
      </c>
      <c r="X1051" s="336">
        <v>8.3782603172338543E-2</v>
      </c>
      <c r="Y1051" s="647">
        <v>0.54356931014173349</v>
      </c>
      <c r="Z1051" s="336">
        <v>0.12863262666650455</v>
      </c>
      <c r="AA1051" s="647">
        <v>0.67408074297681564</v>
      </c>
      <c r="AB1051" s="336">
        <v>0.2646663028742362</v>
      </c>
      <c r="AC1051" s="340">
        <v>4.007956126411321E-2</v>
      </c>
      <c r="AD1051" s="813">
        <v>44643074000111</v>
      </c>
      <c r="AE1051" s="337" t="s">
        <v>1832</v>
      </c>
      <c r="AF1051" s="787" t="s">
        <v>1736</v>
      </c>
      <c r="AG1051" s="341" t="s">
        <v>1437</v>
      </c>
      <c r="AH1051" s="341" t="s">
        <v>1742</v>
      </c>
      <c r="AI1051" s="341">
        <v>1000</v>
      </c>
      <c r="AJ1051" s="341">
        <v>500</v>
      </c>
      <c r="AK1051" s="341">
        <v>500</v>
      </c>
      <c r="AL1051" s="336">
        <v>0.02</v>
      </c>
      <c r="AM1051" s="336">
        <v>0.2</v>
      </c>
      <c r="AN1051" s="647" t="s">
        <v>64</v>
      </c>
      <c r="AO1051" s="334" t="s">
        <v>1324</v>
      </c>
      <c r="AP1051" s="337" t="s">
        <v>1757</v>
      </c>
      <c r="AQ1051" s="343" t="s">
        <v>668</v>
      </c>
      <c r="AR1051" s="336">
        <v>4.9333333333333304E-3</v>
      </c>
      <c r="AS1051" s="336">
        <v>4.9333333333333304E-3</v>
      </c>
      <c r="AT1051" s="336" t="s">
        <v>1418</v>
      </c>
      <c r="AW1051" s="192"/>
      <c r="AX1051" s="192"/>
      <c r="AY1051" s="178"/>
      <c r="AZ1051" s="178"/>
      <c r="BA1051" s="178"/>
      <c r="BB1051" s="794"/>
      <c r="BC1051" s="178"/>
      <c r="BD1051" s="178"/>
      <c r="BE1051" s="178"/>
      <c r="BF1051" s="178"/>
      <c r="BG1051" s="794"/>
      <c r="BH1051" s="180"/>
      <c r="BI1051" s="193"/>
      <c r="BJ1051" s="193"/>
      <c r="BK1051" s="193"/>
      <c r="BL1051" s="212"/>
      <c r="BM1051" s="180"/>
      <c r="BN1051" s="180"/>
      <c r="BO1051" s="180"/>
      <c r="BP1051" s="180"/>
      <c r="BQ1051" s="180"/>
      <c r="BR1051" s="180"/>
      <c r="BS1051" s="180"/>
      <c r="BT1051" s="181"/>
      <c r="BU1051" s="182"/>
      <c r="BV1051" s="183"/>
      <c r="BW1051" s="179"/>
    </row>
    <row r="1052" spans="2:75" customFormat="1" ht="18.75">
      <c r="B1052" s="330" t="s">
        <v>568</v>
      </c>
      <c r="C1052" s="331">
        <v>42747231000103</v>
      </c>
      <c r="D1052" s="332" t="s">
        <v>14</v>
      </c>
      <c r="E1052" s="332" t="s">
        <v>614</v>
      </c>
      <c r="F1052" s="332" t="s">
        <v>610</v>
      </c>
      <c r="G1052" s="333" t="s">
        <v>1418</v>
      </c>
      <c r="H1052" s="333" t="s">
        <v>1337</v>
      </c>
      <c r="I1052" s="333" t="s">
        <v>34</v>
      </c>
      <c r="J1052" s="333" t="s">
        <v>608</v>
      </c>
      <c r="K1052" s="334" t="s">
        <v>48</v>
      </c>
      <c r="L1052" s="335" t="s">
        <v>1418</v>
      </c>
      <c r="M1052" s="335" t="s">
        <v>34</v>
      </c>
      <c r="N1052" s="334">
        <v>606278</v>
      </c>
      <c r="O1052" s="334" t="s">
        <v>1321</v>
      </c>
      <c r="P1052" s="338">
        <v>44406</v>
      </c>
      <c r="Q1052" s="339">
        <v>23.628486850000002</v>
      </c>
      <c r="R1052" s="339">
        <v>18.422744125161291</v>
      </c>
      <c r="S1052" s="334">
        <v>32</v>
      </c>
      <c r="T1052" s="336">
        <v>8.8016878679516353E-2</v>
      </c>
      <c r="U1052" s="647">
        <v>0.86080810512948414</v>
      </c>
      <c r="V1052" s="336">
        <v>7.6263766611817552E-2</v>
      </c>
      <c r="W1052" s="647">
        <v>0.65630659096765109</v>
      </c>
      <c r="X1052" s="336"/>
      <c r="Y1052" s="647"/>
      <c r="Z1052" s="336"/>
      <c r="AA1052" s="647"/>
      <c r="AB1052" s="336">
        <v>8.4333186894716999E-2</v>
      </c>
      <c r="AC1052" s="340">
        <v>-0.47356999356734586</v>
      </c>
      <c r="AD1052" s="813">
        <v>0</v>
      </c>
      <c r="AE1052" s="337" t="s">
        <v>2070</v>
      </c>
      <c r="AF1052" s="787" t="s">
        <v>1755</v>
      </c>
      <c r="AG1052" s="341" t="s">
        <v>1436</v>
      </c>
      <c r="AH1052" s="341" t="s">
        <v>1812</v>
      </c>
      <c r="AI1052" s="341">
        <v>0</v>
      </c>
      <c r="AJ1052" s="341">
        <v>0</v>
      </c>
      <c r="AK1052" s="341">
        <v>0</v>
      </c>
      <c r="AL1052" s="336">
        <v>0</v>
      </c>
      <c r="AM1052" s="336">
        <v>0</v>
      </c>
      <c r="AN1052" s="647" t="s">
        <v>34</v>
      </c>
      <c r="AO1052" s="334" t="s">
        <v>1324</v>
      </c>
      <c r="AP1052" s="337" t="s">
        <v>1739</v>
      </c>
      <c r="AQ1052" s="343" t="s">
        <v>659</v>
      </c>
      <c r="AR1052" s="336">
        <v>6.6666666666666697E-3</v>
      </c>
      <c r="AS1052" s="336">
        <v>6.6666666666666697E-3</v>
      </c>
      <c r="AT1052" s="336" t="s">
        <v>1418</v>
      </c>
      <c r="AW1052" s="192"/>
      <c r="AX1052" s="192"/>
      <c r="AY1052" s="178"/>
      <c r="AZ1052" s="178"/>
      <c r="BA1052" s="178"/>
      <c r="BB1052" s="794"/>
      <c r="BC1052" s="178"/>
      <c r="BD1052" s="178"/>
      <c r="BE1052" s="178"/>
      <c r="BF1052" s="178"/>
      <c r="BG1052" s="794"/>
      <c r="BH1052" s="180"/>
      <c r="BI1052" s="193"/>
      <c r="BJ1052" s="193"/>
      <c r="BK1052" s="193"/>
      <c r="BL1052" s="212"/>
      <c r="BM1052" s="180"/>
      <c r="BN1052" s="180"/>
      <c r="BO1052" s="180"/>
      <c r="BP1052" s="180"/>
      <c r="BQ1052" s="180"/>
      <c r="BR1052" s="180"/>
      <c r="BS1052" s="180"/>
      <c r="BT1052" s="181"/>
      <c r="BU1052" s="182"/>
      <c r="BV1052" s="183"/>
      <c r="BW1052" s="179"/>
    </row>
    <row r="1053" spans="2:75" customFormat="1" ht="18.75">
      <c r="B1053" s="330" t="s">
        <v>501</v>
      </c>
      <c r="C1053" s="331">
        <v>34218661000100</v>
      </c>
      <c r="D1053" s="332" t="s">
        <v>14</v>
      </c>
      <c r="E1053" s="332" t="s">
        <v>607</v>
      </c>
      <c r="F1053" s="332" t="s">
        <v>860</v>
      </c>
      <c r="G1053" s="333" t="s">
        <v>1418</v>
      </c>
      <c r="H1053" s="333" t="s">
        <v>34</v>
      </c>
      <c r="I1053" s="333" t="s">
        <v>34</v>
      </c>
      <c r="J1053" s="333" t="s">
        <v>611</v>
      </c>
      <c r="K1053" s="334" t="s">
        <v>48</v>
      </c>
      <c r="L1053" s="335" t="s">
        <v>1418</v>
      </c>
      <c r="M1053" s="335" t="s">
        <v>1415</v>
      </c>
      <c r="N1053" s="334">
        <v>524085</v>
      </c>
      <c r="O1053" s="334" t="s">
        <v>1321</v>
      </c>
      <c r="P1053" s="338">
        <v>43766</v>
      </c>
      <c r="Q1053" s="339">
        <v>0</v>
      </c>
      <c r="R1053" s="339">
        <v>0</v>
      </c>
      <c r="S1053" s="334">
        <v>32</v>
      </c>
      <c r="T1053" s="336"/>
      <c r="U1053" s="647"/>
      <c r="V1053" s="336"/>
      <c r="W1053" s="647"/>
      <c r="X1053" s="336"/>
      <c r="Y1053" s="647"/>
      <c r="Z1053" s="336"/>
      <c r="AA1053" s="647"/>
      <c r="AB1053" s="336"/>
      <c r="AC1053" s="340"/>
      <c r="AD1053" s="813">
        <v>0</v>
      </c>
      <c r="AE1053" s="337" t="s">
        <v>2009</v>
      </c>
      <c r="AF1053" s="787" t="s">
        <v>1755</v>
      </c>
      <c r="AG1053" s="341" t="s">
        <v>1436</v>
      </c>
      <c r="AH1053" s="341" t="s">
        <v>1737</v>
      </c>
      <c r="AI1053" s="341">
        <v>5000</v>
      </c>
      <c r="AJ1053" s="341">
        <v>100</v>
      </c>
      <c r="AK1053" s="341">
        <v>100</v>
      </c>
      <c r="AL1053" s="336">
        <v>9.0000000000000011E-3</v>
      </c>
      <c r="AM1053" s="336">
        <v>0.1</v>
      </c>
      <c r="AN1053" s="647" t="s">
        <v>2152</v>
      </c>
      <c r="AO1053" s="334" t="s">
        <v>1324</v>
      </c>
      <c r="AP1053" s="337" t="s">
        <v>1739</v>
      </c>
      <c r="AQ1053" s="343" t="s">
        <v>687</v>
      </c>
      <c r="AR1053" s="336">
        <v>2.9997000000000001E-3</v>
      </c>
      <c r="AS1053" s="336">
        <v>2.9997000000000001E-3</v>
      </c>
      <c r="AT1053" s="336" t="s">
        <v>1418</v>
      </c>
      <c r="AX1053" s="192"/>
      <c r="AY1053" s="178"/>
      <c r="AZ1053" s="178"/>
      <c r="BA1053" s="178"/>
      <c r="BB1053" s="794"/>
      <c r="BC1053" s="178"/>
      <c r="BD1053" s="178"/>
      <c r="BE1053" s="178"/>
      <c r="BF1053" s="178"/>
      <c r="BG1053" s="794"/>
      <c r="BH1053" s="180"/>
      <c r="BI1053" s="193"/>
      <c r="BJ1053" s="193"/>
      <c r="BK1053" s="193"/>
      <c r="BL1053" s="180"/>
      <c r="BM1053" s="180"/>
      <c r="BN1053" s="180"/>
      <c r="BO1053" s="180"/>
      <c r="BP1053" s="180"/>
      <c r="BQ1053" s="180"/>
      <c r="BR1053" s="180"/>
      <c r="BS1053" s="180"/>
      <c r="BT1053" s="181"/>
      <c r="BU1053" s="182"/>
      <c r="BV1053" s="183"/>
      <c r="BW1053" s="179"/>
    </row>
    <row r="1054" spans="2:75" customFormat="1" ht="18.75">
      <c r="B1054" s="330" t="s">
        <v>1492</v>
      </c>
      <c r="C1054" s="331">
        <v>31594616000161</v>
      </c>
      <c r="D1054" s="332" t="s">
        <v>14</v>
      </c>
      <c r="E1054" s="332" t="s">
        <v>614</v>
      </c>
      <c r="F1054" s="332" t="s">
        <v>689</v>
      </c>
      <c r="G1054" s="333" t="s">
        <v>1418</v>
      </c>
      <c r="H1054" s="333" t="s">
        <v>865</v>
      </c>
      <c r="I1054" s="333" t="s">
        <v>34</v>
      </c>
      <c r="J1054" s="333" t="s">
        <v>608</v>
      </c>
      <c r="K1054" s="334" t="s">
        <v>48</v>
      </c>
      <c r="L1054" s="335" t="s">
        <v>1418</v>
      </c>
      <c r="M1054" s="335" t="s">
        <v>1418</v>
      </c>
      <c r="N1054" s="334">
        <v>484350</v>
      </c>
      <c r="O1054" s="334" t="s">
        <v>1321</v>
      </c>
      <c r="P1054" s="338">
        <v>43464</v>
      </c>
      <c r="Q1054" s="339">
        <v>393.77206353999998</v>
      </c>
      <c r="R1054" s="339">
        <v>300.64840832027886</v>
      </c>
      <c r="S1054" s="334">
        <v>32</v>
      </c>
      <c r="T1054" s="336">
        <v>0.17984008477708047</v>
      </c>
      <c r="U1054" s="647">
        <v>1.7588422235122037</v>
      </c>
      <c r="V1054" s="336">
        <v>0.2554847959058868</v>
      </c>
      <c r="W1054" s="647">
        <v>2.198637215212973</v>
      </c>
      <c r="X1054" s="336">
        <v>0.48540338594779775</v>
      </c>
      <c r="Y1054" s="647">
        <v>3.1492263745657669</v>
      </c>
      <c r="Z1054" s="336">
        <v>0.60303491405372811</v>
      </c>
      <c r="AA1054" s="647">
        <v>3.1601175645754482</v>
      </c>
      <c r="AB1054" s="336">
        <v>0.16222795541932114</v>
      </c>
      <c r="AC1054" s="340">
        <v>0.85856572721273339</v>
      </c>
      <c r="AD1054" s="813">
        <v>32071783000190</v>
      </c>
      <c r="AE1054" s="337" t="s">
        <v>1891</v>
      </c>
      <c r="AF1054" s="787" t="s">
        <v>1741</v>
      </c>
      <c r="AG1054" s="341" t="s">
        <v>59</v>
      </c>
      <c r="AH1054" s="341" t="s">
        <v>1737</v>
      </c>
      <c r="AI1054" s="341">
        <v>100000</v>
      </c>
      <c r="AJ1054" s="341">
        <v>50000</v>
      </c>
      <c r="AK1054" s="341">
        <v>50000</v>
      </c>
      <c r="AL1054" s="336">
        <v>1.9E-2</v>
      </c>
      <c r="AM1054" s="336">
        <v>0.2</v>
      </c>
      <c r="AN1054" s="647" t="s">
        <v>2147</v>
      </c>
      <c r="AO1054" s="334" t="s">
        <v>1324</v>
      </c>
      <c r="AP1054" s="337" t="s">
        <v>1739</v>
      </c>
      <c r="AQ1054" s="343" t="s">
        <v>659</v>
      </c>
      <c r="AR1054" s="336">
        <v>0</v>
      </c>
      <c r="AS1054" s="336">
        <v>0</v>
      </c>
      <c r="AT1054" s="336" t="s">
        <v>1418</v>
      </c>
      <c r="AX1054" s="192"/>
      <c r="AY1054" s="178"/>
      <c r="AZ1054" s="178"/>
      <c r="BA1054" s="178"/>
      <c r="BB1054" s="794"/>
      <c r="BC1054" s="178"/>
      <c r="BD1054" s="178"/>
      <c r="BE1054" s="178"/>
      <c r="BF1054" s="178"/>
      <c r="BG1054" s="794"/>
      <c r="BH1054" s="180"/>
      <c r="BI1054" s="193"/>
      <c r="BJ1054" s="193"/>
      <c r="BK1054" s="193"/>
      <c r="BL1054" s="180"/>
      <c r="BM1054" s="180"/>
      <c r="BN1054" s="180"/>
      <c r="BO1054" s="180"/>
      <c r="BP1054" s="180"/>
      <c r="BQ1054" s="180"/>
      <c r="BR1054" s="180"/>
      <c r="BS1054" s="180"/>
      <c r="BT1054" s="181"/>
      <c r="BU1054" s="182"/>
      <c r="BV1054" s="183"/>
      <c r="BW1054" s="179"/>
    </row>
    <row r="1055" spans="2:75" customFormat="1" ht="18.75">
      <c r="B1055" s="330" t="s">
        <v>749</v>
      </c>
      <c r="C1055" s="331">
        <v>29562563000155</v>
      </c>
      <c r="D1055" s="332" t="s">
        <v>14</v>
      </c>
      <c r="E1055" s="332" t="s">
        <v>614</v>
      </c>
      <c r="F1055" s="332" t="s">
        <v>689</v>
      </c>
      <c r="G1055" s="333" t="s">
        <v>1418</v>
      </c>
      <c r="H1055" s="333" t="s">
        <v>1338</v>
      </c>
      <c r="I1055" s="333" t="s">
        <v>34</v>
      </c>
      <c r="J1055" s="333" t="s">
        <v>608</v>
      </c>
      <c r="K1055" s="334" t="s">
        <v>48</v>
      </c>
      <c r="L1055" s="335" t="s">
        <v>1418</v>
      </c>
      <c r="M1055" s="335" t="s">
        <v>1415</v>
      </c>
      <c r="N1055" s="334">
        <v>463825</v>
      </c>
      <c r="O1055" s="334" t="s">
        <v>1321</v>
      </c>
      <c r="P1055" s="338">
        <v>43173</v>
      </c>
      <c r="Q1055" s="339">
        <v>105.11175836</v>
      </c>
      <c r="R1055" s="339">
        <v>107.40694473748998</v>
      </c>
      <c r="S1055" s="334">
        <v>32</v>
      </c>
      <c r="T1055" s="336">
        <v>3.4222384885742585E-3</v>
      </c>
      <c r="U1055" s="647">
        <v>3.3469610293467233E-2</v>
      </c>
      <c r="V1055" s="336">
        <v>-2.5476015387670192E-2</v>
      </c>
      <c r="W1055" s="647">
        <v>-0.21924011300971283</v>
      </c>
      <c r="X1055" s="336">
        <v>-6.3087698082125998E-3</v>
      </c>
      <c r="Y1055" s="647">
        <v>-4.0930378415662702E-2</v>
      </c>
      <c r="Z1055" s="336">
        <v>7.5101010680353797E-2</v>
      </c>
      <c r="AA1055" s="647">
        <v>0.39355602376815174</v>
      </c>
      <c r="AB1055" s="336">
        <v>0.18655607427924806</v>
      </c>
      <c r="AC1055" s="340">
        <v>-0.75943626773932615</v>
      </c>
      <c r="AD1055" s="813">
        <v>29562526000147</v>
      </c>
      <c r="AE1055" s="337" t="s">
        <v>1972</v>
      </c>
      <c r="AF1055" s="787" t="s">
        <v>1755</v>
      </c>
      <c r="AG1055" s="341" t="s">
        <v>1436</v>
      </c>
      <c r="AH1055" s="341" t="s">
        <v>1737</v>
      </c>
      <c r="AI1055" s="341">
        <v>1000</v>
      </c>
      <c r="AJ1055" s="341">
        <v>500</v>
      </c>
      <c r="AK1055" s="341">
        <v>500</v>
      </c>
      <c r="AL1055" s="336">
        <v>1.34E-2</v>
      </c>
      <c r="AM1055" s="336">
        <v>0.2</v>
      </c>
      <c r="AN1055" s="647" t="s">
        <v>2166</v>
      </c>
      <c r="AO1055" s="334" t="s">
        <v>1324</v>
      </c>
      <c r="AP1055" s="337" t="s">
        <v>1757</v>
      </c>
      <c r="AQ1055" s="343" t="s">
        <v>668</v>
      </c>
      <c r="AR1055" s="336">
        <v>3.5737799999999999E-3</v>
      </c>
      <c r="AS1055" s="336">
        <v>3.5737799999999999E-3</v>
      </c>
      <c r="AT1055" s="336" t="s">
        <v>1418</v>
      </c>
      <c r="AX1055" s="192"/>
      <c r="AY1055" s="178"/>
      <c r="AZ1055" s="178"/>
      <c r="BA1055" s="178"/>
      <c r="BB1055" s="794"/>
      <c r="BC1055" s="178"/>
      <c r="BD1055" s="178"/>
      <c r="BE1055" s="178"/>
      <c r="BF1055" s="178"/>
      <c r="BG1055" s="794"/>
      <c r="BH1055" s="180"/>
      <c r="BI1055" s="193"/>
      <c r="BJ1055" s="193"/>
      <c r="BK1055" s="193"/>
      <c r="BL1055" s="180"/>
      <c r="BM1055" s="180"/>
      <c r="BN1055" s="180"/>
      <c r="BO1055" s="180"/>
      <c r="BP1055" s="180"/>
      <c r="BQ1055" s="180"/>
      <c r="BR1055" s="180"/>
      <c r="BS1055" s="180"/>
      <c r="BT1055" s="181"/>
      <c r="BU1055" s="182"/>
      <c r="BV1055" s="183"/>
      <c r="BW1055" s="179"/>
    </row>
    <row r="1056" spans="2:75" customFormat="1" ht="18.75">
      <c r="B1056" s="330" t="s">
        <v>83</v>
      </c>
      <c r="C1056" s="331">
        <v>15862830000103</v>
      </c>
      <c r="D1056" s="332" t="s">
        <v>14</v>
      </c>
      <c r="E1056" s="332" t="s">
        <v>607</v>
      </c>
      <c r="F1056" s="332" t="s">
        <v>689</v>
      </c>
      <c r="G1056" s="333" t="s">
        <v>1418</v>
      </c>
      <c r="H1056" s="333" t="s">
        <v>34</v>
      </c>
      <c r="I1056" s="333" t="s">
        <v>34</v>
      </c>
      <c r="J1056" s="333" t="s">
        <v>611</v>
      </c>
      <c r="K1056" s="334" t="s">
        <v>1418</v>
      </c>
      <c r="L1056" s="335" t="s">
        <v>1418</v>
      </c>
      <c r="M1056" s="335" t="s">
        <v>34</v>
      </c>
      <c r="N1056" s="334">
        <v>311502</v>
      </c>
      <c r="O1056" s="334" t="s">
        <v>1321</v>
      </c>
      <c r="P1056" s="338">
        <v>41143</v>
      </c>
      <c r="Q1056" s="339">
        <v>196.480964</v>
      </c>
      <c r="R1056" s="339">
        <v>158.77503794799995</v>
      </c>
      <c r="S1056" s="334">
        <v>32</v>
      </c>
      <c r="T1056" s="336">
        <v>0.16789632974726709</v>
      </c>
      <c r="U1056" s="647">
        <v>1.6420318879312272</v>
      </c>
      <c r="V1056" s="336">
        <v>0.17646718955381302</v>
      </c>
      <c r="W1056" s="647">
        <v>1.5186317794033373</v>
      </c>
      <c r="X1056" s="336">
        <v>0.16842855769768761</v>
      </c>
      <c r="Y1056" s="647">
        <v>1.092739917946665</v>
      </c>
      <c r="Z1056" s="336">
        <v>-8.6897465534534479E-3</v>
      </c>
      <c r="AA1056" s="647">
        <v>-4.5537364546077624E-2</v>
      </c>
      <c r="AB1056" s="336">
        <v>0.21611637490345201</v>
      </c>
      <c r="AC1056" s="340">
        <v>0.27885788938331829</v>
      </c>
      <c r="AD1056" s="813">
        <v>13950080000198</v>
      </c>
      <c r="AE1056" s="337" t="s">
        <v>1863</v>
      </c>
      <c r="AF1056" s="787" t="s">
        <v>1736</v>
      </c>
      <c r="AG1056" s="341" t="s">
        <v>1437</v>
      </c>
      <c r="AH1056" s="341" t="s">
        <v>1742</v>
      </c>
      <c r="AI1056" s="341">
        <v>500</v>
      </c>
      <c r="AJ1056" s="341">
        <v>100</v>
      </c>
      <c r="AK1056" s="341">
        <v>100</v>
      </c>
      <c r="AL1056" s="336">
        <v>1.9E-2</v>
      </c>
      <c r="AM1056" s="336">
        <v>0.2</v>
      </c>
      <c r="AN1056" s="647" t="s">
        <v>666</v>
      </c>
      <c r="AO1056" s="334" t="s">
        <v>1324</v>
      </c>
      <c r="AP1056" s="337" t="s">
        <v>1739</v>
      </c>
      <c r="AQ1056" s="343" t="s">
        <v>659</v>
      </c>
      <c r="AR1056" s="336">
        <v>3.9899999999999996E-3</v>
      </c>
      <c r="AS1056" s="336">
        <v>3.9899999999999996E-3</v>
      </c>
      <c r="AT1056" s="336" t="s">
        <v>1418</v>
      </c>
      <c r="AX1056" s="192"/>
      <c r="AY1056" s="178"/>
      <c r="AZ1056" s="178"/>
      <c r="BA1056" s="178"/>
      <c r="BB1056" s="794"/>
      <c r="BC1056" s="178"/>
      <c r="BD1056" s="178"/>
      <c r="BE1056" s="178"/>
      <c r="BF1056" s="178"/>
      <c r="BG1056" s="794"/>
      <c r="BH1056" s="180"/>
      <c r="BI1056" s="193"/>
      <c r="BJ1056" s="193"/>
      <c r="BK1056" s="193"/>
      <c r="BL1056" s="180"/>
      <c r="BM1056" s="180"/>
      <c r="BN1056" s="180"/>
      <c r="BO1056" s="180"/>
      <c r="BP1056" s="180"/>
      <c r="BQ1056" s="180"/>
      <c r="BR1056" s="180"/>
      <c r="BS1056" s="180"/>
      <c r="BT1056" s="181"/>
      <c r="BU1056" s="182"/>
      <c r="BV1056" s="183"/>
      <c r="BW1056" s="179"/>
    </row>
    <row r="1057" spans="2:75" customFormat="1" ht="18.75">
      <c r="B1057" s="330" t="s">
        <v>753</v>
      </c>
      <c r="C1057" s="331">
        <v>38026540000117</v>
      </c>
      <c r="D1057" s="332" t="s">
        <v>14</v>
      </c>
      <c r="E1057" s="332" t="s">
        <v>607</v>
      </c>
      <c r="F1057" s="332" t="s">
        <v>689</v>
      </c>
      <c r="G1057" s="333" t="s">
        <v>1418</v>
      </c>
      <c r="H1057" s="333" t="s">
        <v>34</v>
      </c>
      <c r="I1057" s="333" t="s">
        <v>34</v>
      </c>
      <c r="J1057" s="333" t="s">
        <v>608</v>
      </c>
      <c r="K1057" s="334" t="s">
        <v>48</v>
      </c>
      <c r="L1057" s="335" t="s">
        <v>1418</v>
      </c>
      <c r="M1057" s="335" t="s">
        <v>34</v>
      </c>
      <c r="N1057" s="334">
        <v>566101</v>
      </c>
      <c r="O1057" s="334" t="s">
        <v>1321</v>
      </c>
      <c r="P1057" s="338">
        <v>44189</v>
      </c>
      <c r="Q1057" s="339">
        <v>10.333839230000001</v>
      </c>
      <c r="R1057" s="339">
        <v>8.2112423702400026</v>
      </c>
      <c r="S1057" s="334">
        <v>32</v>
      </c>
      <c r="T1057" s="336">
        <v>0.15367149963789051</v>
      </c>
      <c r="U1057" s="647">
        <v>1.5029125595030202</v>
      </c>
      <c r="V1057" s="336">
        <v>0.1576053798062198</v>
      </c>
      <c r="W1057" s="647">
        <v>1.3563118389533322</v>
      </c>
      <c r="X1057" s="336"/>
      <c r="Y1057" s="647"/>
      <c r="Z1057" s="336"/>
      <c r="AA1057" s="647"/>
      <c r="AB1057" s="336">
        <v>0.21916130785757687</v>
      </c>
      <c r="AC1057" s="340">
        <v>0.18891996413009141</v>
      </c>
      <c r="AD1057" s="813">
        <v>38026392000130</v>
      </c>
      <c r="AE1057" s="337" t="s">
        <v>1863</v>
      </c>
      <c r="AF1057" s="787" t="s">
        <v>1736</v>
      </c>
      <c r="AG1057" s="341" t="s">
        <v>1437</v>
      </c>
      <c r="AH1057" s="341" t="s">
        <v>1742</v>
      </c>
      <c r="AI1057" s="341">
        <v>500</v>
      </c>
      <c r="AJ1057" s="341">
        <v>100</v>
      </c>
      <c r="AK1057" s="341">
        <v>100</v>
      </c>
      <c r="AL1057" s="336">
        <v>2.5000000000000001E-2</v>
      </c>
      <c r="AM1057" s="336">
        <v>0.2</v>
      </c>
      <c r="AN1057" s="647" t="s">
        <v>34</v>
      </c>
      <c r="AO1057" s="334" t="s">
        <v>1324</v>
      </c>
      <c r="AP1057" s="337" t="s">
        <v>1739</v>
      </c>
      <c r="AQ1057" s="343" t="s">
        <v>659</v>
      </c>
      <c r="AR1057" s="336">
        <v>5.0666666666666698E-3</v>
      </c>
      <c r="AS1057" s="336">
        <v>5.0666666666666698E-3</v>
      </c>
      <c r="AT1057" s="336" t="s">
        <v>1418</v>
      </c>
      <c r="AX1057" s="192"/>
      <c r="AY1057" s="178"/>
      <c r="AZ1057" s="178"/>
      <c r="BA1057" s="178"/>
      <c r="BB1057" s="794"/>
      <c r="BC1057" s="178"/>
      <c r="BD1057" s="178"/>
      <c r="BE1057" s="178"/>
      <c r="BF1057" s="178"/>
      <c r="BG1057" s="794"/>
      <c r="BH1057" s="180"/>
      <c r="BI1057" s="193"/>
      <c r="BJ1057" s="193"/>
      <c r="BK1057" s="193"/>
      <c r="BL1057" s="180"/>
      <c r="BM1057" s="180"/>
      <c r="BN1057" s="180"/>
      <c r="BO1057" s="180"/>
      <c r="BP1057" s="180"/>
      <c r="BQ1057" s="180"/>
      <c r="BR1057" s="180"/>
      <c r="BS1057" s="180"/>
      <c r="BT1057" s="181"/>
      <c r="BU1057" s="182"/>
      <c r="BV1057" s="183"/>
      <c r="BW1057" s="179"/>
    </row>
    <row r="1058" spans="2:75" customFormat="1" ht="18.75">
      <c r="B1058" s="330" t="s">
        <v>85</v>
      </c>
      <c r="C1058" s="331">
        <v>17397804000179</v>
      </c>
      <c r="D1058" s="332" t="s">
        <v>14</v>
      </c>
      <c r="E1058" s="332" t="s">
        <v>614</v>
      </c>
      <c r="F1058" s="332" t="s">
        <v>689</v>
      </c>
      <c r="G1058" s="333" t="s">
        <v>1418</v>
      </c>
      <c r="H1058" s="333" t="s">
        <v>865</v>
      </c>
      <c r="I1058" s="333" t="s">
        <v>34</v>
      </c>
      <c r="J1058" s="333" t="s">
        <v>608</v>
      </c>
      <c r="K1058" s="334" t="s">
        <v>48</v>
      </c>
      <c r="L1058" s="335" t="s">
        <v>1418</v>
      </c>
      <c r="M1058" s="335" t="s">
        <v>34</v>
      </c>
      <c r="N1058" s="334">
        <v>333115</v>
      </c>
      <c r="O1058" s="334" t="s">
        <v>1321</v>
      </c>
      <c r="P1058" s="338">
        <v>41381</v>
      </c>
      <c r="Q1058" s="339">
        <v>130.56703899999999</v>
      </c>
      <c r="R1058" s="339">
        <v>130.76755056800002</v>
      </c>
      <c r="S1058" s="334">
        <v>32</v>
      </c>
      <c r="T1058" s="336">
        <v>0.18378503451422312</v>
      </c>
      <c r="U1058" s="647">
        <v>1.7974239678208792</v>
      </c>
      <c r="V1058" s="336">
        <v>0.13008433214183457</v>
      </c>
      <c r="W1058" s="647">
        <v>1.1194726979703316</v>
      </c>
      <c r="X1058" s="336">
        <v>3.2092157972091417E-2</v>
      </c>
      <c r="Y1058" s="647">
        <v>0.20820924045492817</v>
      </c>
      <c r="Z1058" s="336">
        <v>-6.3070465715174606E-2</v>
      </c>
      <c r="AA1058" s="647">
        <v>-0.33051168658324004</v>
      </c>
      <c r="AB1058" s="336">
        <v>0.14771313624754437</v>
      </c>
      <c r="AC1058" s="340">
        <v>9.3985539183911976E-2</v>
      </c>
      <c r="AD1058" s="813">
        <v>15862804000177</v>
      </c>
      <c r="AE1058" s="337" t="s">
        <v>1863</v>
      </c>
      <c r="AF1058" s="787" t="s">
        <v>1736</v>
      </c>
      <c r="AG1058" s="341" t="s">
        <v>1437</v>
      </c>
      <c r="AH1058" s="341" t="s">
        <v>1737</v>
      </c>
      <c r="AI1058" s="341">
        <v>1000</v>
      </c>
      <c r="AJ1058" s="341">
        <v>1000</v>
      </c>
      <c r="AK1058" s="341">
        <v>1000</v>
      </c>
      <c r="AL1058" s="336">
        <v>1.9E-2</v>
      </c>
      <c r="AM1058" s="336">
        <v>0.2</v>
      </c>
      <c r="AN1058" s="647" t="s">
        <v>64</v>
      </c>
      <c r="AO1058" s="334" t="s">
        <v>1324</v>
      </c>
      <c r="AP1058" s="337" t="s">
        <v>1739</v>
      </c>
      <c r="AQ1058" s="343" t="s">
        <v>659</v>
      </c>
      <c r="AR1058" s="336">
        <v>3.9899999999999996E-3</v>
      </c>
      <c r="AS1058" s="336">
        <v>3.9899999999999996E-3</v>
      </c>
      <c r="AT1058" s="336" t="s">
        <v>1418</v>
      </c>
      <c r="AW1058" s="192"/>
      <c r="AX1058" s="192"/>
      <c r="AY1058" s="178"/>
      <c r="AZ1058" s="178"/>
      <c r="BA1058" s="178"/>
      <c r="BB1058" s="794"/>
      <c r="BC1058" s="178"/>
      <c r="BD1058" s="178"/>
      <c r="BE1058" s="178"/>
      <c r="BF1058" s="178"/>
      <c r="BG1058" s="794"/>
      <c r="BH1058" s="180"/>
      <c r="BI1058" s="193"/>
      <c r="BJ1058" s="193"/>
      <c r="BK1058" s="193"/>
      <c r="BL1058" s="212"/>
      <c r="BM1058" s="180"/>
      <c r="BN1058" s="180"/>
      <c r="BO1058" s="180"/>
      <c r="BP1058" s="180"/>
      <c r="BQ1058" s="180"/>
      <c r="BR1058" s="180"/>
      <c r="BS1058" s="180"/>
      <c r="BT1058" s="181"/>
      <c r="BU1058" s="182"/>
      <c r="BV1058" s="183"/>
      <c r="BW1058" s="179"/>
    </row>
    <row r="1059" spans="2:75" customFormat="1" ht="18.75">
      <c r="B1059" s="330" t="s">
        <v>754</v>
      </c>
      <c r="C1059" s="331">
        <v>15862797000103</v>
      </c>
      <c r="D1059" s="332" t="s">
        <v>14</v>
      </c>
      <c r="E1059" s="332" t="s">
        <v>614</v>
      </c>
      <c r="F1059" s="332" t="s">
        <v>689</v>
      </c>
      <c r="G1059" s="333" t="s">
        <v>1418</v>
      </c>
      <c r="H1059" s="333" t="s">
        <v>865</v>
      </c>
      <c r="I1059" s="333" t="s">
        <v>34</v>
      </c>
      <c r="J1059" s="333" t="s">
        <v>608</v>
      </c>
      <c r="K1059" s="334" t="s">
        <v>48</v>
      </c>
      <c r="L1059" s="335" t="s">
        <v>1418</v>
      </c>
      <c r="M1059" s="335" t="s">
        <v>34</v>
      </c>
      <c r="N1059" s="334">
        <v>311456</v>
      </c>
      <c r="O1059" s="334" t="s">
        <v>1324</v>
      </c>
      <c r="P1059" s="338">
        <v>41150</v>
      </c>
      <c r="Q1059" s="339">
        <v>4.0348389999999998</v>
      </c>
      <c r="R1059" s="339">
        <v>3.6038129840000002</v>
      </c>
      <c r="S1059" s="334">
        <v>32</v>
      </c>
      <c r="T1059" s="336">
        <v>0.18003879843325254</v>
      </c>
      <c r="U1059" s="647">
        <v>1.7607856499140382</v>
      </c>
      <c r="V1059" s="336">
        <v>0.12565947022014456</v>
      </c>
      <c r="W1059" s="647">
        <v>1.0813934609702942</v>
      </c>
      <c r="X1059" s="336">
        <v>2.7178522721706733E-2</v>
      </c>
      <c r="Y1059" s="647">
        <v>0.17633029157760891</v>
      </c>
      <c r="Z1059" s="336">
        <v>-6.4652250592029836E-2</v>
      </c>
      <c r="AA1059" s="647">
        <v>-0.33880080228158027</v>
      </c>
      <c r="AB1059" s="336">
        <v>0.14901708008458125</v>
      </c>
      <c r="AC1059" s="340">
        <v>6.3469481670918385E-2</v>
      </c>
      <c r="AD1059" s="813">
        <v>15862804000177</v>
      </c>
      <c r="AE1059" s="337" t="s">
        <v>1863</v>
      </c>
      <c r="AF1059" s="787" t="s">
        <v>1736</v>
      </c>
      <c r="AG1059" s="341" t="s">
        <v>1437</v>
      </c>
      <c r="AH1059" s="341" t="s">
        <v>1737</v>
      </c>
      <c r="AI1059" s="341">
        <v>20000</v>
      </c>
      <c r="AJ1059" s="341">
        <v>5000</v>
      </c>
      <c r="AK1059" s="341">
        <v>20000</v>
      </c>
      <c r="AL1059" s="336">
        <v>1.9E-2</v>
      </c>
      <c r="AM1059" s="336">
        <v>0.2</v>
      </c>
      <c r="AN1059" s="647" t="s">
        <v>2166</v>
      </c>
      <c r="AO1059" s="334" t="s">
        <v>1324</v>
      </c>
      <c r="AP1059" s="337" t="s">
        <v>1739</v>
      </c>
      <c r="AQ1059" s="343" t="s">
        <v>659</v>
      </c>
      <c r="AR1059" s="336">
        <v>3.9899999999999996E-3</v>
      </c>
      <c r="AS1059" s="336">
        <v>3.9899999999999996E-3</v>
      </c>
      <c r="AT1059" s="336" t="s">
        <v>1418</v>
      </c>
      <c r="AX1059" s="192"/>
      <c r="AY1059" s="178"/>
      <c r="AZ1059" s="178"/>
      <c r="BA1059" s="178"/>
      <c r="BB1059" s="794"/>
      <c r="BC1059" s="178"/>
      <c r="BD1059" s="178"/>
      <c r="BE1059" s="178"/>
      <c r="BF1059" s="178"/>
      <c r="BG1059" s="794"/>
      <c r="BH1059" s="180"/>
      <c r="BI1059" s="193"/>
      <c r="BJ1059" s="193"/>
      <c r="BK1059" s="193"/>
      <c r="BL1059" s="180"/>
      <c r="BM1059" s="180"/>
      <c r="BN1059" s="180"/>
      <c r="BO1059" s="180"/>
      <c r="BP1059" s="180"/>
      <c r="BQ1059" s="180"/>
      <c r="BR1059" s="180"/>
      <c r="BS1059" s="180"/>
      <c r="BT1059" s="181"/>
      <c r="BU1059" s="182"/>
      <c r="BV1059" s="183"/>
      <c r="BW1059" s="179"/>
    </row>
    <row r="1060" spans="2:75" customFormat="1" ht="18.75">
      <c r="B1060" s="330" t="s">
        <v>755</v>
      </c>
      <c r="C1060" s="331">
        <v>27826024000150</v>
      </c>
      <c r="D1060" s="332" t="s">
        <v>14</v>
      </c>
      <c r="E1060" s="332" t="s">
        <v>614</v>
      </c>
      <c r="F1060" s="332" t="s">
        <v>689</v>
      </c>
      <c r="G1060" s="333" t="s">
        <v>1418</v>
      </c>
      <c r="H1060" s="333" t="s">
        <v>865</v>
      </c>
      <c r="I1060" s="333" t="s">
        <v>34</v>
      </c>
      <c r="J1060" s="333" t="s">
        <v>608</v>
      </c>
      <c r="K1060" s="334" t="s">
        <v>48</v>
      </c>
      <c r="L1060" s="335" t="s">
        <v>1418</v>
      </c>
      <c r="M1060" s="335" t="s">
        <v>34</v>
      </c>
      <c r="N1060" s="334">
        <v>455482</v>
      </c>
      <c r="O1060" s="334" t="s">
        <v>1324</v>
      </c>
      <c r="P1060" s="338">
        <v>43092</v>
      </c>
      <c r="Q1060" s="339">
        <v>44.360137229999999</v>
      </c>
      <c r="R1060" s="339">
        <v>47.940302640199221</v>
      </c>
      <c r="S1060" s="334">
        <v>32</v>
      </c>
      <c r="T1060" s="336">
        <v>0.18901998548571264</v>
      </c>
      <c r="U1060" s="647">
        <v>1.8486219686341296</v>
      </c>
      <c r="V1060" s="336">
        <v>0.13735466722132395</v>
      </c>
      <c r="W1060" s="647">
        <v>1.182039353712625</v>
      </c>
      <c r="X1060" s="336">
        <v>4.5893610141394703E-2</v>
      </c>
      <c r="Y1060" s="647">
        <v>0.29775104926207174</v>
      </c>
      <c r="Z1060" s="336">
        <v>-2.9767958305233488E-2</v>
      </c>
      <c r="AA1060" s="647">
        <v>-0.1559946956794887</v>
      </c>
      <c r="AB1060" s="336">
        <v>0.1486060897652324</v>
      </c>
      <c r="AC1060" s="340">
        <v>0.14234432699009389</v>
      </c>
      <c r="AD1060" s="813">
        <v>28888814000123</v>
      </c>
      <c r="AE1060" s="337" t="s">
        <v>1863</v>
      </c>
      <c r="AF1060" s="787" t="s">
        <v>1736</v>
      </c>
      <c r="AG1060" s="341" t="s">
        <v>1437</v>
      </c>
      <c r="AH1060" s="341" t="s">
        <v>1742</v>
      </c>
      <c r="AI1060" s="341">
        <v>1000</v>
      </c>
      <c r="AJ1060" s="341">
        <v>1000</v>
      </c>
      <c r="AK1060" s="341">
        <v>1000</v>
      </c>
      <c r="AL1060" s="336">
        <v>2.5000000000000001E-2</v>
      </c>
      <c r="AM1060" s="336">
        <v>0.2</v>
      </c>
      <c r="AN1060" s="647" t="s">
        <v>64</v>
      </c>
      <c r="AO1060" s="334" t="s">
        <v>1324</v>
      </c>
      <c r="AP1060" s="337" t="s">
        <v>1757</v>
      </c>
      <c r="AQ1060" s="343" t="s">
        <v>668</v>
      </c>
      <c r="AR1060" s="336">
        <v>4.7499999999999999E-3</v>
      </c>
      <c r="AS1060" s="336">
        <v>4.7499999999999999E-3</v>
      </c>
      <c r="AT1060" s="336" t="s">
        <v>1418</v>
      </c>
      <c r="AX1060" s="192"/>
      <c r="AY1060" s="178"/>
      <c r="AZ1060" s="178"/>
      <c r="BA1060" s="178"/>
      <c r="BB1060" s="794"/>
      <c r="BC1060" s="178"/>
      <c r="BD1060" s="178"/>
      <c r="BE1060" s="178"/>
      <c r="BF1060" s="178"/>
      <c r="BG1060" s="794"/>
      <c r="BH1060" s="180"/>
      <c r="BI1060" s="193"/>
      <c r="BJ1060" s="193"/>
      <c r="BK1060" s="193"/>
      <c r="BL1060" s="180"/>
      <c r="BM1060" s="180"/>
      <c r="BN1060" s="180"/>
      <c r="BO1060" s="180"/>
      <c r="BP1060" s="180"/>
      <c r="BQ1060" s="180"/>
      <c r="BR1060" s="180"/>
      <c r="BS1060" s="180"/>
      <c r="BT1060" s="181"/>
      <c r="BU1060" s="182"/>
      <c r="BV1060" s="183"/>
      <c r="BW1060" s="179"/>
    </row>
    <row r="1061" spans="2:75" customFormat="1" ht="18.75">
      <c r="B1061" s="330" t="s">
        <v>86</v>
      </c>
      <c r="C1061" s="331">
        <v>36352617000113</v>
      </c>
      <c r="D1061" s="332" t="s">
        <v>14</v>
      </c>
      <c r="E1061" s="332" t="s">
        <v>614</v>
      </c>
      <c r="F1061" s="332" t="s">
        <v>689</v>
      </c>
      <c r="G1061" s="333" t="s">
        <v>1418</v>
      </c>
      <c r="H1061" s="333" t="s">
        <v>865</v>
      </c>
      <c r="I1061" s="333" t="s">
        <v>34</v>
      </c>
      <c r="J1061" s="333" t="s">
        <v>608</v>
      </c>
      <c r="K1061" s="334" t="s">
        <v>48</v>
      </c>
      <c r="L1061" s="335" t="s">
        <v>1418</v>
      </c>
      <c r="M1061" s="335" t="s">
        <v>34</v>
      </c>
      <c r="N1061" s="334">
        <v>534706</v>
      </c>
      <c r="O1061" s="334" t="s">
        <v>1321</v>
      </c>
      <c r="P1061" s="338">
        <v>43945</v>
      </c>
      <c r="Q1061" s="339">
        <v>8.6639064700000006</v>
      </c>
      <c r="R1061" s="339">
        <v>7.7970711339759049</v>
      </c>
      <c r="S1061" s="334">
        <v>32</v>
      </c>
      <c r="T1061" s="336">
        <v>0.17117552197852004</v>
      </c>
      <c r="U1061" s="647">
        <v>1.6741025009010222</v>
      </c>
      <c r="V1061" s="336">
        <v>0.11951272347362729</v>
      </c>
      <c r="W1061" s="647">
        <v>1.0284961208312728</v>
      </c>
      <c r="X1061" s="336">
        <v>5.5635096153532348E-3</v>
      </c>
      <c r="Y1061" s="647">
        <v>3.6095238976567225E-2</v>
      </c>
      <c r="Z1061" s="336"/>
      <c r="AA1061" s="647"/>
      <c r="AB1061" s="336">
        <v>0.14096620268035936</v>
      </c>
      <c r="AC1061" s="340">
        <v>2.3489957334476678E-2</v>
      </c>
      <c r="AD1061" s="813">
        <v>28888814000123</v>
      </c>
      <c r="AE1061" s="337" t="s">
        <v>1863</v>
      </c>
      <c r="AF1061" s="787" t="s">
        <v>1736</v>
      </c>
      <c r="AG1061" s="341" t="s">
        <v>1437</v>
      </c>
      <c r="AH1061" s="341" t="s">
        <v>1742</v>
      </c>
      <c r="AI1061" s="341">
        <v>500</v>
      </c>
      <c r="AJ1061" s="341">
        <v>100</v>
      </c>
      <c r="AK1061" s="341">
        <v>100</v>
      </c>
      <c r="AL1061" s="336">
        <v>2.5000000000000001E-2</v>
      </c>
      <c r="AM1061" s="336">
        <v>0.2</v>
      </c>
      <c r="AN1061" s="647" t="s">
        <v>34</v>
      </c>
      <c r="AO1061" s="334" t="s">
        <v>1324</v>
      </c>
      <c r="AP1061" s="337" t="s">
        <v>1757</v>
      </c>
      <c r="AQ1061" s="343" t="s">
        <v>668</v>
      </c>
      <c r="AR1061" s="336">
        <v>5.0666666666666698E-3</v>
      </c>
      <c r="AS1061" s="336">
        <v>5.0666666666666698E-3</v>
      </c>
      <c r="AT1061" s="336" t="s">
        <v>1418</v>
      </c>
      <c r="AX1061" s="192"/>
      <c r="AY1061" s="178"/>
      <c r="AZ1061" s="178"/>
      <c r="BA1061" s="178"/>
      <c r="BB1061" s="794"/>
      <c r="BC1061" s="178"/>
      <c r="BD1061" s="178"/>
      <c r="BE1061" s="178"/>
      <c r="BF1061" s="178"/>
      <c r="BG1061" s="794"/>
      <c r="BH1061" s="180"/>
      <c r="BI1061" s="193"/>
      <c r="BJ1061" s="193"/>
      <c r="BK1061" s="193"/>
      <c r="BL1061" s="180"/>
      <c r="BM1061" s="180"/>
      <c r="BN1061" s="180"/>
      <c r="BO1061" s="180"/>
      <c r="BP1061" s="180"/>
      <c r="BQ1061" s="180"/>
      <c r="BR1061" s="180"/>
      <c r="BS1061" s="180"/>
      <c r="BT1061" s="181"/>
      <c r="BU1061" s="182"/>
      <c r="BV1061" s="183"/>
      <c r="BW1061" s="179"/>
    </row>
    <row r="1062" spans="2:75" customFormat="1" ht="18.75">
      <c r="B1062" s="330" t="s">
        <v>756</v>
      </c>
      <c r="C1062" s="331">
        <v>28798135000163</v>
      </c>
      <c r="D1062" s="332" t="s">
        <v>14</v>
      </c>
      <c r="E1062" s="332" t="s">
        <v>614</v>
      </c>
      <c r="F1062" s="332" t="s">
        <v>689</v>
      </c>
      <c r="G1062" s="333" t="s">
        <v>1418</v>
      </c>
      <c r="H1062" s="333" t="s">
        <v>865</v>
      </c>
      <c r="I1062" s="333" t="s">
        <v>34</v>
      </c>
      <c r="J1062" s="333" t="s">
        <v>608</v>
      </c>
      <c r="K1062" s="334" t="s">
        <v>48</v>
      </c>
      <c r="L1062" s="335" t="s">
        <v>1418</v>
      </c>
      <c r="M1062" s="335" t="s">
        <v>34</v>
      </c>
      <c r="N1062" s="334">
        <v>455539</v>
      </c>
      <c r="O1062" s="334" t="s">
        <v>1324</v>
      </c>
      <c r="P1062" s="338">
        <v>43091</v>
      </c>
      <c r="Q1062" s="339">
        <v>31.37843698</v>
      </c>
      <c r="R1062" s="339">
        <v>33.308224748955816</v>
      </c>
      <c r="S1062" s="334">
        <v>32</v>
      </c>
      <c r="T1062" s="336">
        <v>0.18774417666257248</v>
      </c>
      <c r="U1062" s="647">
        <v>1.8361445143999984</v>
      </c>
      <c r="V1062" s="336">
        <v>0.13809272921263149</v>
      </c>
      <c r="W1062" s="647">
        <v>1.1883909276114519</v>
      </c>
      <c r="X1062" s="336">
        <v>4.8053675669899931E-2</v>
      </c>
      <c r="Y1062" s="647">
        <v>0.31176523937711675</v>
      </c>
      <c r="Z1062" s="336">
        <v>-2.6782423541289679E-2</v>
      </c>
      <c r="AA1062" s="647">
        <v>-0.14034943099030545</v>
      </c>
      <c r="AB1062" s="336">
        <v>0.1511946931038326</v>
      </c>
      <c r="AC1062" s="340">
        <v>0.14478878442205137</v>
      </c>
      <c r="AD1062" s="813">
        <v>27826024000150</v>
      </c>
      <c r="AE1062" s="337" t="s">
        <v>1808</v>
      </c>
      <c r="AF1062" s="787" t="s">
        <v>1755</v>
      </c>
      <c r="AG1062" s="341" t="s">
        <v>1436</v>
      </c>
      <c r="AH1062" s="341" t="s">
        <v>1742</v>
      </c>
      <c r="AI1062" s="341">
        <v>1000</v>
      </c>
      <c r="AJ1062" s="341">
        <v>500</v>
      </c>
      <c r="AK1062" s="341">
        <v>0</v>
      </c>
      <c r="AL1062" s="336">
        <v>0</v>
      </c>
      <c r="AM1062" s="336">
        <v>0</v>
      </c>
      <c r="AN1062" s="647" t="s">
        <v>34</v>
      </c>
      <c r="AO1062" s="334" t="s">
        <v>1324</v>
      </c>
      <c r="AP1062" s="337" t="s">
        <v>1757</v>
      </c>
      <c r="AQ1062" s="343" t="s">
        <v>668</v>
      </c>
      <c r="AR1062" s="336">
        <v>4.7499999999999999E-3</v>
      </c>
      <c r="AS1062" s="336">
        <v>4.7499999999999999E-3</v>
      </c>
      <c r="AT1062" s="336" t="s">
        <v>1418</v>
      </c>
      <c r="AX1062" s="192"/>
      <c r="AY1062" s="178"/>
      <c r="AZ1062" s="178"/>
      <c r="BA1062" s="178"/>
      <c r="BB1062" s="794"/>
      <c r="BC1062" s="178"/>
      <c r="BD1062" s="178"/>
      <c r="BE1062" s="178"/>
      <c r="BF1062" s="178"/>
      <c r="BG1062" s="794"/>
      <c r="BH1062" s="180"/>
      <c r="BI1062" s="193"/>
      <c r="BJ1062" s="193"/>
      <c r="BK1062" s="193"/>
      <c r="BL1062" s="180"/>
      <c r="BM1062" s="180"/>
      <c r="BN1062" s="180"/>
      <c r="BO1062" s="180"/>
      <c r="BP1062" s="180"/>
      <c r="BQ1062" s="180"/>
      <c r="BR1062" s="180"/>
      <c r="BS1062" s="180"/>
      <c r="BT1062" s="181"/>
      <c r="BU1062" s="182"/>
      <c r="BV1062" s="183"/>
      <c r="BW1062" s="179"/>
    </row>
    <row r="1063" spans="2:75" customFormat="1" ht="18.75">
      <c r="B1063" s="330" t="s">
        <v>757</v>
      </c>
      <c r="C1063" s="331">
        <v>36014075000179</v>
      </c>
      <c r="D1063" s="332" t="s">
        <v>14</v>
      </c>
      <c r="E1063" s="332" t="s">
        <v>614</v>
      </c>
      <c r="F1063" s="332" t="s">
        <v>689</v>
      </c>
      <c r="G1063" s="333" t="s">
        <v>1418</v>
      </c>
      <c r="H1063" s="333" t="s">
        <v>865</v>
      </c>
      <c r="I1063" s="333" t="s">
        <v>34</v>
      </c>
      <c r="J1063" s="333" t="s">
        <v>608</v>
      </c>
      <c r="K1063" s="334" t="s">
        <v>48</v>
      </c>
      <c r="L1063" s="335" t="s">
        <v>1418</v>
      </c>
      <c r="M1063" s="335" t="s">
        <v>34</v>
      </c>
      <c r="N1063" s="334">
        <v>544965</v>
      </c>
      <c r="O1063" s="334" t="s">
        <v>1321</v>
      </c>
      <c r="P1063" s="338">
        <v>43884</v>
      </c>
      <c r="Q1063" s="339">
        <v>2.3147900199999998</v>
      </c>
      <c r="R1063" s="339">
        <v>2.0043027999599987</v>
      </c>
      <c r="S1063" s="334">
        <v>32</v>
      </c>
      <c r="T1063" s="336">
        <v>0.16992197946434606</v>
      </c>
      <c r="U1063" s="647">
        <v>1.6618428119355184</v>
      </c>
      <c r="V1063" s="336">
        <v>0.11789954920969103</v>
      </c>
      <c r="W1063" s="647">
        <v>1.0146135531475953</v>
      </c>
      <c r="X1063" s="336">
        <v>2.414557014879315E-2</v>
      </c>
      <c r="Y1063" s="647">
        <v>0.15665293762430593</v>
      </c>
      <c r="Z1063" s="336"/>
      <c r="AA1063" s="647"/>
      <c r="AB1063" s="336">
        <v>0.13664636464489349</v>
      </c>
      <c r="AC1063" s="340">
        <v>1.2427083786981928E-2</v>
      </c>
      <c r="AD1063" s="813">
        <v>35618104000149</v>
      </c>
      <c r="AE1063" s="337" t="s">
        <v>1808</v>
      </c>
      <c r="AF1063" s="787" t="s">
        <v>1755</v>
      </c>
      <c r="AG1063" s="341" t="s">
        <v>1436</v>
      </c>
      <c r="AH1063" s="341" t="s">
        <v>1737</v>
      </c>
      <c r="AI1063" s="341">
        <v>1000</v>
      </c>
      <c r="AJ1063" s="341">
        <v>1000</v>
      </c>
      <c r="AK1063" s="341">
        <v>1000</v>
      </c>
      <c r="AL1063" s="336">
        <v>0</v>
      </c>
      <c r="AM1063" s="336">
        <v>0</v>
      </c>
      <c r="AN1063" s="647" t="s">
        <v>34</v>
      </c>
      <c r="AO1063" s="334" t="s">
        <v>1324</v>
      </c>
      <c r="AP1063" s="337" t="s">
        <v>1757</v>
      </c>
      <c r="AQ1063" s="343" t="s">
        <v>668</v>
      </c>
      <c r="AR1063" s="336">
        <v>4.7499999999999999E-3</v>
      </c>
      <c r="AS1063" s="336">
        <v>4.7499999999999999E-3</v>
      </c>
      <c r="AT1063" s="336" t="s">
        <v>1418</v>
      </c>
      <c r="AX1063" s="192"/>
      <c r="AY1063" s="178"/>
      <c r="AZ1063" s="178"/>
      <c r="BA1063" s="178"/>
      <c r="BB1063" s="794"/>
      <c r="BC1063" s="178"/>
      <c r="BD1063" s="178"/>
      <c r="BE1063" s="178"/>
      <c r="BF1063" s="178"/>
      <c r="BG1063" s="794"/>
      <c r="BH1063" s="180"/>
      <c r="BI1063" s="193"/>
      <c r="BJ1063" s="193"/>
      <c r="BK1063" s="193"/>
      <c r="BL1063" s="180"/>
      <c r="BM1063" s="180"/>
      <c r="BN1063" s="180"/>
      <c r="BO1063" s="180"/>
      <c r="BP1063" s="180"/>
      <c r="BQ1063" s="180"/>
      <c r="BR1063" s="180"/>
      <c r="BS1063" s="180"/>
      <c r="BT1063" s="181"/>
      <c r="BU1063" s="182"/>
      <c r="BV1063" s="183"/>
      <c r="BW1063" s="179"/>
    </row>
    <row r="1064" spans="2:75" customFormat="1" ht="18.75">
      <c r="B1064" s="330" t="s">
        <v>204</v>
      </c>
      <c r="C1064" s="331">
        <v>21917184000129</v>
      </c>
      <c r="D1064" s="332" t="s">
        <v>14</v>
      </c>
      <c r="E1064" s="332" t="s">
        <v>607</v>
      </c>
      <c r="F1064" s="332" t="s">
        <v>689</v>
      </c>
      <c r="G1064" s="333" t="s">
        <v>1418</v>
      </c>
      <c r="H1064" s="333" t="s">
        <v>34</v>
      </c>
      <c r="I1064" s="333" t="s">
        <v>34</v>
      </c>
      <c r="J1064" s="333" t="s">
        <v>608</v>
      </c>
      <c r="K1064" s="334" t="s">
        <v>48</v>
      </c>
      <c r="L1064" s="335" t="s">
        <v>1418</v>
      </c>
      <c r="M1064" s="335" t="s">
        <v>34</v>
      </c>
      <c r="N1064" s="334">
        <v>394181</v>
      </c>
      <c r="O1064" s="334" t="s">
        <v>1321</v>
      </c>
      <c r="P1064" s="338">
        <v>42036</v>
      </c>
      <c r="Q1064" s="339">
        <v>828.10695799999996</v>
      </c>
      <c r="R1064" s="339">
        <v>685.88050870281108</v>
      </c>
      <c r="S1064" s="334">
        <v>32</v>
      </c>
      <c r="T1064" s="336">
        <v>0.2911778136271912</v>
      </c>
      <c r="U1064" s="647">
        <v>2.8477290465709322</v>
      </c>
      <c r="V1064" s="336">
        <v>0.22779167550858603</v>
      </c>
      <c r="W1064" s="647">
        <v>1.9603172600274286</v>
      </c>
      <c r="X1064" s="336">
        <v>0.15267094224694033</v>
      </c>
      <c r="Y1064" s="647">
        <v>0.99050680706536764</v>
      </c>
      <c r="Z1064" s="336">
        <v>0.39669180609839882</v>
      </c>
      <c r="AA1064" s="647">
        <v>2.0788062431539704</v>
      </c>
      <c r="AB1064" s="336">
        <v>0.27166144654624597</v>
      </c>
      <c r="AC1064" s="340">
        <v>0.41076952044620413</v>
      </c>
      <c r="AD1064" s="813">
        <v>21917206000150</v>
      </c>
      <c r="AE1064" s="337" t="s">
        <v>1924</v>
      </c>
      <c r="AF1064" s="787" t="s">
        <v>1736</v>
      </c>
      <c r="AG1064" s="341" t="s">
        <v>1437</v>
      </c>
      <c r="AH1064" s="341" t="s">
        <v>1742</v>
      </c>
      <c r="AI1064" s="341">
        <v>10000</v>
      </c>
      <c r="AJ1064" s="341">
        <v>5000</v>
      </c>
      <c r="AK1064" s="341">
        <v>5000</v>
      </c>
      <c r="AL1064" s="336">
        <v>0.03</v>
      </c>
      <c r="AM1064" s="336">
        <v>0.2</v>
      </c>
      <c r="AN1064" s="647" t="s">
        <v>666</v>
      </c>
      <c r="AO1064" s="334" t="s">
        <v>1324</v>
      </c>
      <c r="AP1064" s="337" t="s">
        <v>1739</v>
      </c>
      <c r="AQ1064" s="343" t="s">
        <v>670</v>
      </c>
      <c r="AR1064" s="336">
        <v>4.4999999999999997E-3</v>
      </c>
      <c r="AS1064" s="336">
        <v>4.4999999999999997E-3</v>
      </c>
      <c r="AT1064" s="336" t="s">
        <v>1418</v>
      </c>
      <c r="AX1064" s="192"/>
      <c r="AY1064" s="178"/>
      <c r="AZ1064" s="178"/>
      <c r="BA1064" s="178"/>
      <c r="BB1064" s="794"/>
      <c r="BC1064" s="178"/>
      <c r="BD1064" s="178"/>
      <c r="BE1064" s="178"/>
      <c r="BF1064" s="178"/>
      <c r="BG1064" s="794"/>
      <c r="BH1064" s="180"/>
      <c r="BI1064" s="193"/>
      <c r="BJ1064" s="193"/>
      <c r="BK1064" s="193"/>
      <c r="BL1064" s="180"/>
      <c r="BM1064" s="180"/>
      <c r="BN1064" s="180"/>
      <c r="BO1064" s="180"/>
      <c r="BP1064" s="180"/>
      <c r="BQ1064" s="180"/>
      <c r="BR1064" s="180"/>
      <c r="BS1064" s="180"/>
      <c r="BT1064" s="181"/>
      <c r="BU1064" s="182"/>
      <c r="BV1064" s="183"/>
      <c r="BW1064" s="179"/>
    </row>
    <row r="1065" spans="2:75" customFormat="1" ht="18.75">
      <c r="B1065" s="330" t="s">
        <v>940</v>
      </c>
      <c r="C1065" s="331">
        <v>40212731000115</v>
      </c>
      <c r="D1065" s="332" t="s">
        <v>14</v>
      </c>
      <c r="E1065" s="332" t="s">
        <v>607</v>
      </c>
      <c r="F1065" s="332" t="s">
        <v>689</v>
      </c>
      <c r="G1065" s="333" t="s">
        <v>866</v>
      </c>
      <c r="H1065" s="333" t="s">
        <v>34</v>
      </c>
      <c r="I1065" s="333" t="s">
        <v>34</v>
      </c>
      <c r="J1065" s="333" t="s">
        <v>608</v>
      </c>
      <c r="K1065" s="334" t="s">
        <v>48</v>
      </c>
      <c r="L1065" s="335" t="s">
        <v>1418</v>
      </c>
      <c r="M1065" s="335" t="s">
        <v>34</v>
      </c>
      <c r="N1065" s="334">
        <v>583391</v>
      </c>
      <c r="O1065" s="334" t="s">
        <v>1321</v>
      </c>
      <c r="P1065" s="338">
        <v>44258</v>
      </c>
      <c r="Q1065" s="339">
        <v>57.003970459999998</v>
      </c>
      <c r="R1065" s="339">
        <v>30.172439679777774</v>
      </c>
      <c r="S1065" s="334">
        <v>32</v>
      </c>
      <c r="T1065" s="336">
        <v>-8.59185696715008E-2</v>
      </c>
      <c r="U1065" s="647">
        <v>-0.84028657075716429</v>
      </c>
      <c r="V1065" s="336">
        <v>-0.11101975967511901</v>
      </c>
      <c r="W1065" s="647">
        <v>-0.95540783309717447</v>
      </c>
      <c r="X1065" s="336"/>
      <c r="Y1065" s="647"/>
      <c r="Z1065" s="336"/>
      <c r="AA1065" s="647"/>
      <c r="AB1065" s="336">
        <v>0.23054358047189313</v>
      </c>
      <c r="AC1065" s="340">
        <v>-0.98558889645545034</v>
      </c>
      <c r="AD1065" s="813">
        <v>21917206000150</v>
      </c>
      <c r="AE1065" s="337" t="s">
        <v>1924</v>
      </c>
      <c r="AF1065" s="787" t="s">
        <v>1736</v>
      </c>
      <c r="AG1065" s="341" t="s">
        <v>1437</v>
      </c>
      <c r="AH1065" s="341" t="s">
        <v>1742</v>
      </c>
      <c r="AI1065" s="341">
        <v>1000</v>
      </c>
      <c r="AJ1065" s="341">
        <v>100</v>
      </c>
      <c r="AK1065" s="341">
        <v>1000</v>
      </c>
      <c r="AL1065" s="336">
        <v>2.2499999999999999E-2</v>
      </c>
      <c r="AM1065" s="336">
        <v>0.2</v>
      </c>
      <c r="AN1065" s="647" t="s">
        <v>666</v>
      </c>
      <c r="AO1065" s="334" t="s">
        <v>1324</v>
      </c>
      <c r="AP1065" s="337" t="s">
        <v>1739</v>
      </c>
      <c r="AQ1065" s="343" t="s">
        <v>670</v>
      </c>
      <c r="AR1065" s="336">
        <v>4.0000000000000001E-3</v>
      </c>
      <c r="AS1065" s="336">
        <v>4.0000000000000001E-3</v>
      </c>
      <c r="AT1065" s="336" t="s">
        <v>1418</v>
      </c>
      <c r="AW1065" s="192"/>
      <c r="AX1065" s="192"/>
      <c r="AY1065" s="178"/>
      <c r="AZ1065" s="178"/>
      <c r="BA1065" s="178"/>
      <c r="BB1065" s="794"/>
      <c r="BC1065" s="178"/>
      <c r="BD1065" s="178"/>
      <c r="BE1065" s="178"/>
      <c r="BF1065" s="178"/>
      <c r="BG1065" s="794"/>
      <c r="BH1065" s="180"/>
      <c r="BI1065" s="193"/>
      <c r="BJ1065" s="193"/>
      <c r="BK1065" s="193"/>
      <c r="BL1065" s="180"/>
      <c r="BM1065" s="180"/>
      <c r="BN1065" s="180"/>
      <c r="BO1065" s="180"/>
      <c r="BP1065" s="180"/>
      <c r="BQ1065" s="180"/>
      <c r="BR1065" s="180"/>
      <c r="BS1065" s="180"/>
      <c r="BT1065" s="181"/>
      <c r="BU1065" s="182"/>
      <c r="BV1065" s="183"/>
      <c r="BW1065" s="179"/>
    </row>
    <row r="1066" spans="2:75" customFormat="1" ht="18.75">
      <c r="B1066" s="330" t="s">
        <v>1707</v>
      </c>
      <c r="C1066" s="331">
        <v>45274764000103</v>
      </c>
      <c r="D1066" s="332" t="s">
        <v>14</v>
      </c>
      <c r="E1066" s="332" t="s">
        <v>614</v>
      </c>
      <c r="F1066" s="332" t="s">
        <v>689</v>
      </c>
      <c r="G1066" s="333" t="s">
        <v>1418</v>
      </c>
      <c r="H1066" s="333" t="s">
        <v>1338</v>
      </c>
      <c r="I1066" s="333" t="s">
        <v>34</v>
      </c>
      <c r="J1066" s="333" t="s">
        <v>608</v>
      </c>
      <c r="K1066" s="334" t="s">
        <v>48</v>
      </c>
      <c r="L1066" s="335" t="s">
        <v>1418</v>
      </c>
      <c r="M1066" s="335" t="s">
        <v>1418</v>
      </c>
      <c r="N1066" s="334">
        <v>640530</v>
      </c>
      <c r="O1066" s="334" t="s">
        <v>1321</v>
      </c>
      <c r="P1066" s="338">
        <v>44618</v>
      </c>
      <c r="Q1066" s="339">
        <v>28.854147780000002</v>
      </c>
      <c r="R1066" s="339">
        <v>29.631703905928141</v>
      </c>
      <c r="S1066" s="334">
        <v>32</v>
      </c>
      <c r="T1066" s="336"/>
      <c r="U1066" s="647"/>
      <c r="V1066" s="336"/>
      <c r="W1066" s="647"/>
      <c r="X1066" s="336"/>
      <c r="Y1066" s="647"/>
      <c r="Z1066" s="336"/>
      <c r="AA1066" s="647"/>
      <c r="AB1066" s="336">
        <v>7.7581395151617202E-2</v>
      </c>
      <c r="AC1066" s="340"/>
      <c r="AD1066" s="813">
        <v>0</v>
      </c>
      <c r="AE1066" s="337" t="s">
        <v>2081</v>
      </c>
      <c r="AF1066" s="787" t="s">
        <v>1755</v>
      </c>
      <c r="AG1066" s="341" t="s">
        <v>1436</v>
      </c>
      <c r="AH1066" s="341" t="s">
        <v>1742</v>
      </c>
      <c r="AI1066" s="341">
        <v>1000</v>
      </c>
      <c r="AJ1066" s="341">
        <v>1000</v>
      </c>
      <c r="AK1066" s="341">
        <v>1000</v>
      </c>
      <c r="AL1066" s="336">
        <v>0</v>
      </c>
      <c r="AM1066" s="336">
        <v>0</v>
      </c>
      <c r="AN1066" s="647" t="s">
        <v>2152</v>
      </c>
      <c r="AO1066" s="334" t="s">
        <v>1324</v>
      </c>
      <c r="AP1066" s="337" t="s">
        <v>1757</v>
      </c>
      <c r="AQ1066" s="343" t="s">
        <v>668</v>
      </c>
      <c r="AR1066" s="336">
        <v>0</v>
      </c>
      <c r="AS1066" s="336">
        <v>0</v>
      </c>
      <c r="AT1066" s="336" t="s">
        <v>1418</v>
      </c>
      <c r="AX1066" s="192"/>
      <c r="AY1066" s="178"/>
      <c r="AZ1066" s="178"/>
      <c r="BA1066" s="178"/>
      <c r="BB1066" s="794"/>
      <c r="BC1066" s="178"/>
      <c r="BD1066" s="178"/>
      <c r="BE1066" s="178"/>
      <c r="BF1066" s="178"/>
      <c r="BG1066" s="794"/>
      <c r="BH1066" s="180"/>
      <c r="BI1066" s="193"/>
      <c r="BJ1066" s="193"/>
      <c r="BK1066" s="193"/>
      <c r="BL1066" s="180"/>
      <c r="BM1066" s="180"/>
      <c r="BN1066" s="180"/>
      <c r="BO1066" s="180"/>
      <c r="BP1066" s="180"/>
      <c r="BQ1066" s="180"/>
      <c r="BR1066" s="180"/>
      <c r="BS1066" s="180"/>
      <c r="BT1066" s="181"/>
      <c r="BU1066" s="182"/>
      <c r="BV1066" s="183"/>
      <c r="BW1066" s="179"/>
    </row>
    <row r="1067" spans="2:75" customFormat="1" ht="18.75">
      <c r="B1067" s="330" t="s">
        <v>718</v>
      </c>
      <c r="C1067" s="331">
        <v>39377954000153</v>
      </c>
      <c r="D1067" s="332" t="s">
        <v>14</v>
      </c>
      <c r="E1067" s="332" t="s">
        <v>607</v>
      </c>
      <c r="F1067" s="332" t="s">
        <v>1418</v>
      </c>
      <c r="G1067" s="333" t="s">
        <v>1418</v>
      </c>
      <c r="H1067" s="333" t="s">
        <v>34</v>
      </c>
      <c r="I1067" s="333" t="s">
        <v>34</v>
      </c>
      <c r="J1067" s="333" t="s">
        <v>608</v>
      </c>
      <c r="K1067" s="334" t="s">
        <v>48</v>
      </c>
      <c r="L1067" s="335" t="s">
        <v>1418</v>
      </c>
      <c r="M1067" s="335" t="s">
        <v>34</v>
      </c>
      <c r="N1067" s="334">
        <v>588881</v>
      </c>
      <c r="O1067" s="334" t="s">
        <v>1321</v>
      </c>
      <c r="P1067" s="338">
        <v>44190</v>
      </c>
      <c r="Q1067" s="339">
        <v>71.687073929999997</v>
      </c>
      <c r="R1067" s="339">
        <v>26.359679515381515</v>
      </c>
      <c r="S1067" s="334">
        <v>33</v>
      </c>
      <c r="T1067" s="336">
        <v>0.25397482838169361</v>
      </c>
      <c r="U1067" s="647">
        <v>2.4838825694543809</v>
      </c>
      <c r="V1067" s="336">
        <v>0.27431338667525584</v>
      </c>
      <c r="W1067" s="647">
        <v>2.3606712815798803</v>
      </c>
      <c r="X1067" s="336"/>
      <c r="Y1067" s="647"/>
      <c r="Z1067" s="336"/>
      <c r="AA1067" s="647"/>
      <c r="AB1067" s="336">
        <v>0.21883107889248779</v>
      </c>
      <c r="AC1067" s="340">
        <v>0.7225296977394795</v>
      </c>
      <c r="AD1067" s="813">
        <v>0</v>
      </c>
      <c r="AE1067" s="337" t="s">
        <v>1929</v>
      </c>
      <c r="AF1067" s="787" t="s">
        <v>1778</v>
      </c>
      <c r="AG1067" s="341" t="s">
        <v>59</v>
      </c>
      <c r="AH1067" s="341" t="s">
        <v>1742</v>
      </c>
      <c r="AI1067" s="341">
        <v>5000</v>
      </c>
      <c r="AJ1067" s="341">
        <v>5000</v>
      </c>
      <c r="AK1067" s="341">
        <v>5000</v>
      </c>
      <c r="AL1067" s="336">
        <v>0.02</v>
      </c>
      <c r="AM1067" s="336">
        <v>0.2</v>
      </c>
      <c r="AN1067" s="647" t="s">
        <v>666</v>
      </c>
      <c r="AO1067" s="334" t="s">
        <v>1324</v>
      </c>
      <c r="AP1067" s="337" t="s">
        <v>1739</v>
      </c>
      <c r="AQ1067" s="343" t="s">
        <v>659</v>
      </c>
      <c r="AR1067" s="336">
        <v>5.3333333333333297E-3</v>
      </c>
      <c r="AS1067" s="336">
        <v>5.3333333333333297E-3</v>
      </c>
      <c r="AT1067" s="336" t="s">
        <v>1418</v>
      </c>
      <c r="AX1067" s="192"/>
      <c r="AY1067" s="178"/>
      <c r="AZ1067" s="178"/>
      <c r="BA1067" s="178"/>
      <c r="BB1067" s="794"/>
      <c r="BC1067" s="178"/>
      <c r="BD1067" s="178"/>
      <c r="BE1067" s="178"/>
      <c r="BF1067" s="178"/>
      <c r="BG1067" s="794"/>
      <c r="BH1067" s="180"/>
      <c r="BI1067" s="193"/>
      <c r="BJ1067" s="193"/>
      <c r="BK1067" s="193"/>
      <c r="BL1067" s="180"/>
      <c r="BM1067" s="180"/>
      <c r="BN1067" s="180"/>
      <c r="BO1067" s="180"/>
      <c r="BP1067" s="180"/>
      <c r="BQ1067" s="180"/>
      <c r="BR1067" s="180"/>
      <c r="BS1067" s="180"/>
      <c r="BT1067" s="181"/>
      <c r="BU1067" s="182"/>
      <c r="BV1067" s="183"/>
      <c r="BW1067" s="179"/>
    </row>
    <row r="1068" spans="2:75" customFormat="1" ht="18.75">
      <c r="B1068" s="330" t="s">
        <v>95</v>
      </c>
      <c r="C1068" s="331">
        <v>39737102000120</v>
      </c>
      <c r="D1068" s="332" t="s">
        <v>14</v>
      </c>
      <c r="E1068" s="332" t="s">
        <v>614</v>
      </c>
      <c r="F1068" s="332" t="s">
        <v>1418</v>
      </c>
      <c r="G1068" s="333" t="s">
        <v>1418</v>
      </c>
      <c r="H1068" s="333" t="s">
        <v>1338</v>
      </c>
      <c r="I1068" s="333" t="s">
        <v>34</v>
      </c>
      <c r="J1068" s="333" t="s">
        <v>608</v>
      </c>
      <c r="K1068" s="334" t="s">
        <v>48</v>
      </c>
      <c r="L1068" s="335" t="s">
        <v>1418</v>
      </c>
      <c r="M1068" s="335" t="s">
        <v>1415</v>
      </c>
      <c r="N1068" s="334">
        <v>568945</v>
      </c>
      <c r="O1068" s="334" t="s">
        <v>1321</v>
      </c>
      <c r="P1068" s="338">
        <v>44190</v>
      </c>
      <c r="Q1068" s="339">
        <v>9.0381346100000002</v>
      </c>
      <c r="R1068" s="339">
        <v>92.930416036639414</v>
      </c>
      <c r="S1068" s="334">
        <v>33</v>
      </c>
      <c r="T1068" s="336">
        <v>-0.32362252122105417</v>
      </c>
      <c r="U1068" s="647">
        <v>-3.1650394043608983</v>
      </c>
      <c r="V1068" s="336">
        <v>-0.34422081759169443</v>
      </c>
      <c r="W1068" s="647">
        <v>-2.962276863187292</v>
      </c>
      <c r="X1068" s="336"/>
      <c r="Y1068" s="647"/>
      <c r="Z1068" s="336"/>
      <c r="AA1068" s="647"/>
      <c r="AB1068" s="336">
        <v>0.22666797653018109</v>
      </c>
      <c r="AC1068" s="340">
        <v>-2.0312628983894032</v>
      </c>
      <c r="AD1068" s="813">
        <v>39737170000199</v>
      </c>
      <c r="AE1068" s="337" t="s">
        <v>2053</v>
      </c>
      <c r="AF1068" s="787" t="s">
        <v>1736</v>
      </c>
      <c r="AG1068" s="341" t="s">
        <v>1437</v>
      </c>
      <c r="AH1068" s="341" t="s">
        <v>1742</v>
      </c>
      <c r="AI1068" s="341">
        <v>0</v>
      </c>
      <c r="AJ1068" s="341">
        <v>0</v>
      </c>
      <c r="AK1068" s="341">
        <v>0</v>
      </c>
      <c r="AL1068" s="336">
        <v>2.5000000000000001E-2</v>
      </c>
      <c r="AM1068" s="336">
        <v>0.2</v>
      </c>
      <c r="AN1068" s="647" t="s">
        <v>34</v>
      </c>
      <c r="AO1068" s="334" t="s">
        <v>1324</v>
      </c>
      <c r="AP1068" s="337" t="s">
        <v>1757</v>
      </c>
      <c r="AQ1068" s="343" t="s">
        <v>668</v>
      </c>
      <c r="AR1068" s="336">
        <v>3.5999999999999999E-3</v>
      </c>
      <c r="AS1068" s="336">
        <v>3.5999999999999999E-3</v>
      </c>
      <c r="AT1068" s="336" t="s">
        <v>1418</v>
      </c>
      <c r="AW1068" s="192"/>
      <c r="AX1068" s="192"/>
      <c r="AY1068" s="178"/>
      <c r="AZ1068" s="178"/>
      <c r="BA1068" s="178"/>
      <c r="BB1068" s="794"/>
      <c r="BC1068" s="178"/>
      <c r="BD1068" s="178"/>
      <c r="BE1068" s="178"/>
      <c r="BF1068" s="178"/>
      <c r="BG1068" s="794"/>
      <c r="BH1068" s="180"/>
      <c r="BI1068" s="193"/>
      <c r="BJ1068" s="193"/>
      <c r="BK1068" s="193"/>
      <c r="BL1068" s="212"/>
      <c r="BM1068" s="180"/>
      <c r="BN1068" s="180"/>
      <c r="BO1068" s="180"/>
      <c r="BP1068" s="180"/>
      <c r="BQ1068" s="180"/>
      <c r="BR1068" s="180"/>
      <c r="BS1068" s="180"/>
      <c r="BT1068" s="181"/>
      <c r="BU1068" s="182"/>
      <c r="BV1068" s="183"/>
      <c r="BW1068" s="179"/>
    </row>
    <row r="1069" spans="2:75" customFormat="1" ht="18.75">
      <c r="B1069" s="330" t="s">
        <v>159</v>
      </c>
      <c r="C1069" s="331">
        <v>11888706000158</v>
      </c>
      <c r="D1069" s="332" t="s">
        <v>14</v>
      </c>
      <c r="E1069" s="332" t="s">
        <v>607</v>
      </c>
      <c r="F1069" s="332" t="s">
        <v>1418</v>
      </c>
      <c r="G1069" s="333" t="s">
        <v>1418</v>
      </c>
      <c r="H1069" s="333" t="s">
        <v>34</v>
      </c>
      <c r="I1069" s="333" t="s">
        <v>34</v>
      </c>
      <c r="J1069" s="333" t="s">
        <v>608</v>
      </c>
      <c r="K1069" s="334" t="s">
        <v>48</v>
      </c>
      <c r="L1069" s="335" t="s">
        <v>1418</v>
      </c>
      <c r="M1069" s="335" t="s">
        <v>1415</v>
      </c>
      <c r="N1069" s="334">
        <v>372986</v>
      </c>
      <c r="O1069" s="334" t="s">
        <v>1321</v>
      </c>
      <c r="P1069" s="338">
        <v>40292</v>
      </c>
      <c r="Q1069" s="339">
        <v>29.381132999999998</v>
      </c>
      <c r="R1069" s="339">
        <v>33.169006275303609</v>
      </c>
      <c r="S1069" s="334">
        <v>33</v>
      </c>
      <c r="T1069" s="336">
        <v>6.6395942096696414E-2</v>
      </c>
      <c r="U1069" s="647">
        <v>0.64935460064031258</v>
      </c>
      <c r="V1069" s="336">
        <v>1.0900529243955681E-2</v>
      </c>
      <c r="W1069" s="647">
        <v>9.3807184009911837E-2</v>
      </c>
      <c r="X1069" s="336">
        <v>1.9545061196528657E-2</v>
      </c>
      <c r="Y1069" s="647">
        <v>0.1268055065014102</v>
      </c>
      <c r="Z1069" s="336">
        <v>4.8821749747657517E-2</v>
      </c>
      <c r="AA1069" s="647">
        <v>0.25584334391811597</v>
      </c>
      <c r="AB1069" s="336">
        <v>0.21866552090401167</v>
      </c>
      <c r="AC1069" s="340">
        <v>-0.48156153612041591</v>
      </c>
      <c r="AD1069" s="813">
        <v>0</v>
      </c>
      <c r="AE1069" s="337" t="s">
        <v>1857</v>
      </c>
      <c r="AF1069" s="787" t="s">
        <v>1857</v>
      </c>
      <c r="AG1069" s="341" t="s">
        <v>719</v>
      </c>
      <c r="AH1069" s="341" t="s">
        <v>1737</v>
      </c>
      <c r="AI1069" s="341">
        <v>50000</v>
      </c>
      <c r="AJ1069" s="341">
        <v>1000</v>
      </c>
      <c r="AK1069" s="341">
        <v>1000</v>
      </c>
      <c r="AL1069" s="336">
        <v>0.04</v>
      </c>
      <c r="AM1069" s="336">
        <v>0.2</v>
      </c>
      <c r="AN1069" s="647" t="s">
        <v>666</v>
      </c>
      <c r="AO1069" s="334" t="s">
        <v>1324</v>
      </c>
      <c r="AP1069" s="337" t="s">
        <v>1739</v>
      </c>
      <c r="AQ1069" s="343" t="s">
        <v>670</v>
      </c>
      <c r="AR1069" s="336">
        <v>2.3333333333333301E-3</v>
      </c>
      <c r="AS1069" s="336">
        <v>2.3333333333333301E-3</v>
      </c>
      <c r="AT1069" s="336" t="s">
        <v>1418</v>
      </c>
      <c r="AX1069" s="192"/>
      <c r="AY1069" s="178"/>
      <c r="AZ1069" s="178"/>
      <c r="BA1069" s="178"/>
      <c r="BB1069" s="794"/>
      <c r="BC1069" s="178"/>
      <c r="BD1069" s="178"/>
      <c r="BE1069" s="178"/>
      <c r="BF1069" s="178"/>
      <c r="BG1069" s="794"/>
      <c r="BH1069" s="180"/>
      <c r="BI1069" s="193"/>
      <c r="BJ1069" s="193"/>
      <c r="BK1069" s="193"/>
      <c r="BL1069" s="180"/>
      <c r="BM1069" s="180"/>
      <c r="BN1069" s="180"/>
      <c r="BO1069" s="180"/>
      <c r="BP1069" s="180"/>
      <c r="BQ1069" s="180"/>
      <c r="BR1069" s="180"/>
      <c r="BS1069" s="180"/>
      <c r="BT1069" s="181"/>
      <c r="BU1069" s="182"/>
      <c r="BV1069" s="183"/>
      <c r="BW1069" s="179"/>
    </row>
    <row r="1070" spans="2:75" customFormat="1" ht="18.75">
      <c r="B1070" s="330" t="s">
        <v>171</v>
      </c>
      <c r="C1070" s="331">
        <v>34286544000183</v>
      </c>
      <c r="D1070" s="332" t="s">
        <v>14</v>
      </c>
      <c r="E1070" s="332" t="s">
        <v>614</v>
      </c>
      <c r="F1070" s="332" t="s">
        <v>1418</v>
      </c>
      <c r="G1070" s="333" t="s">
        <v>1418</v>
      </c>
      <c r="H1070" s="333" t="s">
        <v>1338</v>
      </c>
      <c r="I1070" s="333" t="s">
        <v>34</v>
      </c>
      <c r="J1070" s="333" t="s">
        <v>608</v>
      </c>
      <c r="K1070" s="334" t="s">
        <v>48</v>
      </c>
      <c r="L1070" s="335" t="s">
        <v>1418</v>
      </c>
      <c r="M1070" s="335" t="s">
        <v>34</v>
      </c>
      <c r="N1070" s="334">
        <v>505668</v>
      </c>
      <c r="O1070" s="334" t="s">
        <v>1321</v>
      </c>
      <c r="P1070" s="338">
        <v>43705</v>
      </c>
      <c r="Q1070" s="339">
        <v>52.437957339999997</v>
      </c>
      <c r="R1070" s="339">
        <v>57.048221796160021</v>
      </c>
      <c r="S1070" s="334">
        <v>33</v>
      </c>
      <c r="T1070" s="336">
        <v>0.20293031375730042</v>
      </c>
      <c r="U1070" s="647">
        <v>1.9846654582560952</v>
      </c>
      <c r="V1070" s="336">
        <v>0.21288216120472669</v>
      </c>
      <c r="W1070" s="647">
        <v>1.8320097695836892</v>
      </c>
      <c r="X1070" s="336">
        <v>0.26160367502523019</v>
      </c>
      <c r="Y1070" s="647">
        <v>1.6972464900798752</v>
      </c>
      <c r="Z1070" s="336">
        <v>0.30107932230134593</v>
      </c>
      <c r="AA1070" s="647">
        <v>1.5777628003976325</v>
      </c>
      <c r="AB1070" s="336">
        <v>0.19870884726489657</v>
      </c>
      <c r="AC1070" s="340">
        <v>0.4865446564076748</v>
      </c>
      <c r="AD1070" s="813">
        <v>34286521000179</v>
      </c>
      <c r="AE1070" s="337" t="s">
        <v>1773</v>
      </c>
      <c r="AF1070" s="787" t="s">
        <v>1736</v>
      </c>
      <c r="AG1070" s="341" t="s">
        <v>1437</v>
      </c>
      <c r="AH1070" s="341" t="s">
        <v>1742</v>
      </c>
      <c r="AI1070" s="341">
        <v>1000</v>
      </c>
      <c r="AJ1070" s="341">
        <v>1</v>
      </c>
      <c r="AK1070" s="341">
        <v>1000</v>
      </c>
      <c r="AL1070" s="336">
        <v>2.5000000000000001E-2</v>
      </c>
      <c r="AM1070" s="336">
        <v>0.2</v>
      </c>
      <c r="AN1070" s="647" t="s">
        <v>34</v>
      </c>
      <c r="AO1070" s="334" t="s">
        <v>1324</v>
      </c>
      <c r="AP1070" s="337" t="s">
        <v>1757</v>
      </c>
      <c r="AQ1070" s="343" t="s">
        <v>674</v>
      </c>
      <c r="AR1070" s="336">
        <v>6.4000000000000003E-3</v>
      </c>
      <c r="AS1070" s="336">
        <v>6.4000000000000003E-3</v>
      </c>
      <c r="AT1070" s="336" t="s">
        <v>1418</v>
      </c>
      <c r="AX1070" s="192"/>
      <c r="AY1070" s="178"/>
      <c r="AZ1070" s="178"/>
      <c r="BA1070" s="178"/>
      <c r="BB1070" s="794"/>
      <c r="BC1070" s="178"/>
      <c r="BD1070" s="178"/>
      <c r="BE1070" s="178"/>
      <c r="BF1070" s="178"/>
      <c r="BG1070" s="794"/>
      <c r="BH1070" s="180"/>
      <c r="BI1070" s="193"/>
      <c r="BJ1070" s="193"/>
      <c r="BK1070" s="193"/>
      <c r="BL1070" s="180"/>
      <c r="BM1070" s="180"/>
      <c r="BN1070" s="180"/>
      <c r="BO1070" s="180"/>
      <c r="BP1070" s="180"/>
      <c r="BQ1070" s="180"/>
      <c r="BR1070" s="180"/>
      <c r="BS1070" s="180"/>
      <c r="BT1070" s="181"/>
      <c r="BU1070" s="182"/>
      <c r="BV1070" s="183"/>
      <c r="BW1070" s="179"/>
    </row>
    <row r="1071" spans="2:75" customFormat="1" ht="18.75">
      <c r="B1071" s="330" t="s">
        <v>1549</v>
      </c>
      <c r="C1071" s="331">
        <v>11357735000193</v>
      </c>
      <c r="D1071" s="332" t="s">
        <v>14</v>
      </c>
      <c r="E1071" s="332" t="s">
        <v>607</v>
      </c>
      <c r="F1071" s="332" t="s">
        <v>1418</v>
      </c>
      <c r="G1071" s="333" t="s">
        <v>1418</v>
      </c>
      <c r="H1071" s="333" t="s">
        <v>34</v>
      </c>
      <c r="I1071" s="333" t="s">
        <v>34</v>
      </c>
      <c r="J1071" s="333" t="s">
        <v>608</v>
      </c>
      <c r="K1071" s="334" t="s">
        <v>48</v>
      </c>
      <c r="L1071" s="335" t="s">
        <v>1418</v>
      </c>
      <c r="M1071" s="335" t="s">
        <v>1418</v>
      </c>
      <c r="N1071" s="334">
        <v>241210</v>
      </c>
      <c r="O1071" s="334" t="s">
        <v>1321</v>
      </c>
      <c r="P1071" s="338">
        <v>40145</v>
      </c>
      <c r="Q1071" s="339">
        <v>613.18679899999995</v>
      </c>
      <c r="R1071" s="339">
        <v>1743504.3431162788</v>
      </c>
      <c r="S1071" s="334">
        <v>33</v>
      </c>
      <c r="T1071" s="336">
        <v>0.21690480676792023</v>
      </c>
      <c r="U1071" s="647">
        <v>2.1213364812358773</v>
      </c>
      <c r="V1071" s="336">
        <v>0.22326558953365971</v>
      </c>
      <c r="W1071" s="647">
        <v>1.9213669145540633</v>
      </c>
      <c r="X1071" s="336">
        <v>0.33317519916643001</v>
      </c>
      <c r="Y1071" s="647">
        <v>2.1615921003875398</v>
      </c>
      <c r="Z1071" s="336">
        <v>0.34797693711703204</v>
      </c>
      <c r="AA1071" s="647">
        <v>1.8235229924891625</v>
      </c>
      <c r="AB1071" s="336">
        <v>0.21096311834728138</v>
      </c>
      <c r="AC1071" s="340">
        <v>0.50750177085622783</v>
      </c>
      <c r="AD1071" s="813">
        <v>0</v>
      </c>
      <c r="AE1071" s="337" t="s">
        <v>1773</v>
      </c>
      <c r="AF1071" s="787" t="s">
        <v>1794</v>
      </c>
      <c r="AG1071" s="341" t="s">
        <v>736</v>
      </c>
      <c r="AH1071" s="341" t="s">
        <v>1742</v>
      </c>
      <c r="AI1071" s="341">
        <v>5000</v>
      </c>
      <c r="AJ1071" s="341">
        <v>1000</v>
      </c>
      <c r="AK1071" s="341">
        <v>5000</v>
      </c>
      <c r="AL1071" s="336">
        <v>5.0000000000000001E-3</v>
      </c>
      <c r="AM1071" s="336">
        <v>0</v>
      </c>
      <c r="AN1071" s="647" t="s">
        <v>34</v>
      </c>
      <c r="AO1071" s="334" t="s">
        <v>1324</v>
      </c>
      <c r="AP1071" s="337" t="s">
        <v>1739</v>
      </c>
      <c r="AQ1071" s="343" t="s">
        <v>659</v>
      </c>
      <c r="AR1071" s="336">
        <v>0</v>
      </c>
      <c r="AS1071" s="336">
        <v>0</v>
      </c>
      <c r="AT1071" s="336" t="s">
        <v>1418</v>
      </c>
      <c r="AW1071" s="192"/>
      <c r="AX1071" s="192"/>
      <c r="AY1071" s="178"/>
      <c r="AZ1071" s="178"/>
      <c r="BA1071" s="178"/>
      <c r="BB1071" s="794"/>
      <c r="BC1071" s="178"/>
      <c r="BD1071" s="178"/>
      <c r="BE1071" s="178"/>
      <c r="BF1071" s="178"/>
      <c r="BG1071" s="794"/>
      <c r="BH1071" s="180"/>
      <c r="BI1071" s="193"/>
      <c r="BJ1071" s="193"/>
      <c r="BK1071" s="193"/>
      <c r="BL1071" s="212"/>
      <c r="BM1071" s="180"/>
      <c r="BN1071" s="180"/>
      <c r="BO1071" s="180"/>
      <c r="BP1071" s="180"/>
      <c r="BQ1071" s="180"/>
      <c r="BR1071" s="180"/>
      <c r="BS1071" s="180"/>
      <c r="BT1071" s="181"/>
      <c r="BU1071" s="182"/>
      <c r="BV1071" s="183"/>
      <c r="BW1071" s="179"/>
    </row>
    <row r="1072" spans="2:75" customFormat="1" ht="18.75">
      <c r="B1072" s="330" t="s">
        <v>905</v>
      </c>
      <c r="C1072" s="331">
        <v>11403850000157</v>
      </c>
      <c r="D1072" s="332" t="s">
        <v>14</v>
      </c>
      <c r="E1072" s="332" t="s">
        <v>607</v>
      </c>
      <c r="F1072" s="332" t="s">
        <v>1418</v>
      </c>
      <c r="G1072" s="333" t="s">
        <v>1418</v>
      </c>
      <c r="H1072" s="333" t="s">
        <v>34</v>
      </c>
      <c r="I1072" s="333" t="s">
        <v>34</v>
      </c>
      <c r="J1072" s="333" t="s">
        <v>608</v>
      </c>
      <c r="K1072" s="334" t="s">
        <v>48</v>
      </c>
      <c r="L1072" s="335" t="s">
        <v>1418</v>
      </c>
      <c r="M1072" s="335" t="s">
        <v>1415</v>
      </c>
      <c r="N1072" s="334">
        <v>245755</v>
      </c>
      <c r="O1072" s="334" t="s">
        <v>1321</v>
      </c>
      <c r="P1072" s="338">
        <v>40256</v>
      </c>
      <c r="Q1072" s="339">
        <v>529.01194199999998</v>
      </c>
      <c r="R1072" s="339">
        <v>388.67352200400012</v>
      </c>
      <c r="S1072" s="334">
        <v>33</v>
      </c>
      <c r="T1072" s="336">
        <v>0.1958824516477764</v>
      </c>
      <c r="U1072" s="647">
        <v>1.9157371240691528</v>
      </c>
      <c r="V1072" s="336">
        <v>0.200787073885065</v>
      </c>
      <c r="W1072" s="647">
        <v>1.7279225224034118</v>
      </c>
      <c r="X1072" s="336">
        <v>0.29023626257773683</v>
      </c>
      <c r="Y1072" s="647">
        <v>1.8830105422122076</v>
      </c>
      <c r="Z1072" s="336">
        <v>0.28771144246226621</v>
      </c>
      <c r="AA1072" s="647">
        <v>1.5077103525275146</v>
      </c>
      <c r="AB1072" s="336">
        <v>0.20877732224227069</v>
      </c>
      <c r="AC1072" s="340">
        <v>0.40514764529763986</v>
      </c>
      <c r="AD1072" s="813">
        <v>11357735000193</v>
      </c>
      <c r="AE1072" s="337" t="s">
        <v>1773</v>
      </c>
      <c r="AF1072" s="787" t="s">
        <v>1794</v>
      </c>
      <c r="AG1072" s="341" t="s">
        <v>736</v>
      </c>
      <c r="AH1072" s="341" t="s">
        <v>1742</v>
      </c>
      <c r="AI1072" s="341">
        <v>1000</v>
      </c>
      <c r="AJ1072" s="341">
        <v>1000</v>
      </c>
      <c r="AK1072" s="341">
        <v>1000</v>
      </c>
      <c r="AL1072" s="336">
        <v>1.4999999999999999E-2</v>
      </c>
      <c r="AM1072" s="336">
        <v>0.2</v>
      </c>
      <c r="AN1072" s="647" t="s">
        <v>2185</v>
      </c>
      <c r="AO1072" s="334" t="s">
        <v>1324</v>
      </c>
      <c r="AP1072" s="337" t="s">
        <v>1739</v>
      </c>
      <c r="AQ1072" s="343" t="s">
        <v>659</v>
      </c>
      <c r="AR1072" s="336">
        <v>3.5000000000000001E-3</v>
      </c>
      <c r="AS1072" s="336">
        <v>3.5000000000000001E-3</v>
      </c>
      <c r="AT1072" s="336" t="s">
        <v>1418</v>
      </c>
      <c r="AX1072" s="192"/>
      <c r="AY1072" s="178"/>
      <c r="AZ1072" s="178"/>
      <c r="BA1072" s="178"/>
      <c r="BB1072" s="794"/>
      <c r="BC1072" s="178"/>
      <c r="BD1072" s="178"/>
      <c r="BE1072" s="178"/>
      <c r="BF1072" s="178"/>
      <c r="BG1072" s="794"/>
      <c r="BH1072" s="180"/>
      <c r="BI1072" s="193"/>
      <c r="BJ1072" s="193"/>
      <c r="BK1072" s="193"/>
      <c r="BL1072" s="180"/>
      <c r="BM1072" s="180"/>
      <c r="BN1072" s="180"/>
      <c r="BO1072" s="180"/>
      <c r="BP1072" s="180"/>
      <c r="BQ1072" s="180"/>
      <c r="BR1072" s="180"/>
      <c r="BS1072" s="180"/>
      <c r="BT1072" s="181"/>
      <c r="BU1072" s="182"/>
      <c r="BV1072" s="183"/>
      <c r="BW1072" s="179"/>
    </row>
    <row r="1073" spans="2:75" customFormat="1" ht="18.75">
      <c r="B1073" s="330" t="s">
        <v>1603</v>
      </c>
      <c r="C1073" s="331">
        <v>36352601000100</v>
      </c>
      <c r="D1073" s="332" t="s">
        <v>14</v>
      </c>
      <c r="E1073" s="332" t="s">
        <v>1418</v>
      </c>
      <c r="F1073" s="332" t="s">
        <v>1418</v>
      </c>
      <c r="G1073" s="333" t="s">
        <v>1418</v>
      </c>
      <c r="H1073" s="333" t="s">
        <v>34</v>
      </c>
      <c r="I1073" s="333" t="s">
        <v>1418</v>
      </c>
      <c r="J1073" s="333" t="s">
        <v>1418</v>
      </c>
      <c r="K1073" s="334" t="s">
        <v>1418</v>
      </c>
      <c r="L1073" s="335" t="s">
        <v>1418</v>
      </c>
      <c r="M1073" s="335" t="s">
        <v>1418</v>
      </c>
      <c r="N1073" s="334">
        <v>539740</v>
      </c>
      <c r="O1073" s="334" t="s">
        <v>1321</v>
      </c>
      <c r="P1073" s="338">
        <v>43978</v>
      </c>
      <c r="Q1073" s="339">
        <v>1E-8</v>
      </c>
      <c r="R1073" s="339">
        <v>12.82376728043902</v>
      </c>
      <c r="S1073" s="334">
        <v>33</v>
      </c>
      <c r="T1073" s="336">
        <v>-8.2924543127052441E-2</v>
      </c>
      <c r="U1073" s="647">
        <v>-0.81100488802653403</v>
      </c>
      <c r="V1073" s="336">
        <v>-0.11624269011224153</v>
      </c>
      <c r="W1073" s="647">
        <v>-1.0003550448903815</v>
      </c>
      <c r="X1073" s="336">
        <v>-0.16938496628407484</v>
      </c>
      <c r="Y1073" s="647">
        <v>-1.0989449573681158</v>
      </c>
      <c r="Z1073" s="336"/>
      <c r="AA1073" s="647"/>
      <c r="AB1073" s="336">
        <v>0.23656994567573361</v>
      </c>
      <c r="AC1073" s="340">
        <v>-0.98255982109373741</v>
      </c>
      <c r="AD1073" s="813">
        <v>40777563000105</v>
      </c>
      <c r="AE1073" s="337" t="s">
        <v>1962</v>
      </c>
      <c r="AF1073" s="787" t="s">
        <v>1736</v>
      </c>
      <c r="AG1073" s="341" t="s">
        <v>1437</v>
      </c>
      <c r="AH1073" s="341" t="s">
        <v>1742</v>
      </c>
      <c r="AI1073" s="341">
        <v>1000</v>
      </c>
      <c r="AJ1073" s="341">
        <v>1000</v>
      </c>
      <c r="AK1073" s="341">
        <v>1000</v>
      </c>
      <c r="AL1073" s="336">
        <v>1.7000000000000001E-2</v>
      </c>
      <c r="AM1073" s="336">
        <v>0.25</v>
      </c>
      <c r="AN1073" s="647" t="s">
        <v>34</v>
      </c>
      <c r="AO1073" s="334" t="s">
        <v>1324</v>
      </c>
      <c r="AP1073" s="337" t="s">
        <v>1739</v>
      </c>
      <c r="AQ1073" s="343" t="s">
        <v>659</v>
      </c>
      <c r="AR1073" s="336">
        <v>1.9995E-3</v>
      </c>
      <c r="AS1073" s="336">
        <v>1.9995E-3</v>
      </c>
      <c r="AT1073" s="336" t="s">
        <v>1418</v>
      </c>
      <c r="AX1073" s="192"/>
      <c r="AY1073" s="178"/>
      <c r="AZ1073" s="178"/>
      <c r="BA1073" s="178"/>
      <c r="BB1073" s="794"/>
      <c r="BC1073" s="178"/>
      <c r="BD1073" s="178"/>
      <c r="BE1073" s="178"/>
      <c r="BF1073" s="178"/>
      <c r="BG1073" s="794"/>
      <c r="BH1073" s="180"/>
      <c r="BI1073" s="193"/>
      <c r="BJ1073" s="193"/>
      <c r="BK1073" s="193"/>
      <c r="BL1073" s="180"/>
      <c r="BM1073" s="180"/>
      <c r="BN1073" s="180"/>
      <c r="BO1073" s="180"/>
      <c r="BP1073" s="180"/>
      <c r="BQ1073" s="180"/>
      <c r="BR1073" s="180"/>
      <c r="BS1073" s="180"/>
      <c r="BT1073" s="181"/>
      <c r="BU1073" s="182"/>
      <c r="BV1073" s="183"/>
      <c r="BW1073" s="179"/>
    </row>
    <row r="1074" spans="2:75" customFormat="1" ht="18.75">
      <c r="B1074" s="330" t="s">
        <v>244</v>
      </c>
      <c r="C1074" s="331">
        <v>9143318000104</v>
      </c>
      <c r="D1074" s="332" t="s">
        <v>14</v>
      </c>
      <c r="E1074" s="332" t="s">
        <v>614</v>
      </c>
      <c r="F1074" s="332" t="s">
        <v>1418</v>
      </c>
      <c r="G1074" s="333" t="s">
        <v>1418</v>
      </c>
      <c r="H1074" s="333" t="s">
        <v>1338</v>
      </c>
      <c r="I1074" s="333" t="s">
        <v>34</v>
      </c>
      <c r="J1074" s="333" t="s">
        <v>608</v>
      </c>
      <c r="K1074" s="334" t="s">
        <v>48</v>
      </c>
      <c r="L1074" s="335" t="s">
        <v>1418</v>
      </c>
      <c r="M1074" s="335" t="s">
        <v>1415</v>
      </c>
      <c r="N1074" s="334">
        <v>211958</v>
      </c>
      <c r="O1074" s="334" t="s">
        <v>1321</v>
      </c>
      <c r="P1074" s="338">
        <v>39600</v>
      </c>
      <c r="Q1074" s="339">
        <v>432.34610090000001</v>
      </c>
      <c r="R1074" s="339">
        <v>463.82250253359979</v>
      </c>
      <c r="S1074" s="334">
        <v>33</v>
      </c>
      <c r="T1074" s="336">
        <v>7.1229884678634559E-2</v>
      </c>
      <c r="U1074" s="647">
        <v>0.69663072559146111</v>
      </c>
      <c r="V1074" s="336">
        <v>3.7854220329141208E-2</v>
      </c>
      <c r="W1074" s="647">
        <v>0.32576379848129988</v>
      </c>
      <c r="X1074" s="336">
        <v>4.8836033200114759E-2</v>
      </c>
      <c r="Y1074" s="647">
        <v>0.31684106093052811</v>
      </c>
      <c r="Z1074" s="336">
        <v>0.19948307162863754</v>
      </c>
      <c r="AA1074" s="647">
        <v>1.0453622896417476</v>
      </c>
      <c r="AB1074" s="336">
        <v>0.23546015025265976</v>
      </c>
      <c r="AC1074" s="340">
        <v>-0.33274086070976777</v>
      </c>
      <c r="AD1074" s="813">
        <v>9271730000100</v>
      </c>
      <c r="AE1074" s="337" t="s">
        <v>1767</v>
      </c>
      <c r="AF1074" s="787" t="s">
        <v>1736</v>
      </c>
      <c r="AG1074" s="341" t="s">
        <v>1437</v>
      </c>
      <c r="AH1074" s="341" t="s">
        <v>1742</v>
      </c>
      <c r="AI1074" s="341">
        <v>100000</v>
      </c>
      <c r="AJ1074" s="341">
        <v>50000</v>
      </c>
      <c r="AK1074" s="341">
        <v>100000</v>
      </c>
      <c r="AL1074" s="336">
        <v>1.8500000000000003E-2</v>
      </c>
      <c r="AM1074" s="336">
        <v>0.2</v>
      </c>
      <c r="AN1074" s="647" t="s">
        <v>2166</v>
      </c>
      <c r="AO1074" s="334" t="s">
        <v>1324</v>
      </c>
      <c r="AP1074" s="337" t="s">
        <v>1757</v>
      </c>
      <c r="AQ1074" s="343" t="s">
        <v>671</v>
      </c>
      <c r="AR1074" s="336">
        <v>2.46666666666667E-3</v>
      </c>
      <c r="AS1074" s="336">
        <v>2.46666666666667E-3</v>
      </c>
      <c r="AT1074" s="336" t="s">
        <v>1418</v>
      </c>
      <c r="AX1074" s="192"/>
      <c r="AY1074" s="178"/>
      <c r="AZ1074" s="178"/>
      <c r="BA1074" s="178"/>
      <c r="BB1074" s="794"/>
      <c r="BC1074" s="178"/>
      <c r="BD1074" s="178"/>
      <c r="BE1074" s="178"/>
      <c r="BF1074" s="178"/>
      <c r="BG1074" s="794"/>
      <c r="BH1074" s="180"/>
      <c r="BI1074" s="193"/>
      <c r="BJ1074" s="193"/>
      <c r="BK1074" s="193"/>
      <c r="BL1074" s="180"/>
      <c r="BM1074" s="180"/>
      <c r="BN1074" s="180"/>
      <c r="BO1074" s="180"/>
      <c r="BP1074" s="180"/>
      <c r="BQ1074" s="180"/>
      <c r="BR1074" s="180"/>
      <c r="BS1074" s="180"/>
      <c r="BT1074" s="181"/>
      <c r="BU1074" s="182"/>
      <c r="BV1074" s="183"/>
      <c r="BW1074" s="179"/>
    </row>
    <row r="1075" spans="2:75" customFormat="1" ht="18.75">
      <c r="B1075" s="330" t="s">
        <v>1654</v>
      </c>
      <c r="C1075" s="331">
        <v>25079446000184</v>
      </c>
      <c r="D1075" s="332" t="s">
        <v>14</v>
      </c>
      <c r="E1075" s="332" t="s">
        <v>614</v>
      </c>
      <c r="F1075" s="332" t="s">
        <v>1418</v>
      </c>
      <c r="G1075" s="333" t="s">
        <v>1418</v>
      </c>
      <c r="H1075" s="333" t="s">
        <v>865</v>
      </c>
      <c r="I1075" s="333" t="s">
        <v>34</v>
      </c>
      <c r="J1075" s="333" t="s">
        <v>608</v>
      </c>
      <c r="K1075" s="334" t="s">
        <v>48</v>
      </c>
      <c r="L1075" s="335" t="s">
        <v>1418</v>
      </c>
      <c r="M1075" s="335" t="s">
        <v>1418</v>
      </c>
      <c r="N1075" s="334">
        <v>467014</v>
      </c>
      <c r="O1075" s="334" t="s">
        <v>1324</v>
      </c>
      <c r="P1075" s="338">
        <v>43240</v>
      </c>
      <c r="Q1075" s="339">
        <v>16.881397</v>
      </c>
      <c r="R1075" s="339">
        <v>23.120314550200796</v>
      </c>
      <c r="S1075" s="334">
        <v>33</v>
      </c>
      <c r="T1075" s="336">
        <v>0.16467960797146719</v>
      </c>
      <c r="U1075" s="647">
        <v>1.6105722381674885</v>
      </c>
      <c r="V1075" s="336">
        <v>8.5935460659730234E-2</v>
      </c>
      <c r="W1075" s="647">
        <v>0.73953873162203221</v>
      </c>
      <c r="X1075" s="336">
        <v>8.3887181612253059E-2</v>
      </c>
      <c r="Y1075" s="647">
        <v>0.54424779980769789</v>
      </c>
      <c r="Z1075" s="336">
        <v>0.12567828547103632</v>
      </c>
      <c r="AA1075" s="647">
        <v>0.6585989436879669</v>
      </c>
      <c r="AB1075" s="336">
        <v>0.17303566291805283</v>
      </c>
      <c r="AC1075" s="340">
        <v>-0.17491176221670413</v>
      </c>
      <c r="AD1075" s="813">
        <v>29054790000170</v>
      </c>
      <c r="AE1075" s="337" t="s">
        <v>1824</v>
      </c>
      <c r="AF1075" s="787" t="s">
        <v>1825</v>
      </c>
      <c r="AG1075" s="341" t="s">
        <v>1440</v>
      </c>
      <c r="AH1075" s="341" t="s">
        <v>1737</v>
      </c>
      <c r="AI1075" s="341">
        <v>1000</v>
      </c>
      <c r="AJ1075" s="341">
        <v>1000</v>
      </c>
      <c r="AK1075" s="341">
        <v>1000</v>
      </c>
      <c r="AL1075" s="336">
        <v>0.04</v>
      </c>
      <c r="AM1075" s="336">
        <v>0.2</v>
      </c>
      <c r="AN1075" s="647" t="s">
        <v>64</v>
      </c>
      <c r="AO1075" s="334" t="s">
        <v>1324</v>
      </c>
      <c r="AP1075" s="337" t="s">
        <v>1757</v>
      </c>
      <c r="AQ1075" s="343" t="s">
        <v>668</v>
      </c>
      <c r="AR1075" s="336">
        <v>0</v>
      </c>
      <c r="AS1075" s="336">
        <v>0</v>
      </c>
      <c r="AT1075" s="336" t="s">
        <v>1418</v>
      </c>
      <c r="AX1075" s="192"/>
      <c r="AY1075" s="178"/>
      <c r="AZ1075" s="178"/>
      <c r="BA1075" s="178"/>
      <c r="BB1075" s="794"/>
      <c r="BC1075" s="178"/>
      <c r="BD1075" s="178"/>
      <c r="BE1075" s="178"/>
      <c r="BF1075" s="178"/>
      <c r="BG1075" s="794"/>
      <c r="BH1075" s="180"/>
      <c r="BI1075" s="193"/>
      <c r="BJ1075" s="193"/>
      <c r="BK1075" s="193"/>
      <c r="BL1075" s="180"/>
      <c r="BM1075" s="180"/>
      <c r="BN1075" s="180"/>
      <c r="BO1075" s="180"/>
      <c r="BP1075" s="180"/>
      <c r="BQ1075" s="180"/>
      <c r="BR1075" s="180"/>
      <c r="BS1075" s="180"/>
      <c r="BT1075" s="181"/>
      <c r="BU1075" s="182"/>
      <c r="BV1075" s="183"/>
      <c r="BW1075" s="179"/>
    </row>
    <row r="1076" spans="2:75" customFormat="1" ht="18.75">
      <c r="B1076" s="330" t="s">
        <v>1117</v>
      </c>
      <c r="C1076" s="331">
        <v>28235674000194</v>
      </c>
      <c r="D1076" s="332" t="s">
        <v>14</v>
      </c>
      <c r="E1076" s="332" t="s">
        <v>614</v>
      </c>
      <c r="F1076" s="332" t="s">
        <v>1418</v>
      </c>
      <c r="G1076" s="333" t="s">
        <v>1418</v>
      </c>
      <c r="H1076" s="333" t="s">
        <v>1338</v>
      </c>
      <c r="I1076" s="333" t="s">
        <v>34</v>
      </c>
      <c r="J1076" s="333" t="s">
        <v>608</v>
      </c>
      <c r="K1076" s="334" t="s">
        <v>48</v>
      </c>
      <c r="L1076" s="335" t="s">
        <v>1418</v>
      </c>
      <c r="M1076" s="335" t="s">
        <v>34</v>
      </c>
      <c r="N1076" s="334">
        <v>451533</v>
      </c>
      <c r="O1076" s="334" t="s">
        <v>1321</v>
      </c>
      <c r="P1076" s="338">
        <v>43009</v>
      </c>
      <c r="Q1076" s="339">
        <v>12.91206126</v>
      </c>
      <c r="R1076" s="339">
        <v>13.526171761359992</v>
      </c>
      <c r="S1076" s="334">
        <v>33</v>
      </c>
      <c r="T1076" s="336">
        <v>0.22822246063124974</v>
      </c>
      <c r="U1076" s="647">
        <v>2.2320235258432808</v>
      </c>
      <c r="V1076" s="336">
        <v>0.13073312119714986</v>
      </c>
      <c r="W1076" s="647">
        <v>1.1250560116731341</v>
      </c>
      <c r="X1076" s="336">
        <v>0.11643778557763618</v>
      </c>
      <c r="Y1076" s="647">
        <v>0.75543137100522928</v>
      </c>
      <c r="Z1076" s="336">
        <v>0.18354267945601221</v>
      </c>
      <c r="AA1076" s="647">
        <v>0.96182896160886</v>
      </c>
      <c r="AB1076" s="336">
        <v>0.20248757756671995</v>
      </c>
      <c r="AC1076" s="340">
        <v>7.1765823783926638E-2</v>
      </c>
      <c r="AD1076" s="813">
        <v>17002861000101</v>
      </c>
      <c r="AE1076" s="337" t="s">
        <v>1808</v>
      </c>
      <c r="AF1076" s="787" t="s">
        <v>1755</v>
      </c>
      <c r="AG1076" s="341" t="s">
        <v>1436</v>
      </c>
      <c r="AH1076" s="341" t="s">
        <v>1742</v>
      </c>
      <c r="AI1076" s="341">
        <v>5000</v>
      </c>
      <c r="AJ1076" s="341">
        <v>5000</v>
      </c>
      <c r="AK1076" s="341">
        <v>5000</v>
      </c>
      <c r="AL1076" s="336">
        <v>0</v>
      </c>
      <c r="AM1076" s="336">
        <v>0</v>
      </c>
      <c r="AN1076" s="647" t="s">
        <v>34</v>
      </c>
      <c r="AO1076" s="334" t="s">
        <v>1324</v>
      </c>
      <c r="AP1076" s="337" t="s">
        <v>1757</v>
      </c>
      <c r="AQ1076" s="343" t="s">
        <v>668</v>
      </c>
      <c r="AR1076" s="336">
        <v>4.8250000000000003E-3</v>
      </c>
      <c r="AS1076" s="336">
        <v>4.8250000000000003E-3</v>
      </c>
      <c r="AT1076" s="336" t="s">
        <v>1418</v>
      </c>
      <c r="AX1076" s="192"/>
      <c r="AY1076" s="178"/>
      <c r="AZ1076" s="178"/>
      <c r="BA1076" s="178"/>
      <c r="BB1076" s="794"/>
      <c r="BC1076" s="178"/>
      <c r="BD1076" s="178"/>
      <c r="BE1076" s="178"/>
      <c r="BF1076" s="178"/>
      <c r="BG1076" s="794"/>
      <c r="BH1076" s="180"/>
      <c r="BI1076" s="193"/>
      <c r="BJ1076" s="193"/>
      <c r="BK1076" s="193"/>
      <c r="BL1076" s="180"/>
      <c r="BM1076" s="180"/>
      <c r="BN1076" s="180"/>
      <c r="BO1076" s="180"/>
      <c r="BP1076" s="180"/>
      <c r="BQ1076" s="180"/>
      <c r="BR1076" s="180"/>
      <c r="BS1076" s="180"/>
      <c r="BT1076" s="181"/>
      <c r="BU1076" s="182"/>
      <c r="BV1076" s="183"/>
      <c r="BW1076" s="179"/>
    </row>
    <row r="1077" spans="2:75" customFormat="1" ht="18.75">
      <c r="B1077" s="330" t="s">
        <v>334</v>
      </c>
      <c r="C1077" s="331">
        <v>9401978000130</v>
      </c>
      <c r="D1077" s="332" t="s">
        <v>14</v>
      </c>
      <c r="E1077" s="332" t="s">
        <v>607</v>
      </c>
      <c r="F1077" s="332" t="s">
        <v>1418</v>
      </c>
      <c r="G1077" s="333" t="s">
        <v>1418</v>
      </c>
      <c r="H1077" s="333" t="s">
        <v>34</v>
      </c>
      <c r="I1077" s="333" t="s">
        <v>34</v>
      </c>
      <c r="J1077" s="333" t="s">
        <v>608</v>
      </c>
      <c r="K1077" s="334" t="s">
        <v>48</v>
      </c>
      <c r="L1077" s="335" t="s">
        <v>1418</v>
      </c>
      <c r="M1077" s="335" t="s">
        <v>34</v>
      </c>
      <c r="N1077" s="334">
        <v>209376</v>
      </c>
      <c r="O1077" s="334" t="s">
        <v>1321</v>
      </c>
      <c r="P1077" s="338">
        <v>39589</v>
      </c>
      <c r="Q1077" s="339">
        <v>53.065716000000002</v>
      </c>
      <c r="R1077" s="339">
        <v>45.945615509960156</v>
      </c>
      <c r="S1077" s="334">
        <v>33</v>
      </c>
      <c r="T1077" s="336">
        <v>0.10177494622098449</v>
      </c>
      <c r="U1077" s="647">
        <v>0.99536247956642721</v>
      </c>
      <c r="V1077" s="336">
        <v>2.4055120377564521E-2</v>
      </c>
      <c r="W1077" s="647">
        <v>0.20701225171154172</v>
      </c>
      <c r="X1077" s="336">
        <v>-0.10969040172459499</v>
      </c>
      <c r="Y1077" s="647">
        <v>-0.71165532863620939</v>
      </c>
      <c r="Z1077" s="336">
        <v>-0.13002925385114616</v>
      </c>
      <c r="AA1077" s="647">
        <v>-0.68139956647192812</v>
      </c>
      <c r="AB1077" s="336">
        <v>0.19986173312710537</v>
      </c>
      <c r="AC1077" s="340">
        <v>-0.46105030496706423</v>
      </c>
      <c r="AD1077" s="813">
        <v>46171852000142</v>
      </c>
      <c r="AE1077" s="337" t="s">
        <v>1803</v>
      </c>
      <c r="AF1077" s="787" t="s">
        <v>1780</v>
      </c>
      <c r="AG1077" s="341" t="s">
        <v>719</v>
      </c>
      <c r="AH1077" s="341" t="s">
        <v>1737</v>
      </c>
      <c r="AI1077" s="341">
        <v>5000</v>
      </c>
      <c r="AJ1077" s="341">
        <v>5000</v>
      </c>
      <c r="AK1077" s="341">
        <v>5000</v>
      </c>
      <c r="AL1077" s="336">
        <v>1.8500000000000003E-2</v>
      </c>
      <c r="AM1077" s="336">
        <v>0.2</v>
      </c>
      <c r="AN1077" s="647" t="s">
        <v>2207</v>
      </c>
      <c r="AO1077" s="334" t="s">
        <v>1324</v>
      </c>
      <c r="AP1077" s="337" t="s">
        <v>1739</v>
      </c>
      <c r="AQ1077" s="343" t="s">
        <v>659</v>
      </c>
      <c r="AR1077" s="336">
        <v>4.4400000000000004E-3</v>
      </c>
      <c r="AS1077" s="336">
        <v>4.4400000000000004E-3</v>
      </c>
      <c r="AT1077" s="336" t="s">
        <v>1418</v>
      </c>
      <c r="AX1077" s="192"/>
      <c r="AY1077" s="178"/>
      <c r="AZ1077" s="178"/>
      <c r="BA1077" s="178"/>
      <c r="BB1077" s="794"/>
      <c r="BC1077" s="178"/>
      <c r="BD1077" s="178"/>
      <c r="BE1077" s="178"/>
      <c r="BF1077" s="178"/>
      <c r="BG1077" s="794"/>
      <c r="BH1077" s="180"/>
      <c r="BI1077" s="193"/>
      <c r="BJ1077" s="193"/>
      <c r="BK1077" s="193"/>
      <c r="BL1077" s="180"/>
      <c r="BM1077" s="180"/>
      <c r="BN1077" s="180"/>
      <c r="BO1077" s="180"/>
      <c r="BP1077" s="180"/>
      <c r="BQ1077" s="180"/>
      <c r="BR1077" s="180"/>
      <c r="BS1077" s="180"/>
      <c r="BT1077" s="181"/>
      <c r="BU1077" s="182"/>
      <c r="BV1077" s="183"/>
      <c r="BW1077" s="179"/>
    </row>
    <row r="1078" spans="2:75" customFormat="1" ht="18.75">
      <c r="B1078" s="330" t="s">
        <v>355</v>
      </c>
      <c r="C1078" s="331">
        <v>7420595000183</v>
      </c>
      <c r="D1078" s="332" t="s">
        <v>14</v>
      </c>
      <c r="E1078" s="332" t="s">
        <v>607</v>
      </c>
      <c r="F1078" s="332" t="s">
        <v>1418</v>
      </c>
      <c r="G1078" s="333" t="s">
        <v>1418</v>
      </c>
      <c r="H1078" s="333" t="s">
        <v>34</v>
      </c>
      <c r="I1078" s="333" t="s">
        <v>34</v>
      </c>
      <c r="J1078" s="333" t="s">
        <v>608</v>
      </c>
      <c r="K1078" s="334" t="s">
        <v>48</v>
      </c>
      <c r="L1078" s="335" t="s">
        <v>1418</v>
      </c>
      <c r="M1078" s="335" t="s">
        <v>34</v>
      </c>
      <c r="N1078" s="334">
        <v>187933</v>
      </c>
      <c r="O1078" s="334" t="s">
        <v>1321</v>
      </c>
      <c r="P1078" s="338">
        <v>39238</v>
      </c>
      <c r="Q1078" s="339">
        <v>19.649476</v>
      </c>
      <c r="R1078" s="339">
        <v>20.196148264000001</v>
      </c>
      <c r="S1078" s="334">
        <v>33</v>
      </c>
      <c r="T1078" s="336">
        <v>0.17915760462937125</v>
      </c>
      <c r="U1078" s="647">
        <v>1.7521675441603353</v>
      </c>
      <c r="V1078" s="336">
        <v>0.20670929889115208</v>
      </c>
      <c r="W1078" s="647">
        <v>1.7788876855125482</v>
      </c>
      <c r="X1078" s="336">
        <v>1.7292620989005858E-2</v>
      </c>
      <c r="Y1078" s="647">
        <v>0.11219200294124747</v>
      </c>
      <c r="Z1078" s="336">
        <v>-5.7692578674249595E-2</v>
      </c>
      <c r="AA1078" s="647">
        <v>-0.30232964454509753</v>
      </c>
      <c r="AB1078" s="336">
        <v>0.28806092272999179</v>
      </c>
      <c r="AC1078" s="340">
        <v>0.31419695752667354</v>
      </c>
      <c r="AD1078" s="813">
        <v>0</v>
      </c>
      <c r="AE1078" s="337" t="s">
        <v>1800</v>
      </c>
      <c r="AF1078" s="787" t="s">
        <v>1780</v>
      </c>
      <c r="AG1078" s="341" t="s">
        <v>719</v>
      </c>
      <c r="AH1078" s="341" t="s">
        <v>1742</v>
      </c>
      <c r="AI1078" s="341">
        <v>25000</v>
      </c>
      <c r="AJ1078" s="341">
        <v>1000</v>
      </c>
      <c r="AK1078" s="341">
        <v>25000</v>
      </c>
      <c r="AL1078" s="336">
        <v>0.02</v>
      </c>
      <c r="AM1078" s="336">
        <v>0.2</v>
      </c>
      <c r="AN1078" s="647" t="s">
        <v>666</v>
      </c>
      <c r="AO1078" s="334" t="s">
        <v>1324</v>
      </c>
      <c r="AP1078" s="337" t="s">
        <v>1739</v>
      </c>
      <c r="AQ1078" s="343" t="s">
        <v>681</v>
      </c>
      <c r="AR1078" s="336">
        <v>6.0000000000000001E-3</v>
      </c>
      <c r="AS1078" s="336">
        <v>6.0000000000000001E-3</v>
      </c>
      <c r="AT1078" s="336" t="s">
        <v>1418</v>
      </c>
      <c r="AX1078" s="192"/>
      <c r="AY1078" s="178"/>
      <c r="AZ1078" s="178"/>
      <c r="BA1078" s="178"/>
      <c r="BB1078" s="794"/>
      <c r="BC1078" s="178"/>
      <c r="BD1078" s="178"/>
      <c r="BE1078" s="178"/>
      <c r="BF1078" s="178"/>
      <c r="BG1078" s="794"/>
      <c r="BH1078" s="180"/>
      <c r="BI1078" s="193"/>
      <c r="BJ1078" s="193"/>
      <c r="BK1078" s="193"/>
      <c r="BL1078" s="180"/>
      <c r="BM1078" s="180"/>
      <c r="BN1078" s="180"/>
      <c r="BO1078" s="180"/>
      <c r="BP1078" s="180"/>
      <c r="BQ1078" s="180"/>
      <c r="BR1078" s="180"/>
      <c r="BS1078" s="180"/>
      <c r="BT1078" s="181"/>
      <c r="BU1078" s="182"/>
      <c r="BV1078" s="183"/>
      <c r="BW1078" s="179"/>
    </row>
    <row r="1079" spans="2:75" customFormat="1" ht="18.75">
      <c r="B1079" s="330" t="s">
        <v>1169</v>
      </c>
      <c r="C1079" s="331">
        <v>17253801000161</v>
      </c>
      <c r="D1079" s="332" t="s">
        <v>14</v>
      </c>
      <c r="E1079" s="332" t="s">
        <v>607</v>
      </c>
      <c r="F1079" s="332" t="s">
        <v>1418</v>
      </c>
      <c r="G1079" s="333" t="s">
        <v>1418</v>
      </c>
      <c r="H1079" s="333" t="s">
        <v>34</v>
      </c>
      <c r="I1079" s="333" t="s">
        <v>34</v>
      </c>
      <c r="J1079" s="333" t="s">
        <v>608</v>
      </c>
      <c r="K1079" s="334" t="s">
        <v>48</v>
      </c>
      <c r="L1079" s="335" t="s">
        <v>1418</v>
      </c>
      <c r="M1079" s="335" t="s">
        <v>34</v>
      </c>
      <c r="N1079" s="334">
        <v>333956</v>
      </c>
      <c r="O1079" s="334" t="s">
        <v>1324</v>
      </c>
      <c r="P1079" s="338">
        <v>41391</v>
      </c>
      <c r="Q1079" s="339">
        <v>426.11625400000003</v>
      </c>
      <c r="R1079" s="339">
        <v>707.28711535600041</v>
      </c>
      <c r="S1079" s="334">
        <v>33</v>
      </c>
      <c r="T1079" s="336">
        <v>3.4751840552068147E-2</v>
      </c>
      <c r="U1079" s="647">
        <v>0.33987419758784981</v>
      </c>
      <c r="V1079" s="336">
        <v>-1.2119036446864184E-2</v>
      </c>
      <c r="W1079" s="647">
        <v>-0.10429334728166514</v>
      </c>
      <c r="X1079" s="336">
        <v>-6.7179899519685393E-2</v>
      </c>
      <c r="Y1079" s="647">
        <v>-0.43585339025802317</v>
      </c>
      <c r="Z1079" s="336">
        <v>4.8479543613448861E-2</v>
      </c>
      <c r="AA1079" s="647">
        <v>0.25405006198664576</v>
      </c>
      <c r="AB1079" s="336">
        <v>0.23850602567054929</v>
      </c>
      <c r="AC1079" s="340">
        <v>-0.53801772711259277</v>
      </c>
      <c r="AD1079" s="813">
        <v>37388322000160</v>
      </c>
      <c r="AE1079" s="337" t="s">
        <v>1824</v>
      </c>
      <c r="AF1079" s="787" t="s">
        <v>1825</v>
      </c>
      <c r="AG1079" s="341" t="s">
        <v>1440</v>
      </c>
      <c r="AH1079" s="341" t="s">
        <v>1737</v>
      </c>
      <c r="AI1079" s="341">
        <v>15000</v>
      </c>
      <c r="AJ1079" s="341">
        <v>2000</v>
      </c>
      <c r="AK1079" s="341">
        <v>10000</v>
      </c>
      <c r="AL1079" s="336">
        <v>0.02</v>
      </c>
      <c r="AM1079" s="336">
        <v>0.2</v>
      </c>
      <c r="AN1079" s="647" t="s">
        <v>2166</v>
      </c>
      <c r="AO1079" s="334" t="s">
        <v>1324</v>
      </c>
      <c r="AP1079" s="337" t="s">
        <v>1739</v>
      </c>
      <c r="AQ1079" s="343" t="s">
        <v>659</v>
      </c>
      <c r="AR1079" s="336">
        <v>4.0000000000000001E-3</v>
      </c>
      <c r="AS1079" s="336">
        <v>4.0000000000000001E-3</v>
      </c>
      <c r="AT1079" s="336" t="s">
        <v>1418</v>
      </c>
      <c r="AX1079" s="192"/>
      <c r="AY1079" s="178"/>
      <c r="AZ1079" s="178"/>
      <c r="BA1079" s="178"/>
      <c r="BB1079" s="794"/>
      <c r="BC1079" s="178"/>
      <c r="BD1079" s="178"/>
      <c r="BE1079" s="178"/>
      <c r="BF1079" s="178"/>
      <c r="BG1079" s="794"/>
      <c r="BH1079" s="180"/>
      <c r="BI1079" s="193"/>
      <c r="BJ1079" s="193"/>
      <c r="BK1079" s="193"/>
      <c r="BL1079" s="180"/>
      <c r="BM1079" s="180"/>
      <c r="BN1079" s="180"/>
      <c r="BO1079" s="180"/>
      <c r="BP1079" s="180"/>
      <c r="BQ1079" s="180"/>
      <c r="BR1079" s="180"/>
      <c r="BS1079" s="180"/>
      <c r="BT1079" s="181"/>
      <c r="BU1079" s="182"/>
      <c r="BV1079" s="183"/>
      <c r="BW1079" s="179"/>
    </row>
    <row r="1080" spans="2:75" customFormat="1" ht="18.75">
      <c r="B1080" s="330" t="s">
        <v>573</v>
      </c>
      <c r="C1080" s="331">
        <v>35535649000191</v>
      </c>
      <c r="D1080" s="332" t="s">
        <v>14</v>
      </c>
      <c r="E1080" s="332" t="s">
        <v>614</v>
      </c>
      <c r="F1080" s="332" t="s">
        <v>1418</v>
      </c>
      <c r="G1080" s="333" t="s">
        <v>1418</v>
      </c>
      <c r="H1080" s="333" t="s">
        <v>1338</v>
      </c>
      <c r="I1080" s="333" t="s">
        <v>34</v>
      </c>
      <c r="J1080" s="333" t="s">
        <v>608</v>
      </c>
      <c r="K1080" s="334" t="s">
        <v>48</v>
      </c>
      <c r="L1080" s="335" t="s">
        <v>1418</v>
      </c>
      <c r="M1080" s="335" t="s">
        <v>1415</v>
      </c>
      <c r="N1080" s="334">
        <v>563595</v>
      </c>
      <c r="O1080" s="334" t="s">
        <v>1321</v>
      </c>
      <c r="P1080" s="338">
        <v>44168</v>
      </c>
      <c r="Q1080" s="339">
        <v>201.51049667000001</v>
      </c>
      <c r="R1080" s="339">
        <v>310.55457640620006</v>
      </c>
      <c r="S1080" s="334">
        <v>33</v>
      </c>
      <c r="T1080" s="336">
        <v>3.479652978764558E-2</v>
      </c>
      <c r="U1080" s="647">
        <v>0.3403112598510683</v>
      </c>
      <c r="V1080" s="336">
        <v>-1.2027811298033542E-2</v>
      </c>
      <c r="W1080" s="647">
        <v>-0.1035082868381612</v>
      </c>
      <c r="X1080" s="336"/>
      <c r="Y1080" s="647"/>
      <c r="Z1080" s="336"/>
      <c r="AA1080" s="647"/>
      <c r="AB1080" s="336">
        <v>0.23835908487022994</v>
      </c>
      <c r="AC1080" s="340">
        <v>-0.53796667643235818</v>
      </c>
      <c r="AD1080" s="813">
        <v>37388322000160</v>
      </c>
      <c r="AE1080" s="337" t="s">
        <v>1824</v>
      </c>
      <c r="AF1080" s="787" t="s">
        <v>1825</v>
      </c>
      <c r="AG1080" s="341" t="s">
        <v>1440</v>
      </c>
      <c r="AH1080" s="341" t="s">
        <v>1737</v>
      </c>
      <c r="AI1080" s="341">
        <v>5000</v>
      </c>
      <c r="AJ1080" s="341">
        <v>5000</v>
      </c>
      <c r="AK1080" s="341">
        <v>0</v>
      </c>
      <c r="AL1080" s="336">
        <v>0.02</v>
      </c>
      <c r="AM1080" s="336">
        <v>0.2</v>
      </c>
      <c r="AN1080" s="647" t="s">
        <v>666</v>
      </c>
      <c r="AO1080" s="334" t="s">
        <v>1324</v>
      </c>
      <c r="AP1080" s="337" t="s">
        <v>1739</v>
      </c>
      <c r="AQ1080" s="343" t="s">
        <v>659</v>
      </c>
      <c r="AR1080" s="336">
        <v>0</v>
      </c>
      <c r="AS1080" s="336">
        <v>0</v>
      </c>
      <c r="AT1080" s="336" t="s">
        <v>1418</v>
      </c>
      <c r="AX1080" s="192"/>
      <c r="AY1080" s="178"/>
      <c r="AZ1080" s="178"/>
      <c r="BA1080" s="178"/>
      <c r="BB1080" s="794"/>
      <c r="BC1080" s="178"/>
      <c r="BD1080" s="178"/>
      <c r="BE1080" s="178"/>
      <c r="BF1080" s="178"/>
      <c r="BG1080" s="794"/>
      <c r="BH1080" s="180"/>
      <c r="BI1080" s="193"/>
      <c r="BJ1080" s="193"/>
      <c r="BK1080" s="193"/>
      <c r="BL1080" s="180"/>
      <c r="BM1080" s="180"/>
      <c r="BN1080" s="180"/>
      <c r="BO1080" s="180"/>
      <c r="BP1080" s="180"/>
      <c r="BQ1080" s="180"/>
      <c r="BR1080" s="180"/>
      <c r="BS1080" s="180"/>
      <c r="BT1080" s="181"/>
      <c r="BU1080" s="182"/>
      <c r="BV1080" s="183"/>
      <c r="BW1080" s="179"/>
    </row>
    <row r="1081" spans="2:75" customFormat="1" ht="18.75">
      <c r="B1081" s="330" t="s">
        <v>1134</v>
      </c>
      <c r="C1081" s="331">
        <v>23601467000192</v>
      </c>
      <c r="D1081" s="332" t="s">
        <v>11</v>
      </c>
      <c r="E1081" s="332" t="s">
        <v>620</v>
      </c>
      <c r="F1081" s="332" t="s">
        <v>685</v>
      </c>
      <c r="G1081" s="333" t="s">
        <v>738</v>
      </c>
      <c r="H1081" s="333" t="s">
        <v>34</v>
      </c>
      <c r="I1081" s="333" t="s">
        <v>1319</v>
      </c>
      <c r="J1081" s="333" t="s">
        <v>608</v>
      </c>
      <c r="K1081" s="334" t="s">
        <v>48</v>
      </c>
      <c r="L1081" s="335" t="s">
        <v>1418</v>
      </c>
      <c r="M1081" s="335" t="s">
        <v>34</v>
      </c>
      <c r="N1081" s="334">
        <v>414972</v>
      </c>
      <c r="O1081" s="334" t="s">
        <v>1321</v>
      </c>
      <c r="P1081" s="338">
        <v>42434</v>
      </c>
      <c r="Q1081" s="339">
        <v>24.719472</v>
      </c>
      <c r="R1081" s="339">
        <v>32.515751556000019</v>
      </c>
      <c r="S1081" s="334">
        <v>33</v>
      </c>
      <c r="T1081" s="336">
        <v>0.11358874042005462</v>
      </c>
      <c r="U1081" s="647">
        <v>1.1109017937463781</v>
      </c>
      <c r="V1081" s="336">
        <v>0.13059304895828361</v>
      </c>
      <c r="W1081" s="647">
        <v>1.1238505855885894</v>
      </c>
      <c r="X1081" s="336">
        <v>0.20911810686292864</v>
      </c>
      <c r="Y1081" s="647">
        <v>1.3567277785796525</v>
      </c>
      <c r="Z1081" s="336">
        <v>0.13929969897571448</v>
      </c>
      <c r="AA1081" s="647">
        <v>0.72997999819626935</v>
      </c>
      <c r="AB1081" s="336">
        <v>1.9299780953519561E-2</v>
      </c>
      <c r="AC1081" s="340">
        <v>0.74568802650564048</v>
      </c>
      <c r="AD1081" s="813">
        <v>23376623000169</v>
      </c>
      <c r="AE1081" s="337" t="s">
        <v>1776</v>
      </c>
      <c r="AF1081" s="787" t="s">
        <v>1736</v>
      </c>
      <c r="AG1081" s="341" t="s">
        <v>1437</v>
      </c>
      <c r="AH1081" s="341" t="s">
        <v>1737</v>
      </c>
      <c r="AI1081" s="341">
        <v>50000</v>
      </c>
      <c r="AJ1081" s="341">
        <v>25000</v>
      </c>
      <c r="AK1081" s="341">
        <v>25000</v>
      </c>
      <c r="AL1081" s="336">
        <v>0.01</v>
      </c>
      <c r="AM1081" s="336">
        <v>0.2</v>
      </c>
      <c r="AN1081" s="647" t="s">
        <v>64</v>
      </c>
      <c r="AO1081" s="334" t="s">
        <v>1324</v>
      </c>
      <c r="AP1081" s="337" t="s">
        <v>1757</v>
      </c>
      <c r="AQ1081" s="343" t="s">
        <v>668</v>
      </c>
      <c r="AR1081" s="336">
        <v>2.66666666666667E-3</v>
      </c>
      <c r="AS1081" s="336">
        <v>2.66666666666667E-3</v>
      </c>
      <c r="AT1081" s="336" t="s">
        <v>1418</v>
      </c>
      <c r="AX1081" s="192"/>
      <c r="AY1081" s="178"/>
      <c r="AZ1081" s="178"/>
      <c r="BA1081" s="178"/>
      <c r="BB1081" s="794"/>
      <c r="BC1081" s="178"/>
      <c r="BD1081" s="178"/>
      <c r="BE1081" s="178"/>
      <c r="BF1081" s="178"/>
      <c r="BG1081" s="794"/>
      <c r="BH1081" s="180"/>
      <c r="BI1081" s="193"/>
      <c r="BJ1081" s="193"/>
      <c r="BK1081" s="193"/>
      <c r="BL1081" s="180"/>
      <c r="BM1081" s="180"/>
      <c r="BN1081" s="180"/>
      <c r="BO1081" s="180"/>
      <c r="BP1081" s="180"/>
      <c r="BQ1081" s="180"/>
      <c r="BR1081" s="180"/>
      <c r="BS1081" s="180"/>
      <c r="BT1081" s="181"/>
      <c r="BU1081" s="182"/>
      <c r="BV1081" s="183"/>
      <c r="BW1081" s="179"/>
    </row>
    <row r="1082" spans="2:75" customFormat="1" ht="18.75">
      <c r="B1082" s="330" t="s">
        <v>172</v>
      </c>
      <c r="C1082" s="331">
        <v>5109839000186</v>
      </c>
      <c r="D1082" s="332" t="s">
        <v>13</v>
      </c>
      <c r="E1082" s="332" t="s">
        <v>616</v>
      </c>
      <c r="F1082" s="332" t="s">
        <v>617</v>
      </c>
      <c r="G1082" s="333" t="s">
        <v>34</v>
      </c>
      <c r="H1082" s="333" t="s">
        <v>1337</v>
      </c>
      <c r="I1082" s="333" t="s">
        <v>34</v>
      </c>
      <c r="J1082" s="333" t="s">
        <v>608</v>
      </c>
      <c r="K1082" s="334" t="s">
        <v>48</v>
      </c>
      <c r="L1082" s="335" t="s">
        <v>1418</v>
      </c>
      <c r="M1082" s="335" t="s">
        <v>34</v>
      </c>
      <c r="N1082" s="334">
        <v>109241</v>
      </c>
      <c r="O1082" s="334" t="s">
        <v>1321</v>
      </c>
      <c r="P1082" s="338">
        <v>37505</v>
      </c>
      <c r="Q1082" s="339">
        <v>209.95543000000001</v>
      </c>
      <c r="R1082" s="339">
        <v>245.71304996000015</v>
      </c>
      <c r="S1082" s="334">
        <v>33</v>
      </c>
      <c r="T1082" s="336">
        <v>0.11981907566747152</v>
      </c>
      <c r="U1082" s="647">
        <v>1.1718346870631062</v>
      </c>
      <c r="V1082" s="336">
        <v>0.14416169595119332</v>
      </c>
      <c r="W1082" s="647">
        <v>1.2406189127718961</v>
      </c>
      <c r="X1082" s="336">
        <v>0.17150552368020078</v>
      </c>
      <c r="Y1082" s="647">
        <v>1.1127028244823318</v>
      </c>
      <c r="Z1082" s="336">
        <v>0.20217418717979418</v>
      </c>
      <c r="AA1082" s="647">
        <v>1.0594646928746632</v>
      </c>
      <c r="AB1082" s="336">
        <v>2.9525095574336038E-2</v>
      </c>
      <c r="AC1082" s="340">
        <v>0.94699990026229197</v>
      </c>
      <c r="AD1082" s="813">
        <v>12219414000195</v>
      </c>
      <c r="AE1082" s="337" t="s">
        <v>1773</v>
      </c>
      <c r="AF1082" s="787" t="s">
        <v>1736</v>
      </c>
      <c r="AG1082" s="341" t="s">
        <v>1437</v>
      </c>
      <c r="AH1082" s="341" t="s">
        <v>1742</v>
      </c>
      <c r="AI1082" s="341">
        <v>500</v>
      </c>
      <c r="AJ1082" s="341">
        <v>500</v>
      </c>
      <c r="AK1082" s="341">
        <v>500</v>
      </c>
      <c r="AL1082" s="336">
        <v>2.5000000000000001E-2</v>
      </c>
      <c r="AM1082" s="336">
        <v>0.2</v>
      </c>
      <c r="AN1082" s="647" t="s">
        <v>64</v>
      </c>
      <c r="AO1082" s="334" t="s">
        <v>1324</v>
      </c>
      <c r="AP1082" s="337" t="s">
        <v>1757</v>
      </c>
      <c r="AQ1082" s="343" t="s">
        <v>674</v>
      </c>
      <c r="AR1082" s="336">
        <v>6.4000000000000003E-3</v>
      </c>
      <c r="AS1082" s="336">
        <v>6.4000000000000003E-3</v>
      </c>
      <c r="AT1082" s="336" t="s">
        <v>1418</v>
      </c>
      <c r="AX1082" s="192"/>
      <c r="AY1082" s="178"/>
      <c r="AZ1082" s="178"/>
      <c r="BA1082" s="178"/>
      <c r="BB1082" s="794"/>
      <c r="BC1082" s="178"/>
      <c r="BD1082" s="178"/>
      <c r="BE1082" s="178"/>
      <c r="BF1082" s="178"/>
      <c r="BG1082" s="794"/>
      <c r="BH1082" s="180"/>
      <c r="BI1082" s="193"/>
      <c r="BJ1082" s="193"/>
      <c r="BK1082" s="193"/>
      <c r="BL1082" s="180"/>
      <c r="BM1082" s="180"/>
      <c r="BN1082" s="180"/>
      <c r="BO1082" s="180"/>
      <c r="BP1082" s="180"/>
      <c r="BQ1082" s="180"/>
      <c r="BR1082" s="180"/>
      <c r="BS1082" s="180"/>
      <c r="BT1082" s="181"/>
      <c r="BU1082" s="182"/>
      <c r="BV1082" s="183"/>
      <c r="BW1082" s="179"/>
    </row>
    <row r="1083" spans="2:75" customFormat="1" ht="18.75">
      <c r="B1083" s="330" t="s">
        <v>936</v>
      </c>
      <c r="C1083" s="331">
        <v>10459361000154</v>
      </c>
      <c r="D1083" s="332" t="s">
        <v>13</v>
      </c>
      <c r="E1083" s="332" t="s">
        <v>616</v>
      </c>
      <c r="F1083" s="332" t="s">
        <v>617</v>
      </c>
      <c r="G1083" s="333" t="s">
        <v>34</v>
      </c>
      <c r="H1083" s="333" t="s">
        <v>865</v>
      </c>
      <c r="I1083" s="333" t="s">
        <v>34</v>
      </c>
      <c r="J1083" s="333" t="s">
        <v>608</v>
      </c>
      <c r="K1083" s="334" t="s">
        <v>48</v>
      </c>
      <c r="L1083" s="335" t="s">
        <v>1418</v>
      </c>
      <c r="M1083" s="335" t="s">
        <v>1415</v>
      </c>
      <c r="N1083" s="334">
        <v>270369</v>
      </c>
      <c r="O1083" s="334" t="s">
        <v>1321</v>
      </c>
      <c r="P1083" s="338">
        <v>40629</v>
      </c>
      <c r="Q1083" s="339">
        <v>126.003963</v>
      </c>
      <c r="R1083" s="339">
        <v>211.8143276923079</v>
      </c>
      <c r="S1083" s="334">
        <v>33</v>
      </c>
      <c r="T1083" s="336">
        <v>0.12721666939345311</v>
      </c>
      <c r="U1083" s="647">
        <v>1.2441834085051213</v>
      </c>
      <c r="V1083" s="336">
        <v>0.12221007958270991</v>
      </c>
      <c r="W1083" s="647">
        <v>1.0517088819002163</v>
      </c>
      <c r="X1083" s="336">
        <v>0.15111179972960365</v>
      </c>
      <c r="Y1083" s="647">
        <v>0.98039131780540678</v>
      </c>
      <c r="Z1083" s="336">
        <v>0.20266570864019973</v>
      </c>
      <c r="AA1083" s="647">
        <v>1.0620404402554442</v>
      </c>
      <c r="AB1083" s="336">
        <v>5.6833909127109332E-2</v>
      </c>
      <c r="AC1083" s="340">
        <v>0.10572290887485991</v>
      </c>
      <c r="AD1083" s="813">
        <v>0</v>
      </c>
      <c r="AE1083" s="337" t="s">
        <v>1766</v>
      </c>
      <c r="AF1083" s="787" t="s">
        <v>1766</v>
      </c>
      <c r="AG1083" s="341" t="s">
        <v>469</v>
      </c>
      <c r="AH1083" s="341" t="s">
        <v>1737</v>
      </c>
      <c r="AI1083" s="341">
        <v>1000</v>
      </c>
      <c r="AJ1083" s="341">
        <v>1000</v>
      </c>
      <c r="AK1083" s="341">
        <v>1000</v>
      </c>
      <c r="AL1083" s="336">
        <v>0.01</v>
      </c>
      <c r="AM1083" s="336">
        <v>0</v>
      </c>
      <c r="AN1083" s="647" t="s">
        <v>64</v>
      </c>
      <c r="AO1083" s="334" t="s">
        <v>1324</v>
      </c>
      <c r="AP1083" s="337" t="s">
        <v>1757</v>
      </c>
      <c r="AQ1083" s="343" t="s">
        <v>668</v>
      </c>
      <c r="AR1083" s="336">
        <v>2.66666666666667E-3</v>
      </c>
      <c r="AS1083" s="336">
        <v>2.66666666666667E-3</v>
      </c>
      <c r="AT1083" s="336" t="s">
        <v>1418</v>
      </c>
      <c r="AX1083" s="192"/>
      <c r="AY1083" s="178"/>
      <c r="AZ1083" s="178"/>
      <c r="BA1083" s="178"/>
      <c r="BB1083" s="794"/>
      <c r="BC1083" s="178"/>
      <c r="BD1083" s="178"/>
      <c r="BE1083" s="178"/>
      <c r="BF1083" s="178"/>
      <c r="BG1083" s="794"/>
      <c r="BH1083" s="180"/>
      <c r="BI1083" s="193"/>
      <c r="BJ1083" s="193"/>
      <c r="BK1083" s="193"/>
      <c r="BL1083" s="180"/>
      <c r="BM1083" s="180"/>
      <c r="BN1083" s="180"/>
      <c r="BO1083" s="180"/>
      <c r="BP1083" s="180"/>
      <c r="BQ1083" s="180"/>
      <c r="BR1083" s="180"/>
      <c r="BS1083" s="180"/>
      <c r="BT1083" s="181"/>
      <c r="BU1083" s="182"/>
      <c r="BV1083" s="183"/>
      <c r="BW1083" s="179"/>
    </row>
    <row r="1084" spans="2:75" customFormat="1" ht="18.75">
      <c r="B1084" s="330" t="s">
        <v>1680</v>
      </c>
      <c r="C1084" s="331">
        <v>27566556000104</v>
      </c>
      <c r="D1084" s="332" t="s">
        <v>13</v>
      </c>
      <c r="E1084" s="332" t="s">
        <v>616</v>
      </c>
      <c r="F1084" s="332" t="s">
        <v>617</v>
      </c>
      <c r="G1084" s="333" t="s">
        <v>34</v>
      </c>
      <c r="H1084" s="333" t="s">
        <v>1338</v>
      </c>
      <c r="I1084" s="333" t="s">
        <v>34</v>
      </c>
      <c r="J1084" s="333" t="s">
        <v>608</v>
      </c>
      <c r="K1084" s="334" t="s">
        <v>48</v>
      </c>
      <c r="L1084" s="335" t="s">
        <v>1418</v>
      </c>
      <c r="M1084" s="335" t="s">
        <v>1418</v>
      </c>
      <c r="N1084" s="334">
        <v>442410</v>
      </c>
      <c r="O1084" s="334" t="s">
        <v>1321</v>
      </c>
      <c r="P1084" s="338">
        <v>42890</v>
      </c>
      <c r="Q1084" s="339">
        <v>10.578759</v>
      </c>
      <c r="R1084" s="339">
        <v>15.153446347999992</v>
      </c>
      <c r="S1084" s="334">
        <v>33</v>
      </c>
      <c r="T1084" s="336">
        <v>9.1483805477748037E-2</v>
      </c>
      <c r="U1084" s="647">
        <v>0.89471476863064026</v>
      </c>
      <c r="V1084" s="336">
        <v>5.031383071136375E-2</v>
      </c>
      <c r="W1084" s="647">
        <v>0.43298803848460571</v>
      </c>
      <c r="X1084" s="336">
        <v>3.6222606140880353E-2</v>
      </c>
      <c r="Y1084" s="647">
        <v>0.23500698577046228</v>
      </c>
      <c r="Z1084" s="336">
        <v>0.17873264702242997</v>
      </c>
      <c r="AA1084" s="647">
        <v>0.93662267980775926</v>
      </c>
      <c r="AB1084" s="336">
        <v>7.982954681778992E-2</v>
      </c>
      <c r="AC1084" s="340">
        <v>-0.82535358525943348</v>
      </c>
      <c r="AD1084" s="813">
        <v>26269634000138</v>
      </c>
      <c r="AE1084" s="337" t="s">
        <v>1824</v>
      </c>
      <c r="AF1084" s="787" t="s">
        <v>1825</v>
      </c>
      <c r="AG1084" s="341" t="s">
        <v>1440</v>
      </c>
      <c r="AH1084" s="341" t="s">
        <v>1742</v>
      </c>
      <c r="AI1084" s="341">
        <v>1000</v>
      </c>
      <c r="AJ1084" s="341">
        <v>100</v>
      </c>
      <c r="AK1084" s="341">
        <v>1000</v>
      </c>
      <c r="AL1084" s="336">
        <v>2.5000000000000001E-2</v>
      </c>
      <c r="AM1084" s="336">
        <v>0</v>
      </c>
      <c r="AN1084" s="647" t="s">
        <v>64</v>
      </c>
      <c r="AO1084" s="334" t="s">
        <v>1324</v>
      </c>
      <c r="AP1084" s="337" t="s">
        <v>1757</v>
      </c>
      <c r="AQ1084" s="343" t="s">
        <v>674</v>
      </c>
      <c r="AR1084" s="336">
        <v>0</v>
      </c>
      <c r="AS1084" s="336">
        <v>0</v>
      </c>
      <c r="AT1084" s="336" t="s">
        <v>1418</v>
      </c>
      <c r="AX1084" s="192"/>
      <c r="AY1084" s="178"/>
      <c r="AZ1084" s="178"/>
      <c r="BA1084" s="178"/>
      <c r="BB1084" s="794"/>
      <c r="BC1084" s="178"/>
      <c r="BD1084" s="178"/>
      <c r="BE1084" s="178"/>
      <c r="BF1084" s="178"/>
      <c r="BG1084" s="794"/>
      <c r="BH1084" s="180"/>
      <c r="BI1084" s="193"/>
      <c r="BJ1084" s="193"/>
      <c r="BK1084" s="193"/>
      <c r="BL1084" s="180"/>
      <c r="BM1084" s="180"/>
      <c r="BN1084" s="180"/>
      <c r="BO1084" s="180"/>
      <c r="BP1084" s="180"/>
      <c r="BQ1084" s="180"/>
      <c r="BR1084" s="180"/>
      <c r="BS1084" s="180"/>
      <c r="BT1084" s="181"/>
      <c r="BU1084" s="182"/>
      <c r="BV1084" s="183"/>
      <c r="BW1084" s="179"/>
    </row>
    <row r="1085" spans="2:75" customFormat="1" ht="18.75">
      <c r="B1085" s="330" t="s">
        <v>527</v>
      </c>
      <c r="C1085" s="331">
        <v>42562316000117</v>
      </c>
      <c r="D1085" s="332" t="s">
        <v>13</v>
      </c>
      <c r="E1085" s="332" t="s">
        <v>616</v>
      </c>
      <c r="F1085" s="332" t="s">
        <v>619</v>
      </c>
      <c r="G1085" s="333" t="s">
        <v>34</v>
      </c>
      <c r="H1085" s="333" t="s">
        <v>1338</v>
      </c>
      <c r="I1085" s="333" t="s">
        <v>34</v>
      </c>
      <c r="J1085" s="333" t="s">
        <v>611</v>
      </c>
      <c r="K1085" s="334" t="s">
        <v>48</v>
      </c>
      <c r="L1085" s="335" t="s">
        <v>1418</v>
      </c>
      <c r="M1085" s="335" t="s">
        <v>1415</v>
      </c>
      <c r="N1085" s="334">
        <v>604887</v>
      </c>
      <c r="O1085" s="334" t="s">
        <v>1321</v>
      </c>
      <c r="P1085" s="338">
        <v>44385</v>
      </c>
      <c r="Q1085" s="339">
        <v>21.425641760000001</v>
      </c>
      <c r="R1085" s="339">
        <v>39.054638833306463</v>
      </c>
      <c r="S1085" s="334">
        <v>33</v>
      </c>
      <c r="T1085" s="336">
        <v>-5.4063477948388394E-3</v>
      </c>
      <c r="U1085" s="647">
        <v>-5.2874267649180386E-2</v>
      </c>
      <c r="V1085" s="336">
        <v>-6.9582528053906412E-3</v>
      </c>
      <c r="W1085" s="647">
        <v>-5.9880955015528696E-2</v>
      </c>
      <c r="X1085" s="336"/>
      <c r="Y1085" s="647"/>
      <c r="Z1085" s="336"/>
      <c r="AA1085" s="647"/>
      <c r="AB1085" s="336">
        <v>7.9745308412471932E-2</v>
      </c>
      <c r="AC1085" s="340">
        <v>-1.5444129396982968</v>
      </c>
      <c r="AD1085" s="813">
        <v>0</v>
      </c>
      <c r="AE1085" s="337" t="s">
        <v>2069</v>
      </c>
      <c r="AF1085" s="787" t="s">
        <v>1755</v>
      </c>
      <c r="AG1085" s="341" t="s">
        <v>1436</v>
      </c>
      <c r="AH1085" s="341" t="s">
        <v>1812</v>
      </c>
      <c r="AI1085" s="341">
        <v>100000</v>
      </c>
      <c r="AJ1085" s="341">
        <v>10000</v>
      </c>
      <c r="AK1085" s="341">
        <v>100000</v>
      </c>
      <c r="AL1085" s="336">
        <v>0</v>
      </c>
      <c r="AM1085" s="336">
        <v>0</v>
      </c>
      <c r="AN1085" s="647" t="s">
        <v>64</v>
      </c>
      <c r="AO1085" s="334" t="s">
        <v>1324</v>
      </c>
      <c r="AP1085" s="337" t="s">
        <v>1757</v>
      </c>
      <c r="AQ1085" s="343" t="s">
        <v>668</v>
      </c>
      <c r="AR1085" s="336">
        <v>0</v>
      </c>
      <c r="AS1085" s="336">
        <v>0</v>
      </c>
      <c r="AT1085" s="336" t="s">
        <v>1418</v>
      </c>
      <c r="AX1085" s="192"/>
      <c r="AY1085" s="178"/>
      <c r="AZ1085" s="178"/>
      <c r="BA1085" s="178"/>
      <c r="BB1085" s="794"/>
      <c r="BC1085" s="178"/>
      <c r="BD1085" s="178"/>
      <c r="BE1085" s="178"/>
      <c r="BF1085" s="178"/>
      <c r="BG1085" s="794"/>
      <c r="BH1085" s="180"/>
      <c r="BI1085" s="193"/>
      <c r="BJ1085" s="193"/>
      <c r="BK1085" s="193"/>
      <c r="BL1085" s="180"/>
      <c r="BM1085" s="180"/>
      <c r="BN1085" s="180"/>
      <c r="BO1085" s="180"/>
      <c r="BP1085" s="180"/>
      <c r="BQ1085" s="180"/>
      <c r="BR1085" s="180"/>
      <c r="BS1085" s="180"/>
      <c r="BT1085" s="181"/>
      <c r="BU1085" s="182"/>
      <c r="BV1085" s="183"/>
      <c r="BW1085" s="179"/>
    </row>
    <row r="1086" spans="2:75" customFormat="1" ht="18.75">
      <c r="B1086" s="330" t="s">
        <v>174</v>
      </c>
      <c r="C1086" s="331">
        <v>29298540000185</v>
      </c>
      <c r="D1086" s="332" t="s">
        <v>13</v>
      </c>
      <c r="E1086" s="332" t="s">
        <v>615</v>
      </c>
      <c r="F1086" s="332" t="s">
        <v>619</v>
      </c>
      <c r="G1086" s="333" t="s">
        <v>34</v>
      </c>
      <c r="H1086" s="333" t="s">
        <v>865</v>
      </c>
      <c r="I1086" s="333" t="s">
        <v>34</v>
      </c>
      <c r="J1086" s="333" t="s">
        <v>1418</v>
      </c>
      <c r="K1086" s="334" t="s">
        <v>48</v>
      </c>
      <c r="L1086" s="335" t="s">
        <v>1418</v>
      </c>
      <c r="M1086" s="335" t="s">
        <v>34</v>
      </c>
      <c r="N1086" s="334">
        <v>464597</v>
      </c>
      <c r="O1086" s="334" t="s">
        <v>1321</v>
      </c>
      <c r="P1086" s="338">
        <v>43162</v>
      </c>
      <c r="Q1086" s="339">
        <v>98.607653319999997</v>
      </c>
      <c r="R1086" s="339">
        <v>109.88189035439999</v>
      </c>
      <c r="S1086" s="334">
        <v>33</v>
      </c>
      <c r="T1086" s="336">
        <v>0.12399534332603612</v>
      </c>
      <c r="U1086" s="647">
        <v>1.2126787286107779</v>
      </c>
      <c r="V1086" s="336">
        <v>0.14337951617301758</v>
      </c>
      <c r="W1086" s="647">
        <v>1.233887672413007</v>
      </c>
      <c r="X1086" s="336">
        <v>0.13956287647397092</v>
      </c>
      <c r="Y1086" s="647">
        <v>0.90546358807097538</v>
      </c>
      <c r="Z1086" s="336">
        <v>0.23866713810018569</v>
      </c>
      <c r="AA1086" s="647">
        <v>1.2507007432245509</v>
      </c>
      <c r="AB1086" s="336">
        <v>5.6163408554575266E-2</v>
      </c>
      <c r="AC1086" s="340">
        <v>0.48391085023882702</v>
      </c>
      <c r="AD1086" s="813">
        <v>29054797000191</v>
      </c>
      <c r="AE1086" s="337" t="s">
        <v>1773</v>
      </c>
      <c r="AF1086" s="787" t="s">
        <v>1736</v>
      </c>
      <c r="AG1086" s="341" t="s">
        <v>1437</v>
      </c>
      <c r="AH1086" s="341" t="s">
        <v>1742</v>
      </c>
      <c r="AI1086" s="341">
        <v>1000</v>
      </c>
      <c r="AJ1086" s="341">
        <v>1</v>
      </c>
      <c r="AK1086" s="341">
        <v>1000</v>
      </c>
      <c r="AL1086" s="336">
        <v>0.02</v>
      </c>
      <c r="AM1086" s="336">
        <v>0.2</v>
      </c>
      <c r="AN1086" s="647" t="s">
        <v>64</v>
      </c>
      <c r="AO1086" s="334" t="s">
        <v>1324</v>
      </c>
      <c r="AP1086" s="337" t="s">
        <v>1757</v>
      </c>
      <c r="AQ1086" s="343" t="s">
        <v>664</v>
      </c>
      <c r="AR1086" s="336">
        <v>6.6666666666666697E-3</v>
      </c>
      <c r="AS1086" s="336">
        <v>6.6666666666666697E-3</v>
      </c>
      <c r="AT1086" s="336" t="s">
        <v>1418</v>
      </c>
      <c r="AX1086" s="192"/>
      <c r="AY1086" s="178"/>
      <c r="AZ1086" s="178"/>
      <c r="BA1086" s="178"/>
      <c r="BB1086" s="794"/>
      <c r="BC1086" s="178"/>
      <c r="BD1086" s="178"/>
      <c r="BE1086" s="178"/>
      <c r="BF1086" s="178"/>
      <c r="BG1086" s="794"/>
      <c r="BH1086" s="180"/>
      <c r="BI1086" s="193"/>
      <c r="BJ1086" s="193"/>
      <c r="BK1086" s="193"/>
      <c r="BL1086" s="180"/>
      <c r="BM1086" s="180"/>
      <c r="BN1086" s="180"/>
      <c r="BO1086" s="180"/>
      <c r="BP1086" s="180"/>
      <c r="BQ1086" s="180"/>
      <c r="BR1086" s="180"/>
      <c r="BS1086" s="180"/>
      <c r="BT1086" s="181"/>
      <c r="BU1086" s="182"/>
      <c r="BV1086" s="183"/>
      <c r="BW1086" s="179"/>
    </row>
    <row r="1087" spans="2:75" customFormat="1" ht="18.75">
      <c r="B1087" s="330" t="s">
        <v>930</v>
      </c>
      <c r="C1087" s="331">
        <v>27751295000194</v>
      </c>
      <c r="D1087" s="332" t="s">
        <v>13</v>
      </c>
      <c r="E1087" s="332" t="s">
        <v>615</v>
      </c>
      <c r="F1087" s="332" t="s">
        <v>619</v>
      </c>
      <c r="G1087" s="333" t="s">
        <v>34</v>
      </c>
      <c r="H1087" s="333" t="s">
        <v>1338</v>
      </c>
      <c r="I1087" s="333" t="s">
        <v>34</v>
      </c>
      <c r="J1087" s="333" t="s">
        <v>700</v>
      </c>
      <c r="K1087" s="334" t="s">
        <v>48</v>
      </c>
      <c r="L1087" s="335" t="s">
        <v>1418</v>
      </c>
      <c r="M1087" s="335" t="s">
        <v>34</v>
      </c>
      <c r="N1087" s="334">
        <v>448168</v>
      </c>
      <c r="O1087" s="334" t="s">
        <v>1321</v>
      </c>
      <c r="P1087" s="338">
        <v>42957</v>
      </c>
      <c r="Q1087" s="339">
        <v>4.8213876400000002</v>
      </c>
      <c r="R1087" s="339">
        <v>4.8379334605179283</v>
      </c>
      <c r="S1087" s="334">
        <v>33</v>
      </c>
      <c r="T1087" s="336">
        <v>0.34951923114716954</v>
      </c>
      <c r="U1087" s="647">
        <v>3.418310119421772</v>
      </c>
      <c r="V1087" s="336">
        <v>0.56379772154288421</v>
      </c>
      <c r="W1087" s="647">
        <v>4.8518998871975692</v>
      </c>
      <c r="X1087" s="336">
        <v>0.70774082453300524</v>
      </c>
      <c r="Y1087" s="647">
        <v>4.5917192493913932</v>
      </c>
      <c r="Z1087" s="336">
        <v>0.13451050803969111</v>
      </c>
      <c r="AA1087" s="647">
        <v>0.70488293325968665</v>
      </c>
      <c r="AB1087" s="336">
        <v>0.22726351667997777</v>
      </c>
      <c r="AC1087" s="340">
        <v>1.969503485181507</v>
      </c>
      <c r="AD1087" s="813">
        <v>19628666000117</v>
      </c>
      <c r="AE1087" s="337" t="s">
        <v>1808</v>
      </c>
      <c r="AF1087" s="787" t="s">
        <v>1755</v>
      </c>
      <c r="AG1087" s="341" t="s">
        <v>1436</v>
      </c>
      <c r="AH1087" s="341" t="s">
        <v>1742</v>
      </c>
      <c r="AI1087" s="341">
        <v>5000</v>
      </c>
      <c r="AJ1087" s="341">
        <v>5000</v>
      </c>
      <c r="AK1087" s="341">
        <v>5000</v>
      </c>
      <c r="AL1087" s="336">
        <v>0</v>
      </c>
      <c r="AM1087" s="336">
        <v>0</v>
      </c>
      <c r="AN1087" s="647" t="s">
        <v>34</v>
      </c>
      <c r="AO1087" s="334" t="s">
        <v>1324</v>
      </c>
      <c r="AP1087" s="337" t="s">
        <v>1757</v>
      </c>
      <c r="AQ1087" s="343" t="s">
        <v>668</v>
      </c>
      <c r="AR1087" s="336">
        <v>4.1999999999999997E-3</v>
      </c>
      <c r="AS1087" s="336">
        <v>4.1999999999999997E-3</v>
      </c>
      <c r="AT1087" s="336" t="s">
        <v>1418</v>
      </c>
      <c r="AX1087" s="192"/>
      <c r="AY1087" s="178"/>
      <c r="AZ1087" s="178"/>
      <c r="BA1087" s="178"/>
      <c r="BB1087" s="794"/>
      <c r="BC1087" s="178"/>
      <c r="BD1087" s="178"/>
      <c r="BE1087" s="178"/>
      <c r="BF1087" s="178"/>
      <c r="BG1087" s="794"/>
      <c r="BH1087" s="180"/>
      <c r="BI1087" s="193"/>
      <c r="BJ1087" s="193"/>
      <c r="BK1087" s="193"/>
      <c r="BL1087" s="180"/>
      <c r="BM1087" s="180"/>
      <c r="BN1087" s="180"/>
      <c r="BO1087" s="180"/>
      <c r="BP1087" s="180"/>
      <c r="BQ1087" s="180"/>
      <c r="BR1087" s="180"/>
      <c r="BS1087" s="180"/>
      <c r="BT1087" s="181"/>
      <c r="BU1087" s="182"/>
      <c r="BV1087" s="183"/>
      <c r="BW1087" s="179"/>
    </row>
    <row r="1088" spans="2:75" customFormat="1" ht="18.75">
      <c r="B1088" s="330" t="s">
        <v>931</v>
      </c>
      <c r="C1088" s="331">
        <v>19628666000117</v>
      </c>
      <c r="D1088" s="332" t="s">
        <v>13</v>
      </c>
      <c r="E1088" s="332" t="s">
        <v>615</v>
      </c>
      <c r="F1088" s="332" t="s">
        <v>619</v>
      </c>
      <c r="G1088" s="333" t="s">
        <v>34</v>
      </c>
      <c r="H1088" s="333" t="s">
        <v>1338</v>
      </c>
      <c r="I1088" s="333" t="s">
        <v>34</v>
      </c>
      <c r="J1088" s="333" t="s">
        <v>700</v>
      </c>
      <c r="K1088" s="334" t="s">
        <v>48</v>
      </c>
      <c r="L1088" s="335" t="s">
        <v>1418</v>
      </c>
      <c r="M1088" s="335" t="s">
        <v>34</v>
      </c>
      <c r="N1088" s="334">
        <v>370126</v>
      </c>
      <c r="O1088" s="334" t="s">
        <v>1321</v>
      </c>
      <c r="P1088" s="338">
        <v>41745</v>
      </c>
      <c r="Q1088" s="339">
        <v>185.97103100000001</v>
      </c>
      <c r="R1088" s="339">
        <v>215.49628451792833</v>
      </c>
      <c r="S1088" s="334">
        <v>33</v>
      </c>
      <c r="T1088" s="336">
        <v>0.35393708221939613</v>
      </c>
      <c r="U1088" s="647">
        <v>3.4615168550761308</v>
      </c>
      <c r="V1088" s="336">
        <v>0.57295744741575039</v>
      </c>
      <c r="W1088" s="647">
        <v>4.9307261598680237</v>
      </c>
      <c r="X1088" s="336">
        <v>0.72409323924059876</v>
      </c>
      <c r="Y1088" s="647">
        <v>4.697811331102848</v>
      </c>
      <c r="Z1088" s="336">
        <v>0.13589763110984099</v>
      </c>
      <c r="AA1088" s="647">
        <v>0.71215195181242985</v>
      </c>
      <c r="AB1088" s="336">
        <v>0.23131466090889435</v>
      </c>
      <c r="AC1088" s="340">
        <v>1.9746090119578974</v>
      </c>
      <c r="AD1088" s="813">
        <v>19770499000144</v>
      </c>
      <c r="AE1088" s="337" t="s">
        <v>1907</v>
      </c>
      <c r="AF1088" s="787" t="s">
        <v>1755</v>
      </c>
      <c r="AG1088" s="341" t="s">
        <v>1436</v>
      </c>
      <c r="AH1088" s="341" t="s">
        <v>1742</v>
      </c>
      <c r="AI1088" s="341">
        <v>5000</v>
      </c>
      <c r="AJ1088" s="341">
        <v>1000</v>
      </c>
      <c r="AK1088" s="341">
        <v>5000</v>
      </c>
      <c r="AL1088" s="336">
        <v>0.02</v>
      </c>
      <c r="AM1088" s="336">
        <v>0.2</v>
      </c>
      <c r="AN1088" s="647" t="s">
        <v>34</v>
      </c>
      <c r="AO1088" s="334" t="s">
        <v>1324</v>
      </c>
      <c r="AP1088" s="337" t="s">
        <v>1757</v>
      </c>
      <c r="AQ1088" s="343" t="s">
        <v>674</v>
      </c>
      <c r="AR1088" s="336">
        <v>4.1999999999999997E-3</v>
      </c>
      <c r="AS1088" s="336">
        <v>4.1999999999999997E-3</v>
      </c>
      <c r="AT1088" s="336" t="s">
        <v>1418</v>
      </c>
      <c r="AX1088" s="192"/>
      <c r="AY1088" s="178"/>
      <c r="AZ1088" s="178"/>
      <c r="BA1088" s="178"/>
      <c r="BB1088" s="794"/>
      <c r="BC1088" s="178"/>
      <c r="BD1088" s="178"/>
      <c r="BE1088" s="178"/>
      <c r="BF1088" s="178"/>
      <c r="BG1088" s="794"/>
      <c r="BH1088" s="180"/>
      <c r="BI1088" s="193"/>
      <c r="BJ1088" s="193"/>
      <c r="BK1088" s="193"/>
      <c r="BL1088" s="180"/>
      <c r="BM1088" s="180"/>
      <c r="BN1088" s="180"/>
      <c r="BO1088" s="180"/>
      <c r="BP1088" s="180"/>
      <c r="BQ1088" s="180"/>
      <c r="BR1088" s="180"/>
      <c r="BS1088" s="180"/>
      <c r="BT1088" s="181"/>
      <c r="BU1088" s="182"/>
      <c r="BV1088" s="183"/>
      <c r="BW1088" s="179"/>
    </row>
    <row r="1089" spans="2:75" customFormat="1" ht="18.75">
      <c r="B1089" s="330" t="s">
        <v>1638</v>
      </c>
      <c r="C1089" s="331">
        <v>31006657000190</v>
      </c>
      <c r="D1089" s="332" t="s">
        <v>13</v>
      </c>
      <c r="E1089" s="332" t="s">
        <v>615</v>
      </c>
      <c r="F1089" s="332" t="s">
        <v>619</v>
      </c>
      <c r="G1089" s="333" t="s">
        <v>34</v>
      </c>
      <c r="H1089" s="333" t="s">
        <v>1338</v>
      </c>
      <c r="I1089" s="333" t="s">
        <v>34</v>
      </c>
      <c r="J1089" s="333" t="s">
        <v>700</v>
      </c>
      <c r="K1089" s="334" t="s">
        <v>48</v>
      </c>
      <c r="L1089" s="335" t="s">
        <v>1418</v>
      </c>
      <c r="M1089" s="335" t="s">
        <v>1418</v>
      </c>
      <c r="N1089" s="334">
        <v>484751</v>
      </c>
      <c r="O1089" s="334" t="s">
        <v>1321</v>
      </c>
      <c r="P1089" s="338">
        <v>43475</v>
      </c>
      <c r="Q1089" s="339">
        <v>21.939675250000001</v>
      </c>
      <c r="R1089" s="339">
        <v>26.239700736733067</v>
      </c>
      <c r="S1089" s="334">
        <v>33</v>
      </c>
      <c r="T1089" s="336">
        <v>0.34900669251863392</v>
      </c>
      <c r="U1089" s="647">
        <v>3.4132974739808688</v>
      </c>
      <c r="V1089" s="336">
        <v>0.5645527992339785</v>
      </c>
      <c r="W1089" s="647">
        <v>4.8583978938837618</v>
      </c>
      <c r="X1089" s="336">
        <v>0.71109276692100587</v>
      </c>
      <c r="Y1089" s="647">
        <v>4.6134661627420384</v>
      </c>
      <c r="Z1089" s="336">
        <v>0.13979987859271836</v>
      </c>
      <c r="AA1089" s="647">
        <v>0.73260111739898892</v>
      </c>
      <c r="AB1089" s="336">
        <v>0.22923237515448616</v>
      </c>
      <c r="AC1089" s="340">
        <v>1.9558815178037545</v>
      </c>
      <c r="AD1089" s="813">
        <v>19628666000117</v>
      </c>
      <c r="AE1089" s="337" t="s">
        <v>1824</v>
      </c>
      <c r="AF1089" s="787" t="s">
        <v>1825</v>
      </c>
      <c r="AG1089" s="341" t="s">
        <v>1440</v>
      </c>
      <c r="AH1089" s="341" t="s">
        <v>1742</v>
      </c>
      <c r="AI1089" s="341">
        <v>10000</v>
      </c>
      <c r="AJ1089" s="341">
        <v>5000</v>
      </c>
      <c r="AK1089" s="341">
        <v>5000</v>
      </c>
      <c r="AL1089" s="336">
        <v>2.5000000000000001E-2</v>
      </c>
      <c r="AM1089" s="336">
        <v>0</v>
      </c>
      <c r="AN1089" s="647" t="s">
        <v>64</v>
      </c>
      <c r="AO1089" s="334" t="s">
        <v>1324</v>
      </c>
      <c r="AP1089" s="337" t="s">
        <v>1757</v>
      </c>
      <c r="AQ1089" s="343" t="s">
        <v>668</v>
      </c>
      <c r="AR1089" s="336">
        <v>0</v>
      </c>
      <c r="AS1089" s="336">
        <v>0</v>
      </c>
      <c r="AT1089" s="336" t="s">
        <v>1418</v>
      </c>
      <c r="AX1089" s="192"/>
      <c r="AY1089" s="178"/>
      <c r="AZ1089" s="178"/>
      <c r="BA1089" s="178"/>
      <c r="BB1089" s="794"/>
      <c r="BC1089" s="178"/>
      <c r="BD1089" s="178"/>
      <c r="BE1089" s="178"/>
      <c r="BF1089" s="178"/>
      <c r="BG1089" s="794"/>
      <c r="BH1089" s="180"/>
      <c r="BI1089" s="193"/>
      <c r="BJ1089" s="193"/>
      <c r="BK1089" s="193"/>
      <c r="BL1089" s="180"/>
      <c r="BM1089" s="180"/>
      <c r="BN1089" s="180"/>
      <c r="BO1089" s="180"/>
      <c r="BP1089" s="180"/>
      <c r="BQ1089" s="180"/>
      <c r="BR1089" s="180"/>
      <c r="BS1089" s="180"/>
      <c r="BT1089" s="181"/>
      <c r="BU1089" s="182"/>
      <c r="BV1089" s="183"/>
      <c r="BW1089" s="179"/>
    </row>
    <row r="1090" spans="2:75" customFormat="1" ht="18.75">
      <c r="B1090" s="330" t="s">
        <v>1163</v>
      </c>
      <c r="C1090" s="331">
        <v>38971869000156</v>
      </c>
      <c r="D1090" s="332" t="s">
        <v>13</v>
      </c>
      <c r="E1090" s="332" t="s">
        <v>615</v>
      </c>
      <c r="F1090" s="332" t="s">
        <v>619</v>
      </c>
      <c r="G1090" s="333" t="s">
        <v>34</v>
      </c>
      <c r="H1090" s="333" t="s">
        <v>1338</v>
      </c>
      <c r="I1090" s="333" t="s">
        <v>34</v>
      </c>
      <c r="J1090" s="333" t="s">
        <v>611</v>
      </c>
      <c r="K1090" s="334" t="s">
        <v>48</v>
      </c>
      <c r="L1090" s="335" t="s">
        <v>1418</v>
      </c>
      <c r="M1090" s="335" t="s">
        <v>1415</v>
      </c>
      <c r="N1090" s="334">
        <v>558524</v>
      </c>
      <c r="O1090" s="334" t="s">
        <v>1321</v>
      </c>
      <c r="P1090" s="338">
        <v>44115</v>
      </c>
      <c r="Q1090" s="339">
        <v>12.12920467</v>
      </c>
      <c r="R1090" s="339">
        <v>23.544473194462174</v>
      </c>
      <c r="S1090" s="334">
        <v>33</v>
      </c>
      <c r="T1090" s="336">
        <v>9.1427065536624941E-2</v>
      </c>
      <c r="U1090" s="647">
        <v>0.89415985005211196</v>
      </c>
      <c r="V1090" s="336">
        <v>0.1709290373324075</v>
      </c>
      <c r="W1090" s="647">
        <v>1.470971849056711</v>
      </c>
      <c r="X1090" s="336">
        <v>0.23587319428440834</v>
      </c>
      <c r="Y1090" s="647">
        <v>1.5303108836851411</v>
      </c>
      <c r="Z1090" s="336"/>
      <c r="AA1090" s="647"/>
      <c r="AB1090" s="336">
        <v>7.2737611183810377E-2</v>
      </c>
      <c r="AC1090" s="340">
        <v>0.75239759808782491</v>
      </c>
      <c r="AD1090" s="813">
        <v>38537672000103</v>
      </c>
      <c r="AE1090" s="337" t="s">
        <v>1902</v>
      </c>
      <c r="AF1090" s="787" t="s">
        <v>1755</v>
      </c>
      <c r="AG1090" s="341" t="s">
        <v>1436</v>
      </c>
      <c r="AH1090" s="341" t="s">
        <v>1737</v>
      </c>
      <c r="AI1090" s="341">
        <v>500</v>
      </c>
      <c r="AJ1090" s="341">
        <v>100</v>
      </c>
      <c r="AK1090" s="341">
        <v>100</v>
      </c>
      <c r="AL1090" s="336">
        <v>1.7000000000000001E-2</v>
      </c>
      <c r="AM1090" s="336">
        <v>0.2</v>
      </c>
      <c r="AN1090" s="647" t="s">
        <v>34</v>
      </c>
      <c r="AO1090" s="334" t="s">
        <v>1324</v>
      </c>
      <c r="AP1090" s="337" t="s">
        <v>1757</v>
      </c>
      <c r="AQ1090" s="343" t="s">
        <v>668</v>
      </c>
      <c r="AR1090" s="336">
        <v>0</v>
      </c>
      <c r="AS1090" s="336">
        <v>0</v>
      </c>
      <c r="AT1090" s="336" t="s">
        <v>1418</v>
      </c>
      <c r="AX1090" s="192"/>
      <c r="AY1090" s="178"/>
      <c r="AZ1090" s="178"/>
      <c r="BA1090" s="178"/>
      <c r="BB1090" s="794"/>
      <c r="BC1090" s="178"/>
      <c r="BD1090" s="178"/>
      <c r="BE1090" s="178"/>
      <c r="BF1090" s="178"/>
      <c r="BG1090" s="794"/>
      <c r="BH1090" s="180"/>
      <c r="BI1090" s="193"/>
      <c r="BJ1090" s="193"/>
      <c r="BK1090" s="193"/>
      <c r="BL1090" s="180"/>
      <c r="BM1090" s="180"/>
      <c r="BN1090" s="180"/>
      <c r="BO1090" s="180"/>
      <c r="BP1090" s="180"/>
      <c r="BQ1090" s="180"/>
      <c r="BR1090" s="180"/>
      <c r="BS1090" s="180"/>
      <c r="BT1090" s="181"/>
      <c r="BU1090" s="182"/>
      <c r="BV1090" s="183"/>
      <c r="BW1090" s="179"/>
    </row>
    <row r="1091" spans="2:75" customFormat="1" ht="18.75">
      <c r="B1091" s="330" t="s">
        <v>210</v>
      </c>
      <c r="C1091" s="331">
        <v>31440882000130</v>
      </c>
      <c r="D1091" s="332" t="s">
        <v>13</v>
      </c>
      <c r="E1091" s="332" t="s">
        <v>616</v>
      </c>
      <c r="F1091" s="332" t="s">
        <v>610</v>
      </c>
      <c r="G1091" s="333" t="s">
        <v>34</v>
      </c>
      <c r="H1091" s="333" t="s">
        <v>1337</v>
      </c>
      <c r="I1091" s="333" t="s">
        <v>34</v>
      </c>
      <c r="J1091" s="333" t="s">
        <v>611</v>
      </c>
      <c r="K1091" s="334" t="s">
        <v>48</v>
      </c>
      <c r="L1091" s="335" t="s">
        <v>1418</v>
      </c>
      <c r="M1091" s="335" t="s">
        <v>34</v>
      </c>
      <c r="N1091" s="334">
        <v>478385</v>
      </c>
      <c r="O1091" s="334" t="s">
        <v>1321</v>
      </c>
      <c r="P1091" s="338">
        <v>43407</v>
      </c>
      <c r="Q1091" s="339">
        <v>113.57704067</v>
      </c>
      <c r="R1091" s="339">
        <v>144.06032183775105</v>
      </c>
      <c r="S1091" s="334">
        <v>33</v>
      </c>
      <c r="T1091" s="336">
        <v>9.6149824416026819E-2</v>
      </c>
      <c r="U1091" s="647">
        <v>0.94034859456285647</v>
      </c>
      <c r="V1091" s="336">
        <v>9.3361431111908644E-2</v>
      </c>
      <c r="W1091" s="647">
        <v>0.80344474582275882</v>
      </c>
      <c r="X1091" s="336">
        <v>0.18929035418574203</v>
      </c>
      <c r="Y1091" s="647">
        <v>1.22808821098076</v>
      </c>
      <c r="Z1091" s="336">
        <v>0.22817261012334256</v>
      </c>
      <c r="AA1091" s="647">
        <v>1.1957056817137415</v>
      </c>
      <c r="AB1091" s="336">
        <v>3.5964379357356788E-2</v>
      </c>
      <c r="AC1091" s="340">
        <v>-0.6350728883211415</v>
      </c>
      <c r="AD1091" s="813">
        <v>0</v>
      </c>
      <c r="AE1091" s="337" t="s">
        <v>1886</v>
      </c>
      <c r="AF1091" s="787" t="s">
        <v>1736</v>
      </c>
      <c r="AG1091" s="341" t="s">
        <v>1437</v>
      </c>
      <c r="AH1091" s="341" t="s">
        <v>1742</v>
      </c>
      <c r="AI1091" s="341">
        <v>50000</v>
      </c>
      <c r="AJ1091" s="341">
        <v>20000</v>
      </c>
      <c r="AK1091" s="341">
        <v>20000</v>
      </c>
      <c r="AL1091" s="336">
        <v>0.02</v>
      </c>
      <c r="AM1091" s="336">
        <v>0.2</v>
      </c>
      <c r="AN1091" s="647" t="s">
        <v>64</v>
      </c>
      <c r="AO1091" s="334" t="s">
        <v>1324</v>
      </c>
      <c r="AP1091" s="337" t="s">
        <v>1757</v>
      </c>
      <c r="AQ1091" s="343" t="s">
        <v>668</v>
      </c>
      <c r="AR1091" s="336">
        <v>5.4000000000000003E-3</v>
      </c>
      <c r="AS1091" s="336">
        <v>5.4000000000000003E-3</v>
      </c>
      <c r="AT1091" s="336" t="s">
        <v>1418</v>
      </c>
      <c r="AX1091" s="192"/>
      <c r="AY1091" s="178"/>
      <c r="AZ1091" s="178"/>
      <c r="BA1091" s="178"/>
      <c r="BB1091" s="794"/>
      <c r="BC1091" s="178"/>
      <c r="BD1091" s="178"/>
      <c r="BE1091" s="178"/>
      <c r="BF1091" s="178"/>
      <c r="BG1091" s="794"/>
      <c r="BH1091" s="180"/>
      <c r="BI1091" s="193"/>
      <c r="BJ1091" s="193"/>
      <c r="BK1091" s="193"/>
      <c r="BL1091" s="180"/>
      <c r="BM1091" s="180"/>
      <c r="BN1091" s="180"/>
      <c r="BO1091" s="180"/>
      <c r="BP1091" s="180"/>
      <c r="BQ1091" s="180"/>
      <c r="BR1091" s="180"/>
      <c r="BS1091" s="180"/>
      <c r="BT1091" s="181"/>
      <c r="BU1091" s="182"/>
      <c r="BV1091" s="183"/>
      <c r="BW1091" s="179"/>
    </row>
    <row r="1092" spans="2:75" customFormat="1" ht="18.75">
      <c r="B1092" s="330" t="s">
        <v>1491</v>
      </c>
      <c r="C1092" s="331">
        <v>32892827000143</v>
      </c>
      <c r="D1092" s="332" t="s">
        <v>14</v>
      </c>
      <c r="E1092" s="332" t="s">
        <v>614</v>
      </c>
      <c r="F1092" s="332" t="s">
        <v>689</v>
      </c>
      <c r="G1092" s="333" t="s">
        <v>1418</v>
      </c>
      <c r="H1092" s="333" t="s">
        <v>865</v>
      </c>
      <c r="I1092" s="333" t="s">
        <v>34</v>
      </c>
      <c r="J1092" s="333" t="s">
        <v>608</v>
      </c>
      <c r="K1092" s="334" t="s">
        <v>48</v>
      </c>
      <c r="L1092" s="335" t="s">
        <v>1418</v>
      </c>
      <c r="M1092" s="335" t="s">
        <v>1418</v>
      </c>
      <c r="N1092" s="334">
        <v>499943</v>
      </c>
      <c r="O1092" s="334" t="s">
        <v>1321</v>
      </c>
      <c r="P1092" s="338">
        <v>43645</v>
      </c>
      <c r="Q1092" s="339">
        <v>331.21711418000001</v>
      </c>
      <c r="R1092" s="339">
        <v>306.03086045291997</v>
      </c>
      <c r="S1092" s="334">
        <v>33</v>
      </c>
      <c r="T1092" s="336">
        <v>0.18050291487163084</v>
      </c>
      <c r="U1092" s="647">
        <v>1.765324724667354</v>
      </c>
      <c r="V1092" s="336">
        <v>0.25635082679531673</v>
      </c>
      <c r="W1092" s="647">
        <v>2.2060900569222937</v>
      </c>
      <c r="X1092" s="336">
        <v>0.4844380600745597</v>
      </c>
      <c r="Y1092" s="647">
        <v>3.142963481087766</v>
      </c>
      <c r="Z1092" s="336">
        <v>0.59112237707107851</v>
      </c>
      <c r="AA1092" s="647">
        <v>3.0976916312170166</v>
      </c>
      <c r="AB1092" s="336">
        <v>0.16218802733274881</v>
      </c>
      <c r="AC1092" s="340">
        <v>0.86411676443120211</v>
      </c>
      <c r="AD1092" s="813">
        <v>32071783000190</v>
      </c>
      <c r="AE1092" s="337" t="s">
        <v>1891</v>
      </c>
      <c r="AF1092" s="787" t="s">
        <v>1736</v>
      </c>
      <c r="AG1092" s="341" t="s">
        <v>1437</v>
      </c>
      <c r="AH1092" s="341" t="s">
        <v>1737</v>
      </c>
      <c r="AI1092" s="341">
        <v>5000</v>
      </c>
      <c r="AJ1092" s="341">
        <v>1000</v>
      </c>
      <c r="AK1092" s="341">
        <v>3000</v>
      </c>
      <c r="AL1092" s="336">
        <v>1.9E-2</v>
      </c>
      <c r="AM1092" s="336">
        <v>0.2</v>
      </c>
      <c r="AN1092" s="647" t="s">
        <v>34</v>
      </c>
      <c r="AO1092" s="334" t="s">
        <v>1324</v>
      </c>
      <c r="AP1092" s="337" t="s">
        <v>1739</v>
      </c>
      <c r="AQ1092" s="343" t="s">
        <v>659</v>
      </c>
      <c r="AR1092" s="336">
        <v>0</v>
      </c>
      <c r="AS1092" s="336">
        <v>0</v>
      </c>
      <c r="AT1092" s="336" t="s">
        <v>1418</v>
      </c>
      <c r="AX1092" s="192"/>
      <c r="AY1092" s="178"/>
      <c r="AZ1092" s="178"/>
      <c r="BA1092" s="178"/>
      <c r="BB1092" s="794"/>
      <c r="BC1092" s="178"/>
      <c r="BD1092" s="178"/>
      <c r="BE1092" s="178"/>
      <c r="BF1092" s="178"/>
      <c r="BG1092" s="794"/>
      <c r="BH1092" s="180"/>
      <c r="BI1092" s="193"/>
      <c r="BJ1092" s="193"/>
      <c r="BK1092" s="193"/>
      <c r="BL1092" s="180"/>
      <c r="BM1092" s="180"/>
      <c r="BN1092" s="180"/>
      <c r="BO1092" s="180"/>
      <c r="BP1092" s="180"/>
      <c r="BQ1092" s="180"/>
      <c r="BR1092" s="180"/>
      <c r="BS1092" s="180"/>
      <c r="BT1092" s="181"/>
      <c r="BU1092" s="182"/>
      <c r="BV1092" s="183"/>
      <c r="BW1092" s="179"/>
    </row>
    <row r="1093" spans="2:75" customFormat="1" ht="18.75">
      <c r="B1093" s="330" t="s">
        <v>805</v>
      </c>
      <c r="C1093" s="331">
        <v>38068882000108</v>
      </c>
      <c r="D1093" s="332" t="s">
        <v>14</v>
      </c>
      <c r="E1093" s="332" t="s">
        <v>607</v>
      </c>
      <c r="F1093" s="332" t="s">
        <v>1418</v>
      </c>
      <c r="G1093" s="333" t="s">
        <v>1418</v>
      </c>
      <c r="H1093" s="333" t="s">
        <v>34</v>
      </c>
      <c r="I1093" s="333" t="s">
        <v>34</v>
      </c>
      <c r="J1093" s="333" t="s">
        <v>611</v>
      </c>
      <c r="K1093" s="334" t="s">
        <v>1418</v>
      </c>
      <c r="L1093" s="335" t="s">
        <v>1418</v>
      </c>
      <c r="M1093" s="335" t="s">
        <v>34</v>
      </c>
      <c r="N1093" s="334">
        <v>559741</v>
      </c>
      <c r="O1093" s="334" t="s">
        <v>1321</v>
      </c>
      <c r="P1093" s="338">
        <v>44104</v>
      </c>
      <c r="Q1093" s="339">
        <v>9.0990515799999994</v>
      </c>
      <c r="R1093" s="339">
        <v>11.588620806265061</v>
      </c>
      <c r="S1093" s="334">
        <v>34</v>
      </c>
      <c r="T1093" s="336">
        <v>-0.29429588529384387</v>
      </c>
      <c r="U1093" s="647">
        <v>-2.8782238948693175</v>
      </c>
      <c r="V1093" s="336">
        <v>-0.30329714024683907</v>
      </c>
      <c r="W1093" s="647">
        <v>-2.6100980978140611</v>
      </c>
      <c r="X1093" s="336">
        <v>-0.18360188668351329</v>
      </c>
      <c r="Y1093" s="647">
        <v>-1.1911822634585778</v>
      </c>
      <c r="Z1093" s="336"/>
      <c r="AA1093" s="647"/>
      <c r="AB1093" s="336">
        <v>0.22881732257119186</v>
      </c>
      <c r="AC1093" s="340">
        <v>-1.8333339841584024</v>
      </c>
      <c r="AD1093" s="813">
        <v>38090006000170</v>
      </c>
      <c r="AE1093" s="337" t="s">
        <v>2043</v>
      </c>
      <c r="AF1093" s="787" t="s">
        <v>1778</v>
      </c>
      <c r="AG1093" s="341" t="s">
        <v>59</v>
      </c>
      <c r="AH1093" s="341" t="s">
        <v>1737</v>
      </c>
      <c r="AI1093" s="341">
        <v>5000</v>
      </c>
      <c r="AJ1093" s="341">
        <v>1000</v>
      </c>
      <c r="AK1093" s="341">
        <v>5000</v>
      </c>
      <c r="AL1093" s="336">
        <v>0</v>
      </c>
      <c r="AM1093" s="336">
        <v>0</v>
      </c>
      <c r="AN1093" s="647" t="s">
        <v>666</v>
      </c>
      <c r="AO1093" s="334" t="s">
        <v>1324</v>
      </c>
      <c r="AP1093" s="337" t="s">
        <v>1739</v>
      </c>
      <c r="AQ1093" s="343" t="s">
        <v>687</v>
      </c>
      <c r="AR1093" s="336">
        <v>4.7999999999999996E-3</v>
      </c>
      <c r="AS1093" s="336">
        <v>4.7999999999999996E-3</v>
      </c>
      <c r="AT1093" s="336" t="s">
        <v>1418</v>
      </c>
      <c r="AX1093" s="192"/>
      <c r="AY1093" s="178"/>
      <c r="AZ1093" s="178"/>
      <c r="BA1093" s="178"/>
      <c r="BB1093" s="794"/>
      <c r="BC1093" s="178"/>
      <c r="BD1093" s="178"/>
      <c r="BE1093" s="178"/>
      <c r="BF1093" s="178"/>
      <c r="BG1093" s="794"/>
      <c r="BH1093" s="180"/>
      <c r="BI1093" s="193"/>
      <c r="BJ1093" s="193"/>
      <c r="BK1093" s="193"/>
      <c r="BL1093" s="180"/>
      <c r="BM1093" s="180"/>
      <c r="BN1093" s="180"/>
      <c r="BO1093" s="180"/>
      <c r="BP1093" s="180"/>
      <c r="BQ1093" s="180"/>
      <c r="BR1093" s="180"/>
      <c r="BS1093" s="180"/>
      <c r="BT1093" s="181"/>
      <c r="BU1093" s="182"/>
      <c r="BV1093" s="183"/>
      <c r="BW1093" s="179"/>
    </row>
    <row r="1094" spans="2:75" customFormat="1" ht="18.75">
      <c r="B1094" s="330" t="s">
        <v>962</v>
      </c>
      <c r="C1094" s="331">
        <v>32102192000133</v>
      </c>
      <c r="D1094" s="332" t="s">
        <v>14</v>
      </c>
      <c r="E1094" s="332" t="s">
        <v>607</v>
      </c>
      <c r="F1094" s="332" t="s">
        <v>1418</v>
      </c>
      <c r="G1094" s="333" t="s">
        <v>1418</v>
      </c>
      <c r="H1094" s="333" t="s">
        <v>34</v>
      </c>
      <c r="I1094" s="333" t="s">
        <v>34</v>
      </c>
      <c r="J1094" s="333" t="s">
        <v>611</v>
      </c>
      <c r="K1094" s="334" t="s">
        <v>48</v>
      </c>
      <c r="L1094" s="335" t="s">
        <v>1418</v>
      </c>
      <c r="M1094" s="335" t="s">
        <v>34</v>
      </c>
      <c r="N1094" s="334">
        <v>482641</v>
      </c>
      <c r="O1094" s="334" t="s">
        <v>1321</v>
      </c>
      <c r="P1094" s="338">
        <v>43447</v>
      </c>
      <c r="Q1094" s="339">
        <v>43.459700339999998</v>
      </c>
      <c r="R1094" s="339">
        <v>67.056094675303626</v>
      </c>
      <c r="S1094" s="334">
        <v>34</v>
      </c>
      <c r="T1094" s="336">
        <v>-0.12828364831210137</v>
      </c>
      <c r="U1094" s="647">
        <v>-1.2546184990804075</v>
      </c>
      <c r="V1094" s="336">
        <v>-0.11751402463471772</v>
      </c>
      <c r="W1094" s="647">
        <v>-1.0112958266468459</v>
      </c>
      <c r="X1094" s="336">
        <v>0.11398383964617853</v>
      </c>
      <c r="Y1094" s="647">
        <v>0.73951052769669934</v>
      </c>
      <c r="Z1094" s="336">
        <v>-3.0198655592182266E-2</v>
      </c>
      <c r="AA1094" s="647">
        <v>-0.15825170274455649</v>
      </c>
      <c r="AB1094" s="336">
        <v>0.19034272084281431</v>
      </c>
      <c r="AC1094" s="340">
        <v>-1.2278665398230975</v>
      </c>
      <c r="AD1094" s="813">
        <v>31533583000140</v>
      </c>
      <c r="AE1094" s="337" t="s">
        <v>1970</v>
      </c>
      <c r="AF1094" s="787" t="s">
        <v>1736</v>
      </c>
      <c r="AG1094" s="341" t="s">
        <v>1437</v>
      </c>
      <c r="AH1094" s="341" t="s">
        <v>1737</v>
      </c>
      <c r="AI1094" s="341">
        <v>1000</v>
      </c>
      <c r="AJ1094" s="341">
        <v>1000</v>
      </c>
      <c r="AK1094" s="341">
        <v>1000</v>
      </c>
      <c r="AL1094" s="336">
        <v>0.02</v>
      </c>
      <c r="AM1094" s="336">
        <v>0.2</v>
      </c>
      <c r="AN1094" s="647" t="s">
        <v>2147</v>
      </c>
      <c r="AO1094" s="334" t="s">
        <v>1324</v>
      </c>
      <c r="AP1094" s="337" t="s">
        <v>1739</v>
      </c>
      <c r="AQ1094" s="343" t="s">
        <v>687</v>
      </c>
      <c r="AR1094" s="336">
        <v>6.0000000000000001E-3</v>
      </c>
      <c r="AS1094" s="336">
        <v>6.0000000000000001E-3</v>
      </c>
      <c r="AT1094" s="336" t="s">
        <v>1418</v>
      </c>
      <c r="AX1094" s="192"/>
      <c r="AY1094" s="178"/>
      <c r="AZ1094" s="178"/>
      <c r="BA1094" s="178"/>
      <c r="BB1094" s="794"/>
      <c r="BC1094" s="178"/>
      <c r="BD1094" s="178"/>
      <c r="BE1094" s="178"/>
      <c r="BF1094" s="178"/>
      <c r="BG1094" s="794"/>
      <c r="BH1094" s="180"/>
      <c r="BI1094" s="193"/>
      <c r="BJ1094" s="193"/>
      <c r="BK1094" s="193"/>
      <c r="BL1094" s="180"/>
      <c r="BM1094" s="180"/>
      <c r="BN1094" s="180"/>
      <c r="BO1094" s="180"/>
      <c r="BP1094" s="180"/>
      <c r="BQ1094" s="180"/>
      <c r="BR1094" s="180"/>
      <c r="BS1094" s="180"/>
      <c r="BT1094" s="181"/>
      <c r="BU1094" s="182"/>
      <c r="BV1094" s="183"/>
      <c r="BW1094" s="179"/>
    </row>
    <row r="1095" spans="2:75" customFormat="1" ht="18.75">
      <c r="B1095" s="330" t="s">
        <v>963</v>
      </c>
      <c r="C1095" s="331">
        <v>28075532000107</v>
      </c>
      <c r="D1095" s="332" t="s">
        <v>14</v>
      </c>
      <c r="E1095" s="332" t="s">
        <v>607</v>
      </c>
      <c r="F1095" s="332" t="s">
        <v>1418</v>
      </c>
      <c r="G1095" s="333" t="s">
        <v>1418</v>
      </c>
      <c r="H1095" s="333" t="s">
        <v>34</v>
      </c>
      <c r="I1095" s="333" t="s">
        <v>34</v>
      </c>
      <c r="J1095" s="333" t="s">
        <v>611</v>
      </c>
      <c r="K1095" s="334" t="s">
        <v>49</v>
      </c>
      <c r="L1095" s="335" t="s">
        <v>1418</v>
      </c>
      <c r="M1095" s="335" t="s">
        <v>34</v>
      </c>
      <c r="N1095" s="334">
        <v>454117</v>
      </c>
      <c r="O1095" s="334" t="s">
        <v>1321</v>
      </c>
      <c r="P1095" s="338">
        <v>43013</v>
      </c>
      <c r="Q1095" s="339">
        <v>105.96391001000001</v>
      </c>
      <c r="R1095" s="339">
        <v>159.30020009463712</v>
      </c>
      <c r="S1095" s="334">
        <v>34</v>
      </c>
      <c r="T1095" s="336">
        <v>-0.28754773736114447</v>
      </c>
      <c r="U1095" s="647">
        <v>-2.8122267756550423</v>
      </c>
      <c r="V1095" s="336">
        <v>-0.29133419031218744</v>
      </c>
      <c r="W1095" s="647">
        <v>-2.5071479913828996</v>
      </c>
      <c r="X1095" s="336">
        <v>-7.0310809452938661E-2</v>
      </c>
      <c r="Y1095" s="647">
        <v>-0.45616627727865783</v>
      </c>
      <c r="Z1095" s="336">
        <v>0.15679130856506074</v>
      </c>
      <c r="AA1095" s="647">
        <v>0.82164225755769771</v>
      </c>
      <c r="AB1095" s="336">
        <v>0.23678953429920296</v>
      </c>
      <c r="AC1095" s="340">
        <v>-1.7210879902500051</v>
      </c>
      <c r="AD1095" s="813">
        <v>28075437000103</v>
      </c>
      <c r="AE1095" s="337" t="s">
        <v>1970</v>
      </c>
      <c r="AF1095" s="787" t="s">
        <v>1736</v>
      </c>
      <c r="AG1095" s="341" t="s">
        <v>1437</v>
      </c>
      <c r="AH1095" s="341" t="s">
        <v>1737</v>
      </c>
      <c r="AI1095" s="341">
        <v>1000</v>
      </c>
      <c r="AJ1095" s="341">
        <v>1000</v>
      </c>
      <c r="AK1095" s="341">
        <v>1000</v>
      </c>
      <c r="AL1095" s="336">
        <v>0.02</v>
      </c>
      <c r="AM1095" s="336">
        <v>0.2</v>
      </c>
      <c r="AN1095" s="647" t="s">
        <v>2147</v>
      </c>
      <c r="AO1095" s="334" t="s">
        <v>1324</v>
      </c>
      <c r="AP1095" s="337" t="s">
        <v>1739</v>
      </c>
      <c r="AQ1095" s="343" t="s">
        <v>687</v>
      </c>
      <c r="AR1095" s="336">
        <v>6.0000000000000001E-3</v>
      </c>
      <c r="AS1095" s="336">
        <v>6.0000000000000001E-3</v>
      </c>
      <c r="AT1095" s="336" t="s">
        <v>1418</v>
      </c>
      <c r="AX1095" s="192"/>
      <c r="AY1095" s="178"/>
      <c r="AZ1095" s="178"/>
      <c r="BA1095" s="178"/>
      <c r="BB1095" s="794"/>
      <c r="BC1095" s="178"/>
      <c r="BD1095" s="178"/>
      <c r="BE1095" s="178"/>
      <c r="BF1095" s="178"/>
      <c r="BG1095" s="794"/>
      <c r="BH1095" s="180"/>
      <c r="BI1095" s="193"/>
      <c r="BJ1095" s="193"/>
      <c r="BK1095" s="193"/>
      <c r="BL1095" s="180"/>
      <c r="BM1095" s="180"/>
      <c r="BN1095" s="180"/>
      <c r="BO1095" s="180"/>
      <c r="BP1095" s="180"/>
      <c r="BQ1095" s="180"/>
      <c r="BR1095" s="180"/>
      <c r="BS1095" s="180"/>
      <c r="BT1095" s="181"/>
      <c r="BU1095" s="182"/>
      <c r="BV1095" s="183"/>
      <c r="BW1095" s="179"/>
    </row>
    <row r="1096" spans="2:75" customFormat="1" ht="18.75">
      <c r="B1096" s="330" t="s">
        <v>1640</v>
      </c>
      <c r="C1096" s="331">
        <v>31659879000101</v>
      </c>
      <c r="D1096" s="332" t="s">
        <v>14</v>
      </c>
      <c r="E1096" s="332" t="s">
        <v>607</v>
      </c>
      <c r="F1096" s="332" t="s">
        <v>1418</v>
      </c>
      <c r="G1096" s="333" t="s">
        <v>1418</v>
      </c>
      <c r="H1096" s="333" t="s">
        <v>34</v>
      </c>
      <c r="I1096" s="333" t="s">
        <v>34</v>
      </c>
      <c r="J1096" s="333" t="s">
        <v>611</v>
      </c>
      <c r="K1096" s="334" t="s">
        <v>48</v>
      </c>
      <c r="L1096" s="335" t="s">
        <v>1418</v>
      </c>
      <c r="M1096" s="335" t="s">
        <v>1418</v>
      </c>
      <c r="N1096" s="334">
        <v>484717</v>
      </c>
      <c r="O1096" s="334" t="s">
        <v>1321</v>
      </c>
      <c r="P1096" s="338">
        <v>43454</v>
      </c>
      <c r="Q1096" s="339">
        <v>11.621053529999999</v>
      </c>
      <c r="R1096" s="339">
        <v>22.910468335360012</v>
      </c>
      <c r="S1096" s="334">
        <v>34</v>
      </c>
      <c r="T1096" s="336">
        <v>-0.12819879811640944</v>
      </c>
      <c r="U1096" s="647">
        <v>-1.2537886612439695</v>
      </c>
      <c r="V1096" s="336">
        <v>-0.11780119385670595</v>
      </c>
      <c r="W1096" s="647">
        <v>-1.0137671319794719</v>
      </c>
      <c r="X1096" s="336">
        <v>0.1123371350270852</v>
      </c>
      <c r="Y1096" s="647">
        <v>0.72882694829100136</v>
      </c>
      <c r="Z1096" s="336">
        <v>-3.2766852355697096E-2</v>
      </c>
      <c r="AA1096" s="647">
        <v>-0.17170996778449074</v>
      </c>
      <c r="AB1096" s="336">
        <v>0.18839331869731582</v>
      </c>
      <c r="AC1096" s="340">
        <v>-1.2420962105335132</v>
      </c>
      <c r="AD1096" s="813">
        <v>32102192000133</v>
      </c>
      <c r="AE1096" s="337" t="s">
        <v>1824</v>
      </c>
      <c r="AF1096" s="787" t="s">
        <v>1825</v>
      </c>
      <c r="AG1096" s="341" t="s">
        <v>1440</v>
      </c>
      <c r="AH1096" s="341" t="s">
        <v>1737</v>
      </c>
      <c r="AI1096" s="341">
        <v>1000</v>
      </c>
      <c r="AJ1096" s="341">
        <v>1000</v>
      </c>
      <c r="AK1096" s="341">
        <v>1000</v>
      </c>
      <c r="AL1096" s="336">
        <v>0.02</v>
      </c>
      <c r="AM1096" s="336">
        <v>0</v>
      </c>
      <c r="AN1096" s="647" t="s">
        <v>666</v>
      </c>
      <c r="AO1096" s="334" t="s">
        <v>1324</v>
      </c>
      <c r="AP1096" s="337" t="s">
        <v>1739</v>
      </c>
      <c r="AQ1096" s="343" t="s">
        <v>687</v>
      </c>
      <c r="AR1096" s="336">
        <v>0</v>
      </c>
      <c r="AS1096" s="336">
        <v>0</v>
      </c>
      <c r="AT1096" s="336" t="s">
        <v>1418</v>
      </c>
      <c r="AX1096" s="192"/>
      <c r="AY1096" s="178"/>
      <c r="AZ1096" s="178"/>
      <c r="BA1096" s="178"/>
      <c r="BB1096" s="794"/>
      <c r="BC1096" s="178"/>
      <c r="BD1096" s="178"/>
      <c r="BE1096" s="178"/>
      <c r="BF1096" s="178"/>
      <c r="BG1096" s="794"/>
      <c r="BH1096" s="180"/>
      <c r="BI1096" s="193"/>
      <c r="BJ1096" s="193"/>
      <c r="BK1096" s="193"/>
      <c r="BL1096" s="180"/>
      <c r="BM1096" s="180"/>
      <c r="BN1096" s="180"/>
      <c r="BO1096" s="180"/>
      <c r="BP1096" s="180"/>
      <c r="BQ1096" s="180"/>
      <c r="BR1096" s="180"/>
      <c r="BS1096" s="180"/>
      <c r="BT1096" s="181"/>
      <c r="BU1096" s="182"/>
      <c r="BV1096" s="183"/>
      <c r="BW1096" s="179"/>
    </row>
    <row r="1097" spans="2:75" customFormat="1" ht="18.75">
      <c r="B1097" s="330" t="s">
        <v>1079</v>
      </c>
      <c r="C1097" s="331">
        <v>15559416000111</v>
      </c>
      <c r="D1097" s="332" t="s">
        <v>14</v>
      </c>
      <c r="E1097" s="332" t="s">
        <v>607</v>
      </c>
      <c r="F1097" s="332" t="s">
        <v>1418</v>
      </c>
      <c r="G1097" s="333" t="s">
        <v>1418</v>
      </c>
      <c r="H1097" s="333" t="s">
        <v>34</v>
      </c>
      <c r="I1097" s="333" t="s">
        <v>34</v>
      </c>
      <c r="J1097" s="333" t="s">
        <v>608</v>
      </c>
      <c r="K1097" s="334" t="s">
        <v>48</v>
      </c>
      <c r="L1097" s="335" t="s">
        <v>1418</v>
      </c>
      <c r="M1097" s="335" t="s">
        <v>1415</v>
      </c>
      <c r="N1097" s="334">
        <v>305367</v>
      </c>
      <c r="O1097" s="334" t="s">
        <v>1321</v>
      </c>
      <c r="P1097" s="338">
        <v>41067</v>
      </c>
      <c r="Q1097" s="339">
        <v>18.827673000000001</v>
      </c>
      <c r="R1097" s="339">
        <v>24.582161637096789</v>
      </c>
      <c r="S1097" s="334">
        <v>34</v>
      </c>
      <c r="T1097" s="336">
        <v>5.4336293441694217E-2</v>
      </c>
      <c r="U1097" s="647">
        <v>0.53141082141316198</v>
      </c>
      <c r="V1097" s="336">
        <v>-1.3332867940969106E-2</v>
      </c>
      <c r="W1097" s="647">
        <v>-0.11473927259191237</v>
      </c>
      <c r="X1097" s="336">
        <v>-4.1541535480744796E-2</v>
      </c>
      <c r="Y1097" s="647">
        <v>-0.26951542359037112</v>
      </c>
      <c r="Z1097" s="336">
        <v>-6.2144710267239556E-2</v>
      </c>
      <c r="AA1097" s="647">
        <v>-0.32566039856766699</v>
      </c>
      <c r="AB1097" s="336">
        <v>0.21348965303146528</v>
      </c>
      <c r="AC1097" s="340">
        <v>-0.60674744414400306</v>
      </c>
      <c r="AD1097" s="813">
        <v>0</v>
      </c>
      <c r="AE1097" s="337" t="s">
        <v>1868</v>
      </c>
      <c r="AF1097" s="787" t="s">
        <v>1755</v>
      </c>
      <c r="AG1097" s="341" t="s">
        <v>1436</v>
      </c>
      <c r="AH1097" s="341" t="s">
        <v>1737</v>
      </c>
      <c r="AI1097" s="341">
        <v>5000</v>
      </c>
      <c r="AJ1097" s="341">
        <v>0</v>
      </c>
      <c r="AK1097" s="341">
        <v>0</v>
      </c>
      <c r="AL1097" s="336">
        <v>1.15E-2</v>
      </c>
      <c r="AM1097" s="336">
        <v>0.2</v>
      </c>
      <c r="AN1097" s="647" t="s">
        <v>2152</v>
      </c>
      <c r="AO1097" s="334" t="s">
        <v>1324</v>
      </c>
      <c r="AP1097" s="337" t="s">
        <v>1739</v>
      </c>
      <c r="AQ1097" s="343" t="s">
        <v>659</v>
      </c>
      <c r="AR1097" s="336">
        <v>0</v>
      </c>
      <c r="AS1097" s="336">
        <v>0</v>
      </c>
      <c r="AT1097" s="336" t="s">
        <v>1418</v>
      </c>
      <c r="AX1097" s="192"/>
      <c r="AY1097" s="178"/>
      <c r="AZ1097" s="178"/>
      <c r="BA1097" s="178"/>
      <c r="BB1097" s="794"/>
      <c r="BC1097" s="178"/>
      <c r="BD1097" s="178"/>
      <c r="BE1097" s="178"/>
      <c r="BF1097" s="178"/>
      <c r="BG1097" s="794"/>
      <c r="BH1097" s="180"/>
      <c r="BI1097" s="193"/>
      <c r="BJ1097" s="193"/>
      <c r="BK1097" s="193"/>
      <c r="BL1097" s="180"/>
      <c r="BM1097" s="180"/>
      <c r="BN1097" s="180"/>
      <c r="BO1097" s="180"/>
      <c r="BP1097" s="180"/>
      <c r="BQ1097" s="180"/>
      <c r="BR1097" s="180"/>
      <c r="BS1097" s="180"/>
      <c r="BT1097" s="181"/>
      <c r="BU1097" s="182"/>
      <c r="BV1097" s="183"/>
      <c r="BW1097" s="179"/>
    </row>
    <row r="1098" spans="2:75" customFormat="1" ht="18.75">
      <c r="B1098" s="330" t="s">
        <v>1111</v>
      </c>
      <c r="C1098" s="331">
        <v>36014016000109</v>
      </c>
      <c r="D1098" s="332" t="s">
        <v>11</v>
      </c>
      <c r="E1098" s="332" t="s">
        <v>620</v>
      </c>
      <c r="F1098" s="332" t="s">
        <v>685</v>
      </c>
      <c r="G1098" s="333" t="s">
        <v>738</v>
      </c>
      <c r="H1098" s="333" t="s">
        <v>34</v>
      </c>
      <c r="I1098" s="333" t="s">
        <v>1319</v>
      </c>
      <c r="J1098" s="333" t="s">
        <v>608</v>
      </c>
      <c r="K1098" s="334" t="s">
        <v>48</v>
      </c>
      <c r="L1098" s="335" t="s">
        <v>1418</v>
      </c>
      <c r="M1098" s="335" t="s">
        <v>34</v>
      </c>
      <c r="N1098" s="334">
        <v>535486</v>
      </c>
      <c r="O1098" s="334" t="s">
        <v>1321</v>
      </c>
      <c r="P1098" s="338">
        <v>43951</v>
      </c>
      <c r="Q1098" s="339">
        <v>0</v>
      </c>
      <c r="R1098" s="339">
        <v>0</v>
      </c>
      <c r="S1098" s="334">
        <v>34</v>
      </c>
      <c r="T1098" s="336"/>
      <c r="U1098" s="647"/>
      <c r="V1098" s="336"/>
      <c r="W1098" s="647"/>
      <c r="X1098" s="336"/>
      <c r="Y1098" s="647"/>
      <c r="Z1098" s="336"/>
      <c r="AA1098" s="647"/>
      <c r="AB1098" s="336"/>
      <c r="AC1098" s="340"/>
      <c r="AD1098" s="813">
        <v>0</v>
      </c>
      <c r="AE1098" s="337" t="s">
        <v>1862</v>
      </c>
      <c r="AF1098" s="787" t="s">
        <v>1755</v>
      </c>
      <c r="AG1098" s="341" t="s">
        <v>1436</v>
      </c>
      <c r="AH1098" s="341" t="s">
        <v>1737</v>
      </c>
      <c r="AI1098" s="341">
        <v>0</v>
      </c>
      <c r="AJ1098" s="341">
        <v>0</v>
      </c>
      <c r="AK1098" s="341">
        <v>0</v>
      </c>
      <c r="AL1098" s="336">
        <v>6.9999999999999993E-3</v>
      </c>
      <c r="AM1098" s="336">
        <v>0.2</v>
      </c>
      <c r="AN1098" s="647" t="s">
        <v>64</v>
      </c>
      <c r="AO1098" s="334" t="s">
        <v>1324</v>
      </c>
      <c r="AP1098" s="337" t="s">
        <v>1757</v>
      </c>
      <c r="AQ1098" s="343" t="s">
        <v>671</v>
      </c>
      <c r="AR1098" s="336">
        <v>1.4E-3</v>
      </c>
      <c r="AS1098" s="336">
        <v>1.4E-3</v>
      </c>
      <c r="AT1098" s="336" t="s">
        <v>1418</v>
      </c>
      <c r="AX1098" s="192"/>
      <c r="AY1098" s="178"/>
      <c r="AZ1098" s="178"/>
      <c r="BA1098" s="178"/>
      <c r="BB1098" s="794"/>
      <c r="BC1098" s="178"/>
      <c r="BD1098" s="178"/>
      <c r="BE1098" s="178"/>
      <c r="BF1098" s="178"/>
      <c r="BG1098" s="794"/>
      <c r="BH1098" s="180"/>
      <c r="BI1098" s="193"/>
      <c r="BJ1098" s="193"/>
      <c r="BK1098" s="193"/>
      <c r="BL1098" s="180"/>
      <c r="BM1098" s="180"/>
      <c r="BN1098" s="180"/>
      <c r="BO1098" s="180"/>
      <c r="BP1098" s="180"/>
      <c r="BQ1098" s="180"/>
      <c r="BR1098" s="180"/>
      <c r="BS1098" s="180"/>
      <c r="BT1098" s="181"/>
      <c r="BU1098" s="182"/>
      <c r="BV1098" s="183"/>
      <c r="BW1098" s="179"/>
    </row>
    <row r="1099" spans="2:75" customFormat="1" ht="18.75">
      <c r="B1099" s="330" t="s">
        <v>81</v>
      </c>
      <c r="C1099" s="331">
        <v>27707783000102</v>
      </c>
      <c r="D1099" s="332" t="s">
        <v>13</v>
      </c>
      <c r="E1099" s="332" t="s">
        <v>615</v>
      </c>
      <c r="F1099" s="332" t="s">
        <v>619</v>
      </c>
      <c r="G1099" s="333" t="s">
        <v>34</v>
      </c>
      <c r="H1099" s="333" t="s">
        <v>1338</v>
      </c>
      <c r="I1099" s="333" t="s">
        <v>34</v>
      </c>
      <c r="J1099" s="333" t="s">
        <v>1418</v>
      </c>
      <c r="K1099" s="334" t="s">
        <v>48</v>
      </c>
      <c r="L1099" s="335" t="s">
        <v>1418</v>
      </c>
      <c r="M1099" s="335" t="s">
        <v>34</v>
      </c>
      <c r="N1099" s="334">
        <v>446394</v>
      </c>
      <c r="O1099" s="334" t="s">
        <v>1321</v>
      </c>
      <c r="P1099" s="338">
        <v>42953</v>
      </c>
      <c r="Q1099" s="339">
        <v>39.750504679999999</v>
      </c>
      <c r="R1099" s="339">
        <v>40.760199922920002</v>
      </c>
      <c r="S1099" s="334">
        <v>34</v>
      </c>
      <c r="T1099" s="336">
        <v>-0.11079881282553805</v>
      </c>
      <c r="U1099" s="647">
        <v>-1.0836162057760428</v>
      </c>
      <c r="V1099" s="336">
        <v>-0.103486410150055</v>
      </c>
      <c r="W1099" s="647">
        <v>-0.89057774188848249</v>
      </c>
      <c r="X1099" s="336">
        <v>-0.14067150273408724</v>
      </c>
      <c r="Y1099" s="647">
        <v>-0.9126561935594546</v>
      </c>
      <c r="Z1099" s="336">
        <v>1.1139547265473393E-2</v>
      </c>
      <c r="AA1099" s="647">
        <v>5.8375192140043296E-2</v>
      </c>
      <c r="AB1099" s="336">
        <v>0.2415091253352406</v>
      </c>
      <c r="AC1099" s="340">
        <v>-0.90964613959065577</v>
      </c>
      <c r="AD1099" s="813">
        <v>0</v>
      </c>
      <c r="AE1099" s="337" t="s">
        <v>1967</v>
      </c>
      <c r="AF1099" s="787" t="s">
        <v>1755</v>
      </c>
      <c r="AG1099" s="341" t="s">
        <v>1436</v>
      </c>
      <c r="AH1099" s="341" t="s">
        <v>1742</v>
      </c>
      <c r="AI1099" s="341">
        <v>5000</v>
      </c>
      <c r="AJ1099" s="341">
        <v>1000</v>
      </c>
      <c r="AK1099" s="341">
        <v>1000</v>
      </c>
      <c r="AL1099" s="336">
        <v>1.6E-2</v>
      </c>
      <c r="AM1099" s="336">
        <v>0.2</v>
      </c>
      <c r="AN1099" s="647" t="s">
        <v>34</v>
      </c>
      <c r="AO1099" s="334" t="s">
        <v>1324</v>
      </c>
      <c r="AP1099" s="337" t="s">
        <v>1757</v>
      </c>
      <c r="AQ1099" s="343" t="s">
        <v>668</v>
      </c>
      <c r="AR1099" s="336">
        <v>5.3333333333333297E-3</v>
      </c>
      <c r="AS1099" s="336">
        <v>5.3333333333333297E-3</v>
      </c>
      <c r="AT1099" s="336" t="s">
        <v>1418</v>
      </c>
      <c r="AX1099" s="192"/>
      <c r="AY1099" s="178"/>
      <c r="AZ1099" s="178"/>
      <c r="BA1099" s="178"/>
      <c r="BB1099" s="794"/>
      <c r="BC1099" s="178"/>
      <c r="BD1099" s="178"/>
      <c r="BE1099" s="178"/>
      <c r="BF1099" s="178"/>
      <c r="BG1099" s="794"/>
      <c r="BH1099" s="180"/>
      <c r="BI1099" s="193"/>
      <c r="BJ1099" s="193"/>
      <c r="BK1099" s="193"/>
      <c r="BL1099" s="180"/>
      <c r="BM1099" s="180"/>
      <c r="BN1099" s="180"/>
      <c r="BO1099" s="180"/>
      <c r="BP1099" s="180"/>
      <c r="BQ1099" s="180"/>
      <c r="BR1099" s="180"/>
      <c r="BS1099" s="180"/>
      <c r="BT1099" s="181"/>
      <c r="BU1099" s="182"/>
      <c r="BV1099" s="183"/>
      <c r="BW1099" s="179"/>
    </row>
    <row r="1100" spans="2:75" customFormat="1" ht="18.75">
      <c r="B1100" s="330" t="s">
        <v>523</v>
      </c>
      <c r="C1100" s="331">
        <v>17092258000168</v>
      </c>
      <c r="D1100" s="332" t="s">
        <v>13</v>
      </c>
      <c r="E1100" s="332" t="s">
        <v>615</v>
      </c>
      <c r="F1100" s="332" t="s">
        <v>619</v>
      </c>
      <c r="G1100" s="333" t="s">
        <v>34</v>
      </c>
      <c r="H1100" s="333" t="s">
        <v>1337</v>
      </c>
      <c r="I1100" s="333" t="s">
        <v>34</v>
      </c>
      <c r="J1100" s="333" t="s">
        <v>1418</v>
      </c>
      <c r="K1100" s="334" t="s">
        <v>48</v>
      </c>
      <c r="L1100" s="335" t="s">
        <v>1418</v>
      </c>
      <c r="M1100" s="335" t="s">
        <v>1415</v>
      </c>
      <c r="N1100" s="334">
        <v>331066</v>
      </c>
      <c r="O1100" s="334" t="s">
        <v>1321</v>
      </c>
      <c r="P1100" s="338">
        <v>41363</v>
      </c>
      <c r="Q1100" s="339">
        <v>100.96033300000001</v>
      </c>
      <c r="R1100" s="339">
        <v>97.978149241803266</v>
      </c>
      <c r="S1100" s="334">
        <v>34</v>
      </c>
      <c r="T1100" s="336">
        <v>0.15298805067147558</v>
      </c>
      <c r="U1100" s="647">
        <v>1.4962284050708401</v>
      </c>
      <c r="V1100" s="336">
        <v>0.15837536884469139</v>
      </c>
      <c r="W1100" s="647">
        <v>1.3629381689049325</v>
      </c>
      <c r="X1100" s="336">
        <v>0.22620859683317796</v>
      </c>
      <c r="Y1100" s="647">
        <v>1.4676083849509256</v>
      </c>
      <c r="Z1100" s="336">
        <v>0.30225980676602893</v>
      </c>
      <c r="AA1100" s="647">
        <v>1.5839489591168288</v>
      </c>
      <c r="AB1100" s="336">
        <v>2.7531736372239581E-2</v>
      </c>
      <c r="AC1100" s="340">
        <v>1.5318298449259151</v>
      </c>
      <c r="AD1100" s="813">
        <v>0</v>
      </c>
      <c r="AE1100" s="337" t="s">
        <v>1782</v>
      </c>
      <c r="AF1100" s="787" t="s">
        <v>1778</v>
      </c>
      <c r="AG1100" s="341" t="s">
        <v>59</v>
      </c>
      <c r="AH1100" s="341" t="s">
        <v>1742</v>
      </c>
      <c r="AI1100" s="341">
        <v>20000</v>
      </c>
      <c r="AJ1100" s="341">
        <v>1000</v>
      </c>
      <c r="AK1100" s="341">
        <v>1000</v>
      </c>
      <c r="AL1100" s="336">
        <v>2.35E-2</v>
      </c>
      <c r="AM1100" s="336">
        <v>0</v>
      </c>
      <c r="AN1100" s="647" t="s">
        <v>64</v>
      </c>
      <c r="AO1100" s="334" t="s">
        <v>1324</v>
      </c>
      <c r="AP1100" s="337" t="s">
        <v>1757</v>
      </c>
      <c r="AQ1100" s="343" t="s">
        <v>686</v>
      </c>
      <c r="AR1100" s="336">
        <v>1.33333333333333E-3</v>
      </c>
      <c r="AS1100" s="336">
        <v>1.33333333333333E-3</v>
      </c>
      <c r="AT1100" s="336" t="s">
        <v>1418</v>
      </c>
      <c r="AX1100" s="192"/>
      <c r="AY1100" s="178"/>
      <c r="AZ1100" s="178"/>
      <c r="BA1100" s="178"/>
      <c r="BB1100" s="794"/>
      <c r="BC1100" s="178"/>
      <c r="BD1100" s="178"/>
      <c r="BE1100" s="178"/>
      <c r="BF1100" s="178"/>
      <c r="BG1100" s="794"/>
      <c r="BH1100" s="180"/>
      <c r="BI1100" s="193"/>
      <c r="BJ1100" s="193"/>
      <c r="BK1100" s="193"/>
      <c r="BL1100" s="180"/>
      <c r="BM1100" s="180"/>
      <c r="BN1100" s="180"/>
      <c r="BO1100" s="180"/>
      <c r="BP1100" s="180"/>
      <c r="BQ1100" s="180"/>
      <c r="BR1100" s="180"/>
      <c r="BS1100" s="180"/>
      <c r="BT1100" s="181"/>
      <c r="BU1100" s="182"/>
      <c r="BV1100" s="183"/>
      <c r="BW1100" s="179"/>
    </row>
    <row r="1101" spans="2:75" customFormat="1" ht="18.75">
      <c r="B1101" s="330" t="s">
        <v>265</v>
      </c>
      <c r="C1101" s="331">
        <v>38221267000181</v>
      </c>
      <c r="D1101" s="332" t="s">
        <v>11</v>
      </c>
      <c r="E1101" s="332" t="s">
        <v>620</v>
      </c>
      <c r="F1101" s="332" t="s">
        <v>685</v>
      </c>
      <c r="G1101" s="333" t="s">
        <v>738</v>
      </c>
      <c r="H1101" s="333" t="s">
        <v>34</v>
      </c>
      <c r="I1101" s="333" t="s">
        <v>1319</v>
      </c>
      <c r="J1101" s="333" t="s">
        <v>608</v>
      </c>
      <c r="K1101" s="334" t="s">
        <v>48</v>
      </c>
      <c r="L1101" s="335" t="s">
        <v>1418</v>
      </c>
      <c r="M1101" s="335" t="s">
        <v>34</v>
      </c>
      <c r="N1101" s="334">
        <v>558842</v>
      </c>
      <c r="O1101" s="334" t="s">
        <v>1321</v>
      </c>
      <c r="P1101" s="338">
        <v>44136</v>
      </c>
      <c r="Q1101" s="339">
        <v>481.94000258</v>
      </c>
      <c r="R1101" s="339">
        <v>287.57728742642553</v>
      </c>
      <c r="S1101" s="334">
        <v>35</v>
      </c>
      <c r="T1101" s="336">
        <v>0.12732693527041494</v>
      </c>
      <c r="U1101" s="647">
        <v>1.2452618125797941</v>
      </c>
      <c r="V1101" s="336">
        <v>0.14781555654418699</v>
      </c>
      <c r="W1101" s="647">
        <v>1.2720631083079597</v>
      </c>
      <c r="X1101" s="336">
        <v>0.23439913338658847</v>
      </c>
      <c r="Y1101" s="647">
        <v>1.5207473915639107</v>
      </c>
      <c r="Z1101" s="336"/>
      <c r="AA1101" s="647"/>
      <c r="AB1101" s="336">
        <v>1.2752071124421123E-3</v>
      </c>
      <c r="AC1101" s="340">
        <v>24.791363574330475</v>
      </c>
      <c r="AD1101" s="813">
        <v>0</v>
      </c>
      <c r="AE1101" s="337" t="s">
        <v>1969</v>
      </c>
      <c r="AF1101" s="787" t="s">
        <v>1873</v>
      </c>
      <c r="AG1101" s="341" t="s">
        <v>719</v>
      </c>
      <c r="AH1101" s="341" t="s">
        <v>1737</v>
      </c>
      <c r="AI1101" s="341">
        <v>0</v>
      </c>
      <c r="AJ1101" s="341">
        <v>0</v>
      </c>
      <c r="AK1101" s="341">
        <v>0</v>
      </c>
      <c r="AL1101" s="336">
        <v>0</v>
      </c>
      <c r="AM1101" s="336">
        <v>0</v>
      </c>
      <c r="AN1101" s="647" t="s">
        <v>64</v>
      </c>
      <c r="AO1101" s="334" t="s">
        <v>1324</v>
      </c>
      <c r="AP1101" s="337" t="s">
        <v>1757</v>
      </c>
      <c r="AQ1101" s="343" t="s">
        <v>668</v>
      </c>
      <c r="AR1101" s="336">
        <v>6.6666666666666697E-3</v>
      </c>
      <c r="AS1101" s="336">
        <v>6.6666666666666697E-3</v>
      </c>
      <c r="AT1101" s="336" t="s">
        <v>1418</v>
      </c>
      <c r="AX1101" s="192"/>
      <c r="AY1101" s="178"/>
      <c r="AZ1101" s="178"/>
      <c r="BA1101" s="178"/>
      <c r="BB1101" s="794"/>
      <c r="BC1101" s="178"/>
      <c r="BD1101" s="178"/>
      <c r="BE1101" s="178"/>
      <c r="BF1101" s="178"/>
      <c r="BG1101" s="794"/>
      <c r="BH1101" s="180"/>
      <c r="BI1101" s="193"/>
      <c r="BJ1101" s="193"/>
      <c r="BK1101" s="193"/>
      <c r="BL1101" s="180"/>
      <c r="BM1101" s="180"/>
      <c r="BN1101" s="180"/>
      <c r="BO1101" s="180"/>
      <c r="BP1101" s="180"/>
      <c r="BQ1101" s="180"/>
      <c r="BR1101" s="180"/>
      <c r="BS1101" s="180"/>
      <c r="BT1101" s="181"/>
      <c r="BU1101" s="182"/>
      <c r="BV1101" s="183"/>
      <c r="BW1101" s="179"/>
    </row>
    <row r="1102" spans="2:75" customFormat="1" ht="18.75">
      <c r="B1102" s="330" t="s">
        <v>1548</v>
      </c>
      <c r="C1102" s="331">
        <v>29215706000152</v>
      </c>
      <c r="D1102" s="332" t="s">
        <v>13</v>
      </c>
      <c r="E1102" s="332" t="s">
        <v>615</v>
      </c>
      <c r="F1102" s="332" t="s">
        <v>619</v>
      </c>
      <c r="G1102" s="333" t="s">
        <v>1418</v>
      </c>
      <c r="H1102" s="333" t="s">
        <v>1337</v>
      </c>
      <c r="I1102" s="333" t="s">
        <v>1418</v>
      </c>
      <c r="J1102" s="333" t="s">
        <v>608</v>
      </c>
      <c r="K1102" s="334" t="s">
        <v>48</v>
      </c>
      <c r="L1102" s="335" t="s">
        <v>1418</v>
      </c>
      <c r="M1102" s="335" t="s">
        <v>1418</v>
      </c>
      <c r="N1102" s="334">
        <v>462888</v>
      </c>
      <c r="O1102" s="334" t="s">
        <v>1321</v>
      </c>
      <c r="P1102" s="338">
        <v>43106</v>
      </c>
      <c r="Q1102" s="339">
        <v>76.830091150000001</v>
      </c>
      <c r="R1102" s="339">
        <v>5089623.5477213729</v>
      </c>
      <c r="S1102" s="334">
        <v>35</v>
      </c>
      <c r="T1102" s="336">
        <v>9.8465413339251961E-2</v>
      </c>
      <c r="U1102" s="647">
        <v>0.96299513398989189</v>
      </c>
      <c r="V1102" s="336">
        <v>0.11231671358436524</v>
      </c>
      <c r="W1102" s="647">
        <v>0.96656908878432357</v>
      </c>
      <c r="X1102" s="336">
        <v>0.18179091535599068</v>
      </c>
      <c r="Y1102" s="647">
        <v>1.1794329456060033</v>
      </c>
      <c r="Z1102" s="336">
        <v>0.21317387304507562</v>
      </c>
      <c r="AA1102" s="647">
        <v>1.1171069615022327</v>
      </c>
      <c r="AB1102" s="336">
        <v>4.5291194514346662E-2</v>
      </c>
      <c r="AC1102" s="340">
        <v>-8.5772076544960191E-2</v>
      </c>
      <c r="AD1102" s="813">
        <v>0</v>
      </c>
      <c r="AE1102" s="337" t="s">
        <v>1773</v>
      </c>
      <c r="AF1102" s="787" t="s">
        <v>1736</v>
      </c>
      <c r="AG1102" s="341" t="s">
        <v>1437</v>
      </c>
      <c r="AH1102" s="341" t="s">
        <v>1737</v>
      </c>
      <c r="AI1102" s="341">
        <v>0</v>
      </c>
      <c r="AJ1102" s="341">
        <v>0</v>
      </c>
      <c r="AK1102" s="341">
        <v>0</v>
      </c>
      <c r="AL1102" s="336">
        <v>8.9999999999999998E-4</v>
      </c>
      <c r="AM1102" s="336">
        <v>0</v>
      </c>
      <c r="AN1102" s="647" t="s">
        <v>64</v>
      </c>
      <c r="AO1102" s="334" t="s">
        <v>1324</v>
      </c>
      <c r="AP1102" s="337" t="s">
        <v>1757</v>
      </c>
      <c r="AQ1102" s="343" t="s">
        <v>686</v>
      </c>
      <c r="AR1102" s="336">
        <v>0</v>
      </c>
      <c r="AS1102" s="336">
        <v>0</v>
      </c>
      <c r="AT1102" s="336" t="s">
        <v>1418</v>
      </c>
      <c r="AX1102" s="192"/>
      <c r="AY1102" s="178"/>
      <c r="AZ1102" s="178"/>
      <c r="BA1102" s="178"/>
      <c r="BB1102" s="794"/>
      <c r="BC1102" s="178"/>
      <c r="BD1102" s="178"/>
      <c r="BE1102" s="178"/>
      <c r="BF1102" s="178"/>
      <c r="BG1102" s="794"/>
      <c r="BH1102" s="180"/>
      <c r="BI1102" s="193"/>
      <c r="BJ1102" s="193"/>
      <c r="BK1102" s="193"/>
      <c r="BL1102" s="180"/>
      <c r="BM1102" s="180"/>
      <c r="BN1102" s="180"/>
      <c r="BO1102" s="180"/>
      <c r="BP1102" s="180"/>
      <c r="BQ1102" s="180"/>
      <c r="BR1102" s="180"/>
      <c r="BS1102" s="180"/>
      <c r="BT1102" s="181"/>
      <c r="BU1102" s="182"/>
      <c r="BV1102" s="183"/>
      <c r="BW1102" s="179"/>
    </row>
    <row r="1103" spans="2:75" customFormat="1" ht="18.75">
      <c r="B1103" s="330" t="s">
        <v>529</v>
      </c>
      <c r="C1103" s="331">
        <v>21006934000100</v>
      </c>
      <c r="D1103" s="332" t="s">
        <v>13</v>
      </c>
      <c r="E1103" s="332" t="s">
        <v>616</v>
      </c>
      <c r="F1103" s="332" t="s">
        <v>619</v>
      </c>
      <c r="G1103" s="333" t="s">
        <v>34</v>
      </c>
      <c r="H1103" s="333" t="s">
        <v>1338</v>
      </c>
      <c r="I1103" s="333" t="s">
        <v>34</v>
      </c>
      <c r="J1103" s="333" t="s">
        <v>611</v>
      </c>
      <c r="K1103" s="334" t="s">
        <v>48</v>
      </c>
      <c r="L1103" s="335" t="s">
        <v>1418</v>
      </c>
      <c r="M1103" s="335" t="s">
        <v>1415</v>
      </c>
      <c r="N1103" s="334">
        <v>384844</v>
      </c>
      <c r="O1103" s="334" t="s">
        <v>1321</v>
      </c>
      <c r="P1103" s="338">
        <v>41935</v>
      </c>
      <c r="Q1103" s="339">
        <v>98.922706000000005</v>
      </c>
      <c r="R1103" s="339">
        <v>110.46451720717131</v>
      </c>
      <c r="S1103" s="334">
        <v>35</v>
      </c>
      <c r="T1103" s="336">
        <v>-0.15646841357137842</v>
      </c>
      <c r="U1103" s="647">
        <v>-1.5302664741091319</v>
      </c>
      <c r="V1103" s="336">
        <v>-0.18502829226060002</v>
      </c>
      <c r="W1103" s="647">
        <v>-1.5923064532627405</v>
      </c>
      <c r="X1103" s="336">
        <v>7.4463958963986832E-2</v>
      </c>
      <c r="Y1103" s="647">
        <v>0.48311130559190163</v>
      </c>
      <c r="Z1103" s="336">
        <v>6.8535484547269876E-2</v>
      </c>
      <c r="AA1103" s="647">
        <v>0.359150330216569</v>
      </c>
      <c r="AB1103" s="336">
        <v>0.12019831630154727</v>
      </c>
      <c r="AC1103" s="340">
        <v>-2.5061060330658296</v>
      </c>
      <c r="AD1103" s="813">
        <v>0</v>
      </c>
      <c r="AE1103" s="337" t="s">
        <v>1917</v>
      </c>
      <c r="AF1103" s="787" t="s">
        <v>1755</v>
      </c>
      <c r="AG1103" s="341" t="s">
        <v>1436</v>
      </c>
      <c r="AH1103" s="341" t="s">
        <v>1812</v>
      </c>
      <c r="AI1103" s="341">
        <v>250000</v>
      </c>
      <c r="AJ1103" s="341">
        <v>50000</v>
      </c>
      <c r="AK1103" s="341">
        <v>250000</v>
      </c>
      <c r="AL1103" s="336">
        <v>0.02</v>
      </c>
      <c r="AM1103" s="336">
        <v>0.2</v>
      </c>
      <c r="AN1103" s="647" t="s">
        <v>34</v>
      </c>
      <c r="AO1103" s="334" t="s">
        <v>1324</v>
      </c>
      <c r="AP1103" s="337" t="s">
        <v>1757</v>
      </c>
      <c r="AQ1103" s="343" t="s">
        <v>679</v>
      </c>
      <c r="AR1103" s="336">
        <v>3.3333333333333301E-3</v>
      </c>
      <c r="AS1103" s="336">
        <v>3.3333333333333301E-3</v>
      </c>
      <c r="AT1103" s="336" t="s">
        <v>1418</v>
      </c>
      <c r="AX1103" s="192"/>
      <c r="AY1103" s="178"/>
      <c r="AZ1103" s="178"/>
      <c r="BA1103" s="178"/>
      <c r="BB1103" s="794"/>
      <c r="BC1103" s="178"/>
      <c r="BD1103" s="178"/>
      <c r="BE1103" s="178"/>
      <c r="BF1103" s="178"/>
      <c r="BG1103" s="794"/>
      <c r="BH1103" s="180"/>
      <c r="BI1103" s="193"/>
      <c r="BJ1103" s="193"/>
      <c r="BK1103" s="193"/>
      <c r="BL1103" s="180"/>
      <c r="BM1103" s="180"/>
      <c r="BN1103" s="180"/>
      <c r="BO1103" s="180"/>
      <c r="BP1103" s="180"/>
      <c r="BQ1103" s="180"/>
      <c r="BR1103" s="180"/>
      <c r="BS1103" s="180"/>
      <c r="BT1103" s="181"/>
      <c r="BU1103" s="182"/>
      <c r="BV1103" s="183"/>
      <c r="BW1103" s="179"/>
    </row>
    <row r="1104" spans="2:75" customFormat="1" ht="18.75">
      <c r="B1104" s="330" t="s">
        <v>1179</v>
      </c>
      <c r="C1104" s="331">
        <v>27880333000109</v>
      </c>
      <c r="D1104" s="332" t="s">
        <v>13</v>
      </c>
      <c r="E1104" s="332" t="s">
        <v>615</v>
      </c>
      <c r="F1104" s="332" t="s">
        <v>619</v>
      </c>
      <c r="G1104" s="333" t="s">
        <v>34</v>
      </c>
      <c r="H1104" s="333" t="s">
        <v>1337</v>
      </c>
      <c r="I1104" s="333" t="s">
        <v>34</v>
      </c>
      <c r="J1104" s="333" t="s">
        <v>1418</v>
      </c>
      <c r="K1104" s="334" t="s">
        <v>48</v>
      </c>
      <c r="L1104" s="335" t="s">
        <v>1418</v>
      </c>
      <c r="M1104" s="335" t="s">
        <v>1415</v>
      </c>
      <c r="N1104" s="334">
        <v>446270</v>
      </c>
      <c r="O1104" s="334" t="s">
        <v>1321</v>
      </c>
      <c r="P1104" s="338">
        <v>42932</v>
      </c>
      <c r="Q1104" s="339">
        <v>16.674494429999999</v>
      </c>
      <c r="R1104" s="339">
        <v>16.065043491919994</v>
      </c>
      <c r="S1104" s="334">
        <v>35</v>
      </c>
      <c r="T1104" s="336">
        <v>0.10993975600230677</v>
      </c>
      <c r="U1104" s="647">
        <v>1.0752146004555809</v>
      </c>
      <c r="V1104" s="336">
        <v>0.11185619750491305</v>
      </c>
      <c r="W1104" s="647">
        <v>0.96260600445714295</v>
      </c>
      <c r="X1104" s="336">
        <v>0.14565724721306461</v>
      </c>
      <c r="Y1104" s="647">
        <v>0.94500297659514143</v>
      </c>
      <c r="Z1104" s="336">
        <v>0.14223965508177172</v>
      </c>
      <c r="AA1104" s="647">
        <v>0.7453864144970751</v>
      </c>
      <c r="AB1104" s="336">
        <v>3.4509694843072161E-2</v>
      </c>
      <c r="AC1104" s="340">
        <v>-0.12591348320837789</v>
      </c>
      <c r="AD1104" s="813">
        <v>0</v>
      </c>
      <c r="AE1104" s="337" t="s">
        <v>1966</v>
      </c>
      <c r="AF1104" s="787" t="s">
        <v>1755</v>
      </c>
      <c r="AG1104" s="341" t="s">
        <v>1436</v>
      </c>
      <c r="AH1104" s="341" t="s">
        <v>1742</v>
      </c>
      <c r="AI1104" s="341">
        <v>1000</v>
      </c>
      <c r="AJ1104" s="341">
        <v>100</v>
      </c>
      <c r="AK1104" s="341">
        <v>500</v>
      </c>
      <c r="AL1104" s="336">
        <v>0.01</v>
      </c>
      <c r="AM1104" s="336">
        <v>0.2</v>
      </c>
      <c r="AN1104" s="647" t="s">
        <v>2152</v>
      </c>
      <c r="AO1104" s="334" t="s">
        <v>1324</v>
      </c>
      <c r="AP1104" s="337" t="s">
        <v>1757</v>
      </c>
      <c r="AQ1104" s="343" t="s">
        <v>668</v>
      </c>
      <c r="AR1104" s="336">
        <v>3.3333333333333301E-3</v>
      </c>
      <c r="AS1104" s="336">
        <v>3.3333333333333301E-3</v>
      </c>
      <c r="AT1104" s="336" t="s">
        <v>1418</v>
      </c>
      <c r="AX1104" s="192"/>
      <c r="AY1104" s="178"/>
      <c r="AZ1104" s="178"/>
      <c r="BA1104" s="178"/>
      <c r="BB1104" s="794"/>
      <c r="BC1104" s="178"/>
      <c r="BD1104" s="178"/>
      <c r="BE1104" s="178"/>
      <c r="BF1104" s="178"/>
      <c r="BG1104" s="794"/>
      <c r="BH1104" s="180"/>
      <c r="BI1104" s="193"/>
      <c r="BJ1104" s="193"/>
      <c r="BK1104" s="193"/>
      <c r="BL1104" s="180"/>
      <c r="BM1104" s="180"/>
      <c r="BN1104" s="180"/>
      <c r="BO1104" s="180"/>
      <c r="BP1104" s="180"/>
      <c r="BQ1104" s="180"/>
      <c r="BR1104" s="180"/>
      <c r="BS1104" s="180"/>
      <c r="BT1104" s="181"/>
      <c r="BU1104" s="182"/>
      <c r="BV1104" s="183"/>
      <c r="BW1104" s="179"/>
    </row>
    <row r="1105" spans="2:75" customFormat="1" ht="18.75">
      <c r="B1105" s="330" t="s">
        <v>462</v>
      </c>
      <c r="C1105" s="331">
        <v>36498260000186</v>
      </c>
      <c r="D1105" s="332" t="s">
        <v>14</v>
      </c>
      <c r="E1105" s="332" t="s">
        <v>607</v>
      </c>
      <c r="F1105" s="332" t="s">
        <v>1418</v>
      </c>
      <c r="G1105" s="333" t="s">
        <v>1418</v>
      </c>
      <c r="H1105" s="333" t="s">
        <v>34</v>
      </c>
      <c r="I1105" s="333" t="s">
        <v>34</v>
      </c>
      <c r="J1105" s="333" t="s">
        <v>608</v>
      </c>
      <c r="K1105" s="334" t="s">
        <v>48</v>
      </c>
      <c r="L1105" s="335" t="s">
        <v>1418</v>
      </c>
      <c r="M1105" s="335" t="s">
        <v>1415</v>
      </c>
      <c r="N1105" s="334">
        <v>563404</v>
      </c>
      <c r="O1105" s="334" t="s">
        <v>1321</v>
      </c>
      <c r="P1105" s="338">
        <v>44164</v>
      </c>
      <c r="Q1105" s="339">
        <v>4.8575473200000001</v>
      </c>
      <c r="R1105" s="339">
        <v>4.8998182030400006</v>
      </c>
      <c r="S1105" s="334">
        <v>37</v>
      </c>
      <c r="T1105" s="336">
        <v>-3.2821808310081746E-2</v>
      </c>
      <c r="U1105" s="647">
        <v>-0.32099841578340177</v>
      </c>
      <c r="V1105" s="336">
        <v>-7.5050166671951857E-2</v>
      </c>
      <c r="W1105" s="647">
        <v>-0.64586265835433088</v>
      </c>
      <c r="X1105" s="336"/>
      <c r="Y1105" s="647"/>
      <c r="Z1105" s="336"/>
      <c r="AA1105" s="647"/>
      <c r="AB1105" s="336">
        <v>0.22282548667434324</v>
      </c>
      <c r="AC1105" s="340">
        <v>-0.8583021759020153</v>
      </c>
      <c r="AD1105" s="813">
        <v>34172417000153</v>
      </c>
      <c r="AE1105" s="337" t="s">
        <v>2032</v>
      </c>
      <c r="AF1105" s="787" t="s">
        <v>1755</v>
      </c>
      <c r="AG1105" s="341" t="s">
        <v>1436</v>
      </c>
      <c r="AH1105" s="341" t="s">
        <v>1812</v>
      </c>
      <c r="AI1105" s="341">
        <v>100</v>
      </c>
      <c r="AJ1105" s="341">
        <v>100</v>
      </c>
      <c r="AK1105" s="341">
        <v>100</v>
      </c>
      <c r="AL1105" s="336">
        <v>8.0000000000000002E-3</v>
      </c>
      <c r="AM1105" s="336">
        <v>0.15</v>
      </c>
      <c r="AN1105" s="647" t="s">
        <v>34</v>
      </c>
      <c r="AO1105" s="334" t="s">
        <v>1324</v>
      </c>
      <c r="AP1105" s="337" t="s">
        <v>1739</v>
      </c>
      <c r="AQ1105" s="343" t="s">
        <v>659</v>
      </c>
      <c r="AR1105" s="336">
        <v>2.66666666666667E-3</v>
      </c>
      <c r="AS1105" s="336">
        <v>2.66666666666667E-3</v>
      </c>
      <c r="AT1105" s="336" t="s">
        <v>1418</v>
      </c>
      <c r="AX1105" s="192"/>
      <c r="AY1105" s="178"/>
      <c r="AZ1105" s="178"/>
      <c r="BA1105" s="178"/>
      <c r="BB1105" s="794"/>
      <c r="BC1105" s="178"/>
      <c r="BD1105" s="178"/>
      <c r="BE1105" s="178"/>
      <c r="BF1105" s="178"/>
      <c r="BG1105" s="794"/>
      <c r="BH1105" s="180"/>
      <c r="BI1105" s="193"/>
      <c r="BJ1105" s="193"/>
      <c r="BK1105" s="193"/>
      <c r="BL1105" s="180"/>
      <c r="BM1105" s="180"/>
      <c r="BN1105" s="180"/>
      <c r="BO1105" s="180"/>
      <c r="BP1105" s="180"/>
      <c r="BQ1105" s="180"/>
      <c r="BR1105" s="180"/>
      <c r="BS1105" s="180"/>
      <c r="BT1105" s="181"/>
      <c r="BU1105" s="182"/>
      <c r="BV1105" s="183"/>
      <c r="BW1105" s="179"/>
    </row>
    <row r="1106" spans="2:75" customFormat="1" ht="18.75">
      <c r="B1106" s="330" t="s">
        <v>1054</v>
      </c>
      <c r="C1106" s="331">
        <v>30553981000165</v>
      </c>
      <c r="D1106" s="332" t="s">
        <v>14</v>
      </c>
      <c r="E1106" s="332" t="s">
        <v>607</v>
      </c>
      <c r="F1106" s="332" t="s">
        <v>1418</v>
      </c>
      <c r="G1106" s="333" t="s">
        <v>1418</v>
      </c>
      <c r="H1106" s="333" t="s">
        <v>34</v>
      </c>
      <c r="I1106" s="333" t="s">
        <v>34</v>
      </c>
      <c r="J1106" s="333" t="s">
        <v>611</v>
      </c>
      <c r="K1106" s="334" t="s">
        <v>1418</v>
      </c>
      <c r="L1106" s="335" t="s">
        <v>1418</v>
      </c>
      <c r="M1106" s="335" t="s">
        <v>1415</v>
      </c>
      <c r="N1106" s="334">
        <v>474274</v>
      </c>
      <c r="O1106" s="334" t="s">
        <v>1321</v>
      </c>
      <c r="P1106" s="338">
        <v>43299</v>
      </c>
      <c r="Q1106" s="339">
        <v>98.247282949999999</v>
      </c>
      <c r="R1106" s="339">
        <v>157.99970614429725</v>
      </c>
      <c r="S1106" s="334">
        <v>37</v>
      </c>
      <c r="T1106" s="336">
        <v>-0.36304421487614891</v>
      </c>
      <c r="U1106" s="647">
        <v>-3.5505849261442615</v>
      </c>
      <c r="V1106" s="336">
        <v>-0.38520862796791067</v>
      </c>
      <c r="W1106" s="647">
        <v>-3.3150075411272741</v>
      </c>
      <c r="X1106" s="336">
        <v>-0.21409691110596518</v>
      </c>
      <c r="Y1106" s="647">
        <v>-1.3890295343767514</v>
      </c>
      <c r="Z1106" s="336">
        <v>0.26311758553313669</v>
      </c>
      <c r="AA1106" s="647">
        <v>1.3788297894769426</v>
      </c>
      <c r="AB1106" s="336">
        <v>0.20438495639597104</v>
      </c>
      <c r="AC1106" s="340">
        <v>-2.4532630492801633</v>
      </c>
      <c r="AD1106" s="813">
        <v>17690766000148</v>
      </c>
      <c r="AE1106" s="337" t="s">
        <v>1889</v>
      </c>
      <c r="AF1106" s="787" t="s">
        <v>1736</v>
      </c>
      <c r="AG1106" s="341" t="s">
        <v>1437</v>
      </c>
      <c r="AH1106" s="341" t="s">
        <v>1737</v>
      </c>
      <c r="AI1106" s="341">
        <v>2000000</v>
      </c>
      <c r="AJ1106" s="341">
        <v>25000</v>
      </c>
      <c r="AK1106" s="341">
        <v>25000</v>
      </c>
      <c r="AL1106" s="336">
        <v>0.01</v>
      </c>
      <c r="AM1106" s="336">
        <v>0.1</v>
      </c>
      <c r="AN1106" s="647" t="s">
        <v>2147</v>
      </c>
      <c r="AO1106" s="334" t="s">
        <v>1324</v>
      </c>
      <c r="AP1106" s="337" t="s">
        <v>1757</v>
      </c>
      <c r="AQ1106" s="343" t="s">
        <v>679</v>
      </c>
      <c r="AR1106" s="336">
        <v>1E-3</v>
      </c>
      <c r="AS1106" s="336">
        <v>1E-3</v>
      </c>
      <c r="AT1106" s="336" t="s">
        <v>1418</v>
      </c>
      <c r="AX1106" s="192"/>
      <c r="AY1106" s="178"/>
      <c r="AZ1106" s="178"/>
      <c r="BA1106" s="178"/>
      <c r="BB1106" s="794"/>
      <c r="BC1106" s="178"/>
      <c r="BD1106" s="178"/>
      <c r="BE1106" s="178"/>
      <c r="BF1106" s="178"/>
      <c r="BG1106" s="794"/>
      <c r="BH1106" s="180"/>
      <c r="BI1106" s="193"/>
      <c r="BJ1106" s="193"/>
      <c r="BK1106" s="193"/>
      <c r="BL1106" s="180"/>
      <c r="BM1106" s="180"/>
      <c r="BN1106" s="180"/>
      <c r="BO1106" s="180"/>
      <c r="BP1106" s="180"/>
      <c r="BQ1106" s="180"/>
      <c r="BR1106" s="180"/>
      <c r="BS1106" s="180"/>
      <c r="BT1106" s="181"/>
      <c r="BU1106" s="182"/>
      <c r="BV1106" s="183"/>
      <c r="BW1106" s="179"/>
    </row>
    <row r="1107" spans="2:75" customFormat="1" ht="18.75">
      <c r="B1107" s="330" t="s">
        <v>378</v>
      </c>
      <c r="C1107" s="331">
        <v>21082291000184</v>
      </c>
      <c r="D1107" s="332" t="s">
        <v>14</v>
      </c>
      <c r="E1107" s="332" t="s">
        <v>607</v>
      </c>
      <c r="F1107" s="332" t="s">
        <v>1418</v>
      </c>
      <c r="G1107" s="333" t="s">
        <v>1418</v>
      </c>
      <c r="H1107" s="333" t="s">
        <v>34</v>
      </c>
      <c r="I1107" s="333" t="s">
        <v>34</v>
      </c>
      <c r="J1107" s="333" t="s">
        <v>608</v>
      </c>
      <c r="K1107" s="334" t="s">
        <v>48</v>
      </c>
      <c r="L1107" s="335" t="s">
        <v>1418</v>
      </c>
      <c r="M1107" s="335" t="s">
        <v>1415</v>
      </c>
      <c r="N1107" s="334">
        <v>462209</v>
      </c>
      <c r="O1107" s="334" t="s">
        <v>1321</v>
      </c>
      <c r="P1107" s="338">
        <v>41962</v>
      </c>
      <c r="Q1107" s="339">
        <v>18.558592999999998</v>
      </c>
      <c r="R1107" s="339">
        <v>18.54873627309237</v>
      </c>
      <c r="S1107" s="334">
        <v>37</v>
      </c>
      <c r="T1107" s="336">
        <v>6.9407477778563376E-2</v>
      </c>
      <c r="U1107" s="647">
        <v>0.67880752333797956</v>
      </c>
      <c r="V1107" s="336">
        <v>7.5864988266827194E-3</v>
      </c>
      <c r="W1107" s="647">
        <v>6.5287480589093824E-2</v>
      </c>
      <c r="X1107" s="336">
        <v>-1.4966761511332138E-2</v>
      </c>
      <c r="Y1107" s="647">
        <v>-9.7102165864149784E-2</v>
      </c>
      <c r="Z1107" s="336">
        <v>-9.4904474588084042E-2</v>
      </c>
      <c r="AA1107" s="647">
        <v>-0.4973332225269595</v>
      </c>
      <c r="AB1107" s="336">
        <v>0.22275049871718178</v>
      </c>
      <c r="AC1107" s="340">
        <v>-0.48760804211838904</v>
      </c>
      <c r="AD1107" s="813">
        <v>0</v>
      </c>
      <c r="AE1107" s="337" t="s">
        <v>1838</v>
      </c>
      <c r="AF1107" s="787" t="s">
        <v>1780</v>
      </c>
      <c r="AG1107" s="341" t="s">
        <v>719</v>
      </c>
      <c r="AH1107" s="341" t="s">
        <v>1742</v>
      </c>
      <c r="AI1107" s="341">
        <v>1000</v>
      </c>
      <c r="AJ1107" s="341">
        <v>1000</v>
      </c>
      <c r="AK1107" s="341">
        <v>1000</v>
      </c>
      <c r="AL1107" s="336">
        <v>4.4999999999999998E-2</v>
      </c>
      <c r="AM1107" s="336">
        <v>0.1</v>
      </c>
      <c r="AN1107" s="647" t="s">
        <v>666</v>
      </c>
      <c r="AO1107" s="334" t="s">
        <v>1324</v>
      </c>
      <c r="AP1107" s="337" t="s">
        <v>1739</v>
      </c>
      <c r="AQ1107" s="343" t="s">
        <v>659</v>
      </c>
      <c r="AR1107" s="336">
        <v>2E-3</v>
      </c>
      <c r="AS1107" s="336">
        <v>2E-3</v>
      </c>
      <c r="AT1107" s="336" t="s">
        <v>1418</v>
      </c>
      <c r="AX1107" s="192"/>
      <c r="AY1107" s="178"/>
      <c r="AZ1107" s="178"/>
      <c r="BA1107" s="178"/>
      <c r="BB1107" s="794"/>
      <c r="BC1107" s="178"/>
      <c r="BD1107" s="178"/>
      <c r="BE1107" s="178"/>
      <c r="BF1107" s="178"/>
      <c r="BG1107" s="794"/>
      <c r="BH1107" s="180"/>
      <c r="BI1107" s="193"/>
      <c r="BJ1107" s="193"/>
      <c r="BK1107" s="193"/>
      <c r="BL1107" s="180"/>
      <c r="BM1107" s="180"/>
      <c r="BN1107" s="180"/>
      <c r="BO1107" s="180"/>
      <c r="BP1107" s="180"/>
      <c r="BQ1107" s="180"/>
      <c r="BR1107" s="180"/>
      <c r="BS1107" s="180"/>
      <c r="BT1107" s="181"/>
      <c r="BU1107" s="182"/>
      <c r="BV1107" s="183"/>
      <c r="BW1107" s="179"/>
    </row>
    <row r="1108" spans="2:75" customFormat="1" ht="18.75">
      <c r="B1108" s="330" t="s">
        <v>1055</v>
      </c>
      <c r="C1108" s="331">
        <v>18323970000193</v>
      </c>
      <c r="D1108" s="332" t="s">
        <v>14</v>
      </c>
      <c r="E1108" s="332" t="s">
        <v>607</v>
      </c>
      <c r="F1108" s="332" t="s">
        <v>1418</v>
      </c>
      <c r="G1108" s="333" t="s">
        <v>1418</v>
      </c>
      <c r="H1108" s="333" t="s">
        <v>34</v>
      </c>
      <c r="I1108" s="333" t="s">
        <v>34</v>
      </c>
      <c r="J1108" s="333" t="s">
        <v>611</v>
      </c>
      <c r="K1108" s="334" t="s">
        <v>1418</v>
      </c>
      <c r="L1108" s="335" t="s">
        <v>1418</v>
      </c>
      <c r="M1108" s="335" t="s">
        <v>1415</v>
      </c>
      <c r="N1108" s="334">
        <v>344788</v>
      </c>
      <c r="O1108" s="334" t="s">
        <v>1324</v>
      </c>
      <c r="P1108" s="338">
        <v>41487</v>
      </c>
      <c r="Q1108" s="339">
        <v>51.906868000000003</v>
      </c>
      <c r="R1108" s="339">
        <v>75.261082591093185</v>
      </c>
      <c r="S1108" s="334">
        <v>38</v>
      </c>
      <c r="T1108" s="336">
        <v>-0.36174411285620822</v>
      </c>
      <c r="U1108" s="647">
        <v>-3.5378698836086686</v>
      </c>
      <c r="V1108" s="336">
        <v>-0.38363151796442174</v>
      </c>
      <c r="W1108" s="647">
        <v>-3.3014353333023014</v>
      </c>
      <c r="X1108" s="336">
        <v>-0.20949107714538739</v>
      </c>
      <c r="Y1108" s="647">
        <v>-1.3591475553765426</v>
      </c>
      <c r="Z1108" s="336">
        <v>0.27442196177218925</v>
      </c>
      <c r="AA1108" s="647">
        <v>1.4380687440997533</v>
      </c>
      <c r="AB1108" s="336">
        <v>0.20454900008682697</v>
      </c>
      <c r="AC1108" s="340">
        <v>-2.4435854056451758</v>
      </c>
      <c r="AD1108" s="813">
        <v>17690766000148</v>
      </c>
      <c r="AE1108" s="337" t="s">
        <v>1889</v>
      </c>
      <c r="AF1108" s="787" t="s">
        <v>1736</v>
      </c>
      <c r="AG1108" s="341" t="s">
        <v>1437</v>
      </c>
      <c r="AH1108" s="341" t="s">
        <v>1812</v>
      </c>
      <c r="AI1108" s="341">
        <v>25000</v>
      </c>
      <c r="AJ1108" s="341">
        <v>25000</v>
      </c>
      <c r="AK1108" s="341">
        <v>25000</v>
      </c>
      <c r="AL1108" s="336">
        <v>6.9999999999999993E-3</v>
      </c>
      <c r="AM1108" s="336">
        <v>0.1</v>
      </c>
      <c r="AN1108" s="647" t="s">
        <v>2147</v>
      </c>
      <c r="AO1108" s="334" t="s">
        <v>1324</v>
      </c>
      <c r="AP1108" s="337" t="s">
        <v>1757</v>
      </c>
      <c r="AQ1108" s="343" t="s">
        <v>679</v>
      </c>
      <c r="AR1108" s="336">
        <v>6.9999999999999999E-4</v>
      </c>
      <c r="AS1108" s="336">
        <v>6.9999999999999999E-4</v>
      </c>
      <c r="AT1108" s="336" t="s">
        <v>1418</v>
      </c>
      <c r="AX1108" s="192"/>
      <c r="AY1108" s="178"/>
      <c r="AZ1108" s="178"/>
      <c r="BA1108" s="178"/>
      <c r="BB1108" s="794"/>
      <c r="BC1108" s="178"/>
      <c r="BD1108" s="178"/>
      <c r="BE1108" s="178"/>
      <c r="BF1108" s="178"/>
      <c r="BG1108" s="794"/>
      <c r="BH1108" s="180"/>
      <c r="BI1108" s="193"/>
      <c r="BJ1108" s="193"/>
      <c r="BK1108" s="193"/>
      <c r="BL1108" s="180"/>
      <c r="BM1108" s="180"/>
      <c r="BN1108" s="180"/>
      <c r="BO1108" s="180"/>
      <c r="BP1108" s="180"/>
      <c r="BQ1108" s="180"/>
      <c r="BR1108" s="180"/>
      <c r="BS1108" s="180"/>
      <c r="BT1108" s="181"/>
      <c r="BU1108" s="182"/>
      <c r="BV1108" s="183"/>
      <c r="BW1108" s="179"/>
    </row>
    <row r="1109" spans="2:75" customFormat="1" ht="18.75">
      <c r="B1109" s="330" t="s">
        <v>1631</v>
      </c>
      <c r="C1109" s="331">
        <v>35693759000181</v>
      </c>
      <c r="D1109" s="332" t="s">
        <v>13</v>
      </c>
      <c r="E1109" s="332" t="s">
        <v>616</v>
      </c>
      <c r="F1109" s="332" t="s">
        <v>1418</v>
      </c>
      <c r="G1109" s="333" t="s">
        <v>1418</v>
      </c>
      <c r="H1109" s="333" t="s">
        <v>34</v>
      </c>
      <c r="I1109" s="333" t="s">
        <v>1418</v>
      </c>
      <c r="J1109" s="333" t="s">
        <v>611</v>
      </c>
      <c r="K1109" s="334" t="s">
        <v>49</v>
      </c>
      <c r="L1109" s="335" t="s">
        <v>1418</v>
      </c>
      <c r="M1109" s="335" t="s">
        <v>1418</v>
      </c>
      <c r="N1109" s="334">
        <v>546593</v>
      </c>
      <c r="O1109" s="334" t="s">
        <v>1321</v>
      </c>
      <c r="P1109" s="338">
        <v>44043</v>
      </c>
      <c r="Q1109" s="339">
        <v>13.79409499</v>
      </c>
      <c r="R1109" s="339">
        <v>39.506845831814523</v>
      </c>
      <c r="S1109" s="334">
        <v>39</v>
      </c>
      <c r="T1109" s="336">
        <v>-0.33427869456568637</v>
      </c>
      <c r="U1109" s="647">
        <v>-3.269257146711479</v>
      </c>
      <c r="V1109" s="336">
        <v>-0.31846980204597464</v>
      </c>
      <c r="W1109" s="647">
        <v>-2.7406701687161132</v>
      </c>
      <c r="X1109" s="336">
        <v>-0.18313707334783114</v>
      </c>
      <c r="Y1109" s="647">
        <v>-1.1881666223271878</v>
      </c>
      <c r="Z1109" s="336"/>
      <c r="AA1109" s="647"/>
      <c r="AB1109" s="336">
        <v>0.22579048775253108</v>
      </c>
      <c r="AC1109" s="340">
        <v>-1.9251087136560052</v>
      </c>
      <c r="AD1109" s="813">
        <v>34447464000162</v>
      </c>
      <c r="AE1109" s="337" t="s">
        <v>1824</v>
      </c>
      <c r="AF1109" s="787" t="s">
        <v>1825</v>
      </c>
      <c r="AG1109" s="341" t="s">
        <v>1440</v>
      </c>
      <c r="AH1109" s="341" t="s">
        <v>1812</v>
      </c>
      <c r="AI1109" s="341">
        <v>0</v>
      </c>
      <c r="AJ1109" s="341">
        <v>0</v>
      </c>
      <c r="AK1109" s="341">
        <v>0</v>
      </c>
      <c r="AL1109" s="336">
        <v>4.0000000000000001E-3</v>
      </c>
      <c r="AM1109" s="336">
        <v>0</v>
      </c>
      <c r="AN1109" s="647" t="s">
        <v>64</v>
      </c>
      <c r="AO1109" s="334" t="s">
        <v>1324</v>
      </c>
      <c r="AP1109" s="337" t="s">
        <v>1757</v>
      </c>
      <c r="AQ1109" s="343" t="s">
        <v>679</v>
      </c>
      <c r="AR1109" s="336">
        <v>0</v>
      </c>
      <c r="AS1109" s="336">
        <v>0</v>
      </c>
      <c r="AT1109" s="336" t="s">
        <v>1418</v>
      </c>
      <c r="AX1109" s="192"/>
      <c r="AY1109" s="178"/>
      <c r="AZ1109" s="178"/>
      <c r="BA1109" s="178"/>
      <c r="BB1109" s="794"/>
      <c r="BC1109" s="178"/>
      <c r="BD1109" s="178"/>
      <c r="BE1109" s="178"/>
      <c r="BF1109" s="178"/>
      <c r="BG1109" s="794"/>
      <c r="BH1109" s="180"/>
      <c r="BI1109" s="193"/>
      <c r="BJ1109" s="193"/>
      <c r="BK1109" s="193"/>
      <c r="BL1109" s="180"/>
      <c r="BM1109" s="180"/>
      <c r="BN1109" s="180"/>
      <c r="BO1109" s="180"/>
      <c r="BP1109" s="180"/>
      <c r="BQ1109" s="180"/>
      <c r="BR1109" s="180"/>
      <c r="BS1109" s="180"/>
      <c r="BT1109" s="181"/>
      <c r="BU1109" s="182"/>
      <c r="BV1109" s="183"/>
      <c r="BW1109" s="179"/>
    </row>
    <row r="1110" spans="2:75" customFormat="1" ht="18.75">
      <c r="B1110" s="330" t="s">
        <v>180</v>
      </c>
      <c r="C1110" s="331">
        <v>18558694000142</v>
      </c>
      <c r="D1110" s="332" t="s">
        <v>14</v>
      </c>
      <c r="E1110" s="332" t="s">
        <v>614</v>
      </c>
      <c r="F1110" s="332" t="s">
        <v>1418</v>
      </c>
      <c r="G1110" s="333" t="s">
        <v>1418</v>
      </c>
      <c r="H1110" s="333" t="s">
        <v>1338</v>
      </c>
      <c r="I1110" s="333" t="s">
        <v>34</v>
      </c>
      <c r="J1110" s="333" t="s">
        <v>608</v>
      </c>
      <c r="K1110" s="334" t="s">
        <v>48</v>
      </c>
      <c r="L1110" s="335" t="s">
        <v>1418</v>
      </c>
      <c r="M1110" s="335" t="s">
        <v>34</v>
      </c>
      <c r="N1110" s="334">
        <v>344435</v>
      </c>
      <c r="O1110" s="334" t="s">
        <v>1321</v>
      </c>
      <c r="P1110" s="338">
        <v>41469</v>
      </c>
      <c r="Q1110" s="339">
        <v>85.736570999999998</v>
      </c>
      <c r="R1110" s="339">
        <v>85.494090032520305</v>
      </c>
      <c r="S1110" s="334">
        <v>40</v>
      </c>
      <c r="T1110" s="336">
        <v>3.5767289164692739E-2</v>
      </c>
      <c r="U1110" s="647">
        <v>0.34980531999532011</v>
      </c>
      <c r="V1110" s="336">
        <v>5.3411447387980981E-2</v>
      </c>
      <c r="W1110" s="647">
        <v>0.45964534026073089</v>
      </c>
      <c r="X1110" s="336">
        <v>0.14381960277307804</v>
      </c>
      <c r="Y1110" s="647">
        <v>0.93308060747903021</v>
      </c>
      <c r="Z1110" s="336">
        <v>0.3438473366177377</v>
      </c>
      <c r="AA1110" s="647">
        <v>1.8018824161835973</v>
      </c>
      <c r="AB1110" s="336">
        <v>0.18237643091299077</v>
      </c>
      <c r="AC1110" s="340">
        <v>-0.34428783195695772</v>
      </c>
      <c r="AD1110" s="813">
        <v>0</v>
      </c>
      <c r="AE1110" s="337" t="s">
        <v>1888</v>
      </c>
      <c r="AF1110" s="787" t="s">
        <v>1752</v>
      </c>
      <c r="AG1110" s="341" t="s">
        <v>741</v>
      </c>
      <c r="AH1110" s="341" t="s">
        <v>1742</v>
      </c>
      <c r="AI1110" s="341">
        <v>1000</v>
      </c>
      <c r="AJ1110" s="341">
        <v>0</v>
      </c>
      <c r="AK1110" s="341">
        <v>1000</v>
      </c>
      <c r="AL1110" s="336">
        <v>0.02</v>
      </c>
      <c r="AM1110" s="336">
        <v>0.2</v>
      </c>
      <c r="AN1110" s="647" t="s">
        <v>666</v>
      </c>
      <c r="AO1110" s="334" t="s">
        <v>1324</v>
      </c>
      <c r="AP1110" s="337" t="s">
        <v>1739</v>
      </c>
      <c r="AQ1110" s="343" t="s">
        <v>659</v>
      </c>
      <c r="AR1110" s="336">
        <v>4.0000000000000001E-3</v>
      </c>
      <c r="AS1110" s="336">
        <v>4.0000000000000001E-3</v>
      </c>
      <c r="AT1110" s="336" t="s">
        <v>1418</v>
      </c>
      <c r="AX1110" s="192"/>
      <c r="AY1110" s="178"/>
      <c r="AZ1110" s="178"/>
      <c r="BA1110" s="178"/>
      <c r="BB1110" s="794"/>
      <c r="BC1110" s="178"/>
      <c r="BD1110" s="178"/>
      <c r="BE1110" s="178"/>
      <c r="BF1110" s="178"/>
      <c r="BG1110" s="794"/>
      <c r="BH1110" s="180"/>
      <c r="BI1110" s="193"/>
      <c r="BJ1110" s="193"/>
      <c r="BK1110" s="193"/>
      <c r="BL1110" s="180"/>
      <c r="BM1110" s="180"/>
      <c r="BN1110" s="180"/>
      <c r="BO1110" s="180"/>
      <c r="BP1110" s="180"/>
      <c r="BQ1110" s="180"/>
      <c r="BR1110" s="180"/>
      <c r="BS1110" s="180"/>
      <c r="BT1110" s="181"/>
      <c r="BU1110" s="182"/>
      <c r="BV1110" s="183"/>
      <c r="BW1110" s="179"/>
    </row>
    <row r="1111" spans="2:75" customFormat="1" ht="18.75">
      <c r="B1111" s="330" t="s">
        <v>949</v>
      </c>
      <c r="C1111" s="331">
        <v>36327569000103</v>
      </c>
      <c r="D1111" s="332" t="s">
        <v>13</v>
      </c>
      <c r="E1111" s="332" t="s">
        <v>616</v>
      </c>
      <c r="F1111" s="332" t="s">
        <v>619</v>
      </c>
      <c r="G1111" s="333" t="s">
        <v>34</v>
      </c>
      <c r="H1111" s="333" t="s">
        <v>1338</v>
      </c>
      <c r="I1111" s="333" t="s">
        <v>34</v>
      </c>
      <c r="J1111" s="333" t="s">
        <v>611</v>
      </c>
      <c r="K1111" s="334" t="s">
        <v>49</v>
      </c>
      <c r="L1111" s="335" t="s">
        <v>1418</v>
      </c>
      <c r="M1111" s="335" t="s">
        <v>1415</v>
      </c>
      <c r="N1111" s="334">
        <v>541338</v>
      </c>
      <c r="O1111" s="334" t="s">
        <v>1321</v>
      </c>
      <c r="P1111" s="338">
        <v>43985</v>
      </c>
      <c r="Q1111" s="339">
        <v>114.75222896</v>
      </c>
      <c r="R1111" s="339">
        <v>191.44223513818557</v>
      </c>
      <c r="S1111" s="334">
        <v>41</v>
      </c>
      <c r="T1111" s="336">
        <v>-0.35436369903581799</v>
      </c>
      <c r="U1111" s="647">
        <v>-3.4656891822350797</v>
      </c>
      <c r="V1111" s="336">
        <v>-0.33889605629677644</v>
      </c>
      <c r="W1111" s="647">
        <v>-2.9164533209149566</v>
      </c>
      <c r="X1111" s="336">
        <v>-0.20695552279983109</v>
      </c>
      <c r="Y1111" s="647">
        <v>-1.3426972485794872</v>
      </c>
      <c r="Z1111" s="336"/>
      <c r="AA1111" s="647"/>
      <c r="AB1111" s="336">
        <v>0.23144963674025715</v>
      </c>
      <c r="AC1111" s="340">
        <v>-1.9662916567657831</v>
      </c>
      <c r="AD1111" s="813">
        <v>34447464000162</v>
      </c>
      <c r="AE1111" s="337" t="s">
        <v>1952</v>
      </c>
      <c r="AF1111" s="787" t="s">
        <v>1736</v>
      </c>
      <c r="AG1111" s="341" t="s">
        <v>1437</v>
      </c>
      <c r="AH1111" s="341" t="s">
        <v>1812</v>
      </c>
      <c r="AI1111" s="341">
        <v>50000</v>
      </c>
      <c r="AJ1111" s="341">
        <v>0</v>
      </c>
      <c r="AK1111" s="341">
        <v>5000</v>
      </c>
      <c r="AL1111" s="336">
        <v>1.4999999999999999E-2</v>
      </c>
      <c r="AM1111" s="336">
        <v>0</v>
      </c>
      <c r="AN1111" s="647" t="s">
        <v>34</v>
      </c>
      <c r="AO1111" s="334" t="s">
        <v>1324</v>
      </c>
      <c r="AP1111" s="337" t="s">
        <v>1757</v>
      </c>
      <c r="AQ1111" s="343" t="s">
        <v>679</v>
      </c>
      <c r="AR1111" s="336">
        <v>2.66666666666667E-3</v>
      </c>
      <c r="AS1111" s="336">
        <v>2.66666666666667E-3</v>
      </c>
      <c r="AT1111" s="336" t="s">
        <v>1418</v>
      </c>
      <c r="AX1111" s="192"/>
      <c r="AY1111" s="178"/>
      <c r="AZ1111" s="178"/>
      <c r="BA1111" s="178"/>
      <c r="BB1111" s="794"/>
      <c r="BC1111" s="178"/>
      <c r="BD1111" s="178"/>
      <c r="BE1111" s="178"/>
      <c r="BF1111" s="178"/>
      <c r="BG1111" s="794"/>
      <c r="BH1111" s="180"/>
      <c r="BI1111" s="193"/>
      <c r="BJ1111" s="193"/>
      <c r="BK1111" s="193"/>
      <c r="BL1111" s="180"/>
      <c r="BM1111" s="180"/>
      <c r="BN1111" s="180"/>
      <c r="BO1111" s="180"/>
      <c r="BP1111" s="180"/>
      <c r="BQ1111" s="180"/>
      <c r="BR1111" s="180"/>
      <c r="BS1111" s="180"/>
      <c r="BT1111" s="181"/>
      <c r="BU1111" s="182"/>
      <c r="BV1111" s="183"/>
      <c r="BW1111" s="179"/>
    </row>
    <row r="1112" spans="2:75" customFormat="1" ht="18.75">
      <c r="B1112" s="330" t="s">
        <v>1284</v>
      </c>
      <c r="C1112" s="331">
        <v>29250108000114</v>
      </c>
      <c r="D1112" s="332" t="s">
        <v>13</v>
      </c>
      <c r="E1112" s="332" t="s">
        <v>616</v>
      </c>
      <c r="F1112" s="332" t="s">
        <v>619</v>
      </c>
      <c r="G1112" s="333" t="s">
        <v>34</v>
      </c>
      <c r="H1112" s="333" t="s">
        <v>1338</v>
      </c>
      <c r="I1112" s="333" t="s">
        <v>34</v>
      </c>
      <c r="J1112" s="333" t="s">
        <v>1418</v>
      </c>
      <c r="K1112" s="334" t="s">
        <v>48</v>
      </c>
      <c r="L1112" s="335" t="s">
        <v>1418</v>
      </c>
      <c r="M1112" s="335" t="s">
        <v>1415</v>
      </c>
      <c r="N1112" s="334">
        <v>469882</v>
      </c>
      <c r="O1112" s="334" t="s">
        <v>1321</v>
      </c>
      <c r="P1112" s="338">
        <v>43283</v>
      </c>
      <c r="Q1112" s="339">
        <v>0</v>
      </c>
      <c r="R1112" s="339">
        <v>0</v>
      </c>
      <c r="S1112" s="334">
        <v>41</v>
      </c>
      <c r="T1112" s="336"/>
      <c r="U1112" s="647"/>
      <c r="V1112" s="336"/>
      <c r="W1112" s="647"/>
      <c r="X1112" s="336"/>
      <c r="Y1112" s="647"/>
      <c r="Z1112" s="336"/>
      <c r="AA1112" s="647"/>
      <c r="AB1112" s="336"/>
      <c r="AC1112" s="340"/>
      <c r="AD1112" s="813">
        <v>0</v>
      </c>
      <c r="AE1112" s="337" t="s">
        <v>2645</v>
      </c>
      <c r="AF1112" s="787" t="s">
        <v>1755</v>
      </c>
      <c r="AG1112" s="341" t="s">
        <v>1436</v>
      </c>
      <c r="AH1112" s="341" t="s">
        <v>1742</v>
      </c>
      <c r="AI1112" s="341">
        <v>100</v>
      </c>
      <c r="AJ1112" s="341">
        <v>100</v>
      </c>
      <c r="AK1112" s="341">
        <v>100</v>
      </c>
      <c r="AL1112" s="336">
        <v>2.1499999999999998E-2</v>
      </c>
      <c r="AM1112" s="336">
        <v>0</v>
      </c>
      <c r="AN1112" s="647" t="s">
        <v>2152</v>
      </c>
      <c r="AO1112" s="334" t="s">
        <v>1324</v>
      </c>
      <c r="AP1112" s="337" t="s">
        <v>1757</v>
      </c>
      <c r="AQ1112" s="343" t="s">
        <v>668</v>
      </c>
      <c r="AR1112" s="336">
        <v>0</v>
      </c>
      <c r="AS1112" s="336">
        <v>0</v>
      </c>
      <c r="AT1112" s="336" t="s">
        <v>1418</v>
      </c>
      <c r="AX1112" s="192"/>
      <c r="AY1112" s="178"/>
      <c r="AZ1112" s="178"/>
      <c r="BA1112" s="178"/>
      <c r="BB1112" s="794"/>
      <c r="BC1112" s="178"/>
      <c r="BD1112" s="178"/>
      <c r="BE1112" s="178"/>
      <c r="BF1112" s="178"/>
      <c r="BG1112" s="794"/>
      <c r="BH1112" s="180"/>
      <c r="BI1112" s="193"/>
      <c r="BJ1112" s="193"/>
      <c r="BK1112" s="193"/>
      <c r="BL1112" s="180"/>
      <c r="BM1112" s="180"/>
      <c r="BN1112" s="180"/>
      <c r="BO1112" s="180"/>
      <c r="BP1112" s="180"/>
      <c r="BQ1112" s="180"/>
      <c r="BR1112" s="180"/>
      <c r="BS1112" s="180"/>
      <c r="BT1112" s="181"/>
      <c r="BU1112" s="182"/>
      <c r="BV1112" s="183"/>
      <c r="BW1112" s="179"/>
    </row>
    <row r="1113" spans="2:75" customFormat="1" ht="18.75">
      <c r="B1113" s="330" t="s">
        <v>783</v>
      </c>
      <c r="C1113" s="331">
        <v>14237118000142</v>
      </c>
      <c r="D1113" s="332" t="s">
        <v>11</v>
      </c>
      <c r="E1113" s="332" t="s">
        <v>620</v>
      </c>
      <c r="F1113" s="332" t="s">
        <v>663</v>
      </c>
      <c r="G1113" s="333" t="s">
        <v>738</v>
      </c>
      <c r="H1113" s="333" t="s">
        <v>34</v>
      </c>
      <c r="I1113" s="333" t="s">
        <v>1418</v>
      </c>
      <c r="J1113" s="333" t="s">
        <v>608</v>
      </c>
      <c r="K1113" s="334" t="s">
        <v>48</v>
      </c>
      <c r="L1113" s="335" t="s">
        <v>1418</v>
      </c>
      <c r="M1113" s="335" t="s">
        <v>34</v>
      </c>
      <c r="N1113" s="334">
        <v>291781</v>
      </c>
      <c r="O1113" s="334" t="s">
        <v>1321</v>
      </c>
      <c r="P1113" s="338">
        <v>40883</v>
      </c>
      <c r="Q1113" s="339">
        <v>0</v>
      </c>
      <c r="R1113" s="339">
        <v>0</v>
      </c>
      <c r="S1113" s="334">
        <v>45</v>
      </c>
      <c r="T1113" s="336"/>
      <c r="U1113" s="647"/>
      <c r="V1113" s="336"/>
      <c r="W1113" s="647"/>
      <c r="X1113" s="336"/>
      <c r="Y1113" s="647"/>
      <c r="Z1113" s="336"/>
      <c r="AA1113" s="647"/>
      <c r="AB1113" s="336"/>
      <c r="AC1113" s="340"/>
      <c r="AD1113" s="813">
        <v>0</v>
      </c>
      <c r="AE1113" s="337" t="s">
        <v>1885</v>
      </c>
      <c r="AF1113" s="787" t="s">
        <v>1794</v>
      </c>
      <c r="AG1113" s="341" t="s">
        <v>736</v>
      </c>
      <c r="AH1113" s="341" t="s">
        <v>1742</v>
      </c>
      <c r="AI1113" s="341">
        <v>500</v>
      </c>
      <c r="AJ1113" s="341">
        <v>500</v>
      </c>
      <c r="AK1113" s="341">
        <v>500</v>
      </c>
      <c r="AL1113" s="336">
        <v>6.0000000000000001E-3</v>
      </c>
      <c r="AM1113" s="336">
        <v>0.2</v>
      </c>
      <c r="AN1113" s="647" t="s">
        <v>64</v>
      </c>
      <c r="AO1113" s="334" t="s">
        <v>1324</v>
      </c>
      <c r="AP1113" s="337" t="s">
        <v>1744</v>
      </c>
      <c r="AQ1113" s="343" t="s">
        <v>675</v>
      </c>
      <c r="AR1113" s="336">
        <v>1.5E-3</v>
      </c>
      <c r="AS1113" s="336">
        <v>1.5E-3</v>
      </c>
      <c r="AT1113" s="336" t="s">
        <v>1418</v>
      </c>
      <c r="AX1113" s="192"/>
      <c r="AY1113" s="178"/>
      <c r="AZ1113" s="178"/>
      <c r="BA1113" s="178"/>
      <c r="BB1113" s="794"/>
      <c r="BC1113" s="178"/>
      <c r="BD1113" s="178"/>
      <c r="BE1113" s="178"/>
      <c r="BF1113" s="178"/>
      <c r="BG1113" s="794"/>
      <c r="BH1113" s="180"/>
      <c r="BI1113" s="193"/>
      <c r="BJ1113" s="193"/>
      <c r="BK1113" s="193"/>
      <c r="BL1113" s="180"/>
      <c r="BM1113" s="180"/>
      <c r="BN1113" s="180"/>
      <c r="BO1113" s="180"/>
      <c r="BP1113" s="180"/>
      <c r="BQ1113" s="180"/>
      <c r="BR1113" s="180"/>
      <c r="BS1113" s="180"/>
      <c r="BT1113" s="181"/>
      <c r="BU1113" s="182"/>
      <c r="BV1113" s="183"/>
      <c r="BW1113" s="179"/>
    </row>
    <row r="1114" spans="2:75" customFormat="1" ht="18.75">
      <c r="B1114" s="330" t="s">
        <v>105</v>
      </c>
      <c r="C1114" s="331">
        <v>22100009000107</v>
      </c>
      <c r="D1114" s="332" t="s">
        <v>11</v>
      </c>
      <c r="E1114" s="332" t="s">
        <v>620</v>
      </c>
      <c r="F1114" s="332" t="s">
        <v>663</v>
      </c>
      <c r="G1114" s="333" t="s">
        <v>738</v>
      </c>
      <c r="H1114" s="333" t="s">
        <v>34</v>
      </c>
      <c r="I1114" s="333" t="s">
        <v>1418</v>
      </c>
      <c r="J1114" s="333" t="s">
        <v>608</v>
      </c>
      <c r="K1114" s="334" t="s">
        <v>48</v>
      </c>
      <c r="L1114" s="335" t="s">
        <v>1418</v>
      </c>
      <c r="M1114" s="335" t="s">
        <v>34</v>
      </c>
      <c r="N1114" s="334">
        <v>414141</v>
      </c>
      <c r="O1114" s="334" t="s">
        <v>1321</v>
      </c>
      <c r="P1114" s="338">
        <v>42355</v>
      </c>
      <c r="Q1114" s="339">
        <v>720.56578000000002</v>
      </c>
      <c r="R1114" s="339">
        <v>666.81492955199974</v>
      </c>
      <c r="S1114" s="334">
        <v>45</v>
      </c>
      <c r="T1114" s="336">
        <v>0.11303087278446711</v>
      </c>
      <c r="U1114" s="647">
        <v>1.1054458290551998</v>
      </c>
      <c r="V1114" s="336">
        <v>0.12736660823113377</v>
      </c>
      <c r="W1114" s="647">
        <v>1.0960846567776883</v>
      </c>
      <c r="X1114" s="336">
        <v>0.21302507045249119</v>
      </c>
      <c r="Y1114" s="647">
        <v>1.3820755885391853</v>
      </c>
      <c r="Z1114" s="336">
        <v>0.22888601149655186</v>
      </c>
      <c r="AA1114" s="647">
        <v>1.1994441588027649</v>
      </c>
      <c r="AB1114" s="336">
        <v>4.5587947829463446E-3</v>
      </c>
      <c r="AC1114" s="340">
        <v>2.449150570637284</v>
      </c>
      <c r="AD1114" s="813">
        <v>23556180000198</v>
      </c>
      <c r="AE1114" s="337" t="s">
        <v>1894</v>
      </c>
      <c r="AF1114" s="787" t="s">
        <v>1736</v>
      </c>
      <c r="AG1114" s="341" t="s">
        <v>1437</v>
      </c>
      <c r="AH1114" s="341" t="s">
        <v>1742</v>
      </c>
      <c r="AI1114" s="341">
        <v>10000</v>
      </c>
      <c r="AJ1114" s="341">
        <v>5000</v>
      </c>
      <c r="AK1114" s="341">
        <v>5000</v>
      </c>
      <c r="AL1114" s="336">
        <v>8.0000000000000002E-3</v>
      </c>
      <c r="AM1114" s="336">
        <v>0.2</v>
      </c>
      <c r="AN1114" s="647" t="s">
        <v>34</v>
      </c>
      <c r="AO1114" s="334" t="s">
        <v>1324</v>
      </c>
      <c r="AP1114" s="337" t="s">
        <v>1757</v>
      </c>
      <c r="AQ1114" s="343" t="s">
        <v>686</v>
      </c>
      <c r="AR1114" s="336">
        <v>2.32E-3</v>
      </c>
      <c r="AS1114" s="336">
        <v>2.32E-3</v>
      </c>
      <c r="AT1114" s="336" t="s">
        <v>1418</v>
      </c>
      <c r="AX1114" s="192"/>
      <c r="AY1114" s="178"/>
      <c r="AZ1114" s="178"/>
      <c r="BA1114" s="178"/>
      <c r="BB1114" s="794"/>
      <c r="BC1114" s="178"/>
      <c r="BD1114" s="178"/>
      <c r="BE1114" s="178"/>
      <c r="BF1114" s="178"/>
      <c r="BG1114" s="794"/>
      <c r="BH1114" s="180"/>
      <c r="BI1114" s="193"/>
      <c r="BJ1114" s="193"/>
      <c r="BK1114" s="193"/>
      <c r="BL1114" s="180"/>
      <c r="BM1114" s="180"/>
      <c r="BN1114" s="180"/>
      <c r="BO1114" s="180"/>
      <c r="BP1114" s="180"/>
      <c r="BQ1114" s="180"/>
      <c r="BR1114" s="180"/>
      <c r="BS1114" s="180"/>
      <c r="BT1114" s="181"/>
      <c r="BU1114" s="182"/>
      <c r="BV1114" s="183"/>
      <c r="BW1114" s="179"/>
    </row>
    <row r="1115" spans="2:75" customFormat="1" ht="18.75">
      <c r="B1115" s="330" t="s">
        <v>780</v>
      </c>
      <c r="C1115" s="331">
        <v>31340838000158</v>
      </c>
      <c r="D1115" s="332" t="s">
        <v>11</v>
      </c>
      <c r="E1115" s="332" t="s">
        <v>620</v>
      </c>
      <c r="F1115" s="332" t="s">
        <v>685</v>
      </c>
      <c r="G1115" s="333" t="s">
        <v>738</v>
      </c>
      <c r="H1115" s="333" t="s">
        <v>34</v>
      </c>
      <c r="I1115" s="333" t="s">
        <v>1319</v>
      </c>
      <c r="J1115" s="333" t="s">
        <v>608</v>
      </c>
      <c r="K1115" s="334" t="s">
        <v>48</v>
      </c>
      <c r="L1115" s="335" t="s">
        <v>1418</v>
      </c>
      <c r="M1115" s="335" t="s">
        <v>34</v>
      </c>
      <c r="N1115" s="334">
        <v>481769</v>
      </c>
      <c r="O1115" s="334" t="s">
        <v>1321</v>
      </c>
      <c r="P1115" s="338">
        <v>43430</v>
      </c>
      <c r="Q1115" s="339">
        <v>269.64290484999998</v>
      </c>
      <c r="R1115" s="339">
        <v>242.17506052298808</v>
      </c>
      <c r="S1115" s="334">
        <v>45</v>
      </c>
      <c r="T1115" s="336">
        <v>0.10998455599634238</v>
      </c>
      <c r="U1115" s="647">
        <v>1.0756527459403353</v>
      </c>
      <c r="V1115" s="336">
        <v>0.12677752980596746</v>
      </c>
      <c r="W1115" s="647">
        <v>1.0910151975808804</v>
      </c>
      <c r="X1115" s="336">
        <v>0.17986374503586533</v>
      </c>
      <c r="Y1115" s="647">
        <v>1.1669297456364178</v>
      </c>
      <c r="Z1115" s="336">
        <v>0.2218601843204262</v>
      </c>
      <c r="AA1115" s="647">
        <v>1.1626263239684653</v>
      </c>
      <c r="AB1115" s="336">
        <v>1.6763825429999062E-3</v>
      </c>
      <c r="AC1115" s="340">
        <v>6.3088800721933982</v>
      </c>
      <c r="AD1115" s="813">
        <v>31908013000197</v>
      </c>
      <c r="AE1115" s="337" t="s">
        <v>1909</v>
      </c>
      <c r="AF1115" s="787" t="s">
        <v>1755</v>
      </c>
      <c r="AG1115" s="341" t="s">
        <v>1436</v>
      </c>
      <c r="AH1115" s="341" t="s">
        <v>1737</v>
      </c>
      <c r="AI1115" s="341">
        <v>1000</v>
      </c>
      <c r="AJ1115" s="341">
        <v>1000</v>
      </c>
      <c r="AK1115" s="341">
        <v>1000</v>
      </c>
      <c r="AL1115" s="336">
        <v>8.5000000000000006E-3</v>
      </c>
      <c r="AM1115" s="336">
        <v>0.15</v>
      </c>
      <c r="AN1115" s="647" t="s">
        <v>34</v>
      </c>
      <c r="AO1115" s="334" t="s">
        <v>1324</v>
      </c>
      <c r="AP1115" s="337" t="s">
        <v>1744</v>
      </c>
      <c r="AQ1115" s="343" t="s">
        <v>675</v>
      </c>
      <c r="AR1115" s="336">
        <v>1.98333333333333E-3</v>
      </c>
      <c r="AS1115" s="336">
        <v>1.98333333333333E-3</v>
      </c>
      <c r="AT1115" s="336" t="s">
        <v>1418</v>
      </c>
      <c r="AX1115" s="192"/>
      <c r="AY1115" s="178"/>
      <c r="AZ1115" s="178"/>
      <c r="BA1115" s="178"/>
      <c r="BB1115" s="794"/>
      <c r="BC1115" s="178"/>
      <c r="BD1115" s="178"/>
      <c r="BE1115" s="178"/>
      <c r="BF1115" s="178"/>
      <c r="BG1115" s="794"/>
      <c r="BH1115" s="180"/>
      <c r="BI1115" s="193"/>
      <c r="BJ1115" s="193"/>
      <c r="BK1115" s="193"/>
      <c r="BL1115" s="180"/>
      <c r="BM1115" s="180"/>
      <c r="BN1115" s="180"/>
      <c r="BO1115" s="180"/>
      <c r="BP1115" s="180"/>
      <c r="BQ1115" s="180"/>
      <c r="BR1115" s="180"/>
      <c r="BS1115" s="180"/>
      <c r="BT1115" s="181"/>
      <c r="BU1115" s="182"/>
      <c r="BV1115" s="183"/>
      <c r="BW1115" s="179"/>
    </row>
    <row r="1116" spans="2:75" customFormat="1" ht="18.75">
      <c r="B1116" s="330" t="s">
        <v>490</v>
      </c>
      <c r="C1116" s="331">
        <v>34780531000166</v>
      </c>
      <c r="D1116" s="332" t="s">
        <v>11</v>
      </c>
      <c r="E1116" s="332" t="s">
        <v>620</v>
      </c>
      <c r="F1116" s="332" t="s">
        <v>685</v>
      </c>
      <c r="G1116" s="333" t="s">
        <v>738</v>
      </c>
      <c r="H1116" s="333" t="s">
        <v>34</v>
      </c>
      <c r="I1116" s="333" t="s">
        <v>1319</v>
      </c>
      <c r="J1116" s="333" t="s">
        <v>608</v>
      </c>
      <c r="K1116" s="334" t="s">
        <v>48</v>
      </c>
      <c r="L1116" s="335" t="s">
        <v>1418</v>
      </c>
      <c r="M1116" s="335" t="s">
        <v>34</v>
      </c>
      <c r="N1116" s="334">
        <v>508926</v>
      </c>
      <c r="O1116" s="334" t="s">
        <v>1321</v>
      </c>
      <c r="P1116" s="338">
        <v>43728</v>
      </c>
      <c r="Q1116" s="339">
        <v>194.00164149</v>
      </c>
      <c r="R1116" s="339">
        <v>96.205797512270905</v>
      </c>
      <c r="S1116" s="334">
        <v>45</v>
      </c>
      <c r="T1116" s="336">
        <v>0.12245958824628445</v>
      </c>
      <c r="U1116" s="647">
        <v>1.1976589910334252</v>
      </c>
      <c r="V1116" s="336">
        <v>0.14159755156597398</v>
      </c>
      <c r="W1116" s="647">
        <v>1.2185525379391666</v>
      </c>
      <c r="X1116" s="336">
        <v>0.21534284174921425</v>
      </c>
      <c r="Y1116" s="647">
        <v>1.3971129506778928</v>
      </c>
      <c r="Z1116" s="336">
        <v>0.27098363059094721</v>
      </c>
      <c r="AA1116" s="647">
        <v>1.4200506650375808</v>
      </c>
      <c r="AB1116" s="336">
        <v>1.3288742966996378E-3</v>
      </c>
      <c r="AC1116" s="340">
        <v>19.111001124775118</v>
      </c>
      <c r="AD1116" s="813">
        <v>34780492000105</v>
      </c>
      <c r="AE1116" s="337" t="s">
        <v>1866</v>
      </c>
      <c r="AF1116" s="787" t="s">
        <v>1755</v>
      </c>
      <c r="AG1116" s="341" t="s">
        <v>1436</v>
      </c>
      <c r="AH1116" s="341" t="s">
        <v>1737</v>
      </c>
      <c r="AI1116" s="341">
        <v>10000</v>
      </c>
      <c r="AJ1116" s="341">
        <v>1000</v>
      </c>
      <c r="AK1116" s="341">
        <v>1000</v>
      </c>
      <c r="AL1116" s="336">
        <v>9.1000000000000004E-3</v>
      </c>
      <c r="AM1116" s="336">
        <v>0.2</v>
      </c>
      <c r="AN1116" s="647" t="s">
        <v>64</v>
      </c>
      <c r="AO1116" s="334" t="s">
        <v>1324</v>
      </c>
      <c r="AP1116" s="337" t="s">
        <v>1757</v>
      </c>
      <c r="AQ1116" s="343" t="s">
        <v>671</v>
      </c>
      <c r="AR1116" s="336">
        <v>2.4269700000000001E-3</v>
      </c>
      <c r="AS1116" s="336">
        <v>2.4269700000000001E-3</v>
      </c>
      <c r="AT1116" s="336" t="s">
        <v>1418</v>
      </c>
      <c r="AX1116" s="192"/>
      <c r="AY1116" s="178"/>
      <c r="AZ1116" s="178"/>
      <c r="BA1116" s="178"/>
      <c r="BB1116" s="794"/>
      <c r="BC1116" s="178"/>
      <c r="BD1116" s="178"/>
      <c r="BE1116" s="178"/>
      <c r="BF1116" s="178"/>
      <c r="BG1116" s="794"/>
      <c r="BH1116" s="180"/>
      <c r="BI1116" s="193"/>
      <c r="BJ1116" s="193"/>
      <c r="BK1116" s="193"/>
      <c r="BL1116" s="180"/>
      <c r="BM1116" s="180"/>
      <c r="BN1116" s="180"/>
      <c r="BO1116" s="180"/>
      <c r="BP1116" s="180"/>
      <c r="BQ1116" s="180"/>
      <c r="BR1116" s="180"/>
      <c r="BS1116" s="180"/>
      <c r="BT1116" s="181"/>
      <c r="BU1116" s="182"/>
      <c r="BV1116" s="183"/>
      <c r="BW1116" s="179"/>
    </row>
    <row r="1117" spans="2:75" customFormat="1" ht="18.75">
      <c r="B1117" s="330" t="s">
        <v>233</v>
      </c>
      <c r="C1117" s="331">
        <v>32760042000117</v>
      </c>
      <c r="D1117" s="332" t="s">
        <v>11</v>
      </c>
      <c r="E1117" s="332" t="s">
        <v>620</v>
      </c>
      <c r="F1117" s="332" t="s">
        <v>663</v>
      </c>
      <c r="G1117" s="333" t="s">
        <v>738</v>
      </c>
      <c r="H1117" s="333" t="s">
        <v>34</v>
      </c>
      <c r="I1117" s="333" t="s">
        <v>1418</v>
      </c>
      <c r="J1117" s="333" t="s">
        <v>608</v>
      </c>
      <c r="K1117" s="334" t="s">
        <v>48</v>
      </c>
      <c r="L1117" s="335" t="s">
        <v>1418</v>
      </c>
      <c r="M1117" s="335" t="s">
        <v>1415</v>
      </c>
      <c r="N1117" s="334">
        <v>498599</v>
      </c>
      <c r="O1117" s="334" t="s">
        <v>1321</v>
      </c>
      <c r="P1117" s="338">
        <v>43635</v>
      </c>
      <c r="Q1117" s="339">
        <v>514.92532667</v>
      </c>
      <c r="R1117" s="339">
        <v>409.86972501489964</v>
      </c>
      <c r="S1117" s="334">
        <v>46</v>
      </c>
      <c r="T1117" s="336">
        <v>0.13089973413742229</v>
      </c>
      <c r="U1117" s="647">
        <v>1.2802039085602221</v>
      </c>
      <c r="V1117" s="336">
        <v>0.14717494643480755</v>
      </c>
      <c r="W1117" s="647">
        <v>1.2665501805349813</v>
      </c>
      <c r="X1117" s="336">
        <v>0.23780256444974257</v>
      </c>
      <c r="Y1117" s="647">
        <v>1.5428283559296061</v>
      </c>
      <c r="Z1117" s="336">
        <v>0.31438259887665643</v>
      </c>
      <c r="AA1117" s="647">
        <v>1.6474767041738545</v>
      </c>
      <c r="AB1117" s="336">
        <v>6.5266355998612191E-3</v>
      </c>
      <c r="AC1117" s="340">
        <v>4.7457089604334133</v>
      </c>
      <c r="AD1117" s="813">
        <v>32760072000123</v>
      </c>
      <c r="AE1117" s="337" t="s">
        <v>1786</v>
      </c>
      <c r="AF1117" s="787" t="s">
        <v>1780</v>
      </c>
      <c r="AG1117" s="341" t="s">
        <v>719</v>
      </c>
      <c r="AH1117" s="341" t="s">
        <v>1737</v>
      </c>
      <c r="AI1117" s="341">
        <v>20000</v>
      </c>
      <c r="AJ1117" s="341">
        <v>5000</v>
      </c>
      <c r="AK1117" s="341">
        <v>20000</v>
      </c>
      <c r="AL1117" s="336">
        <v>5.0000000000000001E-3</v>
      </c>
      <c r="AM1117" s="336">
        <v>0</v>
      </c>
      <c r="AN1117" s="647" t="s">
        <v>2147</v>
      </c>
      <c r="AO1117" s="334" t="s">
        <v>1324</v>
      </c>
      <c r="AP1117" s="337" t="s">
        <v>1744</v>
      </c>
      <c r="AQ1117" s="343" t="s">
        <v>675</v>
      </c>
      <c r="AR1117" s="336">
        <v>0</v>
      </c>
      <c r="AS1117" s="336">
        <v>0</v>
      </c>
      <c r="AT1117" s="336" t="s">
        <v>1418</v>
      </c>
      <c r="AX1117" s="192"/>
      <c r="AY1117" s="178"/>
      <c r="AZ1117" s="178"/>
      <c r="BA1117" s="178"/>
      <c r="BB1117" s="794"/>
      <c r="BC1117" s="178"/>
      <c r="BD1117" s="178"/>
      <c r="BE1117" s="178"/>
      <c r="BF1117" s="178"/>
      <c r="BG1117" s="794"/>
      <c r="BH1117" s="180"/>
      <c r="BI1117" s="193"/>
      <c r="BJ1117" s="193"/>
      <c r="BK1117" s="193"/>
      <c r="BL1117" s="180"/>
      <c r="BM1117" s="180"/>
      <c r="BN1117" s="180"/>
      <c r="BO1117" s="180"/>
      <c r="BP1117" s="180"/>
      <c r="BQ1117" s="180"/>
      <c r="BR1117" s="180"/>
      <c r="BS1117" s="180"/>
      <c r="BT1117" s="181"/>
      <c r="BU1117" s="182"/>
      <c r="BV1117" s="183"/>
      <c r="BW1117" s="179"/>
    </row>
    <row r="1118" spans="2:75" customFormat="1" ht="18.75">
      <c r="B1118" s="330" t="s">
        <v>1039</v>
      </c>
      <c r="C1118" s="331">
        <v>39511032000197</v>
      </c>
      <c r="D1118" s="332" t="s">
        <v>11</v>
      </c>
      <c r="E1118" s="332" t="s">
        <v>620</v>
      </c>
      <c r="F1118" s="332" t="s">
        <v>663</v>
      </c>
      <c r="G1118" s="333" t="s">
        <v>738</v>
      </c>
      <c r="H1118" s="333" t="s">
        <v>34</v>
      </c>
      <c r="I1118" s="333" t="s">
        <v>1418</v>
      </c>
      <c r="J1118" s="333" t="s">
        <v>1418</v>
      </c>
      <c r="K1118" s="334" t="s">
        <v>48</v>
      </c>
      <c r="L1118" s="335" t="s">
        <v>1418</v>
      </c>
      <c r="M1118" s="335" t="s">
        <v>34</v>
      </c>
      <c r="N1118" s="334">
        <v>621749</v>
      </c>
      <c r="O1118" s="334" t="s">
        <v>1321</v>
      </c>
      <c r="P1118" s="338">
        <v>44487</v>
      </c>
      <c r="Q1118" s="339">
        <v>154.72222271999999</v>
      </c>
      <c r="R1118" s="339">
        <v>26.449927727148768</v>
      </c>
      <c r="S1118" s="334">
        <v>46</v>
      </c>
      <c r="T1118" s="336">
        <v>0.11621361650497053</v>
      </c>
      <c r="U1118" s="647">
        <v>1.1365731722678025</v>
      </c>
      <c r="V1118" s="336">
        <v>0.13080820999999876</v>
      </c>
      <c r="W1118" s="647">
        <v>1.1257022068246068</v>
      </c>
      <c r="X1118" s="336"/>
      <c r="Y1118" s="647"/>
      <c r="Z1118" s="336"/>
      <c r="AA1118" s="647"/>
      <c r="AB1118" s="336">
        <v>2.5657660158418583E-3</v>
      </c>
      <c r="AC1118" s="340">
        <v>5.6929495997489248</v>
      </c>
      <c r="AD1118" s="813">
        <v>39487617000119</v>
      </c>
      <c r="AE1118" s="337" t="s">
        <v>1977</v>
      </c>
      <c r="AF1118" s="787" t="s">
        <v>1794</v>
      </c>
      <c r="AG1118" s="341" t="s">
        <v>736</v>
      </c>
      <c r="AH1118" s="341" t="s">
        <v>1737</v>
      </c>
      <c r="AI1118" s="341">
        <v>1000</v>
      </c>
      <c r="AJ1118" s="341">
        <v>0</v>
      </c>
      <c r="AK1118" s="341">
        <v>0</v>
      </c>
      <c r="AL1118" s="336">
        <v>0</v>
      </c>
      <c r="AM1118" s="336">
        <v>0</v>
      </c>
      <c r="AN1118" s="647" t="s">
        <v>64</v>
      </c>
      <c r="AO1118" s="334" t="s">
        <v>1324</v>
      </c>
      <c r="AP1118" s="337" t="s">
        <v>1757</v>
      </c>
      <c r="AQ1118" s="343" t="s">
        <v>671</v>
      </c>
      <c r="AR1118" s="336">
        <v>1.2999999999999999E-3</v>
      </c>
      <c r="AS1118" s="336">
        <v>1.2999999999999999E-3</v>
      </c>
      <c r="AT1118" s="336" t="s">
        <v>1418</v>
      </c>
      <c r="AX1118" s="192"/>
      <c r="AY1118" s="178"/>
      <c r="AZ1118" s="178"/>
      <c r="BA1118" s="178"/>
      <c r="BB1118" s="794"/>
      <c r="BC1118" s="178"/>
      <c r="BD1118" s="178"/>
      <c r="BE1118" s="178"/>
      <c r="BF1118" s="178"/>
      <c r="BG1118" s="794"/>
      <c r="BH1118" s="180"/>
      <c r="BI1118" s="193"/>
      <c r="BJ1118" s="193"/>
      <c r="BK1118" s="193"/>
      <c r="BL1118" s="180"/>
      <c r="BM1118" s="180"/>
      <c r="BN1118" s="180"/>
      <c r="BO1118" s="180"/>
      <c r="BP1118" s="180"/>
      <c r="BQ1118" s="180"/>
      <c r="BR1118" s="180"/>
      <c r="BS1118" s="180"/>
      <c r="BT1118" s="181"/>
      <c r="BU1118" s="182"/>
      <c r="BV1118" s="183"/>
      <c r="BW1118" s="179"/>
    </row>
    <row r="1119" spans="2:75" customFormat="1" ht="18.75">
      <c r="B1119" s="330" t="s">
        <v>1130</v>
      </c>
      <c r="C1119" s="331">
        <v>38281169000130</v>
      </c>
      <c r="D1119" s="332" t="s">
        <v>11</v>
      </c>
      <c r="E1119" s="332" t="s">
        <v>620</v>
      </c>
      <c r="F1119" s="332" t="s">
        <v>663</v>
      </c>
      <c r="G1119" s="333" t="s">
        <v>738</v>
      </c>
      <c r="H1119" s="333" t="s">
        <v>34</v>
      </c>
      <c r="I1119" s="333" t="s">
        <v>1304</v>
      </c>
      <c r="J1119" s="333" t="s">
        <v>608</v>
      </c>
      <c r="K1119" s="334" t="s">
        <v>48</v>
      </c>
      <c r="L1119" s="335" t="s">
        <v>1418</v>
      </c>
      <c r="M1119" s="335" t="s">
        <v>34</v>
      </c>
      <c r="N1119" s="334">
        <v>567183</v>
      </c>
      <c r="O1119" s="334" t="s">
        <v>1321</v>
      </c>
      <c r="P1119" s="338">
        <v>44168</v>
      </c>
      <c r="Q1119" s="339">
        <v>10.37009905</v>
      </c>
      <c r="R1119" s="339">
        <v>11.490124130883538</v>
      </c>
      <c r="S1119" s="334">
        <v>46</v>
      </c>
      <c r="T1119" s="336">
        <v>0.10476820493292416</v>
      </c>
      <c r="U1119" s="647">
        <v>1.0246366528686754</v>
      </c>
      <c r="V1119" s="336">
        <v>0.11817401631339752</v>
      </c>
      <c r="W1119" s="647">
        <v>1.0169755472788744</v>
      </c>
      <c r="X1119" s="336"/>
      <c r="Y1119" s="647"/>
      <c r="Z1119" s="336"/>
      <c r="AA1119" s="647"/>
      <c r="AB1119" s="336">
        <v>2.7679498601474116E-3</v>
      </c>
      <c r="AC1119" s="340">
        <v>0.71265124948109126</v>
      </c>
      <c r="AD1119" s="813">
        <v>38306228000187</v>
      </c>
      <c r="AE1119" s="337" t="s">
        <v>1837</v>
      </c>
      <c r="AF1119" s="787" t="s">
        <v>1736</v>
      </c>
      <c r="AG1119" s="341" t="s">
        <v>1437</v>
      </c>
      <c r="AH1119" s="341" t="s">
        <v>1742</v>
      </c>
      <c r="AI1119" s="341">
        <v>10</v>
      </c>
      <c r="AJ1119" s="341">
        <v>10</v>
      </c>
      <c r="AK1119" s="341">
        <v>10</v>
      </c>
      <c r="AL1119" s="336">
        <v>8.5000000000000006E-3</v>
      </c>
      <c r="AM1119" s="336">
        <v>0.2</v>
      </c>
      <c r="AN1119" s="647" t="s">
        <v>34</v>
      </c>
      <c r="AO1119" s="334" t="s">
        <v>1324</v>
      </c>
      <c r="AP1119" s="337" t="s">
        <v>1744</v>
      </c>
      <c r="AQ1119" s="343" t="s">
        <v>675</v>
      </c>
      <c r="AR1119" s="336">
        <v>1.5E-3</v>
      </c>
      <c r="AS1119" s="336">
        <v>1.5E-3</v>
      </c>
      <c r="AT1119" s="336" t="s">
        <v>1418</v>
      </c>
      <c r="AX1119" s="192"/>
      <c r="AY1119" s="178"/>
      <c r="AZ1119" s="178"/>
      <c r="BA1119" s="178"/>
      <c r="BB1119" s="794"/>
      <c r="BC1119" s="178"/>
      <c r="BD1119" s="178"/>
      <c r="BE1119" s="178"/>
      <c r="BF1119" s="178"/>
      <c r="BG1119" s="794"/>
      <c r="BH1119" s="180"/>
      <c r="BI1119" s="193"/>
      <c r="BJ1119" s="193"/>
      <c r="BK1119" s="193"/>
      <c r="BL1119" s="180"/>
      <c r="BM1119" s="180"/>
      <c r="BN1119" s="180"/>
      <c r="BO1119" s="180"/>
      <c r="BP1119" s="180"/>
      <c r="BQ1119" s="180"/>
      <c r="BR1119" s="180"/>
      <c r="BS1119" s="180"/>
      <c r="BT1119" s="181"/>
      <c r="BU1119" s="182"/>
      <c r="BV1119" s="183"/>
      <c r="BW1119" s="179"/>
    </row>
    <row r="1120" spans="2:75" customFormat="1" ht="18.75">
      <c r="B1120" s="330" t="s">
        <v>491</v>
      </c>
      <c r="C1120" s="331">
        <v>35505971000178</v>
      </c>
      <c r="D1120" s="332" t="s">
        <v>11</v>
      </c>
      <c r="E1120" s="332" t="s">
        <v>620</v>
      </c>
      <c r="F1120" s="332" t="s">
        <v>663</v>
      </c>
      <c r="G1120" s="333" t="s">
        <v>738</v>
      </c>
      <c r="H1120" s="333" t="s">
        <v>34</v>
      </c>
      <c r="I1120" s="333" t="s">
        <v>1418</v>
      </c>
      <c r="J1120" s="333" t="s">
        <v>611</v>
      </c>
      <c r="K1120" s="334" t="s">
        <v>48</v>
      </c>
      <c r="L1120" s="335" t="s">
        <v>1418</v>
      </c>
      <c r="M1120" s="335" t="s">
        <v>34</v>
      </c>
      <c r="N1120" s="334">
        <v>523879</v>
      </c>
      <c r="O1120" s="334" t="s">
        <v>1321</v>
      </c>
      <c r="P1120" s="338">
        <v>43812</v>
      </c>
      <c r="Q1120" s="339">
        <v>1909.48487583</v>
      </c>
      <c r="R1120" s="339">
        <v>1050.7468449695598</v>
      </c>
      <c r="S1120" s="334">
        <v>46</v>
      </c>
      <c r="T1120" s="336">
        <v>0.11607733687575572</v>
      </c>
      <c r="U1120" s="647">
        <v>1.135240352800081</v>
      </c>
      <c r="V1120" s="336">
        <v>0.1315942431539443</v>
      </c>
      <c r="W1120" s="647">
        <v>1.1324666083559314</v>
      </c>
      <c r="X1120" s="336">
        <v>0.208635341463699</v>
      </c>
      <c r="Y1120" s="647">
        <v>1.3535956670781781</v>
      </c>
      <c r="Z1120" s="336"/>
      <c r="AA1120" s="647"/>
      <c r="AB1120" s="336">
        <v>1.9677962366000837E-3</v>
      </c>
      <c r="AC1120" s="340">
        <v>7.8223595922092075</v>
      </c>
      <c r="AD1120" s="813">
        <v>35491217000126</v>
      </c>
      <c r="AE1120" s="337" t="s">
        <v>2011</v>
      </c>
      <c r="AF1120" s="787" t="s">
        <v>1778</v>
      </c>
      <c r="AG1120" s="341" t="s">
        <v>59</v>
      </c>
      <c r="AH1120" s="341" t="s">
        <v>1742</v>
      </c>
      <c r="AI1120" s="341">
        <v>1000</v>
      </c>
      <c r="AJ1120" s="341">
        <v>500</v>
      </c>
      <c r="AK1120" s="341">
        <v>1000</v>
      </c>
      <c r="AL1120" s="336">
        <v>0</v>
      </c>
      <c r="AM1120" s="336">
        <v>0</v>
      </c>
      <c r="AN1120" s="647" t="s">
        <v>64</v>
      </c>
      <c r="AO1120" s="334" t="s">
        <v>1324</v>
      </c>
      <c r="AP1120" s="337" t="s">
        <v>1744</v>
      </c>
      <c r="AQ1120" s="343" t="s">
        <v>675</v>
      </c>
      <c r="AR1120" s="336">
        <v>1.4E-3</v>
      </c>
      <c r="AS1120" s="336">
        <v>1.4E-3</v>
      </c>
      <c r="AT1120" s="336" t="s">
        <v>1418</v>
      </c>
      <c r="AX1120" s="192"/>
      <c r="AY1120" s="178"/>
      <c r="AZ1120" s="178"/>
      <c r="BA1120" s="178"/>
      <c r="BB1120" s="794"/>
      <c r="BC1120" s="178"/>
      <c r="BD1120" s="178"/>
      <c r="BE1120" s="178"/>
      <c r="BF1120" s="178"/>
      <c r="BG1120" s="794"/>
      <c r="BH1120" s="180"/>
      <c r="BI1120" s="193"/>
      <c r="BJ1120" s="193"/>
      <c r="BK1120" s="193"/>
      <c r="BL1120" s="180"/>
      <c r="BM1120" s="180"/>
      <c r="BN1120" s="180"/>
      <c r="BO1120" s="180"/>
      <c r="BP1120" s="180"/>
      <c r="BQ1120" s="180"/>
      <c r="BR1120" s="180"/>
      <c r="BS1120" s="180"/>
      <c r="BT1120" s="181"/>
      <c r="BU1120" s="182"/>
      <c r="BV1120" s="183"/>
      <c r="BW1120" s="179"/>
    </row>
    <row r="1121" spans="2:75" customFormat="1" ht="18.75">
      <c r="B1121" s="330" t="s">
        <v>1203</v>
      </c>
      <c r="C1121" s="331">
        <v>9326708000101</v>
      </c>
      <c r="D1121" s="332" t="s">
        <v>11</v>
      </c>
      <c r="E1121" s="332" t="s">
        <v>621</v>
      </c>
      <c r="F1121" s="332" t="s">
        <v>663</v>
      </c>
      <c r="G1121" s="333" t="s">
        <v>865</v>
      </c>
      <c r="H1121" s="333" t="s">
        <v>34</v>
      </c>
      <c r="I1121" s="333" t="s">
        <v>1418</v>
      </c>
      <c r="J1121" s="333" t="s">
        <v>608</v>
      </c>
      <c r="K1121" s="334" t="s">
        <v>48</v>
      </c>
      <c r="L1121" s="335" t="s">
        <v>1418</v>
      </c>
      <c r="M1121" s="335" t="s">
        <v>34</v>
      </c>
      <c r="N1121" s="334">
        <v>212873</v>
      </c>
      <c r="O1121" s="334" t="s">
        <v>1321</v>
      </c>
      <c r="P1121" s="338">
        <v>39642</v>
      </c>
      <c r="Q1121" s="339">
        <v>255.93570199999999</v>
      </c>
      <c r="R1121" s="339">
        <v>395.26620748192806</v>
      </c>
      <c r="S1121" s="334">
        <v>46</v>
      </c>
      <c r="T1121" s="336">
        <v>7.9125889621097345E-2</v>
      </c>
      <c r="U1121" s="647">
        <v>0.77385392589788426</v>
      </c>
      <c r="V1121" s="336">
        <v>9.3278450762595666E-2</v>
      </c>
      <c r="W1121" s="647">
        <v>0.80273063802826572</v>
      </c>
      <c r="X1121" s="336">
        <v>8.2107464494598936E-2</v>
      </c>
      <c r="Y1121" s="647">
        <v>0.53270125471049234</v>
      </c>
      <c r="Z1121" s="336">
        <v>6.6903141144376566E-2</v>
      </c>
      <c r="AA1121" s="647">
        <v>0.35059626984844505</v>
      </c>
      <c r="AB1121" s="336">
        <v>4.99663319430989E-2</v>
      </c>
      <c r="AC1121" s="340">
        <v>-0.45876856941532607</v>
      </c>
      <c r="AD1121" s="813">
        <v>0</v>
      </c>
      <c r="AE1121" s="337" t="s">
        <v>1770</v>
      </c>
      <c r="AF1121" s="787" t="s">
        <v>1780</v>
      </c>
      <c r="AG1121" s="341" t="s">
        <v>719</v>
      </c>
      <c r="AH1121" s="341" t="s">
        <v>1742</v>
      </c>
      <c r="AI1121" s="341">
        <v>5000</v>
      </c>
      <c r="AJ1121" s="341">
        <v>2500</v>
      </c>
      <c r="AK1121" s="341">
        <v>2500</v>
      </c>
      <c r="AL1121" s="336">
        <v>4.0000000000000001E-3</v>
      </c>
      <c r="AM1121" s="336">
        <v>0.2</v>
      </c>
      <c r="AN1121" s="647" t="s">
        <v>2147</v>
      </c>
      <c r="AO1121" s="334" t="s">
        <v>1324</v>
      </c>
      <c r="AP1121" s="337" t="s">
        <v>1744</v>
      </c>
      <c r="AQ1121" s="343" t="s">
        <v>683</v>
      </c>
      <c r="AR1121" s="336">
        <v>1.4400000000000001E-3</v>
      </c>
      <c r="AS1121" s="336">
        <v>1.4400000000000001E-3</v>
      </c>
      <c r="AT1121" s="336" t="s">
        <v>1418</v>
      </c>
      <c r="AX1121" s="192"/>
      <c r="AY1121" s="178"/>
      <c r="AZ1121" s="178"/>
      <c r="BA1121" s="178"/>
      <c r="BB1121" s="794"/>
      <c r="BC1121" s="178"/>
      <c r="BD1121" s="178"/>
      <c r="BE1121" s="178"/>
      <c r="BF1121" s="178"/>
      <c r="BG1121" s="794"/>
      <c r="BH1121" s="180"/>
      <c r="BI1121" s="193"/>
      <c r="BJ1121" s="193"/>
      <c r="BK1121" s="193"/>
      <c r="BL1121" s="180"/>
      <c r="BM1121" s="180"/>
      <c r="BN1121" s="180"/>
      <c r="BO1121" s="180"/>
      <c r="BP1121" s="180"/>
      <c r="BQ1121" s="180"/>
      <c r="BR1121" s="180"/>
      <c r="BS1121" s="180"/>
      <c r="BT1121" s="181"/>
      <c r="BU1121" s="182"/>
      <c r="BV1121" s="183"/>
      <c r="BW1121" s="179"/>
    </row>
    <row r="1122" spans="2:75" customFormat="1" ht="18.75">
      <c r="B1122" s="330" t="s">
        <v>392</v>
      </c>
      <c r="C1122" s="331">
        <v>33701828000126</v>
      </c>
      <c r="D1122" s="332" t="s">
        <v>11</v>
      </c>
      <c r="E1122" s="332" t="s">
        <v>620</v>
      </c>
      <c r="F1122" s="332" t="s">
        <v>663</v>
      </c>
      <c r="G1122" s="333" t="s">
        <v>738</v>
      </c>
      <c r="H1122" s="333" t="s">
        <v>34</v>
      </c>
      <c r="I1122" s="333" t="s">
        <v>1418</v>
      </c>
      <c r="J1122" s="333" t="s">
        <v>611</v>
      </c>
      <c r="K1122" s="334" t="s">
        <v>48</v>
      </c>
      <c r="L1122" s="335" t="s">
        <v>1418</v>
      </c>
      <c r="M1122" s="335" t="s">
        <v>34</v>
      </c>
      <c r="N1122" s="334">
        <v>563341</v>
      </c>
      <c r="O1122" s="334" t="s">
        <v>1321</v>
      </c>
      <c r="P1122" s="338">
        <v>44174</v>
      </c>
      <c r="Q1122" s="339">
        <v>605.50103910999997</v>
      </c>
      <c r="R1122" s="339">
        <v>459.39210331600015</v>
      </c>
      <c r="S1122" s="334">
        <v>46</v>
      </c>
      <c r="T1122" s="336">
        <v>0.12130512613898281</v>
      </c>
      <c r="U1122" s="647">
        <v>1.1863683118598478</v>
      </c>
      <c r="V1122" s="336">
        <v>0.13666945512895712</v>
      </c>
      <c r="W1122" s="647">
        <v>1.1761425926108542</v>
      </c>
      <c r="X1122" s="336"/>
      <c r="Y1122" s="647"/>
      <c r="Z1122" s="336"/>
      <c r="AA1122" s="647"/>
      <c r="AB1122" s="336">
        <v>2.8160029207167344E-3</v>
      </c>
      <c r="AC1122" s="340">
        <v>7.2684660911804384</v>
      </c>
      <c r="AD1122" s="813">
        <v>0</v>
      </c>
      <c r="AE1122" s="337" t="s">
        <v>1770</v>
      </c>
      <c r="AF1122" s="787" t="s">
        <v>1771</v>
      </c>
      <c r="AG1122" s="341" t="s">
        <v>719</v>
      </c>
      <c r="AH1122" s="341" t="s">
        <v>1737</v>
      </c>
      <c r="AI1122" s="341">
        <v>0</v>
      </c>
      <c r="AJ1122" s="341">
        <v>0</v>
      </c>
      <c r="AK1122" s="341">
        <v>0</v>
      </c>
      <c r="AL1122" s="336">
        <v>6.0000000000000001E-3</v>
      </c>
      <c r="AM1122" s="336">
        <v>0.2</v>
      </c>
      <c r="AN1122" s="647" t="s">
        <v>64</v>
      </c>
      <c r="AO1122" s="334" t="s">
        <v>1321</v>
      </c>
      <c r="AP1122" s="337" t="s">
        <v>1744</v>
      </c>
      <c r="AQ1122" s="343" t="s">
        <v>675</v>
      </c>
      <c r="AR1122" s="336">
        <v>1.9997999999999999E-3</v>
      </c>
      <c r="AS1122" s="336">
        <v>1.9997999999999999E-3</v>
      </c>
      <c r="AT1122" s="336" t="s">
        <v>1418</v>
      </c>
      <c r="AX1122" s="192"/>
      <c r="AY1122" s="178"/>
      <c r="AZ1122" s="178"/>
      <c r="BA1122" s="178"/>
      <c r="BB1122" s="794"/>
      <c r="BC1122" s="178"/>
      <c r="BD1122" s="178"/>
      <c r="BE1122" s="178"/>
      <c r="BF1122" s="178"/>
      <c r="BG1122" s="794"/>
      <c r="BH1122" s="180"/>
      <c r="BI1122" s="193"/>
      <c r="BJ1122" s="193"/>
      <c r="BK1122" s="193"/>
      <c r="BL1122" s="180"/>
      <c r="BM1122" s="180"/>
      <c r="BN1122" s="180"/>
      <c r="BO1122" s="180"/>
      <c r="BP1122" s="180"/>
      <c r="BQ1122" s="180"/>
      <c r="BR1122" s="180"/>
      <c r="BS1122" s="180"/>
      <c r="BT1122" s="181"/>
      <c r="BU1122" s="182"/>
      <c r="BV1122" s="183"/>
      <c r="BW1122" s="179"/>
    </row>
    <row r="1123" spans="2:75" customFormat="1" ht="18.75">
      <c r="B1123" s="330" t="s">
        <v>1084</v>
      </c>
      <c r="C1123" s="331">
        <v>27954376000191</v>
      </c>
      <c r="D1123" s="332" t="s">
        <v>11</v>
      </c>
      <c r="E1123" s="332" t="s">
        <v>621</v>
      </c>
      <c r="F1123" s="332" t="s">
        <v>692</v>
      </c>
      <c r="G1123" s="333" t="s">
        <v>738</v>
      </c>
      <c r="H1123" s="333" t="s">
        <v>34</v>
      </c>
      <c r="I1123" s="333" t="s">
        <v>1418</v>
      </c>
      <c r="J1123" s="333" t="s">
        <v>608</v>
      </c>
      <c r="K1123" s="334" t="s">
        <v>48</v>
      </c>
      <c r="L1123" s="335" t="s">
        <v>1418</v>
      </c>
      <c r="M1123" s="335" t="s">
        <v>1415</v>
      </c>
      <c r="N1123" s="334">
        <v>453552</v>
      </c>
      <c r="O1123" s="334" t="s">
        <v>1321</v>
      </c>
      <c r="P1123" s="338">
        <v>43060</v>
      </c>
      <c r="Q1123" s="339">
        <v>0</v>
      </c>
      <c r="R1123" s="339">
        <v>0</v>
      </c>
      <c r="S1123" s="334">
        <v>46</v>
      </c>
      <c r="T1123" s="336"/>
      <c r="U1123" s="647"/>
      <c r="V1123" s="336"/>
      <c r="W1123" s="647"/>
      <c r="X1123" s="336"/>
      <c r="Y1123" s="647"/>
      <c r="Z1123" s="336"/>
      <c r="AA1123" s="647"/>
      <c r="AB1123" s="336"/>
      <c r="AC1123" s="340"/>
      <c r="AD1123" s="813">
        <v>36729801000130</v>
      </c>
      <c r="AE1123" s="337" t="s">
        <v>2644</v>
      </c>
      <c r="AF1123" s="787" t="s">
        <v>1755</v>
      </c>
      <c r="AG1123" s="341" t="s">
        <v>1436</v>
      </c>
      <c r="AH1123" s="341" t="s">
        <v>1737</v>
      </c>
      <c r="AI1123" s="341">
        <v>1000</v>
      </c>
      <c r="AJ1123" s="341">
        <v>1000</v>
      </c>
      <c r="AK1123" s="341">
        <v>1000</v>
      </c>
      <c r="AL1123" s="336">
        <v>2.5000000000000001E-3</v>
      </c>
      <c r="AM1123" s="336">
        <v>0</v>
      </c>
      <c r="AN1123" s="647" t="s">
        <v>34</v>
      </c>
      <c r="AO1123" s="334" t="s">
        <v>1324</v>
      </c>
      <c r="AP1123" s="337" t="s">
        <v>1744</v>
      </c>
      <c r="AQ1123" s="343" t="s">
        <v>675</v>
      </c>
      <c r="AR1123" s="336">
        <v>0</v>
      </c>
      <c r="AS1123" s="336">
        <v>0</v>
      </c>
      <c r="AT1123" s="336" t="s">
        <v>1418</v>
      </c>
      <c r="AX1123" s="192"/>
      <c r="AY1123" s="178"/>
      <c r="AZ1123" s="178"/>
      <c r="BA1123" s="178"/>
      <c r="BB1123" s="794"/>
      <c r="BC1123" s="178"/>
      <c r="BD1123" s="178"/>
      <c r="BE1123" s="178"/>
      <c r="BF1123" s="178"/>
      <c r="BG1123" s="794"/>
      <c r="BH1123" s="180"/>
      <c r="BI1123" s="193"/>
      <c r="BJ1123" s="193"/>
      <c r="BK1123" s="193"/>
      <c r="BL1123" s="180"/>
      <c r="BM1123" s="180"/>
      <c r="BN1123" s="180"/>
      <c r="BO1123" s="180"/>
      <c r="BP1123" s="180"/>
      <c r="BQ1123" s="180"/>
      <c r="BR1123" s="180"/>
      <c r="BS1123" s="180"/>
      <c r="BT1123" s="181"/>
      <c r="BU1123" s="182"/>
      <c r="BV1123" s="183"/>
      <c r="BW1123" s="179"/>
    </row>
    <row r="1124" spans="2:75" customFormat="1" ht="18.75">
      <c r="B1124" s="330" t="s">
        <v>1306</v>
      </c>
      <c r="C1124" s="331">
        <v>36352361000144</v>
      </c>
      <c r="D1124" s="332" t="s">
        <v>11</v>
      </c>
      <c r="E1124" s="332" t="s">
        <v>620</v>
      </c>
      <c r="F1124" s="332" t="s">
        <v>692</v>
      </c>
      <c r="G1124" s="333" t="s">
        <v>738</v>
      </c>
      <c r="H1124" s="333" t="s">
        <v>34</v>
      </c>
      <c r="I1124" s="333" t="s">
        <v>1418</v>
      </c>
      <c r="J1124" s="333" t="s">
        <v>608</v>
      </c>
      <c r="K1124" s="334" t="s">
        <v>48</v>
      </c>
      <c r="L1124" s="335" t="s">
        <v>1418</v>
      </c>
      <c r="M1124" s="335" t="s">
        <v>34</v>
      </c>
      <c r="N1124" s="334">
        <v>641812</v>
      </c>
      <c r="O1124" s="334" t="s">
        <v>1321</v>
      </c>
      <c r="P1124" s="338">
        <v>44641</v>
      </c>
      <c r="Q1124" s="339"/>
      <c r="R1124" s="339"/>
      <c r="S1124" s="334">
        <v>46</v>
      </c>
      <c r="T1124" s="336"/>
      <c r="U1124" s="647"/>
      <c r="V1124" s="336"/>
      <c r="W1124" s="647"/>
      <c r="X1124" s="336"/>
      <c r="Y1124" s="647"/>
      <c r="Z1124" s="336"/>
      <c r="AA1124" s="647"/>
      <c r="AB1124" s="336"/>
      <c r="AC1124" s="340"/>
      <c r="AD1124" s="813">
        <v>30676315000114</v>
      </c>
      <c r="AE1124" s="337" t="s">
        <v>1792</v>
      </c>
      <c r="AF1124" s="787" t="s">
        <v>1736</v>
      </c>
      <c r="AG1124" s="341" t="s">
        <v>1437</v>
      </c>
      <c r="AH1124" s="341" t="s">
        <v>1742</v>
      </c>
      <c r="AI1124" s="341">
        <v>1000</v>
      </c>
      <c r="AJ1124" s="341">
        <v>100</v>
      </c>
      <c r="AK1124" s="341">
        <v>100</v>
      </c>
      <c r="AL1124" s="336">
        <v>8.0000000000000002E-3</v>
      </c>
      <c r="AM1124" s="336">
        <v>0</v>
      </c>
      <c r="AN1124" s="647" t="s">
        <v>64</v>
      </c>
      <c r="AO1124" s="334" t="s">
        <v>1324</v>
      </c>
      <c r="AP1124" s="337" t="s">
        <v>1744</v>
      </c>
      <c r="AQ1124" s="343" t="s">
        <v>675</v>
      </c>
      <c r="AR1124" s="336">
        <v>1.6000000000000001E-3</v>
      </c>
      <c r="AS1124" s="336">
        <v>1.6000000000000001E-3</v>
      </c>
      <c r="AT1124" s="336" t="s">
        <v>1418</v>
      </c>
      <c r="AX1124" s="192"/>
      <c r="AY1124" s="178"/>
      <c r="AZ1124" s="178"/>
      <c r="BA1124" s="178"/>
      <c r="BB1124" s="794"/>
      <c r="BC1124" s="178"/>
      <c r="BD1124" s="178"/>
      <c r="BE1124" s="178"/>
      <c r="BF1124" s="178"/>
      <c r="BG1124" s="794"/>
      <c r="BH1124" s="180"/>
      <c r="BI1124" s="193"/>
      <c r="BJ1124" s="193"/>
      <c r="BK1124" s="193"/>
      <c r="BL1124" s="180"/>
      <c r="BM1124" s="180"/>
      <c r="BN1124" s="180"/>
      <c r="BO1124" s="180"/>
      <c r="BP1124" s="180"/>
      <c r="BQ1124" s="180"/>
      <c r="BR1124" s="180"/>
      <c r="BS1124" s="180"/>
      <c r="BT1124" s="181"/>
      <c r="BU1124" s="182"/>
      <c r="BV1124" s="183"/>
      <c r="BW1124" s="179"/>
    </row>
    <row r="1125" spans="2:75" customFormat="1" ht="18.75">
      <c r="B1125" s="330" t="s">
        <v>534</v>
      </c>
      <c r="C1125" s="331">
        <v>32743384000129</v>
      </c>
      <c r="D1125" s="332" t="s">
        <v>13</v>
      </c>
      <c r="E1125" s="332" t="s">
        <v>615</v>
      </c>
      <c r="F1125" s="332" t="s">
        <v>619</v>
      </c>
      <c r="G1125" s="333" t="s">
        <v>34</v>
      </c>
      <c r="H1125" s="333" t="s">
        <v>865</v>
      </c>
      <c r="I1125" s="333" t="s">
        <v>34</v>
      </c>
      <c r="J1125" s="333" t="s">
        <v>1418</v>
      </c>
      <c r="K1125" s="334" t="s">
        <v>48</v>
      </c>
      <c r="L1125" s="335" t="s">
        <v>1418</v>
      </c>
      <c r="M1125" s="335" t="s">
        <v>1415</v>
      </c>
      <c r="N1125" s="334">
        <v>507865</v>
      </c>
      <c r="O1125" s="334" t="s">
        <v>1321</v>
      </c>
      <c r="P1125" s="338">
        <v>43740</v>
      </c>
      <c r="Q1125" s="339">
        <v>40.644476300000001</v>
      </c>
      <c r="R1125" s="339">
        <v>50.482906057200019</v>
      </c>
      <c r="S1125" s="334">
        <v>46</v>
      </c>
      <c r="T1125" s="336">
        <v>5.9634330962416993E-2</v>
      </c>
      <c r="U1125" s="647">
        <v>0.58322581085086</v>
      </c>
      <c r="V1125" s="336">
        <v>6.166862896663905E-2</v>
      </c>
      <c r="W1125" s="647">
        <v>0.53070454614121021</v>
      </c>
      <c r="X1125" s="336">
        <v>8.6420535351948935E-2</v>
      </c>
      <c r="Y1125" s="647">
        <v>0.56068382939487738</v>
      </c>
      <c r="Z1125" s="336">
        <v>0.14698175224793353</v>
      </c>
      <c r="AA1125" s="647">
        <v>0.77023669131931594</v>
      </c>
      <c r="AB1125" s="336">
        <v>5.6726104370438998E-2</v>
      </c>
      <c r="AC1125" s="340">
        <v>-0.96133526223319232</v>
      </c>
      <c r="AD1125" s="813">
        <v>0</v>
      </c>
      <c r="AE1125" s="337" t="s">
        <v>1745</v>
      </c>
      <c r="AF1125" s="787" t="s">
        <v>1746</v>
      </c>
      <c r="AG1125" s="341" t="s">
        <v>719</v>
      </c>
      <c r="AH1125" s="341" t="s">
        <v>1737</v>
      </c>
      <c r="AI1125" s="341">
        <v>500</v>
      </c>
      <c r="AJ1125" s="341">
        <v>500</v>
      </c>
      <c r="AK1125" s="341">
        <v>500</v>
      </c>
      <c r="AL1125" s="336">
        <v>0.01</v>
      </c>
      <c r="AM1125" s="336">
        <v>0</v>
      </c>
      <c r="AN1125" s="647" t="s">
        <v>2147</v>
      </c>
      <c r="AO1125" s="334" t="s">
        <v>1324</v>
      </c>
      <c r="AP1125" s="337" t="s">
        <v>1757</v>
      </c>
      <c r="AQ1125" s="343" t="s">
        <v>668</v>
      </c>
      <c r="AR1125" s="336">
        <v>2.66666666666667E-3</v>
      </c>
      <c r="AS1125" s="336">
        <v>2.66666666666667E-3</v>
      </c>
      <c r="AT1125" s="336" t="s">
        <v>1418</v>
      </c>
      <c r="AW1125" s="192"/>
      <c r="AX1125" s="192"/>
      <c r="AY1125" s="178"/>
      <c r="AZ1125" s="178"/>
      <c r="BA1125" s="178"/>
      <c r="BB1125" s="794"/>
      <c r="BC1125" s="178"/>
      <c r="BD1125" s="178"/>
      <c r="BE1125" s="178"/>
      <c r="BF1125" s="178"/>
      <c r="BG1125" s="794"/>
      <c r="BH1125" s="180"/>
      <c r="BI1125" s="193"/>
      <c r="BJ1125" s="193"/>
      <c r="BK1125" s="193"/>
      <c r="BL1125" s="212"/>
      <c r="BM1125" s="180"/>
      <c r="BN1125" s="180"/>
      <c r="BO1125" s="180"/>
      <c r="BP1125" s="180"/>
      <c r="BQ1125" s="180"/>
      <c r="BR1125" s="180"/>
      <c r="BS1125" s="180"/>
      <c r="BT1125" s="181"/>
      <c r="BU1125" s="182"/>
      <c r="BV1125" s="183"/>
      <c r="BW1125" s="179"/>
    </row>
    <row r="1126" spans="2:75" customFormat="1" ht="18.75">
      <c r="B1126" s="330" t="s">
        <v>1576</v>
      </c>
      <c r="C1126" s="331">
        <v>21595870000120</v>
      </c>
      <c r="D1126" s="332" t="s">
        <v>13</v>
      </c>
      <c r="E1126" s="332" t="s">
        <v>615</v>
      </c>
      <c r="F1126" s="332" t="s">
        <v>619</v>
      </c>
      <c r="G1126" s="333" t="s">
        <v>1418</v>
      </c>
      <c r="H1126" s="333" t="s">
        <v>34</v>
      </c>
      <c r="I1126" s="333" t="s">
        <v>1418</v>
      </c>
      <c r="J1126" s="333" t="s">
        <v>611</v>
      </c>
      <c r="K1126" s="334" t="s">
        <v>48</v>
      </c>
      <c r="L1126" s="335" t="s">
        <v>1418</v>
      </c>
      <c r="M1126" s="335" t="s">
        <v>1418</v>
      </c>
      <c r="N1126" s="334">
        <v>392111</v>
      </c>
      <c r="O1126" s="334" t="s">
        <v>1321</v>
      </c>
      <c r="P1126" s="338">
        <v>42097</v>
      </c>
      <c r="Q1126" s="339">
        <v>21.349437000000002</v>
      </c>
      <c r="R1126" s="339">
        <v>21.373331635372562</v>
      </c>
      <c r="S1126" s="334">
        <v>46</v>
      </c>
      <c r="T1126" s="336">
        <v>0.1052141484000213</v>
      </c>
      <c r="U1126" s="647">
        <v>1.0289979953369137</v>
      </c>
      <c r="V1126" s="336">
        <v>0.13208148542368958</v>
      </c>
      <c r="W1126" s="647">
        <v>1.136659691483592</v>
      </c>
      <c r="X1126" s="336">
        <v>0.13907381305262989</v>
      </c>
      <c r="Y1126" s="647">
        <v>0.90229061592057469</v>
      </c>
      <c r="Z1126" s="336">
        <v>0.24248491401410122</v>
      </c>
      <c r="AA1126" s="647">
        <v>1.2707072477270458</v>
      </c>
      <c r="AB1126" s="336">
        <v>5.6426049358212896E-2</v>
      </c>
      <c r="AC1126" s="340">
        <v>0.28143122223239181</v>
      </c>
      <c r="AD1126" s="813">
        <v>21862646000158</v>
      </c>
      <c r="AE1126" s="337" t="s">
        <v>1740</v>
      </c>
      <c r="AF1126" s="787" t="s">
        <v>1741</v>
      </c>
      <c r="AG1126" s="341" t="s">
        <v>1554</v>
      </c>
      <c r="AH1126" s="341" t="s">
        <v>1812</v>
      </c>
      <c r="AI1126" s="341">
        <v>500000</v>
      </c>
      <c r="AJ1126" s="341">
        <v>100000</v>
      </c>
      <c r="AK1126" s="341">
        <v>500000</v>
      </c>
      <c r="AL1126" s="336">
        <v>0</v>
      </c>
      <c r="AM1126" s="336">
        <v>0</v>
      </c>
      <c r="AN1126" s="647" t="s">
        <v>64</v>
      </c>
      <c r="AO1126" s="334" t="s">
        <v>1324</v>
      </c>
      <c r="AP1126" s="337" t="s">
        <v>1757</v>
      </c>
      <c r="AQ1126" s="343" t="s">
        <v>679</v>
      </c>
      <c r="AR1126" s="336">
        <v>0</v>
      </c>
      <c r="AS1126" s="336">
        <v>0</v>
      </c>
      <c r="AT1126" s="336" t="s">
        <v>1418</v>
      </c>
      <c r="AW1126" s="192"/>
      <c r="AX1126" s="192"/>
      <c r="AY1126" s="178"/>
      <c r="AZ1126" s="178"/>
      <c r="BA1126" s="178"/>
      <c r="BB1126" s="794"/>
      <c r="BC1126" s="178"/>
      <c r="BD1126" s="178"/>
      <c r="BE1126" s="178"/>
      <c r="BF1126" s="178"/>
      <c r="BG1126" s="794"/>
      <c r="BH1126" s="180"/>
      <c r="BI1126" s="193"/>
      <c r="BJ1126" s="193"/>
      <c r="BK1126" s="193"/>
      <c r="BL1126" s="212"/>
      <c r="BM1126" s="180"/>
      <c r="BN1126" s="180"/>
      <c r="BO1126" s="180"/>
      <c r="BP1126" s="180"/>
      <c r="BQ1126" s="180"/>
      <c r="BR1126" s="180"/>
      <c r="BS1126" s="180"/>
      <c r="BT1126" s="181"/>
      <c r="BU1126" s="182"/>
      <c r="BV1126" s="183"/>
      <c r="BW1126" s="179"/>
    </row>
    <row r="1127" spans="2:75" customFormat="1" ht="18.75">
      <c r="B1127" s="330" t="s">
        <v>1391</v>
      </c>
      <c r="C1127" s="331">
        <v>41395002000104</v>
      </c>
      <c r="D1127" s="332" t="s">
        <v>11</v>
      </c>
      <c r="E1127" s="332" t="s">
        <v>621</v>
      </c>
      <c r="F1127" s="332" t="s">
        <v>672</v>
      </c>
      <c r="G1127" s="333" t="s">
        <v>738</v>
      </c>
      <c r="H1127" s="333" t="s">
        <v>34</v>
      </c>
      <c r="I1127" s="333" t="s">
        <v>1418</v>
      </c>
      <c r="J1127" s="333" t="s">
        <v>608</v>
      </c>
      <c r="K1127" s="334" t="s">
        <v>48</v>
      </c>
      <c r="L1127" s="335" t="s">
        <v>1418</v>
      </c>
      <c r="M1127" s="335" t="s">
        <v>1415</v>
      </c>
      <c r="N1127" s="334">
        <v>599433</v>
      </c>
      <c r="O1127" s="334" t="s">
        <v>1321</v>
      </c>
      <c r="P1127" s="338">
        <v>44376</v>
      </c>
      <c r="Q1127" s="339">
        <v>0</v>
      </c>
      <c r="R1127" s="339">
        <v>0</v>
      </c>
      <c r="S1127" s="334">
        <v>46</v>
      </c>
      <c r="T1127" s="336"/>
      <c r="U1127" s="647"/>
      <c r="V1127" s="336"/>
      <c r="W1127" s="647"/>
      <c r="X1127" s="336"/>
      <c r="Y1127" s="647"/>
      <c r="Z1127" s="336"/>
      <c r="AA1127" s="647"/>
      <c r="AB1127" s="336"/>
      <c r="AC1127" s="340"/>
      <c r="AD1127" s="813">
        <v>0</v>
      </c>
      <c r="AE1127" s="337" t="s">
        <v>1974</v>
      </c>
      <c r="AF1127" s="787" t="s">
        <v>1755</v>
      </c>
      <c r="AG1127" s="341" t="s">
        <v>1436</v>
      </c>
      <c r="AH1127" s="341" t="s">
        <v>1742</v>
      </c>
      <c r="AI1127" s="341">
        <v>0</v>
      </c>
      <c r="AJ1127" s="341">
        <v>0</v>
      </c>
      <c r="AK1127" s="341">
        <v>0</v>
      </c>
      <c r="AL1127" s="336">
        <v>3.0000000000000001E-3</v>
      </c>
      <c r="AM1127" s="336">
        <v>0</v>
      </c>
      <c r="AN1127" s="647" t="s">
        <v>636</v>
      </c>
      <c r="AO1127" s="334" t="s">
        <v>1324</v>
      </c>
      <c r="AP1127" s="337" t="s">
        <v>1744</v>
      </c>
      <c r="AQ1127" s="343" t="s">
        <v>676</v>
      </c>
      <c r="AR1127" s="336">
        <v>6.6649999999999999E-4</v>
      </c>
      <c r="AS1127" s="336">
        <v>6.6649999999999999E-4</v>
      </c>
      <c r="AT1127" s="336" t="s">
        <v>1418</v>
      </c>
      <c r="AX1127" s="192"/>
      <c r="AY1127" s="178"/>
      <c r="AZ1127" s="178"/>
      <c r="BA1127" s="178"/>
      <c r="BB1127" s="794"/>
      <c r="BC1127" s="178"/>
      <c r="BD1127" s="178"/>
      <c r="BE1127" s="178"/>
      <c r="BF1127" s="178"/>
      <c r="BG1127" s="794"/>
      <c r="BH1127" s="180"/>
      <c r="BI1127" s="193"/>
      <c r="BJ1127" s="193"/>
      <c r="BK1127" s="193"/>
      <c r="BL1127" s="180"/>
      <c r="BM1127" s="180"/>
      <c r="BN1127" s="180"/>
      <c r="BO1127" s="180"/>
      <c r="BP1127" s="180"/>
      <c r="BQ1127" s="180"/>
      <c r="BR1127" s="180"/>
      <c r="BS1127" s="180"/>
      <c r="BT1127" s="181"/>
      <c r="BU1127" s="182"/>
      <c r="BV1127" s="183"/>
      <c r="BW1127" s="179"/>
    </row>
    <row r="1128" spans="2:75" customFormat="1" ht="18.75">
      <c r="B1128" s="330" t="s">
        <v>1604</v>
      </c>
      <c r="C1128" s="331">
        <v>39992349000192</v>
      </c>
      <c r="D1128" s="332" t="s">
        <v>14</v>
      </c>
      <c r="E1128" s="332" t="s">
        <v>607</v>
      </c>
      <c r="F1128" s="332" t="s">
        <v>1418</v>
      </c>
      <c r="G1128" s="333" t="s">
        <v>1418</v>
      </c>
      <c r="H1128" s="333" t="s">
        <v>34</v>
      </c>
      <c r="I1128" s="333" t="s">
        <v>34</v>
      </c>
      <c r="J1128" s="333" t="s">
        <v>608</v>
      </c>
      <c r="K1128" s="334" t="s">
        <v>48</v>
      </c>
      <c r="L1128" s="335" t="s">
        <v>1418</v>
      </c>
      <c r="M1128" s="335" t="s">
        <v>1418</v>
      </c>
      <c r="N1128" s="334">
        <v>567876</v>
      </c>
      <c r="O1128" s="334" t="s">
        <v>1321</v>
      </c>
      <c r="P1128" s="338">
        <v>44195</v>
      </c>
      <c r="Q1128" s="339">
        <v>78.177609630000006</v>
      </c>
      <c r="R1128" s="339">
        <v>95.559053834722192</v>
      </c>
      <c r="S1128" s="334">
        <v>47</v>
      </c>
      <c r="T1128" s="336">
        <v>-1.6180586978710276E-2</v>
      </c>
      <c r="U1128" s="647">
        <v>-0.15824669797416785</v>
      </c>
      <c r="V1128" s="336">
        <v>-9.0836168879658841E-2</v>
      </c>
      <c r="W1128" s="647">
        <v>-0.78171298091553731</v>
      </c>
      <c r="X1128" s="336"/>
      <c r="Y1128" s="647"/>
      <c r="Z1128" s="336"/>
      <c r="AA1128" s="647"/>
      <c r="AB1128" s="336">
        <v>0.3089262431406154</v>
      </c>
      <c r="AC1128" s="340">
        <v>-0.67018457273791088</v>
      </c>
      <c r="AD1128" s="813">
        <v>40040288000142</v>
      </c>
      <c r="AE1128" s="337" t="s">
        <v>1882</v>
      </c>
      <c r="AF1128" s="787" t="s">
        <v>1755</v>
      </c>
      <c r="AG1128" s="341" t="s">
        <v>1436</v>
      </c>
      <c r="AH1128" s="341" t="s">
        <v>1742</v>
      </c>
      <c r="AI1128" s="341">
        <v>5000</v>
      </c>
      <c r="AJ1128" s="341">
        <v>1000</v>
      </c>
      <c r="AK1128" s="341">
        <v>1000</v>
      </c>
      <c r="AL1128" s="336">
        <v>1.4999999999999999E-2</v>
      </c>
      <c r="AM1128" s="336">
        <v>0.2</v>
      </c>
      <c r="AN1128" s="647" t="s">
        <v>34</v>
      </c>
      <c r="AO1128" s="334" t="s">
        <v>1324</v>
      </c>
      <c r="AP1128" s="337" t="s">
        <v>1739</v>
      </c>
      <c r="AQ1128" s="343" t="s">
        <v>659</v>
      </c>
      <c r="AR1128" s="336">
        <v>0</v>
      </c>
      <c r="AS1128" s="336">
        <v>0</v>
      </c>
      <c r="AT1128" s="336" t="s">
        <v>1418</v>
      </c>
      <c r="AW1128" s="192"/>
      <c r="AX1128" s="192"/>
      <c r="AY1128" s="178"/>
      <c r="AZ1128" s="178"/>
      <c r="BA1128" s="178"/>
      <c r="BB1128" s="794"/>
      <c r="BC1128" s="178"/>
      <c r="BD1128" s="178"/>
      <c r="BE1128" s="178"/>
      <c r="BF1128" s="178"/>
      <c r="BG1128" s="794"/>
      <c r="BH1128" s="180"/>
      <c r="BI1128" s="193"/>
      <c r="BJ1128" s="193"/>
      <c r="BK1128" s="193"/>
      <c r="BL1128" s="212"/>
      <c r="BM1128" s="180"/>
      <c r="BN1128" s="180"/>
      <c r="BO1128" s="180"/>
      <c r="BP1128" s="180"/>
      <c r="BQ1128" s="180"/>
      <c r="BR1128" s="180"/>
      <c r="BS1128" s="180"/>
      <c r="BT1128" s="181"/>
      <c r="BU1128" s="182"/>
      <c r="BV1128" s="183"/>
      <c r="BW1128" s="179"/>
    </row>
    <row r="1129" spans="2:75" customFormat="1" ht="18.75">
      <c r="B1129" s="330" t="s">
        <v>1591</v>
      </c>
      <c r="C1129" s="331">
        <v>18197429000186</v>
      </c>
      <c r="D1129" s="332" t="s">
        <v>13</v>
      </c>
      <c r="E1129" s="332" t="s">
        <v>615</v>
      </c>
      <c r="F1129" s="332" t="s">
        <v>619</v>
      </c>
      <c r="G1129" s="333" t="s">
        <v>1418</v>
      </c>
      <c r="H1129" s="333" t="s">
        <v>34</v>
      </c>
      <c r="I1129" s="333" t="s">
        <v>1418</v>
      </c>
      <c r="J1129" s="333" t="s">
        <v>611</v>
      </c>
      <c r="K1129" s="334" t="s">
        <v>48</v>
      </c>
      <c r="L1129" s="335" t="s">
        <v>1418</v>
      </c>
      <c r="M1129" s="335" t="s">
        <v>1418</v>
      </c>
      <c r="N1129" s="334">
        <v>343889</v>
      </c>
      <c r="O1129" s="334" t="s">
        <v>1321</v>
      </c>
      <c r="P1129" s="338">
        <v>41496</v>
      </c>
      <c r="Q1129" s="339">
        <v>10.934710000000001</v>
      </c>
      <c r="R1129" s="339">
        <v>15.430608132530127</v>
      </c>
      <c r="S1129" s="334">
        <v>48</v>
      </c>
      <c r="T1129" s="336">
        <v>-9.1284148910844021E-3</v>
      </c>
      <c r="U1129" s="647">
        <v>-8.9276212052936982E-2</v>
      </c>
      <c r="V1129" s="336">
        <v>-2.177544851151092E-2</v>
      </c>
      <c r="W1129" s="647">
        <v>-0.18739397507238786</v>
      </c>
      <c r="X1129" s="336">
        <v>6.2871447362100596E-3</v>
      </c>
      <c r="Y1129" s="647">
        <v>4.079007810241024E-2</v>
      </c>
      <c r="Z1129" s="336">
        <v>0.54935453258616573</v>
      </c>
      <c r="AA1129" s="647">
        <v>2.8788132612998334</v>
      </c>
      <c r="AB1129" s="336">
        <v>0.16699296176122139</v>
      </c>
      <c r="AC1129" s="340">
        <v>-0.82624369580235779</v>
      </c>
      <c r="AD1129" s="813">
        <v>15212548000172</v>
      </c>
      <c r="AE1129" s="337" t="s">
        <v>1760</v>
      </c>
      <c r="AF1129" s="787" t="s">
        <v>1741</v>
      </c>
      <c r="AG1129" s="341" t="s">
        <v>59</v>
      </c>
      <c r="AH1129" s="341" t="s">
        <v>1812</v>
      </c>
      <c r="AI1129" s="341">
        <v>500000</v>
      </c>
      <c r="AJ1129" s="341">
        <v>100000</v>
      </c>
      <c r="AK1129" s="341">
        <v>500000</v>
      </c>
      <c r="AL1129" s="336">
        <v>0</v>
      </c>
      <c r="AM1129" s="336">
        <v>0</v>
      </c>
      <c r="AN1129" s="647" t="s">
        <v>2147</v>
      </c>
      <c r="AO1129" s="334" t="s">
        <v>1324</v>
      </c>
      <c r="AP1129" s="337" t="s">
        <v>1757</v>
      </c>
      <c r="AQ1129" s="343" t="s">
        <v>679</v>
      </c>
      <c r="AR1129" s="336">
        <v>0</v>
      </c>
      <c r="AS1129" s="336">
        <v>0</v>
      </c>
      <c r="AT1129" s="336" t="s">
        <v>1418</v>
      </c>
      <c r="AW1129" s="192"/>
      <c r="AX1129" s="192"/>
      <c r="AY1129" s="178"/>
      <c r="AZ1129" s="178"/>
      <c r="BA1129" s="178"/>
      <c r="BB1129" s="794"/>
      <c r="BC1129" s="178"/>
      <c r="BD1129" s="178"/>
      <c r="BE1129" s="178"/>
      <c r="BF1129" s="178"/>
      <c r="BG1129" s="794"/>
      <c r="BH1129" s="180"/>
      <c r="BI1129" s="193"/>
      <c r="BJ1129" s="193"/>
      <c r="BK1129" s="193"/>
      <c r="BL1129" s="212"/>
      <c r="BM1129" s="180"/>
      <c r="BN1129" s="180"/>
      <c r="BO1129" s="180"/>
      <c r="BP1129" s="180"/>
      <c r="BQ1129" s="180"/>
      <c r="BR1129" s="180"/>
      <c r="BS1129" s="180"/>
      <c r="BT1129" s="181"/>
      <c r="BU1129" s="182"/>
      <c r="BV1129" s="183"/>
      <c r="BW1129" s="179"/>
    </row>
    <row r="1130" spans="2:75" customFormat="1" ht="18.75">
      <c r="B1130" s="330" t="s">
        <v>1714</v>
      </c>
      <c r="C1130" s="331">
        <v>18239849000188</v>
      </c>
      <c r="D1130" s="332" t="s">
        <v>13</v>
      </c>
      <c r="E1130" s="332" t="s">
        <v>616</v>
      </c>
      <c r="F1130" s="332" t="s">
        <v>619</v>
      </c>
      <c r="G1130" s="333" t="s">
        <v>34</v>
      </c>
      <c r="H1130" s="333" t="s">
        <v>1338</v>
      </c>
      <c r="I1130" s="333" t="s">
        <v>34</v>
      </c>
      <c r="J1130" s="333" t="s">
        <v>611</v>
      </c>
      <c r="K1130" s="334" t="s">
        <v>48</v>
      </c>
      <c r="L1130" s="335" t="s">
        <v>1418</v>
      </c>
      <c r="M1130" s="335" t="s">
        <v>1418</v>
      </c>
      <c r="N1130" s="334">
        <v>342319</v>
      </c>
      <c r="O1130" s="334" t="s">
        <v>1324</v>
      </c>
      <c r="P1130" s="338">
        <v>41472</v>
      </c>
      <c r="Q1130" s="339">
        <v>6.0045909999999996</v>
      </c>
      <c r="R1130" s="339">
        <v>7.2805224200000005</v>
      </c>
      <c r="S1130" s="334">
        <v>48</v>
      </c>
      <c r="T1130" s="336">
        <v>-5.6286582422638842E-3</v>
      </c>
      <c r="U1130" s="647">
        <v>-5.504847148223424E-2</v>
      </c>
      <c r="V1130" s="336">
        <v>-1.5186107002167382E-2</v>
      </c>
      <c r="W1130" s="647">
        <v>-0.13068777690188252</v>
      </c>
      <c r="X1130" s="336">
        <v>5.7017447400264931E-3</v>
      </c>
      <c r="Y1130" s="647">
        <v>3.6992088304600608E-2</v>
      </c>
      <c r="Z1130" s="336">
        <v>0.32994411613022923</v>
      </c>
      <c r="AA1130" s="647">
        <v>1.7290245927925851</v>
      </c>
      <c r="AB1130" s="336">
        <v>0.11404324282691847</v>
      </c>
      <c r="AC1130" s="340">
        <v>-1.1520852716248566</v>
      </c>
      <c r="AD1130" s="813">
        <v>22188059000198</v>
      </c>
      <c r="AE1130" s="337" t="s">
        <v>1760</v>
      </c>
      <c r="AF1130" s="787" t="s">
        <v>1778</v>
      </c>
      <c r="AG1130" s="341" t="s">
        <v>59</v>
      </c>
      <c r="AH1130" s="341" t="s">
        <v>1812</v>
      </c>
      <c r="AI1130" s="341">
        <v>1000000</v>
      </c>
      <c r="AJ1130" s="341">
        <v>100000</v>
      </c>
      <c r="AK1130" s="341">
        <v>1000000</v>
      </c>
      <c r="AL1130" s="336">
        <v>0</v>
      </c>
      <c r="AM1130" s="336">
        <v>0</v>
      </c>
      <c r="AN1130" s="647" t="s">
        <v>64</v>
      </c>
      <c r="AO1130" s="334" t="s">
        <v>1324</v>
      </c>
      <c r="AP1130" s="337" t="s">
        <v>1757</v>
      </c>
      <c r="AQ1130" s="343" t="s">
        <v>679</v>
      </c>
      <c r="AR1130" s="336">
        <v>0</v>
      </c>
      <c r="AS1130" s="336">
        <v>0</v>
      </c>
      <c r="AT1130" s="336" t="s">
        <v>1418</v>
      </c>
      <c r="AW1130" s="192"/>
      <c r="AX1130" s="192"/>
      <c r="AY1130" s="178"/>
      <c r="AZ1130" s="178"/>
      <c r="BA1130" s="178"/>
      <c r="BB1130" s="794"/>
      <c r="BC1130" s="178"/>
      <c r="BD1130" s="178"/>
      <c r="BE1130" s="178"/>
      <c r="BF1130" s="178"/>
      <c r="BG1130" s="794"/>
      <c r="BH1130" s="180"/>
      <c r="BI1130" s="193"/>
      <c r="BJ1130" s="193"/>
      <c r="BK1130" s="193"/>
      <c r="BL1130" s="212"/>
      <c r="BM1130" s="180"/>
      <c r="BN1130" s="180"/>
      <c r="BO1130" s="180"/>
      <c r="BP1130" s="180"/>
      <c r="BQ1130" s="180"/>
      <c r="BR1130" s="180"/>
      <c r="BS1130" s="180"/>
      <c r="BT1130" s="181"/>
      <c r="BU1130" s="182"/>
      <c r="BV1130" s="183"/>
      <c r="BW1130" s="179"/>
    </row>
    <row r="1131" spans="2:75" customFormat="1" ht="18.75">
      <c r="B1131" s="330" t="s">
        <v>1247</v>
      </c>
      <c r="C1131" s="331">
        <v>18679873000138</v>
      </c>
      <c r="D1131" s="332" t="s">
        <v>13</v>
      </c>
      <c r="E1131" s="332" t="s">
        <v>616</v>
      </c>
      <c r="F1131" s="332" t="s">
        <v>619</v>
      </c>
      <c r="G1131" s="333" t="s">
        <v>34</v>
      </c>
      <c r="H1131" s="333" t="s">
        <v>1338</v>
      </c>
      <c r="I1131" s="333" t="s">
        <v>34</v>
      </c>
      <c r="J1131" s="333" t="s">
        <v>611</v>
      </c>
      <c r="K1131" s="334" t="s">
        <v>48</v>
      </c>
      <c r="L1131" s="335" t="s">
        <v>1418</v>
      </c>
      <c r="M1131" s="335" t="s">
        <v>1415</v>
      </c>
      <c r="N1131" s="334">
        <v>357308</v>
      </c>
      <c r="O1131" s="334" t="s">
        <v>1321</v>
      </c>
      <c r="P1131" s="338">
        <v>41609</v>
      </c>
      <c r="Q1131" s="339">
        <v>8.3777559999999998</v>
      </c>
      <c r="R1131" s="339">
        <v>14.534804760000002</v>
      </c>
      <c r="S1131" s="334">
        <v>48</v>
      </c>
      <c r="T1131" s="336">
        <v>-2.5062164760680572E-2</v>
      </c>
      <c r="U1131" s="647">
        <v>-0.24510883459793828</v>
      </c>
      <c r="V1131" s="336">
        <v>-3.820670186704922E-2</v>
      </c>
      <c r="W1131" s="647">
        <v>-0.32879716500384448</v>
      </c>
      <c r="X1131" s="336">
        <v>-1.1762387770033689E-2</v>
      </c>
      <c r="Y1131" s="647">
        <v>-7.6312656371217813E-2</v>
      </c>
      <c r="Z1131" s="336">
        <v>0.50830492593796484</v>
      </c>
      <c r="AA1131" s="647">
        <v>2.6636987132616827</v>
      </c>
      <c r="AB1131" s="336">
        <v>0.16379353900270918</v>
      </c>
      <c r="AC1131" s="340">
        <v>-0.94269979264296699</v>
      </c>
      <c r="AD1131" s="813">
        <v>22187896000100</v>
      </c>
      <c r="AE1131" s="337" t="s">
        <v>1760</v>
      </c>
      <c r="AF1131" s="787" t="s">
        <v>1778</v>
      </c>
      <c r="AG1131" s="341" t="s">
        <v>59</v>
      </c>
      <c r="AH1131" s="341" t="s">
        <v>1812</v>
      </c>
      <c r="AI1131" s="341">
        <v>500000</v>
      </c>
      <c r="AJ1131" s="341">
        <v>100000</v>
      </c>
      <c r="AK1131" s="341">
        <v>500000</v>
      </c>
      <c r="AL1131" s="336">
        <v>0</v>
      </c>
      <c r="AM1131" s="336">
        <v>0</v>
      </c>
      <c r="AN1131" s="647" t="s">
        <v>64</v>
      </c>
      <c r="AO1131" s="334" t="s">
        <v>1324</v>
      </c>
      <c r="AP1131" s="337" t="s">
        <v>1757</v>
      </c>
      <c r="AQ1131" s="343" t="s">
        <v>679</v>
      </c>
      <c r="AR1131" s="336">
        <v>2.66666666666667E-3</v>
      </c>
      <c r="AS1131" s="336">
        <v>2.66666666666667E-3</v>
      </c>
      <c r="AT1131" s="336" t="s">
        <v>1418</v>
      </c>
      <c r="AX1131" s="192"/>
      <c r="AY1131" s="178"/>
      <c r="AZ1131" s="178"/>
      <c r="BA1131" s="178"/>
      <c r="BB1131" s="794"/>
      <c r="BC1131" s="178"/>
      <c r="BD1131" s="178"/>
      <c r="BE1131" s="178"/>
      <c r="BF1131" s="178"/>
      <c r="BG1131" s="794"/>
      <c r="BH1131" s="180"/>
      <c r="BI1131" s="193"/>
      <c r="BJ1131" s="193"/>
      <c r="BK1131" s="193"/>
      <c r="BL1131" s="180"/>
      <c r="BM1131" s="180"/>
      <c r="BN1131" s="180"/>
      <c r="BO1131" s="180"/>
      <c r="BP1131" s="180"/>
      <c r="BQ1131" s="180"/>
      <c r="BR1131" s="180"/>
      <c r="BS1131" s="180"/>
      <c r="BT1131" s="181"/>
      <c r="BU1131" s="182"/>
      <c r="BV1131" s="183"/>
      <c r="BW1131" s="179"/>
    </row>
    <row r="1132" spans="2:75" customFormat="1" ht="18.75">
      <c r="B1132" s="330" t="s">
        <v>584</v>
      </c>
      <c r="C1132" s="331">
        <v>11145210000194</v>
      </c>
      <c r="D1132" s="332" t="s">
        <v>14</v>
      </c>
      <c r="E1132" s="332" t="s">
        <v>607</v>
      </c>
      <c r="F1132" s="332" t="s">
        <v>1418</v>
      </c>
      <c r="G1132" s="333" t="s">
        <v>1418</v>
      </c>
      <c r="H1132" s="333" t="s">
        <v>34</v>
      </c>
      <c r="I1132" s="333" t="s">
        <v>34</v>
      </c>
      <c r="J1132" s="333" t="s">
        <v>611</v>
      </c>
      <c r="K1132" s="334" t="s">
        <v>1418</v>
      </c>
      <c r="L1132" s="335" t="s">
        <v>1418</v>
      </c>
      <c r="M1132" s="335" t="s">
        <v>34</v>
      </c>
      <c r="N1132" s="334">
        <v>235911</v>
      </c>
      <c r="O1132" s="334" t="s">
        <v>1321</v>
      </c>
      <c r="P1132" s="338">
        <v>40068</v>
      </c>
      <c r="Q1132" s="339">
        <v>10.424006</v>
      </c>
      <c r="R1132" s="339">
        <v>12.929038437751005</v>
      </c>
      <c r="S1132" s="334">
        <v>50</v>
      </c>
      <c r="T1132" s="336">
        <v>-0.24357464198749978</v>
      </c>
      <c r="U1132" s="647">
        <v>-2.3821683882962743</v>
      </c>
      <c r="V1132" s="336">
        <v>-0.27144537517257561</v>
      </c>
      <c r="W1132" s="647">
        <v>-2.335989903570308</v>
      </c>
      <c r="X1132" s="336">
        <v>-0.11236904972054451</v>
      </c>
      <c r="Y1132" s="647">
        <v>-0.72903400616757952</v>
      </c>
      <c r="Z1132" s="336">
        <v>0.30991216840104641</v>
      </c>
      <c r="AA1132" s="647">
        <v>1.6240500574939412</v>
      </c>
      <c r="AB1132" s="336">
        <v>0.20402056710920496</v>
      </c>
      <c r="AC1132" s="340">
        <v>-1.9000378934940638</v>
      </c>
      <c r="AD1132" s="813">
        <v>0</v>
      </c>
      <c r="AE1132" s="337" t="s">
        <v>1830</v>
      </c>
      <c r="AF1132" s="787" t="s">
        <v>1736</v>
      </c>
      <c r="AG1132" s="341" t="s">
        <v>1437</v>
      </c>
      <c r="AH1132" s="341" t="s">
        <v>1737</v>
      </c>
      <c r="AI1132" s="341">
        <v>100000</v>
      </c>
      <c r="AJ1132" s="341">
        <v>20000</v>
      </c>
      <c r="AK1132" s="341">
        <v>100000</v>
      </c>
      <c r="AL1132" s="336">
        <v>1.4999999999999999E-2</v>
      </c>
      <c r="AM1132" s="336">
        <v>0.15</v>
      </c>
      <c r="AN1132" s="647" t="s">
        <v>2152</v>
      </c>
      <c r="AO1132" s="334" t="s">
        <v>1324</v>
      </c>
      <c r="AP1132" s="337" t="s">
        <v>1739</v>
      </c>
      <c r="AQ1132" s="343" t="s">
        <v>687</v>
      </c>
      <c r="AR1132" s="336">
        <v>4.2671999999999996E-3</v>
      </c>
      <c r="AS1132" s="336">
        <v>4.2671999999999996E-3</v>
      </c>
      <c r="AT1132" s="336" t="s">
        <v>1418</v>
      </c>
      <c r="AX1132" s="192"/>
      <c r="AY1132" s="178"/>
      <c r="AZ1132" s="178"/>
      <c r="BA1132" s="178"/>
      <c r="BB1132" s="794"/>
      <c r="BC1132" s="178"/>
      <c r="BD1132" s="178"/>
      <c r="BE1132" s="178"/>
      <c r="BF1132" s="178"/>
      <c r="BG1132" s="794"/>
      <c r="BH1132" s="180"/>
      <c r="BI1132" s="193"/>
      <c r="BJ1132" s="193"/>
      <c r="BK1132" s="193"/>
      <c r="BL1132" s="180"/>
      <c r="BM1132" s="180"/>
      <c r="BN1132" s="180"/>
      <c r="BO1132" s="180"/>
      <c r="BP1132" s="180"/>
      <c r="BQ1132" s="180"/>
      <c r="BR1132" s="180"/>
      <c r="BS1132" s="180"/>
      <c r="BT1132" s="181"/>
      <c r="BU1132" s="182"/>
      <c r="BV1132" s="183"/>
      <c r="BW1132" s="179"/>
    </row>
    <row r="1133" spans="2:75" customFormat="1" ht="18.75">
      <c r="B1133" s="330" t="s">
        <v>570</v>
      </c>
      <c r="C1133" s="331">
        <v>19496576000110</v>
      </c>
      <c r="D1133" s="332" t="s">
        <v>14</v>
      </c>
      <c r="E1133" s="332" t="s">
        <v>614</v>
      </c>
      <c r="F1133" s="332" t="s">
        <v>1418</v>
      </c>
      <c r="G1133" s="333" t="s">
        <v>1418</v>
      </c>
      <c r="H1133" s="333" t="s">
        <v>865</v>
      </c>
      <c r="I1133" s="333" t="s">
        <v>34</v>
      </c>
      <c r="J1133" s="333" t="s">
        <v>608</v>
      </c>
      <c r="K1133" s="334" t="s">
        <v>48</v>
      </c>
      <c r="L1133" s="335" t="s">
        <v>1418</v>
      </c>
      <c r="M1133" s="335" t="s">
        <v>1415</v>
      </c>
      <c r="N1133" s="334">
        <v>375756</v>
      </c>
      <c r="O1133" s="334" t="s">
        <v>1321</v>
      </c>
      <c r="P1133" s="338">
        <v>41707</v>
      </c>
      <c r="Q1133" s="339">
        <v>203.199116</v>
      </c>
      <c r="R1133" s="339">
        <v>209.31774142400013</v>
      </c>
      <c r="S1133" s="334">
        <v>51</v>
      </c>
      <c r="T1133" s="336">
        <v>0.14441486277205695</v>
      </c>
      <c r="U1133" s="647">
        <v>1.4123823321205726</v>
      </c>
      <c r="V1133" s="336">
        <v>0.13706406724321596</v>
      </c>
      <c r="W1133" s="647">
        <v>1.1795385241648515</v>
      </c>
      <c r="X1133" s="336">
        <v>0.21636430873756463</v>
      </c>
      <c r="Y1133" s="647">
        <v>1.4037400795228636</v>
      </c>
      <c r="Z1133" s="336">
        <v>0.18790579930571982</v>
      </c>
      <c r="AA1133" s="647">
        <v>0.98469326241811694</v>
      </c>
      <c r="AB1133" s="336">
        <v>0.16842639888311611</v>
      </c>
      <c r="AC1133" s="340">
        <v>0.12386795653472155</v>
      </c>
      <c r="AD1133" s="813">
        <v>19418024000193</v>
      </c>
      <c r="AE1133" s="337" t="s">
        <v>1847</v>
      </c>
      <c r="AF1133" s="787" t="s">
        <v>1736</v>
      </c>
      <c r="AG1133" s="341" t="s">
        <v>1437</v>
      </c>
      <c r="AH1133" s="341" t="s">
        <v>1742</v>
      </c>
      <c r="AI1133" s="341">
        <v>50000</v>
      </c>
      <c r="AJ1133" s="341">
        <v>10000</v>
      </c>
      <c r="AK1133" s="341">
        <v>10000</v>
      </c>
      <c r="AL1133" s="336">
        <v>0.02</v>
      </c>
      <c r="AM1133" s="336">
        <v>0.15</v>
      </c>
      <c r="AN1133" s="647" t="s">
        <v>34</v>
      </c>
      <c r="AO1133" s="334" t="s">
        <v>1324</v>
      </c>
      <c r="AP1133" s="337" t="s">
        <v>1757</v>
      </c>
      <c r="AQ1133" s="343" t="s">
        <v>668</v>
      </c>
      <c r="AR1133" s="336">
        <v>3.3333333333333301E-3</v>
      </c>
      <c r="AS1133" s="336">
        <v>3.3333333333333301E-3</v>
      </c>
      <c r="AT1133" s="336" t="s">
        <v>1418</v>
      </c>
      <c r="AX1133" s="192"/>
      <c r="AY1133" s="178"/>
      <c r="AZ1133" s="178"/>
      <c r="BA1133" s="178"/>
      <c r="BB1133" s="794"/>
      <c r="BC1133" s="178"/>
      <c r="BD1133" s="178"/>
      <c r="BE1133" s="178"/>
      <c r="BF1133" s="178"/>
      <c r="BG1133" s="794"/>
      <c r="BH1133" s="180"/>
      <c r="BI1133" s="193"/>
      <c r="BJ1133" s="193"/>
      <c r="BK1133" s="193"/>
      <c r="BL1133" s="180"/>
      <c r="BM1133" s="180"/>
      <c r="BN1133" s="180"/>
      <c r="BO1133" s="180"/>
      <c r="BP1133" s="180"/>
      <c r="BQ1133" s="180"/>
      <c r="BR1133" s="180"/>
      <c r="BS1133" s="180"/>
      <c r="BT1133" s="181"/>
      <c r="BU1133" s="182"/>
      <c r="BV1133" s="183"/>
      <c r="BW1133" s="179"/>
    </row>
    <row r="1134" spans="2:75" customFormat="1" ht="18.75">
      <c r="B1134" s="330" t="s">
        <v>1664</v>
      </c>
      <c r="C1134" s="331">
        <v>32669614000157</v>
      </c>
      <c r="D1134" s="332" t="s">
        <v>14</v>
      </c>
      <c r="E1134" s="332" t="s">
        <v>614</v>
      </c>
      <c r="F1134" s="332" t="s">
        <v>1418</v>
      </c>
      <c r="G1134" s="333" t="s">
        <v>1418</v>
      </c>
      <c r="H1134" s="333" t="s">
        <v>865</v>
      </c>
      <c r="I1134" s="333" t="s">
        <v>34</v>
      </c>
      <c r="J1134" s="333" t="s">
        <v>608</v>
      </c>
      <c r="K1134" s="334" t="s">
        <v>48</v>
      </c>
      <c r="L1134" s="335" t="s">
        <v>1418</v>
      </c>
      <c r="M1134" s="335" t="s">
        <v>1418</v>
      </c>
      <c r="N1134" s="334">
        <v>500321</v>
      </c>
      <c r="O1134" s="334" t="s">
        <v>1321</v>
      </c>
      <c r="P1134" s="338">
        <v>43652</v>
      </c>
      <c r="Q1134" s="339">
        <v>99.736371930000004</v>
      </c>
      <c r="R1134" s="339">
        <v>140.51393643339995</v>
      </c>
      <c r="S1134" s="334">
        <v>52</v>
      </c>
      <c r="T1134" s="336">
        <v>0.14240012852391692</v>
      </c>
      <c r="U1134" s="647">
        <v>1.3926781617784756</v>
      </c>
      <c r="V1134" s="336">
        <v>0.13501096955070713</v>
      </c>
      <c r="W1134" s="647">
        <v>1.1618700872732854</v>
      </c>
      <c r="X1134" s="336">
        <v>0.20972932441977643</v>
      </c>
      <c r="Y1134" s="647">
        <v>1.3606932689456999</v>
      </c>
      <c r="Z1134" s="336">
        <v>0.18532159121616454</v>
      </c>
      <c r="AA1134" s="647">
        <v>0.97115109233143759</v>
      </c>
      <c r="AB1134" s="336">
        <v>0.16542659817788127</v>
      </c>
      <c r="AC1134" s="340">
        <v>0.11370321563052996</v>
      </c>
      <c r="AD1134" s="813">
        <v>32346274000123</v>
      </c>
      <c r="AE1134" s="337" t="s">
        <v>1824</v>
      </c>
      <c r="AF1134" s="787" t="s">
        <v>1825</v>
      </c>
      <c r="AG1134" s="341" t="s">
        <v>1440</v>
      </c>
      <c r="AH1134" s="341" t="s">
        <v>1742</v>
      </c>
      <c r="AI1134" s="341">
        <v>50000</v>
      </c>
      <c r="AJ1134" s="341">
        <v>10000</v>
      </c>
      <c r="AK1134" s="341">
        <v>50000</v>
      </c>
      <c r="AL1134" s="336">
        <v>2.5000000000000001E-2</v>
      </c>
      <c r="AM1134" s="336">
        <v>0</v>
      </c>
      <c r="AN1134" s="647" t="s">
        <v>64</v>
      </c>
      <c r="AO1134" s="334" t="s">
        <v>1324</v>
      </c>
      <c r="AP1134" s="337" t="s">
        <v>1757</v>
      </c>
      <c r="AQ1134" s="343" t="s">
        <v>671</v>
      </c>
      <c r="AR1134" s="336">
        <v>0</v>
      </c>
      <c r="AS1134" s="336">
        <v>0</v>
      </c>
      <c r="AT1134" s="336" t="s">
        <v>1418</v>
      </c>
      <c r="AX1134" s="192"/>
      <c r="AY1134" s="178"/>
      <c r="AZ1134" s="178"/>
      <c r="BA1134" s="178"/>
      <c r="BB1134" s="794"/>
      <c r="BC1134" s="178"/>
      <c r="BD1134" s="178"/>
      <c r="BE1134" s="178"/>
      <c r="BF1134" s="178"/>
      <c r="BG1134" s="794"/>
      <c r="BH1134" s="180"/>
      <c r="BI1134" s="193"/>
      <c r="BJ1134" s="193"/>
      <c r="BK1134" s="193"/>
      <c r="BL1134" s="180"/>
      <c r="BM1134" s="180"/>
      <c r="BN1134" s="180"/>
      <c r="BO1134" s="180"/>
      <c r="BP1134" s="180"/>
      <c r="BQ1134" s="180"/>
      <c r="BR1134" s="180"/>
      <c r="BS1134" s="180"/>
      <c r="BT1134" s="181"/>
      <c r="BU1134" s="182"/>
      <c r="BV1134" s="183"/>
      <c r="BW1134" s="179"/>
    </row>
    <row r="1135" spans="2:75" customFormat="1" ht="18.75">
      <c r="B1135" s="330" t="s">
        <v>569</v>
      </c>
      <c r="C1135" s="331">
        <v>12823624000198</v>
      </c>
      <c r="D1135" s="332" t="s">
        <v>14</v>
      </c>
      <c r="E1135" s="332" t="s">
        <v>614</v>
      </c>
      <c r="F1135" s="332" t="s">
        <v>1418</v>
      </c>
      <c r="G1135" s="333" t="s">
        <v>1418</v>
      </c>
      <c r="H1135" s="333" t="s">
        <v>865</v>
      </c>
      <c r="I1135" s="333" t="s">
        <v>34</v>
      </c>
      <c r="J1135" s="333" t="s">
        <v>608</v>
      </c>
      <c r="K1135" s="334" t="s">
        <v>48</v>
      </c>
      <c r="L1135" s="335" t="s">
        <v>1418</v>
      </c>
      <c r="M1135" s="335" t="s">
        <v>1415</v>
      </c>
      <c r="N1135" s="334">
        <v>265519</v>
      </c>
      <c r="O1135" s="334" t="s">
        <v>1321</v>
      </c>
      <c r="P1135" s="338">
        <v>40534</v>
      </c>
      <c r="Q1135" s="339">
        <v>359.390625</v>
      </c>
      <c r="R1135" s="339">
        <v>354.83095987200022</v>
      </c>
      <c r="S1135" s="334">
        <v>52</v>
      </c>
      <c r="T1135" s="336">
        <v>0.14513244621475185</v>
      </c>
      <c r="U1135" s="647">
        <v>1.4194003229064951</v>
      </c>
      <c r="V1135" s="336">
        <v>0.13753844743649846</v>
      </c>
      <c r="W1135" s="647">
        <v>1.1836209195317173</v>
      </c>
      <c r="X1135" s="336">
        <v>0.21941948652217658</v>
      </c>
      <c r="Y1135" s="647">
        <v>1.4235616274082386</v>
      </c>
      <c r="Z1135" s="336">
        <v>0.19342692980958898</v>
      </c>
      <c r="AA1135" s="647">
        <v>1.0136259511812018</v>
      </c>
      <c r="AB1135" s="336">
        <v>0.16760082526037917</v>
      </c>
      <c r="AC1135" s="340">
        <v>0.12730852617394639</v>
      </c>
      <c r="AD1135" s="813">
        <v>15174615000101</v>
      </c>
      <c r="AE1135" s="337" t="s">
        <v>1847</v>
      </c>
      <c r="AF1135" s="787" t="s">
        <v>1736</v>
      </c>
      <c r="AG1135" s="341" t="s">
        <v>1437</v>
      </c>
      <c r="AH1135" s="341" t="s">
        <v>1737</v>
      </c>
      <c r="AI1135" s="341">
        <v>50000</v>
      </c>
      <c r="AJ1135" s="341">
        <v>10000</v>
      </c>
      <c r="AK1135" s="341">
        <v>10000</v>
      </c>
      <c r="AL1135" s="336">
        <v>0.02</v>
      </c>
      <c r="AM1135" s="336">
        <v>0.15</v>
      </c>
      <c r="AN1135" s="647" t="s">
        <v>2152</v>
      </c>
      <c r="AO1135" s="334" t="s">
        <v>1324</v>
      </c>
      <c r="AP1135" s="337" t="s">
        <v>1739</v>
      </c>
      <c r="AQ1135" s="343" t="s">
        <v>659</v>
      </c>
      <c r="AR1135" s="336">
        <v>3.3333333333333301E-3</v>
      </c>
      <c r="AS1135" s="336">
        <v>3.3333333333333301E-3</v>
      </c>
      <c r="AT1135" s="336" t="s">
        <v>1418</v>
      </c>
      <c r="AX1135" s="192"/>
      <c r="AY1135" s="178"/>
      <c r="AZ1135" s="178"/>
      <c r="BA1135" s="178"/>
      <c r="BB1135" s="794"/>
      <c r="BC1135" s="178"/>
      <c r="BD1135" s="178"/>
      <c r="BE1135" s="178"/>
      <c r="BF1135" s="178"/>
      <c r="BG1135" s="794"/>
      <c r="BH1135" s="180"/>
      <c r="BI1135" s="193"/>
      <c r="BJ1135" s="193"/>
      <c r="BK1135" s="193"/>
      <c r="BL1135" s="180"/>
      <c r="BM1135" s="180"/>
      <c r="BN1135" s="180"/>
      <c r="BO1135" s="180"/>
      <c r="BP1135" s="180"/>
      <c r="BQ1135" s="180"/>
      <c r="BR1135" s="180"/>
      <c r="BS1135" s="180"/>
      <c r="BT1135" s="181"/>
      <c r="BU1135" s="182"/>
      <c r="BV1135" s="183"/>
      <c r="BW1135" s="179"/>
    </row>
    <row r="1136" spans="2:75" customFormat="1" ht="18.75">
      <c r="B1136" s="330" t="s">
        <v>1538</v>
      </c>
      <c r="C1136" s="331">
        <v>26822061000128</v>
      </c>
      <c r="D1136" s="332" t="s">
        <v>14</v>
      </c>
      <c r="E1136" s="332" t="s">
        <v>614</v>
      </c>
      <c r="F1136" s="332" t="s">
        <v>1418</v>
      </c>
      <c r="G1136" s="333" t="s">
        <v>1418</v>
      </c>
      <c r="H1136" s="333" t="s">
        <v>865</v>
      </c>
      <c r="I1136" s="333" t="s">
        <v>34</v>
      </c>
      <c r="J1136" s="333" t="s">
        <v>608</v>
      </c>
      <c r="K1136" s="334" t="s">
        <v>48</v>
      </c>
      <c r="L1136" s="335" t="s">
        <v>1418</v>
      </c>
      <c r="M1136" s="335" t="s">
        <v>1418</v>
      </c>
      <c r="N1136" s="334">
        <v>448370</v>
      </c>
      <c r="O1136" s="334" t="s">
        <v>1321</v>
      </c>
      <c r="P1136" s="338">
        <v>42823</v>
      </c>
      <c r="Q1136" s="339">
        <v>43.724656000000003</v>
      </c>
      <c r="R1136" s="339">
        <v>43.190376772908373</v>
      </c>
      <c r="S1136" s="334">
        <v>53</v>
      </c>
      <c r="T1136" s="336">
        <v>0.14468948260044256</v>
      </c>
      <c r="U1136" s="647">
        <v>1.4150681235011595</v>
      </c>
      <c r="V1136" s="336">
        <v>0.13724876738456349</v>
      </c>
      <c r="W1136" s="647">
        <v>1.1811280066347647</v>
      </c>
      <c r="X1136" s="336">
        <v>0.21479128541090597</v>
      </c>
      <c r="Y1136" s="647">
        <v>1.3935345335964631</v>
      </c>
      <c r="Z1136" s="336">
        <v>0.18402012876080409</v>
      </c>
      <c r="AA1136" s="647">
        <v>0.96433096588606626</v>
      </c>
      <c r="AB1136" s="336">
        <v>0.16580309643233163</v>
      </c>
      <c r="AC1136" s="340">
        <v>0.12694174264767707</v>
      </c>
      <c r="AD1136" s="813">
        <v>19496576000110</v>
      </c>
      <c r="AE1136" s="337" t="s">
        <v>1808</v>
      </c>
      <c r="AF1136" s="787" t="s">
        <v>1755</v>
      </c>
      <c r="AG1136" s="341" t="s">
        <v>1436</v>
      </c>
      <c r="AH1136" s="341" t="s">
        <v>1742</v>
      </c>
      <c r="AI1136" s="341">
        <v>5000</v>
      </c>
      <c r="AJ1136" s="341">
        <v>5000</v>
      </c>
      <c r="AK1136" s="341">
        <v>5000</v>
      </c>
      <c r="AL1136" s="336">
        <v>0</v>
      </c>
      <c r="AM1136" s="336">
        <v>0</v>
      </c>
      <c r="AN1136" s="647" t="s">
        <v>34</v>
      </c>
      <c r="AO1136" s="334" t="s">
        <v>1324</v>
      </c>
      <c r="AP1136" s="337" t="s">
        <v>1757</v>
      </c>
      <c r="AQ1136" s="343" t="s">
        <v>674</v>
      </c>
      <c r="AR1136" s="336">
        <v>3.3333333333333301E-3</v>
      </c>
      <c r="AS1136" s="336">
        <v>3.3333333333333301E-3</v>
      </c>
      <c r="AT1136" s="336" t="s">
        <v>1418</v>
      </c>
      <c r="AX1136" s="192"/>
      <c r="AY1136" s="178"/>
      <c r="AZ1136" s="178"/>
      <c r="BA1136" s="178"/>
      <c r="BB1136" s="794"/>
      <c r="BC1136" s="178"/>
      <c r="BD1136" s="178"/>
      <c r="BE1136" s="178"/>
      <c r="BF1136" s="178"/>
      <c r="BG1136" s="794"/>
      <c r="BH1136" s="180"/>
      <c r="BI1136" s="193"/>
      <c r="BJ1136" s="193"/>
      <c r="BK1136" s="193"/>
      <c r="BL1136" s="180"/>
      <c r="BM1136" s="180"/>
      <c r="BN1136" s="180"/>
      <c r="BO1136" s="180"/>
      <c r="BP1136" s="180"/>
      <c r="BQ1136" s="180"/>
      <c r="BR1136" s="180"/>
      <c r="BS1136" s="180"/>
      <c r="BT1136" s="181"/>
      <c r="BU1136" s="182"/>
      <c r="BV1136" s="183"/>
      <c r="BW1136" s="179"/>
    </row>
    <row r="1137" spans="2:75" customFormat="1" ht="18.75">
      <c r="B1137" s="330" t="s">
        <v>1663</v>
      </c>
      <c r="C1137" s="331">
        <v>28144844000125</v>
      </c>
      <c r="D1137" s="332" t="s">
        <v>14</v>
      </c>
      <c r="E1137" s="332" t="s">
        <v>614</v>
      </c>
      <c r="F1137" s="332" t="s">
        <v>1418</v>
      </c>
      <c r="G1137" s="333" t="s">
        <v>1418</v>
      </c>
      <c r="H1137" s="333" t="s">
        <v>865</v>
      </c>
      <c r="I1137" s="333" t="s">
        <v>34</v>
      </c>
      <c r="J1137" s="333" t="s">
        <v>608</v>
      </c>
      <c r="K1137" s="334" t="s">
        <v>48</v>
      </c>
      <c r="L1137" s="335" t="s">
        <v>1418</v>
      </c>
      <c r="M1137" s="335" t="s">
        <v>1418</v>
      </c>
      <c r="N1137" s="334">
        <v>446981</v>
      </c>
      <c r="O1137" s="334" t="s">
        <v>1321</v>
      </c>
      <c r="P1137" s="338">
        <v>42967</v>
      </c>
      <c r="Q1137" s="339">
        <v>42.756722619999998</v>
      </c>
      <c r="R1137" s="339">
        <v>65.351533087920018</v>
      </c>
      <c r="S1137" s="334">
        <v>53</v>
      </c>
      <c r="T1137" s="336">
        <v>0.14374400046448699</v>
      </c>
      <c r="U1137" s="647">
        <v>1.40582127564543</v>
      </c>
      <c r="V1137" s="336">
        <v>0.13626223558438832</v>
      </c>
      <c r="W1137" s="647">
        <v>1.1726381647161279</v>
      </c>
      <c r="X1137" s="336">
        <v>0.21076950067857525</v>
      </c>
      <c r="Y1137" s="647">
        <v>1.3674417808086943</v>
      </c>
      <c r="Z1137" s="336">
        <v>0.18485583806269745</v>
      </c>
      <c r="AA1137" s="647">
        <v>0.96871038004973276</v>
      </c>
      <c r="AB1137" s="336">
        <v>0.16531589395128471</v>
      </c>
      <c r="AC1137" s="340">
        <v>0.12134829699579512</v>
      </c>
      <c r="AD1137" s="813">
        <v>32346274000123</v>
      </c>
      <c r="AE1137" s="337" t="s">
        <v>1824</v>
      </c>
      <c r="AF1137" s="787" t="s">
        <v>1825</v>
      </c>
      <c r="AG1137" s="341" t="s">
        <v>1440</v>
      </c>
      <c r="AH1137" s="341" t="s">
        <v>1742</v>
      </c>
      <c r="AI1137" s="341">
        <v>50000</v>
      </c>
      <c r="AJ1137" s="341">
        <v>10000</v>
      </c>
      <c r="AK1137" s="341">
        <v>50000</v>
      </c>
      <c r="AL1137" s="336">
        <v>2.5000000000000001E-2</v>
      </c>
      <c r="AM1137" s="336">
        <v>0</v>
      </c>
      <c r="AN1137" s="647" t="s">
        <v>64</v>
      </c>
      <c r="AO1137" s="334" t="s">
        <v>1324</v>
      </c>
      <c r="AP1137" s="337" t="s">
        <v>1757</v>
      </c>
      <c r="AQ1137" s="343" t="s">
        <v>671</v>
      </c>
      <c r="AR1137" s="336">
        <v>0</v>
      </c>
      <c r="AS1137" s="336">
        <v>0</v>
      </c>
      <c r="AT1137" s="336" t="s">
        <v>1418</v>
      </c>
      <c r="AX1137" s="192"/>
      <c r="AY1137" s="178"/>
      <c r="AZ1137" s="178"/>
      <c r="BA1137" s="178"/>
      <c r="BB1137" s="794"/>
      <c r="BC1137" s="178"/>
      <c r="BD1137" s="178"/>
      <c r="BE1137" s="178"/>
      <c r="BF1137" s="178"/>
      <c r="BG1137" s="794"/>
      <c r="BH1137" s="180"/>
      <c r="BI1137" s="193"/>
      <c r="BJ1137" s="193"/>
      <c r="BK1137" s="193"/>
      <c r="BL1137" s="180"/>
      <c r="BM1137" s="180"/>
      <c r="BN1137" s="180"/>
      <c r="BO1137" s="180"/>
      <c r="BP1137" s="180"/>
      <c r="BQ1137" s="180"/>
      <c r="BR1137" s="180"/>
      <c r="BS1137" s="180"/>
      <c r="BT1137" s="181"/>
      <c r="BU1137" s="182"/>
      <c r="BV1137" s="183"/>
      <c r="BW1137" s="179"/>
    </row>
    <row r="1138" spans="2:75" customFormat="1" ht="18.75">
      <c r="B1138" s="330" t="s">
        <v>318</v>
      </c>
      <c r="C1138" s="331">
        <v>33146540000137</v>
      </c>
      <c r="D1138" s="332" t="s">
        <v>14</v>
      </c>
      <c r="E1138" s="332" t="s">
        <v>614</v>
      </c>
      <c r="F1138" s="332" t="s">
        <v>1418</v>
      </c>
      <c r="G1138" s="333" t="s">
        <v>1418</v>
      </c>
      <c r="H1138" s="333" t="s">
        <v>865</v>
      </c>
      <c r="I1138" s="333" t="s">
        <v>34</v>
      </c>
      <c r="J1138" s="333" t="s">
        <v>608</v>
      </c>
      <c r="K1138" s="334" t="s">
        <v>48</v>
      </c>
      <c r="L1138" s="335" t="s">
        <v>1418</v>
      </c>
      <c r="M1138" s="335" t="s">
        <v>1415</v>
      </c>
      <c r="N1138" s="334">
        <v>499374</v>
      </c>
      <c r="O1138" s="334" t="s">
        <v>1321</v>
      </c>
      <c r="P1138" s="338">
        <v>43612</v>
      </c>
      <c r="Q1138" s="339">
        <v>0</v>
      </c>
      <c r="R1138" s="339">
        <v>0</v>
      </c>
      <c r="S1138" s="334">
        <v>53</v>
      </c>
      <c r="T1138" s="336"/>
      <c r="U1138" s="647"/>
      <c r="V1138" s="336"/>
      <c r="W1138" s="647"/>
      <c r="X1138" s="336"/>
      <c r="Y1138" s="647"/>
      <c r="Z1138" s="336"/>
      <c r="AA1138" s="647"/>
      <c r="AB1138" s="336"/>
      <c r="AC1138" s="340"/>
      <c r="AD1138" s="813">
        <v>32786258000151</v>
      </c>
      <c r="AE1138" s="337" t="s">
        <v>1808</v>
      </c>
      <c r="AF1138" s="787" t="s">
        <v>1755</v>
      </c>
      <c r="AG1138" s="341" t="s">
        <v>1436</v>
      </c>
      <c r="AH1138" s="341" t="s">
        <v>1737</v>
      </c>
      <c r="AI1138" s="341">
        <v>5000</v>
      </c>
      <c r="AJ1138" s="341">
        <v>5000</v>
      </c>
      <c r="AK1138" s="341">
        <v>0</v>
      </c>
      <c r="AL1138" s="336">
        <v>0</v>
      </c>
      <c r="AM1138" s="336">
        <v>0</v>
      </c>
      <c r="AN1138" s="647" t="s">
        <v>34</v>
      </c>
      <c r="AO1138" s="334" t="s">
        <v>1324</v>
      </c>
      <c r="AP1138" s="337" t="s">
        <v>1739</v>
      </c>
      <c r="AQ1138" s="343" t="s">
        <v>659</v>
      </c>
      <c r="AR1138" s="336">
        <v>3.3333333333333301E-3</v>
      </c>
      <c r="AS1138" s="336">
        <v>3.3333333333333301E-3</v>
      </c>
      <c r="AT1138" s="336" t="s">
        <v>1418</v>
      </c>
      <c r="AX1138" s="192"/>
      <c r="AY1138" s="178"/>
      <c r="AZ1138" s="178"/>
      <c r="BA1138" s="178"/>
      <c r="BB1138" s="794"/>
      <c r="BC1138" s="178"/>
      <c r="BD1138" s="178"/>
      <c r="BE1138" s="178"/>
      <c r="BF1138" s="178"/>
      <c r="BG1138" s="794"/>
      <c r="BH1138" s="180"/>
      <c r="BI1138" s="193"/>
      <c r="BJ1138" s="193"/>
      <c r="BK1138" s="193"/>
      <c r="BL1138" s="180"/>
      <c r="BM1138" s="180"/>
      <c r="BN1138" s="180"/>
      <c r="BO1138" s="180"/>
      <c r="BP1138" s="180"/>
      <c r="BQ1138" s="180"/>
      <c r="BR1138" s="180"/>
      <c r="BS1138" s="180"/>
      <c r="BT1138" s="181"/>
      <c r="BU1138" s="182"/>
      <c r="BV1138" s="183"/>
      <c r="BW1138" s="179"/>
    </row>
    <row r="1139" spans="2:75" customFormat="1" ht="18.75">
      <c r="B1139" s="330" t="s">
        <v>200</v>
      </c>
      <c r="C1139" s="331">
        <v>601692000123</v>
      </c>
      <c r="D1139" s="332" t="s">
        <v>14</v>
      </c>
      <c r="E1139" s="332" t="s">
        <v>607</v>
      </c>
      <c r="F1139" s="332" t="s">
        <v>1418</v>
      </c>
      <c r="G1139" s="333" t="s">
        <v>1418</v>
      </c>
      <c r="H1139" s="333" t="s">
        <v>34</v>
      </c>
      <c r="I1139" s="333" t="s">
        <v>34</v>
      </c>
      <c r="J1139" s="333" t="s">
        <v>608</v>
      </c>
      <c r="K1139" s="334" t="s">
        <v>48</v>
      </c>
      <c r="L1139" s="335" t="s">
        <v>1418</v>
      </c>
      <c r="M1139" s="335" t="s">
        <v>34</v>
      </c>
      <c r="N1139" s="334">
        <v>24813</v>
      </c>
      <c r="O1139" s="334" t="s">
        <v>1321</v>
      </c>
      <c r="P1139" s="338">
        <v>37768</v>
      </c>
      <c r="Q1139" s="339">
        <v>155.516504</v>
      </c>
      <c r="R1139" s="339">
        <v>171.01155432270906</v>
      </c>
      <c r="S1139" s="334">
        <v>59</v>
      </c>
      <c r="T1139" s="336">
        <v>8.8931393110955881E-3</v>
      </c>
      <c r="U1139" s="647">
        <v>8.6975208776839841E-2</v>
      </c>
      <c r="V1139" s="336">
        <v>-3.7008542309760029E-2</v>
      </c>
      <c r="W1139" s="647">
        <v>-0.31848610839838792</v>
      </c>
      <c r="X1139" s="336">
        <v>-0.16262684670608651</v>
      </c>
      <c r="Y1139" s="647">
        <v>-1.0550992631813865</v>
      </c>
      <c r="Z1139" s="336">
        <v>-9.0427330079558832E-2</v>
      </c>
      <c r="AA1139" s="647">
        <v>-0.47387139192510402</v>
      </c>
      <c r="AB1139" s="336">
        <v>0.2904011589018819</v>
      </c>
      <c r="AC1139" s="340">
        <v>-0.52758045551942057</v>
      </c>
      <c r="AD1139" s="813">
        <v>9441424000166</v>
      </c>
      <c r="AE1139" s="337" t="s">
        <v>1759</v>
      </c>
      <c r="AF1139" s="787" t="s">
        <v>1736</v>
      </c>
      <c r="AG1139" s="341" t="s">
        <v>1437</v>
      </c>
      <c r="AH1139" s="341" t="s">
        <v>1742</v>
      </c>
      <c r="AI1139" s="341">
        <v>300000</v>
      </c>
      <c r="AJ1139" s="341">
        <v>30000</v>
      </c>
      <c r="AK1139" s="341">
        <v>300000</v>
      </c>
      <c r="AL1139" s="336">
        <v>0.02</v>
      </c>
      <c r="AM1139" s="336">
        <v>0.2</v>
      </c>
      <c r="AN1139" s="647" t="s">
        <v>34</v>
      </c>
      <c r="AO1139" s="334" t="s">
        <v>1324</v>
      </c>
      <c r="AP1139" s="337" t="s">
        <v>1739</v>
      </c>
      <c r="AQ1139" s="343" t="s">
        <v>665</v>
      </c>
      <c r="AR1139" s="336">
        <v>5.0000000000000001E-3</v>
      </c>
      <c r="AS1139" s="336">
        <v>5.0000000000000001E-3</v>
      </c>
      <c r="AT1139" s="336" t="s">
        <v>1418</v>
      </c>
      <c r="AX1139" s="192"/>
      <c r="AY1139" s="178"/>
      <c r="AZ1139" s="178"/>
      <c r="BA1139" s="178"/>
      <c r="BB1139" s="794"/>
      <c r="BC1139" s="178"/>
      <c r="BD1139" s="178"/>
      <c r="BE1139" s="178"/>
      <c r="BF1139" s="178"/>
      <c r="BG1139" s="794"/>
      <c r="BH1139" s="180"/>
      <c r="BI1139" s="193"/>
      <c r="BJ1139" s="193"/>
      <c r="BK1139" s="193"/>
      <c r="BL1139" s="180"/>
      <c r="BM1139" s="180"/>
      <c r="BN1139" s="180"/>
      <c r="BO1139" s="180"/>
      <c r="BP1139" s="180"/>
      <c r="BQ1139" s="180"/>
      <c r="BR1139" s="180"/>
      <c r="BS1139" s="180"/>
      <c r="BT1139" s="181"/>
      <c r="BU1139" s="182"/>
      <c r="BV1139" s="183"/>
      <c r="BW1139" s="179"/>
    </row>
    <row r="1140" spans="2:75" customFormat="1" ht="18.75">
      <c r="B1140" s="330" t="s">
        <v>2709</v>
      </c>
      <c r="C1140" s="331">
        <v>41801819000135</v>
      </c>
      <c r="D1140" s="332" t="s">
        <v>13</v>
      </c>
      <c r="E1140" s="332" t="s">
        <v>1418</v>
      </c>
      <c r="F1140" s="332" t="s">
        <v>1418</v>
      </c>
      <c r="G1140" s="333" t="s">
        <v>1418</v>
      </c>
      <c r="H1140" s="333" t="s">
        <v>1418</v>
      </c>
      <c r="I1140" s="333" t="s">
        <v>1418</v>
      </c>
      <c r="J1140" s="333" t="s">
        <v>608</v>
      </c>
      <c r="K1140" s="334" t="s">
        <v>48</v>
      </c>
      <c r="L1140" s="335" t="s">
        <v>1418</v>
      </c>
      <c r="M1140" s="335" t="s">
        <v>1418</v>
      </c>
      <c r="N1140" s="334">
        <v>616125</v>
      </c>
      <c r="O1140" s="334" t="s">
        <v>1321</v>
      </c>
      <c r="P1140" s="338">
        <v>44469</v>
      </c>
      <c r="Q1140" s="339"/>
      <c r="R1140" s="339"/>
      <c r="S1140" s="334">
        <v>60</v>
      </c>
      <c r="T1140" s="336"/>
      <c r="U1140" s="647"/>
      <c r="V1140" s="336"/>
      <c r="W1140" s="647"/>
      <c r="X1140" s="336"/>
      <c r="Y1140" s="647"/>
      <c r="Z1140" s="336"/>
      <c r="AA1140" s="647"/>
      <c r="AB1140" s="336"/>
      <c r="AC1140" s="340"/>
      <c r="AD1140" s="813">
        <v>41774687000108</v>
      </c>
      <c r="AE1140" s="337" t="s">
        <v>1758</v>
      </c>
      <c r="AF1140" s="787" t="s">
        <v>1755</v>
      </c>
      <c r="AG1140" s="341" t="s">
        <v>1436</v>
      </c>
      <c r="AH1140" s="341" t="s">
        <v>2144</v>
      </c>
      <c r="AI1140" s="341">
        <v>1000</v>
      </c>
      <c r="AJ1140" s="341">
        <v>0</v>
      </c>
      <c r="AK1140" s="341">
        <v>0</v>
      </c>
      <c r="AL1140" s="336">
        <v>0</v>
      </c>
      <c r="AM1140" s="336">
        <v>0</v>
      </c>
      <c r="AN1140" s="647" t="s">
        <v>2672</v>
      </c>
      <c r="AO1140" s="334"/>
      <c r="AP1140" s="337" t="s">
        <v>1757</v>
      </c>
      <c r="AQ1140" s="343" t="s">
        <v>2202</v>
      </c>
      <c r="AR1140" s="336">
        <v>0</v>
      </c>
      <c r="AS1140" s="336">
        <v>0</v>
      </c>
      <c r="AT1140" s="336" t="s">
        <v>1418</v>
      </c>
      <c r="AX1140" s="192"/>
      <c r="AY1140" s="178"/>
      <c r="AZ1140" s="178"/>
      <c r="BA1140" s="178"/>
      <c r="BB1140" s="794"/>
      <c r="BC1140" s="178"/>
      <c r="BD1140" s="178"/>
      <c r="BE1140" s="178"/>
      <c r="BF1140" s="178"/>
      <c r="BG1140" s="794"/>
      <c r="BH1140" s="180"/>
      <c r="BI1140" s="193"/>
      <c r="BJ1140" s="193"/>
      <c r="BK1140" s="193"/>
      <c r="BL1140" s="180"/>
      <c r="BM1140" s="180"/>
      <c r="BN1140" s="180"/>
      <c r="BO1140" s="180"/>
      <c r="BP1140" s="180"/>
      <c r="BQ1140" s="180"/>
      <c r="BR1140" s="180"/>
      <c r="BS1140" s="180"/>
      <c r="BT1140" s="181"/>
      <c r="BU1140" s="182"/>
      <c r="BV1140" s="183"/>
      <c r="BW1140" s="179"/>
    </row>
    <row r="1141" spans="2:75" customFormat="1" ht="18.75">
      <c r="B1141" s="330" t="s">
        <v>1182</v>
      </c>
      <c r="C1141" s="331">
        <v>34507252000123</v>
      </c>
      <c r="D1141" s="332" t="s">
        <v>14</v>
      </c>
      <c r="E1141" s="332" t="s">
        <v>607</v>
      </c>
      <c r="F1141" s="332" t="s">
        <v>1418</v>
      </c>
      <c r="G1141" s="333" t="s">
        <v>1418</v>
      </c>
      <c r="H1141" s="333" t="s">
        <v>34</v>
      </c>
      <c r="I1141" s="333" t="s">
        <v>34</v>
      </c>
      <c r="J1141" s="333" t="s">
        <v>608</v>
      </c>
      <c r="K1141" s="334" t="s">
        <v>48</v>
      </c>
      <c r="L1141" s="335" t="s">
        <v>1418</v>
      </c>
      <c r="M1141" s="335" t="s">
        <v>1415</v>
      </c>
      <c r="N1141" s="334">
        <v>534374</v>
      </c>
      <c r="O1141" s="334" t="s">
        <v>1321</v>
      </c>
      <c r="P1141" s="338">
        <v>43925</v>
      </c>
      <c r="Q1141" s="339">
        <v>25.284196219999998</v>
      </c>
      <c r="R1141" s="339">
        <v>19.502852768433733</v>
      </c>
      <c r="S1141" s="334">
        <v>60</v>
      </c>
      <c r="T1141" s="336">
        <v>0.23740169834643932</v>
      </c>
      <c r="U1141" s="647">
        <v>2.3217967868665021</v>
      </c>
      <c r="V1141" s="336">
        <v>0.16169489159628414</v>
      </c>
      <c r="W1141" s="647">
        <v>1.3915051379588816</v>
      </c>
      <c r="X1141" s="336">
        <v>0.17046526874115209</v>
      </c>
      <c r="Y1141" s="647">
        <v>1.1059538021533513</v>
      </c>
      <c r="Z1141" s="336"/>
      <c r="AA1141" s="647"/>
      <c r="AB1141" s="336">
        <v>0.25399312512348632</v>
      </c>
      <c r="AC1141" s="340">
        <v>0.17911295113638875</v>
      </c>
      <c r="AD1141" s="813">
        <v>31713596000109</v>
      </c>
      <c r="AE1141" s="337" t="s">
        <v>2022</v>
      </c>
      <c r="AF1141" s="787" t="s">
        <v>1736</v>
      </c>
      <c r="AG1141" s="341" t="s">
        <v>1437</v>
      </c>
      <c r="AH1141" s="341" t="s">
        <v>1737</v>
      </c>
      <c r="AI1141" s="341">
        <v>1000</v>
      </c>
      <c r="AJ1141" s="341">
        <v>1000</v>
      </c>
      <c r="AK1141" s="341">
        <v>1000</v>
      </c>
      <c r="AL1141" s="336">
        <v>0.02</v>
      </c>
      <c r="AM1141" s="336">
        <v>0.2</v>
      </c>
      <c r="AN1141" s="647" t="s">
        <v>34</v>
      </c>
      <c r="AO1141" s="334" t="s">
        <v>1324</v>
      </c>
      <c r="AP1141" s="337" t="s">
        <v>1739</v>
      </c>
      <c r="AQ1141" s="343" t="s">
        <v>659</v>
      </c>
      <c r="AR1141" s="336">
        <v>3.7000000000000002E-3</v>
      </c>
      <c r="AS1141" s="336">
        <v>3.7000000000000002E-3</v>
      </c>
      <c r="AT1141" s="336" t="s">
        <v>1418</v>
      </c>
      <c r="AX1141" s="192"/>
      <c r="AY1141" s="178"/>
      <c r="AZ1141" s="178"/>
      <c r="BA1141" s="178"/>
      <c r="BB1141" s="794"/>
      <c r="BC1141" s="178"/>
      <c r="BD1141" s="178"/>
      <c r="BE1141" s="178"/>
      <c r="BF1141" s="178"/>
      <c r="BG1141" s="794"/>
      <c r="BH1141" s="180"/>
      <c r="BI1141" s="193"/>
      <c r="BJ1141" s="193"/>
      <c r="BK1141" s="193"/>
      <c r="BL1141" s="180"/>
      <c r="BM1141" s="180"/>
      <c r="BN1141" s="180"/>
      <c r="BO1141" s="180"/>
      <c r="BP1141" s="180"/>
      <c r="BQ1141" s="180"/>
      <c r="BR1141" s="180"/>
      <c r="BS1141" s="180"/>
      <c r="BT1141" s="181"/>
      <c r="BU1141" s="182"/>
      <c r="BV1141" s="183"/>
      <c r="BW1141" s="179"/>
    </row>
    <row r="1142" spans="2:75" customFormat="1" ht="18.75">
      <c r="B1142" s="330" t="s">
        <v>1237</v>
      </c>
      <c r="C1142" s="331">
        <v>31188723000190</v>
      </c>
      <c r="D1142" s="332" t="s">
        <v>14</v>
      </c>
      <c r="E1142" s="332" t="s">
        <v>607</v>
      </c>
      <c r="F1142" s="332" t="s">
        <v>1418</v>
      </c>
      <c r="G1142" s="333" t="s">
        <v>1418</v>
      </c>
      <c r="H1142" s="333" t="s">
        <v>34</v>
      </c>
      <c r="I1142" s="333" t="s">
        <v>34</v>
      </c>
      <c r="J1142" s="333" t="s">
        <v>608</v>
      </c>
      <c r="K1142" s="334" t="s">
        <v>48</v>
      </c>
      <c r="L1142" s="335" t="s">
        <v>1418</v>
      </c>
      <c r="M1142" s="335" t="s">
        <v>1415</v>
      </c>
      <c r="N1142" s="334">
        <v>479667</v>
      </c>
      <c r="O1142" s="334" t="s">
        <v>1321</v>
      </c>
      <c r="P1142" s="338">
        <v>43303</v>
      </c>
      <c r="Q1142" s="339">
        <v>67.165549240000004</v>
      </c>
      <c r="R1142" s="339">
        <v>60.669266768423249</v>
      </c>
      <c r="S1142" s="334">
        <v>60</v>
      </c>
      <c r="T1142" s="336">
        <v>0.13707744802265331</v>
      </c>
      <c r="U1142" s="647">
        <v>1.3406221631422881</v>
      </c>
      <c r="V1142" s="336">
        <v>0.13512359721054179</v>
      </c>
      <c r="W1142" s="647">
        <v>1.1628393322864645</v>
      </c>
      <c r="X1142" s="336">
        <v>-4.2436911988064097E-4</v>
      </c>
      <c r="Y1142" s="647">
        <v>-2.7532449578402856E-3</v>
      </c>
      <c r="Z1142" s="336">
        <v>0.23559609779914226</v>
      </c>
      <c r="AA1142" s="647">
        <v>1.2346073990902813</v>
      </c>
      <c r="AB1142" s="336">
        <v>0.34879125124257082</v>
      </c>
      <c r="AC1142" s="340">
        <v>5.4250683628299205E-2</v>
      </c>
      <c r="AD1142" s="813">
        <v>0</v>
      </c>
      <c r="AE1142" s="337" t="s">
        <v>1888</v>
      </c>
      <c r="AF1142" s="787" t="s">
        <v>1752</v>
      </c>
      <c r="AG1142" s="341" t="s">
        <v>741</v>
      </c>
      <c r="AH1142" s="341" t="s">
        <v>1742</v>
      </c>
      <c r="AI1142" s="341">
        <v>5000</v>
      </c>
      <c r="AJ1142" s="341">
        <v>0</v>
      </c>
      <c r="AK1142" s="341">
        <v>1000</v>
      </c>
      <c r="AL1142" s="336">
        <v>0.02</v>
      </c>
      <c r="AM1142" s="336">
        <v>0.3</v>
      </c>
      <c r="AN1142" s="647" t="s">
        <v>2166</v>
      </c>
      <c r="AO1142" s="334" t="s">
        <v>1324</v>
      </c>
      <c r="AP1142" s="337" t="s">
        <v>1739</v>
      </c>
      <c r="AQ1142" s="343" t="s">
        <v>659</v>
      </c>
      <c r="AR1142" s="336">
        <v>1.9599999999999999E-3</v>
      </c>
      <c r="AS1142" s="336">
        <v>1.9599999999999999E-3</v>
      </c>
      <c r="AT1142" s="336" t="s">
        <v>1418</v>
      </c>
      <c r="AX1142" s="192"/>
      <c r="AY1142" s="178"/>
      <c r="AZ1142" s="178"/>
      <c r="BA1142" s="178"/>
      <c r="BB1142" s="794"/>
      <c r="BC1142" s="178"/>
      <c r="BD1142" s="178"/>
      <c r="BE1142" s="178"/>
      <c r="BF1142" s="178"/>
      <c r="BG1142" s="794"/>
      <c r="BH1142" s="180"/>
      <c r="BI1142" s="193"/>
      <c r="BJ1142" s="193"/>
      <c r="BK1142" s="193"/>
      <c r="BL1142" s="180"/>
      <c r="BM1142" s="180"/>
      <c r="BN1142" s="180"/>
      <c r="BO1142" s="180"/>
      <c r="BP1142" s="180"/>
      <c r="BQ1142" s="180"/>
      <c r="BR1142" s="180"/>
      <c r="BS1142" s="180"/>
      <c r="BT1142" s="181"/>
      <c r="BU1142" s="182"/>
      <c r="BV1142" s="183"/>
      <c r="BW1142" s="179"/>
    </row>
    <row r="1143" spans="2:75" customFormat="1" ht="18.75">
      <c r="B1143" s="330" t="s">
        <v>1303</v>
      </c>
      <c r="C1143" s="331">
        <v>42405028000159</v>
      </c>
      <c r="D1143" s="332" t="s">
        <v>11</v>
      </c>
      <c r="E1143" s="332" t="s">
        <v>620</v>
      </c>
      <c r="F1143" s="332" t="s">
        <v>663</v>
      </c>
      <c r="G1143" s="333" t="s">
        <v>738</v>
      </c>
      <c r="H1143" s="333" t="s">
        <v>34</v>
      </c>
      <c r="I1143" s="333" t="s">
        <v>1304</v>
      </c>
      <c r="J1143" s="333" t="s">
        <v>608</v>
      </c>
      <c r="K1143" s="334" t="s">
        <v>48</v>
      </c>
      <c r="L1143" s="335" t="s">
        <v>1418</v>
      </c>
      <c r="M1143" s="335" t="s">
        <v>34</v>
      </c>
      <c r="N1143" s="334">
        <v>632260</v>
      </c>
      <c r="O1143" s="334" t="s">
        <v>1321</v>
      </c>
      <c r="P1143" s="338">
        <v>44480</v>
      </c>
      <c r="Q1143" s="339">
        <v>58.82</v>
      </c>
      <c r="R1143" s="339">
        <v>17.411545893719804</v>
      </c>
      <c r="S1143" s="334">
        <v>60</v>
      </c>
      <c r="T1143" s="336">
        <v>0.11999999999999988</v>
      </c>
      <c r="U1143" s="647">
        <v>1.1736041332669718</v>
      </c>
      <c r="V1143" s="336">
        <v>8.3200850776896873E-2</v>
      </c>
      <c r="W1143" s="647">
        <v>0.71600537404524156</v>
      </c>
      <c r="X1143" s="336"/>
      <c r="Y1143" s="647"/>
      <c r="Z1143" s="336"/>
      <c r="AA1143" s="647"/>
      <c r="AB1143" s="336">
        <v>5.10388585513551E-2</v>
      </c>
      <c r="AC1143" s="340">
        <v>-0.64657759884971822</v>
      </c>
      <c r="AD1143" s="813">
        <v>0</v>
      </c>
      <c r="AE1143" s="337" t="s">
        <v>2005</v>
      </c>
      <c r="AF1143" s="787" t="s">
        <v>1736</v>
      </c>
      <c r="AG1143" s="341" t="s">
        <v>1437</v>
      </c>
      <c r="AH1143" s="341" t="s">
        <v>1737</v>
      </c>
      <c r="AI1143" s="341">
        <v>5000</v>
      </c>
      <c r="AJ1143" s="341">
        <v>0</v>
      </c>
      <c r="AK1143" s="341">
        <v>50000</v>
      </c>
      <c r="AL1143" s="336">
        <v>0</v>
      </c>
      <c r="AM1143" s="336">
        <v>0</v>
      </c>
      <c r="AN1143" s="647" t="s">
        <v>64</v>
      </c>
      <c r="AO1143" s="334" t="s">
        <v>1324</v>
      </c>
      <c r="AP1143" s="337" t="s">
        <v>1757</v>
      </c>
      <c r="AQ1143" s="343" t="s">
        <v>686</v>
      </c>
      <c r="AR1143" s="336">
        <v>1.0666666666666701E-4</v>
      </c>
      <c r="AS1143" s="336">
        <v>1.0666666666666701E-4</v>
      </c>
      <c r="AT1143" s="336" t="s">
        <v>1418</v>
      </c>
      <c r="AW1143" s="192"/>
      <c r="AX1143" s="192"/>
      <c r="AY1143" s="178"/>
      <c r="AZ1143" s="178"/>
      <c r="BA1143" s="178"/>
      <c r="BB1143" s="794"/>
      <c r="BC1143" s="178"/>
      <c r="BD1143" s="178"/>
      <c r="BE1143" s="178"/>
      <c r="BF1143" s="178"/>
      <c r="BG1143" s="794"/>
      <c r="BH1143" s="180"/>
      <c r="BI1143" s="193"/>
      <c r="BJ1143" s="193"/>
      <c r="BK1143" s="193"/>
      <c r="BL1143" s="212"/>
      <c r="BM1143" s="180"/>
      <c r="BN1143" s="180"/>
      <c r="BO1143" s="180"/>
      <c r="BP1143" s="180"/>
      <c r="BQ1143" s="180"/>
      <c r="BR1143" s="180"/>
      <c r="BS1143" s="180"/>
      <c r="BT1143" s="181"/>
      <c r="BU1143" s="182"/>
      <c r="BV1143" s="183"/>
      <c r="BW1143" s="179"/>
    </row>
    <row r="1144" spans="2:75" customFormat="1" ht="18.75">
      <c r="B1144" s="330" t="s">
        <v>1189</v>
      </c>
      <c r="C1144" s="331">
        <v>13054728000148</v>
      </c>
      <c r="D1144" s="332" t="s">
        <v>11</v>
      </c>
      <c r="E1144" s="332" t="s">
        <v>620</v>
      </c>
      <c r="F1144" s="332" t="s">
        <v>685</v>
      </c>
      <c r="G1144" s="333" t="s">
        <v>738</v>
      </c>
      <c r="H1144" s="333" t="s">
        <v>34</v>
      </c>
      <c r="I1144" s="333" t="s">
        <v>1319</v>
      </c>
      <c r="J1144" s="333" t="s">
        <v>608</v>
      </c>
      <c r="K1144" s="334" t="s">
        <v>48</v>
      </c>
      <c r="L1144" s="335" t="s">
        <v>1418</v>
      </c>
      <c r="M1144" s="335" t="s">
        <v>34</v>
      </c>
      <c r="N1144" s="334">
        <v>301426</v>
      </c>
      <c r="O1144" s="334" t="s">
        <v>1321</v>
      </c>
      <c r="P1144" s="338">
        <v>40975</v>
      </c>
      <c r="Q1144" s="339">
        <v>193.797146</v>
      </c>
      <c r="R1144" s="339">
        <v>90.900678067729018</v>
      </c>
      <c r="S1144" s="334">
        <v>60</v>
      </c>
      <c r="T1144" s="336">
        <v>0.12192496800544794</v>
      </c>
      <c r="U1144" s="647">
        <v>1.1924303866636428</v>
      </c>
      <c r="V1144" s="336">
        <v>0.14100926096481858</v>
      </c>
      <c r="W1144" s="647">
        <v>1.21348985855555</v>
      </c>
      <c r="X1144" s="336">
        <v>0.20432435160372875</v>
      </c>
      <c r="Y1144" s="647">
        <v>1.3256265936012908</v>
      </c>
      <c r="Z1144" s="336">
        <v>0.25688914254729145</v>
      </c>
      <c r="AA1144" s="647">
        <v>1.3461905315818803</v>
      </c>
      <c r="AB1144" s="336">
        <v>1.546162453069318E-3</v>
      </c>
      <c r="AC1144" s="340">
        <v>16.044774291672656</v>
      </c>
      <c r="AD1144" s="813">
        <v>13054656000139</v>
      </c>
      <c r="AE1144" s="337" t="s">
        <v>1866</v>
      </c>
      <c r="AF1144" s="787" t="s">
        <v>1755</v>
      </c>
      <c r="AG1144" s="341" t="s">
        <v>1436</v>
      </c>
      <c r="AH1144" s="341" t="s">
        <v>1737</v>
      </c>
      <c r="AI1144" s="341">
        <v>10000</v>
      </c>
      <c r="AJ1144" s="341">
        <v>1000</v>
      </c>
      <c r="AK1144" s="341">
        <v>0</v>
      </c>
      <c r="AL1144" s="336">
        <v>4.0000000000000001E-3</v>
      </c>
      <c r="AM1144" s="336">
        <v>0.2</v>
      </c>
      <c r="AN1144" s="647" t="s">
        <v>64</v>
      </c>
      <c r="AO1144" s="334" t="s">
        <v>1324</v>
      </c>
      <c r="AP1144" s="337" t="s">
        <v>1757</v>
      </c>
      <c r="AQ1144" s="343" t="s">
        <v>671</v>
      </c>
      <c r="AR1144" s="336">
        <v>1.92E-3</v>
      </c>
      <c r="AS1144" s="336">
        <v>1.92E-3</v>
      </c>
      <c r="AT1144" s="336" t="s">
        <v>1418</v>
      </c>
      <c r="AX1144" s="192"/>
      <c r="AY1144" s="178"/>
      <c r="AZ1144" s="178"/>
      <c r="BA1144" s="178"/>
      <c r="BB1144" s="794"/>
      <c r="BC1144" s="178"/>
      <c r="BD1144" s="178"/>
      <c r="BE1144" s="178"/>
      <c r="BF1144" s="178"/>
      <c r="BG1144" s="794"/>
      <c r="BH1144" s="180"/>
      <c r="BI1144" s="193"/>
      <c r="BJ1144" s="193"/>
      <c r="BK1144" s="193"/>
      <c r="BL1144" s="180"/>
      <c r="BM1144" s="180"/>
      <c r="BN1144" s="180"/>
      <c r="BO1144" s="180"/>
      <c r="BP1144" s="180"/>
      <c r="BQ1144" s="180"/>
      <c r="BR1144" s="180"/>
      <c r="BS1144" s="180"/>
      <c r="BT1144" s="181"/>
      <c r="BU1144" s="182"/>
      <c r="BV1144" s="183"/>
      <c r="BW1144" s="179"/>
    </row>
    <row r="1145" spans="2:75" customFormat="1" ht="18.75">
      <c r="B1145" s="330" t="s">
        <v>152</v>
      </c>
      <c r="C1145" s="331">
        <v>34096227000102</v>
      </c>
      <c r="D1145" s="332" t="s">
        <v>13</v>
      </c>
      <c r="E1145" s="332" t="s">
        <v>615</v>
      </c>
      <c r="F1145" s="332" t="s">
        <v>619</v>
      </c>
      <c r="G1145" s="333" t="s">
        <v>34</v>
      </c>
      <c r="H1145" s="333" t="s">
        <v>1337</v>
      </c>
      <c r="I1145" s="333" t="s">
        <v>34</v>
      </c>
      <c r="J1145" s="333" t="s">
        <v>1418</v>
      </c>
      <c r="K1145" s="334" t="s">
        <v>48</v>
      </c>
      <c r="L1145" s="335" t="s">
        <v>1418</v>
      </c>
      <c r="M1145" s="335" t="s">
        <v>34</v>
      </c>
      <c r="N1145" s="334">
        <v>503606</v>
      </c>
      <c r="O1145" s="334" t="s">
        <v>1321</v>
      </c>
      <c r="P1145" s="338">
        <v>43679</v>
      </c>
      <c r="Q1145" s="339">
        <v>33.856526719999998</v>
      </c>
      <c r="R1145" s="339">
        <v>49.67618574780878</v>
      </c>
      <c r="S1145" s="334">
        <v>60</v>
      </c>
      <c r="T1145" s="336">
        <v>0.18192421742881715</v>
      </c>
      <c r="U1145" s="647">
        <v>1.7792251126318273</v>
      </c>
      <c r="V1145" s="336">
        <v>0.19985166493588546</v>
      </c>
      <c r="W1145" s="647">
        <v>1.7198726307461918</v>
      </c>
      <c r="X1145" s="336">
        <v>0.14744640400548592</v>
      </c>
      <c r="Y1145" s="647">
        <v>0.95661076492551089</v>
      </c>
      <c r="Z1145" s="336">
        <v>0.1416616355998912</v>
      </c>
      <c r="AA1145" s="647">
        <v>0.74235738669986417</v>
      </c>
      <c r="AB1145" s="336">
        <v>3.0934747163112709E-2</v>
      </c>
      <c r="AC1145" s="340">
        <v>2.7040864794450115</v>
      </c>
      <c r="AD1145" s="813">
        <v>33598974000178</v>
      </c>
      <c r="AE1145" s="337" t="s">
        <v>1758</v>
      </c>
      <c r="AF1145" s="787" t="s">
        <v>1755</v>
      </c>
      <c r="AG1145" s="341" t="s">
        <v>1436</v>
      </c>
      <c r="AH1145" s="341" t="s">
        <v>1737</v>
      </c>
      <c r="AI1145" s="341">
        <v>25000</v>
      </c>
      <c r="AJ1145" s="341">
        <v>10000</v>
      </c>
      <c r="AK1145" s="341">
        <v>25000</v>
      </c>
      <c r="AL1145" s="336">
        <v>0.02</v>
      </c>
      <c r="AM1145" s="336">
        <v>0.2</v>
      </c>
      <c r="AN1145" s="647" t="s">
        <v>34</v>
      </c>
      <c r="AO1145" s="334" t="s">
        <v>1324</v>
      </c>
      <c r="AP1145" s="337" t="s">
        <v>1757</v>
      </c>
      <c r="AQ1145" s="343" t="s">
        <v>668</v>
      </c>
      <c r="AR1145" s="336">
        <v>7.0000000000000001E-3</v>
      </c>
      <c r="AS1145" s="336">
        <v>7.0000000000000001E-3</v>
      </c>
      <c r="AT1145" s="336" t="s">
        <v>1418</v>
      </c>
      <c r="AX1145" s="192"/>
      <c r="AY1145" s="178"/>
      <c r="AZ1145" s="178"/>
      <c r="BA1145" s="178"/>
      <c r="BB1145" s="794"/>
      <c r="BC1145" s="178"/>
      <c r="BD1145" s="178"/>
      <c r="BE1145" s="178"/>
      <c r="BF1145" s="178"/>
      <c r="BG1145" s="794"/>
      <c r="BH1145" s="180"/>
      <c r="BI1145" s="193"/>
      <c r="BJ1145" s="193"/>
      <c r="BK1145" s="193"/>
      <c r="BL1145" s="180"/>
      <c r="BM1145" s="180"/>
      <c r="BN1145" s="180"/>
      <c r="BO1145" s="180"/>
      <c r="BP1145" s="180"/>
      <c r="BQ1145" s="180"/>
      <c r="BR1145" s="180"/>
      <c r="BS1145" s="180"/>
      <c r="BT1145" s="181"/>
      <c r="BU1145" s="182"/>
      <c r="BV1145" s="183"/>
      <c r="BW1145" s="179"/>
    </row>
    <row r="1146" spans="2:75" customFormat="1" ht="18.75">
      <c r="B1146" s="330" t="s">
        <v>1575</v>
      </c>
      <c r="C1146" s="331">
        <v>25682084000111</v>
      </c>
      <c r="D1146" s="332" t="s">
        <v>13</v>
      </c>
      <c r="E1146" s="332" t="s">
        <v>615</v>
      </c>
      <c r="F1146" s="332" t="s">
        <v>619</v>
      </c>
      <c r="G1146" s="333" t="s">
        <v>34</v>
      </c>
      <c r="H1146" s="333" t="s">
        <v>1338</v>
      </c>
      <c r="I1146" s="333" t="s">
        <v>34</v>
      </c>
      <c r="J1146" s="333" t="s">
        <v>611</v>
      </c>
      <c r="K1146" s="334" t="s">
        <v>48</v>
      </c>
      <c r="L1146" s="335" t="s">
        <v>1418</v>
      </c>
      <c r="M1146" s="335" t="s">
        <v>1418</v>
      </c>
      <c r="N1146" s="334">
        <v>433004</v>
      </c>
      <c r="O1146" s="334" t="s">
        <v>1321</v>
      </c>
      <c r="P1146" s="338">
        <v>42726</v>
      </c>
      <c r="Q1146" s="339">
        <v>1267.558149</v>
      </c>
      <c r="R1146" s="339">
        <v>1431.7934874227644</v>
      </c>
      <c r="S1146" s="334">
        <v>60</v>
      </c>
      <c r="T1146" s="336">
        <v>0.15495689754117903</v>
      </c>
      <c r="U1146" s="647">
        <v>1.5154837952712876</v>
      </c>
      <c r="V1146" s="336">
        <v>0.15596170783074959</v>
      </c>
      <c r="W1146" s="647">
        <v>1.3421668157160094</v>
      </c>
      <c r="X1146" s="336">
        <v>0.17814870898248425</v>
      </c>
      <c r="Y1146" s="647">
        <v>1.1558028418508317</v>
      </c>
      <c r="Z1146" s="336">
        <v>0.19328316379571353</v>
      </c>
      <c r="AA1146" s="647">
        <v>1.0128725661034079</v>
      </c>
      <c r="AB1146" s="336">
        <v>7.8566045280104344E-2</v>
      </c>
      <c r="AC1146" s="340">
        <v>0.50607453005854441</v>
      </c>
      <c r="AD1146" s="813">
        <v>30756847000161</v>
      </c>
      <c r="AE1146" s="337" t="s">
        <v>1740</v>
      </c>
      <c r="AF1146" s="787" t="s">
        <v>1741</v>
      </c>
      <c r="AG1146" s="341" t="s">
        <v>1554</v>
      </c>
      <c r="AH1146" s="341" t="s">
        <v>1742</v>
      </c>
      <c r="AI1146" s="341">
        <v>200000</v>
      </c>
      <c r="AJ1146" s="341">
        <v>50000</v>
      </c>
      <c r="AK1146" s="341">
        <v>200000</v>
      </c>
      <c r="AL1146" s="336">
        <v>2.5000000000000001E-2</v>
      </c>
      <c r="AM1146" s="336">
        <v>0</v>
      </c>
      <c r="AN1146" s="647" t="s">
        <v>64</v>
      </c>
      <c r="AO1146" s="334" t="s">
        <v>1324</v>
      </c>
      <c r="AP1146" s="337" t="s">
        <v>1757</v>
      </c>
      <c r="AQ1146" s="343" t="s">
        <v>664</v>
      </c>
      <c r="AR1146" s="336">
        <v>0</v>
      </c>
      <c r="AS1146" s="336">
        <v>0</v>
      </c>
      <c r="AT1146" s="336" t="s">
        <v>1418</v>
      </c>
      <c r="AX1146" s="192"/>
      <c r="AY1146" s="178"/>
      <c r="AZ1146" s="178"/>
      <c r="BA1146" s="178"/>
      <c r="BB1146" s="794"/>
      <c r="BC1146" s="178"/>
      <c r="BD1146" s="178"/>
      <c r="BE1146" s="178"/>
      <c r="BF1146" s="178"/>
      <c r="BG1146" s="794"/>
      <c r="BH1146" s="180"/>
      <c r="BI1146" s="193"/>
      <c r="BJ1146" s="193"/>
      <c r="BK1146" s="193"/>
      <c r="BL1146" s="180"/>
      <c r="BM1146" s="180"/>
      <c r="BN1146" s="180"/>
      <c r="BO1146" s="180"/>
      <c r="BP1146" s="180"/>
      <c r="BQ1146" s="180"/>
      <c r="BR1146" s="180"/>
      <c r="BS1146" s="180"/>
      <c r="BT1146" s="181"/>
      <c r="BU1146" s="182"/>
      <c r="BV1146" s="183"/>
      <c r="BW1146" s="179"/>
    </row>
    <row r="1147" spans="2:75" customFormat="1" ht="18.75">
      <c r="B1147" s="330" t="s">
        <v>1684</v>
      </c>
      <c r="C1147" s="331">
        <v>30658954000157</v>
      </c>
      <c r="D1147" s="332" t="s">
        <v>13</v>
      </c>
      <c r="E1147" s="332" t="s">
        <v>615</v>
      </c>
      <c r="F1147" s="332" t="s">
        <v>619</v>
      </c>
      <c r="G1147" s="333" t="s">
        <v>34</v>
      </c>
      <c r="H1147" s="333" t="s">
        <v>1338</v>
      </c>
      <c r="I1147" s="333" t="s">
        <v>34</v>
      </c>
      <c r="J1147" s="333" t="s">
        <v>611</v>
      </c>
      <c r="K1147" s="334" t="s">
        <v>48</v>
      </c>
      <c r="L1147" s="335" t="s">
        <v>1418</v>
      </c>
      <c r="M1147" s="335" t="s">
        <v>1418</v>
      </c>
      <c r="N1147" s="334">
        <v>477044</v>
      </c>
      <c r="O1147" s="334" t="s">
        <v>1321</v>
      </c>
      <c r="P1147" s="338">
        <v>43377</v>
      </c>
      <c r="Q1147" s="339">
        <v>240.94872934</v>
      </c>
      <c r="R1147" s="339">
        <v>308.99921499739992</v>
      </c>
      <c r="S1147" s="334">
        <v>60</v>
      </c>
      <c r="T1147" s="336">
        <v>0.15279146242682939</v>
      </c>
      <c r="U1147" s="647">
        <v>1.4943057652669363</v>
      </c>
      <c r="V1147" s="336">
        <v>0.15347066227433004</v>
      </c>
      <c r="W1147" s="647">
        <v>1.3207295108238917</v>
      </c>
      <c r="X1147" s="336">
        <v>0.17385016158054145</v>
      </c>
      <c r="Y1147" s="647">
        <v>1.1279144932269611</v>
      </c>
      <c r="Z1147" s="336">
        <v>0.18641792425609927</v>
      </c>
      <c r="AA1147" s="647">
        <v>0.97689626763618531</v>
      </c>
      <c r="AB1147" s="336">
        <v>7.8002862268433726E-2</v>
      </c>
      <c r="AC1147" s="340">
        <v>0.4777930937843255</v>
      </c>
      <c r="AD1147" s="813">
        <v>30658606000180</v>
      </c>
      <c r="AE1147" s="337" t="s">
        <v>1824</v>
      </c>
      <c r="AF1147" s="787" t="s">
        <v>1825</v>
      </c>
      <c r="AG1147" s="341" t="s">
        <v>1440</v>
      </c>
      <c r="AH1147" s="341" t="s">
        <v>1742</v>
      </c>
      <c r="AI1147" s="341">
        <v>50000</v>
      </c>
      <c r="AJ1147" s="341">
        <v>10000</v>
      </c>
      <c r="AK1147" s="341">
        <v>50000</v>
      </c>
      <c r="AL1147" s="336">
        <v>2.7000000000000003E-2</v>
      </c>
      <c r="AM1147" s="336">
        <v>0</v>
      </c>
      <c r="AN1147" s="647" t="s">
        <v>64</v>
      </c>
      <c r="AO1147" s="334" t="s">
        <v>1324</v>
      </c>
      <c r="AP1147" s="337" t="s">
        <v>1757</v>
      </c>
      <c r="AQ1147" s="343" t="s">
        <v>664</v>
      </c>
      <c r="AR1147" s="336">
        <v>0</v>
      </c>
      <c r="AS1147" s="336">
        <v>0</v>
      </c>
      <c r="AT1147" s="336" t="s">
        <v>1418</v>
      </c>
      <c r="AX1147" s="192"/>
      <c r="AY1147" s="178"/>
      <c r="AZ1147" s="178"/>
      <c r="BA1147" s="178"/>
      <c r="BB1147" s="794"/>
      <c r="BC1147" s="178"/>
      <c r="BD1147" s="178"/>
      <c r="BE1147" s="178"/>
      <c r="BF1147" s="178"/>
      <c r="BG1147" s="794"/>
      <c r="BH1147" s="180"/>
      <c r="BI1147" s="193"/>
      <c r="BJ1147" s="193"/>
      <c r="BK1147" s="193"/>
      <c r="BL1147" s="180"/>
      <c r="BM1147" s="180"/>
      <c r="BN1147" s="180"/>
      <c r="BO1147" s="180"/>
      <c r="BP1147" s="180"/>
      <c r="BQ1147" s="180"/>
      <c r="BR1147" s="180"/>
      <c r="BS1147" s="180"/>
      <c r="BT1147" s="181"/>
      <c r="BU1147" s="182"/>
      <c r="BV1147" s="183"/>
      <c r="BW1147" s="179"/>
    </row>
    <row r="1148" spans="2:75" customFormat="1" ht="18.75">
      <c r="B1148" s="330" t="s">
        <v>1685</v>
      </c>
      <c r="C1148" s="331">
        <v>30658606000180</v>
      </c>
      <c r="D1148" s="332" t="s">
        <v>13</v>
      </c>
      <c r="E1148" s="332" t="s">
        <v>615</v>
      </c>
      <c r="F1148" s="332" t="s">
        <v>619</v>
      </c>
      <c r="G1148" s="333" t="s">
        <v>34</v>
      </c>
      <c r="H1148" s="333" t="s">
        <v>1338</v>
      </c>
      <c r="I1148" s="333" t="s">
        <v>34</v>
      </c>
      <c r="J1148" s="333" t="s">
        <v>611</v>
      </c>
      <c r="K1148" s="334" t="s">
        <v>48</v>
      </c>
      <c r="L1148" s="335" t="s">
        <v>1418</v>
      </c>
      <c r="M1148" s="335" t="s">
        <v>1418</v>
      </c>
      <c r="N1148" s="334">
        <v>476366</v>
      </c>
      <c r="O1148" s="334" t="s">
        <v>1321</v>
      </c>
      <c r="P1148" s="338">
        <v>43370</v>
      </c>
      <c r="Q1148" s="339">
        <v>809.71227161000002</v>
      </c>
      <c r="R1148" s="339">
        <v>1137.4862967089596</v>
      </c>
      <c r="S1148" s="334">
        <v>60</v>
      </c>
      <c r="T1148" s="336">
        <v>0.15542879547899591</v>
      </c>
      <c r="U1148" s="647">
        <v>1.5200989733571382</v>
      </c>
      <c r="V1148" s="336">
        <v>0.15648230097491589</v>
      </c>
      <c r="W1148" s="647">
        <v>1.3466469079919128</v>
      </c>
      <c r="X1148" s="336">
        <v>0.17918340224379881</v>
      </c>
      <c r="Y1148" s="647">
        <v>1.162515780825814</v>
      </c>
      <c r="Z1148" s="336">
        <v>0.19421894901522507</v>
      </c>
      <c r="AA1148" s="647">
        <v>1.0177764136915513</v>
      </c>
      <c r="AB1148" s="336">
        <v>7.8567232762787167E-2</v>
      </c>
      <c r="AC1148" s="340">
        <v>0.51269296590183822</v>
      </c>
      <c r="AD1148" s="813">
        <v>30592665000100</v>
      </c>
      <c r="AE1148" s="337" t="s">
        <v>1824</v>
      </c>
      <c r="AF1148" s="787" t="s">
        <v>1825</v>
      </c>
      <c r="AG1148" s="341" t="s">
        <v>1440</v>
      </c>
      <c r="AH1148" s="341" t="s">
        <v>1742</v>
      </c>
      <c r="AI1148" s="341">
        <v>50000</v>
      </c>
      <c r="AJ1148" s="341">
        <v>10000</v>
      </c>
      <c r="AK1148" s="341">
        <v>50000</v>
      </c>
      <c r="AL1148" s="336">
        <v>2.5000000000000001E-2</v>
      </c>
      <c r="AM1148" s="336">
        <v>0</v>
      </c>
      <c r="AN1148" s="647" t="s">
        <v>64</v>
      </c>
      <c r="AO1148" s="334" t="s">
        <v>1324</v>
      </c>
      <c r="AP1148" s="337" t="s">
        <v>1757</v>
      </c>
      <c r="AQ1148" s="343" t="s">
        <v>664</v>
      </c>
      <c r="AR1148" s="336">
        <v>0</v>
      </c>
      <c r="AS1148" s="336">
        <v>0</v>
      </c>
      <c r="AT1148" s="336" t="s">
        <v>1418</v>
      </c>
      <c r="AX1148" s="192"/>
      <c r="AY1148" s="178"/>
      <c r="AZ1148" s="178"/>
      <c r="BA1148" s="178"/>
      <c r="BB1148" s="794"/>
      <c r="BC1148" s="178"/>
      <c r="BD1148" s="178"/>
      <c r="BE1148" s="178"/>
      <c r="BF1148" s="178"/>
      <c r="BG1148" s="794"/>
      <c r="BH1148" s="180"/>
      <c r="BI1148" s="193"/>
      <c r="BJ1148" s="193"/>
      <c r="BK1148" s="193"/>
      <c r="BL1148" s="180"/>
      <c r="BM1148" s="180"/>
      <c r="BN1148" s="180"/>
      <c r="BO1148" s="180"/>
      <c r="BP1148" s="180"/>
      <c r="BQ1148" s="180"/>
      <c r="BR1148" s="180"/>
      <c r="BS1148" s="180"/>
      <c r="BT1148" s="181"/>
      <c r="BU1148" s="182"/>
      <c r="BV1148" s="183"/>
      <c r="BW1148" s="179"/>
    </row>
    <row r="1149" spans="2:75" customFormat="1" ht="18.75">
      <c r="B1149" s="330" t="s">
        <v>40</v>
      </c>
      <c r="C1149" s="331">
        <v>40716583000176</v>
      </c>
      <c r="D1149" s="332" t="s">
        <v>13</v>
      </c>
      <c r="E1149" s="332" t="s">
        <v>615</v>
      </c>
      <c r="F1149" s="332" t="s">
        <v>619</v>
      </c>
      <c r="G1149" s="333" t="s">
        <v>34</v>
      </c>
      <c r="H1149" s="333" t="s">
        <v>1338</v>
      </c>
      <c r="I1149" s="333" t="s">
        <v>34</v>
      </c>
      <c r="J1149" s="333" t="s">
        <v>611</v>
      </c>
      <c r="K1149" s="334" t="s">
        <v>48</v>
      </c>
      <c r="L1149" s="335" t="s">
        <v>1418</v>
      </c>
      <c r="M1149" s="335" t="s">
        <v>1415</v>
      </c>
      <c r="N1149" s="334">
        <v>575879</v>
      </c>
      <c r="O1149" s="334" t="s">
        <v>1321</v>
      </c>
      <c r="P1149" s="338">
        <v>44249</v>
      </c>
      <c r="Q1149" s="339">
        <v>0</v>
      </c>
      <c r="R1149" s="339">
        <v>0</v>
      </c>
      <c r="S1149" s="334">
        <v>60</v>
      </c>
      <c r="T1149" s="336"/>
      <c r="U1149" s="647"/>
      <c r="V1149" s="336"/>
      <c r="W1149" s="647"/>
      <c r="X1149" s="336"/>
      <c r="Y1149" s="647"/>
      <c r="Z1149" s="336"/>
      <c r="AA1149" s="647"/>
      <c r="AB1149" s="336"/>
      <c r="AC1149" s="340"/>
      <c r="AD1149" s="813">
        <v>40697810000163</v>
      </c>
      <c r="AE1149" s="337" t="s">
        <v>1808</v>
      </c>
      <c r="AF1149" s="787" t="s">
        <v>1755</v>
      </c>
      <c r="AG1149" s="341" t="s">
        <v>1436</v>
      </c>
      <c r="AH1149" s="341" t="s">
        <v>1742</v>
      </c>
      <c r="AI1149" s="341">
        <v>50000</v>
      </c>
      <c r="AJ1149" s="341">
        <v>10000</v>
      </c>
      <c r="AK1149" s="341">
        <v>10000</v>
      </c>
      <c r="AL1149" s="336">
        <v>0</v>
      </c>
      <c r="AM1149" s="336">
        <v>0</v>
      </c>
      <c r="AN1149" s="647" t="s">
        <v>64</v>
      </c>
      <c r="AO1149" s="334" t="s">
        <v>1324</v>
      </c>
      <c r="AP1149" s="337" t="s">
        <v>1757</v>
      </c>
      <c r="AQ1149" s="343" t="s">
        <v>664</v>
      </c>
      <c r="AR1149" s="336">
        <v>0</v>
      </c>
      <c r="AS1149" s="336">
        <v>0</v>
      </c>
      <c r="AT1149" s="336" t="s">
        <v>1418</v>
      </c>
      <c r="AX1149" s="192"/>
      <c r="AY1149" s="178"/>
      <c r="AZ1149" s="178"/>
      <c r="BA1149" s="178"/>
      <c r="BB1149" s="794"/>
      <c r="BC1149" s="178"/>
      <c r="BD1149" s="178"/>
      <c r="BE1149" s="178"/>
      <c r="BF1149" s="178"/>
      <c r="BG1149" s="794"/>
      <c r="BH1149" s="180"/>
      <c r="BI1149" s="193"/>
      <c r="BJ1149" s="193"/>
      <c r="BK1149" s="193"/>
      <c r="BL1149" s="180"/>
      <c r="BM1149" s="180"/>
      <c r="BN1149" s="180"/>
      <c r="BO1149" s="180"/>
      <c r="BP1149" s="180"/>
      <c r="BQ1149" s="180"/>
      <c r="BR1149" s="180"/>
      <c r="BS1149" s="180"/>
      <c r="BT1149" s="181"/>
      <c r="BU1149" s="182"/>
      <c r="BV1149" s="183"/>
      <c r="BW1149" s="179"/>
    </row>
    <row r="1150" spans="2:75" customFormat="1" ht="18.75">
      <c r="B1150" s="330" t="s">
        <v>974</v>
      </c>
      <c r="C1150" s="331">
        <v>7317588000150</v>
      </c>
      <c r="D1150" s="332" t="s">
        <v>14</v>
      </c>
      <c r="E1150" s="332" t="s">
        <v>607</v>
      </c>
      <c r="F1150" s="332" t="s">
        <v>1418</v>
      </c>
      <c r="G1150" s="333" t="s">
        <v>1418</v>
      </c>
      <c r="H1150" s="333" t="s">
        <v>34</v>
      </c>
      <c r="I1150" s="333" t="s">
        <v>34</v>
      </c>
      <c r="J1150" s="333" t="s">
        <v>608</v>
      </c>
      <c r="K1150" s="334" t="s">
        <v>48</v>
      </c>
      <c r="L1150" s="335" t="s">
        <v>1418</v>
      </c>
      <c r="M1150" s="335" t="s">
        <v>34</v>
      </c>
      <c r="N1150" s="334">
        <v>323950</v>
      </c>
      <c r="O1150" s="334" t="s">
        <v>1321</v>
      </c>
      <c r="P1150" s="338">
        <v>41147</v>
      </c>
      <c r="Q1150" s="339">
        <v>306.33897000000002</v>
      </c>
      <c r="R1150" s="339">
        <v>331.63674013599967</v>
      </c>
      <c r="S1150" s="334">
        <v>61</v>
      </c>
      <c r="T1150" s="336">
        <v>-4.2451840556918086E-2</v>
      </c>
      <c r="U1150" s="647">
        <v>-0.41518046285324645</v>
      </c>
      <c r="V1150" s="336">
        <v>-3.1997038666281896E-2</v>
      </c>
      <c r="W1150" s="647">
        <v>-0.27535838185146139</v>
      </c>
      <c r="X1150" s="336">
        <v>-3.0215956858757997E-2</v>
      </c>
      <c r="Y1150" s="647">
        <v>-0.19603672126542526</v>
      </c>
      <c r="Z1150" s="336">
        <v>5.9222067829950209E-2</v>
      </c>
      <c r="AA1150" s="647">
        <v>0.31034471205299069</v>
      </c>
      <c r="AB1150" s="336">
        <v>0.24568234290580099</v>
      </c>
      <c r="AC1150" s="340">
        <v>-0.60321173390212379</v>
      </c>
      <c r="AD1150" s="813">
        <v>28767201000138</v>
      </c>
      <c r="AE1150" s="337" t="s">
        <v>1881</v>
      </c>
      <c r="AF1150" s="787" t="s">
        <v>1736</v>
      </c>
      <c r="AG1150" s="341" t="s">
        <v>1437</v>
      </c>
      <c r="AH1150" s="341" t="s">
        <v>1737</v>
      </c>
      <c r="AI1150" s="341">
        <v>1000</v>
      </c>
      <c r="AJ1150" s="341">
        <v>100</v>
      </c>
      <c r="AK1150" s="341">
        <v>1000</v>
      </c>
      <c r="AL1150" s="336">
        <v>0.02</v>
      </c>
      <c r="AM1150" s="336">
        <v>0.2</v>
      </c>
      <c r="AN1150" s="647" t="s">
        <v>2166</v>
      </c>
      <c r="AO1150" s="334" t="s">
        <v>1324</v>
      </c>
      <c r="AP1150" s="337" t="s">
        <v>1739</v>
      </c>
      <c r="AQ1150" s="343" t="s">
        <v>659</v>
      </c>
      <c r="AR1150" s="336">
        <v>5.8199999999999997E-3</v>
      </c>
      <c r="AS1150" s="336">
        <v>5.8199999999999997E-3</v>
      </c>
      <c r="AT1150" s="336" t="s">
        <v>1418</v>
      </c>
      <c r="AX1150" s="192"/>
      <c r="AY1150" s="178"/>
      <c r="AZ1150" s="178"/>
      <c r="BA1150" s="178"/>
      <c r="BB1150" s="794"/>
      <c r="BC1150" s="178"/>
      <c r="BD1150" s="178"/>
      <c r="BE1150" s="178"/>
      <c r="BF1150" s="178"/>
      <c r="BG1150" s="794"/>
      <c r="BH1150" s="180"/>
      <c r="BI1150" s="193"/>
      <c r="BJ1150" s="193"/>
      <c r="BK1150" s="193"/>
      <c r="BL1150" s="180"/>
      <c r="BM1150" s="180"/>
      <c r="BN1150" s="180"/>
      <c r="BO1150" s="180"/>
      <c r="BP1150" s="180"/>
      <c r="BQ1150" s="180"/>
      <c r="BR1150" s="180"/>
      <c r="BS1150" s="180"/>
      <c r="BT1150" s="181"/>
      <c r="BU1150" s="182"/>
      <c r="BV1150" s="183"/>
      <c r="BW1150" s="179"/>
    </row>
    <row r="1151" spans="2:75" customFormat="1" ht="18.75">
      <c r="B1151" s="330" t="s">
        <v>984</v>
      </c>
      <c r="C1151" s="331">
        <v>37227745000106</v>
      </c>
      <c r="D1151" s="332" t="s">
        <v>11</v>
      </c>
      <c r="E1151" s="332" t="s">
        <v>620</v>
      </c>
      <c r="F1151" s="332" t="s">
        <v>663</v>
      </c>
      <c r="G1151" s="333" t="s">
        <v>738</v>
      </c>
      <c r="H1151" s="333" t="s">
        <v>34</v>
      </c>
      <c r="I1151" s="333" t="s">
        <v>1418</v>
      </c>
      <c r="J1151" s="333" t="s">
        <v>608</v>
      </c>
      <c r="K1151" s="334" t="s">
        <v>48</v>
      </c>
      <c r="L1151" s="335" t="s">
        <v>1418</v>
      </c>
      <c r="M1151" s="335" t="s">
        <v>34</v>
      </c>
      <c r="N1151" s="334">
        <v>541753</v>
      </c>
      <c r="O1151" s="334" t="s">
        <v>1321</v>
      </c>
      <c r="P1151" s="338">
        <v>44010</v>
      </c>
      <c r="Q1151" s="339">
        <v>22.57603954</v>
      </c>
      <c r="R1151" s="339">
        <v>24.353030253864535</v>
      </c>
      <c r="S1151" s="334">
        <v>61</v>
      </c>
      <c r="T1151" s="336">
        <v>0.12330041384457302</v>
      </c>
      <c r="U1151" s="647">
        <v>1.205882294345993</v>
      </c>
      <c r="V1151" s="336">
        <v>0.14074804751899594</v>
      </c>
      <c r="W1151" s="647">
        <v>1.2112419220352444</v>
      </c>
      <c r="X1151" s="336">
        <v>0.21600959786442342</v>
      </c>
      <c r="Y1151" s="647">
        <v>1.4014387671105897</v>
      </c>
      <c r="Z1151" s="336"/>
      <c r="AA1151" s="647"/>
      <c r="AB1151" s="336">
        <v>4.7704640110173098E-3</v>
      </c>
      <c r="AC1151" s="340">
        <v>5.1455401561029444</v>
      </c>
      <c r="AD1151" s="813">
        <v>0</v>
      </c>
      <c r="AE1151" s="337" t="s">
        <v>1884</v>
      </c>
      <c r="AF1151" s="787" t="s">
        <v>1755</v>
      </c>
      <c r="AG1151" s="341" t="s">
        <v>1436</v>
      </c>
      <c r="AH1151" s="341" t="s">
        <v>1737</v>
      </c>
      <c r="AI1151" s="341">
        <v>1000</v>
      </c>
      <c r="AJ1151" s="341">
        <v>1000</v>
      </c>
      <c r="AK1151" s="341">
        <v>1000</v>
      </c>
      <c r="AL1151" s="336">
        <v>4.0000000000000001E-3</v>
      </c>
      <c r="AM1151" s="336">
        <v>0.15</v>
      </c>
      <c r="AN1151" s="647" t="s">
        <v>34</v>
      </c>
      <c r="AO1151" s="334" t="s">
        <v>1324</v>
      </c>
      <c r="AP1151" s="337" t="s">
        <v>1744</v>
      </c>
      <c r="AQ1151" s="343" t="s">
        <v>675</v>
      </c>
      <c r="AR1151" s="336">
        <v>1.6000000000000001E-3</v>
      </c>
      <c r="AS1151" s="336">
        <v>1.6000000000000001E-3</v>
      </c>
      <c r="AT1151" s="336" t="s">
        <v>1418</v>
      </c>
      <c r="AX1151" s="192"/>
      <c r="AY1151" s="178"/>
      <c r="AZ1151" s="178"/>
      <c r="BA1151" s="178"/>
      <c r="BB1151" s="794"/>
      <c r="BC1151" s="178"/>
      <c r="BD1151" s="178"/>
      <c r="BE1151" s="178"/>
      <c r="BF1151" s="178"/>
      <c r="BG1151" s="794"/>
      <c r="BH1151" s="180"/>
      <c r="BI1151" s="193"/>
      <c r="BJ1151" s="193"/>
      <c r="BK1151" s="193"/>
      <c r="BL1151" s="180"/>
      <c r="BM1151" s="180"/>
      <c r="BN1151" s="180"/>
      <c r="BO1151" s="180"/>
      <c r="BP1151" s="180"/>
      <c r="BQ1151" s="180"/>
      <c r="BR1151" s="180"/>
      <c r="BS1151" s="180"/>
      <c r="BT1151" s="181"/>
      <c r="BU1151" s="182"/>
      <c r="BV1151" s="183"/>
      <c r="BW1151" s="179"/>
    </row>
    <row r="1152" spans="2:75" customFormat="1" ht="18.75">
      <c r="B1152" s="330" t="s">
        <v>1063</v>
      </c>
      <c r="C1152" s="331">
        <v>32228412000170</v>
      </c>
      <c r="D1152" s="332" t="s">
        <v>11</v>
      </c>
      <c r="E1152" s="332" t="s">
        <v>620</v>
      </c>
      <c r="F1152" s="332" t="s">
        <v>663</v>
      </c>
      <c r="G1152" s="333" t="s">
        <v>738</v>
      </c>
      <c r="H1152" s="333" t="s">
        <v>34</v>
      </c>
      <c r="I1152" s="333" t="s">
        <v>1418</v>
      </c>
      <c r="J1152" s="333" t="s">
        <v>608</v>
      </c>
      <c r="K1152" s="334" t="s">
        <v>48</v>
      </c>
      <c r="L1152" s="335" t="s">
        <v>1418</v>
      </c>
      <c r="M1152" s="335" t="s">
        <v>34</v>
      </c>
      <c r="N1152" s="334">
        <v>496596</v>
      </c>
      <c r="O1152" s="334" t="s">
        <v>1321</v>
      </c>
      <c r="P1152" s="338">
        <v>43608</v>
      </c>
      <c r="Q1152" s="339">
        <v>0</v>
      </c>
      <c r="R1152" s="339">
        <v>0</v>
      </c>
      <c r="S1152" s="334">
        <v>61</v>
      </c>
      <c r="T1152" s="336"/>
      <c r="U1152" s="647"/>
      <c r="V1152" s="336"/>
      <c r="W1152" s="647"/>
      <c r="X1152" s="336"/>
      <c r="Y1152" s="647"/>
      <c r="Z1152" s="336"/>
      <c r="AA1152" s="647"/>
      <c r="AB1152" s="336"/>
      <c r="AC1152" s="340"/>
      <c r="AD1152" s="813">
        <v>32236271000137</v>
      </c>
      <c r="AE1152" s="337" t="s">
        <v>2649</v>
      </c>
      <c r="AF1152" s="787" t="s">
        <v>1736</v>
      </c>
      <c r="AG1152" s="341" t="s">
        <v>1437</v>
      </c>
      <c r="AH1152" s="341" t="s">
        <v>1737</v>
      </c>
      <c r="AI1152" s="341">
        <v>3000</v>
      </c>
      <c r="AJ1152" s="341">
        <v>1000</v>
      </c>
      <c r="AK1152" s="341">
        <v>1000</v>
      </c>
      <c r="AL1152" s="336">
        <v>7.4999999999999997E-3</v>
      </c>
      <c r="AM1152" s="336">
        <v>0.2</v>
      </c>
      <c r="AN1152" s="647" t="s">
        <v>64</v>
      </c>
      <c r="AO1152" s="334" t="s">
        <v>1324</v>
      </c>
      <c r="AP1152" s="337" t="s">
        <v>1744</v>
      </c>
      <c r="AQ1152" s="343" t="s">
        <v>675</v>
      </c>
      <c r="AR1152" s="336">
        <v>2.5000000000000001E-3</v>
      </c>
      <c r="AS1152" s="336">
        <v>2.5000000000000001E-3</v>
      </c>
      <c r="AT1152" s="336" t="s">
        <v>1418</v>
      </c>
      <c r="AX1152" s="192"/>
      <c r="AY1152" s="178"/>
      <c r="AZ1152" s="178"/>
      <c r="BA1152" s="178"/>
      <c r="BB1152" s="794"/>
      <c r="BC1152" s="178"/>
      <c r="BD1152" s="178"/>
      <c r="BE1152" s="178"/>
      <c r="BF1152" s="178"/>
      <c r="BG1152" s="794"/>
      <c r="BH1152" s="180"/>
      <c r="BI1152" s="193"/>
      <c r="BJ1152" s="193"/>
      <c r="BK1152" s="193"/>
      <c r="BL1152" s="180"/>
      <c r="BM1152" s="180"/>
      <c r="BN1152" s="180"/>
      <c r="BO1152" s="180"/>
      <c r="BP1152" s="180"/>
      <c r="BQ1152" s="180"/>
      <c r="BR1152" s="180"/>
      <c r="BS1152" s="180"/>
      <c r="BT1152" s="181"/>
      <c r="BU1152" s="182"/>
      <c r="BV1152" s="183"/>
      <c r="BW1152" s="179"/>
    </row>
    <row r="1153" spans="2:75" customFormat="1" ht="18.75">
      <c r="B1153" s="330" t="s">
        <v>357</v>
      </c>
      <c r="C1153" s="331">
        <v>36015100000139</v>
      </c>
      <c r="D1153" s="332" t="s">
        <v>11</v>
      </c>
      <c r="E1153" s="332" t="s">
        <v>620</v>
      </c>
      <c r="F1153" s="332" t="s">
        <v>663</v>
      </c>
      <c r="G1153" s="333" t="s">
        <v>738</v>
      </c>
      <c r="H1153" s="333" t="s">
        <v>34</v>
      </c>
      <c r="I1153" s="333" t="s">
        <v>1304</v>
      </c>
      <c r="J1153" s="333" t="s">
        <v>608</v>
      </c>
      <c r="K1153" s="334" t="s">
        <v>48</v>
      </c>
      <c r="L1153" s="335" t="s">
        <v>1418</v>
      </c>
      <c r="M1153" s="335" t="s">
        <v>34</v>
      </c>
      <c r="N1153" s="334">
        <v>526827</v>
      </c>
      <c r="O1153" s="334" t="s">
        <v>1321</v>
      </c>
      <c r="P1153" s="338">
        <v>43874</v>
      </c>
      <c r="Q1153" s="339">
        <v>33.523577539999998</v>
      </c>
      <c r="R1153" s="339">
        <v>26.488271259760932</v>
      </c>
      <c r="S1153" s="334">
        <v>61</v>
      </c>
      <c r="T1153" s="336">
        <v>0.16387814142569401</v>
      </c>
      <c r="U1153" s="647">
        <v>1.6027338677442002</v>
      </c>
      <c r="V1153" s="336">
        <v>0.18349660286023384</v>
      </c>
      <c r="W1153" s="647">
        <v>1.5791251236033705</v>
      </c>
      <c r="X1153" s="336">
        <v>0.24855063473548644</v>
      </c>
      <c r="Y1153" s="647">
        <v>1.6125602683954814</v>
      </c>
      <c r="Z1153" s="336"/>
      <c r="AA1153" s="647"/>
      <c r="AB1153" s="336">
        <v>2.977096508839247E-2</v>
      </c>
      <c r="AC1153" s="340">
        <v>2.2604295585771714</v>
      </c>
      <c r="AD1153" s="813">
        <v>36247749000185</v>
      </c>
      <c r="AE1153" s="337" t="s">
        <v>2014</v>
      </c>
      <c r="AF1153" s="787" t="s">
        <v>1755</v>
      </c>
      <c r="AG1153" s="341" t="s">
        <v>1436</v>
      </c>
      <c r="AH1153" s="341" t="s">
        <v>1742</v>
      </c>
      <c r="AI1153" s="341">
        <v>500</v>
      </c>
      <c r="AJ1153" s="341">
        <v>100</v>
      </c>
      <c r="AK1153" s="341">
        <v>100</v>
      </c>
      <c r="AL1153" s="336">
        <v>8.0000000000000002E-3</v>
      </c>
      <c r="AM1153" s="336">
        <v>0.2</v>
      </c>
      <c r="AN1153" s="647" t="s">
        <v>34</v>
      </c>
      <c r="AO1153" s="334" t="s">
        <v>1324</v>
      </c>
      <c r="AP1153" s="337" t="s">
        <v>1757</v>
      </c>
      <c r="AQ1153" s="343" t="s">
        <v>664</v>
      </c>
      <c r="AR1153" s="336">
        <v>2.13333333333333E-3</v>
      </c>
      <c r="AS1153" s="336">
        <v>2.13333333333333E-3</v>
      </c>
      <c r="AT1153" s="336" t="s">
        <v>1418</v>
      </c>
      <c r="AX1153" s="192"/>
      <c r="AY1153" s="178"/>
      <c r="AZ1153" s="178"/>
      <c r="BA1153" s="178"/>
      <c r="BB1153" s="794"/>
      <c r="BC1153" s="178"/>
      <c r="BD1153" s="178"/>
      <c r="BE1153" s="178"/>
      <c r="BF1153" s="178"/>
      <c r="BG1153" s="794"/>
      <c r="BH1153" s="180"/>
      <c r="BI1153" s="193"/>
      <c r="BJ1153" s="193"/>
      <c r="BK1153" s="193"/>
      <c r="BL1153" s="180"/>
      <c r="BM1153" s="180"/>
      <c r="BN1153" s="180"/>
      <c r="BO1153" s="180"/>
      <c r="BP1153" s="180"/>
      <c r="BQ1153" s="180"/>
      <c r="BR1153" s="180"/>
      <c r="BS1153" s="180"/>
      <c r="BT1153" s="181"/>
      <c r="BU1153" s="182"/>
      <c r="BV1153" s="183"/>
      <c r="BW1153" s="179"/>
    </row>
    <row r="1154" spans="2:75" customFormat="1" ht="18.75">
      <c r="B1154" s="330" t="s">
        <v>279</v>
      </c>
      <c r="C1154" s="331">
        <v>23711364000185</v>
      </c>
      <c r="D1154" s="332" t="s">
        <v>11</v>
      </c>
      <c r="E1154" s="332" t="s">
        <v>620</v>
      </c>
      <c r="F1154" s="332" t="s">
        <v>685</v>
      </c>
      <c r="G1154" s="333" t="s">
        <v>738</v>
      </c>
      <c r="H1154" s="333" t="s">
        <v>34</v>
      </c>
      <c r="I1154" s="333" t="s">
        <v>1319</v>
      </c>
      <c r="J1154" s="333" t="s">
        <v>608</v>
      </c>
      <c r="K1154" s="334" t="s">
        <v>48</v>
      </c>
      <c r="L1154" s="335" t="s">
        <v>1418</v>
      </c>
      <c r="M1154" s="335" t="s">
        <v>34</v>
      </c>
      <c r="N1154" s="334">
        <v>421960</v>
      </c>
      <c r="O1154" s="334" t="s">
        <v>1321</v>
      </c>
      <c r="P1154" s="338">
        <v>42593</v>
      </c>
      <c r="Q1154" s="339">
        <v>275.76193000000001</v>
      </c>
      <c r="R1154" s="339">
        <v>229.57485100396826</v>
      </c>
      <c r="S1154" s="334">
        <v>61</v>
      </c>
      <c r="T1154" s="336">
        <v>0.12914265673445979</v>
      </c>
      <c r="U1154" s="647">
        <v>1.2630196310386657</v>
      </c>
      <c r="V1154" s="336">
        <v>0.14884649569968333</v>
      </c>
      <c r="W1154" s="647">
        <v>1.2809351086391632</v>
      </c>
      <c r="X1154" s="336">
        <v>0.22530343785875506</v>
      </c>
      <c r="Y1154" s="647">
        <v>1.4617358455374201</v>
      </c>
      <c r="Z1154" s="336">
        <v>0.28554274226515952</v>
      </c>
      <c r="AA1154" s="647">
        <v>1.4963455916729473</v>
      </c>
      <c r="AB1154" s="336">
        <v>1.4761150950729205E-3</v>
      </c>
      <c r="AC1154" s="340">
        <v>22.115526371612777</v>
      </c>
      <c r="AD1154" s="813">
        <v>0</v>
      </c>
      <c r="AE1154" s="337" t="s">
        <v>1874</v>
      </c>
      <c r="AF1154" s="787" t="s">
        <v>1755</v>
      </c>
      <c r="AG1154" s="341" t="s">
        <v>1436</v>
      </c>
      <c r="AH1154" s="341" t="s">
        <v>1737</v>
      </c>
      <c r="AI1154" s="341">
        <v>100</v>
      </c>
      <c r="AJ1154" s="341">
        <v>100</v>
      </c>
      <c r="AK1154" s="341">
        <v>100</v>
      </c>
      <c r="AL1154" s="336">
        <v>0.01</v>
      </c>
      <c r="AM1154" s="336">
        <v>0</v>
      </c>
      <c r="AN1154" s="647" t="s">
        <v>64</v>
      </c>
      <c r="AO1154" s="334" t="s">
        <v>1324</v>
      </c>
      <c r="AP1154" s="337" t="s">
        <v>1757</v>
      </c>
      <c r="AQ1154" s="343" t="s">
        <v>671</v>
      </c>
      <c r="AR1154" s="336">
        <v>3.0000000000000001E-3</v>
      </c>
      <c r="AS1154" s="336">
        <v>3.0000000000000001E-3</v>
      </c>
      <c r="AT1154" s="336" t="s">
        <v>1418</v>
      </c>
      <c r="AX1154" s="192"/>
      <c r="AY1154" s="178"/>
      <c r="AZ1154" s="178"/>
      <c r="BA1154" s="178"/>
      <c r="BB1154" s="794"/>
      <c r="BC1154" s="178"/>
      <c r="BD1154" s="178"/>
      <c r="BE1154" s="178"/>
      <c r="BF1154" s="178"/>
      <c r="BG1154" s="794"/>
      <c r="BH1154" s="180"/>
      <c r="BI1154" s="193"/>
      <c r="BJ1154" s="193"/>
      <c r="BK1154" s="193"/>
      <c r="BL1154" s="180"/>
      <c r="BM1154" s="180"/>
      <c r="BN1154" s="180"/>
      <c r="BO1154" s="180"/>
      <c r="BP1154" s="180"/>
      <c r="BQ1154" s="180"/>
      <c r="BR1154" s="180"/>
      <c r="BS1154" s="180"/>
      <c r="BT1154" s="181"/>
      <c r="BU1154" s="182"/>
      <c r="BV1154" s="183"/>
      <c r="BW1154" s="179"/>
    </row>
    <row r="1155" spans="2:75" customFormat="1" ht="18.75">
      <c r="B1155" s="330" t="s">
        <v>1498</v>
      </c>
      <c r="C1155" s="331">
        <v>28951272000196</v>
      </c>
      <c r="D1155" s="332" t="s">
        <v>13</v>
      </c>
      <c r="E1155" s="332" t="s">
        <v>615</v>
      </c>
      <c r="F1155" s="332" t="s">
        <v>619</v>
      </c>
      <c r="G1155" s="333" t="s">
        <v>34</v>
      </c>
      <c r="H1155" s="333" t="s">
        <v>1338</v>
      </c>
      <c r="I1155" s="333" t="s">
        <v>34</v>
      </c>
      <c r="J1155" s="333" t="s">
        <v>611</v>
      </c>
      <c r="K1155" s="334" t="s">
        <v>48</v>
      </c>
      <c r="L1155" s="335" t="s">
        <v>1418</v>
      </c>
      <c r="M1155" s="335" t="s">
        <v>1418</v>
      </c>
      <c r="N1155" s="334">
        <v>459526</v>
      </c>
      <c r="O1155" s="334" t="s">
        <v>1321</v>
      </c>
      <c r="P1155" s="338">
        <v>43160</v>
      </c>
      <c r="Q1155" s="339">
        <v>4.2523244499999997</v>
      </c>
      <c r="R1155" s="339">
        <v>9.1695320057200025</v>
      </c>
      <c r="S1155" s="334">
        <v>61</v>
      </c>
      <c r="T1155" s="336">
        <v>-1.9131351423048337E-2</v>
      </c>
      <c r="U1155" s="647">
        <v>-0.18710527587560427</v>
      </c>
      <c r="V1155" s="336">
        <v>-2.4051133403683922E-2</v>
      </c>
      <c r="W1155" s="647">
        <v>-0.20697794082772225</v>
      </c>
      <c r="X1155" s="336">
        <v>4.6894599059746911E-2</v>
      </c>
      <c r="Y1155" s="647">
        <v>0.30424531937551064</v>
      </c>
      <c r="Z1155" s="336">
        <v>7.0891217473104229E-2</v>
      </c>
      <c r="AA1155" s="647">
        <v>0.37149520913300693</v>
      </c>
      <c r="AB1155" s="336">
        <v>0.10253588736690564</v>
      </c>
      <c r="AC1155" s="340">
        <v>-1.3678388161686124</v>
      </c>
      <c r="AD1155" s="813">
        <v>26744792000100</v>
      </c>
      <c r="AE1155" s="337" t="s">
        <v>1939</v>
      </c>
      <c r="AF1155" s="787" t="s">
        <v>1741</v>
      </c>
      <c r="AG1155" s="341" t="s">
        <v>59</v>
      </c>
      <c r="AH1155" s="341" t="s">
        <v>1742</v>
      </c>
      <c r="AI1155" s="341">
        <v>50000</v>
      </c>
      <c r="AJ1155" s="341">
        <v>50000</v>
      </c>
      <c r="AK1155" s="341">
        <v>50000</v>
      </c>
      <c r="AL1155" s="336">
        <v>2.5000000000000001E-2</v>
      </c>
      <c r="AM1155" s="336">
        <v>0.2</v>
      </c>
      <c r="AN1155" s="647" t="s">
        <v>64</v>
      </c>
      <c r="AO1155" s="334" t="s">
        <v>1324</v>
      </c>
      <c r="AP1155" s="337" t="s">
        <v>1757</v>
      </c>
      <c r="AQ1155" s="343" t="s">
        <v>664</v>
      </c>
      <c r="AR1155" s="336">
        <v>0</v>
      </c>
      <c r="AS1155" s="336">
        <v>0</v>
      </c>
      <c r="AT1155" s="336" t="s">
        <v>1418</v>
      </c>
      <c r="AX1155" s="192"/>
      <c r="AY1155" s="178"/>
      <c r="AZ1155" s="178"/>
      <c r="BA1155" s="178"/>
      <c r="BB1155" s="794"/>
      <c r="BC1155" s="178"/>
      <c r="BD1155" s="178"/>
      <c r="BE1155" s="178"/>
      <c r="BF1155" s="178"/>
      <c r="BG1155" s="794"/>
      <c r="BH1155" s="180"/>
      <c r="BI1155" s="193"/>
      <c r="BJ1155" s="193"/>
      <c r="BK1155" s="193"/>
      <c r="BL1155" s="180"/>
      <c r="BM1155" s="180"/>
      <c r="BN1155" s="180"/>
      <c r="BO1155" s="180"/>
      <c r="BP1155" s="180"/>
      <c r="BQ1155" s="180"/>
      <c r="BR1155" s="180"/>
      <c r="BS1155" s="180"/>
      <c r="BT1155" s="181"/>
      <c r="BU1155" s="182"/>
      <c r="BV1155" s="183"/>
      <c r="BW1155" s="179"/>
    </row>
    <row r="1156" spans="2:75" customFormat="1" ht="18.75">
      <c r="B1156" s="330" t="s">
        <v>74</v>
      </c>
      <c r="C1156" s="331">
        <v>29286406000164</v>
      </c>
      <c r="D1156" s="332" t="s">
        <v>13</v>
      </c>
      <c r="E1156" s="332" t="s">
        <v>615</v>
      </c>
      <c r="F1156" s="332" t="s">
        <v>619</v>
      </c>
      <c r="G1156" s="333" t="s">
        <v>34</v>
      </c>
      <c r="H1156" s="333" t="s">
        <v>1338</v>
      </c>
      <c r="I1156" s="333" t="s">
        <v>34</v>
      </c>
      <c r="J1156" s="333" t="s">
        <v>611</v>
      </c>
      <c r="K1156" s="334" t="s">
        <v>48</v>
      </c>
      <c r="L1156" s="335" t="s">
        <v>1418</v>
      </c>
      <c r="M1156" s="335" t="s">
        <v>34</v>
      </c>
      <c r="N1156" s="334">
        <v>459518</v>
      </c>
      <c r="O1156" s="334" t="s">
        <v>1321</v>
      </c>
      <c r="P1156" s="338">
        <v>43160</v>
      </c>
      <c r="Q1156" s="339">
        <v>52.908391960000003</v>
      </c>
      <c r="R1156" s="339">
        <v>152.8667977839599</v>
      </c>
      <c r="S1156" s="334">
        <v>61</v>
      </c>
      <c r="T1156" s="336">
        <v>-1.5836740399252425E-2</v>
      </c>
      <c r="U1156" s="647">
        <v>-0.1548838665836558</v>
      </c>
      <c r="V1156" s="336">
        <v>-2.0082300279625653E-2</v>
      </c>
      <c r="W1156" s="647">
        <v>-0.17282317174808243</v>
      </c>
      <c r="X1156" s="336">
        <v>5.3987184055537041E-2</v>
      </c>
      <c r="Y1156" s="647">
        <v>0.35026097641296244</v>
      </c>
      <c r="Z1156" s="336">
        <v>7.5613996197186006E-2</v>
      </c>
      <c r="AA1156" s="647">
        <v>0.39624425044348127</v>
      </c>
      <c r="AB1156" s="336">
        <v>0.10157151628684441</v>
      </c>
      <c r="AC1156" s="340">
        <v>-1.3417514934188262</v>
      </c>
      <c r="AD1156" s="813">
        <v>26744792000100</v>
      </c>
      <c r="AE1156" s="337" t="s">
        <v>1939</v>
      </c>
      <c r="AF1156" s="787" t="s">
        <v>1736</v>
      </c>
      <c r="AG1156" s="341" t="s">
        <v>1437</v>
      </c>
      <c r="AH1156" s="341" t="s">
        <v>1742</v>
      </c>
      <c r="AI1156" s="341">
        <v>5000</v>
      </c>
      <c r="AJ1156" s="341">
        <v>5000</v>
      </c>
      <c r="AK1156" s="341">
        <v>5000</v>
      </c>
      <c r="AL1156" s="336">
        <v>1.9E-2</v>
      </c>
      <c r="AM1156" s="336">
        <v>0.2</v>
      </c>
      <c r="AN1156" s="647" t="s">
        <v>64</v>
      </c>
      <c r="AO1156" s="334" t="s">
        <v>1324</v>
      </c>
      <c r="AP1156" s="337" t="s">
        <v>1757</v>
      </c>
      <c r="AQ1156" s="343" t="s">
        <v>664</v>
      </c>
      <c r="AR1156" s="336">
        <v>3.8E-3</v>
      </c>
      <c r="AS1156" s="336">
        <v>3.8E-3</v>
      </c>
      <c r="AT1156" s="336" t="s">
        <v>1418</v>
      </c>
      <c r="AX1156" s="192"/>
      <c r="AY1156" s="178"/>
      <c r="AZ1156" s="178"/>
      <c r="BA1156" s="178"/>
      <c r="BB1156" s="794"/>
      <c r="BC1156" s="178"/>
      <c r="BD1156" s="178"/>
      <c r="BE1156" s="178"/>
      <c r="BF1156" s="178"/>
      <c r="BG1156" s="794"/>
      <c r="BH1156" s="180"/>
      <c r="BI1156" s="193"/>
      <c r="BJ1156" s="193"/>
      <c r="BK1156" s="193"/>
      <c r="BL1156" s="180"/>
      <c r="BM1156" s="180"/>
      <c r="BN1156" s="180"/>
      <c r="BO1156" s="180"/>
      <c r="BP1156" s="180"/>
      <c r="BQ1156" s="180"/>
      <c r="BR1156" s="180"/>
      <c r="BS1156" s="180"/>
      <c r="BT1156" s="181"/>
      <c r="BU1156" s="182"/>
      <c r="BV1156" s="183"/>
      <c r="BW1156" s="179"/>
    </row>
    <row r="1157" spans="2:75" customFormat="1" ht="18.75">
      <c r="B1157" s="330" t="s">
        <v>835</v>
      </c>
      <c r="C1157" s="331">
        <v>26623189000162</v>
      </c>
      <c r="D1157" s="332" t="s">
        <v>13</v>
      </c>
      <c r="E1157" s="332" t="s">
        <v>615</v>
      </c>
      <c r="F1157" s="332" t="s">
        <v>619</v>
      </c>
      <c r="G1157" s="333" t="s">
        <v>34</v>
      </c>
      <c r="H1157" s="333" t="s">
        <v>1337</v>
      </c>
      <c r="I1157" s="333" t="s">
        <v>34</v>
      </c>
      <c r="J1157" s="333" t="s">
        <v>1418</v>
      </c>
      <c r="K1157" s="334" t="s">
        <v>48</v>
      </c>
      <c r="L1157" s="335" t="s">
        <v>1418</v>
      </c>
      <c r="M1157" s="335" t="s">
        <v>34</v>
      </c>
      <c r="N1157" s="334">
        <v>433772</v>
      </c>
      <c r="O1157" s="334" t="s">
        <v>1321</v>
      </c>
      <c r="P1157" s="338">
        <v>42763</v>
      </c>
      <c r="Q1157" s="339">
        <v>320.76901800000002</v>
      </c>
      <c r="R1157" s="339">
        <v>326.39914730364353</v>
      </c>
      <c r="S1157" s="334">
        <v>61</v>
      </c>
      <c r="T1157" s="336">
        <v>0.15889765378138709</v>
      </c>
      <c r="U1157" s="647">
        <v>1.5540245270355026</v>
      </c>
      <c r="V1157" s="336">
        <v>0.15275213655627429</v>
      </c>
      <c r="W1157" s="647">
        <v>1.3145460611269988</v>
      </c>
      <c r="X1157" s="336">
        <v>0.19814395650772809</v>
      </c>
      <c r="Y1157" s="647">
        <v>1.2855290915957003</v>
      </c>
      <c r="Z1157" s="336">
        <v>0.27038005412320865</v>
      </c>
      <c r="AA1157" s="647">
        <v>1.4168877095389625</v>
      </c>
      <c r="AB1157" s="336">
        <v>4.8540894222572017E-2</v>
      </c>
      <c r="AC1157" s="340">
        <v>0.75298784158400145</v>
      </c>
      <c r="AD1157" s="813">
        <v>0</v>
      </c>
      <c r="AE1157" s="337" t="s">
        <v>1808</v>
      </c>
      <c r="AF1157" s="787" t="s">
        <v>1755</v>
      </c>
      <c r="AG1157" s="341" t="s">
        <v>1436</v>
      </c>
      <c r="AH1157" s="341" t="s">
        <v>1737</v>
      </c>
      <c r="AI1157" s="341">
        <v>5000</v>
      </c>
      <c r="AJ1157" s="341">
        <v>1000</v>
      </c>
      <c r="AK1157" s="341">
        <v>5000</v>
      </c>
      <c r="AL1157" s="336">
        <v>5.0000000000000001E-3</v>
      </c>
      <c r="AM1157" s="336">
        <v>0.1</v>
      </c>
      <c r="AN1157" s="647" t="s">
        <v>34</v>
      </c>
      <c r="AO1157" s="334" t="s">
        <v>1324</v>
      </c>
      <c r="AP1157" s="337" t="s">
        <v>1757</v>
      </c>
      <c r="AQ1157" s="343" t="s">
        <v>668</v>
      </c>
      <c r="AR1157" s="336">
        <v>4.0000000000000001E-3</v>
      </c>
      <c r="AS1157" s="336">
        <v>4.0000000000000001E-3</v>
      </c>
      <c r="AT1157" s="336" t="s">
        <v>1418</v>
      </c>
      <c r="AX1157" s="192"/>
      <c r="AY1157" s="178"/>
      <c r="AZ1157" s="178"/>
      <c r="BA1157" s="178"/>
      <c r="BB1157" s="794"/>
      <c r="BC1157" s="178"/>
      <c r="BD1157" s="178"/>
      <c r="BE1157" s="178"/>
      <c r="BF1157" s="178"/>
      <c r="BG1157" s="794"/>
      <c r="BH1157" s="180"/>
      <c r="BI1157" s="193"/>
      <c r="BJ1157" s="193"/>
      <c r="BK1157" s="193"/>
      <c r="BL1157" s="180"/>
      <c r="BM1157" s="180"/>
      <c r="BN1157" s="180"/>
      <c r="BO1157" s="180"/>
      <c r="BP1157" s="180"/>
      <c r="BQ1157" s="180"/>
      <c r="BR1157" s="180"/>
      <c r="BS1157" s="180"/>
      <c r="BT1157" s="181"/>
      <c r="BU1157" s="182"/>
      <c r="BV1157" s="183"/>
      <c r="BW1157" s="179"/>
    </row>
    <row r="1158" spans="2:75" customFormat="1" ht="18.75">
      <c r="B1158" s="330" t="s">
        <v>1539</v>
      </c>
      <c r="C1158" s="331">
        <v>17408524000119</v>
      </c>
      <c r="D1158" s="332" t="s">
        <v>13</v>
      </c>
      <c r="E1158" s="332" t="s">
        <v>615</v>
      </c>
      <c r="F1158" s="332" t="s">
        <v>619</v>
      </c>
      <c r="G1158" s="333" t="s">
        <v>34</v>
      </c>
      <c r="H1158" s="333" t="s">
        <v>1338</v>
      </c>
      <c r="I1158" s="333" t="s">
        <v>34</v>
      </c>
      <c r="J1158" s="333" t="s">
        <v>611</v>
      </c>
      <c r="K1158" s="334" t="s">
        <v>48</v>
      </c>
      <c r="L1158" s="335" t="s">
        <v>1418</v>
      </c>
      <c r="M1158" s="335" t="s">
        <v>1418</v>
      </c>
      <c r="N1158" s="334">
        <v>327840</v>
      </c>
      <c r="O1158" s="334" t="s">
        <v>1321</v>
      </c>
      <c r="P1158" s="338">
        <v>41315</v>
      </c>
      <c r="Q1158" s="339">
        <v>1260.615491</v>
      </c>
      <c r="R1158" s="339">
        <v>64048158.759118795</v>
      </c>
      <c r="S1158" s="334">
        <v>61</v>
      </c>
      <c r="T1158" s="336">
        <v>0.28056427951016416</v>
      </c>
      <c r="U1158" s="647">
        <v>2.7439283173349911</v>
      </c>
      <c r="V1158" s="336">
        <v>0.30473592526031124</v>
      </c>
      <c r="W1158" s="647">
        <v>2.6224799159339773</v>
      </c>
      <c r="X1158" s="336">
        <v>0.44454616961223348</v>
      </c>
      <c r="Y1158" s="647">
        <v>2.8841507137850737</v>
      </c>
      <c r="Z1158" s="336">
        <v>0.54054699000409667</v>
      </c>
      <c r="AA1158" s="647">
        <v>2.8326586036412174</v>
      </c>
      <c r="AB1158" s="336">
        <v>7.6606286481316316E-2</v>
      </c>
      <c r="AC1158" s="340">
        <v>2.4610838161334305</v>
      </c>
      <c r="AD1158" s="813">
        <v>17417026000132</v>
      </c>
      <c r="AE1158" s="337" t="s">
        <v>1808</v>
      </c>
      <c r="AF1158" s="787" t="s">
        <v>1755</v>
      </c>
      <c r="AG1158" s="341" t="s">
        <v>1436</v>
      </c>
      <c r="AH1158" s="341" t="s">
        <v>1737</v>
      </c>
      <c r="AI1158" s="341">
        <v>5000</v>
      </c>
      <c r="AJ1158" s="341">
        <v>5000</v>
      </c>
      <c r="AK1158" s="341">
        <v>5000</v>
      </c>
      <c r="AL1158" s="336">
        <v>0</v>
      </c>
      <c r="AM1158" s="336">
        <v>0</v>
      </c>
      <c r="AN1158" s="647" t="s">
        <v>2152</v>
      </c>
      <c r="AO1158" s="334" t="s">
        <v>1324</v>
      </c>
      <c r="AP1158" s="337" t="s">
        <v>1757</v>
      </c>
      <c r="AQ1158" s="343" t="s">
        <v>664</v>
      </c>
      <c r="AR1158" s="336">
        <v>3.3333333333333301E-3</v>
      </c>
      <c r="AS1158" s="336">
        <v>3.3333333333333301E-3</v>
      </c>
      <c r="AT1158" s="336" t="s">
        <v>1418</v>
      </c>
      <c r="AX1158" s="192"/>
      <c r="AY1158" s="178"/>
      <c r="AZ1158" s="178"/>
      <c r="BA1158" s="178"/>
      <c r="BB1158" s="794"/>
      <c r="BC1158" s="178"/>
      <c r="BD1158" s="178"/>
      <c r="BE1158" s="178"/>
      <c r="BF1158" s="178"/>
      <c r="BG1158" s="794"/>
      <c r="BH1158" s="180"/>
      <c r="BI1158" s="193"/>
      <c r="BJ1158" s="193"/>
      <c r="BK1158" s="193"/>
      <c r="BL1158" s="180"/>
      <c r="BM1158" s="180"/>
      <c r="BN1158" s="180"/>
      <c r="BO1158" s="180"/>
      <c r="BP1158" s="180"/>
      <c r="BQ1158" s="180"/>
      <c r="BR1158" s="180"/>
      <c r="BS1158" s="180"/>
      <c r="BT1158" s="181"/>
      <c r="BU1158" s="182"/>
      <c r="BV1158" s="183"/>
      <c r="BW1158" s="179"/>
    </row>
    <row r="1159" spans="2:75" customFormat="1" ht="18.75">
      <c r="B1159" s="330" t="s">
        <v>1568</v>
      </c>
      <c r="C1159" s="331">
        <v>12469170000107</v>
      </c>
      <c r="D1159" s="332" t="s">
        <v>13</v>
      </c>
      <c r="E1159" s="332" t="s">
        <v>615</v>
      </c>
      <c r="F1159" s="332" t="s">
        <v>619</v>
      </c>
      <c r="G1159" s="333" t="s">
        <v>34</v>
      </c>
      <c r="H1159" s="333" t="s">
        <v>1338</v>
      </c>
      <c r="I1159" s="333" t="s">
        <v>34</v>
      </c>
      <c r="J1159" s="333" t="s">
        <v>611</v>
      </c>
      <c r="K1159" s="334" t="s">
        <v>48</v>
      </c>
      <c r="L1159" s="335" t="s">
        <v>1418</v>
      </c>
      <c r="M1159" s="335" t="s">
        <v>1418</v>
      </c>
      <c r="N1159" s="334">
        <v>262358</v>
      </c>
      <c r="O1159" s="334" t="s">
        <v>1324</v>
      </c>
      <c r="P1159" s="338">
        <v>40514</v>
      </c>
      <c r="Q1159" s="339">
        <v>47.771575900000002</v>
      </c>
      <c r="R1159" s="339">
        <v>62.786857727309226</v>
      </c>
      <c r="S1159" s="334">
        <v>61</v>
      </c>
      <c r="T1159" s="336">
        <v>0.17416341792164247</v>
      </c>
      <c r="U1159" s="647">
        <v>1.7033242261395232</v>
      </c>
      <c r="V1159" s="336">
        <v>0.19127489488237703</v>
      </c>
      <c r="W1159" s="647">
        <v>1.6460631276831827</v>
      </c>
      <c r="X1159" s="336">
        <v>0.30044311891948938</v>
      </c>
      <c r="Y1159" s="647">
        <v>1.9492311375425992</v>
      </c>
      <c r="Z1159" s="336">
        <v>0.38869810098771018</v>
      </c>
      <c r="AA1159" s="647">
        <v>2.036916383483137</v>
      </c>
      <c r="AB1159" s="336">
        <v>3.8101713976639723E-2</v>
      </c>
      <c r="AC1159" s="340">
        <v>1.9703434218560967</v>
      </c>
      <c r="AD1159" s="813">
        <v>38452321000108</v>
      </c>
      <c r="AE1159" s="337" t="s">
        <v>1740</v>
      </c>
      <c r="AF1159" s="787" t="s">
        <v>1741</v>
      </c>
      <c r="AG1159" s="341" t="s">
        <v>59</v>
      </c>
      <c r="AH1159" s="341" t="s">
        <v>1742</v>
      </c>
      <c r="AI1159" s="341">
        <v>50000</v>
      </c>
      <c r="AJ1159" s="341">
        <v>50000</v>
      </c>
      <c r="AK1159" s="341">
        <v>50000</v>
      </c>
      <c r="AL1159" s="336">
        <v>2.3E-2</v>
      </c>
      <c r="AM1159" s="336">
        <v>0</v>
      </c>
      <c r="AN1159" s="647" t="s">
        <v>64</v>
      </c>
      <c r="AO1159" s="334" t="s">
        <v>1324</v>
      </c>
      <c r="AP1159" s="337" t="s">
        <v>1757</v>
      </c>
      <c r="AQ1159" s="343" t="s">
        <v>664</v>
      </c>
      <c r="AR1159" s="336">
        <v>0</v>
      </c>
      <c r="AS1159" s="336">
        <v>0</v>
      </c>
      <c r="AT1159" s="336" t="s">
        <v>1418</v>
      </c>
      <c r="AX1159" s="192"/>
      <c r="AY1159" s="178"/>
      <c r="AZ1159" s="178"/>
      <c r="BA1159" s="178"/>
      <c r="BB1159" s="794"/>
      <c r="BC1159" s="178"/>
      <c r="BD1159" s="178"/>
      <c r="BE1159" s="178"/>
      <c r="BF1159" s="178"/>
      <c r="BG1159" s="794"/>
      <c r="BH1159" s="180"/>
      <c r="BI1159" s="193"/>
      <c r="BJ1159" s="193"/>
      <c r="BK1159" s="193"/>
      <c r="BL1159" s="180"/>
      <c r="BM1159" s="180"/>
      <c r="BN1159" s="180"/>
      <c r="BO1159" s="180"/>
      <c r="BP1159" s="180"/>
      <c r="BQ1159" s="180"/>
      <c r="BR1159" s="180"/>
      <c r="BS1159" s="180"/>
      <c r="BT1159" s="181"/>
      <c r="BU1159" s="182"/>
      <c r="BV1159" s="183"/>
      <c r="BW1159" s="179"/>
    </row>
    <row r="1160" spans="2:75" customFormat="1" ht="18.75">
      <c r="B1160" s="330" t="s">
        <v>1031</v>
      </c>
      <c r="C1160" s="331">
        <v>35088117000153</v>
      </c>
      <c r="D1160" s="332" t="s">
        <v>13</v>
      </c>
      <c r="E1160" s="332" t="s">
        <v>615</v>
      </c>
      <c r="F1160" s="332" t="s">
        <v>619</v>
      </c>
      <c r="G1160" s="333" t="s">
        <v>34</v>
      </c>
      <c r="H1160" s="333" t="s">
        <v>865</v>
      </c>
      <c r="I1160" s="333" t="s">
        <v>34</v>
      </c>
      <c r="J1160" s="333" t="s">
        <v>611</v>
      </c>
      <c r="K1160" s="334" t="s">
        <v>48</v>
      </c>
      <c r="L1160" s="335" t="s">
        <v>1418</v>
      </c>
      <c r="M1160" s="335" t="s">
        <v>1415</v>
      </c>
      <c r="N1160" s="334">
        <v>519650</v>
      </c>
      <c r="O1160" s="334" t="s">
        <v>1324</v>
      </c>
      <c r="P1160" s="338">
        <v>43822</v>
      </c>
      <c r="Q1160" s="339">
        <v>0</v>
      </c>
      <c r="R1160" s="339">
        <v>0</v>
      </c>
      <c r="S1160" s="334">
        <v>61</v>
      </c>
      <c r="T1160" s="336"/>
      <c r="U1160" s="647"/>
      <c r="V1160" s="336"/>
      <c r="W1160" s="647"/>
      <c r="X1160" s="336"/>
      <c r="Y1160" s="647"/>
      <c r="Z1160" s="336"/>
      <c r="AA1160" s="647"/>
      <c r="AB1160" s="336"/>
      <c r="AC1160" s="340"/>
      <c r="AD1160" s="813">
        <v>35002571000140</v>
      </c>
      <c r="AE1160" s="337" t="s">
        <v>1808</v>
      </c>
      <c r="AF1160" s="787" t="s">
        <v>1755</v>
      </c>
      <c r="AG1160" s="341" t="s">
        <v>1436</v>
      </c>
      <c r="AH1160" s="341" t="s">
        <v>1737</v>
      </c>
      <c r="AI1160" s="341">
        <v>10000</v>
      </c>
      <c r="AJ1160" s="341">
        <v>10000</v>
      </c>
      <c r="AK1160" s="341">
        <v>10000</v>
      </c>
      <c r="AL1160" s="336">
        <v>0</v>
      </c>
      <c r="AM1160" s="336">
        <v>0</v>
      </c>
      <c r="AN1160" s="647" t="s">
        <v>34</v>
      </c>
      <c r="AO1160" s="334" t="s">
        <v>1324</v>
      </c>
      <c r="AP1160" s="337" t="s">
        <v>1757</v>
      </c>
      <c r="AQ1160" s="343" t="s">
        <v>664</v>
      </c>
      <c r="AR1160" s="336">
        <v>0</v>
      </c>
      <c r="AS1160" s="336">
        <v>0</v>
      </c>
      <c r="AT1160" s="336" t="s">
        <v>1418</v>
      </c>
      <c r="AX1160" s="192"/>
      <c r="AY1160" s="178"/>
      <c r="AZ1160" s="178"/>
      <c r="BA1160" s="178"/>
      <c r="BB1160" s="794"/>
      <c r="BC1160" s="178"/>
      <c r="BD1160" s="178"/>
      <c r="BE1160" s="178"/>
      <c r="BF1160" s="178"/>
      <c r="BG1160" s="794"/>
      <c r="BH1160" s="180"/>
      <c r="BI1160" s="193"/>
      <c r="BJ1160" s="193"/>
      <c r="BK1160" s="193"/>
      <c r="BL1160" s="180"/>
      <c r="BM1160" s="180"/>
      <c r="BN1160" s="180"/>
      <c r="BO1160" s="180"/>
      <c r="BP1160" s="180"/>
      <c r="BQ1160" s="180"/>
      <c r="BR1160" s="180"/>
      <c r="BS1160" s="180"/>
      <c r="BT1160" s="181"/>
      <c r="BU1160" s="182"/>
      <c r="BV1160" s="183"/>
      <c r="BW1160" s="179"/>
    </row>
    <row r="1161" spans="2:75" customFormat="1" ht="18.75">
      <c r="B1161" s="330" t="s">
        <v>272</v>
      </c>
      <c r="C1161" s="331">
        <v>35711552000192</v>
      </c>
      <c r="D1161" s="332" t="s">
        <v>13</v>
      </c>
      <c r="E1161" s="332" t="s">
        <v>615</v>
      </c>
      <c r="F1161" s="332" t="s">
        <v>619</v>
      </c>
      <c r="G1161" s="333" t="s">
        <v>34</v>
      </c>
      <c r="H1161" s="333" t="s">
        <v>865</v>
      </c>
      <c r="I1161" s="333" t="s">
        <v>34</v>
      </c>
      <c r="J1161" s="333" t="s">
        <v>611</v>
      </c>
      <c r="K1161" s="334" t="s">
        <v>48</v>
      </c>
      <c r="L1161" s="335" t="s">
        <v>1418</v>
      </c>
      <c r="M1161" s="335" t="s">
        <v>1415</v>
      </c>
      <c r="N1161" s="334">
        <v>524468</v>
      </c>
      <c r="O1161" s="334" t="s">
        <v>1324</v>
      </c>
      <c r="P1161" s="338">
        <v>43872</v>
      </c>
      <c r="Q1161" s="339">
        <v>0</v>
      </c>
      <c r="R1161" s="339">
        <v>0</v>
      </c>
      <c r="S1161" s="334">
        <v>61</v>
      </c>
      <c r="T1161" s="336"/>
      <c r="U1161" s="647"/>
      <c r="V1161" s="336"/>
      <c r="W1161" s="647"/>
      <c r="X1161" s="336"/>
      <c r="Y1161" s="647"/>
      <c r="Z1161" s="336"/>
      <c r="AA1161" s="647"/>
      <c r="AB1161" s="336"/>
      <c r="AC1161" s="340"/>
      <c r="AD1161" s="813">
        <v>29236556000163</v>
      </c>
      <c r="AE1161" s="337" t="s">
        <v>1977</v>
      </c>
      <c r="AF1161" s="787" t="s">
        <v>1736</v>
      </c>
      <c r="AG1161" s="341" t="s">
        <v>1437</v>
      </c>
      <c r="AH1161" s="341" t="s">
        <v>1742</v>
      </c>
      <c r="AI1161" s="341">
        <v>25000</v>
      </c>
      <c r="AJ1161" s="341">
        <v>5000</v>
      </c>
      <c r="AK1161" s="341">
        <v>10000</v>
      </c>
      <c r="AL1161" s="336">
        <v>1.9E-2</v>
      </c>
      <c r="AM1161" s="336">
        <v>0.2</v>
      </c>
      <c r="AN1161" s="647" t="s">
        <v>34</v>
      </c>
      <c r="AO1161" s="334" t="s">
        <v>1324</v>
      </c>
      <c r="AP1161" s="337" t="s">
        <v>1757</v>
      </c>
      <c r="AQ1161" s="343" t="s">
        <v>664</v>
      </c>
      <c r="AR1161" s="336">
        <v>2.5333333333333301E-3</v>
      </c>
      <c r="AS1161" s="336">
        <v>2.5333333333333301E-3</v>
      </c>
      <c r="AT1161" s="336" t="s">
        <v>1418</v>
      </c>
      <c r="AX1161" s="192"/>
      <c r="AY1161" s="178"/>
      <c r="AZ1161" s="178"/>
      <c r="BA1161" s="178"/>
      <c r="BB1161" s="794"/>
      <c r="BC1161" s="178"/>
      <c r="BD1161" s="178"/>
      <c r="BE1161" s="178"/>
      <c r="BF1161" s="178"/>
      <c r="BG1161" s="794"/>
      <c r="BH1161" s="180"/>
      <c r="BI1161" s="193"/>
      <c r="BJ1161" s="193"/>
      <c r="BK1161" s="193"/>
      <c r="BL1161" s="180"/>
      <c r="BM1161" s="180"/>
      <c r="BN1161" s="180"/>
      <c r="BO1161" s="180"/>
      <c r="BP1161" s="180"/>
      <c r="BQ1161" s="180"/>
      <c r="BR1161" s="180"/>
      <c r="BS1161" s="180"/>
      <c r="BT1161" s="181"/>
      <c r="BU1161" s="182"/>
      <c r="BV1161" s="183"/>
      <c r="BW1161" s="179"/>
    </row>
    <row r="1162" spans="2:75" customFormat="1" ht="18.75">
      <c r="B1162" s="330" t="s">
        <v>1624</v>
      </c>
      <c r="C1162" s="331">
        <v>28651580000104</v>
      </c>
      <c r="D1162" s="332" t="s">
        <v>13</v>
      </c>
      <c r="E1162" s="332" t="s">
        <v>615</v>
      </c>
      <c r="F1162" s="332" t="s">
        <v>619</v>
      </c>
      <c r="G1162" s="333" t="s">
        <v>34</v>
      </c>
      <c r="H1162" s="333" t="s">
        <v>1338</v>
      </c>
      <c r="I1162" s="333" t="s">
        <v>34</v>
      </c>
      <c r="J1162" s="333" t="s">
        <v>611</v>
      </c>
      <c r="K1162" s="334" t="s">
        <v>48</v>
      </c>
      <c r="L1162" s="335" t="s">
        <v>1418</v>
      </c>
      <c r="M1162" s="335" t="s">
        <v>1418</v>
      </c>
      <c r="N1162" s="334">
        <v>460486</v>
      </c>
      <c r="O1162" s="334" t="s">
        <v>1321</v>
      </c>
      <c r="P1162" s="338">
        <v>43169</v>
      </c>
      <c r="Q1162" s="339">
        <v>2.1317490100000001</v>
      </c>
      <c r="R1162" s="339">
        <v>2.3916000507228916</v>
      </c>
      <c r="S1162" s="334">
        <v>61</v>
      </c>
      <c r="T1162" s="336">
        <v>-1.5335146063780614E-2</v>
      </c>
      <c r="U1162" s="647">
        <v>-0.14997825670588064</v>
      </c>
      <c r="V1162" s="336">
        <v>-1.9962741370532222E-2</v>
      </c>
      <c r="W1162" s="647">
        <v>-0.17179427816554643</v>
      </c>
      <c r="X1162" s="336">
        <v>5.0289443245901122E-2</v>
      </c>
      <c r="Y1162" s="647">
        <v>0.32627057333558063</v>
      </c>
      <c r="Z1162" s="336">
        <v>6.7162028945900287E-2</v>
      </c>
      <c r="AA1162" s="647">
        <v>0.35195293406436895</v>
      </c>
      <c r="AB1162" s="336">
        <v>9.9269788985054314E-2</v>
      </c>
      <c r="AC1162" s="340">
        <v>-1.3716577435063859</v>
      </c>
      <c r="AD1162" s="813">
        <v>29286406000164</v>
      </c>
      <c r="AE1162" s="337" t="s">
        <v>1824</v>
      </c>
      <c r="AF1162" s="787" t="s">
        <v>1825</v>
      </c>
      <c r="AG1162" s="341" t="s">
        <v>1440</v>
      </c>
      <c r="AH1162" s="341" t="s">
        <v>1742</v>
      </c>
      <c r="AI1162" s="341">
        <v>1000</v>
      </c>
      <c r="AJ1162" s="341">
        <v>100</v>
      </c>
      <c r="AK1162" s="341">
        <v>1000</v>
      </c>
      <c r="AL1162" s="336">
        <v>2.5000000000000001E-2</v>
      </c>
      <c r="AM1162" s="336">
        <v>0</v>
      </c>
      <c r="AN1162" s="647" t="s">
        <v>64</v>
      </c>
      <c r="AO1162" s="334" t="s">
        <v>1324</v>
      </c>
      <c r="AP1162" s="337" t="s">
        <v>1757</v>
      </c>
      <c r="AQ1162" s="343" t="s">
        <v>664</v>
      </c>
      <c r="AR1162" s="336">
        <v>0</v>
      </c>
      <c r="AS1162" s="336">
        <v>0</v>
      </c>
      <c r="AT1162" s="336" t="s">
        <v>1418</v>
      </c>
      <c r="AX1162" s="192"/>
      <c r="AY1162" s="178"/>
      <c r="AZ1162" s="178"/>
      <c r="BA1162" s="178"/>
      <c r="BB1162" s="794"/>
      <c r="BC1162" s="178"/>
      <c r="BD1162" s="178"/>
      <c r="BE1162" s="178"/>
      <c r="BF1162" s="178"/>
      <c r="BG1162" s="794"/>
      <c r="BH1162" s="180"/>
      <c r="BI1162" s="193"/>
      <c r="BJ1162" s="193"/>
      <c r="BK1162" s="193"/>
      <c r="BL1162" s="180"/>
      <c r="BM1162" s="180"/>
      <c r="BN1162" s="180"/>
      <c r="BO1162" s="180"/>
      <c r="BP1162" s="180"/>
      <c r="BQ1162" s="180"/>
      <c r="BR1162" s="180"/>
      <c r="BS1162" s="180"/>
      <c r="BT1162" s="181"/>
      <c r="BU1162" s="182"/>
      <c r="BV1162" s="183"/>
      <c r="BW1162" s="179"/>
    </row>
    <row r="1163" spans="2:75" customFormat="1" ht="18.75">
      <c r="B1163" s="330" t="s">
        <v>1649</v>
      </c>
      <c r="C1163" s="331">
        <v>27782855000178</v>
      </c>
      <c r="D1163" s="332" t="s">
        <v>13</v>
      </c>
      <c r="E1163" s="332" t="s">
        <v>615</v>
      </c>
      <c r="F1163" s="332" t="s">
        <v>619</v>
      </c>
      <c r="G1163" s="333" t="s">
        <v>34</v>
      </c>
      <c r="H1163" s="333" t="s">
        <v>1338</v>
      </c>
      <c r="I1163" s="333" t="s">
        <v>34</v>
      </c>
      <c r="J1163" s="333" t="s">
        <v>611</v>
      </c>
      <c r="K1163" s="334" t="s">
        <v>48</v>
      </c>
      <c r="L1163" s="335" t="s">
        <v>1418</v>
      </c>
      <c r="M1163" s="335" t="s">
        <v>1418</v>
      </c>
      <c r="N1163" s="334">
        <v>443298</v>
      </c>
      <c r="O1163" s="334" t="s">
        <v>1321</v>
      </c>
      <c r="P1163" s="338">
        <v>42915</v>
      </c>
      <c r="Q1163" s="339">
        <v>471.08673499999998</v>
      </c>
      <c r="R1163" s="339">
        <v>542.77764916000001</v>
      </c>
      <c r="S1163" s="334">
        <v>61</v>
      </c>
      <c r="T1163" s="336">
        <v>0.1740061334752756</v>
      </c>
      <c r="U1163" s="647">
        <v>1.7017859788365668</v>
      </c>
      <c r="V1163" s="336">
        <v>0.193600739095523</v>
      </c>
      <c r="W1163" s="647">
        <v>1.6660787518054658</v>
      </c>
      <c r="X1163" s="336">
        <v>0.43313829731996756</v>
      </c>
      <c r="Y1163" s="647">
        <v>2.8101381021294447</v>
      </c>
      <c r="Z1163" s="336">
        <v>0.30163095053672806</v>
      </c>
      <c r="AA1163" s="647">
        <v>1.5806535286707746</v>
      </c>
      <c r="AB1163" s="336">
        <v>6.3010461218575217E-2</v>
      </c>
      <c r="AC1163" s="340">
        <v>1.2283564381471874</v>
      </c>
      <c r="AD1163" s="813">
        <v>0</v>
      </c>
      <c r="AE1163" s="337" t="s">
        <v>1824</v>
      </c>
      <c r="AF1163" s="787" t="s">
        <v>1825</v>
      </c>
      <c r="AG1163" s="341" t="s">
        <v>1440</v>
      </c>
      <c r="AH1163" s="341" t="s">
        <v>1737</v>
      </c>
      <c r="AI1163" s="341">
        <v>100000</v>
      </c>
      <c r="AJ1163" s="341">
        <v>50000</v>
      </c>
      <c r="AK1163" s="341">
        <v>100000</v>
      </c>
      <c r="AL1163" s="336">
        <v>2.2000000000000002E-2</v>
      </c>
      <c r="AM1163" s="336">
        <v>0</v>
      </c>
      <c r="AN1163" s="647" t="s">
        <v>64</v>
      </c>
      <c r="AO1163" s="334" t="s">
        <v>1324</v>
      </c>
      <c r="AP1163" s="337" t="s">
        <v>1757</v>
      </c>
      <c r="AQ1163" s="343" t="s">
        <v>668</v>
      </c>
      <c r="AR1163" s="336">
        <v>0</v>
      </c>
      <c r="AS1163" s="336">
        <v>0</v>
      </c>
      <c r="AT1163" s="336" t="s">
        <v>1418</v>
      </c>
      <c r="AX1163" s="192"/>
      <c r="AY1163" s="178"/>
      <c r="AZ1163" s="178"/>
      <c r="BA1163" s="178"/>
      <c r="BB1163" s="794"/>
      <c r="BC1163" s="178"/>
      <c r="BD1163" s="178"/>
      <c r="BE1163" s="178"/>
      <c r="BF1163" s="178"/>
      <c r="BG1163" s="794"/>
      <c r="BH1163" s="180"/>
      <c r="BI1163" s="193"/>
      <c r="BJ1163" s="193"/>
      <c r="BK1163" s="193"/>
      <c r="BL1163" s="180"/>
      <c r="BM1163" s="180"/>
      <c r="BN1163" s="180"/>
      <c r="BO1163" s="180"/>
      <c r="BP1163" s="180"/>
      <c r="BQ1163" s="180"/>
      <c r="BR1163" s="180"/>
      <c r="BS1163" s="180"/>
      <c r="BT1163" s="181"/>
      <c r="BU1163" s="182"/>
      <c r="BV1163" s="183"/>
      <c r="BW1163" s="179"/>
    </row>
    <row r="1164" spans="2:75" customFormat="1" ht="18.75">
      <c r="B1164" s="330" t="s">
        <v>1673</v>
      </c>
      <c r="C1164" s="331">
        <v>12483948000124</v>
      </c>
      <c r="D1164" s="332" t="s">
        <v>13</v>
      </c>
      <c r="E1164" s="332" t="s">
        <v>615</v>
      </c>
      <c r="F1164" s="332" t="s">
        <v>619</v>
      </c>
      <c r="G1164" s="333" t="s">
        <v>34</v>
      </c>
      <c r="H1164" s="333" t="s">
        <v>1338</v>
      </c>
      <c r="I1164" s="333" t="s">
        <v>34</v>
      </c>
      <c r="J1164" s="333" t="s">
        <v>611</v>
      </c>
      <c r="K1164" s="334" t="s">
        <v>48</v>
      </c>
      <c r="L1164" s="335" t="s">
        <v>1418</v>
      </c>
      <c r="M1164" s="335" t="s">
        <v>1418</v>
      </c>
      <c r="N1164" s="334">
        <v>267805</v>
      </c>
      <c r="O1164" s="334" t="s">
        <v>1324</v>
      </c>
      <c r="P1164" s="338">
        <v>40584</v>
      </c>
      <c r="Q1164" s="339">
        <v>0</v>
      </c>
      <c r="R1164" s="339">
        <v>84.228055432160815</v>
      </c>
      <c r="S1164" s="334">
        <v>61</v>
      </c>
      <c r="T1164" s="336">
        <v>0.13014438740346757</v>
      </c>
      <c r="U1164" s="647">
        <v>1.272816591485064</v>
      </c>
      <c r="V1164" s="336">
        <v>0.15130686401076687</v>
      </c>
      <c r="W1164" s="647">
        <v>1.3021084129553686</v>
      </c>
      <c r="X1164" s="336">
        <v>0.25701821450273687</v>
      </c>
      <c r="Y1164" s="647">
        <v>1.6674966909746025</v>
      </c>
      <c r="Z1164" s="336">
        <v>0.33954451638662153</v>
      </c>
      <c r="AA1164" s="647">
        <v>1.7793341068358748</v>
      </c>
      <c r="AB1164" s="336">
        <v>3.7201612791366571E-2</v>
      </c>
      <c r="AC1164" s="340">
        <v>0.94365345988041083</v>
      </c>
      <c r="AD1164" s="813">
        <v>38452255000168</v>
      </c>
      <c r="AE1164" s="337" t="s">
        <v>1824</v>
      </c>
      <c r="AF1164" s="787" t="s">
        <v>1825</v>
      </c>
      <c r="AG1164" s="341" t="s">
        <v>1440</v>
      </c>
      <c r="AH1164" s="341" t="s">
        <v>1742</v>
      </c>
      <c r="AI1164" s="341">
        <v>5000</v>
      </c>
      <c r="AJ1164" s="341">
        <v>1000</v>
      </c>
      <c r="AK1164" s="341">
        <v>5000</v>
      </c>
      <c r="AL1164" s="336">
        <v>2.3E-2</v>
      </c>
      <c r="AM1164" s="336">
        <v>0</v>
      </c>
      <c r="AN1164" s="647" t="s">
        <v>64</v>
      </c>
      <c r="AO1164" s="334" t="s">
        <v>1324</v>
      </c>
      <c r="AP1164" s="337" t="s">
        <v>1757</v>
      </c>
      <c r="AQ1164" s="343" t="s">
        <v>668</v>
      </c>
      <c r="AR1164" s="336">
        <v>0</v>
      </c>
      <c r="AS1164" s="336">
        <v>0</v>
      </c>
      <c r="AT1164" s="336" t="s">
        <v>1418</v>
      </c>
      <c r="AX1164" s="192"/>
      <c r="AY1164" s="178"/>
      <c r="AZ1164" s="178"/>
      <c r="BA1164" s="178"/>
      <c r="BB1164" s="794"/>
      <c r="BC1164" s="178"/>
      <c r="BD1164" s="178"/>
      <c r="BE1164" s="178"/>
      <c r="BF1164" s="178"/>
      <c r="BG1164" s="794"/>
      <c r="BH1164" s="180"/>
      <c r="BI1164" s="193"/>
      <c r="BJ1164" s="193"/>
      <c r="BK1164" s="193"/>
      <c r="BL1164" s="180"/>
      <c r="BM1164" s="180"/>
      <c r="BN1164" s="180"/>
      <c r="BO1164" s="180"/>
      <c r="BP1164" s="180"/>
      <c r="BQ1164" s="180"/>
      <c r="BR1164" s="180"/>
      <c r="BS1164" s="180"/>
      <c r="BT1164" s="181"/>
      <c r="BU1164" s="182"/>
      <c r="BV1164" s="183"/>
      <c r="BW1164" s="179"/>
    </row>
    <row r="1165" spans="2:75" customFormat="1" ht="18.75">
      <c r="B1165" s="330" t="s">
        <v>1699</v>
      </c>
      <c r="C1165" s="331">
        <v>29127763000180</v>
      </c>
      <c r="D1165" s="332" t="s">
        <v>13</v>
      </c>
      <c r="E1165" s="332" t="s">
        <v>615</v>
      </c>
      <c r="F1165" s="332" t="s">
        <v>619</v>
      </c>
      <c r="G1165" s="333" t="s">
        <v>34</v>
      </c>
      <c r="H1165" s="333" t="s">
        <v>1338</v>
      </c>
      <c r="I1165" s="333" t="s">
        <v>34</v>
      </c>
      <c r="J1165" s="333" t="s">
        <v>611</v>
      </c>
      <c r="K1165" s="334" t="s">
        <v>48</v>
      </c>
      <c r="L1165" s="335" t="s">
        <v>1418</v>
      </c>
      <c r="M1165" s="335" t="s">
        <v>1418</v>
      </c>
      <c r="N1165" s="334">
        <v>459542</v>
      </c>
      <c r="O1165" s="334" t="s">
        <v>1321</v>
      </c>
      <c r="P1165" s="338">
        <v>43161</v>
      </c>
      <c r="Q1165" s="339">
        <v>1061814070.7</v>
      </c>
      <c r="R1165" s="339">
        <v>25672572.125537604</v>
      </c>
      <c r="S1165" s="334">
        <v>61</v>
      </c>
      <c r="T1165" s="336">
        <v>0.20707434962321747</v>
      </c>
      <c r="U1165" s="647">
        <v>2.0251942717614853</v>
      </c>
      <c r="V1165" s="336">
        <v>0.23004438036917652</v>
      </c>
      <c r="W1165" s="647">
        <v>1.9797034654719587</v>
      </c>
      <c r="X1165" s="336">
        <v>0.36226368192222802</v>
      </c>
      <c r="Y1165" s="647">
        <v>2.3503139341089723</v>
      </c>
      <c r="Z1165" s="336">
        <v>0.45261018638771988</v>
      </c>
      <c r="AA1165" s="647">
        <v>2.3718384567401127</v>
      </c>
      <c r="AB1165" s="336">
        <v>7.5477354573244143E-2</v>
      </c>
      <c r="AC1165" s="340">
        <v>1.5083060028506892</v>
      </c>
      <c r="AD1165" s="813">
        <v>17417026000132</v>
      </c>
      <c r="AE1165" s="337" t="s">
        <v>1808</v>
      </c>
      <c r="AF1165" s="787" t="s">
        <v>1755</v>
      </c>
      <c r="AG1165" s="341" t="s">
        <v>1436</v>
      </c>
      <c r="AH1165" s="341" t="s">
        <v>1737</v>
      </c>
      <c r="AI1165" s="341">
        <v>5000</v>
      </c>
      <c r="AJ1165" s="341">
        <v>5000</v>
      </c>
      <c r="AK1165" s="341">
        <v>5000</v>
      </c>
      <c r="AL1165" s="336">
        <v>0</v>
      </c>
      <c r="AM1165" s="336">
        <v>0</v>
      </c>
      <c r="AN1165" s="647" t="s">
        <v>34</v>
      </c>
      <c r="AO1165" s="334" t="s">
        <v>1324</v>
      </c>
      <c r="AP1165" s="337" t="s">
        <v>1757</v>
      </c>
      <c r="AQ1165" s="343" t="s">
        <v>664</v>
      </c>
      <c r="AR1165" s="336">
        <v>3.3333333333333301E-3</v>
      </c>
      <c r="AS1165" s="336">
        <v>3.3333333333333301E-3</v>
      </c>
      <c r="AT1165" s="336" t="s">
        <v>1418</v>
      </c>
      <c r="AX1165" s="192"/>
      <c r="AY1165" s="178"/>
      <c r="AZ1165" s="178"/>
      <c r="BA1165" s="178"/>
      <c r="BB1165" s="794"/>
      <c r="BC1165" s="178"/>
      <c r="BD1165" s="178"/>
      <c r="BE1165" s="178"/>
      <c r="BF1165" s="178"/>
      <c r="BG1165" s="794"/>
      <c r="BH1165" s="180"/>
      <c r="BI1165" s="193"/>
      <c r="BJ1165" s="193"/>
      <c r="BK1165" s="193"/>
      <c r="BL1165" s="180"/>
      <c r="BM1165" s="180"/>
      <c r="BN1165" s="180"/>
      <c r="BO1165" s="180"/>
      <c r="BP1165" s="180"/>
      <c r="BQ1165" s="180"/>
      <c r="BR1165" s="180"/>
      <c r="BS1165" s="180"/>
      <c r="BT1165" s="181"/>
      <c r="BU1165" s="182"/>
      <c r="BV1165" s="183"/>
      <c r="BW1165" s="179"/>
    </row>
    <row r="1166" spans="2:75" customFormat="1" ht="18.75">
      <c r="B1166" s="330" t="s">
        <v>541</v>
      </c>
      <c r="C1166" s="331">
        <v>43508144000166</v>
      </c>
      <c r="D1166" s="332" t="s">
        <v>13</v>
      </c>
      <c r="E1166" s="332" t="s">
        <v>615</v>
      </c>
      <c r="F1166" s="332" t="s">
        <v>619</v>
      </c>
      <c r="G1166" s="333" t="s">
        <v>34</v>
      </c>
      <c r="H1166" s="333" t="s">
        <v>1338</v>
      </c>
      <c r="I1166" s="333" t="s">
        <v>34</v>
      </c>
      <c r="J1166" s="333" t="s">
        <v>1418</v>
      </c>
      <c r="K1166" s="334" t="s">
        <v>48</v>
      </c>
      <c r="L1166" s="335" t="s">
        <v>1418</v>
      </c>
      <c r="M1166" s="335" t="s">
        <v>1415</v>
      </c>
      <c r="N1166" s="334">
        <v>617040</v>
      </c>
      <c r="O1166" s="334" t="s">
        <v>1321</v>
      </c>
      <c r="P1166" s="338">
        <v>44476</v>
      </c>
      <c r="Q1166" s="339"/>
      <c r="R1166" s="339"/>
      <c r="S1166" s="334">
        <v>61</v>
      </c>
      <c r="T1166" s="336"/>
      <c r="U1166" s="647"/>
      <c r="V1166" s="336"/>
      <c r="W1166" s="647"/>
      <c r="X1166" s="336"/>
      <c r="Y1166" s="647"/>
      <c r="Z1166" s="336"/>
      <c r="AA1166" s="647"/>
      <c r="AB1166" s="336"/>
      <c r="AC1166" s="340"/>
      <c r="AD1166" s="813">
        <v>0</v>
      </c>
      <c r="AE1166" s="337" t="s">
        <v>1856</v>
      </c>
      <c r="AF1166" s="787" t="s">
        <v>1755</v>
      </c>
      <c r="AG1166" s="341" t="s">
        <v>1436</v>
      </c>
      <c r="AH1166" s="341" t="s">
        <v>1737</v>
      </c>
      <c r="AI1166" s="341">
        <v>0</v>
      </c>
      <c r="AJ1166" s="341">
        <v>0</v>
      </c>
      <c r="AK1166" s="341">
        <v>0</v>
      </c>
      <c r="AL1166" s="336">
        <v>1.4999999999999999E-2</v>
      </c>
      <c r="AM1166" s="336">
        <v>0</v>
      </c>
      <c r="AN1166" s="647" t="s">
        <v>64</v>
      </c>
      <c r="AO1166" s="334" t="s">
        <v>1324</v>
      </c>
      <c r="AP1166" s="337" t="s">
        <v>1757</v>
      </c>
      <c r="AQ1166" s="343" t="s">
        <v>671</v>
      </c>
      <c r="AR1166" s="336">
        <v>0</v>
      </c>
      <c r="AS1166" s="336">
        <v>0</v>
      </c>
      <c r="AT1166" s="336" t="s">
        <v>1418</v>
      </c>
      <c r="AX1166" s="192"/>
      <c r="AY1166" s="178"/>
      <c r="AZ1166" s="178"/>
      <c r="BA1166" s="178"/>
      <c r="BB1166" s="794"/>
      <c r="BC1166" s="178"/>
      <c r="BD1166" s="178"/>
      <c r="BE1166" s="178"/>
      <c r="BF1166" s="178"/>
      <c r="BG1166" s="794"/>
      <c r="BH1166" s="180"/>
      <c r="BI1166" s="193"/>
      <c r="BJ1166" s="193"/>
      <c r="BK1166" s="193"/>
      <c r="BL1166" s="180"/>
      <c r="BM1166" s="180"/>
      <c r="BN1166" s="180"/>
      <c r="BO1166" s="180"/>
      <c r="BP1166" s="180"/>
      <c r="BQ1166" s="180"/>
      <c r="BR1166" s="180"/>
      <c r="BS1166" s="180"/>
      <c r="BT1166" s="181"/>
      <c r="BU1166" s="182"/>
      <c r="BV1166" s="183"/>
      <c r="BW1166" s="179"/>
    </row>
    <row r="1167" spans="2:75" customFormat="1" ht="18.75">
      <c r="B1167" s="330" t="s">
        <v>1263</v>
      </c>
      <c r="C1167" s="331">
        <v>35820605000103</v>
      </c>
      <c r="D1167" s="332" t="s">
        <v>13</v>
      </c>
      <c r="E1167" s="332" t="s">
        <v>615</v>
      </c>
      <c r="F1167" s="332" t="s">
        <v>619</v>
      </c>
      <c r="G1167" s="333" t="s">
        <v>34</v>
      </c>
      <c r="H1167" s="333" t="s">
        <v>865</v>
      </c>
      <c r="I1167" s="333" t="s">
        <v>34</v>
      </c>
      <c r="J1167" s="333" t="s">
        <v>1418</v>
      </c>
      <c r="K1167" s="334" t="s">
        <v>48</v>
      </c>
      <c r="L1167" s="335" t="s">
        <v>1418</v>
      </c>
      <c r="M1167" s="335" t="s">
        <v>1415</v>
      </c>
      <c r="N1167" s="334">
        <v>537527</v>
      </c>
      <c r="O1167" s="334" t="s">
        <v>1321</v>
      </c>
      <c r="P1167" s="338">
        <v>43943</v>
      </c>
      <c r="Q1167" s="339">
        <v>0</v>
      </c>
      <c r="R1167" s="339">
        <v>0</v>
      </c>
      <c r="S1167" s="334">
        <v>61</v>
      </c>
      <c r="T1167" s="336"/>
      <c r="U1167" s="647"/>
      <c r="V1167" s="336"/>
      <c r="W1167" s="647"/>
      <c r="X1167" s="336"/>
      <c r="Y1167" s="647"/>
      <c r="Z1167" s="336"/>
      <c r="AA1167" s="647"/>
      <c r="AB1167" s="336"/>
      <c r="AC1167" s="340"/>
      <c r="AD1167" s="813">
        <v>0</v>
      </c>
      <c r="AE1167" s="337" t="s">
        <v>2009</v>
      </c>
      <c r="AF1167" s="787" t="s">
        <v>1794</v>
      </c>
      <c r="AG1167" s="341" t="s">
        <v>736</v>
      </c>
      <c r="AH1167" s="341" t="s">
        <v>1742</v>
      </c>
      <c r="AI1167" s="341">
        <v>1000</v>
      </c>
      <c r="AJ1167" s="341">
        <v>100</v>
      </c>
      <c r="AK1167" s="341">
        <v>100</v>
      </c>
      <c r="AL1167" s="336">
        <v>0</v>
      </c>
      <c r="AM1167" s="336">
        <v>0</v>
      </c>
      <c r="AN1167" s="647" t="s">
        <v>64</v>
      </c>
      <c r="AO1167" s="334" t="s">
        <v>1324</v>
      </c>
      <c r="AP1167" s="337" t="s">
        <v>1757</v>
      </c>
      <c r="AQ1167" s="343" t="s">
        <v>668</v>
      </c>
      <c r="AR1167" s="336">
        <v>0</v>
      </c>
      <c r="AS1167" s="336">
        <v>0</v>
      </c>
      <c r="AT1167" s="336" t="s">
        <v>1418</v>
      </c>
      <c r="AX1167" s="192"/>
      <c r="AY1167" s="178"/>
      <c r="AZ1167" s="178"/>
      <c r="BA1167" s="178"/>
      <c r="BB1167" s="794"/>
      <c r="BC1167" s="178"/>
      <c r="BD1167" s="178"/>
      <c r="BE1167" s="178"/>
      <c r="BF1167" s="178"/>
      <c r="BG1167" s="794"/>
      <c r="BH1167" s="180"/>
      <c r="BI1167" s="193"/>
      <c r="BJ1167" s="193"/>
      <c r="BK1167" s="193"/>
      <c r="BL1167" s="180"/>
      <c r="BM1167" s="180"/>
      <c r="BN1167" s="180"/>
      <c r="BO1167" s="180"/>
      <c r="BP1167" s="180"/>
      <c r="BQ1167" s="180"/>
      <c r="BR1167" s="180"/>
      <c r="BS1167" s="180"/>
      <c r="BT1167" s="181"/>
      <c r="BU1167" s="182"/>
      <c r="BV1167" s="183"/>
      <c r="BW1167" s="179"/>
    </row>
    <row r="1168" spans="2:75" customFormat="1" ht="18.75">
      <c r="B1168" s="330" t="s">
        <v>545</v>
      </c>
      <c r="C1168" s="331">
        <v>30509286000104</v>
      </c>
      <c r="D1168" s="332" t="s">
        <v>13</v>
      </c>
      <c r="E1168" s="332" t="s">
        <v>615</v>
      </c>
      <c r="F1168" s="332" t="s">
        <v>619</v>
      </c>
      <c r="G1168" s="333" t="s">
        <v>34</v>
      </c>
      <c r="H1168" s="333" t="s">
        <v>865</v>
      </c>
      <c r="I1168" s="333" t="s">
        <v>34</v>
      </c>
      <c r="J1168" s="333" t="s">
        <v>1418</v>
      </c>
      <c r="K1168" s="334" t="s">
        <v>48</v>
      </c>
      <c r="L1168" s="335" t="s">
        <v>1418</v>
      </c>
      <c r="M1168" s="335" t="s">
        <v>1415</v>
      </c>
      <c r="N1168" s="334">
        <v>495255</v>
      </c>
      <c r="O1168" s="334" t="s">
        <v>1321</v>
      </c>
      <c r="P1168" s="338">
        <v>43563</v>
      </c>
      <c r="Q1168" s="339">
        <v>0</v>
      </c>
      <c r="R1168" s="339">
        <v>0</v>
      </c>
      <c r="S1168" s="334">
        <v>61</v>
      </c>
      <c r="T1168" s="336"/>
      <c r="U1168" s="647"/>
      <c r="V1168" s="336"/>
      <c r="W1168" s="647"/>
      <c r="X1168" s="336"/>
      <c r="Y1168" s="647"/>
      <c r="Z1168" s="336"/>
      <c r="AA1168" s="647"/>
      <c r="AB1168" s="336"/>
      <c r="AC1168" s="340"/>
      <c r="AD1168" s="813">
        <v>0</v>
      </c>
      <c r="AE1168" s="337" t="s">
        <v>2009</v>
      </c>
      <c r="AF1168" s="787" t="s">
        <v>1794</v>
      </c>
      <c r="AG1168" s="341" t="s">
        <v>736</v>
      </c>
      <c r="AH1168" s="341" t="s">
        <v>1742</v>
      </c>
      <c r="AI1168" s="341">
        <v>1000</v>
      </c>
      <c r="AJ1168" s="341">
        <v>100</v>
      </c>
      <c r="AK1168" s="341">
        <v>100</v>
      </c>
      <c r="AL1168" s="336">
        <v>7.4999999999999997E-3</v>
      </c>
      <c r="AM1168" s="336">
        <v>0.1</v>
      </c>
      <c r="AN1168" s="647" t="s">
        <v>64</v>
      </c>
      <c r="AO1168" s="334" t="s">
        <v>1324</v>
      </c>
      <c r="AP1168" s="337" t="s">
        <v>1757</v>
      </c>
      <c r="AQ1168" s="343" t="s">
        <v>668</v>
      </c>
      <c r="AR1168" s="336">
        <v>2.4997499999999998E-3</v>
      </c>
      <c r="AS1168" s="336">
        <v>2.4997499999999998E-3</v>
      </c>
      <c r="AT1168" s="336" t="s">
        <v>1418</v>
      </c>
      <c r="AX1168" s="192"/>
      <c r="AY1168" s="178"/>
      <c r="AZ1168" s="178"/>
      <c r="BA1168" s="178"/>
      <c r="BB1168" s="794"/>
      <c r="BC1168" s="178"/>
      <c r="BD1168" s="178"/>
      <c r="BE1168" s="178"/>
      <c r="BF1168" s="178"/>
      <c r="BG1168" s="794"/>
      <c r="BH1168" s="180"/>
      <c r="BI1168" s="193"/>
      <c r="BJ1168" s="193"/>
      <c r="BK1168" s="193"/>
      <c r="BL1168" s="180"/>
      <c r="BM1168" s="180"/>
      <c r="BN1168" s="180"/>
      <c r="BO1168" s="180"/>
      <c r="BP1168" s="180"/>
      <c r="BQ1168" s="180"/>
      <c r="BR1168" s="180"/>
      <c r="BS1168" s="180"/>
      <c r="BT1168" s="181"/>
      <c r="BU1168" s="182"/>
      <c r="BV1168" s="183"/>
      <c r="BW1168" s="179"/>
    </row>
    <row r="1169" spans="2:75" customFormat="1" ht="18.75">
      <c r="B1169" s="330" t="s">
        <v>119</v>
      </c>
      <c r="C1169" s="331">
        <v>8892340000186</v>
      </c>
      <c r="D1169" s="332" t="s">
        <v>14</v>
      </c>
      <c r="E1169" s="332" t="s">
        <v>607</v>
      </c>
      <c r="F1169" s="332" t="s">
        <v>1418</v>
      </c>
      <c r="G1169" s="333" t="s">
        <v>1418</v>
      </c>
      <c r="H1169" s="333" t="s">
        <v>34</v>
      </c>
      <c r="I1169" s="333" t="s">
        <v>34</v>
      </c>
      <c r="J1169" s="333" t="s">
        <v>608</v>
      </c>
      <c r="K1169" s="334" t="s">
        <v>48</v>
      </c>
      <c r="L1169" s="335" t="s">
        <v>1418</v>
      </c>
      <c r="M1169" s="335" t="s">
        <v>34</v>
      </c>
      <c r="N1169" s="334">
        <v>210277</v>
      </c>
      <c r="O1169" s="334" t="s">
        <v>1324</v>
      </c>
      <c r="P1169" s="338">
        <v>39253</v>
      </c>
      <c r="Q1169" s="339">
        <v>115.597352</v>
      </c>
      <c r="R1169" s="339">
        <v>142.91343903999984</v>
      </c>
      <c r="S1169" s="334">
        <v>62</v>
      </c>
      <c r="T1169" s="336">
        <v>8.2199658619235061E-2</v>
      </c>
      <c r="U1169" s="647">
        <v>0.80391549257223682</v>
      </c>
      <c r="V1169" s="336">
        <v>3.0968478072358918E-2</v>
      </c>
      <c r="W1169" s="647">
        <v>0.26650685081658265</v>
      </c>
      <c r="X1169" s="336">
        <v>-6.2525893480964823E-2</v>
      </c>
      <c r="Y1169" s="647">
        <v>-0.40565887784046167</v>
      </c>
      <c r="Z1169" s="336">
        <v>-3.9550427080542683E-2</v>
      </c>
      <c r="AA1169" s="647">
        <v>-0.20725831355852109</v>
      </c>
      <c r="AB1169" s="336">
        <v>0.24665305513855088</v>
      </c>
      <c r="AC1169" s="340">
        <v>-0.34555807657369647</v>
      </c>
      <c r="AD1169" s="813">
        <v>12823607000150</v>
      </c>
      <c r="AE1169" s="337" t="s">
        <v>1809</v>
      </c>
      <c r="AF1169" s="787" t="s">
        <v>1780</v>
      </c>
      <c r="AG1169" s="341" t="s">
        <v>719</v>
      </c>
      <c r="AH1169" s="341" t="s">
        <v>1742</v>
      </c>
      <c r="AI1169" s="341">
        <v>20000</v>
      </c>
      <c r="AJ1169" s="341">
        <v>1000</v>
      </c>
      <c r="AK1169" s="341">
        <v>20000</v>
      </c>
      <c r="AL1169" s="336">
        <v>1.9E-2</v>
      </c>
      <c r="AM1169" s="336">
        <v>0</v>
      </c>
      <c r="AN1169" s="647" t="s">
        <v>2147</v>
      </c>
      <c r="AO1169" s="334" t="s">
        <v>1324</v>
      </c>
      <c r="AP1169" s="337" t="s">
        <v>1739</v>
      </c>
      <c r="AQ1169" s="343" t="s">
        <v>659</v>
      </c>
      <c r="AR1169" s="336">
        <v>3.8E-3</v>
      </c>
      <c r="AS1169" s="336">
        <v>3.8E-3</v>
      </c>
      <c r="AT1169" s="336" t="s">
        <v>1418</v>
      </c>
      <c r="AX1169" s="192"/>
      <c r="AY1169" s="178"/>
      <c r="AZ1169" s="178"/>
      <c r="BA1169" s="178"/>
      <c r="BB1169" s="794"/>
      <c r="BC1169" s="178"/>
      <c r="BD1169" s="178"/>
      <c r="BE1169" s="178"/>
      <c r="BF1169" s="178"/>
      <c r="BG1169" s="794"/>
      <c r="BH1169" s="180"/>
      <c r="BI1169" s="193"/>
      <c r="BJ1169" s="193"/>
      <c r="BK1169" s="193"/>
      <c r="BL1169" s="180"/>
      <c r="BM1169" s="180"/>
      <c r="BN1169" s="180"/>
      <c r="BO1169" s="180"/>
      <c r="BP1169" s="180"/>
      <c r="BQ1169" s="180"/>
      <c r="BR1169" s="180"/>
      <c r="BS1169" s="180"/>
      <c r="BT1169" s="181"/>
      <c r="BU1169" s="182"/>
      <c r="BV1169" s="183"/>
      <c r="BW1169" s="179"/>
    </row>
    <row r="1170" spans="2:75" customFormat="1" ht="18.75">
      <c r="B1170" s="330" t="s">
        <v>2701</v>
      </c>
      <c r="C1170" s="331">
        <v>37320765000119</v>
      </c>
      <c r="D1170" s="332" t="s">
        <v>14</v>
      </c>
      <c r="E1170" s="332" t="s">
        <v>1418</v>
      </c>
      <c r="F1170" s="332" t="s">
        <v>1418</v>
      </c>
      <c r="G1170" s="333" t="s">
        <v>1418</v>
      </c>
      <c r="H1170" s="333" t="s">
        <v>1418</v>
      </c>
      <c r="I1170" s="333" t="s">
        <v>1418</v>
      </c>
      <c r="J1170" s="333" t="s">
        <v>608</v>
      </c>
      <c r="K1170" s="334" t="s">
        <v>48</v>
      </c>
      <c r="L1170" s="335" t="s">
        <v>1418</v>
      </c>
      <c r="M1170" s="335" t="s">
        <v>1418</v>
      </c>
      <c r="N1170" s="334">
        <v>555509</v>
      </c>
      <c r="O1170" s="334" t="s">
        <v>1321</v>
      </c>
      <c r="P1170" s="338">
        <v>44089</v>
      </c>
      <c r="Q1170" s="339"/>
      <c r="R1170" s="339"/>
      <c r="S1170" s="334">
        <v>62</v>
      </c>
      <c r="T1170" s="336"/>
      <c r="U1170" s="647"/>
      <c r="V1170" s="336"/>
      <c r="W1170" s="647"/>
      <c r="X1170" s="336"/>
      <c r="Y1170" s="647"/>
      <c r="Z1170" s="336"/>
      <c r="AA1170" s="647"/>
      <c r="AB1170" s="336"/>
      <c r="AC1170" s="340"/>
      <c r="AD1170" s="813">
        <v>37805659000125</v>
      </c>
      <c r="AE1170" s="337" t="s">
        <v>1808</v>
      </c>
      <c r="AF1170" s="787" t="s">
        <v>1755</v>
      </c>
      <c r="AG1170" s="341" t="s">
        <v>1436</v>
      </c>
      <c r="AH1170" s="341" t="s">
        <v>2144</v>
      </c>
      <c r="AI1170" s="341">
        <v>1000</v>
      </c>
      <c r="AJ1170" s="341">
        <v>0</v>
      </c>
      <c r="AK1170" s="341">
        <v>1000</v>
      </c>
      <c r="AL1170" s="336">
        <v>5.0000000000000001E-3</v>
      </c>
      <c r="AM1170" s="336">
        <v>0.1</v>
      </c>
      <c r="AN1170" s="647" t="s">
        <v>2672</v>
      </c>
      <c r="AO1170" s="334"/>
      <c r="AP1170" s="337" t="s">
        <v>1739</v>
      </c>
      <c r="AQ1170" s="343" t="s">
        <v>2145</v>
      </c>
      <c r="AR1170" s="336">
        <v>0</v>
      </c>
      <c r="AS1170" s="336">
        <v>0</v>
      </c>
      <c r="AT1170" s="336" t="s">
        <v>1418</v>
      </c>
      <c r="AX1170" s="192"/>
      <c r="AY1170" s="178"/>
      <c r="AZ1170" s="178"/>
      <c r="BA1170" s="178"/>
      <c r="BB1170" s="794"/>
      <c r="BC1170" s="178"/>
      <c r="BD1170" s="178"/>
      <c r="BE1170" s="178"/>
      <c r="BF1170" s="178"/>
      <c r="BG1170" s="794"/>
      <c r="BH1170" s="180"/>
      <c r="BI1170" s="193"/>
      <c r="BJ1170" s="193"/>
      <c r="BK1170" s="193"/>
      <c r="BL1170" s="180"/>
      <c r="BM1170" s="180"/>
      <c r="BN1170" s="180"/>
      <c r="BO1170" s="180"/>
      <c r="BP1170" s="180"/>
      <c r="BQ1170" s="180"/>
      <c r="BR1170" s="180"/>
      <c r="BS1170" s="180"/>
      <c r="BT1170" s="181"/>
      <c r="BU1170" s="182"/>
      <c r="BV1170" s="183"/>
      <c r="BW1170" s="179"/>
    </row>
    <row r="1171" spans="2:75" customFormat="1" ht="18.75">
      <c r="B1171" s="330" t="s">
        <v>1567</v>
      </c>
      <c r="C1171" s="331">
        <v>15626322000118</v>
      </c>
      <c r="D1171" s="332" t="s">
        <v>14</v>
      </c>
      <c r="E1171" s="332" t="s">
        <v>614</v>
      </c>
      <c r="F1171" s="332" t="s">
        <v>1418</v>
      </c>
      <c r="G1171" s="333" t="s">
        <v>1418</v>
      </c>
      <c r="H1171" s="333" t="s">
        <v>865</v>
      </c>
      <c r="I1171" s="333" t="s">
        <v>34</v>
      </c>
      <c r="J1171" s="333" t="s">
        <v>608</v>
      </c>
      <c r="K1171" s="334" t="s">
        <v>48</v>
      </c>
      <c r="L1171" s="335" t="s">
        <v>1418</v>
      </c>
      <c r="M1171" s="335" t="s">
        <v>1418</v>
      </c>
      <c r="N1171" s="334">
        <v>313114</v>
      </c>
      <c r="O1171" s="334" t="s">
        <v>1324</v>
      </c>
      <c r="P1171" s="338">
        <v>41168</v>
      </c>
      <c r="Q1171" s="339">
        <v>228.34105299999999</v>
      </c>
      <c r="R1171" s="339">
        <v>212.30855008536579</v>
      </c>
      <c r="S1171" s="334">
        <v>62</v>
      </c>
      <c r="T1171" s="336">
        <v>0.29308846872855976</v>
      </c>
      <c r="U1171" s="647">
        <v>2.8664153192727135</v>
      </c>
      <c r="V1171" s="336">
        <v>0.31334600593554862</v>
      </c>
      <c r="W1171" s="647">
        <v>2.6965760817407927</v>
      </c>
      <c r="X1171" s="336">
        <v>0.58703675435403357</v>
      </c>
      <c r="Y1171" s="647">
        <v>3.808608846107278</v>
      </c>
      <c r="Z1171" s="336">
        <v>0.46760452157848253</v>
      </c>
      <c r="AA1171" s="647">
        <v>2.4504141094945053</v>
      </c>
      <c r="AB1171" s="336">
        <v>0.16642254160887612</v>
      </c>
      <c r="AC1171" s="340">
        <v>1.1846025823341439</v>
      </c>
      <c r="AD1171" s="813">
        <v>16617768000149</v>
      </c>
      <c r="AE1171" s="337" t="s">
        <v>1740</v>
      </c>
      <c r="AF1171" s="787" t="s">
        <v>1741</v>
      </c>
      <c r="AG1171" s="341" t="s">
        <v>1554</v>
      </c>
      <c r="AH1171" s="341" t="s">
        <v>1737</v>
      </c>
      <c r="AI1171" s="341">
        <v>100000</v>
      </c>
      <c r="AJ1171" s="341">
        <v>50000</v>
      </c>
      <c r="AK1171" s="341">
        <v>100000</v>
      </c>
      <c r="AL1171" s="336">
        <v>0</v>
      </c>
      <c r="AM1171" s="336">
        <v>0</v>
      </c>
      <c r="AN1171" s="647" t="s">
        <v>2166</v>
      </c>
      <c r="AO1171" s="334" t="s">
        <v>1324</v>
      </c>
      <c r="AP1171" s="337" t="s">
        <v>1739</v>
      </c>
      <c r="AQ1171" s="343" t="s">
        <v>659</v>
      </c>
      <c r="AR1171" s="336">
        <v>0</v>
      </c>
      <c r="AS1171" s="336">
        <v>0</v>
      </c>
      <c r="AT1171" s="336" t="s">
        <v>1418</v>
      </c>
      <c r="AX1171" s="192"/>
      <c r="AY1171" s="178"/>
      <c r="AZ1171" s="178"/>
      <c r="BA1171" s="178"/>
      <c r="BB1171" s="794"/>
      <c r="BC1171" s="178"/>
      <c r="BD1171" s="178"/>
      <c r="BE1171" s="178"/>
      <c r="BF1171" s="178"/>
      <c r="BG1171" s="794"/>
      <c r="BH1171" s="180"/>
      <c r="BI1171" s="193"/>
      <c r="BJ1171" s="193"/>
      <c r="BK1171" s="193"/>
      <c r="BL1171" s="180"/>
      <c r="BM1171" s="180"/>
      <c r="BN1171" s="180"/>
      <c r="BO1171" s="180"/>
      <c r="BP1171" s="180"/>
      <c r="BQ1171" s="180"/>
      <c r="BR1171" s="180"/>
      <c r="BS1171" s="180"/>
      <c r="BT1171" s="181"/>
      <c r="BU1171" s="182"/>
      <c r="BV1171" s="183"/>
      <c r="BW1171" s="179"/>
    </row>
    <row r="1172" spans="2:75" customFormat="1" ht="18.75">
      <c r="B1172" s="330" t="s">
        <v>1570</v>
      </c>
      <c r="C1172" s="331">
        <v>32672386000174</v>
      </c>
      <c r="D1172" s="332" t="s">
        <v>14</v>
      </c>
      <c r="E1172" s="332" t="s">
        <v>614</v>
      </c>
      <c r="F1172" s="332" t="s">
        <v>1418</v>
      </c>
      <c r="G1172" s="333" t="s">
        <v>1418</v>
      </c>
      <c r="H1172" s="333" t="s">
        <v>1338</v>
      </c>
      <c r="I1172" s="333" t="s">
        <v>34</v>
      </c>
      <c r="J1172" s="333" t="s">
        <v>608</v>
      </c>
      <c r="K1172" s="334" t="s">
        <v>48</v>
      </c>
      <c r="L1172" s="335" t="s">
        <v>1418</v>
      </c>
      <c r="M1172" s="335" t="s">
        <v>1418</v>
      </c>
      <c r="N1172" s="334">
        <v>514144</v>
      </c>
      <c r="O1172" s="334" t="s">
        <v>1321</v>
      </c>
      <c r="P1172" s="338">
        <v>43790</v>
      </c>
      <c r="Q1172" s="339">
        <v>28.214359909999999</v>
      </c>
      <c r="R1172" s="339">
        <v>40.10822689381525</v>
      </c>
      <c r="S1172" s="334">
        <v>62</v>
      </c>
      <c r="T1172" s="336">
        <v>0.22084748258464781</v>
      </c>
      <c r="U1172" s="647">
        <v>2.1598959865245706</v>
      </c>
      <c r="V1172" s="336">
        <v>9.4380519628983528E-2</v>
      </c>
      <c r="W1172" s="647">
        <v>0.81221476257186676</v>
      </c>
      <c r="X1172" s="336">
        <v>8.3588082765512661E-2</v>
      </c>
      <c r="Y1172" s="647">
        <v>0.54230729011199841</v>
      </c>
      <c r="Z1172" s="336"/>
      <c r="AA1172" s="647"/>
      <c r="AB1172" s="336">
        <v>0.25072244679968902</v>
      </c>
      <c r="AC1172" s="340">
        <v>-8.703215063752319E-2</v>
      </c>
      <c r="AD1172" s="813">
        <v>34429833000194</v>
      </c>
      <c r="AE1172" s="337" t="s">
        <v>1740</v>
      </c>
      <c r="AF1172" s="787" t="s">
        <v>1741</v>
      </c>
      <c r="AG1172" s="341" t="s">
        <v>1554</v>
      </c>
      <c r="AH1172" s="341" t="s">
        <v>1737</v>
      </c>
      <c r="AI1172" s="341">
        <v>100000</v>
      </c>
      <c r="AJ1172" s="341">
        <v>0</v>
      </c>
      <c r="AK1172" s="341">
        <v>100000</v>
      </c>
      <c r="AL1172" s="336">
        <v>3.5000000000000003E-2</v>
      </c>
      <c r="AM1172" s="336">
        <v>0</v>
      </c>
      <c r="AN1172" s="647" t="s">
        <v>666</v>
      </c>
      <c r="AO1172" s="334" t="s">
        <v>1324</v>
      </c>
      <c r="AP1172" s="337" t="s">
        <v>1739</v>
      </c>
      <c r="AQ1172" s="343" t="s">
        <v>659</v>
      </c>
      <c r="AR1172" s="336">
        <v>0</v>
      </c>
      <c r="AS1172" s="336">
        <v>0</v>
      </c>
      <c r="AT1172" s="336" t="s">
        <v>1418</v>
      </c>
      <c r="AX1172" s="192"/>
      <c r="AY1172" s="178"/>
      <c r="AZ1172" s="178"/>
      <c r="BA1172" s="178"/>
      <c r="BB1172" s="794"/>
      <c r="BC1172" s="178"/>
      <c r="BD1172" s="178"/>
      <c r="BE1172" s="178"/>
      <c r="BF1172" s="178"/>
      <c r="BG1172" s="794"/>
      <c r="BH1172" s="180"/>
      <c r="BI1172" s="193"/>
      <c r="BJ1172" s="193"/>
      <c r="BK1172" s="193"/>
      <c r="BL1172" s="180"/>
      <c r="BM1172" s="180"/>
      <c r="BN1172" s="180"/>
      <c r="BO1172" s="180"/>
      <c r="BP1172" s="180"/>
      <c r="BQ1172" s="180"/>
      <c r="BR1172" s="180"/>
      <c r="BS1172" s="180"/>
      <c r="BT1172" s="181"/>
      <c r="BU1172" s="182"/>
      <c r="BV1172" s="183"/>
      <c r="BW1172" s="179"/>
    </row>
    <row r="1173" spans="2:75" customFormat="1" ht="18.75">
      <c r="B1173" s="330" t="s">
        <v>975</v>
      </c>
      <c r="C1173" s="331">
        <v>22662135000155</v>
      </c>
      <c r="D1173" s="332" t="s">
        <v>14</v>
      </c>
      <c r="E1173" s="332" t="s">
        <v>607</v>
      </c>
      <c r="F1173" s="332" t="s">
        <v>1418</v>
      </c>
      <c r="G1173" s="333" t="s">
        <v>1418</v>
      </c>
      <c r="H1173" s="333" t="s">
        <v>34</v>
      </c>
      <c r="I1173" s="333" t="s">
        <v>34</v>
      </c>
      <c r="J1173" s="333" t="s">
        <v>608</v>
      </c>
      <c r="K1173" s="334" t="s">
        <v>48</v>
      </c>
      <c r="L1173" s="335" t="s">
        <v>1418</v>
      </c>
      <c r="M1173" s="335" t="s">
        <v>34</v>
      </c>
      <c r="N1173" s="334">
        <v>407496</v>
      </c>
      <c r="O1173" s="334" t="s">
        <v>1321</v>
      </c>
      <c r="P1173" s="338">
        <v>42313</v>
      </c>
      <c r="Q1173" s="339">
        <v>372.61102799999998</v>
      </c>
      <c r="R1173" s="339">
        <v>427.27881666400015</v>
      </c>
      <c r="S1173" s="334">
        <v>62</v>
      </c>
      <c r="T1173" s="336">
        <v>-2.8405309493605313E-2</v>
      </c>
      <c r="U1173" s="647">
        <v>-0.27780490523685647</v>
      </c>
      <c r="V1173" s="336">
        <v>-1.4175086641427637E-2</v>
      </c>
      <c r="W1173" s="647">
        <v>-0.12198719265545524</v>
      </c>
      <c r="X1173" s="336">
        <v>-2.1021201919473209E-2</v>
      </c>
      <c r="Y1173" s="647">
        <v>-0.13638249222471849</v>
      </c>
      <c r="Z1173" s="336">
        <v>7.8253724971945493E-2</v>
      </c>
      <c r="AA1173" s="647">
        <v>0.41007736867996442</v>
      </c>
      <c r="AB1173" s="336">
        <v>0.24321171077889897</v>
      </c>
      <c r="AC1173" s="340">
        <v>-0.5360618516721587</v>
      </c>
      <c r="AD1173" s="813">
        <v>35939458000195</v>
      </c>
      <c r="AE1173" s="337" t="s">
        <v>1881</v>
      </c>
      <c r="AF1173" s="787" t="s">
        <v>1736</v>
      </c>
      <c r="AG1173" s="341" t="s">
        <v>1437</v>
      </c>
      <c r="AH1173" s="341" t="s">
        <v>1742</v>
      </c>
      <c r="AI1173" s="341">
        <v>1000</v>
      </c>
      <c r="AJ1173" s="341">
        <v>100</v>
      </c>
      <c r="AK1173" s="341">
        <v>1000</v>
      </c>
      <c r="AL1173" s="336">
        <v>0.02</v>
      </c>
      <c r="AM1173" s="336">
        <v>0.2</v>
      </c>
      <c r="AN1173" s="647" t="s">
        <v>666</v>
      </c>
      <c r="AO1173" s="334" t="s">
        <v>1324</v>
      </c>
      <c r="AP1173" s="337" t="s">
        <v>1739</v>
      </c>
      <c r="AQ1173" s="343" t="s">
        <v>659</v>
      </c>
      <c r="AR1173" s="336">
        <v>4.0000000000000001E-3</v>
      </c>
      <c r="AS1173" s="336">
        <v>4.0000000000000001E-3</v>
      </c>
      <c r="AT1173" s="336" t="s">
        <v>1418</v>
      </c>
      <c r="AX1173" s="192"/>
      <c r="AY1173" s="178"/>
      <c r="AZ1173" s="178"/>
      <c r="BA1173" s="178"/>
      <c r="BB1173" s="794"/>
      <c r="BC1173" s="178"/>
      <c r="BD1173" s="178"/>
      <c r="BE1173" s="178"/>
      <c r="BF1173" s="178"/>
      <c r="BG1173" s="794"/>
      <c r="BH1173" s="180"/>
      <c r="BI1173" s="193"/>
      <c r="BJ1173" s="193"/>
      <c r="BK1173" s="193"/>
      <c r="BL1173" s="180"/>
      <c r="BM1173" s="180"/>
      <c r="BN1173" s="180"/>
      <c r="BO1173" s="180"/>
      <c r="BP1173" s="180"/>
      <c r="BQ1173" s="180"/>
      <c r="BR1173" s="180"/>
      <c r="BS1173" s="180"/>
      <c r="BT1173" s="181"/>
      <c r="BU1173" s="182"/>
      <c r="BV1173" s="183"/>
      <c r="BW1173" s="179"/>
    </row>
    <row r="1174" spans="2:75" customFormat="1" ht="18.75">
      <c r="B1174" s="330" t="s">
        <v>236</v>
      </c>
      <c r="C1174" s="331">
        <v>39363151000140</v>
      </c>
      <c r="D1174" s="332" t="s">
        <v>14</v>
      </c>
      <c r="E1174" s="332" t="s">
        <v>607</v>
      </c>
      <c r="F1174" s="332" t="s">
        <v>1418</v>
      </c>
      <c r="G1174" s="333" t="s">
        <v>1418</v>
      </c>
      <c r="H1174" s="333" t="s">
        <v>34</v>
      </c>
      <c r="I1174" s="333" t="s">
        <v>34</v>
      </c>
      <c r="J1174" s="333" t="s">
        <v>608</v>
      </c>
      <c r="K1174" s="334" t="s">
        <v>48</v>
      </c>
      <c r="L1174" s="335" t="s">
        <v>1418</v>
      </c>
      <c r="M1174" s="335" t="s">
        <v>1415</v>
      </c>
      <c r="N1174" s="334">
        <v>559989</v>
      </c>
      <c r="O1174" s="334" t="s">
        <v>1321</v>
      </c>
      <c r="P1174" s="338">
        <v>44143</v>
      </c>
      <c r="Q1174" s="339">
        <v>6.6296830299999998</v>
      </c>
      <c r="R1174" s="339">
        <v>7.157048434880001</v>
      </c>
      <c r="S1174" s="334">
        <v>62</v>
      </c>
      <c r="T1174" s="336">
        <v>-0.13275046908497401</v>
      </c>
      <c r="U1174" s="647">
        <v>-1.2983041600937917</v>
      </c>
      <c r="V1174" s="336">
        <v>-0.1577098098463926</v>
      </c>
      <c r="W1174" s="647">
        <v>-1.3572105373353474</v>
      </c>
      <c r="X1174" s="336"/>
      <c r="Y1174" s="647"/>
      <c r="Z1174" s="336"/>
      <c r="AA1174" s="647"/>
      <c r="AB1174" s="336">
        <v>0.34292328066972055</v>
      </c>
      <c r="AC1174" s="340">
        <v>-0.79875371161302688</v>
      </c>
      <c r="AD1174" s="813">
        <v>0</v>
      </c>
      <c r="AE1174" s="337" t="s">
        <v>1882</v>
      </c>
      <c r="AF1174" s="787" t="s">
        <v>1755</v>
      </c>
      <c r="AG1174" s="341" t="s">
        <v>1436</v>
      </c>
      <c r="AH1174" s="341" t="s">
        <v>1737</v>
      </c>
      <c r="AI1174" s="341">
        <v>50000</v>
      </c>
      <c r="AJ1174" s="341">
        <v>10000</v>
      </c>
      <c r="AK1174" s="341">
        <v>10000</v>
      </c>
      <c r="AL1174" s="336">
        <v>5.0000000000000001E-3</v>
      </c>
      <c r="AM1174" s="336">
        <v>0.25</v>
      </c>
      <c r="AN1174" s="647" t="s">
        <v>34</v>
      </c>
      <c r="AO1174" s="334" t="s">
        <v>1324</v>
      </c>
      <c r="AP1174" s="337" t="s">
        <v>1739</v>
      </c>
      <c r="AQ1174" s="343" t="s">
        <v>659</v>
      </c>
      <c r="AR1174" s="336">
        <v>0</v>
      </c>
      <c r="AS1174" s="336">
        <v>0</v>
      </c>
      <c r="AT1174" s="336" t="s">
        <v>1418</v>
      </c>
      <c r="AX1174" s="192"/>
      <c r="AY1174" s="178"/>
      <c r="AZ1174" s="178"/>
      <c r="BA1174" s="178"/>
      <c r="BB1174" s="794"/>
      <c r="BC1174" s="178"/>
      <c r="BD1174" s="178"/>
      <c r="BE1174" s="178"/>
      <c r="BF1174" s="178"/>
      <c r="BG1174" s="794"/>
      <c r="BH1174" s="180"/>
      <c r="BI1174" s="193"/>
      <c r="BJ1174" s="193"/>
      <c r="BK1174" s="193"/>
      <c r="BL1174" s="180"/>
      <c r="BM1174" s="180"/>
      <c r="BN1174" s="180"/>
      <c r="BO1174" s="180"/>
      <c r="BP1174" s="180"/>
      <c r="BQ1174" s="180"/>
      <c r="BR1174" s="180"/>
      <c r="BS1174" s="180"/>
      <c r="BT1174" s="181"/>
      <c r="BU1174" s="182"/>
      <c r="BV1174" s="183"/>
      <c r="BW1174" s="179"/>
    </row>
    <row r="1175" spans="2:75" customFormat="1" ht="18.75">
      <c r="B1175" s="330" t="s">
        <v>268</v>
      </c>
      <c r="C1175" s="331">
        <v>36828894000150</v>
      </c>
      <c r="D1175" s="332" t="s">
        <v>14</v>
      </c>
      <c r="E1175" s="332" t="s">
        <v>607</v>
      </c>
      <c r="F1175" s="332" t="s">
        <v>1418</v>
      </c>
      <c r="G1175" s="333" t="s">
        <v>1418</v>
      </c>
      <c r="H1175" s="333" t="s">
        <v>34</v>
      </c>
      <c r="I1175" s="333" t="s">
        <v>34</v>
      </c>
      <c r="J1175" s="333" t="s">
        <v>608</v>
      </c>
      <c r="K1175" s="334" t="s">
        <v>48</v>
      </c>
      <c r="L1175" s="335" t="s">
        <v>1418</v>
      </c>
      <c r="M1175" s="335" t="s">
        <v>1415</v>
      </c>
      <c r="N1175" s="334">
        <v>542385</v>
      </c>
      <c r="O1175" s="334" t="s">
        <v>1321</v>
      </c>
      <c r="P1175" s="338">
        <v>43987</v>
      </c>
      <c r="Q1175" s="339">
        <v>11.643957049999999</v>
      </c>
      <c r="R1175" s="339">
        <v>10.119461924302785</v>
      </c>
      <c r="S1175" s="334">
        <v>62</v>
      </c>
      <c r="T1175" s="336">
        <v>-4.7934604133414216E-2</v>
      </c>
      <c r="U1175" s="647">
        <v>-0.46880207947909203</v>
      </c>
      <c r="V1175" s="336">
        <v>-7.0717547807433556E-2</v>
      </c>
      <c r="W1175" s="647">
        <v>-0.60857724165825178</v>
      </c>
      <c r="X1175" s="336">
        <v>-0.16922456057899815</v>
      </c>
      <c r="Y1175" s="647">
        <v>-1.0979042685478844</v>
      </c>
      <c r="Z1175" s="336"/>
      <c r="AA1175" s="647"/>
      <c r="AB1175" s="336">
        <v>0.25199852082851559</v>
      </c>
      <c r="AC1175" s="340">
        <v>-0.74174634271640805</v>
      </c>
      <c r="AD1175" s="813">
        <v>18324976000185</v>
      </c>
      <c r="AE1175" s="337" t="s">
        <v>2008</v>
      </c>
      <c r="AF1175" s="787" t="s">
        <v>1755</v>
      </c>
      <c r="AG1175" s="341" t="s">
        <v>1436</v>
      </c>
      <c r="AH1175" s="341" t="s">
        <v>1742</v>
      </c>
      <c r="AI1175" s="341">
        <v>5000</v>
      </c>
      <c r="AJ1175" s="341">
        <v>1000</v>
      </c>
      <c r="AK1175" s="341">
        <v>5000</v>
      </c>
      <c r="AL1175" s="336">
        <v>1.8000000000000002E-2</v>
      </c>
      <c r="AM1175" s="336">
        <v>0.2</v>
      </c>
      <c r="AN1175" s="647" t="s">
        <v>34</v>
      </c>
      <c r="AO1175" s="334" t="s">
        <v>1324</v>
      </c>
      <c r="AP1175" s="337" t="s">
        <v>1739</v>
      </c>
      <c r="AQ1175" s="343" t="s">
        <v>659</v>
      </c>
      <c r="AR1175" s="336">
        <v>3.5999999999999999E-3</v>
      </c>
      <c r="AS1175" s="336">
        <v>3.5999999999999999E-3</v>
      </c>
      <c r="AT1175" s="336" t="s">
        <v>1418</v>
      </c>
      <c r="AX1175" s="192"/>
      <c r="AY1175" s="178"/>
      <c r="AZ1175" s="178"/>
      <c r="BA1175" s="178"/>
      <c r="BB1175" s="794"/>
      <c r="BC1175" s="178"/>
      <c r="BD1175" s="178"/>
      <c r="BE1175" s="178"/>
      <c r="BF1175" s="178"/>
      <c r="BG1175" s="794"/>
      <c r="BH1175" s="180"/>
      <c r="BI1175" s="193"/>
      <c r="BJ1175" s="193"/>
      <c r="BK1175" s="193"/>
      <c r="BL1175" s="180"/>
      <c r="BM1175" s="180"/>
      <c r="BN1175" s="180"/>
      <c r="BO1175" s="180"/>
      <c r="BP1175" s="180"/>
      <c r="BQ1175" s="180"/>
      <c r="BR1175" s="180"/>
      <c r="BS1175" s="180"/>
      <c r="BT1175" s="181"/>
      <c r="BU1175" s="182"/>
      <c r="BV1175" s="183"/>
      <c r="BW1175" s="179"/>
    </row>
    <row r="1176" spans="2:75" customFormat="1" ht="18.75">
      <c r="B1176" s="330" t="s">
        <v>1628</v>
      </c>
      <c r="C1176" s="331">
        <v>30129289000104</v>
      </c>
      <c r="D1176" s="332" t="s">
        <v>14</v>
      </c>
      <c r="E1176" s="332" t="s">
        <v>1418</v>
      </c>
      <c r="F1176" s="332" t="s">
        <v>1418</v>
      </c>
      <c r="G1176" s="333" t="s">
        <v>1418</v>
      </c>
      <c r="H1176" s="333" t="s">
        <v>34</v>
      </c>
      <c r="I1176" s="333" t="s">
        <v>1418</v>
      </c>
      <c r="J1176" s="333" t="s">
        <v>1418</v>
      </c>
      <c r="K1176" s="334" t="s">
        <v>1418</v>
      </c>
      <c r="L1176" s="335" t="s">
        <v>1418</v>
      </c>
      <c r="M1176" s="335" t="s">
        <v>1418</v>
      </c>
      <c r="N1176" s="334">
        <v>471860</v>
      </c>
      <c r="O1176" s="334" t="s">
        <v>1321</v>
      </c>
      <c r="P1176" s="338">
        <v>43310</v>
      </c>
      <c r="Q1176" s="339">
        <v>407.84636666</v>
      </c>
      <c r="R1176" s="339">
        <v>507.43903661293183</v>
      </c>
      <c r="S1176" s="334">
        <v>62</v>
      </c>
      <c r="T1176" s="336">
        <v>-6.663505885750054E-2</v>
      </c>
      <c r="U1176" s="647">
        <v>-0.65169317079708866</v>
      </c>
      <c r="V1176" s="336">
        <v>-0.12548410006384914</v>
      </c>
      <c r="W1176" s="647">
        <v>-1.079884269980272</v>
      </c>
      <c r="X1176" s="336">
        <v>-3.5556599526277544E-2</v>
      </c>
      <c r="Y1176" s="647">
        <v>-0.23068603198838877</v>
      </c>
      <c r="Z1176" s="336">
        <v>7.019420605995097E-2</v>
      </c>
      <c r="AA1176" s="647">
        <v>0.36784262126772305</v>
      </c>
      <c r="AB1176" s="336">
        <v>0.25943772257693271</v>
      </c>
      <c r="AC1176" s="340">
        <v>-0.9315743718774091</v>
      </c>
      <c r="AD1176" s="813">
        <v>30566208000133</v>
      </c>
      <c r="AE1176" s="337" t="s">
        <v>1824</v>
      </c>
      <c r="AF1176" s="787" t="s">
        <v>1825</v>
      </c>
      <c r="AG1176" s="341" t="s">
        <v>1440</v>
      </c>
      <c r="AH1176" s="341" t="s">
        <v>1737</v>
      </c>
      <c r="AI1176" s="341">
        <v>100000</v>
      </c>
      <c r="AJ1176" s="341">
        <v>20000</v>
      </c>
      <c r="AK1176" s="341">
        <v>20000</v>
      </c>
      <c r="AL1176" s="336">
        <v>0</v>
      </c>
      <c r="AM1176" s="336">
        <v>0</v>
      </c>
      <c r="AN1176" s="647" t="s">
        <v>2166</v>
      </c>
      <c r="AO1176" s="334" t="s">
        <v>1324</v>
      </c>
      <c r="AP1176" s="337" t="s">
        <v>1739</v>
      </c>
      <c r="AQ1176" s="343" t="s">
        <v>659</v>
      </c>
      <c r="AR1176" s="336">
        <v>0</v>
      </c>
      <c r="AS1176" s="336">
        <v>0</v>
      </c>
      <c r="AT1176" s="336" t="s">
        <v>1418</v>
      </c>
      <c r="AX1176" s="192"/>
      <c r="AY1176" s="178"/>
      <c r="AZ1176" s="178"/>
      <c r="BA1176" s="178"/>
      <c r="BB1176" s="794"/>
      <c r="BC1176" s="178"/>
      <c r="BD1176" s="178"/>
      <c r="BE1176" s="178"/>
      <c r="BF1176" s="178"/>
      <c r="BG1176" s="794"/>
      <c r="BH1176" s="180"/>
      <c r="BI1176" s="193"/>
      <c r="BJ1176" s="193"/>
      <c r="BK1176" s="193"/>
      <c r="BL1176" s="180"/>
      <c r="BM1176" s="180"/>
      <c r="BN1176" s="180"/>
      <c r="BO1176" s="180"/>
      <c r="BP1176" s="180"/>
      <c r="BQ1176" s="180"/>
      <c r="BR1176" s="180"/>
      <c r="BS1176" s="180"/>
      <c r="BT1176" s="181"/>
      <c r="BU1176" s="182"/>
      <c r="BV1176" s="183"/>
      <c r="BW1176" s="179"/>
    </row>
    <row r="1177" spans="2:75" customFormat="1" ht="18.75">
      <c r="B1177" s="330" t="s">
        <v>1634</v>
      </c>
      <c r="C1177" s="331">
        <v>35591357000176</v>
      </c>
      <c r="D1177" s="332" t="s">
        <v>14</v>
      </c>
      <c r="E1177" s="332" t="s">
        <v>1418</v>
      </c>
      <c r="F1177" s="332" t="s">
        <v>1418</v>
      </c>
      <c r="G1177" s="333" t="s">
        <v>1418</v>
      </c>
      <c r="H1177" s="333" t="s">
        <v>34</v>
      </c>
      <c r="I1177" s="333" t="s">
        <v>1418</v>
      </c>
      <c r="J1177" s="333" t="s">
        <v>1418</v>
      </c>
      <c r="K1177" s="334" t="s">
        <v>1418</v>
      </c>
      <c r="L1177" s="335" t="s">
        <v>1418</v>
      </c>
      <c r="M1177" s="335" t="s">
        <v>1418</v>
      </c>
      <c r="N1177" s="334">
        <v>539406</v>
      </c>
      <c r="O1177" s="334" t="s">
        <v>1321</v>
      </c>
      <c r="P1177" s="338">
        <v>43996</v>
      </c>
      <c r="Q1177" s="339">
        <v>20.668197030000002</v>
      </c>
      <c r="R1177" s="339">
        <v>25.896441797520023</v>
      </c>
      <c r="S1177" s="334">
        <v>62</v>
      </c>
      <c r="T1177" s="336">
        <v>3.1365488410362019E-3</v>
      </c>
      <c r="U1177" s="647">
        <v>3.0675555700281833E-2</v>
      </c>
      <c r="V1177" s="336">
        <v>-0.10955487462350688</v>
      </c>
      <c r="W1177" s="647">
        <v>-0.94280140468305462</v>
      </c>
      <c r="X1177" s="336">
        <v>-0.19854406281241399</v>
      </c>
      <c r="Y1177" s="647">
        <v>-1.2881249229471576</v>
      </c>
      <c r="Z1177" s="336"/>
      <c r="AA1177" s="647"/>
      <c r="AB1177" s="336">
        <v>0.25980286745908437</v>
      </c>
      <c r="AC1177" s="340">
        <v>-0.86895233381564996</v>
      </c>
      <c r="AD1177" s="813">
        <v>35410788000199</v>
      </c>
      <c r="AE1177" s="337" t="s">
        <v>1824</v>
      </c>
      <c r="AF1177" s="787" t="s">
        <v>1825</v>
      </c>
      <c r="AG1177" s="341" t="s">
        <v>1440</v>
      </c>
      <c r="AH1177" s="341" t="s">
        <v>1742</v>
      </c>
      <c r="AI1177" s="341">
        <v>5000</v>
      </c>
      <c r="AJ1177" s="341">
        <v>1000</v>
      </c>
      <c r="AK1177" s="341">
        <v>1000</v>
      </c>
      <c r="AL1177" s="336">
        <v>2.2000000000000002E-2</v>
      </c>
      <c r="AM1177" s="336">
        <v>0</v>
      </c>
      <c r="AN1177" s="647" t="s">
        <v>666</v>
      </c>
      <c r="AO1177" s="334" t="s">
        <v>1324</v>
      </c>
      <c r="AP1177" s="337" t="s">
        <v>1739</v>
      </c>
      <c r="AQ1177" s="343" t="s">
        <v>665</v>
      </c>
      <c r="AR1177" s="336">
        <v>0</v>
      </c>
      <c r="AS1177" s="336">
        <v>0</v>
      </c>
      <c r="AT1177" s="336" t="s">
        <v>1418</v>
      </c>
      <c r="AX1177" s="192"/>
      <c r="AY1177" s="178"/>
      <c r="AZ1177" s="178"/>
      <c r="BA1177" s="178"/>
      <c r="BB1177" s="794"/>
      <c r="BC1177" s="178"/>
      <c r="BD1177" s="178"/>
      <c r="BE1177" s="178"/>
      <c r="BF1177" s="178"/>
      <c r="BG1177" s="794"/>
      <c r="BH1177" s="180"/>
      <c r="BI1177" s="193"/>
      <c r="BJ1177" s="193"/>
      <c r="BK1177" s="193"/>
      <c r="BL1177" s="180"/>
      <c r="BM1177" s="180"/>
      <c r="BN1177" s="180"/>
      <c r="BO1177" s="180"/>
      <c r="BP1177" s="180"/>
      <c r="BQ1177" s="180"/>
      <c r="BR1177" s="180"/>
      <c r="BS1177" s="180"/>
      <c r="BT1177" s="181"/>
      <c r="BU1177" s="182"/>
      <c r="BV1177" s="183"/>
      <c r="BW1177" s="179"/>
    </row>
    <row r="1178" spans="2:75" customFormat="1" ht="18.75">
      <c r="B1178" s="330" t="s">
        <v>1642</v>
      </c>
      <c r="C1178" s="331">
        <v>32666469000150</v>
      </c>
      <c r="D1178" s="332" t="s">
        <v>14</v>
      </c>
      <c r="E1178" s="332" t="s">
        <v>607</v>
      </c>
      <c r="F1178" s="332" t="s">
        <v>1418</v>
      </c>
      <c r="G1178" s="333" t="s">
        <v>1418</v>
      </c>
      <c r="H1178" s="333" t="s">
        <v>34</v>
      </c>
      <c r="I1178" s="333" t="s">
        <v>34</v>
      </c>
      <c r="J1178" s="333" t="s">
        <v>608</v>
      </c>
      <c r="K1178" s="334" t="s">
        <v>48</v>
      </c>
      <c r="L1178" s="335" t="s">
        <v>1418</v>
      </c>
      <c r="M1178" s="335" t="s">
        <v>1418</v>
      </c>
      <c r="N1178" s="334">
        <v>494275</v>
      </c>
      <c r="O1178" s="334" t="s">
        <v>1321</v>
      </c>
      <c r="P1178" s="338">
        <v>43589</v>
      </c>
      <c r="Q1178" s="339">
        <v>18.500707540000001</v>
      </c>
      <c r="R1178" s="339">
        <v>24.518810210923711</v>
      </c>
      <c r="S1178" s="334">
        <v>62</v>
      </c>
      <c r="T1178" s="336">
        <v>-3.9545608247629982E-2</v>
      </c>
      <c r="U1178" s="647">
        <v>-0.38675741076645864</v>
      </c>
      <c r="V1178" s="336">
        <v>-2.8749905759593242E-2</v>
      </c>
      <c r="W1178" s="647">
        <v>-0.2474143814029249</v>
      </c>
      <c r="X1178" s="336">
        <v>-2.8489556342844669E-2</v>
      </c>
      <c r="Y1178" s="647">
        <v>-0.18483608650437541</v>
      </c>
      <c r="Z1178" s="336">
        <v>5.6587828532711271E-2</v>
      </c>
      <c r="AA1178" s="647">
        <v>0.29654036063237299</v>
      </c>
      <c r="AB1178" s="336">
        <v>0.24169577167314671</v>
      </c>
      <c r="AC1178" s="340">
        <v>-0.59972641698787454</v>
      </c>
      <c r="AD1178" s="813">
        <v>7317588000150</v>
      </c>
      <c r="AE1178" s="337" t="s">
        <v>1824</v>
      </c>
      <c r="AF1178" s="787" t="s">
        <v>1825</v>
      </c>
      <c r="AG1178" s="341" t="s">
        <v>1440</v>
      </c>
      <c r="AH1178" s="341" t="s">
        <v>1737</v>
      </c>
      <c r="AI1178" s="341">
        <v>1000</v>
      </c>
      <c r="AJ1178" s="341">
        <v>1000</v>
      </c>
      <c r="AK1178" s="341">
        <v>1000</v>
      </c>
      <c r="AL1178" s="336">
        <v>0</v>
      </c>
      <c r="AM1178" s="336">
        <v>0</v>
      </c>
      <c r="AN1178" s="647" t="s">
        <v>666</v>
      </c>
      <c r="AO1178" s="334" t="s">
        <v>1324</v>
      </c>
      <c r="AP1178" s="337" t="s">
        <v>1739</v>
      </c>
      <c r="AQ1178" s="343" t="s">
        <v>659</v>
      </c>
      <c r="AR1178" s="336">
        <v>0</v>
      </c>
      <c r="AS1178" s="336">
        <v>0</v>
      </c>
      <c r="AT1178" s="336" t="s">
        <v>1418</v>
      </c>
      <c r="AX1178" s="192"/>
      <c r="AY1178" s="178"/>
      <c r="AZ1178" s="178"/>
      <c r="BA1178" s="178"/>
      <c r="BB1178" s="794"/>
      <c r="BC1178" s="178"/>
      <c r="BD1178" s="178"/>
      <c r="BE1178" s="178"/>
      <c r="BF1178" s="178"/>
      <c r="BG1178" s="794"/>
      <c r="BH1178" s="180"/>
      <c r="BI1178" s="193"/>
      <c r="BJ1178" s="193"/>
      <c r="BK1178" s="193"/>
      <c r="BL1178" s="180"/>
      <c r="BM1178" s="180"/>
      <c r="BN1178" s="180"/>
      <c r="BO1178" s="180"/>
      <c r="BP1178" s="180"/>
      <c r="BQ1178" s="180"/>
      <c r="BR1178" s="180"/>
      <c r="BS1178" s="180"/>
      <c r="BT1178" s="181"/>
      <c r="BU1178" s="182"/>
      <c r="BV1178" s="183"/>
      <c r="BW1178" s="179"/>
    </row>
    <row r="1179" spans="2:75" customFormat="1" ht="18.75">
      <c r="B1179" s="330" t="s">
        <v>1676</v>
      </c>
      <c r="C1179" s="331">
        <v>34887358000108</v>
      </c>
      <c r="D1179" s="332" t="s">
        <v>14</v>
      </c>
      <c r="E1179" s="332" t="s">
        <v>614</v>
      </c>
      <c r="F1179" s="332" t="s">
        <v>1418</v>
      </c>
      <c r="G1179" s="333" t="s">
        <v>1418</v>
      </c>
      <c r="H1179" s="333" t="s">
        <v>1338</v>
      </c>
      <c r="I1179" s="333" t="s">
        <v>34</v>
      </c>
      <c r="J1179" s="333" t="s">
        <v>608</v>
      </c>
      <c r="K1179" s="334" t="s">
        <v>48</v>
      </c>
      <c r="L1179" s="335" t="s">
        <v>1418</v>
      </c>
      <c r="M1179" s="335" t="s">
        <v>1418</v>
      </c>
      <c r="N1179" s="334">
        <v>516856</v>
      </c>
      <c r="O1179" s="334" t="s">
        <v>1321</v>
      </c>
      <c r="P1179" s="338">
        <v>43806</v>
      </c>
      <c r="Q1179" s="339">
        <v>23.059886899999999</v>
      </c>
      <c r="R1179" s="339">
        <v>69.962565172879991</v>
      </c>
      <c r="S1179" s="334">
        <v>62</v>
      </c>
      <c r="T1179" s="336">
        <v>0.2223751449771183</v>
      </c>
      <c r="U1179" s="647">
        <v>2.1748365773415697</v>
      </c>
      <c r="V1179" s="336">
        <v>9.7701185452412131E-2</v>
      </c>
      <c r="W1179" s="647">
        <v>0.84079156861149273</v>
      </c>
      <c r="X1179" s="336">
        <v>8.7067508625013001E-2</v>
      </c>
      <c r="Y1179" s="647">
        <v>0.56488129763295758</v>
      </c>
      <c r="Z1179" s="336"/>
      <c r="AA1179" s="647"/>
      <c r="AB1179" s="336">
        <v>0.24399263034612897</v>
      </c>
      <c r="AC1179" s="340">
        <v>-7.582297837605094E-2</v>
      </c>
      <c r="AD1179" s="813">
        <v>34849937000158</v>
      </c>
      <c r="AE1179" s="337" t="s">
        <v>1824</v>
      </c>
      <c r="AF1179" s="787" t="s">
        <v>1825</v>
      </c>
      <c r="AG1179" s="341" t="s">
        <v>1440</v>
      </c>
      <c r="AH1179" s="341" t="s">
        <v>1737</v>
      </c>
      <c r="AI1179" s="341">
        <v>1000</v>
      </c>
      <c r="AJ1179" s="341">
        <v>100</v>
      </c>
      <c r="AK1179" s="341">
        <v>1000</v>
      </c>
      <c r="AL1179" s="336">
        <v>0</v>
      </c>
      <c r="AM1179" s="336">
        <v>0</v>
      </c>
      <c r="AN1179" s="647" t="s">
        <v>666</v>
      </c>
      <c r="AO1179" s="334" t="s">
        <v>1324</v>
      </c>
      <c r="AP1179" s="337" t="s">
        <v>1739</v>
      </c>
      <c r="AQ1179" s="343" t="s">
        <v>659</v>
      </c>
      <c r="AR1179" s="336">
        <v>0</v>
      </c>
      <c r="AS1179" s="336">
        <v>0</v>
      </c>
      <c r="AT1179" s="336" t="s">
        <v>1418</v>
      </c>
      <c r="AX1179" s="192"/>
      <c r="AY1179" s="178"/>
      <c r="AZ1179" s="178"/>
      <c r="BA1179" s="178"/>
      <c r="BB1179" s="794"/>
      <c r="BC1179" s="178"/>
      <c r="BD1179" s="178"/>
      <c r="BE1179" s="178"/>
      <c r="BF1179" s="178"/>
      <c r="BG1179" s="794"/>
      <c r="BH1179" s="180"/>
      <c r="BI1179" s="193"/>
      <c r="BJ1179" s="193"/>
      <c r="BK1179" s="193"/>
      <c r="BL1179" s="180"/>
      <c r="BM1179" s="180"/>
      <c r="BN1179" s="180"/>
      <c r="BO1179" s="180"/>
      <c r="BP1179" s="180"/>
      <c r="BQ1179" s="180"/>
      <c r="BR1179" s="180"/>
      <c r="BS1179" s="180"/>
      <c r="BT1179" s="181"/>
      <c r="BU1179" s="182"/>
      <c r="BV1179" s="183"/>
      <c r="BW1179" s="179"/>
    </row>
    <row r="1180" spans="2:75" customFormat="1" ht="18.75">
      <c r="B1180" s="330" t="s">
        <v>563</v>
      </c>
      <c r="C1180" s="331">
        <v>34633411000136</v>
      </c>
      <c r="D1180" s="332" t="s">
        <v>14</v>
      </c>
      <c r="E1180" s="332" t="s">
        <v>607</v>
      </c>
      <c r="F1180" s="332" t="s">
        <v>1418</v>
      </c>
      <c r="G1180" s="333" t="s">
        <v>1418</v>
      </c>
      <c r="H1180" s="333" t="s">
        <v>34</v>
      </c>
      <c r="I1180" s="333" t="s">
        <v>34</v>
      </c>
      <c r="J1180" s="333" t="s">
        <v>608</v>
      </c>
      <c r="K1180" s="334" t="s">
        <v>48</v>
      </c>
      <c r="L1180" s="335" t="s">
        <v>1418</v>
      </c>
      <c r="M1180" s="335" t="s">
        <v>1415</v>
      </c>
      <c r="N1180" s="334">
        <v>511676</v>
      </c>
      <c r="O1180" s="334" t="s">
        <v>1321</v>
      </c>
      <c r="P1180" s="338">
        <v>43727</v>
      </c>
      <c r="Q1180" s="339">
        <v>160.62356557000001</v>
      </c>
      <c r="R1180" s="339">
        <v>146.39551146690772</v>
      </c>
      <c r="S1180" s="334">
        <v>62</v>
      </c>
      <c r="T1180" s="336">
        <v>0.25439688650334702</v>
      </c>
      <c r="U1180" s="647">
        <v>2.4880103124214754</v>
      </c>
      <c r="V1180" s="336">
        <v>0.29736787984645896</v>
      </c>
      <c r="W1180" s="647">
        <v>2.5590723898898742</v>
      </c>
      <c r="X1180" s="336">
        <v>0.4230599020637591</v>
      </c>
      <c r="Y1180" s="647">
        <v>2.7447509435867072</v>
      </c>
      <c r="Z1180" s="336">
        <v>0.37582084040032226</v>
      </c>
      <c r="AA1180" s="647">
        <v>1.9694349550990518</v>
      </c>
      <c r="AB1180" s="336">
        <v>0.12005572305066857</v>
      </c>
      <c r="AC1180" s="340">
        <v>1.509019660669876</v>
      </c>
      <c r="AD1180" s="813">
        <v>34546288000116</v>
      </c>
      <c r="AE1180" s="337" t="s">
        <v>1842</v>
      </c>
      <c r="AF1180" s="787" t="s">
        <v>1780</v>
      </c>
      <c r="AG1180" s="341" t="s">
        <v>719</v>
      </c>
      <c r="AH1180" s="341" t="s">
        <v>1737</v>
      </c>
      <c r="AI1180" s="341">
        <v>50000</v>
      </c>
      <c r="AJ1180" s="341">
        <v>10000</v>
      </c>
      <c r="AK1180" s="341">
        <v>10000</v>
      </c>
      <c r="AL1180" s="336">
        <v>0.02</v>
      </c>
      <c r="AM1180" s="336">
        <v>0</v>
      </c>
      <c r="AN1180" s="647" t="s">
        <v>2147</v>
      </c>
      <c r="AO1180" s="334" t="s">
        <v>1324</v>
      </c>
      <c r="AP1180" s="337" t="s">
        <v>1739</v>
      </c>
      <c r="AQ1180" s="343" t="s">
        <v>659</v>
      </c>
      <c r="AR1180" s="336">
        <v>3.3333333333333301E-3</v>
      </c>
      <c r="AS1180" s="336">
        <v>3.3333333333333301E-3</v>
      </c>
      <c r="AT1180" s="336" t="s">
        <v>1418</v>
      </c>
      <c r="AX1180" s="192"/>
      <c r="AY1180" s="178"/>
      <c r="AZ1180" s="178"/>
      <c r="BA1180" s="178"/>
      <c r="BB1180" s="794"/>
      <c r="BC1180" s="178"/>
      <c r="BD1180" s="178"/>
      <c r="BE1180" s="178"/>
      <c r="BF1180" s="178"/>
      <c r="BG1180" s="794"/>
      <c r="BH1180" s="180"/>
      <c r="BI1180" s="193"/>
      <c r="BJ1180" s="193"/>
      <c r="BK1180" s="193"/>
      <c r="BL1180" s="180"/>
      <c r="BM1180" s="180"/>
      <c r="BN1180" s="180"/>
      <c r="BO1180" s="180"/>
      <c r="BP1180" s="180"/>
      <c r="BQ1180" s="180"/>
      <c r="BR1180" s="180"/>
      <c r="BS1180" s="180"/>
      <c r="BT1180" s="181"/>
      <c r="BU1180" s="182"/>
      <c r="BV1180" s="183"/>
      <c r="BW1180" s="179"/>
    </row>
    <row r="1181" spans="2:75" customFormat="1" ht="18.75">
      <c r="B1181" s="330" t="s">
        <v>304</v>
      </c>
      <c r="C1181" s="331">
        <v>26680221000141</v>
      </c>
      <c r="D1181" s="332" t="s">
        <v>14</v>
      </c>
      <c r="E1181" s="332" t="s">
        <v>614</v>
      </c>
      <c r="F1181" s="332" t="s">
        <v>1418</v>
      </c>
      <c r="G1181" s="333" t="s">
        <v>1418</v>
      </c>
      <c r="H1181" s="333" t="s">
        <v>865</v>
      </c>
      <c r="I1181" s="333" t="s">
        <v>34</v>
      </c>
      <c r="J1181" s="333" t="s">
        <v>608</v>
      </c>
      <c r="K1181" s="334" t="s">
        <v>48</v>
      </c>
      <c r="L1181" s="335" t="s">
        <v>1418</v>
      </c>
      <c r="M1181" s="335" t="s">
        <v>1415</v>
      </c>
      <c r="N1181" s="334">
        <v>431214</v>
      </c>
      <c r="O1181" s="334" t="s">
        <v>1321</v>
      </c>
      <c r="P1181" s="338">
        <v>42722</v>
      </c>
      <c r="Q1181" s="339">
        <v>464.77543900000001</v>
      </c>
      <c r="R1181" s="339">
        <v>492.12193258064485</v>
      </c>
      <c r="S1181" s="334">
        <v>62</v>
      </c>
      <c r="T1181" s="336">
        <v>0.25749190264356958</v>
      </c>
      <c r="U1181" s="647">
        <v>2.5182796768772517</v>
      </c>
      <c r="V1181" s="336">
        <v>0.30042700732125183</v>
      </c>
      <c r="W1181" s="647">
        <v>2.5853984633781679</v>
      </c>
      <c r="X1181" s="336">
        <v>0.42921311929483341</v>
      </c>
      <c r="Y1181" s="647">
        <v>2.7846721195684006</v>
      </c>
      <c r="Z1181" s="336">
        <v>0.39201099728886568</v>
      </c>
      <c r="AA1181" s="647">
        <v>2.0542771391324623</v>
      </c>
      <c r="AB1181" s="336">
        <v>0.12156250223781324</v>
      </c>
      <c r="AC1181" s="340">
        <v>1.5154802718176046</v>
      </c>
      <c r="AD1181" s="813">
        <v>32812459000186</v>
      </c>
      <c r="AE1181" s="337" t="s">
        <v>1842</v>
      </c>
      <c r="AF1181" s="787" t="s">
        <v>1780</v>
      </c>
      <c r="AG1181" s="341" t="s">
        <v>719</v>
      </c>
      <c r="AH1181" s="341" t="s">
        <v>1737</v>
      </c>
      <c r="AI1181" s="341">
        <v>50000</v>
      </c>
      <c r="AJ1181" s="341">
        <v>10000</v>
      </c>
      <c r="AK1181" s="341">
        <v>10000</v>
      </c>
      <c r="AL1181" s="336">
        <v>0.02</v>
      </c>
      <c r="AM1181" s="336">
        <v>0.2</v>
      </c>
      <c r="AN1181" s="647" t="s">
        <v>64</v>
      </c>
      <c r="AO1181" s="334" t="s">
        <v>1324</v>
      </c>
      <c r="AP1181" s="337" t="s">
        <v>1757</v>
      </c>
      <c r="AQ1181" s="343" t="s">
        <v>668</v>
      </c>
      <c r="AR1181" s="336">
        <v>3.3333333333333301E-3</v>
      </c>
      <c r="AS1181" s="336">
        <v>3.3333333333333301E-3</v>
      </c>
      <c r="AT1181" s="336" t="s">
        <v>1418</v>
      </c>
      <c r="AX1181" s="192"/>
      <c r="AY1181" s="178"/>
      <c r="AZ1181" s="178"/>
      <c r="BA1181" s="178"/>
      <c r="BB1181" s="794"/>
      <c r="BC1181" s="178"/>
      <c r="BD1181" s="178"/>
      <c r="BE1181" s="178"/>
      <c r="BF1181" s="178"/>
      <c r="BG1181" s="794"/>
      <c r="BH1181" s="180"/>
      <c r="BI1181" s="193"/>
      <c r="BJ1181" s="193"/>
      <c r="BK1181" s="193"/>
      <c r="BL1181" s="180"/>
      <c r="BM1181" s="180"/>
      <c r="BN1181" s="180"/>
      <c r="BO1181" s="180"/>
      <c r="BP1181" s="180"/>
      <c r="BQ1181" s="180"/>
      <c r="BR1181" s="180"/>
      <c r="BS1181" s="180"/>
      <c r="BT1181" s="181"/>
      <c r="BU1181" s="182"/>
      <c r="BV1181" s="183"/>
      <c r="BW1181" s="179"/>
    </row>
    <row r="1182" spans="2:75" customFormat="1" ht="18.75">
      <c r="B1182" s="330" t="s">
        <v>382</v>
      </c>
      <c r="C1182" s="331">
        <v>16617768000149</v>
      </c>
      <c r="D1182" s="332" t="s">
        <v>14</v>
      </c>
      <c r="E1182" s="332" t="s">
        <v>614</v>
      </c>
      <c r="F1182" s="332" t="s">
        <v>1418</v>
      </c>
      <c r="G1182" s="333" t="s">
        <v>1418</v>
      </c>
      <c r="H1182" s="333" t="s">
        <v>865</v>
      </c>
      <c r="I1182" s="333" t="s">
        <v>34</v>
      </c>
      <c r="J1182" s="333" t="s">
        <v>608</v>
      </c>
      <c r="K1182" s="334" t="s">
        <v>48</v>
      </c>
      <c r="L1182" s="335" t="s">
        <v>1418</v>
      </c>
      <c r="M1182" s="335" t="s">
        <v>1415</v>
      </c>
      <c r="N1182" s="334">
        <v>313947</v>
      </c>
      <c r="O1182" s="334" t="s">
        <v>1324</v>
      </c>
      <c r="P1182" s="338">
        <v>41171</v>
      </c>
      <c r="Q1182" s="339">
        <v>455.13506419999999</v>
      </c>
      <c r="R1182" s="339">
        <v>437.61553454779096</v>
      </c>
      <c r="S1182" s="334">
        <v>62</v>
      </c>
      <c r="T1182" s="336">
        <v>0.26736862846922849</v>
      </c>
      <c r="U1182" s="647">
        <v>2.6148743956450682</v>
      </c>
      <c r="V1182" s="336">
        <v>0.2874569227084498</v>
      </c>
      <c r="W1182" s="647">
        <v>2.4737812118972919</v>
      </c>
      <c r="X1182" s="336">
        <v>0.55935840917544732</v>
      </c>
      <c r="Y1182" s="647">
        <v>3.6290357793258421</v>
      </c>
      <c r="Z1182" s="336">
        <v>0.44219810613166621</v>
      </c>
      <c r="AA1182" s="647">
        <v>2.3172754506286743</v>
      </c>
      <c r="AB1182" s="336">
        <v>0.16748492176068897</v>
      </c>
      <c r="AC1182" s="340">
        <v>1.0225128777030208</v>
      </c>
      <c r="AD1182" s="813">
        <v>15831948000166</v>
      </c>
      <c r="AE1182" s="337" t="s">
        <v>1845</v>
      </c>
      <c r="AF1182" s="787" t="s">
        <v>1778</v>
      </c>
      <c r="AG1182" s="341" t="s">
        <v>59</v>
      </c>
      <c r="AH1182" s="341" t="s">
        <v>1737</v>
      </c>
      <c r="AI1182" s="341">
        <v>50000</v>
      </c>
      <c r="AJ1182" s="341">
        <v>10000</v>
      </c>
      <c r="AK1182" s="341">
        <v>50000</v>
      </c>
      <c r="AL1182" s="336">
        <v>0</v>
      </c>
      <c r="AM1182" s="336">
        <v>0</v>
      </c>
      <c r="AN1182" s="647" t="s">
        <v>2166</v>
      </c>
      <c r="AO1182" s="334" t="s">
        <v>1324</v>
      </c>
      <c r="AP1182" s="337" t="s">
        <v>1739</v>
      </c>
      <c r="AQ1182" s="343" t="s">
        <v>659</v>
      </c>
      <c r="AR1182" s="336">
        <v>3.16666E-3</v>
      </c>
      <c r="AS1182" s="336">
        <v>3.16666E-3</v>
      </c>
      <c r="AT1182" s="336" t="s">
        <v>1418</v>
      </c>
      <c r="AX1182" s="192"/>
      <c r="AY1182" s="178"/>
      <c r="AZ1182" s="178"/>
      <c r="BA1182" s="178"/>
      <c r="BB1182" s="794"/>
      <c r="BC1182" s="178"/>
      <c r="BD1182" s="178"/>
      <c r="BE1182" s="178"/>
      <c r="BF1182" s="178"/>
      <c r="BG1182" s="794"/>
      <c r="BH1182" s="180"/>
      <c r="BI1182" s="193"/>
      <c r="BJ1182" s="193"/>
      <c r="BK1182" s="193"/>
      <c r="BL1182" s="180"/>
      <c r="BM1182" s="180"/>
      <c r="BN1182" s="180"/>
      <c r="BO1182" s="180"/>
      <c r="BP1182" s="180"/>
      <c r="BQ1182" s="180"/>
      <c r="BR1182" s="180"/>
      <c r="BS1182" s="180"/>
      <c r="BT1182" s="181"/>
      <c r="BU1182" s="182"/>
      <c r="BV1182" s="183"/>
      <c r="BW1182" s="179"/>
    </row>
    <row r="1183" spans="2:75" customFormat="1" ht="18.75">
      <c r="B1183" s="330" t="s">
        <v>384</v>
      </c>
      <c r="C1183" s="331">
        <v>32300293000119</v>
      </c>
      <c r="D1183" s="332" t="s">
        <v>14</v>
      </c>
      <c r="E1183" s="332" t="s">
        <v>614</v>
      </c>
      <c r="F1183" s="332" t="s">
        <v>1418</v>
      </c>
      <c r="G1183" s="333" t="s">
        <v>1418</v>
      </c>
      <c r="H1183" s="333" t="s">
        <v>1338</v>
      </c>
      <c r="I1183" s="333" t="s">
        <v>34</v>
      </c>
      <c r="J1183" s="333" t="s">
        <v>608</v>
      </c>
      <c r="K1183" s="334" t="s">
        <v>48</v>
      </c>
      <c r="L1183" s="335" t="s">
        <v>1418</v>
      </c>
      <c r="M1183" s="335" t="s">
        <v>1415</v>
      </c>
      <c r="N1183" s="334">
        <v>496286</v>
      </c>
      <c r="O1183" s="334" t="s">
        <v>1324</v>
      </c>
      <c r="P1183" s="338">
        <v>43491</v>
      </c>
      <c r="Q1183" s="339">
        <v>174.43257568000001</v>
      </c>
      <c r="R1183" s="339">
        <v>157.89757075258962</v>
      </c>
      <c r="S1183" s="334">
        <v>62</v>
      </c>
      <c r="T1183" s="336">
        <v>0.23572299022119259</v>
      </c>
      <c r="U1183" s="647">
        <v>2.3053789635803486</v>
      </c>
      <c r="V1183" s="336">
        <v>0.15434243937786296</v>
      </c>
      <c r="W1183" s="647">
        <v>1.3282318029912272</v>
      </c>
      <c r="X1183" s="336">
        <v>0.27698819227631444</v>
      </c>
      <c r="Y1183" s="647">
        <v>1.797058994256117</v>
      </c>
      <c r="Z1183" s="336">
        <v>0.36906564107840101</v>
      </c>
      <c r="AA1183" s="647">
        <v>1.9340353065349065</v>
      </c>
      <c r="AB1183" s="336">
        <v>0.21584722938436407</v>
      </c>
      <c r="AC1183" s="340">
        <v>0.17670370891294576</v>
      </c>
      <c r="AD1183" s="813">
        <v>9285146000103</v>
      </c>
      <c r="AE1183" s="337" t="s">
        <v>1808</v>
      </c>
      <c r="AF1183" s="787" t="s">
        <v>1755</v>
      </c>
      <c r="AG1183" s="341" t="s">
        <v>1436</v>
      </c>
      <c r="AH1183" s="341" t="s">
        <v>1737</v>
      </c>
      <c r="AI1183" s="341">
        <v>10000</v>
      </c>
      <c r="AJ1183" s="341">
        <v>10000</v>
      </c>
      <c r="AK1183" s="341">
        <v>10000</v>
      </c>
      <c r="AL1183" s="336">
        <v>0</v>
      </c>
      <c r="AM1183" s="336">
        <v>0</v>
      </c>
      <c r="AN1183" s="647" t="s">
        <v>34</v>
      </c>
      <c r="AO1183" s="334" t="s">
        <v>1324</v>
      </c>
      <c r="AP1183" s="337" t="s">
        <v>1739</v>
      </c>
      <c r="AQ1183" s="343" t="s">
        <v>659</v>
      </c>
      <c r="AR1183" s="336">
        <v>0</v>
      </c>
      <c r="AS1183" s="336">
        <v>0</v>
      </c>
      <c r="AT1183" s="336" t="s">
        <v>1418</v>
      </c>
      <c r="AX1183" s="192"/>
      <c r="AY1183" s="178"/>
      <c r="AZ1183" s="178"/>
      <c r="BA1183" s="178"/>
      <c r="BB1183" s="794"/>
      <c r="BC1183" s="178"/>
      <c r="BD1183" s="178"/>
      <c r="BE1183" s="178"/>
      <c r="BF1183" s="178"/>
      <c r="BG1183" s="794"/>
      <c r="BH1183" s="180"/>
      <c r="BI1183" s="193"/>
      <c r="BJ1183" s="193"/>
      <c r="BK1183" s="193"/>
      <c r="BL1183" s="180"/>
      <c r="BM1183" s="180"/>
      <c r="BN1183" s="180"/>
      <c r="BO1183" s="180"/>
      <c r="BP1183" s="180"/>
      <c r="BQ1183" s="180"/>
      <c r="BR1183" s="180"/>
      <c r="BS1183" s="180"/>
      <c r="BT1183" s="181"/>
      <c r="BU1183" s="182"/>
      <c r="BV1183" s="183"/>
      <c r="BW1183" s="179"/>
    </row>
    <row r="1184" spans="2:75" customFormat="1" ht="18.75">
      <c r="B1184" s="330" t="s">
        <v>1702</v>
      </c>
      <c r="C1184" s="331">
        <v>9285146000103</v>
      </c>
      <c r="D1184" s="332" t="s">
        <v>14</v>
      </c>
      <c r="E1184" s="332" t="s">
        <v>614</v>
      </c>
      <c r="F1184" s="332" t="s">
        <v>1418</v>
      </c>
      <c r="G1184" s="333" t="s">
        <v>1418</v>
      </c>
      <c r="H1184" s="333" t="s">
        <v>1338</v>
      </c>
      <c r="I1184" s="333" t="s">
        <v>34</v>
      </c>
      <c r="J1184" s="333" t="s">
        <v>608</v>
      </c>
      <c r="K1184" s="334" t="s">
        <v>48</v>
      </c>
      <c r="L1184" s="335" t="s">
        <v>1418</v>
      </c>
      <c r="M1184" s="335" t="s">
        <v>1418</v>
      </c>
      <c r="N1184" s="334">
        <v>206891</v>
      </c>
      <c r="O1184" s="334" t="s">
        <v>1324</v>
      </c>
      <c r="P1184" s="338">
        <v>39540</v>
      </c>
      <c r="Q1184" s="339">
        <v>1146.4883331000001</v>
      </c>
      <c r="R1184" s="339">
        <v>1049.1863687908365</v>
      </c>
      <c r="S1184" s="334">
        <v>62</v>
      </c>
      <c r="T1184" s="336">
        <v>0.23595985281711451</v>
      </c>
      <c r="U1184" s="647">
        <v>2.3076954879269347</v>
      </c>
      <c r="V1184" s="336">
        <v>0.15375952883311039</v>
      </c>
      <c r="W1184" s="647">
        <v>1.3232154230055269</v>
      </c>
      <c r="X1184" s="336">
        <v>0.27809632083925351</v>
      </c>
      <c r="Y1184" s="647">
        <v>1.8042483707578967</v>
      </c>
      <c r="Z1184" s="336">
        <v>0.37262464115802385</v>
      </c>
      <c r="AA1184" s="647">
        <v>1.9526857335696164</v>
      </c>
      <c r="AB1184" s="336">
        <v>0.21631204512512253</v>
      </c>
      <c r="AC1184" s="340">
        <v>0.17362923744871908</v>
      </c>
      <c r="AD1184" s="813">
        <v>9412648000140</v>
      </c>
      <c r="AE1184" s="337" t="s">
        <v>1807</v>
      </c>
      <c r="AF1184" s="787" t="s">
        <v>1755</v>
      </c>
      <c r="AG1184" s="341" t="s">
        <v>1436</v>
      </c>
      <c r="AH1184" s="341" t="s">
        <v>1737</v>
      </c>
      <c r="AI1184" s="341">
        <v>100000</v>
      </c>
      <c r="AJ1184" s="341">
        <v>5000</v>
      </c>
      <c r="AK1184" s="341">
        <v>100000</v>
      </c>
      <c r="AL1184" s="336">
        <v>1.8000000000000002E-2</v>
      </c>
      <c r="AM1184" s="336">
        <v>0.2</v>
      </c>
      <c r="AN1184" s="647" t="s">
        <v>2152</v>
      </c>
      <c r="AO1184" s="334" t="s">
        <v>1324</v>
      </c>
      <c r="AP1184" s="337" t="s">
        <v>1739</v>
      </c>
      <c r="AQ1184" s="343" t="s">
        <v>665</v>
      </c>
      <c r="AR1184" s="336">
        <v>0</v>
      </c>
      <c r="AS1184" s="336">
        <v>0</v>
      </c>
      <c r="AT1184" s="336" t="s">
        <v>1418</v>
      </c>
      <c r="AX1184" s="192"/>
      <c r="AY1184" s="178"/>
      <c r="AZ1184" s="178"/>
      <c r="BA1184" s="178"/>
      <c r="BB1184" s="794"/>
      <c r="BC1184" s="178"/>
      <c r="BD1184" s="178"/>
      <c r="BE1184" s="178"/>
      <c r="BF1184" s="178"/>
      <c r="BG1184" s="794"/>
      <c r="BH1184" s="180"/>
      <c r="BI1184" s="193"/>
      <c r="BJ1184" s="193"/>
      <c r="BK1184" s="193"/>
      <c r="BL1184" s="180"/>
      <c r="BM1184" s="180"/>
      <c r="BN1184" s="180"/>
      <c r="BO1184" s="180"/>
      <c r="BP1184" s="180"/>
      <c r="BQ1184" s="180"/>
      <c r="BR1184" s="180"/>
      <c r="BS1184" s="180"/>
      <c r="BT1184" s="181"/>
      <c r="BU1184" s="182"/>
      <c r="BV1184" s="183"/>
      <c r="BW1184" s="179"/>
    </row>
    <row r="1185" spans="2:75" customFormat="1" ht="18.75">
      <c r="B1185" s="330" t="s">
        <v>1703</v>
      </c>
      <c r="C1185" s="331">
        <v>9412822000154</v>
      </c>
      <c r="D1185" s="332" t="s">
        <v>14</v>
      </c>
      <c r="E1185" s="332" t="s">
        <v>607</v>
      </c>
      <c r="F1185" s="332" t="s">
        <v>1418</v>
      </c>
      <c r="G1185" s="333" t="s">
        <v>1418</v>
      </c>
      <c r="H1185" s="333" t="s">
        <v>34</v>
      </c>
      <c r="I1185" s="333" t="s">
        <v>34</v>
      </c>
      <c r="J1185" s="333" t="s">
        <v>608</v>
      </c>
      <c r="K1185" s="334" t="s">
        <v>48</v>
      </c>
      <c r="L1185" s="335" t="s">
        <v>1418</v>
      </c>
      <c r="M1185" s="335" t="s">
        <v>1418</v>
      </c>
      <c r="N1185" s="334">
        <v>206881</v>
      </c>
      <c r="O1185" s="334" t="s">
        <v>1321</v>
      </c>
      <c r="P1185" s="338">
        <v>39540</v>
      </c>
      <c r="Q1185" s="339">
        <v>301.05741610000001</v>
      </c>
      <c r="R1185" s="339">
        <v>258.52199161434277</v>
      </c>
      <c r="S1185" s="334">
        <v>62</v>
      </c>
      <c r="T1185" s="336">
        <v>8.3540352237253979E-2</v>
      </c>
      <c r="U1185" s="647">
        <v>0.81702752233516729</v>
      </c>
      <c r="V1185" s="336">
        <v>2.1197685578999703E-4</v>
      </c>
      <c r="W1185" s="647">
        <v>1.8242189412923191E-3</v>
      </c>
      <c r="X1185" s="336">
        <v>7.6993615694357143E-2</v>
      </c>
      <c r="Y1185" s="647">
        <v>0.49952334952176564</v>
      </c>
      <c r="Z1185" s="336">
        <v>7.2973270242142396E-2</v>
      </c>
      <c r="AA1185" s="647">
        <v>0.38240590662742141</v>
      </c>
      <c r="AB1185" s="336">
        <v>0.24233050794616706</v>
      </c>
      <c r="AC1185" s="340">
        <v>-0.47864157721750472</v>
      </c>
      <c r="AD1185" s="813">
        <v>9288254000121</v>
      </c>
      <c r="AE1185" s="337" t="s">
        <v>1807</v>
      </c>
      <c r="AF1185" s="787" t="s">
        <v>1755</v>
      </c>
      <c r="AG1185" s="341" t="s">
        <v>1436</v>
      </c>
      <c r="AH1185" s="341" t="s">
        <v>1742</v>
      </c>
      <c r="AI1185" s="341">
        <v>100000</v>
      </c>
      <c r="AJ1185" s="341">
        <v>5000</v>
      </c>
      <c r="AK1185" s="341">
        <v>100000</v>
      </c>
      <c r="AL1185" s="336">
        <v>2.7999999999999997E-2</v>
      </c>
      <c r="AM1185" s="336">
        <v>0</v>
      </c>
      <c r="AN1185" s="647" t="s">
        <v>2152</v>
      </c>
      <c r="AO1185" s="334" t="s">
        <v>1324</v>
      </c>
      <c r="AP1185" s="337" t="s">
        <v>1739</v>
      </c>
      <c r="AQ1185" s="343" t="s">
        <v>659</v>
      </c>
      <c r="AR1185" s="336">
        <v>0</v>
      </c>
      <c r="AS1185" s="336">
        <v>0</v>
      </c>
      <c r="AT1185" s="336" t="s">
        <v>1418</v>
      </c>
      <c r="AX1185" s="192"/>
      <c r="AY1185" s="178"/>
      <c r="AZ1185" s="178"/>
      <c r="BA1185" s="178"/>
      <c r="BB1185" s="794"/>
      <c r="BC1185" s="178"/>
      <c r="BD1185" s="178"/>
      <c r="BE1185" s="178"/>
      <c r="BF1185" s="178"/>
      <c r="BG1185" s="794"/>
      <c r="BH1185" s="180"/>
      <c r="BI1185" s="193"/>
      <c r="BJ1185" s="193"/>
      <c r="BK1185" s="193"/>
      <c r="BL1185" s="180"/>
      <c r="BM1185" s="180"/>
      <c r="BN1185" s="180"/>
      <c r="BO1185" s="180"/>
      <c r="BP1185" s="180"/>
      <c r="BQ1185" s="180"/>
      <c r="BR1185" s="180"/>
      <c r="BS1185" s="180"/>
      <c r="BT1185" s="181"/>
      <c r="BU1185" s="182"/>
      <c r="BV1185" s="183"/>
      <c r="BW1185" s="179"/>
    </row>
    <row r="1186" spans="2:75" customFormat="1" ht="18.75">
      <c r="B1186" s="330" t="s">
        <v>1213</v>
      </c>
      <c r="C1186" s="331">
        <v>41269079000138</v>
      </c>
      <c r="D1186" s="332" t="s">
        <v>14</v>
      </c>
      <c r="E1186" s="332" t="s">
        <v>607</v>
      </c>
      <c r="F1186" s="332" t="s">
        <v>1418</v>
      </c>
      <c r="G1186" s="333" t="s">
        <v>1418</v>
      </c>
      <c r="H1186" s="333" t="s">
        <v>34</v>
      </c>
      <c r="I1186" s="333" t="s">
        <v>34</v>
      </c>
      <c r="J1186" s="333" t="s">
        <v>690</v>
      </c>
      <c r="K1186" s="334" t="s">
        <v>1418</v>
      </c>
      <c r="L1186" s="335" t="s">
        <v>1418</v>
      </c>
      <c r="M1186" s="335" t="s">
        <v>1415</v>
      </c>
      <c r="N1186" s="334">
        <v>624926</v>
      </c>
      <c r="O1186" s="334" t="s">
        <v>1321</v>
      </c>
      <c r="P1186" s="338">
        <v>44232</v>
      </c>
      <c r="Q1186" s="339">
        <v>12.886077240000001</v>
      </c>
      <c r="R1186" s="339">
        <v>14.465744500794969</v>
      </c>
      <c r="S1186" s="334">
        <v>62</v>
      </c>
      <c r="T1186" s="336">
        <v>-0.34599735510992646</v>
      </c>
      <c r="U1186" s="647">
        <v>-3.3838660504704188</v>
      </c>
      <c r="V1186" s="336">
        <v>-0.40575868159413708</v>
      </c>
      <c r="W1186" s="647">
        <v>-3.4918560792840712</v>
      </c>
      <c r="X1186" s="336"/>
      <c r="Y1186" s="647"/>
      <c r="Z1186" s="336"/>
      <c r="AA1186" s="647"/>
      <c r="AB1186" s="336">
        <v>0.35486957641938666</v>
      </c>
      <c r="AC1186" s="340">
        <v>-1.4708505593738035</v>
      </c>
      <c r="AD1186" s="813">
        <v>0</v>
      </c>
      <c r="AE1186" s="337" t="s">
        <v>1930</v>
      </c>
      <c r="AF1186" s="787" t="s">
        <v>1752</v>
      </c>
      <c r="AG1186" s="341" t="s">
        <v>741</v>
      </c>
      <c r="AH1186" s="341" t="s">
        <v>1737</v>
      </c>
      <c r="AI1186" s="341">
        <v>50000</v>
      </c>
      <c r="AJ1186" s="341">
        <v>10000</v>
      </c>
      <c r="AK1186" s="341">
        <v>50000</v>
      </c>
      <c r="AL1186" s="336">
        <v>0</v>
      </c>
      <c r="AM1186" s="336">
        <v>0</v>
      </c>
      <c r="AN1186" s="647" t="s">
        <v>2147</v>
      </c>
      <c r="AO1186" s="334" t="s">
        <v>1324</v>
      </c>
      <c r="AP1186" s="337" t="s">
        <v>1739</v>
      </c>
      <c r="AQ1186" s="343" t="s">
        <v>659</v>
      </c>
      <c r="AR1186" s="336">
        <v>3.4995E-3</v>
      </c>
      <c r="AS1186" s="336">
        <v>3.4995E-3</v>
      </c>
      <c r="AT1186" s="336" t="s">
        <v>1418</v>
      </c>
      <c r="AX1186" s="192"/>
      <c r="AY1186" s="178"/>
      <c r="AZ1186" s="178"/>
      <c r="BA1186" s="178"/>
      <c r="BB1186" s="794"/>
      <c r="BC1186" s="178"/>
      <c r="BD1186" s="178"/>
      <c r="BE1186" s="178"/>
      <c r="BF1186" s="178"/>
      <c r="BG1186" s="794"/>
      <c r="BH1186" s="180"/>
      <c r="BI1186" s="193"/>
      <c r="BJ1186" s="193"/>
      <c r="BK1186" s="193"/>
      <c r="BL1186" s="180"/>
      <c r="BM1186" s="180"/>
      <c r="BN1186" s="180"/>
      <c r="BO1186" s="180"/>
      <c r="BP1186" s="180"/>
      <c r="BQ1186" s="180"/>
      <c r="BR1186" s="180"/>
      <c r="BS1186" s="180"/>
      <c r="BT1186" s="181"/>
      <c r="BU1186" s="182"/>
      <c r="BV1186" s="183"/>
      <c r="BW1186" s="179"/>
    </row>
    <row r="1187" spans="2:75" customFormat="1" ht="18.75">
      <c r="B1187" s="330" t="s">
        <v>401</v>
      </c>
      <c r="C1187" s="331">
        <v>35088081000108</v>
      </c>
      <c r="D1187" s="332" t="s">
        <v>14</v>
      </c>
      <c r="E1187" s="332" t="s">
        <v>614</v>
      </c>
      <c r="F1187" s="332" t="s">
        <v>1418</v>
      </c>
      <c r="G1187" s="333" t="s">
        <v>1418</v>
      </c>
      <c r="H1187" s="333" t="s">
        <v>1338</v>
      </c>
      <c r="I1187" s="333" t="s">
        <v>34</v>
      </c>
      <c r="J1187" s="333" t="s">
        <v>608</v>
      </c>
      <c r="K1187" s="334" t="s">
        <v>48</v>
      </c>
      <c r="L1187" s="335" t="s">
        <v>1418</v>
      </c>
      <c r="M1187" s="335" t="s">
        <v>34</v>
      </c>
      <c r="N1187" s="334">
        <v>516538</v>
      </c>
      <c r="O1187" s="334" t="s">
        <v>1321</v>
      </c>
      <c r="P1187" s="338">
        <v>43796</v>
      </c>
      <c r="Q1187" s="339">
        <v>50.148401579999998</v>
      </c>
      <c r="R1187" s="339">
        <v>58.344827404023917</v>
      </c>
      <c r="S1187" s="334">
        <v>62</v>
      </c>
      <c r="T1187" s="336">
        <v>0.23497557230766963</v>
      </c>
      <c r="U1187" s="647">
        <v>2.2980691906421127</v>
      </c>
      <c r="V1187" s="336">
        <v>0.10999595933834438</v>
      </c>
      <c r="W1187" s="647">
        <v>0.94659726762536667</v>
      </c>
      <c r="X1187" s="336">
        <v>9.7524922631566424E-2</v>
      </c>
      <c r="Y1187" s="647">
        <v>0.63272747455009437</v>
      </c>
      <c r="Z1187" s="336"/>
      <c r="AA1187" s="647"/>
      <c r="AB1187" s="336">
        <v>0.24864171349038464</v>
      </c>
      <c r="AC1187" s="340">
        <v>-2.4957493904006776E-2</v>
      </c>
      <c r="AD1187" s="813">
        <v>34429833000194</v>
      </c>
      <c r="AE1187" s="337" t="s">
        <v>1808</v>
      </c>
      <c r="AF1187" s="787" t="s">
        <v>1755</v>
      </c>
      <c r="AG1187" s="341" t="s">
        <v>1436</v>
      </c>
      <c r="AH1187" s="341" t="s">
        <v>1737</v>
      </c>
      <c r="AI1187" s="341">
        <v>100</v>
      </c>
      <c r="AJ1187" s="341">
        <v>100</v>
      </c>
      <c r="AK1187" s="341">
        <v>100</v>
      </c>
      <c r="AL1187" s="336">
        <v>0</v>
      </c>
      <c r="AM1187" s="336">
        <v>0</v>
      </c>
      <c r="AN1187" s="647" t="s">
        <v>34</v>
      </c>
      <c r="AO1187" s="334" t="s">
        <v>1324</v>
      </c>
      <c r="AP1187" s="337" t="s">
        <v>1739</v>
      </c>
      <c r="AQ1187" s="343" t="s">
        <v>659</v>
      </c>
      <c r="AR1187" s="336">
        <v>4.0000000000000001E-3</v>
      </c>
      <c r="AS1187" s="336">
        <v>4.0000000000000001E-3</v>
      </c>
      <c r="AT1187" s="336" t="s">
        <v>1418</v>
      </c>
      <c r="AX1187" s="192"/>
      <c r="AY1187" s="178"/>
      <c r="AZ1187" s="178"/>
      <c r="BA1187" s="178"/>
      <c r="BB1187" s="794"/>
      <c r="BC1187" s="178"/>
      <c r="BD1187" s="178"/>
      <c r="BE1187" s="178"/>
      <c r="BF1187" s="178"/>
      <c r="BG1187" s="794"/>
      <c r="BH1187" s="180"/>
      <c r="BI1187" s="193"/>
      <c r="BJ1187" s="193"/>
      <c r="BK1187" s="193"/>
      <c r="BL1187" s="180"/>
      <c r="BM1187" s="180"/>
      <c r="BN1187" s="180"/>
      <c r="BO1187" s="180"/>
      <c r="BP1187" s="180"/>
      <c r="BQ1187" s="180"/>
      <c r="BR1187" s="180"/>
      <c r="BS1187" s="180"/>
      <c r="BT1187" s="181"/>
      <c r="BU1187" s="182"/>
      <c r="BV1187" s="183"/>
      <c r="BW1187" s="179"/>
    </row>
    <row r="1188" spans="2:75" customFormat="1" ht="18.75">
      <c r="B1188" s="330" t="s">
        <v>402</v>
      </c>
      <c r="C1188" s="331">
        <v>34429833000194</v>
      </c>
      <c r="D1188" s="332" t="s">
        <v>14</v>
      </c>
      <c r="E1188" s="332" t="s">
        <v>614</v>
      </c>
      <c r="F1188" s="332" t="s">
        <v>1418</v>
      </c>
      <c r="G1188" s="333" t="s">
        <v>1418</v>
      </c>
      <c r="H1188" s="333" t="s">
        <v>1338</v>
      </c>
      <c r="I1188" s="333" t="s">
        <v>34</v>
      </c>
      <c r="J1188" s="333" t="s">
        <v>608</v>
      </c>
      <c r="K1188" s="334" t="s">
        <v>48</v>
      </c>
      <c r="L1188" s="335" t="s">
        <v>1418</v>
      </c>
      <c r="M1188" s="335" t="s">
        <v>34</v>
      </c>
      <c r="N1188" s="334">
        <v>515434</v>
      </c>
      <c r="O1188" s="334" t="s">
        <v>1321</v>
      </c>
      <c r="P1188" s="338">
        <v>43701</v>
      </c>
      <c r="Q1188" s="339">
        <v>220.10564128999999</v>
      </c>
      <c r="R1188" s="339">
        <v>263.0274875192431</v>
      </c>
      <c r="S1188" s="334">
        <v>62</v>
      </c>
      <c r="T1188" s="336">
        <v>0.2372897473968627</v>
      </c>
      <c r="U1188" s="647">
        <v>2.3207019027236164</v>
      </c>
      <c r="V1188" s="336">
        <v>0.10895785769702004</v>
      </c>
      <c r="W1188" s="647">
        <v>0.93766362876166642</v>
      </c>
      <c r="X1188" s="336">
        <v>9.8118452437371051E-2</v>
      </c>
      <c r="Y1188" s="647">
        <v>0.63657820936703657</v>
      </c>
      <c r="Z1188" s="336">
        <v>3.6187909999997769E-2</v>
      </c>
      <c r="AA1188" s="647">
        <v>0.18963752736558731</v>
      </c>
      <c r="AB1188" s="336">
        <v>0.25175727511743534</v>
      </c>
      <c r="AC1188" s="340">
        <v>-2.8772061052311428E-2</v>
      </c>
      <c r="AD1188" s="813">
        <v>31493903000185</v>
      </c>
      <c r="AE1188" s="337" t="s">
        <v>1980</v>
      </c>
      <c r="AF1188" s="787" t="s">
        <v>1755</v>
      </c>
      <c r="AG1188" s="341" t="s">
        <v>1436</v>
      </c>
      <c r="AH1188" s="341" t="s">
        <v>1737</v>
      </c>
      <c r="AI1188" s="341">
        <v>30000</v>
      </c>
      <c r="AJ1188" s="341">
        <v>0</v>
      </c>
      <c r="AK1188" s="341">
        <v>30000</v>
      </c>
      <c r="AL1188" s="336">
        <v>1.9299999999999998E-2</v>
      </c>
      <c r="AM1188" s="336">
        <v>0.2</v>
      </c>
      <c r="AN1188" s="647" t="s">
        <v>34</v>
      </c>
      <c r="AO1188" s="334" t="s">
        <v>1324</v>
      </c>
      <c r="AP1188" s="337" t="s">
        <v>1739</v>
      </c>
      <c r="AQ1188" s="343" t="s">
        <v>659</v>
      </c>
      <c r="AR1188" s="336">
        <v>4.0000000000000001E-3</v>
      </c>
      <c r="AS1188" s="336">
        <v>4.0000000000000001E-3</v>
      </c>
      <c r="AT1188" s="336" t="s">
        <v>1418</v>
      </c>
      <c r="AX1188" s="192"/>
      <c r="AY1188" s="178"/>
      <c r="AZ1188" s="178"/>
      <c r="BA1188" s="178"/>
      <c r="BB1188" s="794"/>
      <c r="BC1188" s="178"/>
      <c r="BD1188" s="178"/>
      <c r="BE1188" s="178"/>
      <c r="BF1188" s="178"/>
      <c r="BG1188" s="794"/>
      <c r="BH1188" s="180"/>
      <c r="BI1188" s="193"/>
      <c r="BJ1188" s="193"/>
      <c r="BK1188" s="193"/>
      <c r="BL1188" s="180"/>
      <c r="BM1188" s="180"/>
      <c r="BN1188" s="180"/>
      <c r="BO1188" s="180"/>
      <c r="BP1188" s="180"/>
      <c r="BQ1188" s="180"/>
      <c r="BR1188" s="180"/>
      <c r="BS1188" s="180"/>
      <c r="BT1188" s="181"/>
      <c r="BU1188" s="182"/>
      <c r="BV1188" s="183"/>
      <c r="BW1188" s="179"/>
    </row>
    <row r="1189" spans="2:75" customFormat="1" ht="18.75">
      <c r="B1189" s="330" t="s">
        <v>596</v>
      </c>
      <c r="C1189" s="331">
        <v>35957054000124</v>
      </c>
      <c r="D1189" s="332" t="s">
        <v>14</v>
      </c>
      <c r="E1189" s="332" t="s">
        <v>607</v>
      </c>
      <c r="F1189" s="332" t="s">
        <v>1418</v>
      </c>
      <c r="G1189" s="333" t="s">
        <v>1418</v>
      </c>
      <c r="H1189" s="333" t="s">
        <v>34</v>
      </c>
      <c r="I1189" s="333" t="s">
        <v>34</v>
      </c>
      <c r="J1189" s="333" t="s">
        <v>608</v>
      </c>
      <c r="K1189" s="334" t="s">
        <v>48</v>
      </c>
      <c r="L1189" s="335" t="s">
        <v>1418</v>
      </c>
      <c r="M1189" s="335" t="s">
        <v>34</v>
      </c>
      <c r="N1189" s="334">
        <v>538264</v>
      </c>
      <c r="O1189" s="334" t="s">
        <v>1321</v>
      </c>
      <c r="P1189" s="338">
        <v>43939</v>
      </c>
      <c r="Q1189" s="339">
        <v>9.5515437399999996</v>
      </c>
      <c r="R1189" s="339">
        <v>12.090093812509963</v>
      </c>
      <c r="S1189" s="334">
        <v>62</v>
      </c>
      <c r="T1189" s="336">
        <v>0.21500802195933866</v>
      </c>
      <c r="U1189" s="647">
        <v>2.1027858604752994</v>
      </c>
      <c r="V1189" s="336">
        <v>9.2366656012374593E-2</v>
      </c>
      <c r="W1189" s="647">
        <v>0.79488396416509643</v>
      </c>
      <c r="X1189" s="336">
        <v>5.5624310321815917E-2</v>
      </c>
      <c r="Y1189" s="647">
        <v>0.36088241286255135</v>
      </c>
      <c r="Z1189" s="336"/>
      <c r="AA1189" s="647"/>
      <c r="AB1189" s="336">
        <v>0.26119061976152486</v>
      </c>
      <c r="AC1189" s="340">
        <v>-9.1254339058767717E-2</v>
      </c>
      <c r="AD1189" s="813">
        <v>35957175000176</v>
      </c>
      <c r="AE1189" s="337" t="s">
        <v>1980</v>
      </c>
      <c r="AF1189" s="787" t="s">
        <v>1755</v>
      </c>
      <c r="AG1189" s="341" t="s">
        <v>1436</v>
      </c>
      <c r="AH1189" s="341" t="s">
        <v>1737</v>
      </c>
      <c r="AI1189" s="341">
        <v>30000</v>
      </c>
      <c r="AJ1189" s="341">
        <v>0</v>
      </c>
      <c r="AK1189" s="341">
        <v>30000</v>
      </c>
      <c r="AL1189" s="336">
        <v>1.9299999999999998E-2</v>
      </c>
      <c r="AM1189" s="336">
        <v>0.2</v>
      </c>
      <c r="AN1189" s="647" t="s">
        <v>34</v>
      </c>
      <c r="AO1189" s="334" t="s">
        <v>1324</v>
      </c>
      <c r="AP1189" s="337" t="s">
        <v>1739</v>
      </c>
      <c r="AQ1189" s="343" t="s">
        <v>659</v>
      </c>
      <c r="AR1189" s="336">
        <v>4.0000000000000001E-3</v>
      </c>
      <c r="AS1189" s="336">
        <v>4.0000000000000001E-3</v>
      </c>
      <c r="AT1189" s="336" t="s">
        <v>1418</v>
      </c>
      <c r="AX1189" s="192"/>
      <c r="AY1189" s="178"/>
      <c r="AZ1189" s="178"/>
      <c r="BA1189" s="178"/>
      <c r="BB1189" s="794"/>
      <c r="BC1189" s="178"/>
      <c r="BD1189" s="178"/>
      <c r="BE1189" s="178"/>
      <c r="BF1189" s="178"/>
      <c r="BG1189" s="794"/>
      <c r="BH1189" s="180"/>
      <c r="BI1189" s="193"/>
      <c r="BJ1189" s="193"/>
      <c r="BK1189" s="193"/>
      <c r="BL1189" s="180"/>
      <c r="BM1189" s="180"/>
      <c r="BN1189" s="180"/>
      <c r="BO1189" s="180"/>
      <c r="BP1189" s="180"/>
      <c r="BQ1189" s="180"/>
      <c r="BR1189" s="180"/>
      <c r="BS1189" s="180"/>
      <c r="BT1189" s="181"/>
      <c r="BU1189" s="182"/>
      <c r="BV1189" s="183"/>
      <c r="BW1189" s="179"/>
    </row>
    <row r="1190" spans="2:75" customFormat="1" ht="18.75">
      <c r="B1190" s="330" t="s">
        <v>1718</v>
      </c>
      <c r="C1190" s="331">
        <v>44515852000197</v>
      </c>
      <c r="D1190" s="332" t="s">
        <v>14</v>
      </c>
      <c r="E1190" s="332" t="s">
        <v>607</v>
      </c>
      <c r="F1190" s="332" t="s">
        <v>1418</v>
      </c>
      <c r="G1190" s="333" t="s">
        <v>1418</v>
      </c>
      <c r="H1190" s="333" t="s">
        <v>34</v>
      </c>
      <c r="I1190" s="333" t="s">
        <v>1418</v>
      </c>
      <c r="J1190" s="333" t="s">
        <v>611</v>
      </c>
      <c r="K1190" s="334" t="s">
        <v>48</v>
      </c>
      <c r="L1190" s="335" t="s">
        <v>1418</v>
      </c>
      <c r="M1190" s="335" t="s">
        <v>1418</v>
      </c>
      <c r="N1190" s="334">
        <v>636932</v>
      </c>
      <c r="O1190" s="334" t="s">
        <v>1321</v>
      </c>
      <c r="P1190" s="338">
        <v>44569</v>
      </c>
      <c r="Q1190" s="339">
        <v>13.474153299999999</v>
      </c>
      <c r="R1190" s="339">
        <v>14.311245871353382</v>
      </c>
      <c r="S1190" s="334">
        <v>62</v>
      </c>
      <c r="T1190" s="336"/>
      <c r="U1190" s="647"/>
      <c r="V1190" s="336"/>
      <c r="W1190" s="647"/>
      <c r="X1190" s="336"/>
      <c r="Y1190" s="647"/>
      <c r="Z1190" s="336"/>
      <c r="AA1190" s="647"/>
      <c r="AB1190" s="336">
        <v>0.2521563863029192</v>
      </c>
      <c r="AC1190" s="340"/>
      <c r="AD1190" s="813">
        <v>0</v>
      </c>
      <c r="AE1190" s="337" t="s">
        <v>2009</v>
      </c>
      <c r="AF1190" s="787" t="s">
        <v>1755</v>
      </c>
      <c r="AG1190" s="341" t="s">
        <v>1436</v>
      </c>
      <c r="AH1190" s="341" t="s">
        <v>1742</v>
      </c>
      <c r="AI1190" s="341">
        <v>1000</v>
      </c>
      <c r="AJ1190" s="341">
        <v>100</v>
      </c>
      <c r="AK1190" s="341">
        <v>100</v>
      </c>
      <c r="AL1190" s="336">
        <v>0</v>
      </c>
      <c r="AM1190" s="336">
        <v>0</v>
      </c>
      <c r="AN1190" s="647" t="s">
        <v>2152</v>
      </c>
      <c r="AO1190" s="334" t="s">
        <v>1324</v>
      </c>
      <c r="AP1190" s="337" t="s">
        <v>1739</v>
      </c>
      <c r="AQ1190" s="343" t="s">
        <v>659</v>
      </c>
      <c r="AR1190" s="336">
        <v>4.9994999999999996E-3</v>
      </c>
      <c r="AS1190" s="336">
        <v>4.9994999999999996E-3</v>
      </c>
      <c r="AT1190" s="336" t="s">
        <v>1418</v>
      </c>
      <c r="AX1190" s="192"/>
      <c r="AY1190" s="178"/>
      <c r="AZ1190" s="178"/>
      <c r="BA1190" s="178"/>
      <c r="BB1190" s="794"/>
      <c r="BC1190" s="178"/>
      <c r="BD1190" s="178"/>
      <c r="BE1190" s="178"/>
      <c r="BF1190" s="178"/>
      <c r="BG1190" s="794"/>
      <c r="BH1190" s="180"/>
      <c r="BI1190" s="193"/>
      <c r="BJ1190" s="193"/>
      <c r="BK1190" s="193"/>
      <c r="BL1190" s="180"/>
      <c r="BM1190" s="180"/>
      <c r="BN1190" s="180"/>
      <c r="BO1190" s="180"/>
      <c r="BP1190" s="180"/>
      <c r="BQ1190" s="180"/>
      <c r="BR1190" s="180"/>
      <c r="BS1190" s="180"/>
      <c r="BT1190" s="181"/>
      <c r="BU1190" s="182"/>
      <c r="BV1190" s="183"/>
      <c r="BW1190" s="179"/>
    </row>
    <row r="1191" spans="2:75" customFormat="1" ht="18.75">
      <c r="B1191" s="330" t="s">
        <v>1268</v>
      </c>
      <c r="C1191" s="331">
        <v>34218763000125</v>
      </c>
      <c r="D1191" s="332" t="s">
        <v>14</v>
      </c>
      <c r="E1191" s="332" t="s">
        <v>607</v>
      </c>
      <c r="F1191" s="332" t="s">
        <v>1418</v>
      </c>
      <c r="G1191" s="333" t="s">
        <v>1418</v>
      </c>
      <c r="H1191" s="333" t="s">
        <v>34</v>
      </c>
      <c r="I1191" s="333" t="s">
        <v>34</v>
      </c>
      <c r="J1191" s="333" t="s">
        <v>608</v>
      </c>
      <c r="K1191" s="334" t="s">
        <v>48</v>
      </c>
      <c r="L1191" s="335" t="s">
        <v>1418</v>
      </c>
      <c r="M1191" s="335" t="s">
        <v>34</v>
      </c>
      <c r="N1191" s="334">
        <v>519979</v>
      </c>
      <c r="O1191" s="334" t="s">
        <v>1321</v>
      </c>
      <c r="P1191" s="338">
        <v>43645</v>
      </c>
      <c r="Q1191" s="339">
        <v>184.05185535000001</v>
      </c>
      <c r="R1191" s="339">
        <v>183.6557800612751</v>
      </c>
      <c r="S1191" s="334">
        <v>62</v>
      </c>
      <c r="T1191" s="336">
        <v>4.9626715675957112E-2</v>
      </c>
      <c r="U1191" s="647">
        <v>0.4853509886480678</v>
      </c>
      <c r="V1191" s="336">
        <v>5.2358243972823404E-2</v>
      </c>
      <c r="W1191" s="647">
        <v>0.450581739369945</v>
      </c>
      <c r="X1191" s="336">
        <v>5.6114722941871031E-2</v>
      </c>
      <c r="Y1191" s="647">
        <v>0.36406413841743562</v>
      </c>
      <c r="Z1191" s="336">
        <v>-0.23821541000000046</v>
      </c>
      <c r="AA1191" s="647">
        <v>-1.2483335272134388</v>
      </c>
      <c r="AB1191" s="336">
        <v>0.26920495501905622</v>
      </c>
      <c r="AC1191" s="340">
        <v>-0.23715458509937079</v>
      </c>
      <c r="AD1191" s="813">
        <v>0</v>
      </c>
      <c r="AE1191" s="337" t="s">
        <v>2009</v>
      </c>
      <c r="AF1191" s="787" t="s">
        <v>1755</v>
      </c>
      <c r="AG1191" s="341" t="s">
        <v>1436</v>
      </c>
      <c r="AH1191" s="341" t="s">
        <v>1742</v>
      </c>
      <c r="AI1191" s="341">
        <v>1000</v>
      </c>
      <c r="AJ1191" s="341">
        <v>100</v>
      </c>
      <c r="AK1191" s="341">
        <v>100</v>
      </c>
      <c r="AL1191" s="336">
        <v>1.3999999999999999E-2</v>
      </c>
      <c r="AM1191" s="336">
        <v>0.2</v>
      </c>
      <c r="AN1191" s="647" t="s">
        <v>2152</v>
      </c>
      <c r="AO1191" s="334" t="s">
        <v>1324</v>
      </c>
      <c r="AP1191" s="337" t="s">
        <v>1739</v>
      </c>
      <c r="AQ1191" s="343" t="s">
        <v>659</v>
      </c>
      <c r="AR1191" s="336">
        <v>4.6661999999999997E-3</v>
      </c>
      <c r="AS1191" s="336">
        <v>4.6661999999999997E-3</v>
      </c>
      <c r="AT1191" s="336" t="s">
        <v>1418</v>
      </c>
      <c r="AX1191" s="192"/>
      <c r="AY1191" s="178"/>
      <c r="AZ1191" s="178"/>
      <c r="BA1191" s="178"/>
      <c r="BB1191" s="794"/>
      <c r="BC1191" s="178"/>
      <c r="BD1191" s="178"/>
      <c r="BE1191" s="178"/>
      <c r="BF1191" s="178"/>
      <c r="BG1191" s="794"/>
      <c r="BH1191" s="180"/>
      <c r="BI1191" s="193"/>
      <c r="BJ1191" s="193"/>
      <c r="BK1191" s="193"/>
      <c r="BL1191" s="180"/>
      <c r="BM1191" s="180"/>
      <c r="BN1191" s="180"/>
      <c r="BO1191" s="180"/>
      <c r="BP1191" s="180"/>
      <c r="BQ1191" s="180"/>
      <c r="BR1191" s="180"/>
      <c r="BS1191" s="180"/>
      <c r="BT1191" s="181"/>
      <c r="BU1191" s="182"/>
      <c r="BV1191" s="183"/>
      <c r="BW1191" s="179"/>
    </row>
    <row r="1192" spans="2:75" customFormat="1" ht="18.75">
      <c r="B1192" s="330" t="s">
        <v>1494</v>
      </c>
      <c r="C1192" s="331">
        <v>34581178000195</v>
      </c>
      <c r="D1192" s="332" t="s">
        <v>14</v>
      </c>
      <c r="E1192" s="332" t="s">
        <v>607</v>
      </c>
      <c r="F1192" s="332" t="s">
        <v>1317</v>
      </c>
      <c r="G1192" s="333" t="s">
        <v>1418</v>
      </c>
      <c r="H1192" s="333" t="s">
        <v>34</v>
      </c>
      <c r="I1192" s="333" t="s">
        <v>34</v>
      </c>
      <c r="J1192" s="333" t="s">
        <v>608</v>
      </c>
      <c r="K1192" s="334" t="s">
        <v>48</v>
      </c>
      <c r="L1192" s="335" t="s">
        <v>1418</v>
      </c>
      <c r="M1192" s="335" t="s">
        <v>1418</v>
      </c>
      <c r="N1192" s="334">
        <v>507083</v>
      </c>
      <c r="O1192" s="334" t="s">
        <v>1321</v>
      </c>
      <c r="P1192" s="338">
        <v>43727</v>
      </c>
      <c r="Q1192" s="339">
        <v>504.54978834000002</v>
      </c>
      <c r="R1192" s="339">
        <v>532.24686547410352</v>
      </c>
      <c r="S1192" s="334">
        <v>62</v>
      </c>
      <c r="T1192" s="336">
        <v>2.5804432405904576E-2</v>
      </c>
      <c r="U1192" s="647">
        <v>0.2523682377348152</v>
      </c>
      <c r="V1192" s="336">
        <v>-6.6965547860354357E-2</v>
      </c>
      <c r="W1192" s="647">
        <v>-0.57628848378569242</v>
      </c>
      <c r="X1192" s="336">
        <v>-0.18298840851726694</v>
      </c>
      <c r="Y1192" s="647">
        <v>-1.1872021065884504</v>
      </c>
      <c r="Z1192" s="336">
        <v>0.22442152372887092</v>
      </c>
      <c r="AA1192" s="647">
        <v>1.1760486540273585</v>
      </c>
      <c r="AB1192" s="336">
        <v>0.26324039662129045</v>
      </c>
      <c r="AC1192" s="340">
        <v>-0.69581638532071177</v>
      </c>
      <c r="AD1192" s="813">
        <v>34172637000187</v>
      </c>
      <c r="AE1192" s="337" t="s">
        <v>1998</v>
      </c>
      <c r="AF1192" s="787" t="s">
        <v>1755</v>
      </c>
      <c r="AG1192" s="341" t="s">
        <v>1436</v>
      </c>
      <c r="AH1192" s="341" t="s">
        <v>1737</v>
      </c>
      <c r="AI1192" s="341">
        <v>200000</v>
      </c>
      <c r="AJ1192" s="341">
        <v>10000</v>
      </c>
      <c r="AK1192" s="341">
        <v>50000</v>
      </c>
      <c r="AL1192" s="336">
        <v>1.8500000000000003E-2</v>
      </c>
      <c r="AM1192" s="336">
        <v>0.2</v>
      </c>
      <c r="AN1192" s="647" t="s">
        <v>34</v>
      </c>
      <c r="AO1192" s="334" t="s">
        <v>1324</v>
      </c>
      <c r="AP1192" s="337" t="s">
        <v>1739</v>
      </c>
      <c r="AQ1192" s="343" t="s">
        <v>659</v>
      </c>
      <c r="AR1192" s="336">
        <v>0</v>
      </c>
      <c r="AS1192" s="336">
        <v>0</v>
      </c>
      <c r="AT1192" s="336" t="s">
        <v>1418</v>
      </c>
      <c r="AX1192" s="192"/>
      <c r="AY1192" s="178"/>
      <c r="AZ1192" s="178"/>
      <c r="BA1192" s="178"/>
      <c r="BB1192" s="794"/>
      <c r="BC1192" s="178"/>
      <c r="BD1192" s="178"/>
      <c r="BE1192" s="178"/>
      <c r="BF1192" s="178"/>
      <c r="BG1192" s="794"/>
      <c r="BH1192" s="180"/>
      <c r="BI1192" s="193"/>
      <c r="BJ1192" s="193"/>
      <c r="BK1192" s="193"/>
      <c r="BL1192" s="180"/>
      <c r="BM1192" s="180"/>
      <c r="BN1192" s="180"/>
      <c r="BO1192" s="180"/>
      <c r="BP1192" s="180"/>
      <c r="BQ1192" s="180"/>
      <c r="BR1192" s="180"/>
      <c r="BS1192" s="180"/>
      <c r="BT1192" s="181"/>
      <c r="BU1192" s="182"/>
      <c r="BV1192" s="183"/>
      <c r="BW1192" s="179"/>
    </row>
    <row r="1193" spans="2:75" customFormat="1" ht="18.75">
      <c r="B1193" s="330" t="s">
        <v>1495</v>
      </c>
      <c r="C1193" s="331">
        <v>38065123000183</v>
      </c>
      <c r="D1193" s="332" t="s">
        <v>14</v>
      </c>
      <c r="E1193" s="332" t="s">
        <v>607</v>
      </c>
      <c r="F1193" s="332" t="s">
        <v>1317</v>
      </c>
      <c r="G1193" s="333" t="s">
        <v>1418</v>
      </c>
      <c r="H1193" s="333" t="s">
        <v>34</v>
      </c>
      <c r="I1193" s="333" t="s">
        <v>34</v>
      </c>
      <c r="J1193" s="333" t="s">
        <v>608</v>
      </c>
      <c r="K1193" s="334" t="s">
        <v>48</v>
      </c>
      <c r="L1193" s="335" t="s">
        <v>1418</v>
      </c>
      <c r="M1193" s="335" t="s">
        <v>1418</v>
      </c>
      <c r="N1193" s="334">
        <v>555886</v>
      </c>
      <c r="O1193" s="334" t="s">
        <v>1321</v>
      </c>
      <c r="P1193" s="338">
        <v>44086</v>
      </c>
      <c r="Q1193" s="339">
        <v>126.32230041</v>
      </c>
      <c r="R1193" s="339">
        <v>108.25969874432006</v>
      </c>
      <c r="S1193" s="334">
        <v>62</v>
      </c>
      <c r="T1193" s="336">
        <v>1.2468156262838814E-2</v>
      </c>
      <c r="U1193" s="647">
        <v>0.12193899770238438</v>
      </c>
      <c r="V1193" s="336">
        <v>-7.2161040497650819E-2</v>
      </c>
      <c r="W1193" s="647">
        <v>-0.62099957284765328</v>
      </c>
      <c r="X1193" s="336">
        <v>-0.18186981128139112</v>
      </c>
      <c r="Y1193" s="647">
        <v>-1.1799448108634565</v>
      </c>
      <c r="Z1193" s="336"/>
      <c r="AA1193" s="647"/>
      <c r="AB1193" s="336">
        <v>0.25867138338104229</v>
      </c>
      <c r="AC1193" s="340">
        <v>-0.72819216189539326</v>
      </c>
      <c r="AD1193" s="813">
        <v>38173724000100</v>
      </c>
      <c r="AE1193" s="337" t="s">
        <v>1998</v>
      </c>
      <c r="AF1193" s="787" t="s">
        <v>1755</v>
      </c>
      <c r="AG1193" s="341" t="s">
        <v>1436</v>
      </c>
      <c r="AH1193" s="341" t="s">
        <v>1737</v>
      </c>
      <c r="AI1193" s="341">
        <v>200000</v>
      </c>
      <c r="AJ1193" s="341">
        <v>10000</v>
      </c>
      <c r="AK1193" s="341">
        <v>50000</v>
      </c>
      <c r="AL1193" s="336">
        <v>0.03</v>
      </c>
      <c r="AM1193" s="336">
        <v>0</v>
      </c>
      <c r="AN1193" s="647" t="s">
        <v>34</v>
      </c>
      <c r="AO1193" s="334" t="s">
        <v>1324</v>
      </c>
      <c r="AP1193" s="337" t="s">
        <v>1739</v>
      </c>
      <c r="AQ1193" s="343" t="s">
        <v>659</v>
      </c>
      <c r="AR1193" s="336">
        <v>0</v>
      </c>
      <c r="AS1193" s="336">
        <v>0</v>
      </c>
      <c r="AT1193" s="336" t="s">
        <v>1418</v>
      </c>
      <c r="AX1193" s="192"/>
      <c r="AY1193" s="178"/>
      <c r="AZ1193" s="178"/>
      <c r="BA1193" s="178"/>
      <c r="BB1193" s="794"/>
      <c r="BC1193" s="178"/>
      <c r="BD1193" s="178"/>
      <c r="BE1193" s="178"/>
      <c r="BF1193" s="178"/>
      <c r="BG1193" s="794"/>
      <c r="BH1193" s="180"/>
      <c r="BI1193" s="193"/>
      <c r="BJ1193" s="193"/>
      <c r="BK1193" s="193"/>
      <c r="BL1193" s="180"/>
      <c r="BM1193" s="180"/>
      <c r="BN1193" s="180"/>
      <c r="BO1193" s="180"/>
      <c r="BP1193" s="180"/>
      <c r="BQ1193" s="180"/>
      <c r="BR1193" s="180"/>
      <c r="BS1193" s="180"/>
      <c r="BT1193" s="181"/>
      <c r="BU1193" s="182"/>
      <c r="BV1193" s="183"/>
      <c r="BW1193" s="179"/>
    </row>
    <row r="1194" spans="2:75" customFormat="1" ht="18.75">
      <c r="B1194" s="330" t="s">
        <v>911</v>
      </c>
      <c r="C1194" s="331">
        <v>11977572000141</v>
      </c>
      <c r="D1194" s="332" t="s">
        <v>14</v>
      </c>
      <c r="E1194" s="332" t="s">
        <v>607</v>
      </c>
      <c r="F1194" s="332" t="s">
        <v>1317</v>
      </c>
      <c r="G1194" s="333" t="s">
        <v>1418</v>
      </c>
      <c r="H1194" s="333" t="s">
        <v>34</v>
      </c>
      <c r="I1194" s="333" t="s">
        <v>34</v>
      </c>
      <c r="J1194" s="333" t="s">
        <v>608</v>
      </c>
      <c r="K1194" s="334" t="s">
        <v>48</v>
      </c>
      <c r="L1194" s="335" t="s">
        <v>1418</v>
      </c>
      <c r="M1194" s="335" t="s">
        <v>34</v>
      </c>
      <c r="N1194" s="334">
        <v>264611</v>
      </c>
      <c r="O1194" s="334" t="s">
        <v>1324</v>
      </c>
      <c r="P1194" s="338">
        <v>40534</v>
      </c>
      <c r="Q1194" s="339">
        <v>22.715475000000001</v>
      </c>
      <c r="R1194" s="339">
        <v>38.303639459999999</v>
      </c>
      <c r="S1194" s="334">
        <v>62</v>
      </c>
      <c r="T1194" s="336">
        <v>-1.9252750271602226E-3</v>
      </c>
      <c r="U1194" s="647">
        <v>-1.8829256079591006E-2</v>
      </c>
      <c r="V1194" s="336">
        <v>-0.11792909973646992</v>
      </c>
      <c r="W1194" s="647">
        <v>-1.0148678574699908</v>
      </c>
      <c r="X1194" s="336">
        <v>-0.22524090857030088</v>
      </c>
      <c r="Y1194" s="647">
        <v>-1.4613301646334884</v>
      </c>
      <c r="Z1194" s="336">
        <v>-6.1529252554181069E-2</v>
      </c>
      <c r="AA1194" s="647">
        <v>-0.32243518111513941</v>
      </c>
      <c r="AB1194" s="336">
        <v>0.26475322583609334</v>
      </c>
      <c r="AC1194" s="340">
        <v>-0.88433495903268344</v>
      </c>
      <c r="AD1194" s="813">
        <v>38386961000159</v>
      </c>
      <c r="AE1194" s="337" t="s">
        <v>1846</v>
      </c>
      <c r="AF1194" s="787" t="s">
        <v>1736</v>
      </c>
      <c r="AG1194" s="341" t="s">
        <v>1437</v>
      </c>
      <c r="AH1194" s="341" t="s">
        <v>1737</v>
      </c>
      <c r="AI1194" s="341">
        <v>50000</v>
      </c>
      <c r="AJ1194" s="341">
        <v>5000</v>
      </c>
      <c r="AK1194" s="341">
        <v>5000</v>
      </c>
      <c r="AL1194" s="336">
        <v>2.2000000000000002E-2</v>
      </c>
      <c r="AM1194" s="336">
        <v>0.2</v>
      </c>
      <c r="AN1194" s="647" t="s">
        <v>2166</v>
      </c>
      <c r="AO1194" s="334" t="s">
        <v>1324</v>
      </c>
      <c r="AP1194" s="337" t="s">
        <v>1739</v>
      </c>
      <c r="AQ1194" s="343" t="s">
        <v>665</v>
      </c>
      <c r="AR1194" s="336">
        <v>5.3333333333333297E-3</v>
      </c>
      <c r="AS1194" s="336">
        <v>5.3333333333333297E-3</v>
      </c>
      <c r="AT1194" s="336" t="s">
        <v>1418</v>
      </c>
      <c r="AX1194" s="192"/>
      <c r="AY1194" s="178"/>
      <c r="AZ1194" s="178"/>
      <c r="BA1194" s="178"/>
      <c r="BB1194" s="794"/>
      <c r="BC1194" s="178"/>
      <c r="BD1194" s="178"/>
      <c r="BE1194" s="178"/>
      <c r="BF1194" s="178"/>
      <c r="BG1194" s="794"/>
      <c r="BH1194" s="180"/>
      <c r="BI1194" s="193"/>
      <c r="BJ1194" s="193"/>
      <c r="BK1194" s="193"/>
      <c r="BL1194" s="180"/>
      <c r="BM1194" s="180"/>
      <c r="BN1194" s="180"/>
      <c r="BO1194" s="180"/>
      <c r="BP1194" s="180"/>
      <c r="BQ1194" s="180"/>
      <c r="BR1194" s="180"/>
      <c r="BS1194" s="180"/>
      <c r="BT1194" s="181"/>
      <c r="BU1194" s="182"/>
      <c r="BV1194" s="183"/>
      <c r="BW1194" s="179"/>
    </row>
    <row r="1195" spans="2:75" customFormat="1" ht="18.75">
      <c r="B1195" s="330" t="s">
        <v>914</v>
      </c>
      <c r="C1195" s="331">
        <v>36352596000136</v>
      </c>
      <c r="D1195" s="332" t="s">
        <v>14</v>
      </c>
      <c r="E1195" s="332" t="s">
        <v>607</v>
      </c>
      <c r="F1195" s="332" t="s">
        <v>1317</v>
      </c>
      <c r="G1195" s="333" t="s">
        <v>1418</v>
      </c>
      <c r="H1195" s="333" t="s">
        <v>34</v>
      </c>
      <c r="I1195" s="333" t="s">
        <v>34</v>
      </c>
      <c r="J1195" s="333" t="s">
        <v>608</v>
      </c>
      <c r="K1195" s="334" t="s">
        <v>48</v>
      </c>
      <c r="L1195" s="335" t="s">
        <v>1418</v>
      </c>
      <c r="M1195" s="335" t="s">
        <v>1415</v>
      </c>
      <c r="N1195" s="334">
        <v>539082</v>
      </c>
      <c r="O1195" s="334" t="s">
        <v>1321</v>
      </c>
      <c r="P1195" s="338">
        <v>43950</v>
      </c>
      <c r="Q1195" s="339">
        <v>26.285148029999998</v>
      </c>
      <c r="R1195" s="339">
        <v>63.32845015345378</v>
      </c>
      <c r="S1195" s="334">
        <v>62</v>
      </c>
      <c r="T1195" s="336">
        <v>-0.30184392043863106</v>
      </c>
      <c r="U1195" s="647">
        <v>-2.9520439385690391</v>
      </c>
      <c r="V1195" s="336">
        <v>-0.40452345340433293</v>
      </c>
      <c r="W1195" s="647">
        <v>-3.481226019449184</v>
      </c>
      <c r="X1195" s="336">
        <v>-0.28097124471079593</v>
      </c>
      <c r="Y1195" s="647">
        <v>-1.8229004575443366</v>
      </c>
      <c r="Z1195" s="336"/>
      <c r="AA1195" s="647"/>
      <c r="AB1195" s="336">
        <v>0.33720472959533326</v>
      </c>
      <c r="AC1195" s="340">
        <v>-1.5442395704719141</v>
      </c>
      <c r="AD1195" s="813">
        <v>42870670000109</v>
      </c>
      <c r="AE1195" s="337" t="s">
        <v>1846</v>
      </c>
      <c r="AF1195" s="787" t="s">
        <v>1736</v>
      </c>
      <c r="AG1195" s="341" t="s">
        <v>1437</v>
      </c>
      <c r="AH1195" s="341" t="s">
        <v>1737</v>
      </c>
      <c r="AI1195" s="341">
        <v>5000</v>
      </c>
      <c r="AJ1195" s="341">
        <v>1000</v>
      </c>
      <c r="AK1195" s="341">
        <v>5000</v>
      </c>
      <c r="AL1195" s="336">
        <v>0.02</v>
      </c>
      <c r="AM1195" s="336">
        <v>0.2</v>
      </c>
      <c r="AN1195" s="647" t="s">
        <v>34</v>
      </c>
      <c r="AO1195" s="334" t="s">
        <v>1324</v>
      </c>
      <c r="AP1195" s="337" t="s">
        <v>1739</v>
      </c>
      <c r="AQ1195" s="343" t="s">
        <v>659</v>
      </c>
      <c r="AR1195" s="336">
        <v>2E-3</v>
      </c>
      <c r="AS1195" s="336">
        <v>2E-3</v>
      </c>
      <c r="AT1195" s="336" t="s">
        <v>1418</v>
      </c>
      <c r="AX1195" s="192"/>
      <c r="AY1195" s="178"/>
      <c r="AZ1195" s="178"/>
      <c r="BA1195" s="178"/>
      <c r="BB1195" s="794"/>
      <c r="BC1195" s="178"/>
      <c r="BD1195" s="178"/>
      <c r="BE1195" s="178"/>
      <c r="BF1195" s="178"/>
      <c r="BG1195" s="794"/>
      <c r="BH1195" s="180"/>
      <c r="BI1195" s="193"/>
      <c r="BJ1195" s="193"/>
      <c r="BK1195" s="193"/>
      <c r="BL1195" s="180"/>
      <c r="BM1195" s="180"/>
      <c r="BN1195" s="180"/>
      <c r="BO1195" s="180"/>
      <c r="BP1195" s="180"/>
      <c r="BQ1195" s="180"/>
      <c r="BR1195" s="180"/>
      <c r="BS1195" s="180"/>
      <c r="BT1195" s="181"/>
      <c r="BU1195" s="182"/>
      <c r="BV1195" s="183"/>
      <c r="BW1195" s="179"/>
    </row>
    <row r="1196" spans="2:75" customFormat="1" ht="18.75">
      <c r="B1196" s="330" t="s">
        <v>179</v>
      </c>
      <c r="C1196" s="331">
        <v>16948298000104</v>
      </c>
      <c r="D1196" s="332" t="s">
        <v>14</v>
      </c>
      <c r="E1196" s="332" t="s">
        <v>607</v>
      </c>
      <c r="F1196" s="332" t="s">
        <v>1317</v>
      </c>
      <c r="G1196" s="333" t="s">
        <v>1418</v>
      </c>
      <c r="H1196" s="333" t="s">
        <v>34</v>
      </c>
      <c r="I1196" s="333" t="s">
        <v>34</v>
      </c>
      <c r="J1196" s="333" t="s">
        <v>608</v>
      </c>
      <c r="K1196" s="334" t="s">
        <v>48</v>
      </c>
      <c r="L1196" s="335" t="s">
        <v>1418</v>
      </c>
      <c r="M1196" s="335" t="s">
        <v>34</v>
      </c>
      <c r="N1196" s="334">
        <v>320757</v>
      </c>
      <c r="O1196" s="334" t="s">
        <v>1321</v>
      </c>
      <c r="P1196" s="338">
        <v>41249</v>
      </c>
      <c r="Q1196" s="339">
        <v>419.18820599999998</v>
      </c>
      <c r="R1196" s="339">
        <v>605.75861246400041</v>
      </c>
      <c r="S1196" s="334">
        <v>62</v>
      </c>
      <c r="T1196" s="336">
        <v>3.7113726415558546E-3</v>
      </c>
      <c r="U1196" s="647">
        <v>3.6297352268532618E-2</v>
      </c>
      <c r="V1196" s="336">
        <v>-0.11177986346222402</v>
      </c>
      <c r="W1196" s="647">
        <v>-0.96194909308811738</v>
      </c>
      <c r="X1196" s="336">
        <v>-0.19769370443302725</v>
      </c>
      <c r="Y1196" s="647">
        <v>-1.2826079218018758</v>
      </c>
      <c r="Z1196" s="336">
        <v>-5.0620442653601661E-2</v>
      </c>
      <c r="AA1196" s="647">
        <v>-0.26526913488458215</v>
      </c>
      <c r="AB1196" s="336">
        <v>0.26465910689043171</v>
      </c>
      <c r="AC1196" s="340">
        <v>-0.86141489528894333</v>
      </c>
      <c r="AD1196" s="813">
        <v>11225860000140</v>
      </c>
      <c r="AE1196" s="337" t="s">
        <v>1846</v>
      </c>
      <c r="AF1196" s="787" t="s">
        <v>1736</v>
      </c>
      <c r="AG1196" s="341" t="s">
        <v>1437</v>
      </c>
      <c r="AH1196" s="341" t="s">
        <v>1742</v>
      </c>
      <c r="AI1196" s="341">
        <v>50000</v>
      </c>
      <c r="AJ1196" s="341">
        <v>1000</v>
      </c>
      <c r="AK1196" s="341">
        <v>1000</v>
      </c>
      <c r="AL1196" s="336">
        <v>0.02</v>
      </c>
      <c r="AM1196" s="336">
        <v>0.2</v>
      </c>
      <c r="AN1196" s="647" t="s">
        <v>34</v>
      </c>
      <c r="AO1196" s="334" t="s">
        <v>1324</v>
      </c>
      <c r="AP1196" s="337" t="s">
        <v>1739</v>
      </c>
      <c r="AQ1196" s="343" t="s">
        <v>665</v>
      </c>
      <c r="AR1196" s="336">
        <v>5.3333333333333297E-3</v>
      </c>
      <c r="AS1196" s="336">
        <v>5.3333333333333297E-3</v>
      </c>
      <c r="AT1196" s="336" t="s">
        <v>1418</v>
      </c>
      <c r="AX1196" s="192"/>
      <c r="AY1196" s="178"/>
      <c r="AZ1196" s="178"/>
      <c r="BA1196" s="178"/>
      <c r="BB1196" s="794"/>
      <c r="BC1196" s="178"/>
      <c r="BD1196" s="178"/>
      <c r="BE1196" s="178"/>
      <c r="BF1196" s="178"/>
      <c r="BG1196" s="794"/>
      <c r="BH1196" s="180"/>
      <c r="BI1196" s="193"/>
      <c r="BJ1196" s="193"/>
      <c r="BK1196" s="193"/>
      <c r="BL1196" s="180"/>
      <c r="BM1196" s="180"/>
      <c r="BN1196" s="180"/>
      <c r="BO1196" s="180"/>
      <c r="BP1196" s="180"/>
      <c r="BQ1196" s="180"/>
      <c r="BR1196" s="180"/>
      <c r="BS1196" s="180"/>
      <c r="BT1196" s="181"/>
      <c r="BU1196" s="182"/>
      <c r="BV1196" s="183"/>
      <c r="BW1196" s="179"/>
    </row>
    <row r="1197" spans="2:75" customFormat="1" ht="18.75">
      <c r="B1197" s="330" t="s">
        <v>553</v>
      </c>
      <c r="C1197" s="331">
        <v>35343074000105</v>
      </c>
      <c r="D1197" s="332" t="s">
        <v>14</v>
      </c>
      <c r="E1197" s="332" t="s">
        <v>607</v>
      </c>
      <c r="F1197" s="332" t="s">
        <v>1317</v>
      </c>
      <c r="G1197" s="333" t="s">
        <v>1418</v>
      </c>
      <c r="H1197" s="333" t="s">
        <v>34</v>
      </c>
      <c r="I1197" s="333" t="s">
        <v>34</v>
      </c>
      <c r="J1197" s="333" t="s">
        <v>608</v>
      </c>
      <c r="K1197" s="334" t="s">
        <v>48</v>
      </c>
      <c r="L1197" s="335" t="s">
        <v>1418</v>
      </c>
      <c r="M1197" s="335" t="s">
        <v>1415</v>
      </c>
      <c r="N1197" s="334">
        <v>534757</v>
      </c>
      <c r="O1197" s="334" t="s">
        <v>1321</v>
      </c>
      <c r="P1197" s="338">
        <v>43805</v>
      </c>
      <c r="Q1197" s="339">
        <v>12.53475643</v>
      </c>
      <c r="R1197" s="339">
        <v>26.946044831673301</v>
      </c>
      <c r="S1197" s="334">
        <v>62</v>
      </c>
      <c r="T1197" s="336">
        <v>1.4108380074453475E-3</v>
      </c>
      <c r="U1197" s="647">
        <v>1.3798044307566667E-2</v>
      </c>
      <c r="V1197" s="336">
        <v>-0.11487376949426975</v>
      </c>
      <c r="W1197" s="647">
        <v>-0.9885744620002207</v>
      </c>
      <c r="X1197" s="336">
        <v>-0.19677178539355888</v>
      </c>
      <c r="Y1197" s="647">
        <v>-1.2766266455307202</v>
      </c>
      <c r="Z1197" s="336"/>
      <c r="AA1197" s="647"/>
      <c r="AB1197" s="336">
        <v>0.26425223686254207</v>
      </c>
      <c r="AC1197" s="340">
        <v>-0.87444937316285509</v>
      </c>
      <c r="AD1197" s="813">
        <v>38386961000159</v>
      </c>
      <c r="AE1197" s="337" t="s">
        <v>1846</v>
      </c>
      <c r="AF1197" s="787" t="s">
        <v>1755</v>
      </c>
      <c r="AG1197" s="341" t="s">
        <v>1436</v>
      </c>
      <c r="AH1197" s="341" t="s">
        <v>1737</v>
      </c>
      <c r="AI1197" s="341">
        <v>0</v>
      </c>
      <c r="AJ1197" s="341">
        <v>0</v>
      </c>
      <c r="AK1197" s="341">
        <v>0</v>
      </c>
      <c r="AL1197" s="336">
        <v>0.02</v>
      </c>
      <c r="AM1197" s="336">
        <v>0.2</v>
      </c>
      <c r="AN1197" s="647" t="s">
        <v>34</v>
      </c>
      <c r="AO1197" s="334" t="s">
        <v>1324</v>
      </c>
      <c r="AP1197" s="337" t="s">
        <v>1739</v>
      </c>
      <c r="AQ1197" s="343" t="s">
        <v>665</v>
      </c>
      <c r="AR1197" s="336">
        <v>3.3333333333333301E-3</v>
      </c>
      <c r="AS1197" s="336">
        <v>3.3333333333333301E-3</v>
      </c>
      <c r="AT1197" s="336" t="s">
        <v>1418</v>
      </c>
      <c r="AX1197" s="192"/>
      <c r="AY1197" s="178"/>
      <c r="AZ1197" s="178"/>
      <c r="BA1197" s="178"/>
      <c r="BB1197" s="794"/>
      <c r="BC1197" s="178"/>
      <c r="BD1197" s="178"/>
      <c r="BE1197" s="178"/>
      <c r="BF1197" s="178"/>
      <c r="BG1197" s="794"/>
      <c r="BH1197" s="180"/>
      <c r="BI1197" s="193"/>
      <c r="BJ1197" s="193"/>
      <c r="BK1197" s="193"/>
      <c r="BL1197" s="180"/>
      <c r="BM1197" s="180"/>
      <c r="BN1197" s="180"/>
      <c r="BO1197" s="180"/>
      <c r="BP1197" s="180"/>
      <c r="BQ1197" s="180"/>
      <c r="BR1197" s="180"/>
      <c r="BS1197" s="180"/>
      <c r="BT1197" s="181"/>
      <c r="BU1197" s="182"/>
      <c r="BV1197" s="183"/>
      <c r="BW1197" s="179"/>
    </row>
    <row r="1198" spans="2:75" customFormat="1" ht="18.75">
      <c r="B1198" s="330" t="s">
        <v>1620</v>
      </c>
      <c r="C1198" s="331">
        <v>34200563000145</v>
      </c>
      <c r="D1198" s="332" t="s">
        <v>14</v>
      </c>
      <c r="E1198" s="332" t="s">
        <v>607</v>
      </c>
      <c r="F1198" s="332" t="s">
        <v>1317</v>
      </c>
      <c r="G1198" s="333" t="s">
        <v>1418</v>
      </c>
      <c r="H1198" s="333" t="s">
        <v>34</v>
      </c>
      <c r="I1198" s="333" t="s">
        <v>34</v>
      </c>
      <c r="J1198" s="333" t="s">
        <v>608</v>
      </c>
      <c r="K1198" s="334" t="s">
        <v>48</v>
      </c>
      <c r="L1198" s="335" t="s">
        <v>1418</v>
      </c>
      <c r="M1198" s="335" t="s">
        <v>1418</v>
      </c>
      <c r="N1198" s="334">
        <v>504580</v>
      </c>
      <c r="O1198" s="334" t="s">
        <v>1321</v>
      </c>
      <c r="P1198" s="338">
        <v>43694</v>
      </c>
      <c r="Q1198" s="339">
        <v>12.9560412</v>
      </c>
      <c r="R1198" s="339">
        <v>14.147820977000007</v>
      </c>
      <c r="S1198" s="334">
        <v>62</v>
      </c>
      <c r="T1198" s="336">
        <v>2.3430281277969423E-2</v>
      </c>
      <c r="U1198" s="647">
        <v>0.22914895792860571</v>
      </c>
      <c r="V1198" s="336">
        <v>-6.8147074200734181E-2</v>
      </c>
      <c r="W1198" s="647">
        <v>-0.58645639915420777</v>
      </c>
      <c r="X1198" s="336">
        <v>-0.1803597107762217</v>
      </c>
      <c r="Y1198" s="647">
        <v>-1.1701474990259242</v>
      </c>
      <c r="Z1198" s="336">
        <v>0.27520572357574813</v>
      </c>
      <c r="AA1198" s="647">
        <v>1.4421759348844796</v>
      </c>
      <c r="AB1198" s="336">
        <v>0.25927513399785473</v>
      </c>
      <c r="AC1198" s="340">
        <v>-0.71101499301248827</v>
      </c>
      <c r="AD1198" s="813">
        <v>34258716000105</v>
      </c>
      <c r="AE1198" s="337" t="s">
        <v>1824</v>
      </c>
      <c r="AF1198" s="787" t="s">
        <v>1825</v>
      </c>
      <c r="AG1198" s="341" t="s">
        <v>1440</v>
      </c>
      <c r="AH1198" s="341" t="s">
        <v>1737</v>
      </c>
      <c r="AI1198" s="341">
        <v>50000</v>
      </c>
      <c r="AJ1198" s="341">
        <v>10000</v>
      </c>
      <c r="AK1198" s="341">
        <v>10000</v>
      </c>
      <c r="AL1198" s="336">
        <v>0</v>
      </c>
      <c r="AM1198" s="336">
        <v>0</v>
      </c>
      <c r="AN1198" s="647" t="s">
        <v>666</v>
      </c>
      <c r="AO1198" s="334" t="s">
        <v>1324</v>
      </c>
      <c r="AP1198" s="337" t="s">
        <v>1739</v>
      </c>
      <c r="AQ1198" s="343" t="s">
        <v>659</v>
      </c>
      <c r="AR1198" s="336">
        <v>0</v>
      </c>
      <c r="AS1198" s="336">
        <v>0</v>
      </c>
      <c r="AT1198" s="336" t="s">
        <v>1418</v>
      </c>
      <c r="AX1198" s="192"/>
      <c r="AY1198" s="178"/>
      <c r="AZ1198" s="178"/>
      <c r="BA1198" s="178"/>
      <c r="BB1198" s="794"/>
      <c r="BC1198" s="178"/>
      <c r="BD1198" s="178"/>
      <c r="BE1198" s="178"/>
      <c r="BF1198" s="178"/>
      <c r="BG1198" s="794"/>
      <c r="BH1198" s="180"/>
      <c r="BI1198" s="193"/>
      <c r="BJ1198" s="193"/>
      <c r="BK1198" s="193"/>
      <c r="BL1198" s="180"/>
      <c r="BM1198" s="180"/>
      <c r="BN1198" s="180"/>
      <c r="BO1198" s="180"/>
      <c r="BP1198" s="180"/>
      <c r="BQ1198" s="180"/>
      <c r="BR1198" s="180"/>
      <c r="BS1198" s="180"/>
      <c r="BT1198" s="181"/>
      <c r="BU1198" s="182"/>
      <c r="BV1198" s="183"/>
      <c r="BW1198" s="179"/>
    </row>
    <row r="1199" spans="2:75" customFormat="1" ht="18.75">
      <c r="B1199" s="330" t="s">
        <v>1621</v>
      </c>
      <c r="C1199" s="331">
        <v>34674552000105</v>
      </c>
      <c r="D1199" s="332" t="s">
        <v>14</v>
      </c>
      <c r="E1199" s="332" t="s">
        <v>607</v>
      </c>
      <c r="F1199" s="332" t="s">
        <v>1317</v>
      </c>
      <c r="G1199" s="333" t="s">
        <v>1418</v>
      </c>
      <c r="H1199" s="333" t="s">
        <v>34</v>
      </c>
      <c r="I1199" s="333" t="s">
        <v>34</v>
      </c>
      <c r="J1199" s="333" t="s">
        <v>608</v>
      </c>
      <c r="K1199" s="334" t="s">
        <v>48</v>
      </c>
      <c r="L1199" s="335" t="s">
        <v>1418</v>
      </c>
      <c r="M1199" s="335" t="s">
        <v>1418</v>
      </c>
      <c r="N1199" s="334">
        <v>511455</v>
      </c>
      <c r="O1199" s="334" t="s">
        <v>1321</v>
      </c>
      <c r="P1199" s="338">
        <v>43761</v>
      </c>
      <c r="Q1199" s="339">
        <v>103.92451271</v>
      </c>
      <c r="R1199" s="339">
        <v>219.85046411796802</v>
      </c>
      <c r="S1199" s="334">
        <v>62</v>
      </c>
      <c r="T1199" s="336">
        <v>3.1539467450676595E-2</v>
      </c>
      <c r="U1199" s="647">
        <v>0.30845707800961003</v>
      </c>
      <c r="V1199" s="336">
        <v>-6.0915054838506233E-2</v>
      </c>
      <c r="W1199" s="647">
        <v>-0.52421947873569297</v>
      </c>
      <c r="X1199" s="336">
        <v>-0.17801987832353561</v>
      </c>
      <c r="Y1199" s="647">
        <v>-1.154967007324829</v>
      </c>
      <c r="Z1199" s="336">
        <v>0.25439330197391663</v>
      </c>
      <c r="AA1199" s="647">
        <v>1.3331114387292249</v>
      </c>
      <c r="AB1199" s="336">
        <v>0.25663447882793056</v>
      </c>
      <c r="AC1199" s="340">
        <v>-0.69015078969308152</v>
      </c>
      <c r="AD1199" s="813">
        <v>34581222000167</v>
      </c>
      <c r="AE1199" s="337" t="s">
        <v>1824</v>
      </c>
      <c r="AF1199" s="787" t="s">
        <v>1825</v>
      </c>
      <c r="AG1199" s="341" t="s">
        <v>1440</v>
      </c>
      <c r="AH1199" s="341" t="s">
        <v>1737</v>
      </c>
      <c r="AI1199" s="341">
        <v>50000</v>
      </c>
      <c r="AJ1199" s="341">
        <v>10000</v>
      </c>
      <c r="AK1199" s="341">
        <v>10000</v>
      </c>
      <c r="AL1199" s="336">
        <v>0</v>
      </c>
      <c r="AM1199" s="336">
        <v>0</v>
      </c>
      <c r="AN1199" s="647" t="s">
        <v>666</v>
      </c>
      <c r="AO1199" s="334" t="s">
        <v>1324</v>
      </c>
      <c r="AP1199" s="337" t="s">
        <v>1739</v>
      </c>
      <c r="AQ1199" s="343" t="s">
        <v>659</v>
      </c>
      <c r="AR1199" s="336">
        <v>0</v>
      </c>
      <c r="AS1199" s="336">
        <v>0</v>
      </c>
      <c r="AT1199" s="336" t="s">
        <v>1418</v>
      </c>
      <c r="AX1199" s="192"/>
      <c r="AY1199" s="178"/>
      <c r="AZ1199" s="178"/>
      <c r="BA1199" s="178"/>
      <c r="BB1199" s="794"/>
      <c r="BC1199" s="178"/>
      <c r="BD1199" s="178"/>
      <c r="BE1199" s="178"/>
      <c r="BF1199" s="178"/>
      <c r="BG1199" s="794"/>
      <c r="BH1199" s="180"/>
      <c r="BI1199" s="193"/>
      <c r="BJ1199" s="193"/>
      <c r="BK1199" s="193"/>
      <c r="BL1199" s="180"/>
      <c r="BM1199" s="180"/>
      <c r="BN1199" s="180"/>
      <c r="BO1199" s="180"/>
      <c r="BP1199" s="180"/>
      <c r="BQ1199" s="180"/>
      <c r="BR1199" s="180"/>
      <c r="BS1199" s="180"/>
      <c r="BT1199" s="181"/>
      <c r="BU1199" s="182"/>
      <c r="BV1199" s="183"/>
      <c r="BW1199" s="179"/>
    </row>
    <row r="1200" spans="2:75" customFormat="1" ht="18.75">
      <c r="B1200" s="330" t="s">
        <v>1225</v>
      </c>
      <c r="C1200" s="331">
        <v>35471498000155</v>
      </c>
      <c r="D1200" s="332" t="s">
        <v>14</v>
      </c>
      <c r="E1200" s="332" t="s">
        <v>607</v>
      </c>
      <c r="F1200" s="332" t="s">
        <v>1317</v>
      </c>
      <c r="G1200" s="333" t="s">
        <v>1418</v>
      </c>
      <c r="H1200" s="333" t="s">
        <v>34</v>
      </c>
      <c r="I1200" s="333" t="s">
        <v>34</v>
      </c>
      <c r="J1200" s="333" t="s">
        <v>608</v>
      </c>
      <c r="K1200" s="334" t="s">
        <v>48</v>
      </c>
      <c r="L1200" s="335" t="s">
        <v>1418</v>
      </c>
      <c r="M1200" s="335" t="s">
        <v>34</v>
      </c>
      <c r="N1200" s="334">
        <v>529478</v>
      </c>
      <c r="O1200" s="334" t="s">
        <v>1321</v>
      </c>
      <c r="P1200" s="338">
        <v>43898</v>
      </c>
      <c r="Q1200" s="339">
        <v>590.71198600000002</v>
      </c>
      <c r="R1200" s="339">
        <v>16174469.253880393</v>
      </c>
      <c r="S1200" s="334">
        <v>62</v>
      </c>
      <c r="T1200" s="336">
        <v>0.11026808374824992</v>
      </c>
      <c r="U1200" s="647">
        <v>1.0784256571197901</v>
      </c>
      <c r="V1200" s="336">
        <v>0.10180500516112345</v>
      </c>
      <c r="W1200" s="647">
        <v>0.87610799792817473</v>
      </c>
      <c r="X1200" s="336">
        <v>0.89365436731988401</v>
      </c>
      <c r="Y1200" s="647">
        <v>5.7978992005060421</v>
      </c>
      <c r="Z1200" s="336"/>
      <c r="AA1200" s="647"/>
      <c r="AB1200" s="336">
        <v>0.24194434763261752</v>
      </c>
      <c r="AC1200" s="340">
        <v>-5.9503056660779638E-2</v>
      </c>
      <c r="AD1200" s="813">
        <v>29088425000186</v>
      </c>
      <c r="AE1200" s="337" t="s">
        <v>1971</v>
      </c>
      <c r="AF1200" s="787" t="s">
        <v>1755</v>
      </c>
      <c r="AG1200" s="341" t="s">
        <v>1436</v>
      </c>
      <c r="AH1200" s="341" t="s">
        <v>1742</v>
      </c>
      <c r="AI1200" s="341">
        <v>50</v>
      </c>
      <c r="AJ1200" s="341">
        <v>50</v>
      </c>
      <c r="AK1200" s="341">
        <v>30</v>
      </c>
      <c r="AL1200" s="336">
        <v>0.02</v>
      </c>
      <c r="AM1200" s="336">
        <v>0.2</v>
      </c>
      <c r="AN1200" s="647" t="s">
        <v>2185</v>
      </c>
      <c r="AO1200" s="334" t="s">
        <v>1324</v>
      </c>
      <c r="AP1200" s="337" t="s">
        <v>1739</v>
      </c>
      <c r="AQ1200" s="343" t="s">
        <v>681</v>
      </c>
      <c r="AR1200" s="336">
        <v>5.3333333333333297E-3</v>
      </c>
      <c r="AS1200" s="336">
        <v>5.3333333333333297E-3</v>
      </c>
      <c r="AT1200" s="336" t="s">
        <v>1418</v>
      </c>
      <c r="AX1200" s="192"/>
      <c r="AY1200" s="178"/>
      <c r="AZ1200" s="178"/>
      <c r="BA1200" s="178"/>
      <c r="BB1200" s="794"/>
      <c r="BC1200" s="178"/>
      <c r="BD1200" s="178"/>
      <c r="BE1200" s="178"/>
      <c r="BF1200" s="178"/>
      <c r="BG1200" s="794"/>
      <c r="BH1200" s="180"/>
      <c r="BI1200" s="193"/>
      <c r="BJ1200" s="193"/>
      <c r="BK1200" s="193"/>
      <c r="BL1200" s="180"/>
      <c r="BM1200" s="180"/>
      <c r="BN1200" s="180"/>
      <c r="BO1200" s="180"/>
      <c r="BP1200" s="180"/>
      <c r="BQ1200" s="180"/>
      <c r="BR1200" s="180"/>
      <c r="BS1200" s="180"/>
      <c r="BT1200" s="181"/>
      <c r="BU1200" s="182"/>
      <c r="BV1200" s="183"/>
      <c r="BW1200" s="179"/>
    </row>
    <row r="1201" spans="2:75" customFormat="1" ht="18.75">
      <c r="B1201" s="330" t="s">
        <v>337</v>
      </c>
      <c r="C1201" s="331">
        <v>20142615000160</v>
      </c>
      <c r="D1201" s="332" t="s">
        <v>11</v>
      </c>
      <c r="E1201" s="332" t="s">
        <v>620</v>
      </c>
      <c r="F1201" s="332" t="s">
        <v>685</v>
      </c>
      <c r="G1201" s="333" t="s">
        <v>738</v>
      </c>
      <c r="H1201" s="333" t="s">
        <v>34</v>
      </c>
      <c r="I1201" s="333" t="s">
        <v>1319</v>
      </c>
      <c r="J1201" s="333" t="s">
        <v>608</v>
      </c>
      <c r="K1201" s="334" t="s">
        <v>48</v>
      </c>
      <c r="L1201" s="335" t="s">
        <v>1418</v>
      </c>
      <c r="M1201" s="335" t="s">
        <v>34</v>
      </c>
      <c r="N1201" s="334">
        <v>370797</v>
      </c>
      <c r="O1201" s="334" t="s">
        <v>1321</v>
      </c>
      <c r="P1201" s="338">
        <v>41796</v>
      </c>
      <c r="Q1201" s="339">
        <v>0</v>
      </c>
      <c r="R1201" s="339">
        <v>0</v>
      </c>
      <c r="S1201" s="334">
        <v>62</v>
      </c>
      <c r="T1201" s="336"/>
      <c r="U1201" s="647"/>
      <c r="V1201" s="336"/>
      <c r="W1201" s="647"/>
      <c r="X1201" s="336"/>
      <c r="Y1201" s="647"/>
      <c r="Z1201" s="336"/>
      <c r="AA1201" s="647"/>
      <c r="AB1201" s="336"/>
      <c r="AC1201" s="340"/>
      <c r="AD1201" s="813">
        <v>0</v>
      </c>
      <c r="AE1201" s="337" t="s">
        <v>2640</v>
      </c>
      <c r="AF1201" s="787" t="s">
        <v>1755</v>
      </c>
      <c r="AG1201" s="341" t="s">
        <v>1436</v>
      </c>
      <c r="AH1201" s="341" t="s">
        <v>1742</v>
      </c>
      <c r="AI1201" s="341">
        <v>20000</v>
      </c>
      <c r="AJ1201" s="341">
        <v>10000</v>
      </c>
      <c r="AK1201" s="341">
        <v>20000</v>
      </c>
      <c r="AL1201" s="336">
        <v>0.02</v>
      </c>
      <c r="AM1201" s="336">
        <v>0.2</v>
      </c>
      <c r="AN1201" s="647" t="s">
        <v>34</v>
      </c>
      <c r="AO1201" s="334" t="s">
        <v>1324</v>
      </c>
      <c r="AP1201" s="337" t="s">
        <v>1757</v>
      </c>
      <c r="AQ1201" s="343" t="s">
        <v>668</v>
      </c>
      <c r="AR1201" s="336">
        <v>5.3333333333333297E-3</v>
      </c>
      <c r="AS1201" s="336">
        <v>5.3333333333333297E-3</v>
      </c>
      <c r="AT1201" s="336" t="s">
        <v>1418</v>
      </c>
      <c r="AX1201" s="192"/>
      <c r="AY1201" s="178"/>
      <c r="AZ1201" s="178"/>
      <c r="BA1201" s="178"/>
      <c r="BB1201" s="794"/>
      <c r="BC1201" s="178"/>
      <c r="BD1201" s="178"/>
      <c r="BE1201" s="178"/>
      <c r="BF1201" s="178"/>
      <c r="BG1201" s="794"/>
      <c r="BH1201" s="180"/>
      <c r="BI1201" s="193"/>
      <c r="BJ1201" s="193"/>
      <c r="BK1201" s="193"/>
      <c r="BL1201" s="180"/>
      <c r="BM1201" s="180"/>
      <c r="BN1201" s="180"/>
      <c r="BO1201" s="180"/>
      <c r="BP1201" s="180"/>
      <c r="BQ1201" s="180"/>
      <c r="BR1201" s="180"/>
      <c r="BS1201" s="180"/>
      <c r="BT1201" s="181"/>
      <c r="BU1201" s="182"/>
      <c r="BV1201" s="183"/>
      <c r="BW1201" s="179"/>
    </row>
    <row r="1202" spans="2:75" customFormat="1" ht="18.75">
      <c r="B1202" s="330" t="s">
        <v>1296</v>
      </c>
      <c r="C1202" s="331">
        <v>42831231000197</v>
      </c>
      <c r="D1202" s="332" t="s">
        <v>13</v>
      </c>
      <c r="E1202" s="332" t="s">
        <v>615</v>
      </c>
      <c r="F1202" s="332" t="s">
        <v>619</v>
      </c>
      <c r="G1202" s="333" t="s">
        <v>34</v>
      </c>
      <c r="H1202" s="333" t="s">
        <v>1338</v>
      </c>
      <c r="I1202" s="333" t="s">
        <v>34</v>
      </c>
      <c r="J1202" s="333" t="s">
        <v>608</v>
      </c>
      <c r="K1202" s="334" t="s">
        <v>48</v>
      </c>
      <c r="L1202" s="335" t="s">
        <v>1418</v>
      </c>
      <c r="M1202" s="335" t="s">
        <v>1415</v>
      </c>
      <c r="N1202" s="334">
        <v>645605</v>
      </c>
      <c r="O1202" s="334" t="s">
        <v>1324</v>
      </c>
      <c r="P1202" s="338">
        <v>44676</v>
      </c>
      <c r="Q1202" s="339"/>
      <c r="R1202" s="339"/>
      <c r="S1202" s="334">
        <v>62</v>
      </c>
      <c r="T1202" s="336"/>
      <c r="U1202" s="647"/>
      <c r="V1202" s="336"/>
      <c r="W1202" s="647"/>
      <c r="X1202" s="336"/>
      <c r="Y1202" s="647"/>
      <c r="Z1202" s="336"/>
      <c r="AA1202" s="647"/>
      <c r="AB1202" s="336"/>
      <c r="AC1202" s="340"/>
      <c r="AD1202" s="813">
        <v>42831201000180</v>
      </c>
      <c r="AE1202" s="337" t="s">
        <v>1840</v>
      </c>
      <c r="AF1202" s="787" t="s">
        <v>1780</v>
      </c>
      <c r="AG1202" s="341" t="s">
        <v>719</v>
      </c>
      <c r="AH1202" s="341" t="s">
        <v>1737</v>
      </c>
      <c r="AI1202" s="341">
        <v>100000</v>
      </c>
      <c r="AJ1202" s="341">
        <v>50000</v>
      </c>
      <c r="AK1202" s="341">
        <v>100000</v>
      </c>
      <c r="AL1202" s="336">
        <v>0.02</v>
      </c>
      <c r="AM1202" s="336">
        <v>0.2</v>
      </c>
      <c r="AN1202" s="647" t="s">
        <v>64</v>
      </c>
      <c r="AO1202" s="334" t="s">
        <v>1324</v>
      </c>
      <c r="AP1202" s="337" t="s">
        <v>1757</v>
      </c>
      <c r="AQ1202" s="343" t="s">
        <v>668</v>
      </c>
      <c r="AR1202" s="336">
        <v>0</v>
      </c>
      <c r="AS1202" s="336">
        <v>0</v>
      </c>
      <c r="AT1202" s="336" t="s">
        <v>1418</v>
      </c>
      <c r="AX1202" s="192"/>
      <c r="AY1202" s="178"/>
      <c r="AZ1202" s="178"/>
      <c r="BA1202" s="178"/>
      <c r="BB1202" s="794"/>
      <c r="BC1202" s="178"/>
      <c r="BD1202" s="178"/>
      <c r="BE1202" s="178"/>
      <c r="BF1202" s="178"/>
      <c r="BG1202" s="794"/>
      <c r="BH1202" s="180"/>
      <c r="BI1202" s="193"/>
      <c r="BJ1202" s="193"/>
      <c r="BK1202" s="193"/>
      <c r="BL1202" s="180"/>
      <c r="BM1202" s="180"/>
      <c r="BN1202" s="180"/>
      <c r="BO1202" s="180"/>
      <c r="BP1202" s="180"/>
      <c r="BQ1202" s="180"/>
      <c r="BR1202" s="180"/>
      <c r="BS1202" s="180"/>
      <c r="BT1202" s="181"/>
      <c r="BU1202" s="182"/>
      <c r="BV1202" s="183"/>
      <c r="BW1202" s="179"/>
    </row>
    <row r="1203" spans="2:75" customFormat="1" ht="18.75">
      <c r="B1203" s="330" t="s">
        <v>1264</v>
      </c>
      <c r="C1203" s="331">
        <v>33925183000105</v>
      </c>
      <c r="D1203" s="332" t="s">
        <v>13</v>
      </c>
      <c r="E1203" s="332" t="s">
        <v>616</v>
      </c>
      <c r="F1203" s="332" t="s">
        <v>619</v>
      </c>
      <c r="G1203" s="333" t="s">
        <v>34</v>
      </c>
      <c r="H1203" s="333" t="s">
        <v>1338</v>
      </c>
      <c r="I1203" s="333" t="s">
        <v>34</v>
      </c>
      <c r="J1203" s="333" t="s">
        <v>611</v>
      </c>
      <c r="K1203" s="334" t="s">
        <v>48</v>
      </c>
      <c r="L1203" s="335" t="s">
        <v>1418</v>
      </c>
      <c r="M1203" s="335" t="s">
        <v>1415</v>
      </c>
      <c r="N1203" s="334">
        <v>532444</v>
      </c>
      <c r="O1203" s="334" t="s">
        <v>1321</v>
      </c>
      <c r="P1203" s="338">
        <v>43909</v>
      </c>
      <c r="Q1203" s="339">
        <v>0</v>
      </c>
      <c r="R1203" s="339">
        <v>0</v>
      </c>
      <c r="S1203" s="334">
        <v>62</v>
      </c>
      <c r="T1203" s="336"/>
      <c r="U1203" s="647"/>
      <c r="V1203" s="336"/>
      <c r="W1203" s="647"/>
      <c r="X1203" s="336"/>
      <c r="Y1203" s="647"/>
      <c r="Z1203" s="336"/>
      <c r="AA1203" s="647"/>
      <c r="AB1203" s="336"/>
      <c r="AC1203" s="340"/>
      <c r="AD1203" s="813">
        <v>0</v>
      </c>
      <c r="AE1203" s="337" t="s">
        <v>2009</v>
      </c>
      <c r="AF1203" s="787" t="s">
        <v>1794</v>
      </c>
      <c r="AG1203" s="341" t="s">
        <v>736</v>
      </c>
      <c r="AH1203" s="341" t="s">
        <v>1737</v>
      </c>
      <c r="AI1203" s="341">
        <v>1000</v>
      </c>
      <c r="AJ1203" s="341">
        <v>0</v>
      </c>
      <c r="AK1203" s="341">
        <v>0</v>
      </c>
      <c r="AL1203" s="336">
        <v>7.4999999999999997E-3</v>
      </c>
      <c r="AM1203" s="336">
        <v>0.1</v>
      </c>
      <c r="AN1203" s="647" t="s">
        <v>2147</v>
      </c>
      <c r="AO1203" s="334" t="s">
        <v>1324</v>
      </c>
      <c r="AP1203" s="337" t="s">
        <v>1757</v>
      </c>
      <c r="AQ1203" s="343" t="s">
        <v>679</v>
      </c>
      <c r="AR1203" s="336">
        <v>2.4997499999999998E-3</v>
      </c>
      <c r="AS1203" s="336">
        <v>2.4997499999999998E-3</v>
      </c>
      <c r="AT1203" s="336" t="s">
        <v>1418</v>
      </c>
      <c r="AX1203" s="192"/>
      <c r="AY1203" s="178"/>
      <c r="AZ1203" s="178"/>
      <c r="BA1203" s="178"/>
      <c r="BB1203" s="794"/>
      <c r="BC1203" s="178"/>
      <c r="BD1203" s="178"/>
      <c r="BE1203" s="178"/>
      <c r="BF1203" s="178"/>
      <c r="BG1203" s="794"/>
      <c r="BH1203" s="180"/>
      <c r="BI1203" s="193"/>
      <c r="BJ1203" s="193"/>
      <c r="BK1203" s="193"/>
      <c r="BL1203" s="180"/>
      <c r="BM1203" s="180"/>
      <c r="BN1203" s="180"/>
      <c r="BO1203" s="180"/>
      <c r="BP1203" s="180"/>
      <c r="BQ1203" s="180"/>
      <c r="BR1203" s="180"/>
      <c r="BS1203" s="180"/>
      <c r="BT1203" s="181"/>
      <c r="BU1203" s="182"/>
      <c r="BV1203" s="183"/>
      <c r="BW1203" s="179"/>
    </row>
    <row r="1204" spans="2:75" customFormat="1" ht="18.75">
      <c r="B1204" s="330" t="s">
        <v>1265</v>
      </c>
      <c r="C1204" s="331">
        <v>40190965000109</v>
      </c>
      <c r="D1204" s="332" t="s">
        <v>13</v>
      </c>
      <c r="E1204" s="332" t="s">
        <v>615</v>
      </c>
      <c r="F1204" s="332" t="s">
        <v>619</v>
      </c>
      <c r="G1204" s="333" t="s">
        <v>34</v>
      </c>
      <c r="H1204" s="333" t="s">
        <v>865</v>
      </c>
      <c r="I1204" s="333" t="s">
        <v>34</v>
      </c>
      <c r="J1204" s="333" t="s">
        <v>1418</v>
      </c>
      <c r="K1204" s="334" t="s">
        <v>48</v>
      </c>
      <c r="L1204" s="335" t="s">
        <v>1418</v>
      </c>
      <c r="M1204" s="335" t="s">
        <v>1415</v>
      </c>
      <c r="N1204" s="334">
        <v>576492</v>
      </c>
      <c r="O1204" s="334" t="s">
        <v>1321</v>
      </c>
      <c r="P1204" s="338">
        <v>44253</v>
      </c>
      <c r="Q1204" s="339">
        <v>0</v>
      </c>
      <c r="R1204" s="339">
        <v>0</v>
      </c>
      <c r="S1204" s="334">
        <v>62</v>
      </c>
      <c r="T1204" s="336"/>
      <c r="U1204" s="647"/>
      <c r="V1204" s="336"/>
      <c r="W1204" s="647"/>
      <c r="X1204" s="336"/>
      <c r="Y1204" s="647"/>
      <c r="Z1204" s="336"/>
      <c r="AA1204" s="647"/>
      <c r="AB1204" s="336"/>
      <c r="AC1204" s="340"/>
      <c r="AD1204" s="813">
        <v>0</v>
      </c>
      <c r="AE1204" s="337" t="s">
        <v>2009</v>
      </c>
      <c r="AF1204" s="787" t="s">
        <v>1755</v>
      </c>
      <c r="AG1204" s="341" t="s">
        <v>1436</v>
      </c>
      <c r="AH1204" s="341" t="s">
        <v>1742</v>
      </c>
      <c r="AI1204" s="341">
        <v>0</v>
      </c>
      <c r="AJ1204" s="341">
        <v>0</v>
      </c>
      <c r="AK1204" s="341">
        <v>0</v>
      </c>
      <c r="AL1204" s="336">
        <v>7.4999999999999997E-3</v>
      </c>
      <c r="AM1204" s="336">
        <v>0.1</v>
      </c>
      <c r="AN1204" s="647" t="s">
        <v>34</v>
      </c>
      <c r="AO1204" s="334" t="s">
        <v>1324</v>
      </c>
      <c r="AP1204" s="337" t="s">
        <v>1757</v>
      </c>
      <c r="AQ1204" s="343" t="s">
        <v>668</v>
      </c>
      <c r="AR1204" s="336">
        <v>2.4997499999999998E-3</v>
      </c>
      <c r="AS1204" s="336">
        <v>2.4997499999999998E-3</v>
      </c>
      <c r="AT1204" s="336" t="s">
        <v>1418</v>
      </c>
      <c r="AX1204" s="192"/>
      <c r="AY1204" s="178"/>
      <c r="AZ1204" s="178"/>
      <c r="BA1204" s="178"/>
      <c r="BB1204" s="794"/>
      <c r="BC1204" s="178"/>
      <c r="BD1204" s="178"/>
      <c r="BE1204" s="178"/>
      <c r="BF1204" s="178"/>
      <c r="BG1204" s="794"/>
      <c r="BH1204" s="180"/>
      <c r="BI1204" s="193"/>
      <c r="BJ1204" s="193"/>
      <c r="BK1204" s="193"/>
      <c r="BL1204" s="180"/>
      <c r="BM1204" s="180"/>
      <c r="BN1204" s="180"/>
      <c r="BO1204" s="180"/>
      <c r="BP1204" s="180"/>
      <c r="BQ1204" s="180"/>
      <c r="BR1204" s="180"/>
      <c r="BS1204" s="180"/>
      <c r="BT1204" s="181"/>
      <c r="BU1204" s="182"/>
      <c r="BV1204" s="183"/>
      <c r="BW1204" s="179"/>
    </row>
    <row r="1205" spans="2:75" customFormat="1" ht="18.75">
      <c r="B1205" s="330" t="s">
        <v>1672</v>
      </c>
      <c r="C1205" s="331">
        <v>19436830000194</v>
      </c>
      <c r="D1205" s="332" t="s">
        <v>14</v>
      </c>
      <c r="E1205" s="332" t="s">
        <v>614</v>
      </c>
      <c r="F1205" s="332" t="s">
        <v>1418</v>
      </c>
      <c r="G1205" s="333" t="s">
        <v>1418</v>
      </c>
      <c r="H1205" s="333" t="s">
        <v>865</v>
      </c>
      <c r="I1205" s="333" t="s">
        <v>34</v>
      </c>
      <c r="J1205" s="333" t="s">
        <v>608</v>
      </c>
      <c r="K1205" s="334" t="s">
        <v>48</v>
      </c>
      <c r="L1205" s="335" t="s">
        <v>1418</v>
      </c>
      <c r="M1205" s="335" t="s">
        <v>1418</v>
      </c>
      <c r="N1205" s="334">
        <v>365981</v>
      </c>
      <c r="O1205" s="334" t="s">
        <v>1321</v>
      </c>
      <c r="P1205" s="338">
        <v>41759</v>
      </c>
      <c r="Q1205" s="339">
        <v>284.04950100000002</v>
      </c>
      <c r="R1205" s="339">
        <v>274.69590361538485</v>
      </c>
      <c r="S1205" s="334">
        <v>63</v>
      </c>
      <c r="T1205" s="336">
        <v>0.27193367498487508</v>
      </c>
      <c r="U1205" s="647">
        <v>2.6595207078060583</v>
      </c>
      <c r="V1205" s="336">
        <v>0.29185340946881433</v>
      </c>
      <c r="W1205" s="647">
        <v>2.5116162594712748</v>
      </c>
      <c r="X1205" s="336">
        <v>0.55070667379474281</v>
      </c>
      <c r="Y1205" s="647">
        <v>3.5729045819847332</v>
      </c>
      <c r="Z1205" s="336">
        <v>0.43201619830027616</v>
      </c>
      <c r="AA1205" s="647">
        <v>2.263918629938857</v>
      </c>
      <c r="AB1205" s="336">
        <v>0.16280361684640421</v>
      </c>
      <c r="AC1205" s="340">
        <v>1.0789193722119168</v>
      </c>
      <c r="AD1205" s="813">
        <v>26218464000162</v>
      </c>
      <c r="AE1205" s="337" t="s">
        <v>1824</v>
      </c>
      <c r="AF1205" s="787" t="s">
        <v>1825</v>
      </c>
      <c r="AG1205" s="341" t="s">
        <v>1440</v>
      </c>
      <c r="AH1205" s="341" t="s">
        <v>1737</v>
      </c>
      <c r="AI1205" s="341">
        <v>10000</v>
      </c>
      <c r="AJ1205" s="341">
        <v>10000</v>
      </c>
      <c r="AK1205" s="341">
        <v>10000</v>
      </c>
      <c r="AL1205" s="336">
        <v>2.2000000000000002E-2</v>
      </c>
      <c r="AM1205" s="336">
        <v>0</v>
      </c>
      <c r="AN1205" s="647" t="s">
        <v>2147</v>
      </c>
      <c r="AO1205" s="334" t="s">
        <v>1324</v>
      </c>
      <c r="AP1205" s="337" t="s">
        <v>1739</v>
      </c>
      <c r="AQ1205" s="343" t="s">
        <v>659</v>
      </c>
      <c r="AR1205" s="336">
        <v>0</v>
      </c>
      <c r="AS1205" s="336">
        <v>0</v>
      </c>
      <c r="AT1205" s="336" t="s">
        <v>1418</v>
      </c>
      <c r="AX1205" s="192"/>
      <c r="AY1205" s="178"/>
      <c r="AZ1205" s="178"/>
      <c r="BA1205" s="178"/>
      <c r="BB1205" s="794"/>
      <c r="BC1205" s="178"/>
      <c r="BD1205" s="178"/>
      <c r="BE1205" s="178"/>
      <c r="BF1205" s="178"/>
      <c r="BG1205" s="794"/>
      <c r="BH1205" s="180"/>
      <c r="BI1205" s="193"/>
      <c r="BJ1205" s="193"/>
      <c r="BK1205" s="193"/>
      <c r="BL1205" s="180"/>
      <c r="BM1205" s="180"/>
      <c r="BN1205" s="180"/>
      <c r="BO1205" s="180"/>
      <c r="BP1205" s="180"/>
      <c r="BQ1205" s="180"/>
      <c r="BR1205" s="180"/>
      <c r="BS1205" s="180"/>
      <c r="BT1205" s="181"/>
      <c r="BU1205" s="182"/>
      <c r="BV1205" s="183"/>
      <c r="BW1205" s="179"/>
    </row>
    <row r="1206" spans="2:75" customFormat="1" ht="18.75">
      <c r="B1206" s="330" t="s">
        <v>307</v>
      </c>
      <c r="C1206" s="331">
        <v>29994491000115</v>
      </c>
      <c r="D1206" s="332" t="s">
        <v>14</v>
      </c>
      <c r="E1206" s="332" t="s">
        <v>607</v>
      </c>
      <c r="F1206" s="332" t="s">
        <v>1418</v>
      </c>
      <c r="G1206" s="333" t="s">
        <v>1418</v>
      </c>
      <c r="H1206" s="333" t="s">
        <v>34</v>
      </c>
      <c r="I1206" s="333" t="s">
        <v>34</v>
      </c>
      <c r="J1206" s="333" t="s">
        <v>608</v>
      </c>
      <c r="K1206" s="334" t="s">
        <v>48</v>
      </c>
      <c r="L1206" s="335" t="s">
        <v>1418</v>
      </c>
      <c r="M1206" s="335" t="s">
        <v>34</v>
      </c>
      <c r="N1206" s="334">
        <v>483729</v>
      </c>
      <c r="O1206" s="334" t="s">
        <v>1324</v>
      </c>
      <c r="P1206" s="338">
        <v>43453</v>
      </c>
      <c r="Q1206" s="339">
        <v>0</v>
      </c>
      <c r="R1206" s="339">
        <v>0</v>
      </c>
      <c r="S1206" s="334">
        <v>63</v>
      </c>
      <c r="T1206" s="336"/>
      <c r="U1206" s="647"/>
      <c r="V1206" s="336"/>
      <c r="W1206" s="647"/>
      <c r="X1206" s="336"/>
      <c r="Y1206" s="647"/>
      <c r="Z1206" s="336"/>
      <c r="AA1206" s="647"/>
      <c r="AB1206" s="336"/>
      <c r="AC1206" s="340"/>
      <c r="AD1206" s="813">
        <v>29994412000176</v>
      </c>
      <c r="AE1206" s="337" t="s">
        <v>1877</v>
      </c>
      <c r="AF1206" s="787" t="s">
        <v>1778</v>
      </c>
      <c r="AG1206" s="341" t="s">
        <v>59</v>
      </c>
      <c r="AH1206" s="341" t="s">
        <v>1742</v>
      </c>
      <c r="AI1206" s="341">
        <v>25000</v>
      </c>
      <c r="AJ1206" s="341">
        <v>1000</v>
      </c>
      <c r="AK1206" s="341">
        <v>1000</v>
      </c>
      <c r="AL1206" s="336">
        <v>0.02</v>
      </c>
      <c r="AM1206" s="336">
        <v>0.2</v>
      </c>
      <c r="AN1206" s="647" t="s">
        <v>666</v>
      </c>
      <c r="AO1206" s="334" t="s">
        <v>1324</v>
      </c>
      <c r="AP1206" s="337" t="s">
        <v>1739</v>
      </c>
      <c r="AQ1206" s="343" t="s">
        <v>659</v>
      </c>
      <c r="AR1206" s="336">
        <v>5.3333333333333297E-3</v>
      </c>
      <c r="AS1206" s="336">
        <v>5.3333333333333297E-3</v>
      </c>
      <c r="AT1206" s="336" t="s">
        <v>1418</v>
      </c>
      <c r="AX1206" s="192"/>
      <c r="AY1206" s="178"/>
      <c r="AZ1206" s="178"/>
      <c r="BA1206" s="178"/>
      <c r="BB1206" s="794"/>
      <c r="BC1206" s="178"/>
      <c r="BD1206" s="178"/>
      <c r="BE1206" s="178"/>
      <c r="BF1206" s="178"/>
      <c r="BG1206" s="794"/>
      <c r="BH1206" s="180"/>
      <c r="BI1206" s="193"/>
      <c r="BJ1206" s="193"/>
      <c r="BK1206" s="193"/>
      <c r="BL1206" s="180"/>
      <c r="BM1206" s="180"/>
      <c r="BN1206" s="180"/>
      <c r="BO1206" s="180"/>
      <c r="BP1206" s="180"/>
      <c r="BQ1206" s="180"/>
      <c r="BR1206" s="180"/>
      <c r="BS1206" s="180"/>
      <c r="BT1206" s="181"/>
      <c r="BU1206" s="182"/>
      <c r="BV1206" s="183"/>
      <c r="BW1206" s="179"/>
    </row>
    <row r="1207" spans="2:75" customFormat="1" ht="18.75">
      <c r="B1207" s="330" t="s">
        <v>878</v>
      </c>
      <c r="C1207" s="331">
        <v>37953241000165</v>
      </c>
      <c r="D1207" s="332" t="s">
        <v>13</v>
      </c>
      <c r="E1207" s="332" t="s">
        <v>615</v>
      </c>
      <c r="F1207" s="332" t="s">
        <v>619</v>
      </c>
      <c r="G1207" s="333" t="s">
        <v>34</v>
      </c>
      <c r="H1207" s="333" t="s">
        <v>1337</v>
      </c>
      <c r="I1207" s="333" t="s">
        <v>34</v>
      </c>
      <c r="J1207" s="333" t="s">
        <v>690</v>
      </c>
      <c r="K1207" s="334" t="s">
        <v>48</v>
      </c>
      <c r="L1207" s="335" t="s">
        <v>1418</v>
      </c>
      <c r="M1207" s="335" t="s">
        <v>1415</v>
      </c>
      <c r="N1207" s="334">
        <v>552275</v>
      </c>
      <c r="O1207" s="334" t="s">
        <v>1324</v>
      </c>
      <c r="P1207" s="338">
        <v>44091</v>
      </c>
      <c r="Q1207" s="339">
        <v>22.37393221</v>
      </c>
      <c r="R1207" s="339">
        <v>33.986658251992033</v>
      </c>
      <c r="S1207" s="334">
        <v>63</v>
      </c>
      <c r="T1207" s="336">
        <v>9.8980458630920864E-2</v>
      </c>
      <c r="U1207" s="647">
        <v>0.9680322946825779</v>
      </c>
      <c r="V1207" s="336">
        <v>0.11438235909491246</v>
      </c>
      <c r="W1207" s="647">
        <v>0.98434550900856155</v>
      </c>
      <c r="X1207" s="336">
        <v>0.15742089767181655</v>
      </c>
      <c r="Y1207" s="647">
        <v>1.021323825106607</v>
      </c>
      <c r="Z1207" s="336"/>
      <c r="AA1207" s="647"/>
      <c r="AB1207" s="336">
        <v>1.7681865550517019E-2</v>
      </c>
      <c r="AC1207" s="340">
        <v>-0.10287796199744391</v>
      </c>
      <c r="AD1207" s="813">
        <v>0</v>
      </c>
      <c r="AE1207" s="337" t="s">
        <v>1758</v>
      </c>
      <c r="AF1207" s="787" t="s">
        <v>1755</v>
      </c>
      <c r="AG1207" s="341" t="s">
        <v>1436</v>
      </c>
      <c r="AH1207" s="341" t="s">
        <v>1812</v>
      </c>
      <c r="AI1207" s="341">
        <v>50000</v>
      </c>
      <c r="AJ1207" s="341">
        <v>5000</v>
      </c>
      <c r="AK1207" s="341">
        <v>5000</v>
      </c>
      <c r="AL1207" s="336">
        <v>0</v>
      </c>
      <c r="AM1207" s="336">
        <v>0</v>
      </c>
      <c r="AN1207" s="647" t="s">
        <v>34</v>
      </c>
      <c r="AO1207" s="334" t="s">
        <v>1324</v>
      </c>
      <c r="AP1207" s="337" t="s">
        <v>1757</v>
      </c>
      <c r="AQ1207" s="343" t="s">
        <v>679</v>
      </c>
      <c r="AR1207" s="336">
        <v>0</v>
      </c>
      <c r="AS1207" s="336">
        <v>0</v>
      </c>
      <c r="AT1207" s="336" t="s">
        <v>1418</v>
      </c>
      <c r="AX1207" s="192"/>
      <c r="AY1207" s="178"/>
      <c r="AZ1207" s="178"/>
      <c r="BA1207" s="178"/>
      <c r="BB1207" s="794"/>
      <c r="BC1207" s="178"/>
      <c r="BD1207" s="178"/>
      <c r="BE1207" s="178"/>
      <c r="BF1207" s="178"/>
      <c r="BG1207" s="794"/>
      <c r="BH1207" s="180"/>
      <c r="BI1207" s="193"/>
      <c r="BJ1207" s="193"/>
      <c r="BK1207" s="193"/>
      <c r="BL1207" s="180"/>
      <c r="BM1207" s="180"/>
      <c r="BN1207" s="180"/>
      <c r="BO1207" s="180"/>
      <c r="BP1207" s="180"/>
      <c r="BQ1207" s="180"/>
      <c r="BR1207" s="180"/>
      <c r="BS1207" s="180"/>
      <c r="BT1207" s="181"/>
      <c r="BU1207" s="182"/>
      <c r="BV1207" s="183"/>
      <c r="BW1207" s="179"/>
    </row>
    <row r="1208" spans="2:75" customFormat="1" ht="18.75">
      <c r="B1208" s="330" t="s">
        <v>1013</v>
      </c>
      <c r="C1208" s="331">
        <v>18628905000176</v>
      </c>
      <c r="D1208" s="332" t="s">
        <v>14</v>
      </c>
      <c r="E1208" s="332" t="s">
        <v>607</v>
      </c>
      <c r="F1208" s="332" t="s">
        <v>860</v>
      </c>
      <c r="G1208" s="333" t="s">
        <v>1418</v>
      </c>
      <c r="H1208" s="333" t="s">
        <v>34</v>
      </c>
      <c r="I1208" s="333" t="s">
        <v>34</v>
      </c>
      <c r="J1208" s="333" t="s">
        <v>611</v>
      </c>
      <c r="K1208" s="334" t="s">
        <v>1418</v>
      </c>
      <c r="L1208" s="335" t="s">
        <v>1418</v>
      </c>
      <c r="M1208" s="335" t="s">
        <v>1415</v>
      </c>
      <c r="N1208" s="334">
        <v>416703</v>
      </c>
      <c r="O1208" s="334" t="s">
        <v>1321</v>
      </c>
      <c r="P1208" s="338">
        <v>42459</v>
      </c>
      <c r="Q1208" s="339">
        <v>25.811551000000001</v>
      </c>
      <c r="R1208" s="339">
        <v>29.039977741035873</v>
      </c>
      <c r="S1208" s="334">
        <v>65</v>
      </c>
      <c r="T1208" s="336">
        <v>-0.21998480830806977</v>
      </c>
      <c r="U1208" s="647">
        <v>-2.1514590023857783</v>
      </c>
      <c r="V1208" s="336">
        <v>-0.24993619596535754</v>
      </c>
      <c r="W1208" s="647">
        <v>-2.1508873744511376</v>
      </c>
      <c r="X1208" s="336">
        <v>-0.16343826875119094</v>
      </c>
      <c r="Y1208" s="647">
        <v>-1.0603636510684988</v>
      </c>
      <c r="Z1208" s="336">
        <v>0.53467051299026069</v>
      </c>
      <c r="AA1208" s="647">
        <v>2.8018637727011431</v>
      </c>
      <c r="AB1208" s="336">
        <v>0.25804723149345071</v>
      </c>
      <c r="AC1208" s="340">
        <v>-1.4188783473219035</v>
      </c>
      <c r="AD1208" s="813">
        <v>23668075000140</v>
      </c>
      <c r="AE1208" s="337" t="s">
        <v>1767</v>
      </c>
      <c r="AF1208" s="787" t="s">
        <v>1736</v>
      </c>
      <c r="AG1208" s="341" t="s">
        <v>1437</v>
      </c>
      <c r="AH1208" s="341" t="s">
        <v>1812</v>
      </c>
      <c r="AI1208" s="341">
        <v>100000</v>
      </c>
      <c r="AJ1208" s="341">
        <v>50000</v>
      </c>
      <c r="AK1208" s="341">
        <v>100000</v>
      </c>
      <c r="AL1208" s="336">
        <v>1.7500000000000002E-2</v>
      </c>
      <c r="AM1208" s="336">
        <v>0</v>
      </c>
      <c r="AN1208" s="647" t="s">
        <v>2152</v>
      </c>
      <c r="AO1208" s="334" t="s">
        <v>1324</v>
      </c>
      <c r="AP1208" s="337" t="s">
        <v>1739</v>
      </c>
      <c r="AQ1208" s="343" t="s">
        <v>687</v>
      </c>
      <c r="AR1208" s="336">
        <v>3.5000000000000001E-3</v>
      </c>
      <c r="AS1208" s="336">
        <v>3.5000000000000001E-3</v>
      </c>
      <c r="AT1208" s="336" t="s">
        <v>1418</v>
      </c>
      <c r="AX1208" s="192"/>
      <c r="AY1208" s="178"/>
      <c r="AZ1208" s="178"/>
      <c r="BA1208" s="178"/>
      <c r="BB1208" s="794"/>
      <c r="BC1208" s="178"/>
      <c r="BD1208" s="178"/>
      <c r="BE1208" s="178"/>
      <c r="BF1208" s="178"/>
      <c r="BG1208" s="794"/>
      <c r="BH1208" s="180"/>
      <c r="BI1208" s="193"/>
      <c r="BJ1208" s="193"/>
      <c r="BK1208" s="193"/>
      <c r="BL1208" s="180"/>
      <c r="BM1208" s="180"/>
      <c r="BN1208" s="180"/>
      <c r="BO1208" s="180"/>
      <c r="BP1208" s="180"/>
      <c r="BQ1208" s="180"/>
      <c r="BR1208" s="180"/>
      <c r="BS1208" s="180"/>
      <c r="BT1208" s="181"/>
      <c r="BU1208" s="182"/>
      <c r="BV1208" s="183"/>
      <c r="BW1208" s="179"/>
    </row>
    <row r="1209" spans="2:75" customFormat="1" ht="18.75">
      <c r="B1209" s="330" t="s">
        <v>1115</v>
      </c>
      <c r="C1209" s="331">
        <v>14171578000115</v>
      </c>
      <c r="D1209" s="332" t="s">
        <v>11</v>
      </c>
      <c r="E1209" s="332" t="s">
        <v>620</v>
      </c>
      <c r="F1209" s="332" t="s">
        <v>685</v>
      </c>
      <c r="G1209" s="333" t="s">
        <v>738</v>
      </c>
      <c r="H1209" s="333" t="s">
        <v>34</v>
      </c>
      <c r="I1209" s="333" t="s">
        <v>1319</v>
      </c>
      <c r="J1209" s="333" t="s">
        <v>608</v>
      </c>
      <c r="K1209" s="334" t="s">
        <v>48</v>
      </c>
      <c r="L1209" s="335" t="s">
        <v>1418</v>
      </c>
      <c r="M1209" s="335" t="s">
        <v>34</v>
      </c>
      <c r="N1209" s="334">
        <v>308110</v>
      </c>
      <c r="O1209" s="334" t="s">
        <v>1321</v>
      </c>
      <c r="P1209" s="338">
        <v>41085</v>
      </c>
      <c r="Q1209" s="339">
        <v>325.40876100000003</v>
      </c>
      <c r="R1209" s="339">
        <v>220.64433908536574</v>
      </c>
      <c r="S1209" s="334">
        <v>71</v>
      </c>
      <c r="T1209" s="336">
        <v>0.12468843742457092</v>
      </c>
      <c r="U1209" s="647">
        <v>1.219457212767306</v>
      </c>
      <c r="V1209" s="336">
        <v>0.14556499064063866</v>
      </c>
      <c r="W1209" s="647">
        <v>1.2526953101840606</v>
      </c>
      <c r="X1209" s="336">
        <v>0.2299155243173574</v>
      </c>
      <c r="Y1209" s="647">
        <v>1.4916583898329188</v>
      </c>
      <c r="Z1209" s="336">
        <v>0.29317169428969314</v>
      </c>
      <c r="AA1209" s="647">
        <v>1.5363240153598456</v>
      </c>
      <c r="AB1209" s="336">
        <v>1.6633016571524911E-3</v>
      </c>
      <c r="AC1209" s="340">
        <v>17.653777429552669</v>
      </c>
      <c r="AD1209" s="813">
        <v>0</v>
      </c>
      <c r="AE1209" s="337" t="s">
        <v>1872</v>
      </c>
      <c r="AF1209" s="787" t="s">
        <v>1873</v>
      </c>
      <c r="AG1209" s="341" t="s">
        <v>761</v>
      </c>
      <c r="AH1209" s="341" t="s">
        <v>1737</v>
      </c>
      <c r="AI1209" s="341">
        <v>1000</v>
      </c>
      <c r="AJ1209" s="341">
        <v>1000</v>
      </c>
      <c r="AK1209" s="341">
        <v>1000</v>
      </c>
      <c r="AL1209" s="336">
        <v>0.02</v>
      </c>
      <c r="AM1209" s="336">
        <v>0.2</v>
      </c>
      <c r="AN1209" s="647" t="s">
        <v>64</v>
      </c>
      <c r="AO1209" s="334" t="s">
        <v>1324</v>
      </c>
      <c r="AP1209" s="337" t="s">
        <v>1757</v>
      </c>
      <c r="AQ1209" s="343" t="s">
        <v>668</v>
      </c>
      <c r="AR1209" s="336">
        <v>4.6666666666666697E-3</v>
      </c>
      <c r="AS1209" s="336">
        <v>4.6666666666666697E-3</v>
      </c>
      <c r="AT1209" s="336" t="s">
        <v>1418</v>
      </c>
      <c r="AX1209" s="192"/>
      <c r="AY1209" s="178"/>
      <c r="AZ1209" s="178"/>
      <c r="BA1209" s="178"/>
      <c r="BB1209" s="794"/>
      <c r="BC1209" s="178"/>
      <c r="BD1209" s="178"/>
      <c r="BE1209" s="178"/>
      <c r="BF1209" s="178"/>
      <c r="BG1209" s="794"/>
      <c r="BH1209" s="180"/>
      <c r="BI1209" s="193"/>
      <c r="BJ1209" s="193"/>
      <c r="BK1209" s="193"/>
      <c r="BL1209" s="180"/>
      <c r="BM1209" s="180"/>
      <c r="BN1209" s="180"/>
      <c r="BO1209" s="180"/>
      <c r="BP1209" s="180"/>
      <c r="BQ1209" s="180"/>
      <c r="BR1209" s="180"/>
      <c r="BS1209" s="180"/>
      <c r="BT1209" s="181"/>
      <c r="BU1209" s="182"/>
      <c r="BV1209" s="183"/>
      <c r="BW1209" s="179"/>
    </row>
    <row r="1210" spans="2:75" customFormat="1" ht="18.75">
      <c r="B1210" s="330" t="s">
        <v>1188</v>
      </c>
      <c r="C1210" s="331">
        <v>30934725000118</v>
      </c>
      <c r="D1210" s="332" t="s">
        <v>13</v>
      </c>
      <c r="E1210" s="332" t="s">
        <v>616</v>
      </c>
      <c r="F1210" s="332" t="s">
        <v>617</v>
      </c>
      <c r="G1210" s="333" t="s">
        <v>34</v>
      </c>
      <c r="H1210" s="333" t="s">
        <v>1338</v>
      </c>
      <c r="I1210" s="333" t="s">
        <v>34</v>
      </c>
      <c r="J1210" s="333" t="s">
        <v>608</v>
      </c>
      <c r="K1210" s="334" t="s">
        <v>48</v>
      </c>
      <c r="L1210" s="335" t="s">
        <v>1418</v>
      </c>
      <c r="M1210" s="335" t="s">
        <v>34</v>
      </c>
      <c r="N1210" s="334">
        <v>476072</v>
      </c>
      <c r="O1210" s="334" t="s">
        <v>1321</v>
      </c>
      <c r="P1210" s="338">
        <v>43365</v>
      </c>
      <c r="Q1210" s="339">
        <v>10.39154076</v>
      </c>
      <c r="R1210" s="339">
        <v>13.660035828844615</v>
      </c>
      <c r="S1210" s="334">
        <v>77</v>
      </c>
      <c r="T1210" s="336">
        <v>0.16998200027351018</v>
      </c>
      <c r="U1210" s="647">
        <v>1.6624298175164938</v>
      </c>
      <c r="V1210" s="336">
        <v>0.2140276134557535</v>
      </c>
      <c r="W1210" s="647">
        <v>1.8418672405084353</v>
      </c>
      <c r="X1210" s="336">
        <v>0.35457322864749807</v>
      </c>
      <c r="Y1210" s="647">
        <v>2.3004193948736198</v>
      </c>
      <c r="Z1210" s="336">
        <v>0.43549113060123523</v>
      </c>
      <c r="AA1210" s="647">
        <v>2.2821285118943702</v>
      </c>
      <c r="AB1210" s="336">
        <v>9.4216111914788472E-2</v>
      </c>
      <c r="AC1210" s="340">
        <v>1.0383168874254503</v>
      </c>
      <c r="AD1210" s="813">
        <v>0</v>
      </c>
      <c r="AE1210" s="337" t="s">
        <v>1808</v>
      </c>
      <c r="AF1210" s="787" t="s">
        <v>1755</v>
      </c>
      <c r="AG1210" s="341" t="s">
        <v>1436</v>
      </c>
      <c r="AH1210" s="341" t="s">
        <v>1737</v>
      </c>
      <c r="AI1210" s="341">
        <v>5000</v>
      </c>
      <c r="AJ1210" s="341">
        <v>5000</v>
      </c>
      <c r="AK1210" s="341">
        <v>5000</v>
      </c>
      <c r="AL1210" s="336">
        <v>6.5000000000000006E-3</v>
      </c>
      <c r="AM1210" s="336">
        <v>0</v>
      </c>
      <c r="AN1210" s="647" t="s">
        <v>34</v>
      </c>
      <c r="AO1210" s="334" t="s">
        <v>1324</v>
      </c>
      <c r="AP1210" s="337" t="s">
        <v>1757</v>
      </c>
      <c r="AQ1210" s="343" t="s">
        <v>668</v>
      </c>
      <c r="AR1210" s="336">
        <v>4.3333333333333297E-3</v>
      </c>
      <c r="AS1210" s="336">
        <v>4.3333333333333297E-3</v>
      </c>
      <c r="AT1210" s="336" t="s">
        <v>1418</v>
      </c>
      <c r="AX1210" s="192"/>
      <c r="AY1210" s="178"/>
      <c r="AZ1210" s="178"/>
      <c r="BA1210" s="178"/>
      <c r="BB1210" s="794"/>
      <c r="BC1210" s="178"/>
      <c r="BD1210" s="178"/>
      <c r="BE1210" s="178"/>
      <c r="BF1210" s="178"/>
      <c r="BG1210" s="794"/>
      <c r="BH1210" s="180"/>
      <c r="BI1210" s="193"/>
      <c r="BJ1210" s="193"/>
      <c r="BK1210" s="193"/>
      <c r="BL1210" s="180"/>
      <c r="BM1210" s="180"/>
      <c r="BN1210" s="180"/>
      <c r="BO1210" s="180"/>
      <c r="BP1210" s="180"/>
      <c r="BQ1210" s="180"/>
      <c r="BR1210" s="180"/>
      <c r="BS1210" s="180"/>
      <c r="BT1210" s="181"/>
      <c r="BU1210" s="182"/>
      <c r="BV1210" s="183"/>
      <c r="BW1210" s="179"/>
    </row>
    <row r="1211" spans="2:75" customFormat="1" ht="18.75">
      <c r="B1211" s="330" t="s">
        <v>769</v>
      </c>
      <c r="C1211" s="331">
        <v>18302338000163</v>
      </c>
      <c r="D1211" s="332" t="s">
        <v>14</v>
      </c>
      <c r="E1211" s="332" t="s">
        <v>607</v>
      </c>
      <c r="F1211" s="332" t="s">
        <v>1418</v>
      </c>
      <c r="G1211" s="333" t="s">
        <v>1418</v>
      </c>
      <c r="H1211" s="333" t="s">
        <v>34</v>
      </c>
      <c r="I1211" s="333" t="s">
        <v>34</v>
      </c>
      <c r="J1211" s="333" t="s">
        <v>608</v>
      </c>
      <c r="K1211" s="334" t="s">
        <v>48</v>
      </c>
      <c r="L1211" s="335" t="s">
        <v>1418</v>
      </c>
      <c r="M1211" s="335" t="s">
        <v>1415</v>
      </c>
      <c r="N1211" s="334">
        <v>514594</v>
      </c>
      <c r="O1211" s="334" t="s">
        <v>1321</v>
      </c>
      <c r="P1211" s="338">
        <v>43737</v>
      </c>
      <c r="Q1211" s="339">
        <v>215.61291324999999</v>
      </c>
      <c r="R1211" s="339">
        <v>167.37396752547991</v>
      </c>
      <c r="S1211" s="334">
        <v>90</v>
      </c>
      <c r="T1211" s="336">
        <v>-2.7264336780484788E-2</v>
      </c>
      <c r="U1211" s="647">
        <v>-0.26664615280299747</v>
      </c>
      <c r="V1211" s="336">
        <v>-1.3218252124638008E-2</v>
      </c>
      <c r="W1211" s="647">
        <v>-0.11375291800926865</v>
      </c>
      <c r="X1211" s="336">
        <v>0.35659389391559304</v>
      </c>
      <c r="Y1211" s="647">
        <v>2.3135291764298986</v>
      </c>
      <c r="Z1211" s="336">
        <v>0.53944881399408273</v>
      </c>
      <c r="AA1211" s="647">
        <v>2.8269037705173576</v>
      </c>
      <c r="AB1211" s="336">
        <v>0.19060923983535916</v>
      </c>
      <c r="AC1211" s="340">
        <v>-0.67897907584904149</v>
      </c>
      <c r="AD1211" s="813">
        <v>0</v>
      </c>
      <c r="AE1211" s="337" t="s">
        <v>2006</v>
      </c>
      <c r="AF1211" s="787" t="s">
        <v>1755</v>
      </c>
      <c r="AG1211" s="341" t="s">
        <v>1436</v>
      </c>
      <c r="AH1211" s="341" t="s">
        <v>1737</v>
      </c>
      <c r="AI1211" s="341">
        <v>20000</v>
      </c>
      <c r="AJ1211" s="341">
        <v>1000</v>
      </c>
      <c r="AK1211" s="341">
        <v>10000</v>
      </c>
      <c r="AL1211" s="336">
        <v>0.02</v>
      </c>
      <c r="AM1211" s="336">
        <v>0.2</v>
      </c>
      <c r="AN1211" s="647" t="s">
        <v>34</v>
      </c>
      <c r="AO1211" s="334" t="s">
        <v>1324</v>
      </c>
      <c r="AP1211" s="337" t="s">
        <v>1739</v>
      </c>
      <c r="AQ1211" s="343" t="s">
        <v>659</v>
      </c>
      <c r="AR1211" s="336">
        <v>0</v>
      </c>
      <c r="AS1211" s="336">
        <v>0</v>
      </c>
      <c r="AT1211" s="336" t="s">
        <v>1418</v>
      </c>
      <c r="AX1211" s="192"/>
      <c r="AY1211" s="178"/>
      <c r="AZ1211" s="178"/>
      <c r="BA1211" s="178"/>
      <c r="BB1211" s="794"/>
      <c r="BC1211" s="178"/>
      <c r="BD1211" s="178"/>
      <c r="BE1211" s="178"/>
      <c r="BF1211" s="178"/>
      <c r="BG1211" s="794"/>
      <c r="BH1211" s="180"/>
      <c r="BI1211" s="193"/>
      <c r="BJ1211" s="193"/>
      <c r="BK1211" s="193"/>
      <c r="BL1211" s="180"/>
      <c r="BM1211" s="180"/>
      <c r="BN1211" s="180"/>
      <c r="BO1211" s="180"/>
      <c r="BP1211" s="180"/>
      <c r="BQ1211" s="180"/>
      <c r="BR1211" s="180"/>
      <c r="BS1211" s="180"/>
      <c r="BT1211" s="181"/>
      <c r="BU1211" s="182"/>
      <c r="BV1211" s="183"/>
      <c r="BW1211" s="179"/>
    </row>
    <row r="1212" spans="2:75" customFormat="1" ht="18.75">
      <c r="B1212" s="330" t="s">
        <v>1683</v>
      </c>
      <c r="C1212" s="331">
        <v>34674530000137</v>
      </c>
      <c r="D1212" s="332" t="s">
        <v>14</v>
      </c>
      <c r="E1212" s="332" t="s">
        <v>607</v>
      </c>
      <c r="F1212" s="332" t="s">
        <v>1418</v>
      </c>
      <c r="G1212" s="333" t="s">
        <v>1418</v>
      </c>
      <c r="H1212" s="333" t="s">
        <v>34</v>
      </c>
      <c r="I1212" s="333" t="s">
        <v>34</v>
      </c>
      <c r="J1212" s="333" t="s">
        <v>608</v>
      </c>
      <c r="K1212" s="334" t="s">
        <v>48</v>
      </c>
      <c r="L1212" s="335" t="s">
        <v>1418</v>
      </c>
      <c r="M1212" s="335" t="s">
        <v>1418</v>
      </c>
      <c r="N1212" s="334">
        <v>513474</v>
      </c>
      <c r="O1212" s="334" t="s">
        <v>1321</v>
      </c>
      <c r="P1212" s="338">
        <v>43777</v>
      </c>
      <c r="Q1212" s="339">
        <v>115.90760770999999</v>
      </c>
      <c r="R1212" s="339">
        <v>276.0038790312048</v>
      </c>
      <c r="S1212" s="334">
        <v>90</v>
      </c>
      <c r="T1212" s="336">
        <v>-6.4486211989677078E-2</v>
      </c>
      <c r="U1212" s="647">
        <v>-0.63067737441512695</v>
      </c>
      <c r="V1212" s="336">
        <v>-0.16200017713470671</v>
      </c>
      <c r="W1212" s="647">
        <v>-1.394132347705991</v>
      </c>
      <c r="X1212" s="336">
        <v>-0.22012551146597648</v>
      </c>
      <c r="Y1212" s="647">
        <v>-1.4281422142736855</v>
      </c>
      <c r="Z1212" s="336"/>
      <c r="AA1212" s="647"/>
      <c r="AB1212" s="336">
        <v>0.25027603224256184</v>
      </c>
      <c r="AC1212" s="340">
        <v>-1.1115791153830603</v>
      </c>
      <c r="AD1212" s="813">
        <v>0</v>
      </c>
      <c r="AE1212" s="337" t="s">
        <v>1824</v>
      </c>
      <c r="AF1212" s="787" t="s">
        <v>1825</v>
      </c>
      <c r="AG1212" s="341" t="s">
        <v>1440</v>
      </c>
      <c r="AH1212" s="341" t="s">
        <v>1737</v>
      </c>
      <c r="AI1212" s="341">
        <v>0</v>
      </c>
      <c r="AJ1212" s="341">
        <v>0</v>
      </c>
      <c r="AK1212" s="341">
        <v>0</v>
      </c>
      <c r="AL1212" s="336">
        <v>0</v>
      </c>
      <c r="AM1212" s="336">
        <v>0</v>
      </c>
      <c r="AN1212" s="647" t="s">
        <v>666</v>
      </c>
      <c r="AO1212" s="334" t="s">
        <v>1324</v>
      </c>
      <c r="AP1212" s="337" t="s">
        <v>1739</v>
      </c>
      <c r="AQ1212" s="343" t="s">
        <v>659</v>
      </c>
      <c r="AR1212" s="336">
        <v>0</v>
      </c>
      <c r="AS1212" s="336">
        <v>0</v>
      </c>
      <c r="AT1212" s="336" t="s">
        <v>1418</v>
      </c>
      <c r="AX1212" s="192"/>
      <c r="AY1212" s="178"/>
      <c r="AZ1212" s="178"/>
      <c r="BA1212" s="178"/>
      <c r="BB1212" s="794"/>
      <c r="BC1212" s="178"/>
      <c r="BD1212" s="178"/>
      <c r="BE1212" s="178"/>
      <c r="BF1212" s="178"/>
      <c r="BG1212" s="794"/>
      <c r="BH1212" s="180"/>
      <c r="BI1212" s="193"/>
      <c r="BJ1212" s="193"/>
      <c r="BK1212" s="193"/>
      <c r="BL1212" s="180"/>
      <c r="BM1212" s="180"/>
      <c r="BN1212" s="180"/>
      <c r="BO1212" s="180"/>
      <c r="BP1212" s="180"/>
      <c r="BQ1212" s="180"/>
      <c r="BR1212" s="180"/>
      <c r="BS1212" s="180"/>
      <c r="BT1212" s="181"/>
      <c r="BU1212" s="182"/>
      <c r="BV1212" s="183"/>
      <c r="BW1212" s="179"/>
    </row>
    <row r="1213" spans="2:75" customFormat="1" ht="18.75">
      <c r="B1213" s="330" t="s">
        <v>1245</v>
      </c>
      <c r="C1213" s="331">
        <v>36436851000129</v>
      </c>
      <c r="D1213" s="332" t="s">
        <v>14</v>
      </c>
      <c r="E1213" s="332" t="s">
        <v>607</v>
      </c>
      <c r="F1213" s="332" t="s">
        <v>1418</v>
      </c>
      <c r="G1213" s="333" t="s">
        <v>1418</v>
      </c>
      <c r="H1213" s="333" t="s">
        <v>34</v>
      </c>
      <c r="I1213" s="333" t="s">
        <v>34</v>
      </c>
      <c r="J1213" s="333" t="s">
        <v>608</v>
      </c>
      <c r="K1213" s="334" t="s">
        <v>48</v>
      </c>
      <c r="L1213" s="335" t="s">
        <v>1418</v>
      </c>
      <c r="M1213" s="335" t="s">
        <v>1415</v>
      </c>
      <c r="N1213" s="334">
        <v>533610</v>
      </c>
      <c r="O1213" s="334" t="s">
        <v>1321</v>
      </c>
      <c r="P1213" s="338">
        <v>43911</v>
      </c>
      <c r="Q1213" s="339">
        <v>209.95452818000001</v>
      </c>
      <c r="R1213" s="339">
        <v>240.66894999549802</v>
      </c>
      <c r="S1213" s="334">
        <v>90</v>
      </c>
      <c r="T1213" s="336">
        <v>-6.0624957601988716E-2</v>
      </c>
      <c r="U1213" s="647">
        <v>-0.59291417350690789</v>
      </c>
      <c r="V1213" s="336">
        <v>-0.15654453638865917</v>
      </c>
      <c r="W1213" s="647">
        <v>-1.3471824901437783</v>
      </c>
      <c r="X1213" s="336">
        <v>-0.21359826543023164</v>
      </c>
      <c r="Y1213" s="647">
        <v>-1.385794393957372</v>
      </c>
      <c r="Z1213" s="336"/>
      <c r="AA1213" s="647"/>
      <c r="AB1213" s="336">
        <v>0.24956987678910364</v>
      </c>
      <c r="AC1213" s="340">
        <v>-1.0928641440417215</v>
      </c>
      <c r="AD1213" s="813">
        <v>0</v>
      </c>
      <c r="AE1213" s="337" t="s">
        <v>1808</v>
      </c>
      <c r="AF1213" s="787" t="s">
        <v>1755</v>
      </c>
      <c r="AG1213" s="341" t="s">
        <v>1436</v>
      </c>
      <c r="AH1213" s="341" t="s">
        <v>1737</v>
      </c>
      <c r="AI1213" s="341">
        <v>0</v>
      </c>
      <c r="AJ1213" s="341">
        <v>0</v>
      </c>
      <c r="AK1213" s="341">
        <v>0</v>
      </c>
      <c r="AL1213" s="336">
        <v>0</v>
      </c>
      <c r="AM1213" s="336">
        <v>0</v>
      </c>
      <c r="AN1213" s="647" t="s">
        <v>34</v>
      </c>
      <c r="AO1213" s="334" t="s">
        <v>1324</v>
      </c>
      <c r="AP1213" s="337" t="s">
        <v>1739</v>
      </c>
      <c r="AQ1213" s="343" t="s">
        <v>659</v>
      </c>
      <c r="AR1213" s="336">
        <v>0</v>
      </c>
      <c r="AS1213" s="336">
        <v>0</v>
      </c>
      <c r="AT1213" s="336" t="s">
        <v>1418</v>
      </c>
      <c r="AX1213" s="192"/>
      <c r="AY1213" s="178"/>
      <c r="AZ1213" s="178"/>
      <c r="BA1213" s="178"/>
      <c r="BB1213" s="794"/>
      <c r="BC1213" s="178"/>
      <c r="BD1213" s="178"/>
      <c r="BE1213" s="178"/>
      <c r="BF1213" s="178"/>
      <c r="BG1213" s="794"/>
      <c r="BH1213" s="180"/>
      <c r="BI1213" s="193"/>
      <c r="BJ1213" s="193"/>
      <c r="BK1213" s="193"/>
      <c r="BL1213" s="180"/>
      <c r="BM1213" s="180"/>
      <c r="BN1213" s="180"/>
      <c r="BO1213" s="180"/>
      <c r="BP1213" s="180"/>
      <c r="BQ1213" s="180"/>
      <c r="BR1213" s="180"/>
      <c r="BS1213" s="180"/>
      <c r="BT1213" s="181"/>
      <c r="BU1213" s="182"/>
      <c r="BV1213" s="183"/>
      <c r="BW1213" s="179"/>
    </row>
    <row r="1214" spans="2:75" customFormat="1" ht="18.75">
      <c r="B1214" s="330" t="s">
        <v>111</v>
      </c>
      <c r="C1214" s="331">
        <v>36352498000107</v>
      </c>
      <c r="D1214" s="332" t="s">
        <v>11</v>
      </c>
      <c r="E1214" s="332" t="s">
        <v>620</v>
      </c>
      <c r="F1214" s="332" t="s">
        <v>663</v>
      </c>
      <c r="G1214" s="333" t="s">
        <v>738</v>
      </c>
      <c r="H1214" s="333" t="s">
        <v>34</v>
      </c>
      <c r="I1214" s="333" t="s">
        <v>1418</v>
      </c>
      <c r="J1214" s="333" t="s">
        <v>608</v>
      </c>
      <c r="K1214" s="334" t="s">
        <v>48</v>
      </c>
      <c r="L1214" s="335" t="s">
        <v>1418</v>
      </c>
      <c r="M1214" s="335" t="s">
        <v>34</v>
      </c>
      <c r="N1214" s="334">
        <v>539643</v>
      </c>
      <c r="O1214" s="334" t="s">
        <v>1321</v>
      </c>
      <c r="P1214" s="338">
        <v>43999</v>
      </c>
      <c r="Q1214" s="339">
        <v>244.09566498999999</v>
      </c>
      <c r="R1214" s="339">
        <v>170.33707443699996</v>
      </c>
      <c r="S1214" s="334">
        <v>90</v>
      </c>
      <c r="T1214" s="336">
        <v>0.11200132079924474</v>
      </c>
      <c r="U1214" s="647">
        <v>1.0953767751779484</v>
      </c>
      <c r="V1214" s="336">
        <v>0.12616598480002206</v>
      </c>
      <c r="W1214" s="647">
        <v>1.0857523967003753</v>
      </c>
      <c r="X1214" s="336">
        <v>0.2198357432151099</v>
      </c>
      <c r="Y1214" s="647">
        <v>1.4262622401231984</v>
      </c>
      <c r="Z1214" s="336"/>
      <c r="AA1214" s="647"/>
      <c r="AB1214" s="336">
        <v>1.2427873073946235E-2</v>
      </c>
      <c r="AC1214" s="340">
        <v>0.80179056815838112</v>
      </c>
      <c r="AD1214" s="813">
        <v>36352509000140</v>
      </c>
      <c r="AE1214" s="337" t="s">
        <v>1783</v>
      </c>
      <c r="AF1214" s="787" t="s">
        <v>1736</v>
      </c>
      <c r="AG1214" s="341" t="s">
        <v>1437</v>
      </c>
      <c r="AH1214" s="341" t="s">
        <v>1737</v>
      </c>
      <c r="AI1214" s="341">
        <v>10000</v>
      </c>
      <c r="AJ1214" s="341">
        <v>5000</v>
      </c>
      <c r="AK1214" s="341">
        <v>10000</v>
      </c>
      <c r="AL1214" s="336">
        <v>1.2E-2</v>
      </c>
      <c r="AM1214" s="336">
        <v>0.2</v>
      </c>
      <c r="AN1214" s="647" t="s">
        <v>34</v>
      </c>
      <c r="AO1214" s="334" t="s">
        <v>1324</v>
      </c>
      <c r="AP1214" s="337" t="s">
        <v>1757</v>
      </c>
      <c r="AQ1214" s="343" t="s">
        <v>668</v>
      </c>
      <c r="AR1214" s="336">
        <v>3.2000000000000002E-3</v>
      </c>
      <c r="AS1214" s="336">
        <v>3.2000000000000002E-3</v>
      </c>
      <c r="AT1214" s="336" t="s">
        <v>1418</v>
      </c>
      <c r="AX1214" s="192"/>
      <c r="AY1214" s="178"/>
      <c r="AZ1214" s="178"/>
      <c r="BA1214" s="178"/>
      <c r="BB1214" s="794"/>
      <c r="BC1214" s="178"/>
      <c r="BD1214" s="178"/>
      <c r="BE1214" s="178"/>
      <c r="BF1214" s="178"/>
      <c r="BG1214" s="794"/>
      <c r="BH1214" s="180"/>
      <c r="BI1214" s="193"/>
      <c r="BJ1214" s="193"/>
      <c r="BK1214" s="193"/>
      <c r="BL1214" s="180"/>
      <c r="BM1214" s="180"/>
      <c r="BN1214" s="180"/>
      <c r="BO1214" s="180"/>
      <c r="BP1214" s="180"/>
      <c r="BQ1214" s="180"/>
      <c r="BR1214" s="180"/>
      <c r="BS1214" s="180"/>
      <c r="BT1214" s="181"/>
      <c r="BU1214" s="182"/>
      <c r="BV1214" s="183"/>
      <c r="BW1214" s="179"/>
    </row>
    <row r="1215" spans="2:75" customFormat="1" ht="18.75">
      <c r="B1215" s="330" t="s">
        <v>897</v>
      </c>
      <c r="C1215" s="331">
        <v>23272391000107</v>
      </c>
      <c r="D1215" s="332" t="s">
        <v>11</v>
      </c>
      <c r="E1215" s="332" t="s">
        <v>620</v>
      </c>
      <c r="F1215" s="332" t="s">
        <v>663</v>
      </c>
      <c r="G1215" s="333" t="s">
        <v>738</v>
      </c>
      <c r="H1215" s="333" t="s">
        <v>34</v>
      </c>
      <c r="I1215" s="333" t="s">
        <v>1304</v>
      </c>
      <c r="J1215" s="333" t="s">
        <v>608</v>
      </c>
      <c r="K1215" s="334" t="s">
        <v>48</v>
      </c>
      <c r="L1215" s="335" t="s">
        <v>1418</v>
      </c>
      <c r="M1215" s="335" t="s">
        <v>34</v>
      </c>
      <c r="N1215" s="334">
        <v>410942</v>
      </c>
      <c r="O1215" s="334" t="s">
        <v>1321</v>
      </c>
      <c r="P1215" s="338">
        <v>42342</v>
      </c>
      <c r="Q1215" s="339">
        <v>776.50399300000004</v>
      </c>
      <c r="R1215" s="339">
        <v>504.11603864367822</v>
      </c>
      <c r="S1215" s="334">
        <v>90</v>
      </c>
      <c r="T1215" s="336">
        <v>0.44549823712057357</v>
      </c>
      <c r="U1215" s="647">
        <v>4.3569881037321254</v>
      </c>
      <c r="V1215" s="336">
        <v>0.44549823712057357</v>
      </c>
      <c r="W1215" s="647">
        <v>3.8338445932644931</v>
      </c>
      <c r="X1215" s="336">
        <v>0.44549823712057357</v>
      </c>
      <c r="Y1215" s="647">
        <v>2.8903275889252775</v>
      </c>
      <c r="Z1215" s="336">
        <v>0.44549823712057357</v>
      </c>
      <c r="AA1215" s="647">
        <v>2.3345693114987545</v>
      </c>
      <c r="AB1215" s="336">
        <v>0.63621063590561555</v>
      </c>
      <c r="AC1215" s="340">
        <v>0.51759084986809878</v>
      </c>
      <c r="AD1215" s="813">
        <v>0</v>
      </c>
      <c r="AE1215" s="337" t="s">
        <v>1858</v>
      </c>
      <c r="AF1215" s="787" t="s">
        <v>1736</v>
      </c>
      <c r="AG1215" s="341" t="s">
        <v>1437</v>
      </c>
      <c r="AH1215" s="341" t="s">
        <v>1737</v>
      </c>
      <c r="AI1215" s="341">
        <v>20000</v>
      </c>
      <c r="AJ1215" s="341">
        <v>1000</v>
      </c>
      <c r="AK1215" s="341">
        <v>10000</v>
      </c>
      <c r="AL1215" s="336">
        <v>7.4999999999999997E-3</v>
      </c>
      <c r="AM1215" s="336">
        <v>0.2</v>
      </c>
      <c r="AN1215" s="647" t="s">
        <v>64</v>
      </c>
      <c r="AO1215" s="334" t="s">
        <v>1324</v>
      </c>
      <c r="AP1215" s="337" t="s">
        <v>1757</v>
      </c>
      <c r="AQ1215" s="343" t="s">
        <v>668</v>
      </c>
      <c r="AR1215" s="336">
        <v>1.75E-3</v>
      </c>
      <c r="AS1215" s="336">
        <v>1.75E-3</v>
      </c>
      <c r="AT1215" s="336" t="s">
        <v>1418</v>
      </c>
      <c r="AX1215" s="192"/>
      <c r="AY1215" s="178"/>
      <c r="AZ1215" s="178"/>
      <c r="BA1215" s="178"/>
      <c r="BB1215" s="794"/>
      <c r="BC1215" s="178"/>
      <c r="BD1215" s="178"/>
      <c r="BE1215" s="178"/>
      <c r="BF1215" s="178"/>
      <c r="BG1215" s="794"/>
      <c r="BH1215" s="180"/>
      <c r="BI1215" s="193"/>
      <c r="BJ1215" s="193"/>
      <c r="BK1215" s="193"/>
      <c r="BL1215" s="180"/>
      <c r="BM1215" s="180"/>
      <c r="BN1215" s="180"/>
      <c r="BO1215" s="180"/>
      <c r="BP1215" s="180"/>
      <c r="BQ1215" s="180"/>
      <c r="BR1215" s="180"/>
      <c r="BS1215" s="180"/>
      <c r="BT1215" s="181"/>
      <c r="BU1215" s="182"/>
      <c r="BV1215" s="183"/>
      <c r="BW1215" s="179"/>
    </row>
    <row r="1216" spans="2:75" customFormat="1" ht="18.75">
      <c r="B1216" s="330" t="s">
        <v>898</v>
      </c>
      <c r="C1216" s="331">
        <v>38377094000195</v>
      </c>
      <c r="D1216" s="332" t="s">
        <v>11</v>
      </c>
      <c r="E1216" s="332" t="s">
        <v>620</v>
      </c>
      <c r="F1216" s="332" t="s">
        <v>663</v>
      </c>
      <c r="G1216" s="333" t="s">
        <v>738</v>
      </c>
      <c r="H1216" s="333" t="s">
        <v>34</v>
      </c>
      <c r="I1216" s="333" t="s">
        <v>1418</v>
      </c>
      <c r="J1216" s="333" t="s">
        <v>608</v>
      </c>
      <c r="K1216" s="334" t="s">
        <v>48</v>
      </c>
      <c r="L1216" s="335" t="s">
        <v>1418</v>
      </c>
      <c r="M1216" s="335" t="s">
        <v>34</v>
      </c>
      <c r="N1216" s="334">
        <v>579076</v>
      </c>
      <c r="O1216" s="334" t="s">
        <v>1321</v>
      </c>
      <c r="P1216" s="338">
        <v>44158</v>
      </c>
      <c r="Q1216" s="339">
        <v>104.37635276</v>
      </c>
      <c r="R1216" s="339">
        <v>101.67919012899992</v>
      </c>
      <c r="S1216" s="334">
        <v>90</v>
      </c>
      <c r="T1216" s="336">
        <v>0.12331693516687325</v>
      </c>
      <c r="U1216" s="647">
        <v>1.2060438734471481</v>
      </c>
      <c r="V1216" s="336">
        <v>0.14057903920589276</v>
      </c>
      <c r="W1216" s="647">
        <v>1.2097874794507004</v>
      </c>
      <c r="X1216" s="336"/>
      <c r="Y1216" s="647"/>
      <c r="Z1216" s="336"/>
      <c r="AA1216" s="647"/>
      <c r="AB1216" s="336">
        <v>7.4853950099250076E-3</v>
      </c>
      <c r="AC1216" s="340">
        <v>3.2566892978269872</v>
      </c>
      <c r="AD1216" s="813">
        <v>0</v>
      </c>
      <c r="AE1216" s="337" t="s">
        <v>1858</v>
      </c>
      <c r="AF1216" s="787" t="s">
        <v>1736</v>
      </c>
      <c r="AG1216" s="341" t="s">
        <v>1437</v>
      </c>
      <c r="AH1216" s="341" t="s">
        <v>1812</v>
      </c>
      <c r="AI1216" s="341">
        <v>1000000</v>
      </c>
      <c r="AJ1216" s="341">
        <v>0</v>
      </c>
      <c r="AK1216" s="341">
        <v>1000000</v>
      </c>
      <c r="AL1216" s="336">
        <v>6.5000000000000006E-3</v>
      </c>
      <c r="AM1216" s="336">
        <v>0</v>
      </c>
      <c r="AN1216" s="647" t="s">
        <v>64</v>
      </c>
      <c r="AO1216" s="334" t="s">
        <v>1324</v>
      </c>
      <c r="AP1216" s="337" t="s">
        <v>1744</v>
      </c>
      <c r="AQ1216" s="343" t="s">
        <v>675</v>
      </c>
      <c r="AR1216" s="336">
        <v>1.5166666666666701E-3</v>
      </c>
      <c r="AS1216" s="336">
        <v>1.5166666666666701E-3</v>
      </c>
      <c r="AT1216" s="336" t="s">
        <v>1418</v>
      </c>
      <c r="AX1216" s="192"/>
      <c r="AY1216" s="178"/>
      <c r="AZ1216" s="178"/>
      <c r="BA1216" s="178"/>
      <c r="BB1216" s="794"/>
      <c r="BC1216" s="178"/>
      <c r="BD1216" s="178"/>
      <c r="BE1216" s="178"/>
      <c r="BF1216" s="178"/>
      <c r="BG1216" s="794"/>
      <c r="BH1216" s="180"/>
      <c r="BI1216" s="193"/>
      <c r="BJ1216" s="193"/>
      <c r="BK1216" s="193"/>
      <c r="BL1216" s="180"/>
      <c r="BM1216" s="180"/>
      <c r="BN1216" s="180"/>
      <c r="BO1216" s="180"/>
      <c r="BP1216" s="180"/>
      <c r="BQ1216" s="180"/>
      <c r="BR1216" s="180"/>
      <c r="BS1216" s="180"/>
      <c r="BT1216" s="181"/>
      <c r="BU1216" s="182"/>
      <c r="BV1216" s="183"/>
      <c r="BW1216" s="179"/>
    </row>
    <row r="1217" spans="2:75" customFormat="1" ht="18.75">
      <c r="B1217" s="330" t="s">
        <v>899</v>
      </c>
      <c r="C1217" s="331">
        <v>26605199000175</v>
      </c>
      <c r="D1217" s="332" t="s">
        <v>11</v>
      </c>
      <c r="E1217" s="332" t="s">
        <v>620</v>
      </c>
      <c r="F1217" s="332" t="s">
        <v>663</v>
      </c>
      <c r="G1217" s="333" t="s">
        <v>738</v>
      </c>
      <c r="H1217" s="333" t="s">
        <v>34</v>
      </c>
      <c r="I1217" s="333" t="s">
        <v>1418</v>
      </c>
      <c r="J1217" s="333" t="s">
        <v>1418</v>
      </c>
      <c r="K1217" s="334" t="s">
        <v>48</v>
      </c>
      <c r="L1217" s="335" t="s">
        <v>1418</v>
      </c>
      <c r="M1217" s="335" t="s">
        <v>34</v>
      </c>
      <c r="N1217" s="334">
        <v>484504</v>
      </c>
      <c r="O1217" s="334" t="s">
        <v>1321</v>
      </c>
      <c r="P1217" s="338">
        <v>43425</v>
      </c>
      <c r="Q1217" s="339">
        <v>68.304791629999997</v>
      </c>
      <c r="R1217" s="339">
        <v>67.151338876439965</v>
      </c>
      <c r="S1217" s="334">
        <v>90</v>
      </c>
      <c r="T1217" s="336">
        <v>7.6229718502004662E-2</v>
      </c>
      <c r="U1217" s="647">
        <v>0.74552927259775426</v>
      </c>
      <c r="V1217" s="336">
        <v>0.11904546677628924</v>
      </c>
      <c r="W1217" s="647">
        <v>1.0244750284598765</v>
      </c>
      <c r="X1217" s="336">
        <v>0.1914597761700938</v>
      </c>
      <c r="Y1217" s="647">
        <v>1.2421631044167487</v>
      </c>
      <c r="Z1217" s="336">
        <v>0.26671768442513799</v>
      </c>
      <c r="AA1217" s="647">
        <v>1.3976955889152289</v>
      </c>
      <c r="AB1217" s="336">
        <v>5.1518525730897408E-2</v>
      </c>
      <c r="AC1217" s="340">
        <v>5.5204091127963359E-2</v>
      </c>
      <c r="AD1217" s="813">
        <v>27923072000167</v>
      </c>
      <c r="AE1217" s="337" t="s">
        <v>1858</v>
      </c>
      <c r="AF1217" s="787" t="s">
        <v>1736</v>
      </c>
      <c r="AG1217" s="341" t="s">
        <v>1437</v>
      </c>
      <c r="AH1217" s="341" t="s">
        <v>1742</v>
      </c>
      <c r="AI1217" s="341">
        <v>1000</v>
      </c>
      <c r="AJ1217" s="341">
        <v>1000</v>
      </c>
      <c r="AK1217" s="341">
        <v>1000</v>
      </c>
      <c r="AL1217" s="336">
        <v>1.2500000000000001E-2</v>
      </c>
      <c r="AM1217" s="336">
        <v>0</v>
      </c>
      <c r="AN1217" s="647" t="s">
        <v>2152</v>
      </c>
      <c r="AO1217" s="334" t="s">
        <v>1324</v>
      </c>
      <c r="AP1217" s="337" t="s">
        <v>1744</v>
      </c>
      <c r="AQ1217" s="343" t="s">
        <v>2225</v>
      </c>
      <c r="AR1217" s="336">
        <v>2.0999999999999999E-3</v>
      </c>
      <c r="AS1217" s="336">
        <v>2.0999999999999999E-3</v>
      </c>
      <c r="AT1217" s="336" t="s">
        <v>1418</v>
      </c>
      <c r="AX1217" s="192"/>
      <c r="AY1217" s="178"/>
      <c r="AZ1217" s="178"/>
      <c r="BA1217" s="178"/>
      <c r="BB1217" s="794"/>
      <c r="BC1217" s="178"/>
      <c r="BD1217" s="178"/>
      <c r="BE1217" s="178"/>
      <c r="BF1217" s="178"/>
      <c r="BG1217" s="794"/>
      <c r="BH1217" s="180"/>
      <c r="BI1217" s="193"/>
      <c r="BJ1217" s="193"/>
      <c r="BK1217" s="193"/>
      <c r="BL1217" s="180"/>
      <c r="BM1217" s="180"/>
      <c r="BN1217" s="180"/>
      <c r="BO1217" s="180"/>
      <c r="BP1217" s="180"/>
      <c r="BQ1217" s="180"/>
      <c r="BR1217" s="180"/>
      <c r="BS1217" s="180"/>
      <c r="BT1217" s="181"/>
      <c r="BU1217" s="182"/>
      <c r="BV1217" s="183"/>
      <c r="BW1217" s="179"/>
    </row>
    <row r="1218" spans="2:75" customFormat="1" ht="18.75">
      <c r="B1218" s="330" t="s">
        <v>900</v>
      </c>
      <c r="C1218" s="331">
        <v>31120037000187</v>
      </c>
      <c r="D1218" s="332" t="s">
        <v>14</v>
      </c>
      <c r="E1218" s="332" t="s">
        <v>15</v>
      </c>
      <c r="F1218" s="332" t="s">
        <v>16</v>
      </c>
      <c r="G1218" s="333" t="s">
        <v>1418</v>
      </c>
      <c r="H1218" s="333" t="s">
        <v>34</v>
      </c>
      <c r="I1218" s="333" t="s">
        <v>34</v>
      </c>
      <c r="J1218" s="333" t="s">
        <v>690</v>
      </c>
      <c r="K1218" s="334" t="s">
        <v>48</v>
      </c>
      <c r="L1218" s="335" t="s">
        <v>1418</v>
      </c>
      <c r="M1218" s="335" t="s">
        <v>1415</v>
      </c>
      <c r="N1218" s="334">
        <v>481467</v>
      </c>
      <c r="O1218" s="334" t="s">
        <v>1321</v>
      </c>
      <c r="P1218" s="338">
        <v>43441</v>
      </c>
      <c r="Q1218" s="339">
        <v>15.099894300000001</v>
      </c>
      <c r="R1218" s="339">
        <v>23.400898915020065</v>
      </c>
      <c r="S1218" s="334">
        <v>90</v>
      </c>
      <c r="T1218" s="336">
        <v>6.9768448309621922E-2</v>
      </c>
      <c r="U1218" s="647">
        <v>0.68233782756496197</v>
      </c>
      <c r="V1218" s="336">
        <v>7.8716474733668385E-2</v>
      </c>
      <c r="W1218" s="647">
        <v>0.67741397364236344</v>
      </c>
      <c r="X1218" s="336">
        <v>0.10099310804232986</v>
      </c>
      <c r="Y1218" s="647">
        <v>0.65522855567900729</v>
      </c>
      <c r="Z1218" s="336">
        <v>0.18001685318978722</v>
      </c>
      <c r="AA1218" s="647">
        <v>0.94335237716262954</v>
      </c>
      <c r="AB1218" s="336">
        <v>4.6828333143146161E-2</v>
      </c>
      <c r="AC1218" s="340">
        <v>-0.80047603955513436</v>
      </c>
      <c r="AD1218" s="813">
        <v>37121949000150</v>
      </c>
      <c r="AE1218" s="337" t="s">
        <v>1858</v>
      </c>
      <c r="AF1218" s="787" t="s">
        <v>1736</v>
      </c>
      <c r="AG1218" s="341" t="s">
        <v>1437</v>
      </c>
      <c r="AH1218" s="341" t="s">
        <v>1737</v>
      </c>
      <c r="AI1218" s="341">
        <v>5000</v>
      </c>
      <c r="AJ1218" s="341">
        <v>5000</v>
      </c>
      <c r="AK1218" s="341">
        <v>5000</v>
      </c>
      <c r="AL1218" s="336">
        <v>0.01</v>
      </c>
      <c r="AM1218" s="336">
        <v>0.15</v>
      </c>
      <c r="AN1218" s="647" t="s">
        <v>2147</v>
      </c>
      <c r="AO1218" s="334" t="s">
        <v>1324</v>
      </c>
      <c r="AP1218" s="337" t="s">
        <v>1757</v>
      </c>
      <c r="AQ1218" s="343" t="s">
        <v>671</v>
      </c>
      <c r="AR1218" s="336">
        <v>2.5000000000000001E-3</v>
      </c>
      <c r="AS1218" s="336">
        <v>2.5000000000000001E-3</v>
      </c>
      <c r="AT1218" s="336" t="s">
        <v>1418</v>
      </c>
      <c r="AX1218" s="192"/>
      <c r="AY1218" s="178"/>
      <c r="AZ1218" s="178"/>
      <c r="BA1218" s="178"/>
      <c r="BB1218" s="794"/>
      <c r="BC1218" s="178"/>
      <c r="BD1218" s="178"/>
      <c r="BE1218" s="178"/>
      <c r="BF1218" s="178"/>
      <c r="BG1218" s="794"/>
      <c r="BH1218" s="180"/>
      <c r="BI1218" s="193"/>
      <c r="BJ1218" s="193"/>
      <c r="BK1218" s="193"/>
      <c r="BL1218" s="180"/>
      <c r="BM1218" s="180"/>
      <c r="BN1218" s="180"/>
      <c r="BO1218" s="180"/>
      <c r="BP1218" s="180"/>
      <c r="BQ1218" s="180"/>
      <c r="BR1218" s="180"/>
      <c r="BS1218" s="180"/>
      <c r="BT1218" s="181"/>
      <c r="BU1218" s="182"/>
      <c r="BV1218" s="183"/>
      <c r="BW1218" s="179"/>
    </row>
    <row r="1219" spans="2:75" customFormat="1" ht="18.75">
      <c r="B1219" s="330" t="s">
        <v>82</v>
      </c>
      <c r="C1219" s="331">
        <v>37227754000199</v>
      </c>
      <c r="D1219" s="332" t="s">
        <v>11</v>
      </c>
      <c r="E1219" s="332" t="s">
        <v>620</v>
      </c>
      <c r="F1219" s="332" t="s">
        <v>663</v>
      </c>
      <c r="G1219" s="333" t="s">
        <v>738</v>
      </c>
      <c r="H1219" s="333" t="s">
        <v>34</v>
      </c>
      <c r="I1219" s="333" t="s">
        <v>1418</v>
      </c>
      <c r="J1219" s="333" t="s">
        <v>608</v>
      </c>
      <c r="K1219" s="334" t="s">
        <v>48</v>
      </c>
      <c r="L1219" s="335" t="s">
        <v>1418</v>
      </c>
      <c r="M1219" s="335" t="s">
        <v>34</v>
      </c>
      <c r="N1219" s="334">
        <v>541079</v>
      </c>
      <c r="O1219" s="334" t="s">
        <v>1321</v>
      </c>
      <c r="P1219" s="338">
        <v>44007</v>
      </c>
      <c r="Q1219" s="339">
        <v>22.660295789999999</v>
      </c>
      <c r="R1219" s="339">
        <v>21.703827137479998</v>
      </c>
      <c r="S1219" s="334">
        <v>91</v>
      </c>
      <c r="T1219" s="336">
        <v>0.11597232082931574</v>
      </c>
      <c r="U1219" s="647">
        <v>1.1342132922487367</v>
      </c>
      <c r="V1219" s="336">
        <v>0.13274619026321632</v>
      </c>
      <c r="W1219" s="647">
        <v>1.1423799723798924</v>
      </c>
      <c r="X1219" s="336">
        <v>0.20347455619320765</v>
      </c>
      <c r="Y1219" s="647">
        <v>1.320113244915903</v>
      </c>
      <c r="Z1219" s="336"/>
      <c r="AA1219" s="647"/>
      <c r="AB1219" s="336">
        <v>3.2130001525357155E-3</v>
      </c>
      <c r="AC1219" s="340">
        <v>5.1493171773106399</v>
      </c>
      <c r="AD1219" s="813">
        <v>0</v>
      </c>
      <c r="AE1219" s="337" t="s">
        <v>1813</v>
      </c>
      <c r="AF1219" s="787" t="s">
        <v>1755</v>
      </c>
      <c r="AG1219" s="341" t="s">
        <v>1436</v>
      </c>
      <c r="AH1219" s="341" t="s">
        <v>1737</v>
      </c>
      <c r="AI1219" s="341">
        <v>5000</v>
      </c>
      <c r="AJ1219" s="341">
        <v>5000</v>
      </c>
      <c r="AK1219" s="341">
        <v>5000</v>
      </c>
      <c r="AL1219" s="336">
        <v>1.4999999999999999E-2</v>
      </c>
      <c r="AM1219" s="336">
        <v>0.2</v>
      </c>
      <c r="AN1219" s="647" t="s">
        <v>34</v>
      </c>
      <c r="AO1219" s="334" t="s">
        <v>1324</v>
      </c>
      <c r="AP1219" s="337" t="s">
        <v>1757</v>
      </c>
      <c r="AQ1219" s="343" t="s">
        <v>668</v>
      </c>
      <c r="AR1219" s="336">
        <v>3.0000000000000001E-3</v>
      </c>
      <c r="AS1219" s="336">
        <v>3.0000000000000001E-3</v>
      </c>
      <c r="AT1219" s="336" t="s">
        <v>1418</v>
      </c>
      <c r="AX1219" s="192"/>
      <c r="AY1219" s="178"/>
      <c r="AZ1219" s="178"/>
      <c r="BA1219" s="178"/>
      <c r="BB1219" s="794"/>
      <c r="BC1219" s="178"/>
      <c r="BD1219" s="178"/>
      <c r="BE1219" s="178"/>
      <c r="BF1219" s="178"/>
      <c r="BG1219" s="794"/>
      <c r="BH1219" s="180"/>
      <c r="BI1219" s="193"/>
      <c r="BJ1219" s="193"/>
      <c r="BK1219" s="193"/>
      <c r="BL1219" s="180"/>
      <c r="BM1219" s="180"/>
      <c r="BN1219" s="180"/>
      <c r="BO1219" s="180"/>
      <c r="BP1219" s="180"/>
      <c r="BQ1219" s="180"/>
      <c r="BR1219" s="180"/>
      <c r="BS1219" s="180"/>
      <c r="BT1219" s="181"/>
      <c r="BU1219" s="182"/>
      <c r="BV1219" s="183"/>
      <c r="BW1219" s="179"/>
    </row>
    <row r="1220" spans="2:75" customFormat="1" ht="18.75">
      <c r="B1220" s="330" t="s">
        <v>891</v>
      </c>
      <c r="C1220" s="331">
        <v>18623754000163</v>
      </c>
      <c r="D1220" s="332" t="s">
        <v>11</v>
      </c>
      <c r="E1220" s="332" t="s">
        <v>620</v>
      </c>
      <c r="F1220" s="332" t="s">
        <v>663</v>
      </c>
      <c r="G1220" s="333" t="s">
        <v>738</v>
      </c>
      <c r="H1220" s="333" t="s">
        <v>34</v>
      </c>
      <c r="I1220" s="333" t="s">
        <v>1418</v>
      </c>
      <c r="J1220" s="333" t="s">
        <v>608</v>
      </c>
      <c r="K1220" s="334" t="s">
        <v>48</v>
      </c>
      <c r="L1220" s="335" t="s">
        <v>1418</v>
      </c>
      <c r="M1220" s="335" t="s">
        <v>34</v>
      </c>
      <c r="N1220" s="334">
        <v>450944</v>
      </c>
      <c r="O1220" s="334" t="s">
        <v>1321</v>
      </c>
      <c r="P1220" s="338">
        <v>43010</v>
      </c>
      <c r="Q1220" s="339">
        <v>0</v>
      </c>
      <c r="R1220" s="339">
        <v>0</v>
      </c>
      <c r="S1220" s="334">
        <v>91</v>
      </c>
      <c r="T1220" s="336"/>
      <c r="U1220" s="647"/>
      <c r="V1220" s="336"/>
      <c r="W1220" s="647"/>
      <c r="X1220" s="336"/>
      <c r="Y1220" s="647"/>
      <c r="Z1220" s="336"/>
      <c r="AA1220" s="647"/>
      <c r="AB1220" s="336"/>
      <c r="AC1220" s="340"/>
      <c r="AD1220" s="813">
        <v>18652141000154</v>
      </c>
      <c r="AE1220" s="337" t="s">
        <v>1857</v>
      </c>
      <c r="AF1220" s="787" t="s">
        <v>1857</v>
      </c>
      <c r="AG1220" s="341" t="s">
        <v>719</v>
      </c>
      <c r="AH1220" s="341" t="s">
        <v>1737</v>
      </c>
      <c r="AI1220" s="341">
        <v>1000</v>
      </c>
      <c r="AJ1220" s="341">
        <v>1000</v>
      </c>
      <c r="AK1220" s="341">
        <v>1000</v>
      </c>
      <c r="AL1220" s="336">
        <v>8.0000000000000002E-3</v>
      </c>
      <c r="AM1220" s="336">
        <v>0.2</v>
      </c>
      <c r="AN1220" s="647" t="s">
        <v>64</v>
      </c>
      <c r="AO1220" s="334" t="s">
        <v>1324</v>
      </c>
      <c r="AP1220" s="337" t="s">
        <v>1757</v>
      </c>
      <c r="AQ1220" s="343" t="s">
        <v>686</v>
      </c>
      <c r="AR1220" s="336">
        <v>1.8666666666666699E-3</v>
      </c>
      <c r="AS1220" s="336">
        <v>1.8666666666666699E-3</v>
      </c>
      <c r="AT1220" s="336" t="s">
        <v>1418</v>
      </c>
      <c r="AX1220" s="192"/>
      <c r="AY1220" s="178"/>
      <c r="AZ1220" s="178"/>
      <c r="BA1220" s="178"/>
      <c r="BB1220" s="794"/>
      <c r="BC1220" s="178"/>
      <c r="BD1220" s="178"/>
      <c r="BE1220" s="178"/>
      <c r="BF1220" s="178"/>
      <c r="BG1220" s="794"/>
      <c r="BH1220" s="180"/>
      <c r="BI1220" s="193"/>
      <c r="BJ1220" s="193"/>
      <c r="BK1220" s="193"/>
      <c r="BL1220" s="180"/>
      <c r="BM1220" s="180"/>
      <c r="BN1220" s="180"/>
      <c r="BO1220" s="180"/>
      <c r="BP1220" s="180"/>
      <c r="BQ1220" s="180"/>
      <c r="BR1220" s="180"/>
      <c r="BS1220" s="180"/>
      <c r="BT1220" s="181"/>
      <c r="BU1220" s="182"/>
      <c r="BV1220" s="183"/>
      <c r="BW1220" s="179"/>
    </row>
    <row r="1221" spans="2:75" customFormat="1" ht="18.75">
      <c r="B1221" s="330" t="s">
        <v>922</v>
      </c>
      <c r="C1221" s="331">
        <v>17251743000137</v>
      </c>
      <c r="D1221" s="332" t="s">
        <v>11</v>
      </c>
      <c r="E1221" s="332" t="s">
        <v>620</v>
      </c>
      <c r="F1221" s="332" t="s">
        <v>663</v>
      </c>
      <c r="G1221" s="333" t="s">
        <v>738</v>
      </c>
      <c r="H1221" s="333" t="s">
        <v>34</v>
      </c>
      <c r="I1221" s="333" t="s">
        <v>1418</v>
      </c>
      <c r="J1221" s="333" t="s">
        <v>608</v>
      </c>
      <c r="K1221" s="334" t="s">
        <v>48</v>
      </c>
      <c r="L1221" s="335" t="s">
        <v>1418</v>
      </c>
      <c r="M1221" s="335" t="s">
        <v>34</v>
      </c>
      <c r="N1221" s="334">
        <v>352349</v>
      </c>
      <c r="O1221" s="334" t="s">
        <v>1321</v>
      </c>
      <c r="P1221" s="338">
        <v>41580</v>
      </c>
      <c r="Q1221" s="339">
        <v>762.41297599999996</v>
      </c>
      <c r="R1221" s="339">
        <v>593.16812196787112</v>
      </c>
      <c r="S1221" s="334">
        <v>91</v>
      </c>
      <c r="T1221" s="336">
        <v>0.1177015798514407</v>
      </c>
      <c r="U1221" s="647">
        <v>1.1511255050475289</v>
      </c>
      <c r="V1221" s="336">
        <v>0.13637720302049838</v>
      </c>
      <c r="W1221" s="647">
        <v>1.1736275452492158</v>
      </c>
      <c r="X1221" s="336">
        <v>0.20012053426243437</v>
      </c>
      <c r="Y1221" s="647">
        <v>1.298352839795039</v>
      </c>
      <c r="Z1221" s="336">
        <v>0.25979647641497694</v>
      </c>
      <c r="AA1221" s="647">
        <v>1.3614259957436443</v>
      </c>
      <c r="AB1221" s="336">
        <v>3.047034179714097E-3</v>
      </c>
      <c r="AC1221" s="340">
        <v>6.6214451310582332</v>
      </c>
      <c r="AD1221" s="813">
        <v>0</v>
      </c>
      <c r="AE1221" s="337" t="s">
        <v>1896</v>
      </c>
      <c r="AF1221" s="787" t="s">
        <v>1755</v>
      </c>
      <c r="AG1221" s="341" t="s">
        <v>1436</v>
      </c>
      <c r="AH1221" s="341" t="s">
        <v>1737</v>
      </c>
      <c r="AI1221" s="341">
        <v>1000</v>
      </c>
      <c r="AJ1221" s="341">
        <v>100</v>
      </c>
      <c r="AK1221" s="341">
        <v>1000</v>
      </c>
      <c r="AL1221" s="336">
        <v>8.0000000000000002E-3</v>
      </c>
      <c r="AM1221" s="336">
        <v>0.2</v>
      </c>
      <c r="AN1221" s="647" t="s">
        <v>64</v>
      </c>
      <c r="AO1221" s="334" t="s">
        <v>1324</v>
      </c>
      <c r="AP1221" s="337" t="s">
        <v>1757</v>
      </c>
      <c r="AQ1221" s="343" t="s">
        <v>671</v>
      </c>
      <c r="AR1221" s="336">
        <v>2.3466666666666701E-3</v>
      </c>
      <c r="AS1221" s="336">
        <v>2.3466666666666701E-3</v>
      </c>
      <c r="AT1221" s="336" t="s">
        <v>1418</v>
      </c>
      <c r="AX1221" s="192"/>
      <c r="AY1221" s="178"/>
      <c r="AZ1221" s="178"/>
      <c r="BA1221" s="178"/>
      <c r="BB1221" s="794"/>
      <c r="BC1221" s="178"/>
      <c r="BD1221" s="178"/>
      <c r="BE1221" s="178"/>
      <c r="BF1221" s="178"/>
      <c r="BG1221" s="794"/>
      <c r="BH1221" s="180"/>
      <c r="BI1221" s="193"/>
      <c r="BJ1221" s="193"/>
      <c r="BK1221" s="193"/>
      <c r="BL1221" s="180"/>
      <c r="BM1221" s="180"/>
      <c r="BN1221" s="180"/>
      <c r="BO1221" s="180"/>
      <c r="BP1221" s="180"/>
      <c r="BQ1221" s="180"/>
      <c r="BR1221" s="180"/>
      <c r="BS1221" s="180"/>
      <c r="BT1221" s="181"/>
      <c r="BU1221" s="182"/>
      <c r="BV1221" s="183"/>
      <c r="BW1221" s="179"/>
    </row>
    <row r="1222" spans="2:75" customFormat="1" ht="18.75">
      <c r="B1222" s="330" t="s">
        <v>260</v>
      </c>
      <c r="C1222" s="331">
        <v>32990051000102</v>
      </c>
      <c r="D1222" s="332" t="s">
        <v>11</v>
      </c>
      <c r="E1222" s="332" t="s">
        <v>620</v>
      </c>
      <c r="F1222" s="332" t="s">
        <v>663</v>
      </c>
      <c r="G1222" s="333" t="s">
        <v>738</v>
      </c>
      <c r="H1222" s="333" t="s">
        <v>34</v>
      </c>
      <c r="I1222" s="333" t="s">
        <v>1418</v>
      </c>
      <c r="J1222" s="333" t="s">
        <v>608</v>
      </c>
      <c r="K1222" s="334" t="s">
        <v>48</v>
      </c>
      <c r="L1222" s="335" t="s">
        <v>1418</v>
      </c>
      <c r="M1222" s="335" t="s">
        <v>34</v>
      </c>
      <c r="N1222" s="334">
        <v>534536</v>
      </c>
      <c r="O1222" s="334" t="s">
        <v>1321</v>
      </c>
      <c r="P1222" s="338">
        <v>43678</v>
      </c>
      <c r="Q1222" s="339">
        <v>104.48385926</v>
      </c>
      <c r="R1222" s="339">
        <v>101.66958970884457</v>
      </c>
      <c r="S1222" s="334">
        <v>91</v>
      </c>
      <c r="T1222" s="336">
        <v>0.1141526312867176</v>
      </c>
      <c r="U1222" s="647">
        <v>1.1164166658449377</v>
      </c>
      <c r="V1222" s="336">
        <v>0.13092950902770051</v>
      </c>
      <c r="W1222" s="647">
        <v>1.126746075425588</v>
      </c>
      <c r="X1222" s="336">
        <v>0.20223097796936296</v>
      </c>
      <c r="Y1222" s="647">
        <v>1.3120450907687695</v>
      </c>
      <c r="Z1222" s="336">
        <v>0.31232540000000708</v>
      </c>
      <c r="AA1222" s="647">
        <v>1.6366962499208437</v>
      </c>
      <c r="AB1222" s="336">
        <v>3.6976158101046982E-3</v>
      </c>
      <c r="AC1222" s="340">
        <v>3.9831276143913459</v>
      </c>
      <c r="AD1222" s="813">
        <v>0</v>
      </c>
      <c r="AE1222" s="337" t="s">
        <v>1928</v>
      </c>
      <c r="AF1222" s="787" t="s">
        <v>1778</v>
      </c>
      <c r="AG1222" s="341" t="s">
        <v>59</v>
      </c>
      <c r="AH1222" s="341" t="s">
        <v>1737</v>
      </c>
      <c r="AI1222" s="341">
        <v>100</v>
      </c>
      <c r="AJ1222" s="341">
        <v>0</v>
      </c>
      <c r="AK1222" s="341">
        <v>0</v>
      </c>
      <c r="AL1222" s="336">
        <v>8.0000000000000002E-3</v>
      </c>
      <c r="AM1222" s="336">
        <v>0</v>
      </c>
      <c r="AN1222" s="647" t="s">
        <v>64</v>
      </c>
      <c r="AO1222" s="334" t="s">
        <v>1324</v>
      </c>
      <c r="AP1222" s="337" t="s">
        <v>1744</v>
      </c>
      <c r="AQ1222" s="343" t="s">
        <v>675</v>
      </c>
      <c r="AR1222" s="336">
        <v>1.92E-3</v>
      </c>
      <c r="AS1222" s="336">
        <v>1.92E-3</v>
      </c>
      <c r="AT1222" s="336" t="s">
        <v>1418</v>
      </c>
      <c r="AX1222" s="192"/>
      <c r="AY1222" s="178"/>
      <c r="AZ1222" s="178"/>
      <c r="BA1222" s="178"/>
      <c r="BB1222" s="794"/>
      <c r="BC1222" s="178"/>
      <c r="BD1222" s="178"/>
      <c r="BE1222" s="178"/>
      <c r="BF1222" s="178"/>
      <c r="BG1222" s="794"/>
      <c r="BH1222" s="180"/>
      <c r="BI1222" s="193"/>
      <c r="BJ1222" s="193"/>
      <c r="BK1222" s="193"/>
      <c r="BL1222" s="180"/>
      <c r="BM1222" s="180"/>
      <c r="BN1222" s="180"/>
      <c r="BO1222" s="180"/>
      <c r="BP1222" s="180"/>
      <c r="BQ1222" s="180"/>
      <c r="BR1222" s="180"/>
      <c r="BS1222" s="180"/>
      <c r="BT1222" s="181"/>
      <c r="BU1222" s="182"/>
      <c r="BV1222" s="183"/>
      <c r="BW1222" s="179"/>
    </row>
    <row r="1223" spans="2:75" customFormat="1" ht="18.75">
      <c r="B1223" s="330" t="s">
        <v>287</v>
      </c>
      <c r="C1223" s="331">
        <v>37970369000137</v>
      </c>
      <c r="D1223" s="332" t="s">
        <v>11</v>
      </c>
      <c r="E1223" s="332" t="s">
        <v>620</v>
      </c>
      <c r="F1223" s="332" t="s">
        <v>663</v>
      </c>
      <c r="G1223" s="333" t="s">
        <v>738</v>
      </c>
      <c r="H1223" s="333" t="s">
        <v>34</v>
      </c>
      <c r="I1223" s="333" t="s">
        <v>1304</v>
      </c>
      <c r="J1223" s="333" t="s">
        <v>608</v>
      </c>
      <c r="K1223" s="334" t="s">
        <v>48</v>
      </c>
      <c r="L1223" s="335" t="s">
        <v>1418</v>
      </c>
      <c r="M1223" s="335" t="s">
        <v>34</v>
      </c>
      <c r="N1223" s="334">
        <v>550779</v>
      </c>
      <c r="O1223" s="334" t="s">
        <v>1321</v>
      </c>
      <c r="P1223" s="338">
        <v>44064</v>
      </c>
      <c r="Q1223" s="339">
        <v>98.011005350000005</v>
      </c>
      <c r="R1223" s="339">
        <v>79.453601574519993</v>
      </c>
      <c r="S1223" s="334">
        <v>91</v>
      </c>
      <c r="T1223" s="336">
        <v>0.13143618968796145</v>
      </c>
      <c r="U1223" s="647">
        <v>1.2854504623221119</v>
      </c>
      <c r="V1223" s="336">
        <v>0.15175034244976038</v>
      </c>
      <c r="W1223" s="647">
        <v>1.3059248756793376</v>
      </c>
      <c r="X1223" s="336">
        <v>0.24426786126677946</v>
      </c>
      <c r="Y1223" s="647">
        <v>1.5847742587499016</v>
      </c>
      <c r="Z1223" s="336"/>
      <c r="AA1223" s="647"/>
      <c r="AB1223" s="336">
        <v>1.2962851796239809E-3</v>
      </c>
      <c r="AC1223" s="340">
        <v>27.423679311839194</v>
      </c>
      <c r="AD1223" s="813">
        <v>0</v>
      </c>
      <c r="AE1223" s="337" t="s">
        <v>1874</v>
      </c>
      <c r="AF1223" s="787" t="s">
        <v>1755</v>
      </c>
      <c r="AG1223" s="341" t="s">
        <v>1436</v>
      </c>
      <c r="AH1223" s="341" t="s">
        <v>1737</v>
      </c>
      <c r="AI1223" s="341">
        <v>100</v>
      </c>
      <c r="AJ1223" s="341">
        <v>0</v>
      </c>
      <c r="AK1223" s="341">
        <v>0</v>
      </c>
      <c r="AL1223" s="336">
        <v>5.0000000000000001E-3</v>
      </c>
      <c r="AM1223" s="336">
        <v>0.2</v>
      </c>
      <c r="AN1223" s="647" t="s">
        <v>34</v>
      </c>
      <c r="AO1223" s="334" t="s">
        <v>1324</v>
      </c>
      <c r="AP1223" s="337" t="s">
        <v>1757</v>
      </c>
      <c r="AQ1223" s="343" t="s">
        <v>668</v>
      </c>
      <c r="AR1223" s="336">
        <v>3.3335000000000001E-3</v>
      </c>
      <c r="AS1223" s="336">
        <v>3.3335000000000001E-3</v>
      </c>
      <c r="AT1223" s="336" t="s">
        <v>1418</v>
      </c>
      <c r="AX1223" s="192"/>
      <c r="AY1223" s="178"/>
      <c r="AZ1223" s="178"/>
      <c r="BA1223" s="178"/>
      <c r="BB1223" s="794"/>
      <c r="BC1223" s="178"/>
      <c r="BD1223" s="178"/>
      <c r="BE1223" s="178"/>
      <c r="BF1223" s="178"/>
      <c r="BG1223" s="794"/>
      <c r="BH1223" s="180"/>
      <c r="BI1223" s="193"/>
      <c r="BJ1223" s="193"/>
      <c r="BK1223" s="193"/>
      <c r="BL1223" s="180"/>
      <c r="BM1223" s="180"/>
      <c r="BN1223" s="180"/>
      <c r="BO1223" s="180"/>
      <c r="BP1223" s="180"/>
      <c r="BQ1223" s="180"/>
      <c r="BR1223" s="180"/>
      <c r="BS1223" s="180"/>
      <c r="BT1223" s="181"/>
      <c r="BU1223" s="182"/>
      <c r="BV1223" s="183"/>
      <c r="BW1223" s="179"/>
    </row>
    <row r="1224" spans="2:75" customFormat="1" ht="18.75">
      <c r="B1224" s="330" t="s">
        <v>768</v>
      </c>
      <c r="C1224" s="331">
        <v>20441301000168</v>
      </c>
      <c r="D1224" s="332" t="s">
        <v>11</v>
      </c>
      <c r="E1224" s="332" t="s">
        <v>620</v>
      </c>
      <c r="F1224" s="332" t="s">
        <v>685</v>
      </c>
      <c r="G1224" s="333" t="s">
        <v>738</v>
      </c>
      <c r="H1224" s="333" t="s">
        <v>34</v>
      </c>
      <c r="I1224" s="333" t="s">
        <v>1319</v>
      </c>
      <c r="J1224" s="333" t="s">
        <v>608</v>
      </c>
      <c r="K1224" s="334" t="s">
        <v>48</v>
      </c>
      <c r="L1224" s="335" t="s">
        <v>1418</v>
      </c>
      <c r="M1224" s="335" t="s">
        <v>34</v>
      </c>
      <c r="N1224" s="334">
        <v>371688</v>
      </c>
      <c r="O1224" s="334" t="s">
        <v>1321</v>
      </c>
      <c r="P1224" s="338">
        <v>41840</v>
      </c>
      <c r="Q1224" s="339">
        <v>670.46832099999995</v>
      </c>
      <c r="R1224" s="339">
        <v>535.194254768924</v>
      </c>
      <c r="S1224" s="334">
        <v>91</v>
      </c>
      <c r="T1224" s="336">
        <v>0.12361739893670065</v>
      </c>
      <c r="U1224" s="647">
        <v>1.2089824194652015</v>
      </c>
      <c r="V1224" s="336">
        <v>0.14345620701876993</v>
      </c>
      <c r="W1224" s="647">
        <v>1.2345476543385043</v>
      </c>
      <c r="X1224" s="336">
        <v>0.22948602155641251</v>
      </c>
      <c r="Y1224" s="647">
        <v>1.4888718385605675</v>
      </c>
      <c r="Z1224" s="336">
        <v>0.30442174939684774</v>
      </c>
      <c r="AA1224" s="647">
        <v>1.5952783079190878</v>
      </c>
      <c r="AB1224" s="336">
        <v>1.0925442648263763E-3</v>
      </c>
      <c r="AC1224" s="340">
        <v>24.946150475686874</v>
      </c>
      <c r="AD1224" s="813">
        <v>30576260000170</v>
      </c>
      <c r="AE1224" s="337" t="s">
        <v>1822</v>
      </c>
      <c r="AF1224" s="787" t="s">
        <v>1873</v>
      </c>
      <c r="AG1224" s="341" t="s">
        <v>1438</v>
      </c>
      <c r="AH1224" s="341" t="s">
        <v>1737</v>
      </c>
      <c r="AI1224" s="341">
        <v>25000</v>
      </c>
      <c r="AJ1224" s="341">
        <v>5000</v>
      </c>
      <c r="AK1224" s="341">
        <v>5000</v>
      </c>
      <c r="AL1224" s="336">
        <v>0.02</v>
      </c>
      <c r="AM1224" s="336">
        <v>0.2</v>
      </c>
      <c r="AN1224" s="647" t="s">
        <v>64</v>
      </c>
      <c r="AO1224" s="334" t="s">
        <v>1324</v>
      </c>
      <c r="AP1224" s="337" t="s">
        <v>1757</v>
      </c>
      <c r="AQ1224" s="343" t="s">
        <v>668</v>
      </c>
      <c r="AR1224" s="336">
        <v>6.6666666666666697E-3</v>
      </c>
      <c r="AS1224" s="336">
        <v>6.6666666666666697E-3</v>
      </c>
      <c r="AT1224" s="336" t="s">
        <v>1418</v>
      </c>
      <c r="AX1224" s="192"/>
      <c r="AY1224" s="178"/>
      <c r="AZ1224" s="178"/>
      <c r="BA1224" s="178"/>
      <c r="BB1224" s="794"/>
      <c r="BC1224" s="178"/>
      <c r="BD1224" s="178"/>
      <c r="BE1224" s="178"/>
      <c r="BF1224" s="178"/>
      <c r="BG1224" s="794"/>
      <c r="BH1224" s="180"/>
      <c r="BI1224" s="193"/>
      <c r="BJ1224" s="193"/>
      <c r="BK1224" s="193"/>
      <c r="BL1224" s="180"/>
      <c r="BM1224" s="180"/>
      <c r="BN1224" s="180"/>
      <c r="BO1224" s="180"/>
      <c r="BP1224" s="180"/>
      <c r="BQ1224" s="180"/>
      <c r="BR1224" s="180"/>
      <c r="BS1224" s="180"/>
      <c r="BT1224" s="181"/>
      <c r="BU1224" s="182"/>
      <c r="BV1224" s="183"/>
      <c r="BW1224" s="179"/>
    </row>
    <row r="1225" spans="2:75" customFormat="1" ht="18.75">
      <c r="B1225" s="330" t="s">
        <v>139</v>
      </c>
      <c r="C1225" s="331">
        <v>35726300000137</v>
      </c>
      <c r="D1225" s="332" t="s">
        <v>11</v>
      </c>
      <c r="E1225" s="332" t="s">
        <v>620</v>
      </c>
      <c r="F1225" s="332" t="s">
        <v>685</v>
      </c>
      <c r="G1225" s="333" t="s">
        <v>738</v>
      </c>
      <c r="H1225" s="333" t="s">
        <v>34</v>
      </c>
      <c r="I1225" s="333" t="s">
        <v>1319</v>
      </c>
      <c r="J1225" s="333" t="s">
        <v>608</v>
      </c>
      <c r="K1225" s="334" t="s">
        <v>48</v>
      </c>
      <c r="L1225" s="335" t="s">
        <v>1418</v>
      </c>
      <c r="M1225" s="335" t="s">
        <v>34</v>
      </c>
      <c r="N1225" s="334">
        <v>534331</v>
      </c>
      <c r="O1225" s="334" t="s">
        <v>1321</v>
      </c>
      <c r="P1225" s="338">
        <v>43861</v>
      </c>
      <c r="Q1225" s="339">
        <v>467.45474130999997</v>
      </c>
      <c r="R1225" s="339">
        <v>276.10870019402381</v>
      </c>
      <c r="S1225" s="334">
        <v>91</v>
      </c>
      <c r="T1225" s="336">
        <v>0.12776644028326478</v>
      </c>
      <c r="U1225" s="647">
        <v>1.2495601867437285</v>
      </c>
      <c r="V1225" s="336">
        <v>0.14800807447726028</v>
      </c>
      <c r="W1225" s="647">
        <v>1.273719868706362</v>
      </c>
      <c r="X1225" s="336">
        <v>0.22609802295474979</v>
      </c>
      <c r="Y1225" s="647">
        <v>1.4668909977542868</v>
      </c>
      <c r="Z1225" s="336"/>
      <c r="AA1225" s="647"/>
      <c r="AB1225" s="336">
        <v>1.3242153291855097E-3</v>
      </c>
      <c r="AC1225" s="340">
        <v>24.01923644076923</v>
      </c>
      <c r="AD1225" s="813">
        <v>0</v>
      </c>
      <c r="AE1225" s="337" t="s">
        <v>2016</v>
      </c>
      <c r="AF1225" s="787" t="s">
        <v>1755</v>
      </c>
      <c r="AG1225" s="341" t="s">
        <v>1436</v>
      </c>
      <c r="AH1225" s="341" t="s">
        <v>1737</v>
      </c>
      <c r="AI1225" s="341">
        <v>1000</v>
      </c>
      <c r="AJ1225" s="341">
        <v>1000</v>
      </c>
      <c r="AK1225" s="341">
        <v>1000</v>
      </c>
      <c r="AL1225" s="336">
        <v>9.0000000000000011E-3</v>
      </c>
      <c r="AM1225" s="336">
        <v>0</v>
      </c>
      <c r="AN1225" s="647" t="s">
        <v>64</v>
      </c>
      <c r="AO1225" s="334" t="s">
        <v>1324</v>
      </c>
      <c r="AP1225" s="337" t="s">
        <v>1757</v>
      </c>
      <c r="AQ1225" s="343" t="s">
        <v>686</v>
      </c>
      <c r="AR1225" s="336">
        <v>1.5E-3</v>
      </c>
      <c r="AS1225" s="336">
        <v>1.5E-3</v>
      </c>
      <c r="AT1225" s="336" t="s">
        <v>1418</v>
      </c>
      <c r="AX1225" s="192"/>
      <c r="AY1225" s="178"/>
      <c r="AZ1225" s="178"/>
      <c r="BA1225" s="178"/>
      <c r="BB1225" s="794"/>
      <c r="BC1225" s="178"/>
      <c r="BD1225" s="178"/>
      <c r="BE1225" s="178"/>
      <c r="BF1225" s="178"/>
      <c r="BG1225" s="794"/>
      <c r="BH1225" s="180"/>
      <c r="BI1225" s="193"/>
      <c r="BJ1225" s="193"/>
      <c r="BK1225" s="193"/>
      <c r="BL1225" s="180"/>
      <c r="BM1225" s="180"/>
      <c r="BN1225" s="180"/>
      <c r="BO1225" s="180"/>
      <c r="BP1225" s="180"/>
      <c r="BQ1225" s="180"/>
      <c r="BR1225" s="180"/>
      <c r="BS1225" s="180"/>
      <c r="BT1225" s="181"/>
      <c r="BU1225" s="182"/>
      <c r="BV1225" s="183"/>
      <c r="BW1225" s="179"/>
    </row>
    <row r="1226" spans="2:75" customFormat="1" ht="18.75">
      <c r="B1226" s="330" t="s">
        <v>846</v>
      </c>
      <c r="C1226" s="331">
        <v>37287717000176</v>
      </c>
      <c r="D1226" s="332" t="s">
        <v>11</v>
      </c>
      <c r="E1226" s="332" t="s">
        <v>620</v>
      </c>
      <c r="F1226" s="332" t="s">
        <v>685</v>
      </c>
      <c r="G1226" s="333" t="s">
        <v>738</v>
      </c>
      <c r="H1226" s="333" t="s">
        <v>34</v>
      </c>
      <c r="I1226" s="333" t="s">
        <v>1319</v>
      </c>
      <c r="J1226" s="333" t="s">
        <v>608</v>
      </c>
      <c r="K1226" s="334" t="s">
        <v>48</v>
      </c>
      <c r="L1226" s="335" t="s">
        <v>1418</v>
      </c>
      <c r="M1226" s="335" t="s">
        <v>34</v>
      </c>
      <c r="N1226" s="334">
        <v>543128</v>
      </c>
      <c r="O1226" s="334" t="s">
        <v>1321</v>
      </c>
      <c r="P1226" s="338">
        <v>44017</v>
      </c>
      <c r="Q1226" s="339">
        <v>51.723060179999997</v>
      </c>
      <c r="R1226" s="339">
        <v>38.752499540836659</v>
      </c>
      <c r="S1226" s="334">
        <v>91</v>
      </c>
      <c r="T1226" s="336">
        <v>0.12028808047293738</v>
      </c>
      <c r="U1226" s="647">
        <v>1.176421570214913</v>
      </c>
      <c r="V1226" s="336">
        <v>0.14205660318794577</v>
      </c>
      <c r="W1226" s="647">
        <v>1.2225030195175024</v>
      </c>
      <c r="X1226" s="336">
        <v>0.20690090620049695</v>
      </c>
      <c r="Y1226" s="647">
        <v>1.3423429040485435</v>
      </c>
      <c r="Z1226" s="336"/>
      <c r="AA1226" s="647"/>
      <c r="AB1226" s="336">
        <v>4.3170737278595203E-3</v>
      </c>
      <c r="AC1226" s="340">
        <v>5.989049858942936</v>
      </c>
      <c r="AD1226" s="813">
        <v>0</v>
      </c>
      <c r="AE1226" s="337" t="s">
        <v>1758</v>
      </c>
      <c r="AF1226" s="787" t="s">
        <v>1755</v>
      </c>
      <c r="AG1226" s="341" t="s">
        <v>1436</v>
      </c>
      <c r="AH1226" s="341" t="s">
        <v>1737</v>
      </c>
      <c r="AI1226" s="341">
        <v>5000</v>
      </c>
      <c r="AJ1226" s="341">
        <v>1000</v>
      </c>
      <c r="AK1226" s="341">
        <v>1000</v>
      </c>
      <c r="AL1226" s="336">
        <v>0.01</v>
      </c>
      <c r="AM1226" s="336">
        <v>0.2</v>
      </c>
      <c r="AN1226" s="647" t="s">
        <v>64</v>
      </c>
      <c r="AO1226" s="334" t="s">
        <v>1324</v>
      </c>
      <c r="AP1226" s="337" t="s">
        <v>1757</v>
      </c>
      <c r="AQ1226" s="343" t="s">
        <v>671</v>
      </c>
      <c r="AR1226" s="336">
        <v>3.5000000000000001E-3</v>
      </c>
      <c r="AS1226" s="336">
        <v>3.5000000000000001E-3</v>
      </c>
      <c r="AT1226" s="336" t="s">
        <v>1418</v>
      </c>
      <c r="AX1226" s="192"/>
      <c r="AY1226" s="178"/>
      <c r="AZ1226" s="178"/>
      <c r="BA1226" s="178"/>
      <c r="BB1226" s="794"/>
      <c r="BC1226" s="178"/>
      <c r="BD1226" s="178"/>
      <c r="BE1226" s="178"/>
      <c r="BF1226" s="178"/>
      <c r="BG1226" s="794"/>
      <c r="BH1226" s="180"/>
      <c r="BI1226" s="193"/>
      <c r="BJ1226" s="193"/>
      <c r="BK1226" s="193"/>
      <c r="BL1226" s="180"/>
      <c r="BM1226" s="180"/>
      <c r="BN1226" s="180"/>
      <c r="BO1226" s="180"/>
      <c r="BP1226" s="180"/>
      <c r="BQ1226" s="180"/>
      <c r="BR1226" s="180"/>
      <c r="BS1226" s="180"/>
      <c r="BT1226" s="181"/>
      <c r="BU1226" s="182"/>
      <c r="BV1226" s="183"/>
      <c r="BW1226" s="179"/>
    </row>
    <row r="1227" spans="2:75" customFormat="1" ht="18.75">
      <c r="B1227" s="330" t="s">
        <v>198</v>
      </c>
      <c r="C1227" s="331">
        <v>38065069000176</v>
      </c>
      <c r="D1227" s="332" t="s">
        <v>11</v>
      </c>
      <c r="E1227" s="332" t="s">
        <v>620</v>
      </c>
      <c r="F1227" s="332" t="s">
        <v>685</v>
      </c>
      <c r="G1227" s="333" t="s">
        <v>738</v>
      </c>
      <c r="H1227" s="333" t="s">
        <v>34</v>
      </c>
      <c r="I1227" s="333" t="s">
        <v>1319</v>
      </c>
      <c r="J1227" s="333" t="s">
        <v>608</v>
      </c>
      <c r="K1227" s="334" t="s">
        <v>48</v>
      </c>
      <c r="L1227" s="335" t="s">
        <v>1418</v>
      </c>
      <c r="M1227" s="335" t="s">
        <v>34</v>
      </c>
      <c r="N1227" s="334">
        <v>560081</v>
      </c>
      <c r="O1227" s="334" t="s">
        <v>1321</v>
      </c>
      <c r="P1227" s="338">
        <v>44067</v>
      </c>
      <c r="Q1227" s="339">
        <v>25.34909137</v>
      </c>
      <c r="R1227" s="339">
        <v>11.951150116465863</v>
      </c>
      <c r="S1227" s="334">
        <v>91</v>
      </c>
      <c r="T1227" s="336">
        <v>0.1280795705916864</v>
      </c>
      <c r="U1227" s="647">
        <v>1.2526226119455182</v>
      </c>
      <c r="V1227" s="336">
        <v>0.14699108230767166</v>
      </c>
      <c r="W1227" s="647">
        <v>1.2649678925908778</v>
      </c>
      <c r="X1227" s="336">
        <v>0.22233750000000363</v>
      </c>
      <c r="Y1227" s="647">
        <v>1.4424932732758666</v>
      </c>
      <c r="Z1227" s="336"/>
      <c r="AA1227" s="647"/>
      <c r="AB1227" s="336">
        <v>4.0498626762644711E-3</v>
      </c>
      <c r="AC1227" s="340">
        <v>7.6026402329792289</v>
      </c>
      <c r="AD1227" s="813">
        <v>0</v>
      </c>
      <c r="AE1227" s="337" t="s">
        <v>2044</v>
      </c>
      <c r="AF1227" s="787" t="s">
        <v>1755</v>
      </c>
      <c r="AG1227" s="341" t="s">
        <v>1436</v>
      </c>
      <c r="AH1227" s="341" t="s">
        <v>1737</v>
      </c>
      <c r="AI1227" s="341">
        <v>5000</v>
      </c>
      <c r="AJ1227" s="341">
        <v>1000</v>
      </c>
      <c r="AK1227" s="341">
        <v>1000</v>
      </c>
      <c r="AL1227" s="336">
        <v>0.01</v>
      </c>
      <c r="AM1227" s="336">
        <v>0</v>
      </c>
      <c r="AN1227" s="647" t="s">
        <v>34</v>
      </c>
      <c r="AO1227" s="334" t="s">
        <v>1324</v>
      </c>
      <c r="AP1227" s="337" t="s">
        <v>1757</v>
      </c>
      <c r="AQ1227" s="343" t="s">
        <v>668</v>
      </c>
      <c r="AR1227" s="336">
        <v>3.3333333333333301E-3</v>
      </c>
      <c r="AS1227" s="336">
        <v>3.3333333333333301E-3</v>
      </c>
      <c r="AT1227" s="336" t="s">
        <v>1418</v>
      </c>
      <c r="AX1227" s="192"/>
      <c r="AY1227" s="178"/>
      <c r="AZ1227" s="178"/>
      <c r="BA1227" s="178"/>
      <c r="BB1227" s="794"/>
      <c r="BC1227" s="178"/>
      <c r="BD1227" s="178"/>
      <c r="BE1227" s="178"/>
      <c r="BF1227" s="178"/>
      <c r="BG1227" s="794"/>
      <c r="BH1227" s="180"/>
      <c r="BI1227" s="193"/>
      <c r="BJ1227" s="193"/>
      <c r="BK1227" s="193"/>
      <c r="BL1227" s="180"/>
      <c r="BM1227" s="180"/>
      <c r="BN1227" s="180"/>
      <c r="BO1227" s="180"/>
      <c r="BP1227" s="180"/>
      <c r="BQ1227" s="180"/>
      <c r="BR1227" s="180"/>
      <c r="BS1227" s="180"/>
      <c r="BT1227" s="181"/>
      <c r="BU1227" s="182"/>
      <c r="BV1227" s="183"/>
      <c r="BW1227" s="179"/>
    </row>
    <row r="1228" spans="2:75" customFormat="1" ht="18.75">
      <c r="B1228" s="330" t="s">
        <v>948</v>
      </c>
      <c r="C1228" s="331">
        <v>36729755000179</v>
      </c>
      <c r="D1228" s="332" t="s">
        <v>11</v>
      </c>
      <c r="E1228" s="332" t="s">
        <v>620</v>
      </c>
      <c r="F1228" s="332" t="s">
        <v>685</v>
      </c>
      <c r="G1228" s="333" t="s">
        <v>738</v>
      </c>
      <c r="H1228" s="333" t="s">
        <v>34</v>
      </c>
      <c r="I1228" s="333" t="s">
        <v>1319</v>
      </c>
      <c r="J1228" s="333" t="s">
        <v>608</v>
      </c>
      <c r="K1228" s="334" t="s">
        <v>48</v>
      </c>
      <c r="L1228" s="335" t="s">
        <v>1418</v>
      </c>
      <c r="M1228" s="335" t="s">
        <v>34</v>
      </c>
      <c r="N1228" s="334">
        <v>555061</v>
      </c>
      <c r="O1228" s="334" t="s">
        <v>1321</v>
      </c>
      <c r="P1228" s="338">
        <v>44107</v>
      </c>
      <c r="Q1228" s="339">
        <v>153.68438542000001</v>
      </c>
      <c r="R1228" s="339">
        <v>75.800049057591806</v>
      </c>
      <c r="S1228" s="334">
        <v>91</v>
      </c>
      <c r="T1228" s="336">
        <v>0.13661393664150046</v>
      </c>
      <c r="U1228" s="647">
        <v>1.3360890058694774</v>
      </c>
      <c r="V1228" s="336">
        <v>0.16412630124747163</v>
      </c>
      <c r="W1228" s="647">
        <v>1.4124292314086462</v>
      </c>
      <c r="X1228" s="336">
        <v>0.23875867591324718</v>
      </c>
      <c r="Y1228" s="647">
        <v>1.5490314676611283</v>
      </c>
      <c r="Z1228" s="336"/>
      <c r="AA1228" s="647"/>
      <c r="AB1228" s="336">
        <v>6.6343365762431003E-3</v>
      </c>
      <c r="AC1228" s="340">
        <v>7.2237619104257327</v>
      </c>
      <c r="AD1228" s="813">
        <v>0</v>
      </c>
      <c r="AE1228" s="337" t="s">
        <v>1999</v>
      </c>
      <c r="AF1228" s="787" t="s">
        <v>1755</v>
      </c>
      <c r="AG1228" s="341" t="s">
        <v>1436</v>
      </c>
      <c r="AH1228" s="341" t="s">
        <v>1737</v>
      </c>
      <c r="AI1228" s="341">
        <v>1000</v>
      </c>
      <c r="AJ1228" s="341">
        <v>1000</v>
      </c>
      <c r="AK1228" s="341">
        <v>1000</v>
      </c>
      <c r="AL1228" s="336">
        <v>9.0000000000000011E-3</v>
      </c>
      <c r="AM1228" s="336">
        <v>0.2</v>
      </c>
      <c r="AN1228" s="647" t="s">
        <v>34</v>
      </c>
      <c r="AO1228" s="334" t="s">
        <v>1324</v>
      </c>
      <c r="AP1228" s="337" t="s">
        <v>1757</v>
      </c>
      <c r="AQ1228" s="343" t="s">
        <v>668</v>
      </c>
      <c r="AR1228" s="336">
        <v>4.0000000000000001E-3</v>
      </c>
      <c r="AS1228" s="336">
        <v>4.0000000000000001E-3</v>
      </c>
      <c r="AT1228" s="336" t="s">
        <v>1418</v>
      </c>
      <c r="AX1228" s="192"/>
      <c r="AY1228" s="178"/>
      <c r="AZ1228" s="178"/>
      <c r="BA1228" s="178"/>
      <c r="BB1228" s="794"/>
      <c r="BC1228" s="178"/>
      <c r="BD1228" s="178"/>
      <c r="BE1228" s="178"/>
      <c r="BF1228" s="178"/>
      <c r="BG1228" s="794"/>
      <c r="BH1228" s="180"/>
      <c r="BI1228" s="193"/>
      <c r="BJ1228" s="193"/>
      <c r="BK1228" s="193"/>
      <c r="BL1228" s="180"/>
      <c r="BM1228" s="180"/>
      <c r="BN1228" s="180"/>
      <c r="BO1228" s="180"/>
      <c r="BP1228" s="180"/>
      <c r="BQ1228" s="180"/>
      <c r="BR1228" s="180"/>
      <c r="BS1228" s="180"/>
      <c r="BT1228" s="181"/>
      <c r="BU1228" s="182"/>
      <c r="BV1228" s="183"/>
      <c r="BW1228" s="179"/>
    </row>
    <row r="1229" spans="2:75" customFormat="1" ht="18.75">
      <c r="B1229" s="330" t="s">
        <v>1037</v>
      </c>
      <c r="C1229" s="331">
        <v>28903657000188</v>
      </c>
      <c r="D1229" s="332" t="s">
        <v>11</v>
      </c>
      <c r="E1229" s="332" t="s">
        <v>620</v>
      </c>
      <c r="F1229" s="332" t="s">
        <v>685</v>
      </c>
      <c r="G1229" s="333" t="s">
        <v>738</v>
      </c>
      <c r="H1229" s="333" t="s">
        <v>34</v>
      </c>
      <c r="I1229" s="333" t="s">
        <v>1319</v>
      </c>
      <c r="J1229" s="333" t="s">
        <v>608</v>
      </c>
      <c r="K1229" s="334" t="s">
        <v>48</v>
      </c>
      <c r="L1229" s="335" t="s">
        <v>1418</v>
      </c>
      <c r="M1229" s="335" t="s">
        <v>34</v>
      </c>
      <c r="N1229" s="334">
        <v>452599</v>
      </c>
      <c r="O1229" s="334" t="s">
        <v>1321</v>
      </c>
      <c r="P1229" s="338">
        <v>43038</v>
      </c>
      <c r="Q1229" s="339">
        <v>189.04265728999999</v>
      </c>
      <c r="R1229" s="339">
        <v>164.01501426879994</v>
      </c>
      <c r="S1229" s="334">
        <v>91</v>
      </c>
      <c r="T1229" s="336">
        <v>0.12516980977745495</v>
      </c>
      <c r="U1229" s="647">
        <v>1.2241650509588491</v>
      </c>
      <c r="V1229" s="336">
        <v>0.1450315381631595</v>
      </c>
      <c r="W1229" s="647">
        <v>1.248104553754213</v>
      </c>
      <c r="X1229" s="336">
        <v>0.22569889616663752</v>
      </c>
      <c r="Y1229" s="647">
        <v>1.464301521363502</v>
      </c>
      <c r="Z1229" s="336">
        <v>0.30076151972904452</v>
      </c>
      <c r="AA1229" s="647">
        <v>1.576097401815574</v>
      </c>
      <c r="AB1229" s="336">
        <v>1.1545796390562163E-3</v>
      </c>
      <c r="AC1229" s="340">
        <v>24.970217558715593</v>
      </c>
      <c r="AD1229" s="813">
        <v>0</v>
      </c>
      <c r="AE1229" s="337" t="s">
        <v>1969</v>
      </c>
      <c r="AF1229" s="787" t="s">
        <v>1873</v>
      </c>
      <c r="AG1229" s="341" t="s">
        <v>719</v>
      </c>
      <c r="AH1229" s="341" t="s">
        <v>1737</v>
      </c>
      <c r="AI1229" s="341">
        <v>10000</v>
      </c>
      <c r="AJ1229" s="341">
        <v>0</v>
      </c>
      <c r="AK1229" s="341">
        <v>0</v>
      </c>
      <c r="AL1229" s="336">
        <v>0.02</v>
      </c>
      <c r="AM1229" s="336">
        <v>0.2</v>
      </c>
      <c r="AN1229" s="647" t="s">
        <v>64</v>
      </c>
      <c r="AO1229" s="334" t="s">
        <v>1324</v>
      </c>
      <c r="AP1229" s="337" t="s">
        <v>1757</v>
      </c>
      <c r="AQ1229" s="343" t="s">
        <v>668</v>
      </c>
      <c r="AR1229" s="336">
        <v>6.6666666666666697E-3</v>
      </c>
      <c r="AS1229" s="336">
        <v>6.6666666666666697E-3</v>
      </c>
      <c r="AT1229" s="336" t="s">
        <v>1418</v>
      </c>
      <c r="AX1229" s="192"/>
      <c r="AY1229" s="178"/>
      <c r="AZ1229" s="178"/>
      <c r="BA1229" s="178"/>
      <c r="BB1229" s="794"/>
      <c r="BC1229" s="178"/>
      <c r="BD1229" s="178"/>
      <c r="BE1229" s="178"/>
      <c r="BF1229" s="178"/>
      <c r="BG1229" s="794"/>
      <c r="BH1229" s="180"/>
      <c r="BI1229" s="193"/>
      <c r="BJ1229" s="193"/>
      <c r="BK1229" s="193"/>
      <c r="BL1229" s="180"/>
      <c r="BM1229" s="180"/>
      <c r="BN1229" s="180"/>
      <c r="BO1229" s="180"/>
      <c r="BP1229" s="180"/>
      <c r="BQ1229" s="180"/>
      <c r="BR1229" s="180"/>
      <c r="BS1229" s="180"/>
      <c r="BT1229" s="181"/>
      <c r="BU1229" s="182"/>
      <c r="BV1229" s="183"/>
      <c r="BW1229" s="179"/>
    </row>
    <row r="1230" spans="2:75" customFormat="1" ht="18.75">
      <c r="B1230" s="330" t="s">
        <v>280</v>
      </c>
      <c r="C1230" s="331">
        <v>26841302000186</v>
      </c>
      <c r="D1230" s="332" t="s">
        <v>11</v>
      </c>
      <c r="E1230" s="332" t="s">
        <v>620</v>
      </c>
      <c r="F1230" s="332" t="s">
        <v>685</v>
      </c>
      <c r="G1230" s="333" t="s">
        <v>738</v>
      </c>
      <c r="H1230" s="333" t="s">
        <v>34</v>
      </c>
      <c r="I1230" s="333" t="s">
        <v>1319</v>
      </c>
      <c r="J1230" s="333" t="s">
        <v>608</v>
      </c>
      <c r="K1230" s="334" t="s">
        <v>48</v>
      </c>
      <c r="L1230" s="335" t="s">
        <v>1418</v>
      </c>
      <c r="M1230" s="335" t="s">
        <v>34</v>
      </c>
      <c r="N1230" s="334">
        <v>446701</v>
      </c>
      <c r="O1230" s="334" t="s">
        <v>1321</v>
      </c>
      <c r="P1230" s="338">
        <v>42929</v>
      </c>
      <c r="Q1230" s="339">
        <v>299.73853000000003</v>
      </c>
      <c r="R1230" s="339">
        <v>166.41006051190485</v>
      </c>
      <c r="S1230" s="334">
        <v>91</v>
      </c>
      <c r="T1230" s="336">
        <v>0.13371258194975755</v>
      </c>
      <c r="U1230" s="647">
        <v>1.3077136570502856</v>
      </c>
      <c r="V1230" s="336">
        <v>0.15438940854541894</v>
      </c>
      <c r="W1230" s="647">
        <v>1.3286360077087329</v>
      </c>
      <c r="X1230" s="336">
        <v>0.2310546488517049</v>
      </c>
      <c r="Y1230" s="647">
        <v>1.4990488636766013</v>
      </c>
      <c r="Z1230" s="336">
        <v>0.29026129413518742</v>
      </c>
      <c r="AA1230" s="647">
        <v>1.5210724827638784</v>
      </c>
      <c r="AB1230" s="336">
        <v>1.4664612756057887E-3</v>
      </c>
      <c r="AC1230" s="340">
        <v>26.040902541106103</v>
      </c>
      <c r="AD1230" s="813">
        <v>0</v>
      </c>
      <c r="AE1230" s="337" t="s">
        <v>1963</v>
      </c>
      <c r="AF1230" s="787" t="s">
        <v>1755</v>
      </c>
      <c r="AG1230" s="341" t="s">
        <v>1436</v>
      </c>
      <c r="AH1230" s="341" t="s">
        <v>1737</v>
      </c>
      <c r="AI1230" s="341">
        <v>10000</v>
      </c>
      <c r="AJ1230" s="341">
        <v>1000</v>
      </c>
      <c r="AK1230" s="341">
        <v>10000</v>
      </c>
      <c r="AL1230" s="336">
        <v>9.7000000000000003E-3</v>
      </c>
      <c r="AM1230" s="336">
        <v>0</v>
      </c>
      <c r="AN1230" s="647" t="s">
        <v>2152</v>
      </c>
      <c r="AO1230" s="334" t="s">
        <v>1324</v>
      </c>
      <c r="AP1230" s="337" t="s">
        <v>1757</v>
      </c>
      <c r="AQ1230" s="343" t="s">
        <v>668</v>
      </c>
      <c r="AR1230" s="336">
        <v>3.2333333333333298E-3</v>
      </c>
      <c r="AS1230" s="336">
        <v>3.2333333333333298E-3</v>
      </c>
      <c r="AT1230" s="336" t="s">
        <v>1418</v>
      </c>
      <c r="AX1230" s="192"/>
      <c r="AY1230" s="178"/>
      <c r="AZ1230" s="178"/>
      <c r="BA1230" s="178"/>
      <c r="BB1230" s="794"/>
      <c r="BC1230" s="178"/>
      <c r="BD1230" s="178"/>
      <c r="BE1230" s="178"/>
      <c r="BF1230" s="178"/>
      <c r="BG1230" s="794"/>
      <c r="BH1230" s="180"/>
      <c r="BI1230" s="193"/>
      <c r="BJ1230" s="193"/>
      <c r="BK1230" s="193"/>
      <c r="BL1230" s="180"/>
      <c r="BM1230" s="180"/>
      <c r="BN1230" s="180"/>
      <c r="BO1230" s="180"/>
      <c r="BP1230" s="180"/>
      <c r="BQ1230" s="180"/>
      <c r="BR1230" s="180"/>
      <c r="BS1230" s="180"/>
      <c r="BT1230" s="181"/>
      <c r="BU1230" s="182"/>
      <c r="BV1230" s="183"/>
      <c r="BW1230" s="179"/>
    </row>
    <row r="1231" spans="2:75" customFormat="1" ht="18.75">
      <c r="B1231" s="330" t="s">
        <v>521</v>
      </c>
      <c r="C1231" s="331">
        <v>39806561000118</v>
      </c>
      <c r="D1231" s="332" t="s">
        <v>11</v>
      </c>
      <c r="E1231" s="332" t="s">
        <v>620</v>
      </c>
      <c r="F1231" s="332" t="s">
        <v>685</v>
      </c>
      <c r="G1231" s="333" t="s">
        <v>738</v>
      </c>
      <c r="H1231" s="333" t="s">
        <v>34</v>
      </c>
      <c r="I1231" s="333" t="s">
        <v>1319</v>
      </c>
      <c r="J1231" s="333" t="s">
        <v>608</v>
      </c>
      <c r="K1231" s="334" t="s">
        <v>48</v>
      </c>
      <c r="L1231" s="335" t="s">
        <v>1418</v>
      </c>
      <c r="M1231" s="335" t="s">
        <v>34</v>
      </c>
      <c r="N1231" s="334">
        <v>581674</v>
      </c>
      <c r="O1231" s="334" t="s">
        <v>1321</v>
      </c>
      <c r="P1231" s="338">
        <v>44132</v>
      </c>
      <c r="Q1231" s="339">
        <v>75.700834970000002</v>
      </c>
      <c r="R1231" s="339">
        <v>47.983215487108431</v>
      </c>
      <c r="S1231" s="334">
        <v>91</v>
      </c>
      <c r="T1231" s="336">
        <v>0.12494141507996948</v>
      </c>
      <c r="U1231" s="647">
        <v>1.2219313429506389</v>
      </c>
      <c r="V1231" s="336">
        <v>0.14381885648623816</v>
      </c>
      <c r="W1231" s="647">
        <v>1.2376685234783906</v>
      </c>
      <c r="X1231" s="336">
        <v>0.18972533999999963</v>
      </c>
      <c r="Y1231" s="647">
        <v>1.2309103355033304</v>
      </c>
      <c r="Z1231" s="336"/>
      <c r="AA1231" s="647"/>
      <c r="AB1231" s="336">
        <v>1.6518141850362098E-3</v>
      </c>
      <c r="AC1231" s="340">
        <v>16.719449045396281</v>
      </c>
      <c r="AD1231" s="813">
        <v>0</v>
      </c>
      <c r="AE1231" s="337" t="s">
        <v>1958</v>
      </c>
      <c r="AF1231" s="787" t="s">
        <v>1752</v>
      </c>
      <c r="AG1231" s="341" t="s">
        <v>741</v>
      </c>
      <c r="AH1231" s="341" t="s">
        <v>1737</v>
      </c>
      <c r="AI1231" s="341">
        <v>1000</v>
      </c>
      <c r="AJ1231" s="341">
        <v>500</v>
      </c>
      <c r="AK1231" s="341">
        <v>500</v>
      </c>
      <c r="AL1231" s="336">
        <v>0</v>
      </c>
      <c r="AM1231" s="336">
        <v>0</v>
      </c>
      <c r="AN1231" s="647" t="s">
        <v>64</v>
      </c>
      <c r="AO1231" s="334" t="s">
        <v>1324</v>
      </c>
      <c r="AP1231" s="337" t="s">
        <v>1757</v>
      </c>
      <c r="AQ1231" s="343" t="s">
        <v>668</v>
      </c>
      <c r="AR1231" s="336">
        <v>1.7836900000000001E-3</v>
      </c>
      <c r="AS1231" s="336">
        <v>1.7836900000000001E-3</v>
      </c>
      <c r="AT1231" s="336" t="s">
        <v>1418</v>
      </c>
      <c r="AX1231" s="192"/>
      <c r="AY1231" s="178"/>
      <c r="AZ1231" s="178"/>
      <c r="BA1231" s="178"/>
      <c r="BB1231" s="794"/>
      <c r="BC1231" s="178"/>
      <c r="BD1231" s="178"/>
      <c r="BE1231" s="178"/>
      <c r="BF1231" s="178"/>
      <c r="BG1231" s="794"/>
      <c r="BH1231" s="180"/>
      <c r="BI1231" s="193"/>
      <c r="BJ1231" s="193"/>
      <c r="BK1231" s="193"/>
      <c r="BL1231" s="180"/>
      <c r="BM1231" s="180"/>
      <c r="BN1231" s="180"/>
      <c r="BO1231" s="180"/>
      <c r="BP1231" s="180"/>
      <c r="BQ1231" s="180"/>
      <c r="BR1231" s="180"/>
      <c r="BS1231" s="180"/>
      <c r="BT1231" s="181"/>
      <c r="BU1231" s="182"/>
      <c r="BV1231" s="183"/>
      <c r="BW1231" s="179"/>
    </row>
    <row r="1232" spans="2:75" customFormat="1" ht="18.75">
      <c r="B1232" s="330" t="s">
        <v>418</v>
      </c>
      <c r="C1232" s="331">
        <v>11701985000107</v>
      </c>
      <c r="D1232" s="332" t="s">
        <v>11</v>
      </c>
      <c r="E1232" s="332" t="s">
        <v>620</v>
      </c>
      <c r="F1232" s="332" t="s">
        <v>685</v>
      </c>
      <c r="G1232" s="333" t="s">
        <v>738</v>
      </c>
      <c r="H1232" s="333" t="s">
        <v>34</v>
      </c>
      <c r="I1232" s="333" t="s">
        <v>1319</v>
      </c>
      <c r="J1232" s="333" t="s">
        <v>608</v>
      </c>
      <c r="K1232" s="334" t="s">
        <v>48</v>
      </c>
      <c r="L1232" s="335" t="s">
        <v>1418</v>
      </c>
      <c r="M1232" s="335" t="s">
        <v>34</v>
      </c>
      <c r="N1232" s="334">
        <v>248738</v>
      </c>
      <c r="O1232" s="334" t="s">
        <v>1321</v>
      </c>
      <c r="P1232" s="338">
        <v>40321</v>
      </c>
      <c r="Q1232" s="339">
        <v>227.830039</v>
      </c>
      <c r="R1232" s="339">
        <v>136.43226212145746</v>
      </c>
      <c r="S1232" s="334">
        <v>91</v>
      </c>
      <c r="T1232" s="336">
        <v>0.12713005663521604</v>
      </c>
      <c r="U1232" s="647">
        <v>1.2433363327462823</v>
      </c>
      <c r="V1232" s="336">
        <v>0.14807177798049409</v>
      </c>
      <c r="W1232" s="647">
        <v>1.2742680848632284</v>
      </c>
      <c r="X1232" s="336">
        <v>0.21841145441627452</v>
      </c>
      <c r="Y1232" s="647">
        <v>1.4170216621211871</v>
      </c>
      <c r="Z1232" s="336">
        <v>0.2714749976777191</v>
      </c>
      <c r="AA1232" s="647">
        <v>1.4226256034455811</v>
      </c>
      <c r="AB1232" s="336">
        <v>2.253502425239523E-3</v>
      </c>
      <c r="AC1232" s="340">
        <v>14.142582779800717</v>
      </c>
      <c r="AD1232" s="813">
        <v>22128298000152</v>
      </c>
      <c r="AE1232" s="337" t="s">
        <v>1827</v>
      </c>
      <c r="AF1232" s="787" t="s">
        <v>1736</v>
      </c>
      <c r="AG1232" s="341" t="s">
        <v>1437</v>
      </c>
      <c r="AH1232" s="341" t="s">
        <v>1737</v>
      </c>
      <c r="AI1232" s="341">
        <v>1000</v>
      </c>
      <c r="AJ1232" s="341">
        <v>0</v>
      </c>
      <c r="AK1232" s="341">
        <v>0</v>
      </c>
      <c r="AL1232" s="336">
        <v>5.0000000000000001E-3</v>
      </c>
      <c r="AM1232" s="336">
        <v>0.2</v>
      </c>
      <c r="AN1232" s="647" t="s">
        <v>64</v>
      </c>
      <c r="AO1232" s="334" t="s">
        <v>1324</v>
      </c>
      <c r="AP1232" s="337" t="s">
        <v>1757</v>
      </c>
      <c r="AQ1232" s="343" t="s">
        <v>686</v>
      </c>
      <c r="AR1232" s="336">
        <v>8.0000000000000004E-4</v>
      </c>
      <c r="AS1232" s="336">
        <v>8.0000000000000004E-4</v>
      </c>
      <c r="AT1232" s="336" t="s">
        <v>1418</v>
      </c>
      <c r="AX1232" s="192"/>
      <c r="AY1232" s="178"/>
      <c r="AZ1232" s="178"/>
      <c r="BA1232" s="178"/>
      <c r="BB1232" s="794"/>
      <c r="BC1232" s="178"/>
      <c r="BD1232" s="178"/>
      <c r="BE1232" s="178"/>
      <c r="BF1232" s="178"/>
      <c r="BG1232" s="794"/>
      <c r="BH1232" s="180"/>
      <c r="BI1232" s="193"/>
      <c r="BJ1232" s="193"/>
      <c r="BK1232" s="193"/>
      <c r="BL1232" s="180"/>
      <c r="BM1232" s="180"/>
      <c r="BN1232" s="180"/>
      <c r="BO1232" s="180"/>
      <c r="BP1232" s="180"/>
      <c r="BQ1232" s="180"/>
      <c r="BR1232" s="180"/>
      <c r="BS1232" s="180"/>
      <c r="BT1232" s="181"/>
      <c r="BU1232" s="182"/>
      <c r="BV1232" s="183"/>
      <c r="BW1232" s="179"/>
    </row>
    <row r="1233" spans="2:75" customFormat="1" ht="18.75">
      <c r="B1233" s="330" t="s">
        <v>419</v>
      </c>
      <c r="C1233" s="331">
        <v>23729525000168</v>
      </c>
      <c r="D1233" s="332" t="s">
        <v>11</v>
      </c>
      <c r="E1233" s="332" t="s">
        <v>620</v>
      </c>
      <c r="F1233" s="332" t="s">
        <v>685</v>
      </c>
      <c r="G1233" s="333" t="s">
        <v>738</v>
      </c>
      <c r="H1233" s="333" t="s">
        <v>34</v>
      </c>
      <c r="I1233" s="333" t="s">
        <v>1319</v>
      </c>
      <c r="J1233" s="333" t="s">
        <v>608</v>
      </c>
      <c r="K1233" s="334" t="s">
        <v>48</v>
      </c>
      <c r="L1233" s="335" t="s">
        <v>1418</v>
      </c>
      <c r="M1233" s="335" t="s">
        <v>34</v>
      </c>
      <c r="N1233" s="334">
        <v>424854</v>
      </c>
      <c r="O1233" s="334" t="s">
        <v>1321</v>
      </c>
      <c r="P1233" s="338">
        <v>42554</v>
      </c>
      <c r="Q1233" s="339">
        <v>117.88695800000001</v>
      </c>
      <c r="R1233" s="339">
        <v>46.795568975609754</v>
      </c>
      <c r="S1233" s="334">
        <v>91</v>
      </c>
      <c r="T1233" s="336">
        <v>0.12398375687138485</v>
      </c>
      <c r="U1233" s="647">
        <v>1.2125654126852059</v>
      </c>
      <c r="V1233" s="336">
        <v>0.14411445475580109</v>
      </c>
      <c r="W1233" s="647">
        <v>1.2402123670519747</v>
      </c>
      <c r="X1233" s="336">
        <v>0.21003366718278782</v>
      </c>
      <c r="Y1233" s="647">
        <v>1.3626678004053687</v>
      </c>
      <c r="Z1233" s="336">
        <v>0.25888021395547933</v>
      </c>
      <c r="AA1233" s="647">
        <v>1.3566244543659565</v>
      </c>
      <c r="AB1233" s="336">
        <v>2.7175562249461991E-3</v>
      </c>
      <c r="AC1233" s="340">
        <v>10.271368486328647</v>
      </c>
      <c r="AD1233" s="813">
        <v>22128298000152</v>
      </c>
      <c r="AE1233" s="337" t="s">
        <v>1827</v>
      </c>
      <c r="AF1233" s="787" t="s">
        <v>1736</v>
      </c>
      <c r="AG1233" s="341" t="s">
        <v>1437</v>
      </c>
      <c r="AH1233" s="341" t="s">
        <v>1737</v>
      </c>
      <c r="AI1233" s="341">
        <v>1000</v>
      </c>
      <c r="AJ1233" s="341">
        <v>1000</v>
      </c>
      <c r="AK1233" s="341">
        <v>1000</v>
      </c>
      <c r="AL1233" s="336">
        <v>8.0000000000000002E-3</v>
      </c>
      <c r="AM1233" s="336">
        <v>0.2</v>
      </c>
      <c r="AN1233" s="647" t="s">
        <v>64</v>
      </c>
      <c r="AO1233" s="334" t="s">
        <v>1324</v>
      </c>
      <c r="AP1233" s="337" t="s">
        <v>1757</v>
      </c>
      <c r="AQ1233" s="343" t="s">
        <v>686</v>
      </c>
      <c r="AR1233" s="336">
        <v>2.3999999999999998E-3</v>
      </c>
      <c r="AS1233" s="336">
        <v>2.3999999999999998E-3</v>
      </c>
      <c r="AT1233" s="336" t="s">
        <v>1418</v>
      </c>
      <c r="AX1233" s="192"/>
      <c r="AY1233" s="178"/>
      <c r="AZ1233" s="178"/>
      <c r="BA1233" s="178"/>
      <c r="BB1233" s="794"/>
      <c r="BC1233" s="178"/>
      <c r="BD1233" s="178"/>
      <c r="BE1233" s="178"/>
      <c r="BF1233" s="178"/>
      <c r="BG1233" s="794"/>
      <c r="BH1233" s="180"/>
      <c r="BI1233" s="193"/>
      <c r="BJ1233" s="193"/>
      <c r="BK1233" s="193"/>
      <c r="BL1233" s="180"/>
      <c r="BM1233" s="180"/>
      <c r="BN1233" s="180"/>
      <c r="BO1233" s="180"/>
      <c r="BP1233" s="180"/>
      <c r="BQ1233" s="180"/>
      <c r="BR1233" s="180"/>
      <c r="BS1233" s="180"/>
      <c r="BT1233" s="181"/>
      <c r="BU1233" s="182"/>
      <c r="BV1233" s="183"/>
      <c r="BW1233" s="179"/>
    </row>
    <row r="1234" spans="2:75" customFormat="1" ht="18.75">
      <c r="B1234" s="330" t="s">
        <v>1669</v>
      </c>
      <c r="C1234" s="331">
        <v>21940710000171</v>
      </c>
      <c r="D1234" s="332" t="s">
        <v>13</v>
      </c>
      <c r="E1234" s="332" t="s">
        <v>616</v>
      </c>
      <c r="F1234" s="332" t="s">
        <v>617</v>
      </c>
      <c r="G1234" s="333" t="s">
        <v>34</v>
      </c>
      <c r="H1234" s="333" t="s">
        <v>1337</v>
      </c>
      <c r="I1234" s="333" t="s">
        <v>34</v>
      </c>
      <c r="J1234" s="333" t="s">
        <v>608</v>
      </c>
      <c r="K1234" s="334" t="s">
        <v>48</v>
      </c>
      <c r="L1234" s="335" t="s">
        <v>1418</v>
      </c>
      <c r="M1234" s="335" t="s">
        <v>1418</v>
      </c>
      <c r="N1234" s="334">
        <v>397520</v>
      </c>
      <c r="O1234" s="334" t="s">
        <v>1321</v>
      </c>
      <c r="P1234" s="338">
        <v>42165</v>
      </c>
      <c r="Q1234" s="339">
        <v>350.590304</v>
      </c>
      <c r="R1234" s="339">
        <v>331.66056153036459</v>
      </c>
      <c r="S1234" s="334">
        <v>91</v>
      </c>
      <c r="T1234" s="336">
        <v>0.13438832370290643</v>
      </c>
      <c r="U1234" s="647">
        <v>1.3143224346712574</v>
      </c>
      <c r="V1234" s="336">
        <v>0.13587234169923312</v>
      </c>
      <c r="W1234" s="647">
        <v>1.1692828370425314</v>
      </c>
      <c r="X1234" s="336">
        <v>0.21384431511008284</v>
      </c>
      <c r="Y1234" s="647">
        <v>1.3873907283952291</v>
      </c>
      <c r="Z1234" s="336">
        <v>0.45773501258469418</v>
      </c>
      <c r="AA1234" s="647">
        <v>2.3986943698937782</v>
      </c>
      <c r="AB1234" s="336">
        <v>2.859042085979896E-2</v>
      </c>
      <c r="AC1234" s="340">
        <v>0.68802444037576105</v>
      </c>
      <c r="AD1234" s="813">
        <v>19366052000104</v>
      </c>
      <c r="AE1234" s="337" t="s">
        <v>1824</v>
      </c>
      <c r="AF1234" s="787" t="s">
        <v>1825</v>
      </c>
      <c r="AG1234" s="341" t="s">
        <v>1440</v>
      </c>
      <c r="AH1234" s="341" t="s">
        <v>1742</v>
      </c>
      <c r="AI1234" s="341">
        <v>50000</v>
      </c>
      <c r="AJ1234" s="341">
        <v>5000</v>
      </c>
      <c r="AK1234" s="341">
        <v>5000</v>
      </c>
      <c r="AL1234" s="336">
        <v>0</v>
      </c>
      <c r="AM1234" s="336">
        <v>0</v>
      </c>
      <c r="AN1234" s="647" t="s">
        <v>64</v>
      </c>
      <c r="AO1234" s="334" t="s">
        <v>1324</v>
      </c>
      <c r="AP1234" s="337" t="s">
        <v>1757</v>
      </c>
      <c r="AQ1234" s="343" t="s">
        <v>668</v>
      </c>
      <c r="AR1234" s="336">
        <v>0</v>
      </c>
      <c r="AS1234" s="336">
        <v>0</v>
      </c>
      <c r="AT1234" s="336" t="s">
        <v>1418</v>
      </c>
      <c r="AX1234" s="192"/>
      <c r="AY1234" s="178"/>
      <c r="AZ1234" s="178"/>
      <c r="BA1234" s="178"/>
      <c r="BB1234" s="794"/>
      <c r="BC1234" s="178"/>
      <c r="BD1234" s="178"/>
      <c r="BE1234" s="178"/>
      <c r="BF1234" s="178"/>
      <c r="BG1234" s="794"/>
      <c r="BH1234" s="180"/>
      <c r="BI1234" s="193"/>
      <c r="BJ1234" s="193"/>
      <c r="BK1234" s="193"/>
      <c r="BL1234" s="180"/>
      <c r="BM1234" s="180"/>
      <c r="BN1234" s="180"/>
      <c r="BO1234" s="180"/>
      <c r="BP1234" s="180"/>
      <c r="BQ1234" s="180"/>
      <c r="BR1234" s="180"/>
      <c r="BS1234" s="180"/>
      <c r="BT1234" s="181"/>
      <c r="BU1234" s="182"/>
      <c r="BV1234" s="183"/>
      <c r="BW1234" s="179"/>
    </row>
    <row r="1235" spans="2:75" customFormat="1" ht="18.75">
      <c r="B1235" s="330" t="s">
        <v>73</v>
      </c>
      <c r="C1235" s="331">
        <v>36498353000100</v>
      </c>
      <c r="D1235" s="332" t="s">
        <v>13</v>
      </c>
      <c r="E1235" s="332" t="s">
        <v>615</v>
      </c>
      <c r="F1235" s="332" t="s">
        <v>619</v>
      </c>
      <c r="G1235" s="333" t="s">
        <v>34</v>
      </c>
      <c r="H1235" s="333" t="s">
        <v>1338</v>
      </c>
      <c r="I1235" s="333" t="s">
        <v>34</v>
      </c>
      <c r="J1235" s="333" t="s">
        <v>611</v>
      </c>
      <c r="K1235" s="334" t="s">
        <v>48</v>
      </c>
      <c r="L1235" s="335" t="s">
        <v>1418</v>
      </c>
      <c r="M1235" s="335" t="s">
        <v>1415</v>
      </c>
      <c r="N1235" s="334">
        <v>533432</v>
      </c>
      <c r="O1235" s="334" t="s">
        <v>1321</v>
      </c>
      <c r="P1235" s="338">
        <v>43929</v>
      </c>
      <c r="Q1235" s="339">
        <v>12.762929700000001</v>
      </c>
      <c r="R1235" s="339">
        <v>23.721902667560027</v>
      </c>
      <c r="S1235" s="334">
        <v>91</v>
      </c>
      <c r="T1235" s="336">
        <v>-0.10690380802747346</v>
      </c>
      <c r="U1235" s="647">
        <v>-1.0455229246918487</v>
      </c>
      <c r="V1235" s="336">
        <v>-0.12740073557064158</v>
      </c>
      <c r="W1235" s="647">
        <v>-1.0963783479871085</v>
      </c>
      <c r="X1235" s="336">
        <v>-5.5773584498244544E-2</v>
      </c>
      <c r="Y1235" s="647">
        <v>-0.36185088194838744</v>
      </c>
      <c r="Z1235" s="336"/>
      <c r="AA1235" s="647"/>
      <c r="AB1235" s="336">
        <v>0.20513413565744559</v>
      </c>
      <c r="AC1235" s="340">
        <v>-1.1875262407057223</v>
      </c>
      <c r="AD1235" s="813">
        <v>36498324000149</v>
      </c>
      <c r="AE1235" s="337" t="s">
        <v>1808</v>
      </c>
      <c r="AF1235" s="787" t="s">
        <v>1755</v>
      </c>
      <c r="AG1235" s="341" t="s">
        <v>1436</v>
      </c>
      <c r="AH1235" s="341" t="s">
        <v>1812</v>
      </c>
      <c r="AI1235" s="341">
        <v>10000</v>
      </c>
      <c r="AJ1235" s="341">
        <v>10000</v>
      </c>
      <c r="AK1235" s="341">
        <v>10000</v>
      </c>
      <c r="AL1235" s="336">
        <v>0</v>
      </c>
      <c r="AM1235" s="336">
        <v>0</v>
      </c>
      <c r="AN1235" s="647" t="s">
        <v>64</v>
      </c>
      <c r="AO1235" s="334" t="s">
        <v>1324</v>
      </c>
      <c r="AP1235" s="337" t="s">
        <v>1757</v>
      </c>
      <c r="AQ1235" s="343" t="s">
        <v>679</v>
      </c>
      <c r="AR1235" s="336">
        <v>0</v>
      </c>
      <c r="AS1235" s="336">
        <v>0</v>
      </c>
      <c r="AT1235" s="336" t="s">
        <v>1418</v>
      </c>
      <c r="AX1235" s="192"/>
      <c r="AY1235" s="178"/>
      <c r="AZ1235" s="178"/>
      <c r="BA1235" s="178"/>
      <c r="BB1235" s="794"/>
      <c r="BC1235" s="178"/>
      <c r="BD1235" s="178"/>
      <c r="BE1235" s="178"/>
      <c r="BF1235" s="178"/>
      <c r="BG1235" s="794"/>
      <c r="BH1235" s="180"/>
      <c r="BI1235" s="193"/>
      <c r="BJ1235" s="193"/>
      <c r="BK1235" s="193"/>
      <c r="BL1235" s="180"/>
      <c r="BM1235" s="180"/>
      <c r="BN1235" s="180"/>
      <c r="BO1235" s="180"/>
      <c r="BP1235" s="180"/>
      <c r="BQ1235" s="180"/>
      <c r="BR1235" s="180"/>
      <c r="BS1235" s="180"/>
      <c r="BT1235" s="181"/>
      <c r="BU1235" s="182"/>
      <c r="BV1235" s="183"/>
      <c r="BW1235" s="179"/>
    </row>
    <row r="1236" spans="2:75" customFormat="1" ht="18.75">
      <c r="B1236" s="330" t="s">
        <v>732</v>
      </c>
      <c r="C1236" s="331">
        <v>24018977000102</v>
      </c>
      <c r="D1236" s="332" t="s">
        <v>13</v>
      </c>
      <c r="E1236" s="332" t="s">
        <v>615</v>
      </c>
      <c r="F1236" s="332" t="s">
        <v>619</v>
      </c>
      <c r="G1236" s="333" t="s">
        <v>34</v>
      </c>
      <c r="H1236" s="333" t="s">
        <v>1338</v>
      </c>
      <c r="I1236" s="333" t="s">
        <v>34</v>
      </c>
      <c r="J1236" s="333" t="s">
        <v>611</v>
      </c>
      <c r="K1236" s="334" t="s">
        <v>48</v>
      </c>
      <c r="L1236" s="335" t="s">
        <v>1418</v>
      </c>
      <c r="M1236" s="335" t="s">
        <v>1415</v>
      </c>
      <c r="N1236" s="334">
        <v>416762</v>
      </c>
      <c r="O1236" s="334" t="s">
        <v>1321</v>
      </c>
      <c r="P1236" s="338">
        <v>42491</v>
      </c>
      <c r="Q1236" s="339">
        <v>62.721944000000001</v>
      </c>
      <c r="R1236" s="339">
        <v>157.18526607228921</v>
      </c>
      <c r="S1236" s="334">
        <v>91</v>
      </c>
      <c r="T1236" s="336">
        <v>-0.11537214461715695</v>
      </c>
      <c r="U1236" s="647">
        <v>-1.1283435482214195</v>
      </c>
      <c r="V1236" s="336">
        <v>-0.13726372323011282</v>
      </c>
      <c r="W1236" s="647">
        <v>-1.1812567128401308</v>
      </c>
      <c r="X1236" s="336">
        <v>-6.4774534833805464E-2</v>
      </c>
      <c r="Y1236" s="647">
        <v>-0.42024773498548901</v>
      </c>
      <c r="Z1236" s="336">
        <v>-3.6196873817711195E-2</v>
      </c>
      <c r="AA1236" s="647">
        <v>-0.1896845009605512</v>
      </c>
      <c r="AB1236" s="336">
        <v>0.21176188089542797</v>
      </c>
      <c r="AC1236" s="340">
        <v>-1.1969347625049722</v>
      </c>
      <c r="AD1236" s="813">
        <v>23884625000169</v>
      </c>
      <c r="AE1236" s="337" t="s">
        <v>1939</v>
      </c>
      <c r="AF1236" s="787" t="s">
        <v>1736</v>
      </c>
      <c r="AG1236" s="341" t="s">
        <v>1437</v>
      </c>
      <c r="AH1236" s="341" t="s">
        <v>1812</v>
      </c>
      <c r="AI1236" s="341">
        <v>500000</v>
      </c>
      <c r="AJ1236" s="341">
        <v>50000</v>
      </c>
      <c r="AK1236" s="341">
        <v>50000</v>
      </c>
      <c r="AL1236" s="336">
        <v>1.9E-2</v>
      </c>
      <c r="AM1236" s="336">
        <v>0.2</v>
      </c>
      <c r="AN1236" s="647" t="s">
        <v>64</v>
      </c>
      <c r="AO1236" s="334" t="s">
        <v>1324</v>
      </c>
      <c r="AP1236" s="337" t="s">
        <v>1757</v>
      </c>
      <c r="AQ1236" s="343" t="s">
        <v>679</v>
      </c>
      <c r="AR1236" s="336">
        <v>0</v>
      </c>
      <c r="AS1236" s="336">
        <v>0</v>
      </c>
      <c r="AT1236" s="336" t="s">
        <v>1418</v>
      </c>
      <c r="AX1236" s="192"/>
      <c r="AY1236" s="178"/>
      <c r="AZ1236" s="178"/>
      <c r="BA1236" s="178"/>
      <c r="BB1236" s="794"/>
      <c r="BC1236" s="178"/>
      <c r="BD1236" s="178"/>
      <c r="BE1236" s="178"/>
      <c r="BF1236" s="178"/>
      <c r="BG1236" s="794"/>
      <c r="BH1236" s="180"/>
      <c r="BI1236" s="193"/>
      <c r="BJ1236" s="193"/>
      <c r="BK1236" s="193"/>
      <c r="BL1236" s="180"/>
      <c r="BM1236" s="180"/>
      <c r="BN1236" s="180"/>
      <c r="BO1236" s="180"/>
      <c r="BP1236" s="180"/>
      <c r="BQ1236" s="180"/>
      <c r="BR1236" s="180"/>
      <c r="BS1236" s="180"/>
      <c r="BT1236" s="181"/>
      <c r="BU1236" s="182"/>
      <c r="BV1236" s="183"/>
      <c r="BW1236" s="179"/>
    </row>
    <row r="1237" spans="2:75" customFormat="1" ht="18.75">
      <c r="B1237" s="330" t="s">
        <v>836</v>
      </c>
      <c r="C1237" s="331">
        <v>35726720000113</v>
      </c>
      <c r="D1237" s="332" t="s">
        <v>13</v>
      </c>
      <c r="E1237" s="332" t="s">
        <v>615</v>
      </c>
      <c r="F1237" s="332" t="s">
        <v>619</v>
      </c>
      <c r="G1237" s="333" t="s">
        <v>34</v>
      </c>
      <c r="H1237" s="333" t="s">
        <v>865</v>
      </c>
      <c r="I1237" s="333" t="s">
        <v>34</v>
      </c>
      <c r="J1237" s="333" t="s">
        <v>1418</v>
      </c>
      <c r="K1237" s="334" t="s">
        <v>48</v>
      </c>
      <c r="L1237" s="335" t="s">
        <v>1418</v>
      </c>
      <c r="M1237" s="335" t="s">
        <v>34</v>
      </c>
      <c r="N1237" s="334">
        <v>520111</v>
      </c>
      <c r="O1237" s="334" t="s">
        <v>1321</v>
      </c>
      <c r="P1237" s="338">
        <v>43831</v>
      </c>
      <c r="Q1237" s="339">
        <v>22.188659990000001</v>
      </c>
      <c r="R1237" s="339">
        <v>33.423337698720033</v>
      </c>
      <c r="S1237" s="334">
        <v>91</v>
      </c>
      <c r="T1237" s="336">
        <v>0.18509116865127861</v>
      </c>
      <c r="U1237" s="647">
        <v>1.8101980046696244</v>
      </c>
      <c r="V1237" s="336">
        <v>0.17143144793023191</v>
      </c>
      <c r="W1237" s="647">
        <v>1.4752954669603808</v>
      </c>
      <c r="X1237" s="336">
        <v>0.24975344119427612</v>
      </c>
      <c r="Y1237" s="647">
        <v>1.6203639012772797</v>
      </c>
      <c r="Z1237" s="336"/>
      <c r="AA1237" s="647"/>
      <c r="AB1237" s="336">
        <v>6.6669225688445244E-2</v>
      </c>
      <c r="AC1237" s="340">
        <v>0.82841841903590041</v>
      </c>
      <c r="AD1237" s="813">
        <v>35343618000139</v>
      </c>
      <c r="AE1237" s="337" t="s">
        <v>1808</v>
      </c>
      <c r="AF1237" s="787" t="s">
        <v>1755</v>
      </c>
      <c r="AG1237" s="341" t="s">
        <v>1436</v>
      </c>
      <c r="AH1237" s="341" t="s">
        <v>1812</v>
      </c>
      <c r="AI1237" s="341">
        <v>100000</v>
      </c>
      <c r="AJ1237" s="341">
        <v>10000</v>
      </c>
      <c r="AK1237" s="341">
        <v>100000</v>
      </c>
      <c r="AL1237" s="336">
        <v>0.01</v>
      </c>
      <c r="AM1237" s="336">
        <v>0.1</v>
      </c>
      <c r="AN1237" s="647" t="s">
        <v>34</v>
      </c>
      <c r="AO1237" s="334" t="s">
        <v>1324</v>
      </c>
      <c r="AP1237" s="337" t="s">
        <v>1757</v>
      </c>
      <c r="AQ1237" s="343" t="s">
        <v>679</v>
      </c>
      <c r="AR1237" s="336">
        <v>8.0000000000000002E-3</v>
      </c>
      <c r="AS1237" s="336">
        <v>8.0000000000000002E-3</v>
      </c>
      <c r="AT1237" s="336" t="s">
        <v>1418</v>
      </c>
      <c r="AX1237" s="192"/>
      <c r="AY1237" s="178"/>
      <c r="AZ1237" s="178"/>
      <c r="BA1237" s="178"/>
      <c r="BB1237" s="794"/>
      <c r="BC1237" s="178"/>
      <c r="BD1237" s="178"/>
      <c r="BE1237" s="178"/>
      <c r="BF1237" s="178"/>
      <c r="BG1237" s="794"/>
      <c r="BH1237" s="180"/>
      <c r="BI1237" s="193"/>
      <c r="BJ1237" s="193"/>
      <c r="BK1237" s="193"/>
      <c r="BL1237" s="180"/>
      <c r="BM1237" s="180"/>
      <c r="BN1237" s="180"/>
      <c r="BO1237" s="180"/>
      <c r="BP1237" s="180"/>
      <c r="BQ1237" s="180"/>
      <c r="BR1237" s="180"/>
      <c r="BS1237" s="180"/>
      <c r="BT1237" s="181"/>
      <c r="BU1237" s="182"/>
      <c r="BV1237" s="183"/>
      <c r="BW1237" s="179"/>
    </row>
    <row r="1238" spans="2:75" customFormat="1" ht="18.75">
      <c r="B1238" s="330" t="s">
        <v>960</v>
      </c>
      <c r="C1238" s="331">
        <v>23686321000197</v>
      </c>
      <c r="D1238" s="332" t="s">
        <v>13</v>
      </c>
      <c r="E1238" s="332" t="s">
        <v>615</v>
      </c>
      <c r="F1238" s="332" t="s">
        <v>619</v>
      </c>
      <c r="G1238" s="333" t="s">
        <v>34</v>
      </c>
      <c r="H1238" s="333" t="s">
        <v>1337</v>
      </c>
      <c r="I1238" s="333" t="s">
        <v>34</v>
      </c>
      <c r="J1238" s="333" t="s">
        <v>1418</v>
      </c>
      <c r="K1238" s="334" t="s">
        <v>48</v>
      </c>
      <c r="L1238" s="335" t="s">
        <v>1418</v>
      </c>
      <c r="M1238" s="335" t="s">
        <v>34</v>
      </c>
      <c r="N1238" s="334">
        <v>415391</v>
      </c>
      <c r="O1238" s="334" t="s">
        <v>1321</v>
      </c>
      <c r="P1238" s="338">
        <v>42428</v>
      </c>
      <c r="Q1238" s="339">
        <v>0.65245699999999995</v>
      </c>
      <c r="R1238" s="339">
        <v>36.85972832352941</v>
      </c>
      <c r="S1238" s="334">
        <v>91</v>
      </c>
      <c r="T1238" s="336">
        <v>9.9556587124922657E-3</v>
      </c>
      <c r="U1238" s="647">
        <v>9.7366685119802274E-2</v>
      </c>
      <c r="V1238" s="336">
        <v>-2.2969920738772576E-2</v>
      </c>
      <c r="W1238" s="647">
        <v>-0.19767329945286186</v>
      </c>
      <c r="X1238" s="336">
        <v>-3.1766391655876802E-2</v>
      </c>
      <c r="Y1238" s="647">
        <v>-0.20609571610658642</v>
      </c>
      <c r="Z1238" s="336">
        <v>1.0964588727696123E-2</v>
      </c>
      <c r="AA1238" s="647">
        <v>5.7458347135853155E-2</v>
      </c>
      <c r="AB1238" s="336">
        <v>4.7583541180405704E-2</v>
      </c>
      <c r="AC1238" s="340">
        <v>-2.9247792550409009</v>
      </c>
      <c r="AD1238" s="813">
        <v>0</v>
      </c>
      <c r="AE1238" s="337" t="s">
        <v>1758</v>
      </c>
      <c r="AF1238" s="787" t="s">
        <v>1755</v>
      </c>
      <c r="AG1238" s="341" t="s">
        <v>1436</v>
      </c>
      <c r="AH1238" s="341" t="s">
        <v>1812</v>
      </c>
      <c r="AI1238" s="341">
        <v>100000</v>
      </c>
      <c r="AJ1238" s="341">
        <v>1000</v>
      </c>
      <c r="AK1238" s="341">
        <v>100000</v>
      </c>
      <c r="AL1238" s="336">
        <v>0.02</v>
      </c>
      <c r="AM1238" s="336">
        <v>0.2</v>
      </c>
      <c r="AN1238" s="647" t="s">
        <v>34</v>
      </c>
      <c r="AO1238" s="334" t="s">
        <v>1324</v>
      </c>
      <c r="AP1238" s="337" t="s">
        <v>1757</v>
      </c>
      <c r="AQ1238" s="343" t="s">
        <v>679</v>
      </c>
      <c r="AR1238" s="336">
        <v>7.0000000000000001E-3</v>
      </c>
      <c r="AS1238" s="336">
        <v>7.0000000000000001E-3</v>
      </c>
      <c r="AT1238" s="336" t="s">
        <v>1418</v>
      </c>
      <c r="AX1238" s="192"/>
      <c r="AY1238" s="178"/>
      <c r="AZ1238" s="178"/>
      <c r="BA1238" s="178"/>
      <c r="BB1238" s="794"/>
      <c r="BC1238" s="178"/>
      <c r="BD1238" s="178"/>
      <c r="BE1238" s="178"/>
      <c r="BF1238" s="178"/>
      <c r="BG1238" s="794"/>
      <c r="BH1238" s="180"/>
      <c r="BI1238" s="193"/>
      <c r="BJ1238" s="193"/>
      <c r="BK1238" s="193"/>
      <c r="BL1238" s="180"/>
      <c r="BM1238" s="180"/>
      <c r="BN1238" s="180"/>
      <c r="BO1238" s="180"/>
      <c r="BP1238" s="180"/>
      <c r="BQ1238" s="180"/>
      <c r="BR1238" s="180"/>
      <c r="BS1238" s="180"/>
      <c r="BT1238" s="181"/>
      <c r="BU1238" s="182"/>
      <c r="BV1238" s="183"/>
      <c r="BW1238" s="179"/>
    </row>
    <row r="1239" spans="2:75" customFormat="1" ht="18.75">
      <c r="B1239" s="330" t="s">
        <v>1496</v>
      </c>
      <c r="C1239" s="331">
        <v>45295229000139</v>
      </c>
      <c r="D1239" s="332" t="s">
        <v>14</v>
      </c>
      <c r="E1239" s="332" t="s">
        <v>607</v>
      </c>
      <c r="F1239" s="332" t="s">
        <v>1418</v>
      </c>
      <c r="G1239" s="333" t="s">
        <v>1418</v>
      </c>
      <c r="H1239" s="333" t="s">
        <v>34</v>
      </c>
      <c r="I1239" s="333" t="s">
        <v>34</v>
      </c>
      <c r="J1239" s="333" t="s">
        <v>612</v>
      </c>
      <c r="K1239" s="334" t="s">
        <v>48</v>
      </c>
      <c r="L1239" s="335" t="s">
        <v>1418</v>
      </c>
      <c r="M1239" s="335" t="s">
        <v>1418</v>
      </c>
      <c r="N1239" s="334">
        <v>639605</v>
      </c>
      <c r="O1239" s="334" t="s">
        <v>1321</v>
      </c>
      <c r="P1239" s="338">
        <v>44611</v>
      </c>
      <c r="Q1239" s="339">
        <v>8.1758143600000004</v>
      </c>
      <c r="R1239" s="339">
        <v>8.6005252487037094</v>
      </c>
      <c r="S1239" s="334">
        <v>92</v>
      </c>
      <c r="T1239" s="336"/>
      <c r="U1239" s="647"/>
      <c r="V1239" s="336"/>
      <c r="W1239" s="647"/>
      <c r="X1239" s="336"/>
      <c r="Y1239" s="647"/>
      <c r="Z1239" s="336"/>
      <c r="AA1239" s="647"/>
      <c r="AB1239" s="336">
        <v>0.24388587171512058</v>
      </c>
      <c r="AC1239" s="340"/>
      <c r="AD1239" s="813">
        <v>0</v>
      </c>
      <c r="AE1239" s="337" t="s">
        <v>1808</v>
      </c>
      <c r="AF1239" s="787" t="s">
        <v>1755</v>
      </c>
      <c r="AG1239" s="341" t="s">
        <v>1436</v>
      </c>
      <c r="AH1239" s="341" t="s">
        <v>1812</v>
      </c>
      <c r="AI1239" s="341">
        <v>0</v>
      </c>
      <c r="AJ1239" s="341">
        <v>0</v>
      </c>
      <c r="AK1239" s="341">
        <v>0</v>
      </c>
      <c r="AL1239" s="336">
        <v>0</v>
      </c>
      <c r="AM1239" s="336">
        <v>0</v>
      </c>
      <c r="AN1239" s="647" t="s">
        <v>2152</v>
      </c>
      <c r="AO1239" s="334" t="s">
        <v>1324</v>
      </c>
      <c r="AP1239" s="337" t="s">
        <v>1739</v>
      </c>
      <c r="AQ1239" s="343" t="s">
        <v>687</v>
      </c>
      <c r="AR1239" s="336">
        <v>5.0000000000000001E-3</v>
      </c>
      <c r="AS1239" s="336">
        <v>5.0000000000000001E-3</v>
      </c>
      <c r="AT1239" s="336" t="s">
        <v>1418</v>
      </c>
      <c r="AX1239" s="192"/>
      <c r="AY1239" s="178"/>
      <c r="AZ1239" s="178"/>
      <c r="BA1239" s="178"/>
      <c r="BB1239" s="794"/>
      <c r="BC1239" s="178"/>
      <c r="BD1239" s="178"/>
      <c r="BE1239" s="178"/>
      <c r="BF1239" s="178"/>
      <c r="BG1239" s="794"/>
      <c r="BH1239" s="180"/>
      <c r="BI1239" s="193"/>
      <c r="BJ1239" s="193"/>
      <c r="BK1239" s="193"/>
      <c r="BL1239" s="180"/>
      <c r="BM1239" s="180"/>
      <c r="BN1239" s="180"/>
      <c r="BO1239" s="180"/>
      <c r="BP1239" s="180"/>
      <c r="BQ1239" s="180"/>
      <c r="BR1239" s="180"/>
      <c r="BS1239" s="180"/>
      <c r="BT1239" s="181"/>
      <c r="BU1239" s="182"/>
      <c r="BV1239" s="183"/>
      <c r="BW1239" s="179"/>
    </row>
    <row r="1240" spans="2:75" customFormat="1" ht="18.75">
      <c r="B1240" s="330" t="s">
        <v>1517</v>
      </c>
      <c r="C1240" s="331">
        <v>40779790000170</v>
      </c>
      <c r="D1240" s="332" t="s">
        <v>14</v>
      </c>
      <c r="E1240" s="332" t="s">
        <v>607</v>
      </c>
      <c r="F1240" s="332" t="s">
        <v>1418</v>
      </c>
      <c r="G1240" s="333" t="s">
        <v>1418</v>
      </c>
      <c r="H1240" s="333" t="s">
        <v>34</v>
      </c>
      <c r="I1240" s="333" t="s">
        <v>34</v>
      </c>
      <c r="J1240" s="333" t="s">
        <v>608</v>
      </c>
      <c r="K1240" s="334" t="s">
        <v>48</v>
      </c>
      <c r="L1240" s="335" t="s">
        <v>1418</v>
      </c>
      <c r="M1240" s="335" t="s">
        <v>1418</v>
      </c>
      <c r="N1240" s="334">
        <v>593397</v>
      </c>
      <c r="O1240" s="334" t="s">
        <v>1321</v>
      </c>
      <c r="P1240" s="338">
        <v>44266</v>
      </c>
      <c r="Q1240" s="339">
        <v>123.50222291</v>
      </c>
      <c r="R1240" s="339">
        <v>97.396085048605556</v>
      </c>
      <c r="S1240" s="334">
        <v>92</v>
      </c>
      <c r="T1240" s="336">
        <v>4.9116085883360805E-2</v>
      </c>
      <c r="U1240" s="647">
        <v>0.48035701168839884</v>
      </c>
      <c r="V1240" s="336">
        <v>7.1155374095157597E-3</v>
      </c>
      <c r="W1240" s="647">
        <v>6.1234506340504265E-2</v>
      </c>
      <c r="X1240" s="336"/>
      <c r="Y1240" s="647"/>
      <c r="Z1240" s="336"/>
      <c r="AA1240" s="647"/>
      <c r="AB1240" s="336">
        <v>0.22595838331902221</v>
      </c>
      <c r="AC1240" s="340">
        <v>-0.48276985511766735</v>
      </c>
      <c r="AD1240" s="813">
        <v>11176045000138</v>
      </c>
      <c r="AE1240" s="337" t="s">
        <v>1821</v>
      </c>
      <c r="AF1240" s="787" t="s">
        <v>1736</v>
      </c>
      <c r="AG1240" s="341" t="s">
        <v>1437</v>
      </c>
      <c r="AH1240" s="341" t="s">
        <v>1737</v>
      </c>
      <c r="AI1240" s="341">
        <v>0</v>
      </c>
      <c r="AJ1240" s="341">
        <v>0</v>
      </c>
      <c r="AK1240" s="341">
        <v>0</v>
      </c>
      <c r="AL1240" s="336">
        <v>11.54</v>
      </c>
      <c r="AM1240" s="336">
        <v>0</v>
      </c>
      <c r="AN1240" s="647" t="s">
        <v>34</v>
      </c>
      <c r="AO1240" s="334" t="s">
        <v>1324</v>
      </c>
      <c r="AP1240" s="337" t="s">
        <v>1739</v>
      </c>
      <c r="AQ1240" s="343" t="s">
        <v>659</v>
      </c>
      <c r="AR1240" s="336">
        <v>0</v>
      </c>
      <c r="AS1240" s="336">
        <v>0</v>
      </c>
      <c r="AT1240" s="336" t="s">
        <v>1418</v>
      </c>
      <c r="AX1240" s="192"/>
      <c r="AY1240" s="178"/>
      <c r="AZ1240" s="178"/>
      <c r="BA1240" s="178"/>
      <c r="BB1240" s="794"/>
      <c r="BC1240" s="178"/>
      <c r="BD1240" s="178"/>
      <c r="BE1240" s="178"/>
      <c r="BF1240" s="178"/>
      <c r="BG1240" s="794"/>
      <c r="BH1240" s="180"/>
      <c r="BI1240" s="193"/>
      <c r="BJ1240" s="193"/>
      <c r="BK1240" s="193"/>
      <c r="BL1240" s="180"/>
      <c r="BM1240" s="180"/>
      <c r="BN1240" s="180"/>
      <c r="BO1240" s="180"/>
      <c r="BP1240" s="180"/>
      <c r="BQ1240" s="180"/>
      <c r="BR1240" s="180"/>
      <c r="BS1240" s="180"/>
      <c r="BT1240" s="181"/>
      <c r="BU1240" s="182"/>
      <c r="BV1240" s="183"/>
      <c r="BW1240" s="179"/>
    </row>
    <row r="1241" spans="2:75" customFormat="1" ht="18.75">
      <c r="B1241" s="330" t="s">
        <v>1566</v>
      </c>
      <c r="C1241" s="331">
        <v>31608483000135</v>
      </c>
      <c r="D1241" s="332" t="s">
        <v>14</v>
      </c>
      <c r="E1241" s="332" t="s">
        <v>614</v>
      </c>
      <c r="F1241" s="332" t="s">
        <v>1418</v>
      </c>
      <c r="G1241" s="333" t="s">
        <v>1418</v>
      </c>
      <c r="H1241" s="333" t="s">
        <v>865</v>
      </c>
      <c r="I1241" s="333" t="s">
        <v>34</v>
      </c>
      <c r="J1241" s="333" t="s">
        <v>608</v>
      </c>
      <c r="K1241" s="334" t="s">
        <v>48</v>
      </c>
      <c r="L1241" s="335" t="s">
        <v>1418</v>
      </c>
      <c r="M1241" s="335" t="s">
        <v>1418</v>
      </c>
      <c r="N1241" s="334">
        <v>487600</v>
      </c>
      <c r="O1241" s="334" t="s">
        <v>1321</v>
      </c>
      <c r="P1241" s="338">
        <v>43525</v>
      </c>
      <c r="Q1241" s="339">
        <v>374.98881709</v>
      </c>
      <c r="R1241" s="339">
        <v>379.16661509547981</v>
      </c>
      <c r="S1241" s="334">
        <v>92</v>
      </c>
      <c r="T1241" s="336">
        <v>0.18134962711013514</v>
      </c>
      <c r="U1241" s="647">
        <v>1.7736055995239906</v>
      </c>
      <c r="V1241" s="336">
        <v>0.12793272340513617</v>
      </c>
      <c r="W1241" s="647">
        <v>1.1009565000717094</v>
      </c>
      <c r="X1241" s="336">
        <v>0.19409698569056988</v>
      </c>
      <c r="Y1241" s="647">
        <v>1.2592729351628251</v>
      </c>
      <c r="Z1241" s="336">
        <v>0.6560949143397059</v>
      </c>
      <c r="AA1241" s="647">
        <v>3.4381708496712386</v>
      </c>
      <c r="AB1241" s="336">
        <v>0.16171932686665366</v>
      </c>
      <c r="AC1241" s="340">
        <v>7.2541051495637235E-2</v>
      </c>
      <c r="AD1241" s="813">
        <v>32068007000131</v>
      </c>
      <c r="AE1241" s="337" t="s">
        <v>1740</v>
      </c>
      <c r="AF1241" s="787" t="s">
        <v>1741</v>
      </c>
      <c r="AG1241" s="341" t="s">
        <v>1554</v>
      </c>
      <c r="AH1241" s="341" t="s">
        <v>1737</v>
      </c>
      <c r="AI1241" s="341">
        <v>100000</v>
      </c>
      <c r="AJ1241" s="341">
        <v>50000</v>
      </c>
      <c r="AK1241" s="341">
        <v>100000</v>
      </c>
      <c r="AL1241" s="336">
        <v>0</v>
      </c>
      <c r="AM1241" s="336">
        <v>0</v>
      </c>
      <c r="AN1241" s="647" t="s">
        <v>64</v>
      </c>
      <c r="AO1241" s="334" t="s">
        <v>1324</v>
      </c>
      <c r="AP1241" s="337" t="s">
        <v>1739</v>
      </c>
      <c r="AQ1241" s="343" t="s">
        <v>659</v>
      </c>
      <c r="AR1241" s="336">
        <v>0</v>
      </c>
      <c r="AS1241" s="336">
        <v>0</v>
      </c>
      <c r="AT1241" s="336" t="s">
        <v>1418</v>
      </c>
      <c r="AX1241" s="192"/>
      <c r="AY1241" s="178"/>
      <c r="AZ1241" s="178"/>
      <c r="BA1241" s="178"/>
      <c r="BB1241" s="794"/>
      <c r="BC1241" s="178"/>
      <c r="BD1241" s="178"/>
      <c r="BE1241" s="178"/>
      <c r="BF1241" s="178"/>
      <c r="BG1241" s="794"/>
      <c r="BH1241" s="180"/>
      <c r="BI1241" s="193"/>
      <c r="BJ1241" s="193"/>
      <c r="BK1241" s="193"/>
      <c r="BL1241" s="180"/>
      <c r="BM1241" s="180"/>
      <c r="BN1241" s="180"/>
      <c r="BO1241" s="180"/>
      <c r="BP1241" s="180"/>
      <c r="BQ1241" s="180"/>
      <c r="BR1241" s="180"/>
      <c r="BS1241" s="180"/>
      <c r="BT1241" s="181"/>
      <c r="BU1241" s="182"/>
      <c r="BV1241" s="183"/>
      <c r="BW1241" s="179"/>
    </row>
    <row r="1242" spans="2:75" customFormat="1" ht="18.75">
      <c r="B1242" s="330" t="s">
        <v>237</v>
      </c>
      <c r="C1242" s="331">
        <v>40982906000173</v>
      </c>
      <c r="D1242" s="332" t="s">
        <v>14</v>
      </c>
      <c r="E1242" s="332" t="s">
        <v>607</v>
      </c>
      <c r="F1242" s="332" t="s">
        <v>1418</v>
      </c>
      <c r="G1242" s="333" t="s">
        <v>1418</v>
      </c>
      <c r="H1242" s="333" t="s">
        <v>34</v>
      </c>
      <c r="I1242" s="333" t="s">
        <v>34</v>
      </c>
      <c r="J1242" s="333" t="s">
        <v>608</v>
      </c>
      <c r="K1242" s="334" t="s">
        <v>48</v>
      </c>
      <c r="L1242" s="335" t="s">
        <v>1418</v>
      </c>
      <c r="M1242" s="335" t="s">
        <v>1415</v>
      </c>
      <c r="N1242" s="334">
        <v>633860</v>
      </c>
      <c r="O1242" s="334" t="s">
        <v>1324</v>
      </c>
      <c r="P1242" s="338">
        <v>44297</v>
      </c>
      <c r="Q1242" s="339">
        <v>2.4630911700000002</v>
      </c>
      <c r="R1242" s="339">
        <v>3.6248880024081629</v>
      </c>
      <c r="S1242" s="334">
        <v>92</v>
      </c>
      <c r="T1242" s="336">
        <v>-0.59751839178367372</v>
      </c>
      <c r="U1242" s="647">
        <v>-5.8437504525029489</v>
      </c>
      <c r="V1242" s="336">
        <v>-0.6322057519509483</v>
      </c>
      <c r="W1242" s="647">
        <v>-5.4406020091429985</v>
      </c>
      <c r="X1242" s="336"/>
      <c r="Y1242" s="647"/>
      <c r="Z1242" s="336"/>
      <c r="AA1242" s="647"/>
      <c r="AB1242" s="336">
        <v>0.9849459066055114</v>
      </c>
      <c r="AC1242" s="340">
        <v>-0.75984597765099537</v>
      </c>
      <c r="AD1242" s="813">
        <v>0</v>
      </c>
      <c r="AE1242" s="337" t="s">
        <v>1882</v>
      </c>
      <c r="AF1242" s="787" t="s">
        <v>1755</v>
      </c>
      <c r="AG1242" s="341" t="s">
        <v>1436</v>
      </c>
      <c r="AH1242" s="341" t="s">
        <v>1737</v>
      </c>
      <c r="AI1242" s="341">
        <v>50000</v>
      </c>
      <c r="AJ1242" s="341">
        <v>10000</v>
      </c>
      <c r="AK1242" s="341">
        <v>10000</v>
      </c>
      <c r="AL1242" s="336">
        <v>5.0000000000000001E-3</v>
      </c>
      <c r="AM1242" s="336">
        <v>0.2</v>
      </c>
      <c r="AN1242" s="647" t="s">
        <v>2166</v>
      </c>
      <c r="AO1242" s="334" t="s">
        <v>1324</v>
      </c>
      <c r="AP1242" s="337" t="s">
        <v>1739</v>
      </c>
      <c r="AQ1242" s="343" t="s">
        <v>659</v>
      </c>
      <c r="AR1242" s="336">
        <v>0</v>
      </c>
      <c r="AS1242" s="336">
        <v>0</v>
      </c>
      <c r="AT1242" s="336" t="s">
        <v>1418</v>
      </c>
      <c r="AX1242" s="192"/>
      <c r="AY1242" s="178"/>
      <c r="AZ1242" s="178"/>
      <c r="BA1242" s="178"/>
      <c r="BB1242" s="794"/>
      <c r="BC1242" s="178"/>
      <c r="BD1242" s="178"/>
      <c r="BE1242" s="178"/>
      <c r="BF1242" s="178"/>
      <c r="BG1242" s="794"/>
      <c r="BH1242" s="180"/>
      <c r="BI1242" s="193"/>
      <c r="BJ1242" s="193"/>
      <c r="BK1242" s="193"/>
      <c r="BL1242" s="180"/>
      <c r="BM1242" s="180"/>
      <c r="BN1242" s="180"/>
      <c r="BO1242" s="180"/>
      <c r="BP1242" s="180"/>
      <c r="BQ1242" s="180"/>
      <c r="BR1242" s="180"/>
      <c r="BS1242" s="180"/>
      <c r="BT1242" s="181"/>
      <c r="BU1242" s="182"/>
      <c r="BV1242" s="183"/>
      <c r="BW1242" s="179"/>
    </row>
    <row r="1243" spans="2:75" customFormat="1" ht="18.75">
      <c r="B1243" s="330" t="s">
        <v>238</v>
      </c>
      <c r="C1243" s="331">
        <v>41673186000127</v>
      </c>
      <c r="D1243" s="332" t="s">
        <v>14</v>
      </c>
      <c r="E1243" s="332" t="s">
        <v>607</v>
      </c>
      <c r="F1243" s="332" t="s">
        <v>1418</v>
      </c>
      <c r="G1243" s="333" t="s">
        <v>1418</v>
      </c>
      <c r="H1243" s="333" t="s">
        <v>34</v>
      </c>
      <c r="I1243" s="333" t="s">
        <v>34</v>
      </c>
      <c r="J1243" s="333" t="s">
        <v>608</v>
      </c>
      <c r="K1243" s="334" t="s">
        <v>48</v>
      </c>
      <c r="L1243" s="335" t="s">
        <v>1418</v>
      </c>
      <c r="M1243" s="335" t="s">
        <v>1415</v>
      </c>
      <c r="N1243" s="334">
        <v>589438</v>
      </c>
      <c r="O1243" s="334" t="s">
        <v>1321</v>
      </c>
      <c r="P1243" s="338">
        <v>44332</v>
      </c>
      <c r="Q1243" s="339">
        <v>4.3519193500000002</v>
      </c>
      <c r="R1243" s="339">
        <v>5.3817612463492059</v>
      </c>
      <c r="S1243" s="334">
        <v>92</v>
      </c>
      <c r="T1243" s="336">
        <v>-0.41849578068246662</v>
      </c>
      <c r="U1243" s="647">
        <v>-4.0929031496977615</v>
      </c>
      <c r="V1243" s="336">
        <v>-0.61385660231570283</v>
      </c>
      <c r="W1243" s="647">
        <v>-5.2826938913134605</v>
      </c>
      <c r="X1243" s="336"/>
      <c r="Y1243" s="647"/>
      <c r="Z1243" s="336"/>
      <c r="AA1243" s="647"/>
      <c r="AB1243" s="336">
        <v>0.72959243417555053</v>
      </c>
      <c r="AC1243" s="340">
        <v>-1.000638166605635</v>
      </c>
      <c r="AD1243" s="813">
        <v>0</v>
      </c>
      <c r="AE1243" s="337" t="s">
        <v>1882</v>
      </c>
      <c r="AF1243" s="787" t="s">
        <v>1755</v>
      </c>
      <c r="AG1243" s="341" t="s">
        <v>1436</v>
      </c>
      <c r="AH1243" s="341" t="s">
        <v>1737</v>
      </c>
      <c r="AI1243" s="341">
        <v>50000</v>
      </c>
      <c r="AJ1243" s="341">
        <v>10000</v>
      </c>
      <c r="AK1243" s="341">
        <v>10000</v>
      </c>
      <c r="AL1243" s="336">
        <v>5.0000000000000001E-3</v>
      </c>
      <c r="AM1243" s="336">
        <v>0.2</v>
      </c>
      <c r="AN1243" s="647" t="s">
        <v>2166</v>
      </c>
      <c r="AO1243" s="334" t="s">
        <v>1324</v>
      </c>
      <c r="AP1243" s="337" t="s">
        <v>1739</v>
      </c>
      <c r="AQ1243" s="343" t="s">
        <v>659</v>
      </c>
      <c r="AR1243" s="336">
        <v>0</v>
      </c>
      <c r="AS1243" s="336">
        <v>0</v>
      </c>
      <c r="AT1243" s="336" t="s">
        <v>1418</v>
      </c>
      <c r="AX1243" s="192"/>
      <c r="AY1243" s="178"/>
      <c r="AZ1243" s="178"/>
      <c r="BA1243" s="178"/>
      <c r="BB1243" s="794"/>
      <c r="BC1243" s="178"/>
      <c r="BD1243" s="178"/>
      <c r="BE1243" s="178"/>
      <c r="BF1243" s="178"/>
      <c r="BG1243" s="794"/>
      <c r="BH1243" s="180"/>
      <c r="BI1243" s="193"/>
      <c r="BJ1243" s="193"/>
      <c r="BK1243" s="193"/>
      <c r="BL1243" s="180"/>
      <c r="BM1243" s="180"/>
      <c r="BN1243" s="180"/>
      <c r="BO1243" s="180"/>
      <c r="BP1243" s="180"/>
      <c r="BQ1243" s="180"/>
      <c r="BR1243" s="180"/>
      <c r="BS1243" s="180"/>
      <c r="BT1243" s="181"/>
      <c r="BU1243" s="182"/>
      <c r="BV1243" s="183"/>
      <c r="BW1243" s="179"/>
    </row>
    <row r="1244" spans="2:75" customFormat="1" ht="18.75">
      <c r="B1244" s="330" t="s">
        <v>1659</v>
      </c>
      <c r="C1244" s="331">
        <v>33019398000167</v>
      </c>
      <c r="D1244" s="332" t="s">
        <v>14</v>
      </c>
      <c r="E1244" s="332" t="s">
        <v>607</v>
      </c>
      <c r="F1244" s="332" t="s">
        <v>1418</v>
      </c>
      <c r="G1244" s="333" t="s">
        <v>1418</v>
      </c>
      <c r="H1244" s="333" t="s">
        <v>34</v>
      </c>
      <c r="I1244" s="333" t="s">
        <v>34</v>
      </c>
      <c r="J1244" s="333" t="s">
        <v>608</v>
      </c>
      <c r="K1244" s="334" t="s">
        <v>48</v>
      </c>
      <c r="L1244" s="335" t="s">
        <v>1418</v>
      </c>
      <c r="M1244" s="335" t="s">
        <v>1418</v>
      </c>
      <c r="N1244" s="334">
        <v>498262</v>
      </c>
      <c r="O1244" s="334" t="s">
        <v>1321</v>
      </c>
      <c r="P1244" s="338">
        <v>43622</v>
      </c>
      <c r="Q1244" s="339">
        <v>111.16420063</v>
      </c>
      <c r="R1244" s="339">
        <v>225.50521443794358</v>
      </c>
      <c r="S1244" s="334">
        <v>92</v>
      </c>
      <c r="T1244" s="336">
        <v>4.3536397538751048E-2</v>
      </c>
      <c r="U1244" s="647">
        <v>0.4257874674919358</v>
      </c>
      <c r="V1244" s="336">
        <v>2.5963433923658519E-2</v>
      </c>
      <c r="W1244" s="647">
        <v>0.22343471303985837</v>
      </c>
      <c r="X1244" s="336">
        <v>3.2311516689452535E-2</v>
      </c>
      <c r="Y1244" s="647">
        <v>0.20963240782088233</v>
      </c>
      <c r="Z1244" s="336">
        <v>0.22591687620303524</v>
      </c>
      <c r="AA1244" s="647">
        <v>1.1838848331750504</v>
      </c>
      <c r="AB1244" s="336">
        <v>0.25242231953923355</v>
      </c>
      <c r="AC1244" s="340">
        <v>-0.35748819529161491</v>
      </c>
      <c r="AD1244" s="813">
        <v>0</v>
      </c>
      <c r="AE1244" s="337" t="s">
        <v>1824</v>
      </c>
      <c r="AF1244" s="787" t="s">
        <v>1825</v>
      </c>
      <c r="AG1244" s="341" t="s">
        <v>1440</v>
      </c>
      <c r="AH1244" s="341" t="s">
        <v>1812</v>
      </c>
      <c r="AI1244" s="341">
        <v>500000</v>
      </c>
      <c r="AJ1244" s="341">
        <v>10000</v>
      </c>
      <c r="AK1244" s="341">
        <v>500000</v>
      </c>
      <c r="AL1244" s="336">
        <v>1.7500000000000002E-2</v>
      </c>
      <c r="AM1244" s="336">
        <v>0</v>
      </c>
      <c r="AN1244" s="647" t="s">
        <v>666</v>
      </c>
      <c r="AO1244" s="334" t="s">
        <v>1324</v>
      </c>
      <c r="AP1244" s="337" t="s">
        <v>1739</v>
      </c>
      <c r="AQ1244" s="343" t="s">
        <v>659</v>
      </c>
      <c r="AR1244" s="336">
        <v>0</v>
      </c>
      <c r="AS1244" s="336">
        <v>0</v>
      </c>
      <c r="AT1244" s="336" t="s">
        <v>1418</v>
      </c>
      <c r="AX1244" s="192"/>
      <c r="AY1244" s="178"/>
      <c r="AZ1244" s="178"/>
      <c r="BA1244" s="178"/>
      <c r="BB1244" s="794"/>
      <c r="BC1244" s="178"/>
      <c r="BD1244" s="178"/>
      <c r="BE1244" s="178"/>
      <c r="BF1244" s="178"/>
      <c r="BG1244" s="794"/>
      <c r="BH1244" s="180"/>
      <c r="BI1244" s="193"/>
      <c r="BJ1244" s="193"/>
      <c r="BK1244" s="193"/>
      <c r="BL1244" s="180"/>
      <c r="BM1244" s="180"/>
      <c r="BN1244" s="180"/>
      <c r="BO1244" s="180"/>
      <c r="BP1244" s="180"/>
      <c r="BQ1244" s="180"/>
      <c r="BR1244" s="180"/>
      <c r="BS1244" s="180"/>
      <c r="BT1244" s="181"/>
      <c r="BU1244" s="182"/>
      <c r="BV1244" s="183"/>
      <c r="BW1244" s="179"/>
    </row>
    <row r="1245" spans="2:75" customFormat="1" ht="18.75">
      <c r="B1245" s="330" t="s">
        <v>371</v>
      </c>
      <c r="C1245" s="331">
        <v>40265128000100</v>
      </c>
      <c r="D1245" s="332" t="s">
        <v>14</v>
      </c>
      <c r="E1245" s="332" t="s">
        <v>614</v>
      </c>
      <c r="F1245" s="332" t="s">
        <v>1418</v>
      </c>
      <c r="G1245" s="333" t="s">
        <v>1418</v>
      </c>
      <c r="H1245" s="333" t="s">
        <v>865</v>
      </c>
      <c r="I1245" s="333" t="s">
        <v>34</v>
      </c>
      <c r="J1245" s="333" t="s">
        <v>608</v>
      </c>
      <c r="K1245" s="334" t="s">
        <v>48</v>
      </c>
      <c r="L1245" s="335" t="s">
        <v>1418</v>
      </c>
      <c r="M1245" s="335" t="s">
        <v>1415</v>
      </c>
      <c r="N1245" s="334">
        <v>576190</v>
      </c>
      <c r="O1245" s="334" t="s">
        <v>1321</v>
      </c>
      <c r="P1245" s="338">
        <v>44220</v>
      </c>
      <c r="Q1245" s="339">
        <v>119.30702004</v>
      </c>
      <c r="R1245" s="339">
        <v>88.839662531879995</v>
      </c>
      <c r="S1245" s="334">
        <v>92</v>
      </c>
      <c r="T1245" s="336">
        <v>0.16415482040643625</v>
      </c>
      <c r="U1245" s="647">
        <v>1.60543979770576</v>
      </c>
      <c r="V1245" s="336">
        <v>0.11222600234366742</v>
      </c>
      <c r="W1245" s="647">
        <v>0.96578845090358711</v>
      </c>
      <c r="X1245" s="336"/>
      <c r="Y1245" s="647"/>
      <c r="Z1245" s="336"/>
      <c r="AA1245" s="647"/>
      <c r="AB1245" s="336">
        <v>0.15527966459270032</v>
      </c>
      <c r="AC1245" s="340">
        <v>-2.560174929423388E-2</v>
      </c>
      <c r="AD1245" s="813">
        <v>39959914000110</v>
      </c>
      <c r="AE1245" s="337" t="s">
        <v>1808</v>
      </c>
      <c r="AF1245" s="787" t="s">
        <v>1755</v>
      </c>
      <c r="AG1245" s="341" t="s">
        <v>1436</v>
      </c>
      <c r="AH1245" s="341" t="s">
        <v>1737</v>
      </c>
      <c r="AI1245" s="341">
        <v>5000</v>
      </c>
      <c r="AJ1245" s="341">
        <v>5000</v>
      </c>
      <c r="AK1245" s="341">
        <v>5000</v>
      </c>
      <c r="AL1245" s="336">
        <v>0</v>
      </c>
      <c r="AM1245" s="336">
        <v>0</v>
      </c>
      <c r="AN1245" s="647" t="s">
        <v>34</v>
      </c>
      <c r="AO1245" s="334" t="s">
        <v>1324</v>
      </c>
      <c r="AP1245" s="337" t="s">
        <v>1739</v>
      </c>
      <c r="AQ1245" s="343" t="s">
        <v>659</v>
      </c>
      <c r="AR1245" s="336">
        <v>3.2506499999999999E-3</v>
      </c>
      <c r="AS1245" s="336">
        <v>3.2506499999999999E-3</v>
      </c>
      <c r="AT1245" s="336" t="s">
        <v>1418</v>
      </c>
      <c r="AX1245" s="192"/>
      <c r="AY1245" s="178"/>
      <c r="AZ1245" s="178"/>
      <c r="BA1245" s="178"/>
      <c r="BB1245" s="794"/>
      <c r="BC1245" s="178"/>
      <c r="BD1245" s="178"/>
      <c r="BE1245" s="178"/>
      <c r="BF1245" s="178"/>
      <c r="BG1245" s="794"/>
      <c r="BH1245" s="180"/>
      <c r="BI1245" s="193"/>
      <c r="BJ1245" s="193"/>
      <c r="BK1245" s="193"/>
      <c r="BL1245" s="180"/>
      <c r="BM1245" s="180"/>
      <c r="BN1245" s="180"/>
      <c r="BO1245" s="180"/>
      <c r="BP1245" s="180"/>
      <c r="BQ1245" s="180"/>
      <c r="BR1245" s="180"/>
      <c r="BS1245" s="180"/>
      <c r="BT1245" s="181"/>
      <c r="BU1245" s="182"/>
      <c r="BV1245" s="183"/>
      <c r="BW1245" s="179"/>
    </row>
    <row r="1246" spans="2:75" customFormat="1" ht="18.75">
      <c r="B1246" s="330" t="s">
        <v>1210</v>
      </c>
      <c r="C1246" s="331">
        <v>42922205000174</v>
      </c>
      <c r="D1246" s="332" t="s">
        <v>14</v>
      </c>
      <c r="E1246" s="332" t="s">
        <v>607</v>
      </c>
      <c r="F1246" s="332" t="s">
        <v>1418</v>
      </c>
      <c r="G1246" s="333" t="s">
        <v>1418</v>
      </c>
      <c r="H1246" s="333" t="s">
        <v>34</v>
      </c>
      <c r="I1246" s="333" t="s">
        <v>34</v>
      </c>
      <c r="J1246" s="333" t="s">
        <v>608</v>
      </c>
      <c r="K1246" s="334" t="s">
        <v>48</v>
      </c>
      <c r="L1246" s="335" t="s">
        <v>1418</v>
      </c>
      <c r="M1246" s="335" t="s">
        <v>1415</v>
      </c>
      <c r="N1246" s="334">
        <v>646581</v>
      </c>
      <c r="O1246" s="334" t="s">
        <v>1321</v>
      </c>
      <c r="P1246" s="338">
        <v>44400</v>
      </c>
      <c r="Q1246" s="339">
        <v>48.619243230000002</v>
      </c>
      <c r="R1246" s="339">
        <v>29.257578642040816</v>
      </c>
      <c r="S1246" s="334">
        <v>92</v>
      </c>
      <c r="T1246" s="336">
        <v>0.13846361577349531</v>
      </c>
      <c r="U1246" s="647">
        <v>1.3541789314905341</v>
      </c>
      <c r="V1246" s="336">
        <v>0.13846361577349531</v>
      </c>
      <c r="W1246" s="647">
        <v>1.1915826830834211</v>
      </c>
      <c r="X1246" s="336"/>
      <c r="Y1246" s="647"/>
      <c r="Z1246" s="336"/>
      <c r="AA1246" s="647"/>
      <c r="AB1246" s="336">
        <v>0.23530158833934789</v>
      </c>
      <c r="AC1246" s="340">
        <v>9.4611271192639443E-2</v>
      </c>
      <c r="AD1246" s="813">
        <v>27389566000103</v>
      </c>
      <c r="AE1246" s="337" t="s">
        <v>1930</v>
      </c>
      <c r="AF1246" s="787" t="s">
        <v>1752</v>
      </c>
      <c r="AG1246" s="341" t="s">
        <v>741</v>
      </c>
      <c r="AH1246" s="341" t="s">
        <v>1742</v>
      </c>
      <c r="AI1246" s="341">
        <v>1000</v>
      </c>
      <c r="AJ1246" s="341">
        <v>1000</v>
      </c>
      <c r="AK1246" s="341">
        <v>0</v>
      </c>
      <c r="AL1246" s="336">
        <v>0</v>
      </c>
      <c r="AM1246" s="336">
        <v>0</v>
      </c>
      <c r="AN1246" s="647" t="s">
        <v>2147</v>
      </c>
      <c r="AO1246" s="334" t="s">
        <v>1324</v>
      </c>
      <c r="AP1246" s="337" t="s">
        <v>1739</v>
      </c>
      <c r="AQ1246" s="343" t="s">
        <v>659</v>
      </c>
      <c r="AR1246" s="336">
        <v>2.333E-3</v>
      </c>
      <c r="AS1246" s="336">
        <v>2.333E-3</v>
      </c>
      <c r="AT1246" s="336" t="s">
        <v>1418</v>
      </c>
      <c r="AX1246" s="192"/>
      <c r="AY1246" s="178"/>
      <c r="AZ1246" s="178"/>
      <c r="BA1246" s="178"/>
      <c r="BB1246" s="794"/>
      <c r="BC1246" s="178"/>
      <c r="BD1246" s="178"/>
      <c r="BE1246" s="178"/>
      <c r="BF1246" s="178"/>
      <c r="BG1246" s="794"/>
      <c r="BH1246" s="180"/>
      <c r="BI1246" s="193"/>
      <c r="BJ1246" s="193"/>
      <c r="BK1246" s="193"/>
      <c r="BL1246" s="180"/>
      <c r="BM1246" s="180"/>
      <c r="BN1246" s="180"/>
      <c r="BO1246" s="180"/>
      <c r="BP1246" s="180"/>
      <c r="BQ1246" s="180"/>
      <c r="BR1246" s="180"/>
      <c r="BS1246" s="180"/>
      <c r="BT1246" s="181"/>
      <c r="BU1246" s="182"/>
      <c r="BV1246" s="183"/>
      <c r="BW1246" s="179"/>
    </row>
    <row r="1247" spans="2:75" customFormat="1" ht="18.75">
      <c r="B1247" s="330" t="s">
        <v>1211</v>
      </c>
      <c r="C1247" s="331">
        <v>39346123000114</v>
      </c>
      <c r="D1247" s="332" t="s">
        <v>14</v>
      </c>
      <c r="E1247" s="332" t="s">
        <v>607</v>
      </c>
      <c r="F1247" s="332" t="s">
        <v>1418</v>
      </c>
      <c r="G1247" s="333" t="s">
        <v>1418</v>
      </c>
      <c r="H1247" s="333" t="s">
        <v>34</v>
      </c>
      <c r="I1247" s="333" t="s">
        <v>34</v>
      </c>
      <c r="J1247" s="333" t="s">
        <v>608</v>
      </c>
      <c r="K1247" s="334" t="s">
        <v>48</v>
      </c>
      <c r="L1247" s="335" t="s">
        <v>1418</v>
      </c>
      <c r="M1247" s="335" t="s">
        <v>1415</v>
      </c>
      <c r="N1247" s="334">
        <v>560162</v>
      </c>
      <c r="O1247" s="334" t="s">
        <v>1321</v>
      </c>
      <c r="P1247" s="338">
        <v>44148</v>
      </c>
      <c r="Q1247" s="339">
        <v>222.45457680999999</v>
      </c>
      <c r="R1247" s="339">
        <v>151.21791853080322</v>
      </c>
      <c r="S1247" s="334">
        <v>92</v>
      </c>
      <c r="T1247" s="336">
        <v>0.35650949928544629</v>
      </c>
      <c r="U1247" s="647">
        <v>3.4866751825861555</v>
      </c>
      <c r="V1247" s="336">
        <v>0.37079799520188961</v>
      </c>
      <c r="W1247" s="647">
        <v>3.1909932983939697</v>
      </c>
      <c r="X1247" s="336"/>
      <c r="Y1247" s="647"/>
      <c r="Z1247" s="336"/>
      <c r="AA1247" s="647"/>
      <c r="AB1247" s="336">
        <v>0.19712388794404473</v>
      </c>
      <c r="AC1247" s="340">
        <v>1.2915561095624115</v>
      </c>
      <c r="AD1247" s="813">
        <v>39344744000169</v>
      </c>
      <c r="AE1247" s="337" t="s">
        <v>1930</v>
      </c>
      <c r="AF1247" s="787" t="s">
        <v>1752</v>
      </c>
      <c r="AG1247" s="341" t="s">
        <v>741</v>
      </c>
      <c r="AH1247" s="341" t="s">
        <v>1737</v>
      </c>
      <c r="AI1247" s="341">
        <v>1000</v>
      </c>
      <c r="AJ1247" s="341">
        <v>1000</v>
      </c>
      <c r="AK1247" s="341">
        <v>1000</v>
      </c>
      <c r="AL1247" s="336">
        <v>0.02</v>
      </c>
      <c r="AM1247" s="336">
        <v>0.2</v>
      </c>
      <c r="AN1247" s="647" t="s">
        <v>666</v>
      </c>
      <c r="AO1247" s="334" t="s">
        <v>1324</v>
      </c>
      <c r="AP1247" s="337" t="s">
        <v>1739</v>
      </c>
      <c r="AQ1247" s="343" t="s">
        <v>659</v>
      </c>
      <c r="AR1247" s="336">
        <v>0</v>
      </c>
      <c r="AS1247" s="336">
        <v>0</v>
      </c>
      <c r="AT1247" s="336" t="s">
        <v>1418</v>
      </c>
      <c r="AX1247" s="192"/>
      <c r="AY1247" s="178"/>
      <c r="AZ1247" s="178"/>
      <c r="BA1247" s="178"/>
      <c r="BB1247" s="794"/>
      <c r="BC1247" s="178"/>
      <c r="BD1247" s="178"/>
      <c r="BE1247" s="178"/>
      <c r="BF1247" s="178"/>
      <c r="BG1247" s="794"/>
      <c r="BH1247" s="180"/>
      <c r="BI1247" s="193"/>
      <c r="BJ1247" s="193"/>
      <c r="BK1247" s="193"/>
      <c r="BL1247" s="180"/>
      <c r="BM1247" s="180"/>
      <c r="BN1247" s="180"/>
      <c r="BO1247" s="180"/>
      <c r="BP1247" s="180"/>
      <c r="BQ1247" s="180"/>
      <c r="BR1247" s="180"/>
      <c r="BS1247" s="180"/>
      <c r="BT1247" s="181"/>
      <c r="BU1247" s="182"/>
      <c r="BV1247" s="183"/>
      <c r="BW1247" s="179"/>
    </row>
    <row r="1248" spans="2:75" customFormat="1" ht="18.75">
      <c r="B1248" s="330" t="s">
        <v>597</v>
      </c>
      <c r="C1248" s="331">
        <v>41574875000184</v>
      </c>
      <c r="D1248" s="332" t="s">
        <v>14</v>
      </c>
      <c r="E1248" s="332" t="s">
        <v>607</v>
      </c>
      <c r="F1248" s="332" t="s">
        <v>1418</v>
      </c>
      <c r="G1248" s="333" t="s">
        <v>1418</v>
      </c>
      <c r="H1248" s="333" t="s">
        <v>34</v>
      </c>
      <c r="I1248" s="333" t="s">
        <v>34</v>
      </c>
      <c r="J1248" s="333" t="s">
        <v>608</v>
      </c>
      <c r="K1248" s="334" t="s">
        <v>48</v>
      </c>
      <c r="L1248" s="335" t="s">
        <v>1418</v>
      </c>
      <c r="M1248" s="335" t="s">
        <v>34</v>
      </c>
      <c r="N1248" s="334">
        <v>624438</v>
      </c>
      <c r="O1248" s="334" t="s">
        <v>1321</v>
      </c>
      <c r="P1248" s="338">
        <v>44336</v>
      </c>
      <c r="Q1248" s="339">
        <v>1.3345753899999999</v>
      </c>
      <c r="R1248" s="339">
        <v>1.2392237034999998</v>
      </c>
      <c r="S1248" s="334">
        <v>92</v>
      </c>
      <c r="T1248" s="336">
        <v>-8.6893361593551766E-2</v>
      </c>
      <c r="U1248" s="647">
        <v>-0.84982006933044985</v>
      </c>
      <c r="V1248" s="336">
        <v>-8.6893361593551766E-2</v>
      </c>
      <c r="W1248" s="647">
        <v>-0.74778218358213666</v>
      </c>
      <c r="X1248" s="336"/>
      <c r="Y1248" s="647"/>
      <c r="Z1248" s="336"/>
      <c r="AA1248" s="647"/>
      <c r="AB1248" s="336">
        <v>0.32031800113269882</v>
      </c>
      <c r="AC1248" s="340">
        <v>-0.6340411536736511</v>
      </c>
      <c r="AD1248" s="813">
        <v>29088425000186</v>
      </c>
      <c r="AE1248" s="337" t="s">
        <v>1971</v>
      </c>
      <c r="AF1248" s="787" t="s">
        <v>1755</v>
      </c>
      <c r="AG1248" s="341" t="s">
        <v>1436</v>
      </c>
      <c r="AH1248" s="341" t="s">
        <v>1742</v>
      </c>
      <c r="AI1248" s="341">
        <v>50</v>
      </c>
      <c r="AJ1248" s="341">
        <v>50</v>
      </c>
      <c r="AK1248" s="341">
        <v>30</v>
      </c>
      <c r="AL1248" s="336">
        <v>0.02</v>
      </c>
      <c r="AM1248" s="336">
        <v>0.2</v>
      </c>
      <c r="AN1248" s="647" t="s">
        <v>34</v>
      </c>
      <c r="AO1248" s="334" t="s">
        <v>1324</v>
      </c>
      <c r="AP1248" s="337" t="s">
        <v>1739</v>
      </c>
      <c r="AQ1248" s="343" t="s">
        <v>681</v>
      </c>
      <c r="AR1248" s="336">
        <v>5.3333333333333297E-3</v>
      </c>
      <c r="AS1248" s="336">
        <v>5.3333333333333297E-3</v>
      </c>
      <c r="AT1248" s="336" t="s">
        <v>1418</v>
      </c>
      <c r="AX1248" s="192"/>
      <c r="AY1248" s="178"/>
      <c r="AZ1248" s="178"/>
      <c r="BA1248" s="178"/>
      <c r="BB1248" s="794"/>
      <c r="BC1248" s="178"/>
      <c r="BD1248" s="178"/>
      <c r="BE1248" s="178"/>
      <c r="BF1248" s="178"/>
      <c r="BG1248" s="794"/>
      <c r="BH1248" s="180"/>
      <c r="BI1248" s="193"/>
      <c r="BJ1248" s="193"/>
      <c r="BK1248" s="193"/>
      <c r="BL1248" s="180"/>
      <c r="BM1248" s="180"/>
      <c r="BN1248" s="180"/>
      <c r="BO1248" s="180"/>
      <c r="BP1248" s="180"/>
      <c r="BQ1248" s="180"/>
      <c r="BR1248" s="180"/>
      <c r="BS1248" s="180"/>
      <c r="BT1248" s="181"/>
      <c r="BU1248" s="182"/>
      <c r="BV1248" s="183"/>
      <c r="BW1248" s="179"/>
    </row>
    <row r="1249" spans="2:75" customFormat="1" ht="18.75">
      <c r="B1249" s="330" t="s">
        <v>599</v>
      </c>
      <c r="C1249" s="331">
        <v>14163402000111</v>
      </c>
      <c r="D1249" s="332" t="s">
        <v>14</v>
      </c>
      <c r="E1249" s="332" t="s">
        <v>607</v>
      </c>
      <c r="F1249" s="332" t="s">
        <v>1418</v>
      </c>
      <c r="G1249" s="333" t="s">
        <v>1418</v>
      </c>
      <c r="H1249" s="333" t="s">
        <v>34</v>
      </c>
      <c r="I1249" s="333" t="s">
        <v>34</v>
      </c>
      <c r="J1249" s="333" t="s">
        <v>608</v>
      </c>
      <c r="K1249" s="334" t="s">
        <v>48</v>
      </c>
      <c r="L1249" s="335" t="s">
        <v>1418</v>
      </c>
      <c r="M1249" s="335" t="s">
        <v>1415</v>
      </c>
      <c r="N1249" s="334">
        <v>297593</v>
      </c>
      <c r="O1249" s="334" t="s">
        <v>1321</v>
      </c>
      <c r="P1249" s="338">
        <v>40947</v>
      </c>
      <c r="Q1249" s="339">
        <v>0</v>
      </c>
      <c r="R1249" s="339">
        <v>0</v>
      </c>
      <c r="S1249" s="334">
        <v>92</v>
      </c>
      <c r="T1249" s="336"/>
      <c r="U1249" s="647"/>
      <c r="V1249" s="336"/>
      <c r="W1249" s="647"/>
      <c r="X1249" s="336"/>
      <c r="Y1249" s="647"/>
      <c r="Z1249" s="336"/>
      <c r="AA1249" s="647"/>
      <c r="AB1249" s="336"/>
      <c r="AC1249" s="340"/>
      <c r="AD1249" s="813">
        <v>0</v>
      </c>
      <c r="AE1249" s="337" t="s">
        <v>1916</v>
      </c>
      <c r="AF1249" s="787" t="s">
        <v>1755</v>
      </c>
      <c r="AG1249" s="341" t="s">
        <v>1436</v>
      </c>
      <c r="AH1249" s="341" t="s">
        <v>2156</v>
      </c>
      <c r="AI1249" s="341">
        <v>25000</v>
      </c>
      <c r="AJ1249" s="341">
        <v>25000</v>
      </c>
      <c r="AK1249" s="341">
        <v>5000</v>
      </c>
      <c r="AL1249" s="336">
        <v>8.0000000000000004E-4</v>
      </c>
      <c r="AM1249" s="336">
        <v>0</v>
      </c>
      <c r="AN1249" s="647" t="s">
        <v>2152</v>
      </c>
      <c r="AO1249" s="334" t="s">
        <v>1324</v>
      </c>
      <c r="AP1249" s="337" t="s">
        <v>1739</v>
      </c>
      <c r="AQ1249" s="343" t="s">
        <v>659</v>
      </c>
      <c r="AR1249" s="336">
        <v>1.3333333333333299E-4</v>
      </c>
      <c r="AS1249" s="336">
        <v>1.3333333333333299E-4</v>
      </c>
      <c r="AT1249" s="336" t="s">
        <v>1418</v>
      </c>
      <c r="AX1249" s="192"/>
      <c r="AY1249" s="178"/>
      <c r="AZ1249" s="178"/>
      <c r="BA1249" s="178"/>
      <c r="BB1249" s="794"/>
      <c r="BC1249" s="178"/>
      <c r="BD1249" s="178"/>
      <c r="BE1249" s="178"/>
      <c r="BF1249" s="178"/>
      <c r="BG1249" s="794"/>
      <c r="BH1249" s="180"/>
      <c r="BI1249" s="193"/>
      <c r="BJ1249" s="193"/>
      <c r="BK1249" s="193"/>
      <c r="BL1249" s="180"/>
      <c r="BM1249" s="180"/>
      <c r="BN1249" s="180"/>
      <c r="BO1249" s="180"/>
      <c r="BP1249" s="180"/>
      <c r="BQ1249" s="180"/>
      <c r="BR1249" s="180"/>
      <c r="BS1249" s="180"/>
      <c r="BT1249" s="181"/>
      <c r="BU1249" s="182"/>
      <c r="BV1249" s="183"/>
      <c r="BW1249" s="179"/>
    </row>
    <row r="1250" spans="2:75" customFormat="1" ht="18.75">
      <c r="B1250" s="330" t="s">
        <v>935</v>
      </c>
      <c r="C1250" s="331">
        <v>14115121000193</v>
      </c>
      <c r="D1250" s="332" t="s">
        <v>11</v>
      </c>
      <c r="E1250" s="332" t="s">
        <v>620</v>
      </c>
      <c r="F1250" s="332" t="s">
        <v>663</v>
      </c>
      <c r="G1250" s="333" t="s">
        <v>738</v>
      </c>
      <c r="H1250" s="333" t="s">
        <v>34</v>
      </c>
      <c r="I1250" s="333" t="s">
        <v>1304</v>
      </c>
      <c r="J1250" s="333" t="s">
        <v>608</v>
      </c>
      <c r="K1250" s="334" t="s">
        <v>48</v>
      </c>
      <c r="L1250" s="335" t="s">
        <v>1418</v>
      </c>
      <c r="M1250" s="335" t="s">
        <v>34</v>
      </c>
      <c r="N1250" s="334">
        <v>295183</v>
      </c>
      <c r="O1250" s="334" t="s">
        <v>1321</v>
      </c>
      <c r="P1250" s="338">
        <v>40926</v>
      </c>
      <c r="Q1250" s="339">
        <v>282.111536</v>
      </c>
      <c r="R1250" s="339">
        <v>255.62639690725797</v>
      </c>
      <c r="S1250" s="334">
        <v>92</v>
      </c>
      <c r="T1250" s="336">
        <v>0.12502673228976291</v>
      </c>
      <c r="U1250" s="647">
        <v>1.2227657482010754</v>
      </c>
      <c r="V1250" s="336">
        <v>0.14687931760620776</v>
      </c>
      <c r="W1250" s="647">
        <v>1.2640060739780934</v>
      </c>
      <c r="X1250" s="336">
        <v>0.2211145839505031</v>
      </c>
      <c r="Y1250" s="647">
        <v>1.4345591723024116</v>
      </c>
      <c r="Z1250" s="336">
        <v>0.27537517541811019</v>
      </c>
      <c r="AA1250" s="647">
        <v>1.4430639228449087</v>
      </c>
      <c r="AB1250" s="336">
        <v>2.2569298780377839E-3</v>
      </c>
      <c r="AC1250" s="340">
        <v>13.592750274464537</v>
      </c>
      <c r="AD1250" s="813">
        <v>0</v>
      </c>
      <c r="AE1250" s="337" t="s">
        <v>1864</v>
      </c>
      <c r="AF1250" s="787" t="s">
        <v>1755</v>
      </c>
      <c r="AG1250" s="341" t="s">
        <v>1436</v>
      </c>
      <c r="AH1250" s="341" t="s">
        <v>1737</v>
      </c>
      <c r="AI1250" s="341">
        <v>0</v>
      </c>
      <c r="AJ1250" s="341">
        <v>0</v>
      </c>
      <c r="AK1250" s="341">
        <v>0</v>
      </c>
      <c r="AL1250" s="336">
        <v>1.1000000000000001E-2</v>
      </c>
      <c r="AM1250" s="336">
        <v>0.15</v>
      </c>
      <c r="AN1250" s="647" t="s">
        <v>64</v>
      </c>
      <c r="AO1250" s="334" t="s">
        <v>1324</v>
      </c>
      <c r="AP1250" s="337" t="s">
        <v>1757</v>
      </c>
      <c r="AQ1250" s="343" t="s">
        <v>686</v>
      </c>
      <c r="AR1250" s="336">
        <v>3.6666666666666701E-3</v>
      </c>
      <c r="AS1250" s="336">
        <v>3.6666666666666701E-3</v>
      </c>
      <c r="AT1250" s="336" t="s">
        <v>1418</v>
      </c>
      <c r="AX1250" s="192"/>
      <c r="AY1250" s="178"/>
      <c r="AZ1250" s="178"/>
      <c r="BA1250" s="178"/>
      <c r="BB1250" s="794"/>
      <c r="BC1250" s="178"/>
      <c r="BD1250" s="178"/>
      <c r="BE1250" s="178"/>
      <c r="BF1250" s="178"/>
      <c r="BG1250" s="794"/>
      <c r="BH1250" s="180"/>
      <c r="BI1250" s="193"/>
      <c r="BJ1250" s="193"/>
      <c r="BK1250" s="193"/>
      <c r="BL1250" s="180"/>
      <c r="BM1250" s="180"/>
      <c r="BN1250" s="180"/>
      <c r="BO1250" s="180"/>
      <c r="BP1250" s="180"/>
      <c r="BQ1250" s="180"/>
      <c r="BR1250" s="180"/>
      <c r="BS1250" s="180"/>
      <c r="BT1250" s="181"/>
      <c r="BU1250" s="182"/>
      <c r="BV1250" s="183"/>
      <c r="BW1250" s="179"/>
    </row>
    <row r="1251" spans="2:75" customFormat="1" ht="18.75">
      <c r="B1251" s="330" t="s">
        <v>717</v>
      </c>
      <c r="C1251" s="331">
        <v>36498567000187</v>
      </c>
      <c r="D1251" s="332" t="s">
        <v>13</v>
      </c>
      <c r="E1251" s="332" t="s">
        <v>615</v>
      </c>
      <c r="F1251" s="332" t="s">
        <v>619</v>
      </c>
      <c r="G1251" s="333" t="s">
        <v>34</v>
      </c>
      <c r="H1251" s="333" t="s">
        <v>865</v>
      </c>
      <c r="I1251" s="333" t="s">
        <v>34</v>
      </c>
      <c r="J1251" s="333" t="s">
        <v>1418</v>
      </c>
      <c r="K1251" s="334" t="s">
        <v>48</v>
      </c>
      <c r="L1251" s="335" t="s">
        <v>1418</v>
      </c>
      <c r="M1251" s="335" t="s">
        <v>1415</v>
      </c>
      <c r="N1251" s="334">
        <v>542407</v>
      </c>
      <c r="O1251" s="334" t="s">
        <v>1321</v>
      </c>
      <c r="P1251" s="338">
        <v>44000</v>
      </c>
      <c r="Q1251" s="339">
        <v>2.74999255</v>
      </c>
      <c r="R1251" s="339">
        <v>2.855100290359998</v>
      </c>
      <c r="S1251" s="334">
        <v>93</v>
      </c>
      <c r="T1251" s="336">
        <v>9.6867429760666646E-2</v>
      </c>
      <c r="U1251" s="647">
        <v>0.94736679955055458</v>
      </c>
      <c r="V1251" s="336">
        <v>0.10452825074641892</v>
      </c>
      <c r="W1251" s="647">
        <v>0.89954355724889701</v>
      </c>
      <c r="X1251" s="336">
        <v>0.16571253313384737</v>
      </c>
      <c r="Y1251" s="647">
        <v>1.0751187466939904</v>
      </c>
      <c r="Z1251" s="336"/>
      <c r="AA1251" s="647"/>
      <c r="AB1251" s="336">
        <v>4.7989251197564524E-2</v>
      </c>
      <c r="AC1251" s="340">
        <v>-0.24324577586315749</v>
      </c>
      <c r="AD1251" s="813">
        <v>36016411000112</v>
      </c>
      <c r="AE1251" s="337" t="s">
        <v>2032</v>
      </c>
      <c r="AF1251" s="787" t="s">
        <v>1755</v>
      </c>
      <c r="AG1251" s="341" t="s">
        <v>1436</v>
      </c>
      <c r="AH1251" s="341" t="s">
        <v>1737</v>
      </c>
      <c r="AI1251" s="341">
        <v>100</v>
      </c>
      <c r="AJ1251" s="341">
        <v>100</v>
      </c>
      <c r="AK1251" s="341">
        <v>100</v>
      </c>
      <c r="AL1251" s="336">
        <v>6.9999999999999993E-3</v>
      </c>
      <c r="AM1251" s="336">
        <v>0.1</v>
      </c>
      <c r="AN1251" s="647" t="s">
        <v>34</v>
      </c>
      <c r="AO1251" s="334" t="s">
        <v>1324</v>
      </c>
      <c r="AP1251" s="337" t="s">
        <v>1757</v>
      </c>
      <c r="AQ1251" s="343" t="s">
        <v>668</v>
      </c>
      <c r="AR1251" s="336">
        <v>2.3E-3</v>
      </c>
      <c r="AS1251" s="336">
        <v>2.3E-3</v>
      </c>
      <c r="AT1251" s="336" t="s">
        <v>1418</v>
      </c>
      <c r="AX1251" s="192"/>
      <c r="AY1251" s="178"/>
      <c r="AZ1251" s="178"/>
      <c r="BA1251" s="178"/>
      <c r="BB1251" s="794"/>
      <c r="BC1251" s="178"/>
      <c r="BD1251" s="178"/>
      <c r="BE1251" s="178"/>
      <c r="BF1251" s="178"/>
      <c r="BG1251" s="794"/>
      <c r="BH1251" s="180"/>
      <c r="BI1251" s="193"/>
      <c r="BJ1251" s="193"/>
      <c r="BK1251" s="193"/>
      <c r="BL1251" s="180"/>
      <c r="BM1251" s="180"/>
      <c r="BN1251" s="180"/>
      <c r="BO1251" s="180"/>
      <c r="BP1251" s="180"/>
      <c r="BQ1251" s="180"/>
      <c r="BR1251" s="180"/>
      <c r="BS1251" s="180"/>
      <c r="BT1251" s="181"/>
      <c r="BU1251" s="182"/>
      <c r="BV1251" s="183"/>
      <c r="BW1251" s="179"/>
    </row>
    <row r="1252" spans="2:75" customFormat="1" ht="18.75">
      <c r="B1252" s="330" t="s">
        <v>840</v>
      </c>
      <c r="C1252" s="331">
        <v>15912241000184</v>
      </c>
      <c r="D1252" s="332" t="s">
        <v>14</v>
      </c>
      <c r="E1252" s="332" t="s">
        <v>607</v>
      </c>
      <c r="F1252" s="332" t="s">
        <v>1418</v>
      </c>
      <c r="G1252" s="333" t="s">
        <v>1418</v>
      </c>
      <c r="H1252" s="333" t="s">
        <v>34</v>
      </c>
      <c r="I1252" s="333" t="s">
        <v>34</v>
      </c>
      <c r="J1252" s="333" t="s">
        <v>1418</v>
      </c>
      <c r="K1252" s="334" t="s">
        <v>48</v>
      </c>
      <c r="L1252" s="335" t="s">
        <v>1418</v>
      </c>
      <c r="M1252" s="335" t="s">
        <v>34</v>
      </c>
      <c r="N1252" s="334">
        <v>314153</v>
      </c>
      <c r="O1252" s="334" t="s">
        <v>1321</v>
      </c>
      <c r="P1252" s="338">
        <v>41157</v>
      </c>
      <c r="Q1252" s="339">
        <v>41.289099999999998</v>
      </c>
      <c r="R1252" s="339">
        <v>75.290031048387121</v>
      </c>
      <c r="S1252" s="334">
        <v>94</v>
      </c>
      <c r="T1252" s="336">
        <v>-0.14607196788331989</v>
      </c>
      <c r="U1252" s="647">
        <v>-1.4285888771858728</v>
      </c>
      <c r="V1252" s="336">
        <v>-0.25414186906868308</v>
      </c>
      <c r="W1252" s="647">
        <v>-2.1870803281930815</v>
      </c>
      <c r="X1252" s="336">
        <v>-0.31085218321790564</v>
      </c>
      <c r="Y1252" s="647">
        <v>-2.016763628604886</v>
      </c>
      <c r="Z1252" s="336">
        <v>-0.15098139739270455</v>
      </c>
      <c r="AA1252" s="647">
        <v>-0.79119625531718707</v>
      </c>
      <c r="AB1252" s="336">
        <v>0.20242969180105766</v>
      </c>
      <c r="AC1252" s="340">
        <v>-1.8294910156742656</v>
      </c>
      <c r="AD1252" s="813">
        <v>16565058000112</v>
      </c>
      <c r="AE1252" s="337" t="s">
        <v>1808</v>
      </c>
      <c r="AF1252" s="787" t="s">
        <v>1755</v>
      </c>
      <c r="AG1252" s="341" t="s">
        <v>1436</v>
      </c>
      <c r="AH1252" s="341" t="s">
        <v>1742</v>
      </c>
      <c r="AI1252" s="341">
        <v>5000</v>
      </c>
      <c r="AJ1252" s="341">
        <v>5000</v>
      </c>
      <c r="AK1252" s="341">
        <v>5000</v>
      </c>
      <c r="AL1252" s="336">
        <v>7.4999999999999997E-3</v>
      </c>
      <c r="AM1252" s="336">
        <v>0.1</v>
      </c>
      <c r="AN1252" s="647" t="s">
        <v>2152</v>
      </c>
      <c r="AO1252" s="334" t="s">
        <v>1324</v>
      </c>
      <c r="AP1252" s="337" t="s">
        <v>1739</v>
      </c>
      <c r="AQ1252" s="343" t="s">
        <v>659</v>
      </c>
      <c r="AR1252" s="336">
        <v>6.0000000000000001E-3</v>
      </c>
      <c r="AS1252" s="336">
        <v>6.0000000000000001E-3</v>
      </c>
      <c r="AT1252" s="336" t="s">
        <v>1418</v>
      </c>
      <c r="AX1252" s="192"/>
      <c r="AY1252" s="178"/>
      <c r="AZ1252" s="178"/>
      <c r="BA1252" s="178"/>
      <c r="BB1252" s="794"/>
      <c r="BC1252" s="178"/>
      <c r="BD1252" s="178"/>
      <c r="BE1252" s="178"/>
      <c r="BF1252" s="178"/>
      <c r="BG1252" s="794"/>
      <c r="BH1252" s="180"/>
      <c r="BI1252" s="193"/>
      <c r="BJ1252" s="193"/>
      <c r="BK1252" s="193"/>
      <c r="BL1252" s="180"/>
      <c r="BM1252" s="180"/>
      <c r="BN1252" s="180"/>
      <c r="BO1252" s="180"/>
      <c r="BP1252" s="180"/>
      <c r="BQ1252" s="180"/>
      <c r="BR1252" s="180"/>
      <c r="BS1252" s="180"/>
      <c r="BT1252" s="181"/>
      <c r="BU1252" s="182"/>
      <c r="BV1252" s="183"/>
      <c r="BW1252" s="179"/>
    </row>
    <row r="1253" spans="2:75" customFormat="1" ht="18.75">
      <c r="B1253" s="330" t="s">
        <v>267</v>
      </c>
      <c r="C1253" s="331">
        <v>37008385000143</v>
      </c>
      <c r="D1253" s="332" t="s">
        <v>13</v>
      </c>
      <c r="E1253" s="332" t="s">
        <v>616</v>
      </c>
      <c r="F1253" s="332" t="s">
        <v>619</v>
      </c>
      <c r="G1253" s="333" t="s">
        <v>34</v>
      </c>
      <c r="H1253" s="333" t="s">
        <v>1338</v>
      </c>
      <c r="I1253" s="333" t="s">
        <v>34</v>
      </c>
      <c r="J1253" s="333" t="s">
        <v>611</v>
      </c>
      <c r="K1253" s="334" t="s">
        <v>48</v>
      </c>
      <c r="L1253" s="335" t="s">
        <v>1418</v>
      </c>
      <c r="M1253" s="335" t="s">
        <v>34</v>
      </c>
      <c r="N1253" s="334">
        <v>537764</v>
      </c>
      <c r="O1253" s="334" t="s">
        <v>1321</v>
      </c>
      <c r="P1253" s="338">
        <v>43965</v>
      </c>
      <c r="Q1253" s="339">
        <v>25.584677790000001</v>
      </c>
      <c r="R1253" s="339">
        <v>32.089651446305226</v>
      </c>
      <c r="S1253" s="334">
        <v>95</v>
      </c>
      <c r="T1253" s="336">
        <v>-5.4337807195039889E-2</v>
      </c>
      <c r="U1253" s="647">
        <v>-0.53142562597302223</v>
      </c>
      <c r="V1253" s="336">
        <v>-0.10473691379053818</v>
      </c>
      <c r="W1253" s="647">
        <v>-0.90133925836924567</v>
      </c>
      <c r="X1253" s="336">
        <v>0.22534598172610232</v>
      </c>
      <c r="Y1253" s="647">
        <v>1.4620118639439756</v>
      </c>
      <c r="Z1253" s="336"/>
      <c r="AA1253" s="647"/>
      <c r="AB1253" s="336">
        <v>0.21846671618531116</v>
      </c>
      <c r="AC1253" s="340">
        <v>-1.011313535697552</v>
      </c>
      <c r="AD1253" s="813">
        <v>0</v>
      </c>
      <c r="AE1253" s="337" t="s">
        <v>2027</v>
      </c>
      <c r="AF1253" s="787" t="s">
        <v>1755</v>
      </c>
      <c r="AG1253" s="341" t="s">
        <v>1436</v>
      </c>
      <c r="AH1253" s="341" t="s">
        <v>1742</v>
      </c>
      <c r="AI1253" s="341">
        <v>10000</v>
      </c>
      <c r="AJ1253" s="341">
        <v>1000</v>
      </c>
      <c r="AK1253" s="341">
        <v>5000</v>
      </c>
      <c r="AL1253" s="336">
        <v>1.4999999999999999E-2</v>
      </c>
      <c r="AM1253" s="336">
        <v>0.2</v>
      </c>
      <c r="AN1253" s="647" t="s">
        <v>64</v>
      </c>
      <c r="AO1253" s="334" t="s">
        <v>1324</v>
      </c>
      <c r="AP1253" s="337" t="s">
        <v>1757</v>
      </c>
      <c r="AQ1253" s="343" t="s">
        <v>668</v>
      </c>
      <c r="AR1253" s="336">
        <v>4.0000000000000001E-3</v>
      </c>
      <c r="AS1253" s="336">
        <v>4.0000000000000001E-3</v>
      </c>
      <c r="AT1253" s="336" t="s">
        <v>1418</v>
      </c>
      <c r="AX1253" s="192"/>
      <c r="AY1253" s="178"/>
      <c r="AZ1253" s="178"/>
      <c r="BA1253" s="178"/>
      <c r="BB1253" s="794"/>
      <c r="BC1253" s="178"/>
      <c r="BD1253" s="178"/>
      <c r="BE1253" s="178"/>
      <c r="BF1253" s="178"/>
      <c r="BG1253" s="794"/>
      <c r="BH1253" s="180"/>
      <c r="BI1253" s="193"/>
      <c r="BJ1253" s="193"/>
      <c r="BK1253" s="193"/>
      <c r="BL1253" s="180"/>
      <c r="BM1253" s="180"/>
      <c r="BN1253" s="180"/>
      <c r="BO1253" s="180"/>
      <c r="BP1253" s="180"/>
      <c r="BQ1253" s="180"/>
      <c r="BR1253" s="180"/>
      <c r="BS1253" s="180"/>
      <c r="BT1253" s="181"/>
      <c r="BU1253" s="182"/>
      <c r="BV1253" s="183"/>
      <c r="BW1253" s="179"/>
    </row>
    <row r="1254" spans="2:75" customFormat="1" ht="18.75">
      <c r="B1254" s="330" t="s">
        <v>1612</v>
      </c>
      <c r="C1254" s="331">
        <v>35343303000191</v>
      </c>
      <c r="D1254" s="332" t="s">
        <v>14</v>
      </c>
      <c r="E1254" s="332" t="s">
        <v>607</v>
      </c>
      <c r="F1254" s="332" t="s">
        <v>1418</v>
      </c>
      <c r="G1254" s="333" t="s">
        <v>1418</v>
      </c>
      <c r="H1254" s="333" t="s">
        <v>34</v>
      </c>
      <c r="I1254" s="333" t="s">
        <v>34</v>
      </c>
      <c r="J1254" s="333" t="s">
        <v>611</v>
      </c>
      <c r="K1254" s="334" t="s">
        <v>48</v>
      </c>
      <c r="L1254" s="335" t="s">
        <v>1418</v>
      </c>
      <c r="M1254" s="335" t="s">
        <v>1418</v>
      </c>
      <c r="N1254" s="334">
        <v>519618</v>
      </c>
      <c r="O1254" s="334" t="s">
        <v>1321</v>
      </c>
      <c r="P1254" s="338">
        <v>43814</v>
      </c>
      <c r="Q1254" s="339">
        <v>0</v>
      </c>
      <c r="R1254" s="339">
        <v>3.6399679324719103</v>
      </c>
      <c r="S1254" s="334">
        <v>102</v>
      </c>
      <c r="T1254" s="336">
        <v>-0.15904833869210844</v>
      </c>
      <c r="U1254" s="647">
        <v>-1.5554982306525322</v>
      </c>
      <c r="V1254" s="336">
        <v>-0.17946756044516854</v>
      </c>
      <c r="W1254" s="647">
        <v>-1.5444522086691399</v>
      </c>
      <c r="X1254" s="336">
        <v>-0.25913248370211173</v>
      </c>
      <c r="Y1254" s="647">
        <v>-1.681213761185397</v>
      </c>
      <c r="Z1254" s="336"/>
      <c r="AA1254" s="647"/>
      <c r="AB1254" s="336">
        <v>0.25762286326392886</v>
      </c>
      <c r="AC1254" s="340">
        <v>-1.1476814987857842</v>
      </c>
      <c r="AD1254" s="813">
        <v>35726390000166</v>
      </c>
      <c r="AE1254" s="337" t="s">
        <v>2008</v>
      </c>
      <c r="AF1254" s="787" t="s">
        <v>1755</v>
      </c>
      <c r="AG1254" s="341" t="s">
        <v>1436</v>
      </c>
      <c r="AH1254" s="341" t="s">
        <v>1812</v>
      </c>
      <c r="AI1254" s="341">
        <v>100000</v>
      </c>
      <c r="AJ1254" s="341">
        <v>10000</v>
      </c>
      <c r="AK1254" s="341">
        <v>100000</v>
      </c>
      <c r="AL1254" s="336">
        <v>1.6E-2</v>
      </c>
      <c r="AM1254" s="336">
        <v>0.2</v>
      </c>
      <c r="AN1254" s="647" t="s">
        <v>34</v>
      </c>
      <c r="AO1254" s="334" t="s">
        <v>1324</v>
      </c>
      <c r="AP1254" s="337" t="s">
        <v>1739</v>
      </c>
      <c r="AQ1254" s="343" t="s">
        <v>687</v>
      </c>
      <c r="AR1254" s="336">
        <v>3.2000000000000002E-3</v>
      </c>
      <c r="AS1254" s="336">
        <v>3.2000000000000002E-3</v>
      </c>
      <c r="AT1254" s="336" t="s">
        <v>1418</v>
      </c>
      <c r="AX1254" s="192"/>
      <c r="AY1254" s="178"/>
      <c r="AZ1254" s="178"/>
      <c r="BA1254" s="178"/>
      <c r="BB1254" s="794"/>
      <c r="BC1254" s="178"/>
      <c r="BD1254" s="178"/>
      <c r="BE1254" s="178"/>
      <c r="BF1254" s="178"/>
      <c r="BG1254" s="794"/>
      <c r="BH1254" s="180"/>
      <c r="BI1254" s="193"/>
      <c r="BJ1254" s="193"/>
      <c r="BK1254" s="193"/>
      <c r="BL1254" s="180"/>
      <c r="BM1254" s="180"/>
      <c r="BN1254" s="180"/>
      <c r="BO1254" s="180"/>
      <c r="BP1254" s="180"/>
      <c r="BQ1254" s="180"/>
      <c r="BR1254" s="180"/>
      <c r="BS1254" s="180"/>
      <c r="BT1254" s="181"/>
      <c r="BU1254" s="182"/>
      <c r="BV1254" s="183"/>
      <c r="BW1254" s="179"/>
    </row>
    <row r="1255" spans="2:75" customFormat="1" ht="18.75">
      <c r="B1255" s="330" t="s">
        <v>1615</v>
      </c>
      <c r="C1255" s="331">
        <v>44669531000147</v>
      </c>
      <c r="D1255" s="332" t="s">
        <v>11</v>
      </c>
      <c r="E1255" s="332" t="s">
        <v>620</v>
      </c>
      <c r="F1255" s="332" t="s">
        <v>685</v>
      </c>
      <c r="G1255" s="333" t="s">
        <v>738</v>
      </c>
      <c r="H1255" s="333" t="s">
        <v>34</v>
      </c>
      <c r="I1255" s="333" t="s">
        <v>1319</v>
      </c>
      <c r="J1255" s="333" t="s">
        <v>608</v>
      </c>
      <c r="K1255" s="334" t="s">
        <v>48</v>
      </c>
      <c r="L1255" s="335" t="s">
        <v>1418</v>
      </c>
      <c r="M1255" s="335" t="s">
        <v>1418</v>
      </c>
      <c r="N1255" s="334">
        <v>640824</v>
      </c>
      <c r="O1255" s="334" t="s">
        <v>1321</v>
      </c>
      <c r="P1255" s="338">
        <v>44612</v>
      </c>
      <c r="Q1255" s="339">
        <v>1.1282379199999999</v>
      </c>
      <c r="R1255" s="339">
        <v>2.4370541124691347</v>
      </c>
      <c r="S1255" s="334">
        <v>102</v>
      </c>
      <c r="T1255" s="336"/>
      <c r="U1255" s="647"/>
      <c r="V1255" s="336"/>
      <c r="W1255" s="647"/>
      <c r="X1255" s="336"/>
      <c r="Y1255" s="647"/>
      <c r="Z1255" s="336"/>
      <c r="AA1255" s="647"/>
      <c r="AB1255" s="336">
        <v>0.14592231042203463</v>
      </c>
      <c r="AC1255" s="340"/>
      <c r="AD1255" s="813">
        <v>42592476000109</v>
      </c>
      <c r="AE1255" s="337" t="s">
        <v>1931</v>
      </c>
      <c r="AF1255" s="787" t="s">
        <v>1949</v>
      </c>
      <c r="AG1255" s="341" t="s">
        <v>973</v>
      </c>
      <c r="AH1255" s="341" t="s">
        <v>1812</v>
      </c>
      <c r="AI1255" s="341">
        <v>100000</v>
      </c>
      <c r="AJ1255" s="341">
        <v>100000</v>
      </c>
      <c r="AK1255" s="341">
        <v>100000</v>
      </c>
      <c r="AL1255" s="336">
        <v>0</v>
      </c>
      <c r="AM1255" s="336">
        <v>0</v>
      </c>
      <c r="AN1255" s="647" t="s">
        <v>2147</v>
      </c>
      <c r="AO1255" s="334" t="s">
        <v>1324</v>
      </c>
      <c r="AP1255" s="337" t="s">
        <v>1757</v>
      </c>
      <c r="AQ1255" s="343" t="s">
        <v>671</v>
      </c>
      <c r="AR1255" s="336">
        <v>0</v>
      </c>
      <c r="AS1255" s="336">
        <v>0</v>
      </c>
      <c r="AT1255" s="336" t="s">
        <v>1418</v>
      </c>
      <c r="AX1255" s="192"/>
      <c r="AY1255" s="178"/>
      <c r="AZ1255" s="178"/>
      <c r="BA1255" s="178"/>
      <c r="BB1255" s="794"/>
      <c r="BC1255" s="178"/>
      <c r="BD1255" s="178"/>
      <c r="BE1255" s="178"/>
      <c r="BF1255" s="178"/>
      <c r="BG1255" s="794"/>
      <c r="BH1255" s="180"/>
      <c r="BI1255" s="193"/>
      <c r="BJ1255" s="193"/>
      <c r="BK1255" s="193"/>
      <c r="BL1255" s="180"/>
      <c r="BM1255" s="180"/>
      <c r="BN1255" s="180"/>
      <c r="BO1255" s="180"/>
      <c r="BP1255" s="180"/>
      <c r="BQ1255" s="180"/>
      <c r="BR1255" s="180"/>
      <c r="BS1255" s="180"/>
      <c r="BT1255" s="181"/>
      <c r="BU1255" s="182"/>
      <c r="BV1255" s="183"/>
      <c r="BW1255" s="179"/>
    </row>
    <row r="1256" spans="2:75" customFormat="1" ht="18.75">
      <c r="B1256" s="330" t="s">
        <v>483</v>
      </c>
      <c r="C1256" s="331">
        <v>31353316000190</v>
      </c>
      <c r="D1256" s="332" t="s">
        <v>11</v>
      </c>
      <c r="E1256" s="332" t="s">
        <v>620</v>
      </c>
      <c r="F1256" s="332" t="s">
        <v>663</v>
      </c>
      <c r="G1256" s="333" t="s">
        <v>738</v>
      </c>
      <c r="H1256" s="333" t="s">
        <v>34</v>
      </c>
      <c r="I1256" s="333" t="s">
        <v>1418</v>
      </c>
      <c r="J1256" s="333" t="s">
        <v>608</v>
      </c>
      <c r="K1256" s="334" t="s">
        <v>48</v>
      </c>
      <c r="L1256" s="335" t="s">
        <v>1418</v>
      </c>
      <c r="M1256" s="335" t="s">
        <v>34</v>
      </c>
      <c r="N1256" s="334">
        <v>488569</v>
      </c>
      <c r="O1256" s="334" t="s">
        <v>1321</v>
      </c>
      <c r="P1256" s="338">
        <v>43526</v>
      </c>
      <c r="Q1256" s="339">
        <v>11.570354930000001</v>
      </c>
      <c r="R1256" s="339">
        <v>10.596550085436508</v>
      </c>
      <c r="S1256" s="334">
        <v>121</v>
      </c>
      <c r="T1256" s="336">
        <v>0.11798569127127956</v>
      </c>
      <c r="U1256" s="647">
        <v>1.1539041245194557</v>
      </c>
      <c r="V1256" s="336">
        <v>0.13611154245820756</v>
      </c>
      <c r="W1256" s="647">
        <v>1.1713413379749396</v>
      </c>
      <c r="X1256" s="336">
        <v>0.19954509369832318</v>
      </c>
      <c r="Y1256" s="647">
        <v>1.2946194653399856</v>
      </c>
      <c r="Z1256" s="336">
        <v>0.24325980591268781</v>
      </c>
      <c r="AA1256" s="647">
        <v>1.2747679570529946</v>
      </c>
      <c r="AB1256" s="336">
        <v>1.3322535719991215E-3</v>
      </c>
      <c r="AC1256" s="340">
        <v>14.94468432257146</v>
      </c>
      <c r="AD1256" s="813">
        <v>0</v>
      </c>
      <c r="AE1256" s="337" t="s">
        <v>1896</v>
      </c>
      <c r="AF1256" s="787" t="s">
        <v>1755</v>
      </c>
      <c r="AG1256" s="341" t="s">
        <v>1436</v>
      </c>
      <c r="AH1256" s="341" t="s">
        <v>1737</v>
      </c>
      <c r="AI1256" s="341">
        <v>5000</v>
      </c>
      <c r="AJ1256" s="341">
        <v>1000</v>
      </c>
      <c r="AK1256" s="341">
        <v>1000</v>
      </c>
      <c r="AL1256" s="336">
        <v>9.1999999999999998E-3</v>
      </c>
      <c r="AM1256" s="336">
        <v>0.2</v>
      </c>
      <c r="AN1256" s="647" t="s">
        <v>64</v>
      </c>
      <c r="AO1256" s="334" t="s">
        <v>1324</v>
      </c>
      <c r="AP1256" s="337" t="s">
        <v>1757</v>
      </c>
      <c r="AQ1256" s="343" t="s">
        <v>671</v>
      </c>
      <c r="AR1256" s="336">
        <v>1.34933333333333E-3</v>
      </c>
      <c r="AS1256" s="336">
        <v>1.34933333333333E-3</v>
      </c>
      <c r="AT1256" s="336" t="s">
        <v>1418</v>
      </c>
      <c r="AX1256" s="192"/>
      <c r="AY1256" s="178"/>
      <c r="AZ1256" s="178"/>
      <c r="BA1256" s="178"/>
      <c r="BB1256" s="794"/>
      <c r="BC1256" s="178"/>
      <c r="BD1256" s="178"/>
      <c r="BE1256" s="178"/>
      <c r="BF1256" s="178"/>
      <c r="BG1256" s="794"/>
      <c r="BH1256" s="180"/>
      <c r="BI1256" s="193"/>
      <c r="BJ1256" s="193"/>
      <c r="BK1256" s="193"/>
      <c r="BL1256" s="180"/>
      <c r="BM1256" s="180"/>
      <c r="BN1256" s="180"/>
      <c r="BO1256" s="180"/>
      <c r="BP1256" s="180"/>
      <c r="BQ1256" s="180"/>
      <c r="BR1256" s="180"/>
      <c r="BS1256" s="180"/>
      <c r="BT1256" s="181"/>
      <c r="BU1256" s="182"/>
      <c r="BV1256" s="183"/>
      <c r="BW1256" s="179"/>
    </row>
    <row r="1257" spans="2:75" customFormat="1" ht="18.75">
      <c r="B1257" s="330" t="s">
        <v>486</v>
      </c>
      <c r="C1257" s="331">
        <v>41574684000112</v>
      </c>
      <c r="D1257" s="332" t="s">
        <v>11</v>
      </c>
      <c r="E1257" s="332" t="s">
        <v>620</v>
      </c>
      <c r="F1257" s="332" t="s">
        <v>663</v>
      </c>
      <c r="G1257" s="333" t="s">
        <v>738</v>
      </c>
      <c r="H1257" s="333" t="s">
        <v>34</v>
      </c>
      <c r="I1257" s="333" t="s">
        <v>1304</v>
      </c>
      <c r="J1257" s="333" t="s">
        <v>690</v>
      </c>
      <c r="K1257" s="334" t="s">
        <v>48</v>
      </c>
      <c r="L1257" s="335" t="s">
        <v>1418</v>
      </c>
      <c r="M1257" s="335" t="s">
        <v>34</v>
      </c>
      <c r="N1257" s="334">
        <v>592528</v>
      </c>
      <c r="O1257" s="334" t="s">
        <v>1321</v>
      </c>
      <c r="P1257" s="338">
        <v>44343</v>
      </c>
      <c r="Q1257" s="339">
        <v>139.46581449000001</v>
      </c>
      <c r="R1257" s="339">
        <v>122.90551892779116</v>
      </c>
      <c r="S1257" s="334">
        <v>121</v>
      </c>
      <c r="T1257" s="336">
        <v>0.13558495815159777</v>
      </c>
      <c r="U1257" s="647">
        <v>1.3260255607962057</v>
      </c>
      <c r="V1257" s="336">
        <v>0.1579099757147242</v>
      </c>
      <c r="W1257" s="647">
        <v>1.3589331139206537</v>
      </c>
      <c r="X1257" s="336"/>
      <c r="Y1257" s="647"/>
      <c r="Z1257" s="336"/>
      <c r="AA1257" s="647"/>
      <c r="AB1257" s="336">
        <v>1.4467982700247283E-3</v>
      </c>
      <c r="AC1257" s="340">
        <v>28.828167127231133</v>
      </c>
      <c r="AD1257" s="813">
        <v>0</v>
      </c>
      <c r="AE1257" s="337" t="s">
        <v>1896</v>
      </c>
      <c r="AF1257" s="787" t="s">
        <v>1755</v>
      </c>
      <c r="AG1257" s="341" t="s">
        <v>1436</v>
      </c>
      <c r="AH1257" s="341" t="s">
        <v>1737</v>
      </c>
      <c r="AI1257" s="341">
        <v>1000</v>
      </c>
      <c r="AJ1257" s="341">
        <v>100</v>
      </c>
      <c r="AK1257" s="341">
        <v>1000</v>
      </c>
      <c r="AL1257" s="336">
        <v>0.01</v>
      </c>
      <c r="AM1257" s="336">
        <v>0.15</v>
      </c>
      <c r="AN1257" s="647" t="s">
        <v>34</v>
      </c>
      <c r="AO1257" s="334" t="s">
        <v>1324</v>
      </c>
      <c r="AP1257" s="337" t="s">
        <v>1757</v>
      </c>
      <c r="AQ1257" s="343" t="s">
        <v>671</v>
      </c>
      <c r="AR1257" s="336">
        <v>2.13333333333333E-3</v>
      </c>
      <c r="AS1257" s="336">
        <v>2.13333333333333E-3</v>
      </c>
      <c r="AT1257" s="336" t="s">
        <v>1418</v>
      </c>
      <c r="AX1257" s="192"/>
      <c r="AY1257" s="178"/>
      <c r="AZ1257" s="178"/>
      <c r="BA1257" s="178"/>
      <c r="BB1257" s="794"/>
      <c r="BC1257" s="178"/>
      <c r="BD1257" s="178"/>
      <c r="BE1257" s="178"/>
      <c r="BF1257" s="178"/>
      <c r="BG1257" s="794"/>
      <c r="BH1257" s="180"/>
      <c r="BI1257" s="193"/>
      <c r="BJ1257" s="193"/>
      <c r="BK1257" s="193"/>
      <c r="BL1257" s="180"/>
      <c r="BM1257" s="180"/>
      <c r="BN1257" s="180"/>
      <c r="BO1257" s="180"/>
      <c r="BP1257" s="180"/>
      <c r="BQ1257" s="180"/>
      <c r="BR1257" s="180"/>
      <c r="BS1257" s="180"/>
      <c r="BT1257" s="181"/>
      <c r="BU1257" s="182"/>
      <c r="BV1257" s="183"/>
      <c r="BW1257" s="179"/>
    </row>
    <row r="1258" spans="2:75" customFormat="1" ht="18.75">
      <c r="B1258" s="330" t="s">
        <v>1712</v>
      </c>
      <c r="C1258" s="331">
        <v>32397281000154</v>
      </c>
      <c r="D1258" s="332" t="s">
        <v>11</v>
      </c>
      <c r="E1258" s="332" t="s">
        <v>620</v>
      </c>
      <c r="F1258" s="332" t="s">
        <v>663</v>
      </c>
      <c r="G1258" s="333" t="s">
        <v>738</v>
      </c>
      <c r="H1258" s="333" t="s">
        <v>34</v>
      </c>
      <c r="I1258" s="333" t="s">
        <v>1319</v>
      </c>
      <c r="J1258" s="333" t="s">
        <v>608</v>
      </c>
      <c r="K1258" s="334" t="s">
        <v>48</v>
      </c>
      <c r="L1258" s="335" t="s">
        <v>1418</v>
      </c>
      <c r="M1258" s="335" t="s">
        <v>1418</v>
      </c>
      <c r="N1258" s="334">
        <v>495174</v>
      </c>
      <c r="O1258" s="334" t="s">
        <v>1321</v>
      </c>
      <c r="P1258" s="338">
        <v>43502</v>
      </c>
      <c r="Q1258" s="339">
        <v>39.487858559999999</v>
      </c>
      <c r="R1258" s="339">
        <v>35.673521436360005</v>
      </c>
      <c r="S1258" s="334">
        <v>121</v>
      </c>
      <c r="T1258" s="336">
        <v>0.12485789176588891</v>
      </c>
      <c r="U1258" s="647">
        <v>1.221114482062063</v>
      </c>
      <c r="V1258" s="336">
        <v>0.14480581885241262</v>
      </c>
      <c r="W1258" s="647">
        <v>1.2461620707385774</v>
      </c>
      <c r="X1258" s="336">
        <v>0.21833932121916066</v>
      </c>
      <c r="Y1258" s="647">
        <v>1.4165536724585499</v>
      </c>
      <c r="Z1258" s="336">
        <v>0.28674363934667113</v>
      </c>
      <c r="AA1258" s="647">
        <v>1.5026387197690001</v>
      </c>
      <c r="AB1258" s="336">
        <v>3.2811185779846523E-3</v>
      </c>
      <c r="AC1258" s="340">
        <v>8.7178761710342414</v>
      </c>
      <c r="AD1258" s="813">
        <v>0</v>
      </c>
      <c r="AE1258" s="337" t="s">
        <v>1827</v>
      </c>
      <c r="AF1258" s="787" t="s">
        <v>1755</v>
      </c>
      <c r="AG1258" s="341" t="s">
        <v>1436</v>
      </c>
      <c r="AH1258" s="341" t="s">
        <v>1737</v>
      </c>
      <c r="AI1258" s="341">
        <v>0</v>
      </c>
      <c r="AJ1258" s="341">
        <v>0</v>
      </c>
      <c r="AK1258" s="341">
        <v>0</v>
      </c>
      <c r="AL1258" s="336">
        <v>9.0000000000000011E-3</v>
      </c>
      <c r="AM1258" s="336">
        <v>0.2</v>
      </c>
      <c r="AN1258" s="647" t="s">
        <v>34</v>
      </c>
      <c r="AO1258" s="334" t="s">
        <v>1324</v>
      </c>
      <c r="AP1258" s="337" t="s">
        <v>1757</v>
      </c>
      <c r="AQ1258" s="343" t="s">
        <v>668</v>
      </c>
      <c r="AR1258" s="336">
        <v>0</v>
      </c>
      <c r="AS1258" s="336">
        <v>0</v>
      </c>
      <c r="AT1258" s="336" t="s">
        <v>1418</v>
      </c>
      <c r="AX1258" s="192"/>
      <c r="AY1258" s="178"/>
      <c r="AZ1258" s="178"/>
      <c r="BA1258" s="178"/>
      <c r="BB1258" s="794"/>
      <c r="BC1258" s="178"/>
      <c r="BD1258" s="178"/>
      <c r="BE1258" s="178"/>
      <c r="BF1258" s="178"/>
      <c r="BG1258" s="794"/>
      <c r="BH1258" s="180"/>
      <c r="BI1258" s="193"/>
      <c r="BJ1258" s="193"/>
      <c r="BK1258" s="193"/>
      <c r="BL1258" s="180"/>
      <c r="BM1258" s="180"/>
      <c r="BN1258" s="180"/>
      <c r="BO1258" s="180"/>
      <c r="BP1258" s="180"/>
      <c r="BQ1258" s="180"/>
      <c r="BR1258" s="180"/>
      <c r="BS1258" s="180"/>
      <c r="BT1258" s="181"/>
      <c r="BU1258" s="182"/>
      <c r="BV1258" s="183"/>
      <c r="BW1258" s="179"/>
    </row>
    <row r="1259" spans="2:75" customFormat="1" ht="18.75">
      <c r="B1259" s="330" t="s">
        <v>223</v>
      </c>
      <c r="C1259" s="331">
        <v>29720571000182</v>
      </c>
      <c r="D1259" s="332" t="s">
        <v>14</v>
      </c>
      <c r="E1259" s="332" t="s">
        <v>15</v>
      </c>
      <c r="F1259" s="332" t="s">
        <v>16</v>
      </c>
      <c r="G1259" s="333" t="s">
        <v>1418</v>
      </c>
      <c r="H1259" s="333" t="s">
        <v>34</v>
      </c>
      <c r="I1259" s="333" t="s">
        <v>34</v>
      </c>
      <c r="J1259" s="333" t="s">
        <v>690</v>
      </c>
      <c r="K1259" s="334" t="s">
        <v>48</v>
      </c>
      <c r="L1259" s="335" t="s">
        <v>1418</v>
      </c>
      <c r="M1259" s="335" t="s">
        <v>1415</v>
      </c>
      <c r="N1259" s="334">
        <v>484768</v>
      </c>
      <c r="O1259" s="334" t="s">
        <v>1321</v>
      </c>
      <c r="P1259" s="338">
        <v>43187</v>
      </c>
      <c r="Q1259" s="339">
        <v>236.13460506999999</v>
      </c>
      <c r="R1259" s="339">
        <v>199.85729226244808</v>
      </c>
      <c r="S1259" s="334">
        <v>121</v>
      </c>
      <c r="T1259" s="336">
        <v>0.15679514702691466</v>
      </c>
      <c r="U1259" s="647">
        <v>1.533461938558248</v>
      </c>
      <c r="V1259" s="336">
        <v>0.19354063891773898</v>
      </c>
      <c r="W1259" s="647">
        <v>1.665561544951538</v>
      </c>
      <c r="X1259" s="336">
        <v>0.38406406490814837</v>
      </c>
      <c r="Y1259" s="647">
        <v>2.4917516394534474</v>
      </c>
      <c r="Z1259" s="336">
        <v>0.5846094092850862</v>
      </c>
      <c r="AA1259" s="647">
        <v>3.0635613621092568</v>
      </c>
      <c r="AB1259" s="336">
        <v>1.0368244898483075E-2</v>
      </c>
      <c r="AC1259" s="340">
        <v>7.4592379219352383</v>
      </c>
      <c r="AD1259" s="813">
        <v>0</v>
      </c>
      <c r="AE1259" s="337" t="s">
        <v>1986</v>
      </c>
      <c r="AF1259" s="787" t="s">
        <v>1949</v>
      </c>
      <c r="AG1259" s="341" t="s">
        <v>973</v>
      </c>
      <c r="AH1259" s="341" t="s">
        <v>1812</v>
      </c>
      <c r="AI1259" s="341">
        <v>10000</v>
      </c>
      <c r="AJ1259" s="341">
        <v>1000</v>
      </c>
      <c r="AK1259" s="341">
        <v>10000</v>
      </c>
      <c r="AL1259" s="336">
        <v>1.6E-2</v>
      </c>
      <c r="AM1259" s="336">
        <v>0.2</v>
      </c>
      <c r="AN1259" s="647" t="s">
        <v>2147</v>
      </c>
      <c r="AO1259" s="334" t="s">
        <v>1324</v>
      </c>
      <c r="AP1259" s="337" t="s">
        <v>1757</v>
      </c>
      <c r="AQ1259" s="343" t="s">
        <v>668</v>
      </c>
      <c r="AR1259" s="336">
        <v>3.2000000000000002E-3</v>
      </c>
      <c r="AS1259" s="336">
        <v>3.2000000000000002E-3</v>
      </c>
      <c r="AT1259" s="336" t="s">
        <v>1418</v>
      </c>
      <c r="AX1259" s="192"/>
      <c r="AY1259" s="178"/>
      <c r="AZ1259" s="178"/>
      <c r="BA1259" s="178"/>
      <c r="BB1259" s="794"/>
      <c r="BC1259" s="178"/>
      <c r="BD1259" s="178"/>
      <c r="BE1259" s="178"/>
      <c r="BF1259" s="178"/>
      <c r="BG1259" s="794"/>
      <c r="BH1259" s="180"/>
      <c r="BI1259" s="193"/>
      <c r="BJ1259" s="193"/>
      <c r="BK1259" s="193"/>
      <c r="BL1259" s="180"/>
      <c r="BM1259" s="180"/>
      <c r="BN1259" s="180"/>
      <c r="BO1259" s="180"/>
      <c r="BP1259" s="180"/>
      <c r="BQ1259" s="180"/>
      <c r="BR1259" s="180"/>
      <c r="BS1259" s="180"/>
      <c r="BT1259" s="181"/>
      <c r="BU1259" s="182"/>
      <c r="BV1259" s="183"/>
      <c r="BW1259" s="179"/>
    </row>
    <row r="1260" spans="2:75" customFormat="1" ht="18.75">
      <c r="B1260" s="330" t="s">
        <v>89</v>
      </c>
      <c r="C1260" s="331">
        <v>31848209000133</v>
      </c>
      <c r="D1260" s="332" t="s">
        <v>13</v>
      </c>
      <c r="E1260" s="332" t="s">
        <v>615</v>
      </c>
      <c r="F1260" s="332" t="s">
        <v>619</v>
      </c>
      <c r="G1260" s="333" t="s">
        <v>34</v>
      </c>
      <c r="H1260" s="333" t="s">
        <v>1337</v>
      </c>
      <c r="I1260" s="333" t="s">
        <v>34</v>
      </c>
      <c r="J1260" s="333" t="s">
        <v>1418</v>
      </c>
      <c r="K1260" s="334" t="s">
        <v>48</v>
      </c>
      <c r="L1260" s="335" t="s">
        <v>1418</v>
      </c>
      <c r="M1260" s="335" t="s">
        <v>34</v>
      </c>
      <c r="N1260" s="334">
        <v>494747</v>
      </c>
      <c r="O1260" s="334" t="s">
        <v>1321</v>
      </c>
      <c r="P1260" s="338">
        <v>43349</v>
      </c>
      <c r="Q1260" s="339">
        <v>29.223139639999999</v>
      </c>
      <c r="R1260" s="339">
        <v>44.800778183920031</v>
      </c>
      <c r="S1260" s="334">
        <v>121</v>
      </c>
      <c r="T1260" s="336">
        <v>8.4917067691665293E-2</v>
      </c>
      <c r="U1260" s="647">
        <v>0.83049184689874755</v>
      </c>
      <c r="V1260" s="336">
        <v>0.11818047569472712</v>
      </c>
      <c r="W1260" s="647">
        <v>1.017031135072771</v>
      </c>
      <c r="X1260" s="336">
        <v>0.22503592355491975</v>
      </c>
      <c r="Y1260" s="647">
        <v>1.4600002517496535</v>
      </c>
      <c r="Z1260" s="336">
        <v>0.3610994791453972</v>
      </c>
      <c r="AA1260" s="647">
        <v>1.8922897829175216</v>
      </c>
      <c r="AB1260" s="336">
        <v>3.411283602918417E-2</v>
      </c>
      <c r="AC1260" s="340">
        <v>5.8014593274260465E-2</v>
      </c>
      <c r="AD1260" s="813">
        <v>0</v>
      </c>
      <c r="AE1260" s="337" t="s">
        <v>1822</v>
      </c>
      <c r="AF1260" s="787" t="s">
        <v>1873</v>
      </c>
      <c r="AG1260" s="341" t="s">
        <v>1438</v>
      </c>
      <c r="AH1260" s="341" t="s">
        <v>1737</v>
      </c>
      <c r="AI1260" s="341">
        <v>0</v>
      </c>
      <c r="AJ1260" s="341">
        <v>0</v>
      </c>
      <c r="AK1260" s="341">
        <v>0</v>
      </c>
      <c r="AL1260" s="336">
        <v>0</v>
      </c>
      <c r="AM1260" s="336">
        <v>0</v>
      </c>
      <c r="AN1260" s="647" t="s">
        <v>64</v>
      </c>
      <c r="AO1260" s="334" t="s">
        <v>1324</v>
      </c>
      <c r="AP1260" s="337" t="s">
        <v>1757</v>
      </c>
      <c r="AQ1260" s="343" t="s">
        <v>698</v>
      </c>
      <c r="AR1260" s="336">
        <v>6.6666666666666697E-3</v>
      </c>
      <c r="AS1260" s="336">
        <v>6.6666666666666697E-3</v>
      </c>
      <c r="AT1260" s="336" t="s">
        <v>1418</v>
      </c>
      <c r="AX1260" s="192"/>
      <c r="AY1260" s="178"/>
      <c r="AZ1260" s="178"/>
      <c r="BA1260" s="178"/>
      <c r="BB1260" s="794"/>
      <c r="BC1260" s="178"/>
      <c r="BD1260" s="178"/>
      <c r="BE1260" s="178"/>
      <c r="BF1260" s="178"/>
      <c r="BG1260" s="794"/>
      <c r="BH1260" s="180"/>
      <c r="BI1260" s="193"/>
      <c r="BJ1260" s="193"/>
      <c r="BK1260" s="193"/>
      <c r="BL1260" s="180"/>
      <c r="BM1260" s="180"/>
      <c r="BN1260" s="180"/>
      <c r="BO1260" s="180"/>
      <c r="BP1260" s="180"/>
      <c r="BQ1260" s="180"/>
      <c r="BR1260" s="180"/>
      <c r="BS1260" s="180"/>
      <c r="BT1260" s="181"/>
      <c r="BU1260" s="182"/>
      <c r="BV1260" s="183"/>
      <c r="BW1260" s="179"/>
    </row>
    <row r="1261" spans="2:75" customFormat="1" ht="18.75">
      <c r="B1261" s="330" t="s">
        <v>875</v>
      </c>
      <c r="C1261" s="331">
        <v>39281097000193</v>
      </c>
      <c r="D1261" s="332" t="s">
        <v>13</v>
      </c>
      <c r="E1261" s="332" t="s">
        <v>615</v>
      </c>
      <c r="F1261" s="332" t="s">
        <v>619</v>
      </c>
      <c r="G1261" s="333" t="s">
        <v>34</v>
      </c>
      <c r="H1261" s="333" t="s">
        <v>1337</v>
      </c>
      <c r="I1261" s="333" t="s">
        <v>34</v>
      </c>
      <c r="J1261" s="333" t="s">
        <v>611</v>
      </c>
      <c r="K1261" s="334" t="s">
        <v>48</v>
      </c>
      <c r="L1261" s="335" t="s">
        <v>1418</v>
      </c>
      <c r="M1261" s="335" t="s">
        <v>1415</v>
      </c>
      <c r="N1261" s="334">
        <v>558885</v>
      </c>
      <c r="O1261" s="334" t="s">
        <v>1321</v>
      </c>
      <c r="P1261" s="338">
        <v>44136</v>
      </c>
      <c r="Q1261" s="339">
        <v>5.8950944700000001</v>
      </c>
      <c r="R1261" s="339">
        <v>9.1322998515200027</v>
      </c>
      <c r="S1261" s="334">
        <v>121</v>
      </c>
      <c r="T1261" s="336">
        <v>3.8690312243224279E-2</v>
      </c>
      <c r="U1261" s="647">
        <v>0.37839258638364814</v>
      </c>
      <c r="V1261" s="336">
        <v>5.2685753722368389E-2</v>
      </c>
      <c r="W1261" s="647">
        <v>0.45340020502909106</v>
      </c>
      <c r="X1261" s="336">
        <v>0.12579889310831383</v>
      </c>
      <c r="Y1261" s="647">
        <v>0.81616487139726546</v>
      </c>
      <c r="Z1261" s="336"/>
      <c r="AA1261" s="647"/>
      <c r="AB1261" s="336">
        <v>2.8591291321888385E-2</v>
      </c>
      <c r="AC1261" s="340">
        <v>-2.2215044066956473</v>
      </c>
      <c r="AD1261" s="813">
        <v>39363097000132</v>
      </c>
      <c r="AE1261" s="337" t="s">
        <v>1808</v>
      </c>
      <c r="AF1261" s="787" t="s">
        <v>1755</v>
      </c>
      <c r="AG1261" s="341" t="s">
        <v>1436</v>
      </c>
      <c r="AH1261" s="341" t="s">
        <v>1812</v>
      </c>
      <c r="AI1261" s="341">
        <v>50000</v>
      </c>
      <c r="AJ1261" s="341">
        <v>50000</v>
      </c>
      <c r="AK1261" s="341">
        <v>50000</v>
      </c>
      <c r="AL1261" s="336">
        <v>5.0000000000000001E-3</v>
      </c>
      <c r="AM1261" s="336">
        <v>0</v>
      </c>
      <c r="AN1261" s="647" t="s">
        <v>34</v>
      </c>
      <c r="AO1261" s="334" t="s">
        <v>1324</v>
      </c>
      <c r="AP1261" s="337" t="s">
        <v>1757</v>
      </c>
      <c r="AQ1261" s="343" t="s">
        <v>679</v>
      </c>
      <c r="AR1261" s="336">
        <v>3.3333333333333301E-3</v>
      </c>
      <c r="AS1261" s="336">
        <v>3.3333333333333301E-3</v>
      </c>
      <c r="AT1261" s="336" t="s">
        <v>1418</v>
      </c>
      <c r="AX1261" s="192"/>
      <c r="AY1261" s="178"/>
      <c r="AZ1261" s="178"/>
      <c r="BA1261" s="178"/>
      <c r="BB1261" s="794"/>
      <c r="BC1261" s="178"/>
      <c r="BD1261" s="178"/>
      <c r="BE1261" s="178"/>
      <c r="BF1261" s="178"/>
      <c r="BG1261" s="794"/>
      <c r="BH1261" s="180"/>
      <c r="BI1261" s="193"/>
      <c r="BJ1261" s="193"/>
      <c r="BK1261" s="193"/>
      <c r="BL1261" s="180"/>
      <c r="BM1261" s="180"/>
      <c r="BN1261" s="180"/>
      <c r="BO1261" s="180"/>
      <c r="BP1261" s="180"/>
      <c r="BQ1261" s="180"/>
      <c r="BR1261" s="180"/>
      <c r="BS1261" s="180"/>
      <c r="BT1261" s="181"/>
      <c r="BU1261" s="182"/>
      <c r="BV1261" s="183"/>
      <c r="BW1261" s="179"/>
    </row>
    <row r="1262" spans="2:75" customFormat="1" ht="18.75">
      <c r="B1262" s="330" t="s">
        <v>1540</v>
      </c>
      <c r="C1262" s="331">
        <v>39363097000132</v>
      </c>
      <c r="D1262" s="332" t="s">
        <v>13</v>
      </c>
      <c r="E1262" s="332" t="s">
        <v>615</v>
      </c>
      <c r="F1262" s="332" t="s">
        <v>619</v>
      </c>
      <c r="G1262" s="333" t="s">
        <v>34</v>
      </c>
      <c r="H1262" s="333" t="s">
        <v>1337</v>
      </c>
      <c r="I1262" s="333" t="s">
        <v>34</v>
      </c>
      <c r="J1262" s="333" t="s">
        <v>611</v>
      </c>
      <c r="K1262" s="334" t="s">
        <v>48</v>
      </c>
      <c r="L1262" s="335" t="s">
        <v>1418</v>
      </c>
      <c r="M1262" s="335" t="s">
        <v>1418</v>
      </c>
      <c r="N1262" s="334">
        <v>558877</v>
      </c>
      <c r="O1262" s="334" t="s">
        <v>1321</v>
      </c>
      <c r="P1262" s="338">
        <v>44136</v>
      </c>
      <c r="Q1262" s="339">
        <v>221.62669245999999</v>
      </c>
      <c r="R1262" s="339">
        <v>224.5443359805179</v>
      </c>
      <c r="S1262" s="334">
        <v>121</v>
      </c>
      <c r="T1262" s="336">
        <v>4.3320674376230439E-2</v>
      </c>
      <c r="U1262" s="647">
        <v>0.42367768753213902</v>
      </c>
      <c r="V1262" s="336">
        <v>5.8332541604575905E-2</v>
      </c>
      <c r="W1262" s="647">
        <v>0.50199502625989545</v>
      </c>
      <c r="X1262" s="336">
        <v>0.14513739999999964</v>
      </c>
      <c r="Y1262" s="647">
        <v>0.94163028369368573</v>
      </c>
      <c r="Z1262" s="336"/>
      <c r="AA1262" s="647"/>
      <c r="AB1262" s="336">
        <v>2.8769030829175996E-2</v>
      </c>
      <c r="AC1262" s="340">
        <v>-2.0114995227367567</v>
      </c>
      <c r="AD1262" s="813">
        <v>0</v>
      </c>
      <c r="AE1262" s="337" t="s">
        <v>1808</v>
      </c>
      <c r="AF1262" s="787" t="s">
        <v>1755</v>
      </c>
      <c r="AG1262" s="341" t="s">
        <v>1436</v>
      </c>
      <c r="AH1262" s="341" t="s">
        <v>1812</v>
      </c>
      <c r="AI1262" s="341">
        <v>100000</v>
      </c>
      <c r="AJ1262" s="341">
        <v>100000</v>
      </c>
      <c r="AK1262" s="341">
        <v>100000</v>
      </c>
      <c r="AL1262" s="336">
        <v>5.0000000000000001E-3</v>
      </c>
      <c r="AM1262" s="336">
        <v>0.1</v>
      </c>
      <c r="AN1262" s="647" t="s">
        <v>34</v>
      </c>
      <c r="AO1262" s="334" t="s">
        <v>1324</v>
      </c>
      <c r="AP1262" s="337" t="s">
        <v>1757</v>
      </c>
      <c r="AQ1262" s="343" t="s">
        <v>679</v>
      </c>
      <c r="AR1262" s="336">
        <v>0</v>
      </c>
      <c r="AS1262" s="336">
        <v>0</v>
      </c>
      <c r="AT1262" s="336" t="s">
        <v>1418</v>
      </c>
      <c r="AX1262" s="192"/>
      <c r="AY1262" s="178"/>
      <c r="AZ1262" s="178"/>
      <c r="BA1262" s="178"/>
      <c r="BB1262" s="794"/>
      <c r="BC1262" s="178"/>
      <c r="BD1262" s="178"/>
      <c r="BE1262" s="178"/>
      <c r="BF1262" s="178"/>
      <c r="BG1262" s="794"/>
      <c r="BH1262" s="180"/>
      <c r="BI1262" s="193"/>
      <c r="BJ1262" s="193"/>
      <c r="BK1262" s="193"/>
      <c r="BL1262" s="180"/>
      <c r="BM1262" s="180"/>
      <c r="BN1262" s="180"/>
      <c r="BO1262" s="180"/>
      <c r="BP1262" s="180"/>
      <c r="BQ1262" s="180"/>
      <c r="BR1262" s="180"/>
      <c r="BS1262" s="180"/>
      <c r="BT1262" s="181"/>
      <c r="BU1262" s="182"/>
      <c r="BV1262" s="183"/>
      <c r="BW1262" s="179"/>
    </row>
    <row r="1263" spans="2:75" customFormat="1" ht="18.75">
      <c r="B1263" s="330" t="s">
        <v>1569</v>
      </c>
      <c r="C1263" s="331">
        <v>19009392000188</v>
      </c>
      <c r="D1263" s="332" t="s">
        <v>13</v>
      </c>
      <c r="E1263" s="332" t="s">
        <v>615</v>
      </c>
      <c r="F1263" s="332" t="s">
        <v>619</v>
      </c>
      <c r="G1263" s="333" t="s">
        <v>34</v>
      </c>
      <c r="H1263" s="333" t="s">
        <v>1338</v>
      </c>
      <c r="I1263" s="333" t="s">
        <v>34</v>
      </c>
      <c r="J1263" s="333" t="s">
        <v>611</v>
      </c>
      <c r="K1263" s="334" t="s">
        <v>48</v>
      </c>
      <c r="L1263" s="335" t="s">
        <v>1418</v>
      </c>
      <c r="M1263" s="335" t="s">
        <v>1418</v>
      </c>
      <c r="N1263" s="334">
        <v>357898</v>
      </c>
      <c r="O1263" s="334" t="s">
        <v>1321</v>
      </c>
      <c r="P1263" s="338">
        <v>41637</v>
      </c>
      <c r="Q1263" s="339">
        <v>2606.0133304999999</v>
      </c>
      <c r="R1263" s="339">
        <v>2132.0971404158536</v>
      </c>
      <c r="S1263" s="334">
        <v>121</v>
      </c>
      <c r="T1263" s="336">
        <v>0.48822807317711381</v>
      </c>
      <c r="U1263" s="647">
        <v>4.7748873721469236</v>
      </c>
      <c r="V1263" s="336">
        <v>0.52678147514795293</v>
      </c>
      <c r="W1263" s="647">
        <v>4.5333474794003985</v>
      </c>
      <c r="X1263" s="336">
        <v>0.81528159676662404</v>
      </c>
      <c r="Y1263" s="647">
        <v>5.2894280954020063</v>
      </c>
      <c r="Z1263" s="336">
        <v>1.0359831464524709</v>
      </c>
      <c r="AA1263" s="647">
        <v>5.428920384893182</v>
      </c>
      <c r="AB1263" s="336">
        <v>0.20785595243185456</v>
      </c>
      <c r="AC1263" s="340">
        <v>1.9753104828474848</v>
      </c>
      <c r="AD1263" s="813">
        <v>18764148000168</v>
      </c>
      <c r="AE1263" s="337" t="s">
        <v>1740</v>
      </c>
      <c r="AF1263" s="787" t="s">
        <v>1741</v>
      </c>
      <c r="AG1263" s="341" t="s">
        <v>1554</v>
      </c>
      <c r="AH1263" s="341" t="s">
        <v>1812</v>
      </c>
      <c r="AI1263" s="341">
        <v>1000000</v>
      </c>
      <c r="AJ1263" s="341">
        <v>200000</v>
      </c>
      <c r="AK1263" s="341">
        <v>1000000</v>
      </c>
      <c r="AL1263" s="336">
        <v>0</v>
      </c>
      <c r="AM1263" s="336">
        <v>0</v>
      </c>
      <c r="AN1263" s="647" t="s">
        <v>64</v>
      </c>
      <c r="AO1263" s="334" t="s">
        <v>1324</v>
      </c>
      <c r="AP1263" s="337" t="s">
        <v>1757</v>
      </c>
      <c r="AQ1263" s="343" t="s">
        <v>679</v>
      </c>
      <c r="AR1263" s="336">
        <v>0</v>
      </c>
      <c r="AS1263" s="336">
        <v>0</v>
      </c>
      <c r="AT1263" s="336" t="s">
        <v>1418</v>
      </c>
      <c r="AX1263" s="192"/>
      <c r="AY1263" s="178"/>
      <c r="AZ1263" s="178"/>
      <c r="BA1263" s="178"/>
      <c r="BB1263" s="794"/>
      <c r="BC1263" s="178"/>
      <c r="BD1263" s="178"/>
      <c r="BE1263" s="178"/>
      <c r="BF1263" s="178"/>
      <c r="BG1263" s="794"/>
      <c r="BH1263" s="180"/>
      <c r="BI1263" s="193"/>
      <c r="BJ1263" s="193"/>
      <c r="BK1263" s="193"/>
      <c r="BL1263" s="180"/>
      <c r="BM1263" s="180"/>
      <c r="BN1263" s="180"/>
      <c r="BO1263" s="180"/>
      <c r="BP1263" s="180"/>
      <c r="BQ1263" s="180"/>
      <c r="BR1263" s="180"/>
      <c r="BS1263" s="180"/>
      <c r="BT1263" s="181"/>
      <c r="BU1263" s="182"/>
      <c r="BV1263" s="183"/>
      <c r="BW1263" s="179"/>
    </row>
    <row r="1264" spans="2:75" customFormat="1" ht="18.75">
      <c r="B1264" s="330" t="s">
        <v>1431</v>
      </c>
      <c r="C1264" s="331">
        <v>12809201000113</v>
      </c>
      <c r="D1264" s="332" t="s">
        <v>13</v>
      </c>
      <c r="E1264" s="332" t="s">
        <v>615</v>
      </c>
      <c r="F1264" s="332" t="s">
        <v>619</v>
      </c>
      <c r="G1264" s="333" t="s">
        <v>34</v>
      </c>
      <c r="H1264" s="333" t="s">
        <v>1338</v>
      </c>
      <c r="I1264" s="333" t="s">
        <v>34</v>
      </c>
      <c r="J1264" s="333" t="s">
        <v>611</v>
      </c>
      <c r="K1264" s="334" t="s">
        <v>48</v>
      </c>
      <c r="L1264" s="335" t="s">
        <v>1418</v>
      </c>
      <c r="M1264" s="335" t="s">
        <v>1415</v>
      </c>
      <c r="N1264" s="334">
        <v>263486</v>
      </c>
      <c r="O1264" s="334" t="s">
        <v>1324</v>
      </c>
      <c r="P1264" s="338">
        <v>40515</v>
      </c>
      <c r="Q1264" s="339">
        <v>2989.5997542999999</v>
      </c>
      <c r="R1264" s="339">
        <v>2688.8656018622455</v>
      </c>
      <c r="S1264" s="334">
        <v>121</v>
      </c>
      <c r="T1264" s="336">
        <v>0.49242676373908689</v>
      </c>
      <c r="U1264" s="647">
        <v>4.8159507104622623</v>
      </c>
      <c r="V1264" s="336">
        <v>0.53096488976494993</v>
      </c>
      <c r="W1264" s="647">
        <v>4.5693488822665937</v>
      </c>
      <c r="X1264" s="336">
        <v>0.82448402181465585</v>
      </c>
      <c r="Y1264" s="647">
        <v>5.3491320869896199</v>
      </c>
      <c r="Z1264" s="336">
        <v>1.0511241202269019</v>
      </c>
      <c r="AA1264" s="647">
        <v>5.5082644760134061</v>
      </c>
      <c r="AB1264" s="336">
        <v>0.20825190928125895</v>
      </c>
      <c r="AC1264" s="340">
        <v>1.9916429953000818</v>
      </c>
      <c r="AD1264" s="813">
        <v>12808980000132</v>
      </c>
      <c r="AE1264" s="337" t="s">
        <v>1845</v>
      </c>
      <c r="AF1264" s="787" t="s">
        <v>1778</v>
      </c>
      <c r="AG1264" s="341" t="s">
        <v>59</v>
      </c>
      <c r="AH1264" s="341" t="s">
        <v>1812</v>
      </c>
      <c r="AI1264" s="341">
        <v>1000000</v>
      </c>
      <c r="AJ1264" s="341">
        <v>0</v>
      </c>
      <c r="AK1264" s="341">
        <v>0</v>
      </c>
      <c r="AL1264" s="336">
        <v>0</v>
      </c>
      <c r="AM1264" s="336">
        <v>0.2</v>
      </c>
      <c r="AN1264" s="647" t="s">
        <v>64</v>
      </c>
      <c r="AO1264" s="334" t="s">
        <v>1324</v>
      </c>
      <c r="AP1264" s="337" t="s">
        <v>1757</v>
      </c>
      <c r="AQ1264" s="343" t="s">
        <v>679</v>
      </c>
      <c r="AR1264" s="336">
        <v>0</v>
      </c>
      <c r="AS1264" s="336">
        <v>0</v>
      </c>
      <c r="AT1264" s="336" t="s">
        <v>1418</v>
      </c>
      <c r="AX1264" s="192"/>
      <c r="AY1264" s="178"/>
      <c r="AZ1264" s="178"/>
      <c r="BA1264" s="178"/>
      <c r="BB1264" s="794"/>
      <c r="BC1264" s="178"/>
      <c r="BD1264" s="178"/>
      <c r="BE1264" s="178"/>
      <c r="BF1264" s="178"/>
      <c r="BG1264" s="794"/>
      <c r="BH1264" s="180"/>
      <c r="BI1264" s="193"/>
      <c r="BJ1264" s="193"/>
      <c r="BK1264" s="193"/>
      <c r="BL1264" s="180"/>
      <c r="BM1264" s="180"/>
      <c r="BN1264" s="180"/>
      <c r="BO1264" s="180"/>
      <c r="BP1264" s="180"/>
      <c r="BQ1264" s="180"/>
      <c r="BR1264" s="180"/>
      <c r="BS1264" s="180"/>
      <c r="BT1264" s="181"/>
      <c r="BU1264" s="182"/>
      <c r="BV1264" s="183"/>
      <c r="BW1264" s="179"/>
    </row>
    <row r="1265" spans="2:75" customFormat="1" ht="18.75">
      <c r="B1265" s="330" t="s">
        <v>923</v>
      </c>
      <c r="C1265" s="331">
        <v>22652091000182</v>
      </c>
      <c r="D1265" s="332" t="s">
        <v>11</v>
      </c>
      <c r="E1265" s="332" t="s">
        <v>620</v>
      </c>
      <c r="F1265" s="332" t="s">
        <v>672</v>
      </c>
      <c r="G1265" s="333" t="s">
        <v>738</v>
      </c>
      <c r="H1265" s="333" t="s">
        <v>34</v>
      </c>
      <c r="I1265" s="333" t="s">
        <v>1304</v>
      </c>
      <c r="J1265" s="333" t="s">
        <v>608</v>
      </c>
      <c r="K1265" s="334" t="s">
        <v>48</v>
      </c>
      <c r="L1265" s="335" t="s">
        <v>1418</v>
      </c>
      <c r="M1265" s="335" t="s">
        <v>34</v>
      </c>
      <c r="N1265" s="334">
        <v>412112</v>
      </c>
      <c r="O1265" s="334" t="s">
        <v>1321</v>
      </c>
      <c r="P1265" s="338">
        <v>42356</v>
      </c>
      <c r="Q1265" s="339">
        <v>1572.344482</v>
      </c>
      <c r="R1265" s="339">
        <v>1357.3870299959683</v>
      </c>
      <c r="S1265" s="334">
        <v>121</v>
      </c>
      <c r="T1265" s="336">
        <v>0.11969223245447314</v>
      </c>
      <c r="U1265" s="647">
        <v>1.1705941560710083</v>
      </c>
      <c r="V1265" s="336">
        <v>0.14757089801667256</v>
      </c>
      <c r="W1265" s="647">
        <v>1.2699576392067353</v>
      </c>
      <c r="X1265" s="336">
        <v>0.28690134269590772</v>
      </c>
      <c r="Y1265" s="647">
        <v>1.8613740683989626</v>
      </c>
      <c r="Z1265" s="336">
        <v>0.40038997127023523</v>
      </c>
      <c r="AA1265" s="647">
        <v>2.0981859447995377</v>
      </c>
      <c r="AB1265" s="336">
        <v>4.2426533140178429E-3</v>
      </c>
      <c r="AC1265" s="340">
        <v>7.3938317151591271</v>
      </c>
      <c r="AD1265" s="813">
        <v>0</v>
      </c>
      <c r="AE1265" s="337" t="s">
        <v>1896</v>
      </c>
      <c r="AF1265" s="787" t="s">
        <v>1755</v>
      </c>
      <c r="AG1265" s="341" t="s">
        <v>1436</v>
      </c>
      <c r="AH1265" s="341" t="s">
        <v>1737</v>
      </c>
      <c r="AI1265" s="341">
        <v>1000</v>
      </c>
      <c r="AJ1265" s="341">
        <v>100</v>
      </c>
      <c r="AK1265" s="341">
        <v>1000</v>
      </c>
      <c r="AL1265" s="336">
        <v>0.01</v>
      </c>
      <c r="AM1265" s="336">
        <v>0</v>
      </c>
      <c r="AN1265" s="647" t="s">
        <v>2166</v>
      </c>
      <c r="AO1265" s="334" t="s">
        <v>1324</v>
      </c>
      <c r="AP1265" s="337" t="s">
        <v>1757</v>
      </c>
      <c r="AQ1265" s="343" t="s">
        <v>671</v>
      </c>
      <c r="AR1265" s="336">
        <v>3.0000000000000001E-3</v>
      </c>
      <c r="AS1265" s="336">
        <v>3.0000000000000001E-3</v>
      </c>
      <c r="AT1265" s="336" t="s">
        <v>1418</v>
      </c>
      <c r="AX1265" s="192"/>
      <c r="AY1265" s="178"/>
      <c r="AZ1265" s="178"/>
      <c r="BA1265" s="178"/>
      <c r="BB1265" s="794"/>
      <c r="BC1265" s="178"/>
      <c r="BD1265" s="178"/>
      <c r="BE1265" s="178"/>
      <c r="BF1265" s="178"/>
      <c r="BG1265" s="794"/>
      <c r="BH1265" s="180"/>
      <c r="BI1265" s="193"/>
      <c r="BJ1265" s="193"/>
      <c r="BK1265" s="193"/>
      <c r="BL1265" s="180"/>
      <c r="BM1265" s="180"/>
      <c r="BN1265" s="180"/>
      <c r="BO1265" s="180"/>
      <c r="BP1265" s="180"/>
      <c r="BQ1265" s="180"/>
      <c r="BR1265" s="180"/>
      <c r="BS1265" s="180"/>
      <c r="BT1265" s="181"/>
      <c r="BU1265" s="182"/>
      <c r="BV1265" s="183"/>
      <c r="BW1265" s="179"/>
    </row>
    <row r="1266" spans="2:75" customFormat="1" ht="18.75">
      <c r="B1266" s="330" t="s">
        <v>387</v>
      </c>
      <c r="C1266" s="331">
        <v>19727078000130</v>
      </c>
      <c r="D1266" s="332" t="s">
        <v>14</v>
      </c>
      <c r="E1266" s="332" t="s">
        <v>607</v>
      </c>
      <c r="F1266" s="332" t="s">
        <v>1418</v>
      </c>
      <c r="G1266" s="333" t="s">
        <v>1418</v>
      </c>
      <c r="H1266" s="333" t="s">
        <v>34</v>
      </c>
      <c r="I1266" s="333" t="s">
        <v>34</v>
      </c>
      <c r="J1266" s="333" t="s">
        <v>608</v>
      </c>
      <c r="K1266" s="334" t="s">
        <v>48</v>
      </c>
      <c r="L1266" s="335" t="s">
        <v>1418</v>
      </c>
      <c r="M1266" s="335" t="s">
        <v>1415</v>
      </c>
      <c r="N1266" s="334">
        <v>569666</v>
      </c>
      <c r="O1266" s="334" t="s">
        <v>1321</v>
      </c>
      <c r="P1266" s="338">
        <v>44214</v>
      </c>
      <c r="Q1266" s="339">
        <v>0</v>
      </c>
      <c r="R1266" s="339">
        <v>0</v>
      </c>
      <c r="S1266" s="334">
        <v>122</v>
      </c>
      <c r="T1266" s="336"/>
      <c r="U1266" s="647"/>
      <c r="V1266" s="336"/>
      <c r="W1266" s="647"/>
      <c r="X1266" s="336"/>
      <c r="Y1266" s="647"/>
      <c r="Z1266" s="336"/>
      <c r="AA1266" s="647"/>
      <c r="AB1266" s="336"/>
      <c r="AC1266" s="340"/>
      <c r="AD1266" s="813">
        <v>0</v>
      </c>
      <c r="AE1266" s="337" t="s">
        <v>2656</v>
      </c>
      <c r="AF1266" s="787" t="s">
        <v>1755</v>
      </c>
      <c r="AG1266" s="341" t="s">
        <v>1436</v>
      </c>
      <c r="AH1266" s="341" t="s">
        <v>1742</v>
      </c>
      <c r="AI1266" s="341">
        <v>5000</v>
      </c>
      <c r="AJ1266" s="341">
        <v>100</v>
      </c>
      <c r="AK1266" s="341">
        <v>5000</v>
      </c>
      <c r="AL1266" s="336">
        <v>0.02</v>
      </c>
      <c r="AM1266" s="336">
        <v>0.2</v>
      </c>
      <c r="AN1266" s="647" t="s">
        <v>34</v>
      </c>
      <c r="AO1266" s="334" t="s">
        <v>1324</v>
      </c>
      <c r="AP1266" s="337" t="s">
        <v>1739</v>
      </c>
      <c r="AQ1266" s="343" t="s">
        <v>659</v>
      </c>
      <c r="AR1266" s="336">
        <v>2E-3</v>
      </c>
      <c r="AS1266" s="336">
        <v>2E-3</v>
      </c>
      <c r="AT1266" s="336" t="s">
        <v>1418</v>
      </c>
      <c r="AX1266" s="192"/>
      <c r="AY1266" s="178"/>
      <c r="AZ1266" s="178"/>
      <c r="BA1266" s="178"/>
      <c r="BB1266" s="794"/>
      <c r="BC1266" s="178"/>
      <c r="BD1266" s="178"/>
      <c r="BE1266" s="178"/>
      <c r="BF1266" s="178"/>
      <c r="BG1266" s="794"/>
      <c r="BH1266" s="180"/>
      <c r="BI1266" s="193"/>
      <c r="BJ1266" s="193"/>
      <c r="BK1266" s="193"/>
      <c r="BL1266" s="180"/>
      <c r="BM1266" s="180"/>
      <c r="BN1266" s="180"/>
      <c r="BO1266" s="180"/>
      <c r="BP1266" s="180"/>
      <c r="BQ1266" s="180"/>
      <c r="BR1266" s="180"/>
      <c r="BS1266" s="180"/>
      <c r="BT1266" s="181"/>
      <c r="BU1266" s="182"/>
      <c r="BV1266" s="183"/>
      <c r="BW1266" s="179"/>
    </row>
    <row r="1267" spans="2:75" customFormat="1" ht="18.75">
      <c r="B1267" s="330" t="s">
        <v>1286</v>
      </c>
      <c r="C1267" s="331">
        <v>46329524000121</v>
      </c>
      <c r="D1267" s="332" t="s">
        <v>14</v>
      </c>
      <c r="E1267" s="332" t="s">
        <v>607</v>
      </c>
      <c r="F1267" s="332" t="s">
        <v>1317</v>
      </c>
      <c r="G1267" s="333" t="s">
        <v>1418</v>
      </c>
      <c r="H1267" s="333" t="s">
        <v>34</v>
      </c>
      <c r="I1267" s="333" t="s">
        <v>34</v>
      </c>
      <c r="J1267" s="333" t="s">
        <v>608</v>
      </c>
      <c r="K1267" s="334" t="s">
        <v>48</v>
      </c>
      <c r="L1267" s="335" t="s">
        <v>1418</v>
      </c>
      <c r="M1267" s="335" t="s">
        <v>1415</v>
      </c>
      <c r="N1267" s="334">
        <v>659622</v>
      </c>
      <c r="O1267" s="334" t="s">
        <v>1321</v>
      </c>
      <c r="P1267" s="338">
        <v>44711</v>
      </c>
      <c r="Q1267" s="339"/>
      <c r="R1267" s="339"/>
      <c r="S1267" s="334">
        <v>122</v>
      </c>
      <c r="T1267" s="336"/>
      <c r="U1267" s="647"/>
      <c r="V1267" s="336"/>
      <c r="W1267" s="647"/>
      <c r="X1267" s="336"/>
      <c r="Y1267" s="647"/>
      <c r="Z1267" s="336"/>
      <c r="AA1267" s="647"/>
      <c r="AB1267" s="336"/>
      <c r="AC1267" s="340"/>
      <c r="AD1267" s="813">
        <v>46465003000100</v>
      </c>
      <c r="AE1267" s="337" t="s">
        <v>1808</v>
      </c>
      <c r="AF1267" s="787" t="s">
        <v>1755</v>
      </c>
      <c r="AG1267" s="341" t="s">
        <v>1436</v>
      </c>
      <c r="AH1267" s="341" t="s">
        <v>1737</v>
      </c>
      <c r="AI1267" s="341">
        <v>0</v>
      </c>
      <c r="AJ1267" s="341">
        <v>0</v>
      </c>
      <c r="AK1267" s="341">
        <v>0</v>
      </c>
      <c r="AL1267" s="336">
        <v>0</v>
      </c>
      <c r="AM1267" s="336">
        <v>0</v>
      </c>
      <c r="AN1267" s="647" t="s">
        <v>2152</v>
      </c>
      <c r="AO1267" s="334" t="s">
        <v>1324</v>
      </c>
      <c r="AP1267" s="337" t="s">
        <v>1739</v>
      </c>
      <c r="AQ1267" s="343" t="s">
        <v>659</v>
      </c>
      <c r="AR1267" s="336">
        <v>0</v>
      </c>
      <c r="AS1267" s="336">
        <v>0</v>
      </c>
      <c r="AT1267" s="336" t="s">
        <v>1418</v>
      </c>
      <c r="AX1267" s="192"/>
      <c r="AY1267" s="178"/>
      <c r="AZ1267" s="178"/>
      <c r="BA1267" s="178"/>
      <c r="BB1267" s="794"/>
      <c r="BC1267" s="178"/>
      <c r="BD1267" s="178"/>
      <c r="BE1267" s="178"/>
      <c r="BF1267" s="178"/>
      <c r="BG1267" s="794"/>
      <c r="BH1267" s="180"/>
      <c r="BI1267" s="193"/>
      <c r="BJ1267" s="193"/>
      <c r="BK1267" s="193"/>
      <c r="BL1267" s="180"/>
      <c r="BM1267" s="180"/>
      <c r="BN1267" s="180"/>
      <c r="BO1267" s="180"/>
      <c r="BP1267" s="180"/>
      <c r="BQ1267" s="180"/>
      <c r="BR1267" s="180"/>
      <c r="BS1267" s="180"/>
      <c r="BT1267" s="181"/>
      <c r="BU1267" s="182"/>
      <c r="BV1267" s="183"/>
      <c r="BW1267" s="179"/>
    </row>
    <row r="1268" spans="2:75" customFormat="1" ht="18.75">
      <c r="B1268" s="330" t="s">
        <v>912</v>
      </c>
      <c r="C1268" s="331">
        <v>38948507000144</v>
      </c>
      <c r="D1268" s="332" t="s">
        <v>14</v>
      </c>
      <c r="E1268" s="332" t="s">
        <v>607</v>
      </c>
      <c r="F1268" s="332" t="s">
        <v>1317</v>
      </c>
      <c r="G1268" s="333" t="s">
        <v>1418</v>
      </c>
      <c r="H1268" s="333" t="s">
        <v>34</v>
      </c>
      <c r="I1268" s="333" t="s">
        <v>34</v>
      </c>
      <c r="J1268" s="333" t="s">
        <v>608</v>
      </c>
      <c r="K1268" s="334" t="s">
        <v>48</v>
      </c>
      <c r="L1268" s="335" t="s">
        <v>1418</v>
      </c>
      <c r="M1268" s="335" t="s">
        <v>1415</v>
      </c>
      <c r="N1268" s="334">
        <v>558907</v>
      </c>
      <c r="O1268" s="334" t="s">
        <v>1321</v>
      </c>
      <c r="P1268" s="338">
        <v>44106</v>
      </c>
      <c r="Q1268" s="339">
        <v>8.90962064</v>
      </c>
      <c r="R1268" s="339">
        <v>10.82259384948412</v>
      </c>
      <c r="S1268" s="334">
        <v>122</v>
      </c>
      <c r="T1268" s="336">
        <v>-2.0645919455112849E-2</v>
      </c>
      <c r="U1268" s="647">
        <v>-0.20191780339681206</v>
      </c>
      <c r="V1268" s="336">
        <v>-0.13183382182150816</v>
      </c>
      <c r="W1268" s="647">
        <v>-1.1345283614736044</v>
      </c>
      <c r="X1268" s="336">
        <v>-0.24231504200273668</v>
      </c>
      <c r="Y1268" s="647">
        <v>-1.57210465217294</v>
      </c>
      <c r="Z1268" s="336"/>
      <c r="AA1268" s="647"/>
      <c r="AB1268" s="336">
        <v>0.27500012330278834</v>
      </c>
      <c r="AC1268" s="340">
        <v>-0.90194597816769662</v>
      </c>
      <c r="AD1268" s="813">
        <v>18872811000148</v>
      </c>
      <c r="AE1268" s="337" t="s">
        <v>1808</v>
      </c>
      <c r="AF1268" s="787" t="s">
        <v>1755</v>
      </c>
      <c r="AG1268" s="341" t="s">
        <v>1436</v>
      </c>
      <c r="AH1268" s="341" t="s">
        <v>1737</v>
      </c>
      <c r="AI1268" s="341">
        <v>0</v>
      </c>
      <c r="AJ1268" s="341">
        <v>0</v>
      </c>
      <c r="AK1268" s="341">
        <v>0</v>
      </c>
      <c r="AL1268" s="336">
        <v>5.0000000000000001E-3</v>
      </c>
      <c r="AM1268" s="336">
        <v>0.05</v>
      </c>
      <c r="AN1268" s="647" t="s">
        <v>34</v>
      </c>
      <c r="AO1268" s="334" t="s">
        <v>1324</v>
      </c>
      <c r="AP1268" s="337" t="s">
        <v>1739</v>
      </c>
      <c r="AQ1268" s="343" t="s">
        <v>659</v>
      </c>
      <c r="AR1268" s="336">
        <v>3.3333333333333301E-3</v>
      </c>
      <c r="AS1268" s="336">
        <v>3.3333333333333301E-3</v>
      </c>
      <c r="AT1268" s="336" t="s">
        <v>1418</v>
      </c>
      <c r="AX1268" s="192"/>
      <c r="AY1268" s="178"/>
      <c r="AZ1268" s="178"/>
      <c r="BA1268" s="178"/>
      <c r="BB1268" s="794"/>
      <c r="BC1268" s="178"/>
      <c r="BD1268" s="178"/>
      <c r="BE1268" s="178"/>
      <c r="BF1268" s="178"/>
      <c r="BG1268" s="794"/>
      <c r="BH1268" s="180"/>
      <c r="BI1268" s="193"/>
      <c r="BJ1268" s="193"/>
      <c r="BK1268" s="193"/>
      <c r="BL1268" s="180"/>
      <c r="BM1268" s="180"/>
      <c r="BN1268" s="180"/>
      <c r="BO1268" s="180"/>
      <c r="BP1268" s="180"/>
      <c r="BQ1268" s="180"/>
      <c r="BR1268" s="180"/>
      <c r="BS1268" s="180"/>
      <c r="BT1268" s="181"/>
      <c r="BU1268" s="182"/>
      <c r="BV1268" s="183"/>
      <c r="BW1268" s="179"/>
    </row>
    <row r="1269" spans="2:75" customFormat="1" ht="18.75">
      <c r="B1269" s="330" t="s">
        <v>36</v>
      </c>
      <c r="C1269" s="331">
        <v>23957096000186</v>
      </c>
      <c r="D1269" s="332" t="s">
        <v>11</v>
      </c>
      <c r="E1269" s="332" t="s">
        <v>620</v>
      </c>
      <c r="F1269" s="332" t="s">
        <v>685</v>
      </c>
      <c r="G1269" s="333" t="s">
        <v>738</v>
      </c>
      <c r="H1269" s="333" t="s">
        <v>34</v>
      </c>
      <c r="I1269" s="333" t="s">
        <v>1319</v>
      </c>
      <c r="J1269" s="333" t="s">
        <v>608</v>
      </c>
      <c r="K1269" s="334" t="s">
        <v>48</v>
      </c>
      <c r="L1269" s="335" t="s">
        <v>1418</v>
      </c>
      <c r="M1269" s="335" t="s">
        <v>34</v>
      </c>
      <c r="N1269" s="334">
        <v>425559</v>
      </c>
      <c r="O1269" s="334" t="s">
        <v>1321</v>
      </c>
      <c r="P1269" s="338">
        <v>42641</v>
      </c>
      <c r="Q1269" s="339">
        <v>292.96723400000002</v>
      </c>
      <c r="R1269" s="339">
        <v>273.0365389595143</v>
      </c>
      <c r="S1269" s="334">
        <v>180</v>
      </c>
      <c r="T1269" s="336">
        <v>8.3346240095592217E-2</v>
      </c>
      <c r="U1269" s="647">
        <v>0.81512909890373764</v>
      </c>
      <c r="V1269" s="336">
        <v>9.8403505529387036E-2</v>
      </c>
      <c r="W1269" s="647">
        <v>0.84683555668034471</v>
      </c>
      <c r="X1269" s="336">
        <v>0.16167618052285548</v>
      </c>
      <c r="Y1269" s="647">
        <v>1.0489314796341145</v>
      </c>
      <c r="Z1269" s="336">
        <v>0.23416360278942649</v>
      </c>
      <c r="AA1269" s="647">
        <v>1.2271006154267301</v>
      </c>
      <c r="AB1269" s="336">
        <v>9.1703254503072307E-3</v>
      </c>
      <c r="AC1269" s="340">
        <v>-1.9408174719774143</v>
      </c>
      <c r="AD1269" s="813">
        <v>0</v>
      </c>
      <c r="AE1269" s="337" t="s">
        <v>1947</v>
      </c>
      <c r="AF1269" s="787" t="s">
        <v>1794</v>
      </c>
      <c r="AG1269" s="341" t="s">
        <v>736</v>
      </c>
      <c r="AH1269" s="341" t="s">
        <v>1737</v>
      </c>
      <c r="AI1269" s="341">
        <v>5000</v>
      </c>
      <c r="AJ1269" s="341">
        <v>5000</v>
      </c>
      <c r="AK1269" s="341">
        <v>5000</v>
      </c>
      <c r="AL1269" s="336">
        <v>0.02</v>
      </c>
      <c r="AM1269" s="336">
        <v>0.2</v>
      </c>
      <c r="AN1269" s="647" t="s">
        <v>2147</v>
      </c>
      <c r="AO1269" s="334" t="s">
        <v>1324</v>
      </c>
      <c r="AP1269" s="337" t="s">
        <v>1757</v>
      </c>
      <c r="AQ1269" s="343" t="s">
        <v>686</v>
      </c>
      <c r="AR1269" s="336">
        <v>3.3333333333333301E-3</v>
      </c>
      <c r="AS1269" s="336">
        <v>3.3333333333333301E-3</v>
      </c>
      <c r="AT1269" s="336" t="s">
        <v>1418</v>
      </c>
      <c r="AX1269" s="192"/>
      <c r="AY1269" s="178"/>
      <c r="AZ1269" s="178"/>
      <c r="BA1269" s="178"/>
      <c r="BB1269" s="794"/>
      <c r="BC1269" s="178"/>
      <c r="BD1269" s="178"/>
      <c r="BE1269" s="178"/>
      <c r="BF1269" s="178"/>
      <c r="BG1269" s="794"/>
      <c r="BH1269" s="180"/>
      <c r="BI1269" s="193"/>
      <c r="BJ1269" s="193"/>
      <c r="BK1269" s="193"/>
      <c r="BL1269" s="180"/>
      <c r="BM1269" s="180"/>
      <c r="BN1269" s="180"/>
      <c r="BO1269" s="180"/>
      <c r="BP1269" s="180"/>
      <c r="BQ1269" s="180"/>
      <c r="BR1269" s="180"/>
      <c r="BS1269" s="180"/>
      <c r="BT1269" s="181"/>
      <c r="BU1269" s="182"/>
      <c r="BV1269" s="183"/>
      <c r="BW1269" s="179"/>
    </row>
    <row r="1270" spans="2:75" customFormat="1" ht="18.75">
      <c r="B1270" s="330" t="s">
        <v>549</v>
      </c>
      <c r="C1270" s="331">
        <v>21732670000172</v>
      </c>
      <c r="D1270" s="332" t="s">
        <v>14</v>
      </c>
      <c r="E1270" s="332" t="s">
        <v>15</v>
      </c>
      <c r="F1270" s="332" t="s">
        <v>16</v>
      </c>
      <c r="G1270" s="333" t="s">
        <v>1418</v>
      </c>
      <c r="H1270" s="333" t="s">
        <v>34</v>
      </c>
      <c r="I1270" s="333" t="s">
        <v>34</v>
      </c>
      <c r="J1270" s="333" t="s">
        <v>608</v>
      </c>
      <c r="K1270" s="334" t="s">
        <v>48</v>
      </c>
      <c r="L1270" s="335" t="s">
        <v>1418</v>
      </c>
      <c r="M1270" s="335" t="s">
        <v>1415</v>
      </c>
      <c r="N1270" s="334">
        <v>403806</v>
      </c>
      <c r="O1270" s="334" t="s">
        <v>1321</v>
      </c>
      <c r="P1270" s="338">
        <v>42204</v>
      </c>
      <c r="Q1270" s="339">
        <v>340.35421200000002</v>
      </c>
      <c r="R1270" s="339">
        <v>323.46141325702831</v>
      </c>
      <c r="S1270" s="334">
        <v>180</v>
      </c>
      <c r="T1270" s="336">
        <v>9.0289263064546876E-2</v>
      </c>
      <c r="U1270" s="647">
        <v>0.88303210268484367</v>
      </c>
      <c r="V1270" s="336">
        <v>0.10151172507934803</v>
      </c>
      <c r="W1270" s="647">
        <v>0.87358410408945997</v>
      </c>
      <c r="X1270" s="336">
        <v>0.13333872796482393</v>
      </c>
      <c r="Y1270" s="647">
        <v>0.8650822203020907</v>
      </c>
      <c r="Z1270" s="336">
        <v>0.18005134117739896</v>
      </c>
      <c r="AA1270" s="647">
        <v>0.94353310649169286</v>
      </c>
      <c r="AB1270" s="336">
        <v>6.5375085895740731E-2</v>
      </c>
      <c r="AC1270" s="340">
        <v>-0.22469887582467385</v>
      </c>
      <c r="AD1270" s="813">
        <v>18447898000106</v>
      </c>
      <c r="AE1270" s="337" t="s">
        <v>1858</v>
      </c>
      <c r="AF1270" s="787" t="s">
        <v>1736</v>
      </c>
      <c r="AG1270" s="341" t="s">
        <v>1437</v>
      </c>
      <c r="AH1270" s="341" t="s">
        <v>1737</v>
      </c>
      <c r="AI1270" s="341">
        <v>25000</v>
      </c>
      <c r="AJ1270" s="341">
        <v>5000</v>
      </c>
      <c r="AK1270" s="341">
        <v>5000</v>
      </c>
      <c r="AL1270" s="336">
        <v>5.5000000000000005E-3</v>
      </c>
      <c r="AM1270" s="336">
        <v>0.2</v>
      </c>
      <c r="AN1270" s="647" t="s">
        <v>2147</v>
      </c>
      <c r="AO1270" s="334" t="s">
        <v>1324</v>
      </c>
      <c r="AP1270" s="337" t="s">
        <v>1757</v>
      </c>
      <c r="AQ1270" s="343" t="s">
        <v>671</v>
      </c>
      <c r="AR1270" s="336">
        <v>1.2833333333333299E-3</v>
      </c>
      <c r="AS1270" s="336">
        <v>1.2833333333333299E-3</v>
      </c>
      <c r="AT1270" s="336" t="s">
        <v>1418</v>
      </c>
      <c r="AX1270" s="192"/>
      <c r="AY1270" s="178"/>
      <c r="AZ1270" s="178"/>
      <c r="BA1270" s="178"/>
      <c r="BB1270" s="794"/>
      <c r="BC1270" s="178"/>
      <c r="BD1270" s="178"/>
      <c r="BE1270" s="178"/>
      <c r="BF1270" s="178"/>
      <c r="BG1270" s="794"/>
      <c r="BH1270" s="180"/>
      <c r="BI1270" s="193"/>
      <c r="BJ1270" s="193"/>
      <c r="BK1270" s="193"/>
      <c r="BL1270" s="180"/>
      <c r="BM1270" s="180"/>
      <c r="BN1270" s="180"/>
      <c r="BO1270" s="180"/>
      <c r="BP1270" s="180"/>
      <c r="BQ1270" s="180"/>
      <c r="BR1270" s="180"/>
      <c r="BS1270" s="180"/>
      <c r="BT1270" s="181"/>
      <c r="BU1270" s="182"/>
      <c r="BV1270" s="183"/>
      <c r="BW1270" s="179"/>
    </row>
    <row r="1271" spans="2:75" customFormat="1" ht="18.75">
      <c r="B1271" s="330" t="s">
        <v>751</v>
      </c>
      <c r="C1271" s="331">
        <v>30910036000173</v>
      </c>
      <c r="D1271" s="332" t="s">
        <v>11</v>
      </c>
      <c r="E1271" s="332" t="s">
        <v>620</v>
      </c>
      <c r="F1271" s="332" t="s">
        <v>663</v>
      </c>
      <c r="G1271" s="333" t="s">
        <v>738</v>
      </c>
      <c r="H1271" s="333" t="s">
        <v>34</v>
      </c>
      <c r="I1271" s="333" t="s">
        <v>1304</v>
      </c>
      <c r="J1271" s="333" t="s">
        <v>608</v>
      </c>
      <c r="K1271" s="334" t="s">
        <v>48</v>
      </c>
      <c r="L1271" s="335" t="s">
        <v>1418</v>
      </c>
      <c r="M1271" s="335" t="s">
        <v>1415</v>
      </c>
      <c r="N1271" s="334">
        <v>476250</v>
      </c>
      <c r="O1271" s="334" t="s">
        <v>1321</v>
      </c>
      <c r="P1271" s="338">
        <v>43355</v>
      </c>
      <c r="Q1271" s="339">
        <v>549.84586726999999</v>
      </c>
      <c r="R1271" s="339">
        <v>637.70102879536</v>
      </c>
      <c r="S1271" s="334">
        <v>181</v>
      </c>
      <c r="T1271" s="336">
        <v>0.10370076088925329</v>
      </c>
      <c r="U1271" s="647">
        <v>1.0141970133546474</v>
      </c>
      <c r="V1271" s="336">
        <v>0.11893319808895453</v>
      </c>
      <c r="W1271" s="647">
        <v>1.0235088726727894</v>
      </c>
      <c r="X1271" s="336">
        <v>0.19295214875695343</v>
      </c>
      <c r="Y1271" s="647">
        <v>1.2518454001058084</v>
      </c>
      <c r="Z1271" s="336">
        <v>0.27919101234468524</v>
      </c>
      <c r="AA1271" s="647">
        <v>1.4630602663636705</v>
      </c>
      <c r="AB1271" s="336">
        <v>4.1272630752878974E-3</v>
      </c>
      <c r="AC1271" s="340">
        <v>0.66188286330682122</v>
      </c>
      <c r="AD1271" s="813">
        <v>0</v>
      </c>
      <c r="AE1271" s="337" t="s">
        <v>1813</v>
      </c>
      <c r="AF1271" s="787" t="s">
        <v>1755</v>
      </c>
      <c r="AG1271" s="341" t="s">
        <v>1436</v>
      </c>
      <c r="AH1271" s="341" t="s">
        <v>1737</v>
      </c>
      <c r="AI1271" s="341">
        <v>25000</v>
      </c>
      <c r="AJ1271" s="341">
        <v>5000</v>
      </c>
      <c r="AK1271" s="341">
        <v>10000</v>
      </c>
      <c r="AL1271" s="336">
        <v>1.6E-2</v>
      </c>
      <c r="AM1271" s="336">
        <v>0.2</v>
      </c>
      <c r="AN1271" s="647" t="s">
        <v>64</v>
      </c>
      <c r="AO1271" s="334" t="s">
        <v>1324</v>
      </c>
      <c r="AP1271" s="337" t="s">
        <v>1744</v>
      </c>
      <c r="AQ1271" s="343" t="s">
        <v>675</v>
      </c>
      <c r="AR1271" s="336">
        <v>0</v>
      </c>
      <c r="AS1271" s="336">
        <v>0</v>
      </c>
      <c r="AT1271" s="336" t="s">
        <v>1418</v>
      </c>
      <c r="AX1271" s="192"/>
      <c r="AY1271" s="178"/>
      <c r="AZ1271" s="178"/>
      <c r="BA1271" s="178"/>
      <c r="BB1271" s="794"/>
      <c r="BC1271" s="178"/>
      <c r="BD1271" s="178"/>
      <c r="BE1271" s="178"/>
      <c r="BF1271" s="178"/>
      <c r="BG1271" s="794"/>
      <c r="BH1271" s="180"/>
      <c r="BI1271" s="193"/>
      <c r="BJ1271" s="193"/>
      <c r="BK1271" s="193"/>
      <c r="BL1271" s="180"/>
      <c r="BM1271" s="180"/>
      <c r="BN1271" s="180"/>
      <c r="BO1271" s="180"/>
      <c r="BP1271" s="180"/>
      <c r="BQ1271" s="180"/>
      <c r="BR1271" s="180"/>
      <c r="BS1271" s="180"/>
      <c r="BT1271" s="181"/>
      <c r="BU1271" s="182"/>
      <c r="BV1271" s="183"/>
      <c r="BW1271" s="179"/>
    </row>
    <row r="1272" spans="2:75" customFormat="1" ht="18.75">
      <c r="B1272" s="330" t="s">
        <v>514</v>
      </c>
      <c r="C1272" s="331">
        <v>37284388000100</v>
      </c>
      <c r="D1272" s="332" t="s">
        <v>11</v>
      </c>
      <c r="E1272" s="332" t="s">
        <v>620</v>
      </c>
      <c r="F1272" s="332" t="s">
        <v>663</v>
      </c>
      <c r="G1272" s="333" t="s">
        <v>738</v>
      </c>
      <c r="H1272" s="333" t="s">
        <v>34</v>
      </c>
      <c r="I1272" s="333" t="s">
        <v>1418</v>
      </c>
      <c r="J1272" s="333" t="s">
        <v>608</v>
      </c>
      <c r="K1272" s="334" t="s">
        <v>48</v>
      </c>
      <c r="L1272" s="335" t="s">
        <v>1418</v>
      </c>
      <c r="M1272" s="335" t="s">
        <v>34</v>
      </c>
      <c r="N1272" s="334">
        <v>616826</v>
      </c>
      <c r="O1272" s="334" t="s">
        <v>1321</v>
      </c>
      <c r="P1272" s="338">
        <v>44138</v>
      </c>
      <c r="Q1272" s="339"/>
      <c r="R1272" s="339"/>
      <c r="S1272" s="334">
        <v>181</v>
      </c>
      <c r="T1272" s="336"/>
      <c r="U1272" s="647"/>
      <c r="V1272" s="336"/>
      <c r="W1272" s="647"/>
      <c r="X1272" s="336"/>
      <c r="Y1272" s="647"/>
      <c r="Z1272" s="336"/>
      <c r="AA1272" s="647"/>
      <c r="AB1272" s="336"/>
      <c r="AC1272" s="340"/>
      <c r="AD1272" s="813">
        <v>0</v>
      </c>
      <c r="AE1272" s="337" t="s">
        <v>2066</v>
      </c>
      <c r="AF1272" s="787" t="s">
        <v>1755</v>
      </c>
      <c r="AG1272" s="341" t="s">
        <v>1436</v>
      </c>
      <c r="AH1272" s="341" t="s">
        <v>1737</v>
      </c>
      <c r="AI1272" s="341">
        <v>25000</v>
      </c>
      <c r="AJ1272" s="341">
        <v>0</v>
      </c>
      <c r="AK1272" s="341">
        <v>25000</v>
      </c>
      <c r="AL1272" s="336">
        <v>1.2500000000000001E-2</v>
      </c>
      <c r="AM1272" s="336">
        <v>0.2</v>
      </c>
      <c r="AN1272" s="647" t="s">
        <v>2152</v>
      </c>
      <c r="AO1272" s="334" t="s">
        <v>1324</v>
      </c>
      <c r="AP1272" s="337" t="s">
        <v>1757</v>
      </c>
      <c r="AQ1272" s="343" t="s">
        <v>668</v>
      </c>
      <c r="AR1272" s="336">
        <v>4.1662499999999998E-3</v>
      </c>
      <c r="AS1272" s="336">
        <v>4.1662499999999998E-3</v>
      </c>
      <c r="AT1272" s="336" t="s">
        <v>1418</v>
      </c>
      <c r="AX1272" s="192"/>
      <c r="AY1272" s="178"/>
      <c r="AZ1272" s="178"/>
      <c r="BA1272" s="178"/>
      <c r="BB1272" s="794"/>
      <c r="BC1272" s="178"/>
      <c r="BD1272" s="178"/>
      <c r="BE1272" s="178"/>
      <c r="BF1272" s="178"/>
      <c r="BG1272" s="794"/>
      <c r="BH1272" s="180"/>
      <c r="BI1272" s="193"/>
      <c r="BJ1272" s="193"/>
      <c r="BK1272" s="193"/>
      <c r="BL1272" s="180"/>
      <c r="BM1272" s="180"/>
      <c r="BN1272" s="180"/>
      <c r="BO1272" s="180"/>
      <c r="BP1272" s="180"/>
      <c r="BQ1272" s="180"/>
      <c r="BR1272" s="180"/>
      <c r="BS1272" s="180"/>
      <c r="BT1272" s="181"/>
      <c r="BU1272" s="182"/>
      <c r="BV1272" s="183"/>
      <c r="BW1272" s="179"/>
    </row>
    <row r="1273" spans="2:75" customFormat="1" ht="18.75">
      <c r="B1273" s="330" t="s">
        <v>1008</v>
      </c>
      <c r="C1273" s="331">
        <v>38281372000106</v>
      </c>
      <c r="D1273" s="332" t="s">
        <v>11</v>
      </c>
      <c r="E1273" s="332" t="s">
        <v>620</v>
      </c>
      <c r="F1273" s="332" t="s">
        <v>663</v>
      </c>
      <c r="G1273" s="333" t="s">
        <v>738</v>
      </c>
      <c r="H1273" s="333" t="s">
        <v>34</v>
      </c>
      <c r="I1273" s="333" t="s">
        <v>1418</v>
      </c>
      <c r="J1273" s="333" t="s">
        <v>608</v>
      </c>
      <c r="K1273" s="334" t="s">
        <v>48</v>
      </c>
      <c r="L1273" s="335" t="s">
        <v>1418</v>
      </c>
      <c r="M1273" s="335" t="s">
        <v>34</v>
      </c>
      <c r="N1273" s="334">
        <v>559806</v>
      </c>
      <c r="O1273" s="334" t="s">
        <v>1321</v>
      </c>
      <c r="P1273" s="338">
        <v>44123</v>
      </c>
      <c r="Q1273" s="339">
        <v>74.257191399999996</v>
      </c>
      <c r="R1273" s="339">
        <v>66.210757660803168</v>
      </c>
      <c r="S1273" s="334">
        <v>181</v>
      </c>
      <c r="T1273" s="336">
        <v>0.12534465233329906</v>
      </c>
      <c r="U1273" s="647">
        <v>1.2258750171772623</v>
      </c>
      <c r="V1273" s="336">
        <v>0.14098139741911986</v>
      </c>
      <c r="W1273" s="647">
        <v>1.2132500719635386</v>
      </c>
      <c r="X1273" s="336">
        <v>0.22300604060184237</v>
      </c>
      <c r="Y1273" s="647">
        <v>1.4468306671975586</v>
      </c>
      <c r="Z1273" s="336"/>
      <c r="AA1273" s="647"/>
      <c r="AB1273" s="336">
        <v>5.2737423277685706E-3</v>
      </c>
      <c r="AC1273" s="340">
        <v>4.6987437936775942</v>
      </c>
      <c r="AD1273" s="813">
        <v>38230040000100</v>
      </c>
      <c r="AE1273" s="337" t="s">
        <v>1922</v>
      </c>
      <c r="AF1273" s="787" t="s">
        <v>1736</v>
      </c>
      <c r="AG1273" s="341" t="s">
        <v>1437</v>
      </c>
      <c r="AH1273" s="341" t="s">
        <v>1737</v>
      </c>
      <c r="AI1273" s="341">
        <v>100000</v>
      </c>
      <c r="AJ1273" s="341">
        <v>0</v>
      </c>
      <c r="AK1273" s="341">
        <v>100000</v>
      </c>
      <c r="AL1273" s="336">
        <v>6.0000000000000001E-3</v>
      </c>
      <c r="AM1273" s="336">
        <v>0.2</v>
      </c>
      <c r="AN1273" s="647" t="s">
        <v>34</v>
      </c>
      <c r="AO1273" s="334" t="s">
        <v>1324</v>
      </c>
      <c r="AP1273" s="337" t="s">
        <v>1757</v>
      </c>
      <c r="AQ1273" s="343" t="s">
        <v>671</v>
      </c>
      <c r="AR1273" s="336">
        <v>5.9999999999999995E-4</v>
      </c>
      <c r="AS1273" s="336">
        <v>5.9999999999999995E-4</v>
      </c>
      <c r="AT1273" s="336" t="s">
        <v>1418</v>
      </c>
      <c r="AX1273" s="192"/>
      <c r="AY1273" s="178"/>
      <c r="AZ1273" s="178"/>
      <c r="BA1273" s="178"/>
      <c r="BB1273" s="794"/>
      <c r="BC1273" s="178"/>
      <c r="BD1273" s="178"/>
      <c r="BE1273" s="178"/>
      <c r="BF1273" s="178"/>
      <c r="BG1273" s="794"/>
      <c r="BH1273" s="180"/>
      <c r="BI1273" s="193"/>
      <c r="BJ1273" s="193"/>
      <c r="BK1273" s="193"/>
      <c r="BL1273" s="180"/>
      <c r="BM1273" s="180"/>
      <c r="BN1273" s="180"/>
      <c r="BO1273" s="180"/>
      <c r="BP1273" s="180"/>
      <c r="BQ1273" s="180"/>
      <c r="BR1273" s="180"/>
      <c r="BS1273" s="180"/>
      <c r="BT1273" s="181"/>
      <c r="BU1273" s="182"/>
      <c r="BV1273" s="183"/>
      <c r="BW1273" s="179"/>
    </row>
    <row r="1274" spans="2:75" customFormat="1" ht="18.75">
      <c r="B1274" s="330" t="s">
        <v>830</v>
      </c>
      <c r="C1274" s="331">
        <v>36015243000140</v>
      </c>
      <c r="D1274" s="332" t="s">
        <v>11</v>
      </c>
      <c r="E1274" s="332" t="s">
        <v>620</v>
      </c>
      <c r="F1274" s="332" t="s">
        <v>685</v>
      </c>
      <c r="G1274" s="333" t="s">
        <v>738</v>
      </c>
      <c r="H1274" s="333" t="s">
        <v>34</v>
      </c>
      <c r="I1274" s="333" t="s">
        <v>1319</v>
      </c>
      <c r="J1274" s="333" t="s">
        <v>608</v>
      </c>
      <c r="K1274" s="334" t="s">
        <v>48</v>
      </c>
      <c r="L1274" s="335" t="s">
        <v>1418</v>
      </c>
      <c r="M1274" s="335" t="s">
        <v>1415</v>
      </c>
      <c r="N1274" s="334">
        <v>528889</v>
      </c>
      <c r="O1274" s="334" t="s">
        <v>1321</v>
      </c>
      <c r="P1274" s="338">
        <v>43861</v>
      </c>
      <c r="Q1274" s="339">
        <v>137.13574251</v>
      </c>
      <c r="R1274" s="339">
        <v>109.39289383588007</v>
      </c>
      <c r="S1274" s="334">
        <v>181</v>
      </c>
      <c r="T1274" s="336">
        <v>0.14015155551969372</v>
      </c>
      <c r="U1274" s="647">
        <v>1.3706870403475679</v>
      </c>
      <c r="V1274" s="336">
        <v>0.16154910266056732</v>
      </c>
      <c r="W1274" s="647">
        <v>1.3902505154342937</v>
      </c>
      <c r="X1274" s="336">
        <v>0.26117455912469079</v>
      </c>
      <c r="Y1274" s="647">
        <v>1.694462448701413</v>
      </c>
      <c r="Z1274" s="336"/>
      <c r="AA1274" s="647"/>
      <c r="AB1274" s="336">
        <v>2.7576847826348192E-3</v>
      </c>
      <c r="AC1274" s="340">
        <v>16.444109043593304</v>
      </c>
      <c r="AD1274" s="813">
        <v>0</v>
      </c>
      <c r="AE1274" s="337" t="s">
        <v>2016</v>
      </c>
      <c r="AF1274" s="787" t="s">
        <v>1755</v>
      </c>
      <c r="AG1274" s="341" t="s">
        <v>1436</v>
      </c>
      <c r="AH1274" s="341" t="s">
        <v>1812</v>
      </c>
      <c r="AI1274" s="341">
        <v>1000</v>
      </c>
      <c r="AJ1274" s="341">
        <v>1000</v>
      </c>
      <c r="AK1274" s="341">
        <v>1000</v>
      </c>
      <c r="AL1274" s="336">
        <v>6.0000000000000001E-3</v>
      </c>
      <c r="AM1274" s="336">
        <v>0.2</v>
      </c>
      <c r="AN1274" s="647" t="s">
        <v>64</v>
      </c>
      <c r="AO1274" s="334" t="s">
        <v>1324</v>
      </c>
      <c r="AP1274" s="337" t="s">
        <v>1757</v>
      </c>
      <c r="AQ1274" s="343" t="s">
        <v>679</v>
      </c>
      <c r="AR1274" s="336">
        <v>0</v>
      </c>
      <c r="AS1274" s="336">
        <v>0</v>
      </c>
      <c r="AT1274" s="336" t="s">
        <v>1418</v>
      </c>
      <c r="AX1274" s="192"/>
      <c r="AY1274" s="178"/>
      <c r="AZ1274" s="178"/>
      <c r="BA1274" s="178"/>
      <c r="BB1274" s="794"/>
      <c r="BC1274" s="178"/>
      <c r="BD1274" s="178"/>
      <c r="BE1274" s="178"/>
      <c r="BF1274" s="178"/>
      <c r="BG1274" s="794"/>
      <c r="BH1274" s="180"/>
      <c r="BI1274" s="193"/>
      <c r="BJ1274" s="193"/>
      <c r="BK1274" s="193"/>
      <c r="BL1274" s="180"/>
      <c r="BM1274" s="180"/>
      <c r="BN1274" s="180"/>
      <c r="BO1274" s="180"/>
      <c r="BP1274" s="180"/>
      <c r="BQ1274" s="180"/>
      <c r="BR1274" s="180"/>
      <c r="BS1274" s="180"/>
      <c r="BT1274" s="181"/>
      <c r="BU1274" s="182"/>
      <c r="BV1274" s="183"/>
      <c r="BW1274" s="179"/>
    </row>
    <row r="1275" spans="2:75" customFormat="1" ht="18.75">
      <c r="B1275" s="330" t="s">
        <v>482</v>
      </c>
      <c r="C1275" s="331">
        <v>40905548000103</v>
      </c>
      <c r="D1275" s="332" t="s">
        <v>11</v>
      </c>
      <c r="E1275" s="332" t="s">
        <v>620</v>
      </c>
      <c r="F1275" s="332" t="s">
        <v>685</v>
      </c>
      <c r="G1275" s="333" t="s">
        <v>738</v>
      </c>
      <c r="H1275" s="333" t="s">
        <v>34</v>
      </c>
      <c r="I1275" s="333" t="s">
        <v>1319</v>
      </c>
      <c r="J1275" s="333" t="s">
        <v>608</v>
      </c>
      <c r="K1275" s="334" t="s">
        <v>48</v>
      </c>
      <c r="L1275" s="335" t="s">
        <v>1418</v>
      </c>
      <c r="M1275" s="335" t="s">
        <v>34</v>
      </c>
      <c r="N1275" s="334">
        <v>581259</v>
      </c>
      <c r="O1275" s="334" t="s">
        <v>1321</v>
      </c>
      <c r="P1275" s="338">
        <v>44282</v>
      </c>
      <c r="Q1275" s="339">
        <v>44.64461352</v>
      </c>
      <c r="R1275" s="339">
        <v>35.369197015000012</v>
      </c>
      <c r="S1275" s="334">
        <v>181</v>
      </c>
      <c r="T1275" s="336">
        <v>0.13313756986439151</v>
      </c>
      <c r="U1275" s="647">
        <v>1.302090019049752</v>
      </c>
      <c r="V1275" s="336">
        <v>0.16043250636343998</v>
      </c>
      <c r="W1275" s="647">
        <v>1.3806413715142871</v>
      </c>
      <c r="X1275" s="336"/>
      <c r="Y1275" s="647"/>
      <c r="Z1275" s="336"/>
      <c r="AA1275" s="647"/>
      <c r="AB1275" s="336">
        <v>4.2468227297087265E-3</v>
      </c>
      <c r="AC1275" s="340">
        <v>10.415097542677785</v>
      </c>
      <c r="AD1275" s="813">
        <v>0</v>
      </c>
      <c r="AE1275" s="337" t="s">
        <v>1896</v>
      </c>
      <c r="AF1275" s="787" t="s">
        <v>1755</v>
      </c>
      <c r="AG1275" s="341" t="s">
        <v>1436</v>
      </c>
      <c r="AH1275" s="341" t="s">
        <v>1737</v>
      </c>
      <c r="AI1275" s="341">
        <v>1000</v>
      </c>
      <c r="AJ1275" s="341">
        <v>100</v>
      </c>
      <c r="AK1275" s="341">
        <v>1000</v>
      </c>
      <c r="AL1275" s="336">
        <v>0.01</v>
      </c>
      <c r="AM1275" s="336">
        <v>0.15</v>
      </c>
      <c r="AN1275" s="647" t="s">
        <v>34</v>
      </c>
      <c r="AO1275" s="334" t="s">
        <v>1324</v>
      </c>
      <c r="AP1275" s="337" t="s">
        <v>1757</v>
      </c>
      <c r="AQ1275" s="343" t="s">
        <v>671</v>
      </c>
      <c r="AR1275" s="336">
        <v>2.13333333333333E-3</v>
      </c>
      <c r="AS1275" s="336">
        <v>2.13333333333333E-3</v>
      </c>
      <c r="AT1275" s="336" t="s">
        <v>1418</v>
      </c>
      <c r="AX1275" s="192"/>
      <c r="AY1275" s="178"/>
      <c r="AZ1275" s="178"/>
      <c r="BA1275" s="178"/>
      <c r="BB1275" s="794"/>
      <c r="BC1275" s="178"/>
      <c r="BD1275" s="178"/>
      <c r="BE1275" s="178"/>
      <c r="BF1275" s="178"/>
      <c r="BG1275" s="794"/>
      <c r="BH1275" s="180"/>
      <c r="BI1275" s="193"/>
      <c r="BJ1275" s="193"/>
      <c r="BK1275" s="193"/>
      <c r="BL1275" s="180"/>
      <c r="BM1275" s="180"/>
      <c r="BN1275" s="180"/>
      <c r="BO1275" s="180"/>
      <c r="BP1275" s="180"/>
      <c r="BQ1275" s="180"/>
      <c r="BR1275" s="180"/>
      <c r="BS1275" s="180"/>
      <c r="BT1275" s="181"/>
      <c r="BU1275" s="182"/>
      <c r="BV1275" s="183"/>
      <c r="BW1275" s="179"/>
    </row>
    <row r="1276" spans="2:75" customFormat="1" ht="18.75">
      <c r="B1276" s="330" t="s">
        <v>1599</v>
      </c>
      <c r="C1276" s="331">
        <v>36440431000116</v>
      </c>
      <c r="D1276" s="332" t="s">
        <v>11</v>
      </c>
      <c r="E1276" s="332" t="s">
        <v>620</v>
      </c>
      <c r="F1276" s="332" t="s">
        <v>685</v>
      </c>
      <c r="G1276" s="333" t="s">
        <v>738</v>
      </c>
      <c r="H1276" s="333" t="s">
        <v>34</v>
      </c>
      <c r="I1276" s="333" t="s">
        <v>1319</v>
      </c>
      <c r="J1276" s="333" t="s">
        <v>608</v>
      </c>
      <c r="K1276" s="334" t="s">
        <v>48</v>
      </c>
      <c r="L1276" s="335" t="s">
        <v>1418</v>
      </c>
      <c r="M1276" s="335" t="s">
        <v>1418</v>
      </c>
      <c r="N1276" s="334">
        <v>536547</v>
      </c>
      <c r="O1276" s="334" t="s">
        <v>1321</v>
      </c>
      <c r="P1276" s="338">
        <v>43960</v>
      </c>
      <c r="Q1276" s="339">
        <v>66.531423630000006</v>
      </c>
      <c r="R1276" s="339">
        <v>68.072602211142851</v>
      </c>
      <c r="S1276" s="334">
        <v>181</v>
      </c>
      <c r="T1276" s="336">
        <v>0.13447529835393146</v>
      </c>
      <c r="U1276" s="647">
        <v>1.3151730497540275</v>
      </c>
      <c r="V1276" s="336">
        <v>0.16691885641344917</v>
      </c>
      <c r="W1276" s="647">
        <v>1.4364612513638189</v>
      </c>
      <c r="X1276" s="336">
        <v>0.24802999911537049</v>
      </c>
      <c r="Y1276" s="647">
        <v>1.6091824604240637</v>
      </c>
      <c r="Z1276" s="336"/>
      <c r="AA1276" s="647"/>
      <c r="AB1276" s="336">
        <v>1.6166636067973607E-2</v>
      </c>
      <c r="AC1276" s="340">
        <v>3.1371661249218583</v>
      </c>
      <c r="AD1276" s="813">
        <v>0</v>
      </c>
      <c r="AE1276" s="337" t="s">
        <v>1999</v>
      </c>
      <c r="AF1276" s="787" t="s">
        <v>1755</v>
      </c>
      <c r="AG1276" s="341" t="s">
        <v>1436</v>
      </c>
      <c r="AH1276" s="341" t="s">
        <v>1737</v>
      </c>
      <c r="AI1276" s="341">
        <v>100000</v>
      </c>
      <c r="AJ1276" s="341">
        <v>50000</v>
      </c>
      <c r="AK1276" s="341">
        <v>50000</v>
      </c>
      <c r="AL1276" s="336">
        <v>0.02</v>
      </c>
      <c r="AM1276" s="336">
        <v>0.2</v>
      </c>
      <c r="AN1276" s="647" t="s">
        <v>34</v>
      </c>
      <c r="AO1276" s="334" t="s">
        <v>1324</v>
      </c>
      <c r="AP1276" s="337" t="s">
        <v>1757</v>
      </c>
      <c r="AQ1276" s="343" t="s">
        <v>668</v>
      </c>
      <c r="AR1276" s="336">
        <v>4.0000000000000001E-3</v>
      </c>
      <c r="AS1276" s="336">
        <v>4.0000000000000001E-3</v>
      </c>
      <c r="AT1276" s="336" t="s">
        <v>1418</v>
      </c>
      <c r="AX1276" s="192"/>
      <c r="AY1276" s="178"/>
      <c r="AZ1276" s="178"/>
      <c r="BA1276" s="178"/>
      <c r="BB1276" s="794"/>
      <c r="BC1276" s="178"/>
      <c r="BD1276" s="178"/>
      <c r="BE1276" s="178"/>
      <c r="BF1276" s="178"/>
      <c r="BG1276" s="794"/>
      <c r="BH1276" s="180"/>
      <c r="BI1276" s="193"/>
      <c r="BJ1276" s="193"/>
      <c r="BK1276" s="193"/>
      <c r="BL1276" s="180"/>
      <c r="BM1276" s="180"/>
      <c r="BN1276" s="180"/>
      <c r="BO1276" s="180"/>
      <c r="BP1276" s="180"/>
      <c r="BQ1276" s="180"/>
      <c r="BR1276" s="180"/>
      <c r="BS1276" s="180"/>
      <c r="BT1276" s="181"/>
      <c r="BU1276" s="182"/>
      <c r="BV1276" s="183"/>
      <c r="BW1276" s="179"/>
    </row>
    <row r="1277" spans="2:75" customFormat="1" ht="18.75">
      <c r="B1277" s="330" t="s">
        <v>299</v>
      </c>
      <c r="C1277" s="331">
        <v>15585932000110</v>
      </c>
      <c r="D1277" s="332" t="s">
        <v>11</v>
      </c>
      <c r="E1277" s="332" t="s">
        <v>620</v>
      </c>
      <c r="F1277" s="332" t="s">
        <v>685</v>
      </c>
      <c r="G1277" s="333" t="s">
        <v>738</v>
      </c>
      <c r="H1277" s="333" t="s">
        <v>34</v>
      </c>
      <c r="I1277" s="333" t="s">
        <v>1319</v>
      </c>
      <c r="J1277" s="333" t="s">
        <v>608</v>
      </c>
      <c r="K1277" s="334" t="s">
        <v>48</v>
      </c>
      <c r="L1277" s="335" t="s">
        <v>1418</v>
      </c>
      <c r="M1277" s="335" t="s">
        <v>34</v>
      </c>
      <c r="N1277" s="334">
        <v>308560</v>
      </c>
      <c r="O1277" s="334" t="s">
        <v>1321</v>
      </c>
      <c r="P1277" s="338">
        <v>41094</v>
      </c>
      <c r="Q1277" s="339">
        <v>141.69135600000001</v>
      </c>
      <c r="R1277" s="339">
        <v>90.480450475999987</v>
      </c>
      <c r="S1277" s="334">
        <v>181</v>
      </c>
      <c r="T1277" s="336">
        <v>0.13914006719047967</v>
      </c>
      <c r="U1277" s="647">
        <v>1.3607946496482604</v>
      </c>
      <c r="V1277" s="336">
        <v>0.15972032661031377</v>
      </c>
      <c r="W1277" s="647">
        <v>1.3745125335785795</v>
      </c>
      <c r="X1277" s="336">
        <v>0.24591034995503858</v>
      </c>
      <c r="Y1277" s="647">
        <v>1.595430485811218</v>
      </c>
      <c r="Z1277" s="336">
        <v>0.30794268005732928</v>
      </c>
      <c r="AA1277" s="647">
        <v>1.6137292376489187</v>
      </c>
      <c r="AB1277" s="336">
        <v>2.2475049016795708E-3</v>
      </c>
      <c r="AC1277" s="340">
        <v>19.363202808024774</v>
      </c>
      <c r="AD1277" s="813">
        <v>0</v>
      </c>
      <c r="AE1277" s="337" t="s">
        <v>1874</v>
      </c>
      <c r="AF1277" s="787" t="s">
        <v>1755</v>
      </c>
      <c r="AG1277" s="341" t="s">
        <v>1436</v>
      </c>
      <c r="AH1277" s="341" t="s">
        <v>1737</v>
      </c>
      <c r="AI1277" s="341">
        <v>100</v>
      </c>
      <c r="AJ1277" s="341">
        <v>100</v>
      </c>
      <c r="AK1277" s="341">
        <v>100</v>
      </c>
      <c r="AL1277" s="336">
        <v>1.2E-2</v>
      </c>
      <c r="AM1277" s="336">
        <v>0.2</v>
      </c>
      <c r="AN1277" s="647" t="s">
        <v>2152</v>
      </c>
      <c r="AO1277" s="334" t="s">
        <v>1324</v>
      </c>
      <c r="AP1277" s="337" t="s">
        <v>1757</v>
      </c>
      <c r="AQ1277" s="343" t="s">
        <v>671</v>
      </c>
      <c r="AR1277" s="336">
        <v>4.0000000000000001E-3</v>
      </c>
      <c r="AS1277" s="336">
        <v>4.0000000000000001E-3</v>
      </c>
      <c r="AT1277" s="336" t="s">
        <v>1418</v>
      </c>
      <c r="AX1277" s="192"/>
      <c r="AY1277" s="178"/>
      <c r="AZ1277" s="178"/>
      <c r="BA1277" s="178"/>
      <c r="BB1277" s="794"/>
      <c r="BC1277" s="178"/>
      <c r="BD1277" s="178"/>
      <c r="BE1277" s="178"/>
      <c r="BF1277" s="178"/>
      <c r="BG1277" s="794"/>
      <c r="BH1277" s="180"/>
      <c r="BI1277" s="193"/>
      <c r="BJ1277" s="193"/>
      <c r="BK1277" s="193"/>
      <c r="BL1277" s="180"/>
      <c r="BM1277" s="180"/>
      <c r="BN1277" s="180"/>
      <c r="BO1277" s="180"/>
      <c r="BP1277" s="180"/>
      <c r="BQ1277" s="180"/>
      <c r="BR1277" s="180"/>
      <c r="BS1277" s="180"/>
      <c r="BT1277" s="181"/>
      <c r="BU1277" s="182"/>
      <c r="BV1277" s="183"/>
      <c r="BW1277" s="179"/>
    </row>
    <row r="1278" spans="2:75" customFormat="1" ht="18.75">
      <c r="B1278" s="330" t="s">
        <v>1160</v>
      </c>
      <c r="C1278" s="331">
        <v>40265199000102</v>
      </c>
      <c r="D1278" s="332" t="s">
        <v>11</v>
      </c>
      <c r="E1278" s="332" t="s">
        <v>620</v>
      </c>
      <c r="F1278" s="332" t="s">
        <v>685</v>
      </c>
      <c r="G1278" s="333" t="s">
        <v>738</v>
      </c>
      <c r="H1278" s="333" t="s">
        <v>34</v>
      </c>
      <c r="I1278" s="333" t="s">
        <v>1319</v>
      </c>
      <c r="J1278" s="333" t="s">
        <v>608</v>
      </c>
      <c r="K1278" s="334" t="s">
        <v>48</v>
      </c>
      <c r="L1278" s="335" t="s">
        <v>1418</v>
      </c>
      <c r="M1278" s="335" t="s">
        <v>34</v>
      </c>
      <c r="N1278" s="334">
        <v>573825</v>
      </c>
      <c r="O1278" s="334" t="s">
        <v>1321</v>
      </c>
      <c r="P1278" s="338">
        <v>44225</v>
      </c>
      <c r="Q1278" s="339">
        <v>92.746143040000007</v>
      </c>
      <c r="R1278" s="339">
        <v>73.794733435159984</v>
      </c>
      <c r="S1278" s="334">
        <v>181</v>
      </c>
      <c r="T1278" s="336">
        <v>0.14428193923964172</v>
      </c>
      <c r="U1278" s="647">
        <v>1.411082335395148</v>
      </c>
      <c r="V1278" s="336">
        <v>0.17161931569935907</v>
      </c>
      <c r="W1278" s="647">
        <v>1.4769122092298277</v>
      </c>
      <c r="X1278" s="336"/>
      <c r="Y1278" s="647"/>
      <c r="Z1278" s="336"/>
      <c r="AA1278" s="647"/>
      <c r="AB1278" s="336">
        <v>3.6019735605753965E-2</v>
      </c>
      <c r="AC1278" s="340">
        <v>1.5385421736256135</v>
      </c>
      <c r="AD1278" s="813">
        <v>36498197000188</v>
      </c>
      <c r="AE1278" s="337" t="s">
        <v>2014</v>
      </c>
      <c r="AF1278" s="787" t="s">
        <v>1755</v>
      </c>
      <c r="AG1278" s="341" t="s">
        <v>1436</v>
      </c>
      <c r="AH1278" s="341" t="s">
        <v>1737</v>
      </c>
      <c r="AI1278" s="341">
        <v>5000</v>
      </c>
      <c r="AJ1278" s="341">
        <v>1000</v>
      </c>
      <c r="AK1278" s="341">
        <v>1000</v>
      </c>
      <c r="AL1278" s="336">
        <v>1.18E-2</v>
      </c>
      <c r="AM1278" s="336">
        <v>0.1</v>
      </c>
      <c r="AN1278" s="647" t="s">
        <v>34</v>
      </c>
      <c r="AO1278" s="334" t="s">
        <v>1324</v>
      </c>
      <c r="AP1278" s="337" t="s">
        <v>1757</v>
      </c>
      <c r="AQ1278" s="343" t="s">
        <v>686</v>
      </c>
      <c r="AR1278" s="336">
        <v>5.5066666666666701E-3</v>
      </c>
      <c r="AS1278" s="336">
        <v>5.5066666666666701E-3</v>
      </c>
      <c r="AT1278" s="336" t="s">
        <v>1418</v>
      </c>
      <c r="AX1278" s="192"/>
      <c r="AY1278" s="178"/>
      <c r="AZ1278" s="178"/>
      <c r="BA1278" s="178"/>
      <c r="BB1278" s="794"/>
      <c r="BC1278" s="178"/>
      <c r="BD1278" s="178"/>
      <c r="BE1278" s="178"/>
      <c r="BF1278" s="178"/>
      <c r="BG1278" s="794"/>
      <c r="BH1278" s="180"/>
      <c r="BI1278" s="193"/>
      <c r="BJ1278" s="193"/>
      <c r="BK1278" s="193"/>
      <c r="BL1278" s="180"/>
      <c r="BM1278" s="180"/>
      <c r="BN1278" s="180"/>
      <c r="BO1278" s="180"/>
      <c r="BP1278" s="180"/>
      <c r="BQ1278" s="180"/>
      <c r="BR1278" s="180"/>
      <c r="BS1278" s="180"/>
      <c r="BT1278" s="181"/>
      <c r="BU1278" s="182"/>
      <c r="BV1278" s="183"/>
      <c r="BW1278" s="179"/>
    </row>
    <row r="1279" spans="2:75" customFormat="1" ht="18.75">
      <c r="B1279" s="330" t="s">
        <v>1242</v>
      </c>
      <c r="C1279" s="331">
        <v>17313316000136</v>
      </c>
      <c r="D1279" s="332" t="s">
        <v>11</v>
      </c>
      <c r="E1279" s="332" t="s">
        <v>620</v>
      </c>
      <c r="F1279" s="332" t="s">
        <v>685</v>
      </c>
      <c r="G1279" s="333" t="s">
        <v>738</v>
      </c>
      <c r="H1279" s="333" t="s">
        <v>34</v>
      </c>
      <c r="I1279" s="333" t="s">
        <v>1319</v>
      </c>
      <c r="J1279" s="333" t="s">
        <v>608</v>
      </c>
      <c r="K1279" s="334" t="s">
        <v>48</v>
      </c>
      <c r="L1279" s="335" t="s">
        <v>1418</v>
      </c>
      <c r="M1279" s="335" t="s">
        <v>34</v>
      </c>
      <c r="N1279" s="334">
        <v>333468</v>
      </c>
      <c r="O1279" s="334" t="s">
        <v>1321</v>
      </c>
      <c r="P1279" s="338">
        <v>41361</v>
      </c>
      <c r="Q1279" s="339">
        <v>686.40198899999996</v>
      </c>
      <c r="R1279" s="339">
        <v>307.10438138306483</v>
      </c>
      <c r="S1279" s="334">
        <v>181</v>
      </c>
      <c r="T1279" s="336">
        <v>0.12970578617609241</v>
      </c>
      <c r="U1279" s="647">
        <v>1.2685270563742019</v>
      </c>
      <c r="V1279" s="336">
        <v>0.15089989538817372</v>
      </c>
      <c r="W1279" s="647">
        <v>1.2986061444313861</v>
      </c>
      <c r="X1279" s="336">
        <v>0.23559866303991472</v>
      </c>
      <c r="Y1279" s="647">
        <v>1.5285297650097667</v>
      </c>
      <c r="Z1279" s="336">
        <v>0.30841246054200511</v>
      </c>
      <c r="AA1279" s="647">
        <v>1.6161910545794498</v>
      </c>
      <c r="AB1279" s="336">
        <v>3.5138479456238944E-3</v>
      </c>
      <c r="AC1279" s="340">
        <v>9.8747761821408151</v>
      </c>
      <c r="AD1279" s="813">
        <v>0</v>
      </c>
      <c r="AE1279" s="337" t="s">
        <v>1827</v>
      </c>
      <c r="AF1279" s="787" t="s">
        <v>1755</v>
      </c>
      <c r="AG1279" s="341" t="s">
        <v>1436</v>
      </c>
      <c r="AH1279" s="341" t="s">
        <v>1812</v>
      </c>
      <c r="AI1279" s="341">
        <v>0</v>
      </c>
      <c r="AJ1279" s="341">
        <v>0</v>
      </c>
      <c r="AK1279" s="341">
        <v>0</v>
      </c>
      <c r="AL1279" s="336">
        <v>0</v>
      </c>
      <c r="AM1279" s="336">
        <v>0.2</v>
      </c>
      <c r="AN1279" s="647" t="s">
        <v>64</v>
      </c>
      <c r="AO1279" s="334" t="s">
        <v>1324</v>
      </c>
      <c r="AP1279" s="337" t="s">
        <v>1757</v>
      </c>
      <c r="AQ1279" s="343" t="s">
        <v>668</v>
      </c>
      <c r="AR1279" s="336">
        <v>3.0666666666666698E-3</v>
      </c>
      <c r="AS1279" s="336">
        <v>3.0666666666666698E-3</v>
      </c>
      <c r="AT1279" s="336" t="s">
        <v>1418</v>
      </c>
      <c r="AX1279" s="192"/>
      <c r="AY1279" s="178"/>
      <c r="AZ1279" s="178"/>
      <c r="BA1279" s="178"/>
      <c r="BB1279" s="794"/>
      <c r="BC1279" s="178"/>
      <c r="BD1279" s="178"/>
      <c r="BE1279" s="178"/>
      <c r="BF1279" s="178"/>
      <c r="BG1279" s="794"/>
      <c r="BH1279" s="180"/>
      <c r="BI1279" s="193"/>
      <c r="BJ1279" s="193"/>
      <c r="BK1279" s="193"/>
      <c r="BL1279" s="180"/>
      <c r="BM1279" s="180"/>
      <c r="BN1279" s="180"/>
      <c r="BO1279" s="180"/>
      <c r="BP1279" s="180"/>
      <c r="BQ1279" s="180"/>
      <c r="BR1279" s="180"/>
      <c r="BS1279" s="180"/>
      <c r="BT1279" s="181"/>
      <c r="BU1279" s="182"/>
      <c r="BV1279" s="183"/>
      <c r="BW1279" s="179"/>
    </row>
    <row r="1280" spans="2:75" customFormat="1" ht="18.75">
      <c r="B1280" s="330" t="s">
        <v>1674</v>
      </c>
      <c r="C1280" s="331">
        <v>36400100000152</v>
      </c>
      <c r="D1280" s="332" t="s">
        <v>13</v>
      </c>
      <c r="E1280" s="332" t="s">
        <v>615</v>
      </c>
      <c r="F1280" s="332" t="s">
        <v>619</v>
      </c>
      <c r="G1280" s="333" t="s">
        <v>34</v>
      </c>
      <c r="H1280" s="333" t="s">
        <v>1338</v>
      </c>
      <c r="I1280" s="333" t="s">
        <v>34</v>
      </c>
      <c r="J1280" s="333" t="s">
        <v>611</v>
      </c>
      <c r="K1280" s="334" t="s">
        <v>48</v>
      </c>
      <c r="L1280" s="335" t="s">
        <v>1418</v>
      </c>
      <c r="M1280" s="335" t="s">
        <v>1418</v>
      </c>
      <c r="N1280" s="334">
        <v>541893</v>
      </c>
      <c r="O1280" s="334" t="s">
        <v>1321</v>
      </c>
      <c r="P1280" s="338">
        <v>44013</v>
      </c>
      <c r="Q1280" s="339">
        <v>258.29628510999999</v>
      </c>
      <c r="R1280" s="339">
        <v>220.95997940626535</v>
      </c>
      <c r="S1280" s="334">
        <v>181</v>
      </c>
      <c r="T1280" s="336">
        <v>0.48649669266957885</v>
      </c>
      <c r="U1280" s="647">
        <v>4.7579544111477494</v>
      </c>
      <c r="V1280" s="336">
        <v>0.52438904629306449</v>
      </c>
      <c r="W1280" s="647">
        <v>4.5127588447755631</v>
      </c>
      <c r="X1280" s="336">
        <v>0.81124985550387474</v>
      </c>
      <c r="Y1280" s="647">
        <v>5.2632707460969881</v>
      </c>
      <c r="Z1280" s="336"/>
      <c r="AA1280" s="647"/>
      <c r="AB1280" s="336">
        <v>0.20556379046336362</v>
      </c>
      <c r="AC1280" s="340">
        <v>1.9856980258337413</v>
      </c>
      <c r="AD1280" s="813">
        <v>36181763000123</v>
      </c>
      <c r="AE1280" s="337" t="s">
        <v>1824</v>
      </c>
      <c r="AF1280" s="787" t="s">
        <v>1825</v>
      </c>
      <c r="AG1280" s="341" t="s">
        <v>1440</v>
      </c>
      <c r="AH1280" s="341" t="s">
        <v>1812</v>
      </c>
      <c r="AI1280" s="341">
        <v>0</v>
      </c>
      <c r="AJ1280" s="341">
        <v>0</v>
      </c>
      <c r="AK1280" s="341">
        <v>0</v>
      </c>
      <c r="AL1280" s="336">
        <v>0</v>
      </c>
      <c r="AM1280" s="336">
        <v>0</v>
      </c>
      <c r="AN1280" s="647" t="s">
        <v>64</v>
      </c>
      <c r="AO1280" s="334" t="s">
        <v>1324</v>
      </c>
      <c r="AP1280" s="337" t="s">
        <v>1757</v>
      </c>
      <c r="AQ1280" s="343" t="s">
        <v>679</v>
      </c>
      <c r="AR1280" s="336">
        <v>0</v>
      </c>
      <c r="AS1280" s="336">
        <v>0</v>
      </c>
      <c r="AT1280" s="336" t="s">
        <v>1418</v>
      </c>
      <c r="AX1280" s="192"/>
      <c r="AY1280" s="178"/>
      <c r="AZ1280" s="178"/>
      <c r="BA1280" s="178"/>
      <c r="BB1280" s="794"/>
      <c r="BC1280" s="178"/>
      <c r="BD1280" s="178"/>
      <c r="BE1280" s="178"/>
      <c r="BF1280" s="178"/>
      <c r="BG1280" s="794"/>
      <c r="BH1280" s="180"/>
      <c r="BI1280" s="193"/>
      <c r="BJ1280" s="193"/>
      <c r="BK1280" s="193"/>
      <c r="BL1280" s="180"/>
      <c r="BM1280" s="180"/>
      <c r="BN1280" s="180"/>
      <c r="BO1280" s="180"/>
      <c r="BP1280" s="180"/>
      <c r="BQ1280" s="180"/>
      <c r="BR1280" s="180"/>
      <c r="BS1280" s="180"/>
      <c r="BT1280" s="181"/>
      <c r="BU1280" s="182"/>
      <c r="BV1280" s="183"/>
      <c r="BW1280" s="179"/>
    </row>
    <row r="1281" spans="2:75" customFormat="1" ht="18.75">
      <c r="B1281" s="330" t="s">
        <v>1504</v>
      </c>
      <c r="C1281" s="331">
        <v>45124029000113</v>
      </c>
      <c r="D1281" s="332" t="s">
        <v>14</v>
      </c>
      <c r="E1281" s="332" t="s">
        <v>607</v>
      </c>
      <c r="F1281" s="332" t="s">
        <v>1418</v>
      </c>
      <c r="G1281" s="333" t="s">
        <v>1418</v>
      </c>
      <c r="H1281" s="333" t="s">
        <v>34</v>
      </c>
      <c r="I1281" s="333" t="s">
        <v>34</v>
      </c>
      <c r="J1281" s="333" t="s">
        <v>608</v>
      </c>
      <c r="K1281" s="334" t="s">
        <v>48</v>
      </c>
      <c r="L1281" s="335" t="s">
        <v>1418</v>
      </c>
      <c r="M1281" s="335" t="s">
        <v>1418</v>
      </c>
      <c r="N1281" s="334">
        <v>655521</v>
      </c>
      <c r="O1281" s="334" t="s">
        <v>1324</v>
      </c>
      <c r="P1281" s="338">
        <v>44699</v>
      </c>
      <c r="Q1281" s="339">
        <v>896.23646181000004</v>
      </c>
      <c r="R1281" s="339">
        <v>136030703.71441522</v>
      </c>
      <c r="S1281" s="334">
        <v>182</v>
      </c>
      <c r="T1281" s="336"/>
      <c r="U1281" s="647"/>
      <c r="V1281" s="336"/>
      <c r="W1281" s="647"/>
      <c r="X1281" s="336"/>
      <c r="Y1281" s="647"/>
      <c r="Z1281" s="336"/>
      <c r="AA1281" s="647"/>
      <c r="AB1281" s="336">
        <v>0.20335054532733612</v>
      </c>
      <c r="AC1281" s="340"/>
      <c r="AD1281" s="813">
        <v>11188572000162</v>
      </c>
      <c r="AE1281" s="337" t="s">
        <v>2083</v>
      </c>
      <c r="AF1281" s="787" t="s">
        <v>1755</v>
      </c>
      <c r="AG1281" s="341" t="s">
        <v>1436</v>
      </c>
      <c r="AH1281" s="341" t="s">
        <v>1737</v>
      </c>
      <c r="AI1281" s="341">
        <v>500000</v>
      </c>
      <c r="AJ1281" s="341">
        <v>50000</v>
      </c>
      <c r="AK1281" s="341">
        <v>50000</v>
      </c>
      <c r="AL1281" s="336">
        <v>1.3500000000000002E-2</v>
      </c>
      <c r="AM1281" s="336">
        <v>0.2</v>
      </c>
      <c r="AN1281" s="647" t="s">
        <v>2152</v>
      </c>
      <c r="AO1281" s="334" t="s">
        <v>1324</v>
      </c>
      <c r="AP1281" s="337" t="s">
        <v>1739</v>
      </c>
      <c r="AQ1281" s="343" t="s">
        <v>659</v>
      </c>
      <c r="AR1281" s="336">
        <v>0</v>
      </c>
      <c r="AS1281" s="336">
        <v>0</v>
      </c>
      <c r="AT1281" s="336" t="s">
        <v>1418</v>
      </c>
      <c r="AX1281" s="192"/>
      <c r="AY1281" s="178"/>
      <c r="AZ1281" s="178"/>
      <c r="BA1281" s="178"/>
      <c r="BB1281" s="794"/>
      <c r="BC1281" s="178"/>
      <c r="BD1281" s="178"/>
      <c r="BE1281" s="178"/>
      <c r="BF1281" s="178"/>
      <c r="BG1281" s="794"/>
      <c r="BH1281" s="180"/>
      <c r="BI1281" s="193"/>
      <c r="BJ1281" s="193"/>
      <c r="BK1281" s="193"/>
      <c r="BL1281" s="180"/>
      <c r="BM1281" s="180"/>
      <c r="BN1281" s="180"/>
      <c r="BO1281" s="180"/>
      <c r="BP1281" s="180"/>
      <c r="BQ1281" s="180"/>
      <c r="BR1281" s="180"/>
      <c r="BS1281" s="180"/>
      <c r="BT1281" s="181"/>
      <c r="BU1281" s="182"/>
      <c r="BV1281" s="183"/>
      <c r="BW1281" s="179"/>
    </row>
    <row r="1282" spans="2:75" customFormat="1" ht="18.75">
      <c r="B1282" s="330" t="s">
        <v>123</v>
      </c>
      <c r="C1282" s="331">
        <v>39974143000130</v>
      </c>
      <c r="D1282" s="332" t="s">
        <v>14</v>
      </c>
      <c r="E1282" s="332" t="s">
        <v>607</v>
      </c>
      <c r="F1282" s="332" t="s">
        <v>1418</v>
      </c>
      <c r="G1282" s="333" t="s">
        <v>1418</v>
      </c>
      <c r="H1282" s="333" t="s">
        <v>34</v>
      </c>
      <c r="I1282" s="333" t="s">
        <v>34</v>
      </c>
      <c r="J1282" s="333" t="s">
        <v>608</v>
      </c>
      <c r="K1282" s="334" t="s">
        <v>48</v>
      </c>
      <c r="L1282" s="335" t="s">
        <v>1418</v>
      </c>
      <c r="M1282" s="335" t="s">
        <v>1415</v>
      </c>
      <c r="N1282" s="334">
        <v>582670</v>
      </c>
      <c r="O1282" s="334" t="s">
        <v>1321</v>
      </c>
      <c r="P1282" s="338">
        <v>44231</v>
      </c>
      <c r="Q1282" s="339">
        <v>22.646151509999999</v>
      </c>
      <c r="R1282" s="339">
        <v>18.296534771767064</v>
      </c>
      <c r="S1282" s="334">
        <v>182</v>
      </c>
      <c r="T1282" s="336">
        <v>-5.6665502290935366E-2</v>
      </c>
      <c r="U1282" s="647">
        <v>-0.55419056418575718</v>
      </c>
      <c r="V1282" s="336">
        <v>0.16637426560765789</v>
      </c>
      <c r="W1282" s="647">
        <v>1.4317746413116237</v>
      </c>
      <c r="X1282" s="336"/>
      <c r="Y1282" s="647"/>
      <c r="Z1282" s="336"/>
      <c r="AA1282" s="647"/>
      <c r="AB1282" s="336">
        <v>0.48463493356797233</v>
      </c>
      <c r="AC1282" s="340">
        <v>0.10352706490061236</v>
      </c>
      <c r="AD1282" s="813">
        <v>0</v>
      </c>
      <c r="AE1282" s="337" t="s">
        <v>2015</v>
      </c>
      <c r="AF1282" s="787" t="s">
        <v>1736</v>
      </c>
      <c r="AG1282" s="341" t="s">
        <v>1437</v>
      </c>
      <c r="AH1282" s="341" t="s">
        <v>1812</v>
      </c>
      <c r="AI1282" s="341">
        <v>5000</v>
      </c>
      <c r="AJ1282" s="341">
        <v>0</v>
      </c>
      <c r="AK1282" s="341">
        <v>1000</v>
      </c>
      <c r="AL1282" s="336">
        <v>5.0000000000000001E-3</v>
      </c>
      <c r="AM1282" s="336">
        <v>0.25</v>
      </c>
      <c r="AN1282" s="647" t="s">
        <v>34</v>
      </c>
      <c r="AO1282" s="334" t="s">
        <v>1324</v>
      </c>
      <c r="AP1282" s="337" t="s">
        <v>1739</v>
      </c>
      <c r="AQ1282" s="343" t="s">
        <v>659</v>
      </c>
      <c r="AR1282" s="336">
        <v>0</v>
      </c>
      <c r="AS1282" s="336">
        <v>0</v>
      </c>
      <c r="AT1282" s="336" t="s">
        <v>1418</v>
      </c>
      <c r="AX1282" s="192"/>
      <c r="AY1282" s="178"/>
      <c r="AZ1282" s="178"/>
      <c r="BA1282" s="178"/>
      <c r="BB1282" s="794"/>
      <c r="BC1282" s="178"/>
      <c r="BD1282" s="178"/>
      <c r="BE1282" s="178"/>
      <c r="BF1282" s="178"/>
      <c r="BG1282" s="794"/>
      <c r="BH1282" s="180"/>
      <c r="BI1282" s="193"/>
      <c r="BJ1282" s="193"/>
      <c r="BK1282" s="193"/>
      <c r="BL1282" s="180"/>
      <c r="BM1282" s="180"/>
      <c r="BN1282" s="180"/>
      <c r="BO1282" s="180"/>
      <c r="BP1282" s="180"/>
      <c r="BQ1282" s="180"/>
      <c r="BR1282" s="180"/>
      <c r="BS1282" s="180"/>
      <c r="BT1282" s="181"/>
      <c r="BU1282" s="182"/>
      <c r="BV1282" s="183"/>
      <c r="BW1282" s="179"/>
    </row>
    <row r="1283" spans="2:75" customFormat="1" ht="18.75">
      <c r="B1283" s="330" t="s">
        <v>750</v>
      </c>
      <c r="C1283" s="331">
        <v>32238591000126</v>
      </c>
      <c r="D1283" s="332" t="s">
        <v>11</v>
      </c>
      <c r="E1283" s="332" t="s">
        <v>620</v>
      </c>
      <c r="F1283" s="332" t="s">
        <v>685</v>
      </c>
      <c r="G1283" s="333" t="s">
        <v>738</v>
      </c>
      <c r="H1283" s="333" t="s">
        <v>34</v>
      </c>
      <c r="I1283" s="333" t="s">
        <v>1319</v>
      </c>
      <c r="J1283" s="333" t="s">
        <v>608</v>
      </c>
      <c r="K1283" s="334" t="s">
        <v>48</v>
      </c>
      <c r="L1283" s="335" t="s">
        <v>1418</v>
      </c>
      <c r="M1283" s="335" t="s">
        <v>34</v>
      </c>
      <c r="N1283" s="334">
        <v>491391</v>
      </c>
      <c r="O1283" s="334" t="s">
        <v>1321</v>
      </c>
      <c r="P1283" s="338">
        <v>43559</v>
      </c>
      <c r="Q1283" s="339">
        <v>39.995418039999997</v>
      </c>
      <c r="R1283" s="339">
        <v>53.584661296414339</v>
      </c>
      <c r="S1283" s="334">
        <v>182</v>
      </c>
      <c r="T1283" s="336">
        <v>9.9289748947263501E-2</v>
      </c>
      <c r="U1283" s="647">
        <v>0.97105716462957092</v>
      </c>
      <c r="V1283" s="336">
        <v>0.11344948841740288</v>
      </c>
      <c r="W1283" s="647">
        <v>0.97631746107216288</v>
      </c>
      <c r="X1283" s="336">
        <v>0.17980844765324955</v>
      </c>
      <c r="Y1283" s="647">
        <v>1.1665709842828316</v>
      </c>
      <c r="Z1283" s="336">
        <v>0.25621353625592769</v>
      </c>
      <c r="AA1283" s="647">
        <v>1.3426501141726721</v>
      </c>
      <c r="AB1283" s="336">
        <v>4.1164429244633155E-3</v>
      </c>
      <c r="AC1283" s="340">
        <v>-0.66852499115322195</v>
      </c>
      <c r="AD1283" s="813">
        <v>30910036000173</v>
      </c>
      <c r="AE1283" s="337" t="s">
        <v>1813</v>
      </c>
      <c r="AF1283" s="787" t="s">
        <v>1755</v>
      </c>
      <c r="AG1283" s="341" t="s">
        <v>1436</v>
      </c>
      <c r="AH1283" s="341" t="s">
        <v>1737</v>
      </c>
      <c r="AI1283" s="341">
        <v>25000</v>
      </c>
      <c r="AJ1283" s="341">
        <v>5000</v>
      </c>
      <c r="AK1283" s="341">
        <v>10000</v>
      </c>
      <c r="AL1283" s="336">
        <v>5.0000000000000001E-3</v>
      </c>
      <c r="AM1283" s="336">
        <v>0</v>
      </c>
      <c r="AN1283" s="647" t="s">
        <v>64</v>
      </c>
      <c r="AO1283" s="334" t="s">
        <v>1324</v>
      </c>
      <c r="AP1283" s="337" t="s">
        <v>1744</v>
      </c>
      <c r="AQ1283" s="343" t="s">
        <v>675</v>
      </c>
      <c r="AR1283" s="336">
        <v>3.3333333333333301E-3</v>
      </c>
      <c r="AS1283" s="336">
        <v>3.3333333333333301E-3</v>
      </c>
      <c r="AT1283" s="336" t="s">
        <v>1418</v>
      </c>
      <c r="AX1283" s="192"/>
      <c r="AY1283" s="178"/>
      <c r="AZ1283" s="178"/>
      <c r="BA1283" s="178"/>
      <c r="BB1283" s="794"/>
      <c r="BC1283" s="178"/>
      <c r="BD1283" s="178"/>
      <c r="BE1283" s="178"/>
      <c r="BF1283" s="178"/>
      <c r="BG1283" s="794"/>
      <c r="BH1283" s="180"/>
      <c r="BI1283" s="193"/>
      <c r="BJ1283" s="193"/>
      <c r="BK1283" s="193"/>
      <c r="BL1283" s="180"/>
      <c r="BM1283" s="180"/>
      <c r="BN1283" s="180"/>
      <c r="BO1283" s="180"/>
      <c r="BP1283" s="180"/>
      <c r="BQ1283" s="180"/>
      <c r="BR1283" s="180"/>
      <c r="BS1283" s="180"/>
      <c r="BT1283" s="181"/>
      <c r="BU1283" s="182"/>
      <c r="BV1283" s="183"/>
      <c r="BW1283" s="179"/>
    </row>
    <row r="1284" spans="2:75" customFormat="1" ht="18.75">
      <c r="B1284" s="330" t="s">
        <v>1292</v>
      </c>
      <c r="C1284" s="331">
        <v>46420448000165</v>
      </c>
      <c r="D1284" s="332" t="s">
        <v>13</v>
      </c>
      <c r="E1284" s="332" t="s">
        <v>616</v>
      </c>
      <c r="F1284" s="332" t="s">
        <v>619</v>
      </c>
      <c r="G1284" s="333" t="s">
        <v>34</v>
      </c>
      <c r="H1284" s="333" t="s">
        <v>1338</v>
      </c>
      <c r="I1284" s="333" t="s">
        <v>34</v>
      </c>
      <c r="J1284" s="333" t="s">
        <v>611</v>
      </c>
      <c r="K1284" s="334" t="s">
        <v>48</v>
      </c>
      <c r="L1284" s="335" t="s">
        <v>1418</v>
      </c>
      <c r="M1284" s="335" t="s">
        <v>34</v>
      </c>
      <c r="N1284" s="334">
        <v>654957</v>
      </c>
      <c r="O1284" s="334" t="s">
        <v>1321</v>
      </c>
      <c r="P1284" s="338">
        <v>44722</v>
      </c>
      <c r="Q1284" s="339"/>
      <c r="R1284" s="339"/>
      <c r="S1284" s="334">
        <v>182</v>
      </c>
      <c r="T1284" s="336"/>
      <c r="U1284" s="647"/>
      <c r="V1284" s="336"/>
      <c r="W1284" s="647"/>
      <c r="X1284" s="336"/>
      <c r="Y1284" s="647"/>
      <c r="Z1284" s="336"/>
      <c r="AA1284" s="647"/>
      <c r="AB1284" s="336"/>
      <c r="AC1284" s="340"/>
      <c r="AD1284" s="813">
        <v>0</v>
      </c>
      <c r="AE1284" s="337" t="s">
        <v>2009</v>
      </c>
      <c r="AF1284" s="787" t="s">
        <v>1755</v>
      </c>
      <c r="AG1284" s="341" t="s">
        <v>1436</v>
      </c>
      <c r="AH1284" s="341" t="s">
        <v>1812</v>
      </c>
      <c r="AI1284" s="341">
        <v>100000</v>
      </c>
      <c r="AJ1284" s="341">
        <v>100000</v>
      </c>
      <c r="AK1284" s="341">
        <v>50000</v>
      </c>
      <c r="AL1284" s="336">
        <v>0.02</v>
      </c>
      <c r="AM1284" s="336">
        <v>0.2</v>
      </c>
      <c r="AN1284" s="647" t="s">
        <v>2152</v>
      </c>
      <c r="AO1284" s="334" t="s">
        <v>1324</v>
      </c>
      <c r="AP1284" s="337" t="s">
        <v>1757</v>
      </c>
      <c r="AQ1284" s="343" t="s">
        <v>679</v>
      </c>
      <c r="AR1284" s="336">
        <v>6.6660000000000001E-3</v>
      </c>
      <c r="AS1284" s="336">
        <v>6.6660000000000001E-3</v>
      </c>
      <c r="AT1284" s="336" t="s">
        <v>1418</v>
      </c>
      <c r="AX1284" s="192"/>
      <c r="AY1284" s="178"/>
      <c r="AZ1284" s="178"/>
      <c r="BA1284" s="178"/>
      <c r="BB1284" s="794"/>
      <c r="BC1284" s="178"/>
      <c r="BD1284" s="178"/>
      <c r="BE1284" s="178"/>
      <c r="BF1284" s="178"/>
      <c r="BG1284" s="794"/>
      <c r="BH1284" s="180"/>
      <c r="BI1284" s="193"/>
      <c r="BJ1284" s="193"/>
      <c r="BK1284" s="193"/>
      <c r="BL1284" s="180"/>
      <c r="BM1284" s="180"/>
      <c r="BN1284" s="180"/>
      <c r="BO1284" s="180"/>
      <c r="BP1284" s="180"/>
      <c r="BQ1284" s="180"/>
      <c r="BR1284" s="180"/>
      <c r="BS1284" s="180"/>
      <c r="BT1284" s="181"/>
      <c r="BU1284" s="182"/>
      <c r="BV1284" s="183"/>
      <c r="BW1284" s="179"/>
    </row>
    <row r="1285" spans="2:75" customFormat="1" ht="18.75">
      <c r="B1285" s="330" t="s">
        <v>1088</v>
      </c>
      <c r="C1285" s="331">
        <v>16816153000141</v>
      </c>
      <c r="D1285" s="332" t="s">
        <v>14</v>
      </c>
      <c r="E1285" s="332" t="s">
        <v>607</v>
      </c>
      <c r="F1285" s="332" t="s">
        <v>1418</v>
      </c>
      <c r="G1285" s="333" t="s">
        <v>1418</v>
      </c>
      <c r="H1285" s="333" t="s">
        <v>34</v>
      </c>
      <c r="I1285" s="333" t="s">
        <v>34</v>
      </c>
      <c r="J1285" s="333" t="s">
        <v>608</v>
      </c>
      <c r="K1285" s="334" t="s">
        <v>48</v>
      </c>
      <c r="L1285" s="335" t="s">
        <v>1418</v>
      </c>
      <c r="M1285" s="335" t="s">
        <v>1415</v>
      </c>
      <c r="N1285" s="334">
        <v>318221</v>
      </c>
      <c r="O1285" s="334" t="s">
        <v>1321</v>
      </c>
      <c r="P1285" s="338">
        <v>41215</v>
      </c>
      <c r="Q1285" s="339">
        <v>423.33791600000001</v>
      </c>
      <c r="R1285" s="339">
        <v>462.7500125179281</v>
      </c>
      <c r="S1285" s="334">
        <v>184</v>
      </c>
      <c r="T1285" s="336">
        <v>-0.23944081584304633</v>
      </c>
      <c r="U1285" s="647">
        <v>-2.3417394262184605</v>
      </c>
      <c r="V1285" s="336">
        <v>-0.30563529444903315</v>
      </c>
      <c r="W1285" s="647">
        <v>-2.6302196585731767</v>
      </c>
      <c r="X1285" s="336">
        <v>-0.21474943578789929</v>
      </c>
      <c r="Y1285" s="647">
        <v>-1.3932630193459374</v>
      </c>
      <c r="Z1285" s="336">
        <v>-4.8750563110108058E-2</v>
      </c>
      <c r="AA1285" s="647">
        <v>-0.25547030060264542</v>
      </c>
      <c r="AB1285" s="336">
        <v>0.32371871387264883</v>
      </c>
      <c r="AC1285" s="340">
        <v>-1.3030965148404934</v>
      </c>
      <c r="AD1285" s="813">
        <v>29994412000176</v>
      </c>
      <c r="AE1285" s="337" t="s">
        <v>1877</v>
      </c>
      <c r="AF1285" s="787" t="s">
        <v>1778</v>
      </c>
      <c r="AG1285" s="341" t="s">
        <v>59</v>
      </c>
      <c r="AH1285" s="341" t="s">
        <v>1737</v>
      </c>
      <c r="AI1285" s="341">
        <v>25000</v>
      </c>
      <c r="AJ1285" s="341">
        <v>1000</v>
      </c>
      <c r="AK1285" s="341">
        <v>1000</v>
      </c>
      <c r="AL1285" s="336">
        <v>0</v>
      </c>
      <c r="AM1285" s="336">
        <v>0.3</v>
      </c>
      <c r="AN1285" s="647" t="s">
        <v>1429</v>
      </c>
      <c r="AO1285" s="334" t="s">
        <v>1324</v>
      </c>
      <c r="AP1285" s="337" t="s">
        <v>1739</v>
      </c>
      <c r="AQ1285" s="343" t="s">
        <v>659</v>
      </c>
      <c r="AR1285" s="336">
        <v>0</v>
      </c>
      <c r="AS1285" s="336">
        <v>0</v>
      </c>
      <c r="AT1285" s="336" t="s">
        <v>1418</v>
      </c>
      <c r="AX1285" s="192"/>
      <c r="AY1285" s="178"/>
      <c r="AZ1285" s="178"/>
      <c r="BA1285" s="178"/>
      <c r="BB1285" s="794"/>
      <c r="BC1285" s="178"/>
      <c r="BD1285" s="178"/>
      <c r="BE1285" s="178"/>
      <c r="BF1285" s="178"/>
      <c r="BG1285" s="794"/>
      <c r="BH1285" s="180"/>
      <c r="BI1285" s="193"/>
      <c r="BJ1285" s="193"/>
      <c r="BK1285" s="193"/>
      <c r="BL1285" s="180"/>
      <c r="BM1285" s="180"/>
      <c r="BN1285" s="180"/>
      <c r="BO1285" s="180"/>
      <c r="BP1285" s="180"/>
      <c r="BQ1285" s="180"/>
      <c r="BR1285" s="180"/>
      <c r="BS1285" s="180"/>
      <c r="BT1285" s="181"/>
      <c r="BU1285" s="182"/>
      <c r="BV1285" s="183"/>
      <c r="BW1285" s="179"/>
    </row>
    <row r="1286" spans="2:75" customFormat="1" ht="18.75">
      <c r="B1286" s="330" t="s">
        <v>1497</v>
      </c>
      <c r="C1286" s="331">
        <v>38064885000165</v>
      </c>
      <c r="D1286" s="332" t="s">
        <v>14</v>
      </c>
      <c r="E1286" s="332" t="s">
        <v>607</v>
      </c>
      <c r="F1286" s="332" t="s">
        <v>1418</v>
      </c>
      <c r="G1286" s="333" t="s">
        <v>1418</v>
      </c>
      <c r="H1286" s="333" t="s">
        <v>34</v>
      </c>
      <c r="I1286" s="333" t="s">
        <v>34</v>
      </c>
      <c r="J1286" s="333" t="s">
        <v>612</v>
      </c>
      <c r="K1286" s="334" t="s">
        <v>48</v>
      </c>
      <c r="L1286" s="335" t="s">
        <v>1418</v>
      </c>
      <c r="M1286" s="335" t="s">
        <v>1418</v>
      </c>
      <c r="N1286" s="334">
        <v>550681</v>
      </c>
      <c r="O1286" s="334" t="s">
        <v>1321</v>
      </c>
      <c r="P1286" s="338">
        <v>44073</v>
      </c>
      <c r="Q1286" s="339">
        <v>203.92090353</v>
      </c>
      <c r="R1286" s="339">
        <v>281.42862049108425</v>
      </c>
      <c r="S1286" s="334">
        <v>212</v>
      </c>
      <c r="T1286" s="336">
        <v>-0.2050505213975039</v>
      </c>
      <c r="U1286" s="647">
        <v>-2.0054011620054868</v>
      </c>
      <c r="V1286" s="336">
        <v>-0.14322394396763549</v>
      </c>
      <c r="W1286" s="647">
        <v>-1.2325488575563617</v>
      </c>
      <c r="X1286" s="336">
        <v>5.7478189373329824E-2</v>
      </c>
      <c r="Y1286" s="647">
        <v>0.37291010977052153</v>
      </c>
      <c r="Z1286" s="336"/>
      <c r="AA1286" s="647"/>
      <c r="AB1286" s="336">
        <v>0.18445877883615175</v>
      </c>
      <c r="AC1286" s="340">
        <v>-1.4064138285613199</v>
      </c>
      <c r="AD1286" s="813">
        <v>0</v>
      </c>
      <c r="AE1286" s="337" t="s">
        <v>1808</v>
      </c>
      <c r="AF1286" s="787" t="s">
        <v>1755</v>
      </c>
      <c r="AG1286" s="341" t="s">
        <v>1436</v>
      </c>
      <c r="AH1286" s="341" t="s">
        <v>1812</v>
      </c>
      <c r="AI1286" s="341">
        <v>25000</v>
      </c>
      <c r="AJ1286" s="341">
        <v>25000</v>
      </c>
      <c r="AK1286" s="341">
        <v>25000</v>
      </c>
      <c r="AL1286" s="336">
        <v>7.4999999999999997E-3</v>
      </c>
      <c r="AM1286" s="336">
        <v>0</v>
      </c>
      <c r="AN1286" s="647" t="s">
        <v>34</v>
      </c>
      <c r="AO1286" s="334" t="s">
        <v>1324</v>
      </c>
      <c r="AP1286" s="337" t="s">
        <v>1757</v>
      </c>
      <c r="AQ1286" s="343" t="s">
        <v>679</v>
      </c>
      <c r="AR1286" s="336">
        <v>5.2500000000000003E-3</v>
      </c>
      <c r="AS1286" s="336">
        <v>5.2500000000000003E-3</v>
      </c>
      <c r="AT1286" s="336" t="s">
        <v>1418</v>
      </c>
      <c r="AX1286" s="192"/>
      <c r="AY1286" s="178"/>
      <c r="AZ1286" s="178"/>
      <c r="BA1286" s="178"/>
      <c r="BB1286" s="794"/>
      <c r="BC1286" s="178"/>
      <c r="BD1286" s="178"/>
      <c r="BE1286" s="178"/>
      <c r="BF1286" s="178"/>
      <c r="BG1286" s="794"/>
      <c r="BH1286" s="180"/>
      <c r="BI1286" s="193"/>
      <c r="BJ1286" s="193"/>
      <c r="BK1286" s="193"/>
      <c r="BL1286" s="180"/>
      <c r="BM1286" s="180"/>
      <c r="BN1286" s="180"/>
      <c r="BO1286" s="180"/>
      <c r="BP1286" s="180"/>
      <c r="BQ1286" s="180"/>
      <c r="BR1286" s="180"/>
      <c r="BS1286" s="180"/>
      <c r="BT1286" s="181"/>
      <c r="BU1286" s="182"/>
      <c r="BV1286" s="183"/>
      <c r="BW1286" s="179"/>
    </row>
    <row r="1287" spans="2:75" customFormat="1" ht="18.75">
      <c r="B1287" s="330" t="s">
        <v>518</v>
      </c>
      <c r="C1287" s="331">
        <v>27500576000174</v>
      </c>
      <c r="D1287" s="332" t="s">
        <v>11</v>
      </c>
      <c r="E1287" s="332" t="s">
        <v>620</v>
      </c>
      <c r="F1287" s="332" t="s">
        <v>685</v>
      </c>
      <c r="G1287" s="333" t="s">
        <v>738</v>
      </c>
      <c r="H1287" s="333" t="s">
        <v>34</v>
      </c>
      <c r="I1287" s="333" t="s">
        <v>1319</v>
      </c>
      <c r="J1287" s="333" t="s">
        <v>608</v>
      </c>
      <c r="K1287" s="334" t="s">
        <v>48</v>
      </c>
      <c r="L1287" s="335" t="s">
        <v>1418</v>
      </c>
      <c r="M1287" s="335" t="s">
        <v>34</v>
      </c>
      <c r="N1287" s="334">
        <v>458406</v>
      </c>
      <c r="O1287" s="334" t="s">
        <v>1321</v>
      </c>
      <c r="P1287" s="338">
        <v>42822</v>
      </c>
      <c r="Q1287" s="339">
        <v>297.56966914999998</v>
      </c>
      <c r="R1287" s="339">
        <v>305.23864405884007</v>
      </c>
      <c r="S1287" s="334">
        <v>270</v>
      </c>
      <c r="T1287" s="336">
        <v>0.13331980751608929</v>
      </c>
      <c r="U1287" s="647">
        <v>1.3038723095603302</v>
      </c>
      <c r="V1287" s="336">
        <v>0.15501638583963495</v>
      </c>
      <c r="W1287" s="647">
        <v>1.3340316149395628</v>
      </c>
      <c r="X1287" s="336">
        <v>0.22847171453417481</v>
      </c>
      <c r="Y1287" s="647">
        <v>1.4822911625314932</v>
      </c>
      <c r="Z1287" s="336">
        <v>0.28904924386101971</v>
      </c>
      <c r="AA1287" s="647">
        <v>1.5147209079689825</v>
      </c>
      <c r="AB1287" s="336">
        <v>2.8251932789516094E-3</v>
      </c>
      <c r="AC1287" s="340">
        <v>13.738866201386474</v>
      </c>
      <c r="AD1287" s="813">
        <v>0</v>
      </c>
      <c r="AE1287" s="337" t="s">
        <v>1964</v>
      </c>
      <c r="AF1287" s="787" t="s">
        <v>1955</v>
      </c>
      <c r="AG1287" s="341" t="s">
        <v>1438</v>
      </c>
      <c r="AH1287" s="341" t="s">
        <v>1737</v>
      </c>
      <c r="AI1287" s="341">
        <v>1000</v>
      </c>
      <c r="AJ1287" s="341">
        <v>1000</v>
      </c>
      <c r="AK1287" s="341">
        <v>1000</v>
      </c>
      <c r="AL1287" s="336">
        <v>1.2999999999999999E-3</v>
      </c>
      <c r="AM1287" s="336">
        <v>0.1</v>
      </c>
      <c r="AN1287" s="647" t="s">
        <v>64</v>
      </c>
      <c r="AO1287" s="334" t="s">
        <v>1324</v>
      </c>
      <c r="AP1287" s="337" t="s">
        <v>1757</v>
      </c>
      <c r="AQ1287" s="343" t="s">
        <v>668</v>
      </c>
      <c r="AR1287" s="336">
        <v>3.8800000000000002E-3</v>
      </c>
      <c r="AS1287" s="336">
        <v>3.8800000000000002E-3</v>
      </c>
      <c r="AT1287" s="336" t="s">
        <v>1418</v>
      </c>
      <c r="AX1287" s="192"/>
      <c r="AY1287" s="178"/>
      <c r="AZ1287" s="178"/>
      <c r="BA1287" s="178"/>
      <c r="BB1287" s="794"/>
      <c r="BC1287" s="178"/>
      <c r="BD1287" s="178"/>
      <c r="BE1287" s="178"/>
      <c r="BF1287" s="178"/>
      <c r="BG1287" s="794"/>
      <c r="BH1287" s="180"/>
      <c r="BI1287" s="193"/>
      <c r="BJ1287" s="193"/>
      <c r="BK1287" s="193"/>
      <c r="BL1287" s="180"/>
      <c r="BM1287" s="180"/>
      <c r="BN1287" s="180"/>
      <c r="BO1287" s="180"/>
      <c r="BP1287" s="180"/>
      <c r="BQ1287" s="180"/>
      <c r="BR1287" s="180"/>
      <c r="BS1287" s="180"/>
      <c r="BT1287" s="181"/>
      <c r="BU1287" s="182"/>
      <c r="BV1287" s="183"/>
      <c r="BW1287" s="179"/>
    </row>
    <row r="1288" spans="2:75" customFormat="1" ht="18.75">
      <c r="B1288" s="330" t="s">
        <v>645</v>
      </c>
      <c r="C1288" s="331">
        <v>22672424000135</v>
      </c>
      <c r="D1288" s="332" t="s">
        <v>11</v>
      </c>
      <c r="E1288" s="332" t="s">
        <v>620</v>
      </c>
      <c r="F1288" s="332" t="s">
        <v>685</v>
      </c>
      <c r="G1288" s="333" t="s">
        <v>738</v>
      </c>
      <c r="H1288" s="333" t="s">
        <v>34</v>
      </c>
      <c r="I1288" s="333" t="s">
        <v>1319</v>
      </c>
      <c r="J1288" s="333" t="s">
        <v>608</v>
      </c>
      <c r="K1288" s="334" t="s">
        <v>48</v>
      </c>
      <c r="L1288" s="335" t="s">
        <v>1418</v>
      </c>
      <c r="M1288" s="335" t="s">
        <v>34</v>
      </c>
      <c r="N1288" s="334">
        <v>407410</v>
      </c>
      <c r="O1288" s="334" t="s">
        <v>1321</v>
      </c>
      <c r="P1288" s="338">
        <v>42278</v>
      </c>
      <c r="Q1288" s="339">
        <v>193.41648000000001</v>
      </c>
      <c r="R1288" s="339">
        <v>168.37890474914974</v>
      </c>
      <c r="S1288" s="334">
        <v>271</v>
      </c>
      <c r="T1288" s="336">
        <v>0.1138886905919454</v>
      </c>
      <c r="U1288" s="647">
        <v>1.113835316758921</v>
      </c>
      <c r="V1288" s="336">
        <v>0.13666068489599636</v>
      </c>
      <c r="W1288" s="647">
        <v>1.1760671182151854</v>
      </c>
      <c r="X1288" s="336">
        <v>0.24703758065734127</v>
      </c>
      <c r="Y1288" s="647">
        <v>1.6027437942072449</v>
      </c>
      <c r="Z1288" s="336">
        <v>0.31455148652339227</v>
      </c>
      <c r="AA1288" s="647">
        <v>1.6483617355484095</v>
      </c>
      <c r="AB1288" s="336">
        <v>1.7472602899633911</v>
      </c>
      <c r="AC1288" s="340">
        <v>1.1709332391090153E-2</v>
      </c>
      <c r="AD1288" s="813">
        <v>0</v>
      </c>
      <c r="AE1288" s="337" t="s">
        <v>1931</v>
      </c>
      <c r="AF1288" s="787" t="s">
        <v>1755</v>
      </c>
      <c r="AG1288" s="341" t="s">
        <v>1436</v>
      </c>
      <c r="AH1288" s="341" t="s">
        <v>1812</v>
      </c>
      <c r="AI1288" s="341">
        <v>50000</v>
      </c>
      <c r="AJ1288" s="341">
        <v>10000</v>
      </c>
      <c r="AK1288" s="341">
        <v>30000</v>
      </c>
      <c r="AL1288" s="336">
        <v>0.02</v>
      </c>
      <c r="AM1288" s="336">
        <v>0.2</v>
      </c>
      <c r="AN1288" s="647" t="s">
        <v>34</v>
      </c>
      <c r="AO1288" s="334" t="s">
        <v>1324</v>
      </c>
      <c r="AP1288" s="337" t="s">
        <v>1757</v>
      </c>
      <c r="AQ1288" s="343" t="s">
        <v>679</v>
      </c>
      <c r="AR1288" s="336">
        <v>6.6666666666666697E-3</v>
      </c>
      <c r="AS1288" s="336">
        <v>6.6666666666666697E-3</v>
      </c>
      <c r="AT1288" s="336" t="s">
        <v>1418</v>
      </c>
      <c r="AX1288" s="192"/>
      <c r="AY1288" s="178"/>
      <c r="AZ1288" s="178"/>
      <c r="BA1288" s="178"/>
      <c r="BB1288" s="794"/>
      <c r="BC1288" s="178"/>
      <c r="BD1288" s="178"/>
      <c r="BE1288" s="178"/>
      <c r="BF1288" s="178"/>
      <c r="BG1288" s="794"/>
      <c r="BH1288" s="180"/>
      <c r="BI1288" s="193"/>
      <c r="BJ1288" s="193"/>
      <c r="BK1288" s="193"/>
      <c r="BL1288" s="180"/>
      <c r="BM1288" s="180"/>
      <c r="BN1288" s="180"/>
      <c r="BO1288" s="180"/>
      <c r="BP1288" s="180"/>
      <c r="BQ1288" s="180"/>
      <c r="BR1288" s="180"/>
      <c r="BS1288" s="180"/>
      <c r="BT1288" s="181"/>
      <c r="BU1288" s="182"/>
      <c r="BV1288" s="183"/>
      <c r="BW1288" s="179"/>
    </row>
    <row r="1289" spans="2:75" customFormat="1" ht="18.75">
      <c r="B1289" s="330" t="s">
        <v>877</v>
      </c>
      <c r="C1289" s="331">
        <v>39835826000106</v>
      </c>
      <c r="D1289" s="332" t="s">
        <v>13</v>
      </c>
      <c r="E1289" s="332" t="s">
        <v>615</v>
      </c>
      <c r="F1289" s="332" t="s">
        <v>619</v>
      </c>
      <c r="G1289" s="333" t="s">
        <v>34</v>
      </c>
      <c r="H1289" s="333" t="s">
        <v>1338</v>
      </c>
      <c r="I1289" s="333" t="s">
        <v>34</v>
      </c>
      <c r="J1289" s="333" t="s">
        <v>1418</v>
      </c>
      <c r="K1289" s="334" t="s">
        <v>48</v>
      </c>
      <c r="L1289" s="335" t="s">
        <v>1418</v>
      </c>
      <c r="M1289" s="335" t="s">
        <v>1415</v>
      </c>
      <c r="N1289" s="334">
        <v>563471</v>
      </c>
      <c r="O1289" s="334" t="s">
        <v>1321</v>
      </c>
      <c r="P1289" s="338">
        <v>44162</v>
      </c>
      <c r="Q1289" s="339">
        <v>285.17813267000002</v>
      </c>
      <c r="R1289" s="339">
        <v>228.65318580718252</v>
      </c>
      <c r="S1289" s="334">
        <v>271</v>
      </c>
      <c r="T1289" s="336">
        <v>0.48455555292556785</v>
      </c>
      <c r="U1289" s="647">
        <v>4.7389699975909156</v>
      </c>
      <c r="V1289" s="336">
        <v>0.52223487503398736</v>
      </c>
      <c r="W1289" s="647">
        <v>4.4942205944606837</v>
      </c>
      <c r="X1289" s="336"/>
      <c r="Y1289" s="647"/>
      <c r="Z1289" s="336"/>
      <c r="AA1289" s="647"/>
      <c r="AB1289" s="336">
        <v>0.20346287814889749</v>
      </c>
      <c r="AC1289" s="340">
        <v>1.9956143614059314</v>
      </c>
      <c r="AD1289" s="813">
        <v>32990098000168</v>
      </c>
      <c r="AE1289" s="337" t="s">
        <v>1808</v>
      </c>
      <c r="AF1289" s="787" t="s">
        <v>1755</v>
      </c>
      <c r="AG1289" s="341" t="s">
        <v>1436</v>
      </c>
      <c r="AH1289" s="341" t="s">
        <v>1812</v>
      </c>
      <c r="AI1289" s="341">
        <v>500000</v>
      </c>
      <c r="AJ1289" s="341">
        <v>100000</v>
      </c>
      <c r="AK1289" s="341">
        <v>500000</v>
      </c>
      <c r="AL1289" s="336">
        <v>0</v>
      </c>
      <c r="AM1289" s="336">
        <v>0</v>
      </c>
      <c r="AN1289" s="647" t="s">
        <v>34</v>
      </c>
      <c r="AO1289" s="334" t="s">
        <v>1324</v>
      </c>
      <c r="AP1289" s="337" t="s">
        <v>1757</v>
      </c>
      <c r="AQ1289" s="343" t="s">
        <v>679</v>
      </c>
      <c r="AR1289" s="336">
        <v>0</v>
      </c>
      <c r="AS1289" s="336">
        <v>0</v>
      </c>
      <c r="AT1289" s="336" t="s">
        <v>1418</v>
      </c>
      <c r="AX1289" s="192"/>
      <c r="AY1289" s="178"/>
      <c r="AZ1289" s="178"/>
      <c r="BA1289" s="178"/>
      <c r="BB1289" s="794"/>
      <c r="BC1289" s="178"/>
      <c r="BD1289" s="178"/>
      <c r="BE1289" s="178"/>
      <c r="BF1289" s="178"/>
      <c r="BG1289" s="794"/>
      <c r="BH1289" s="180"/>
      <c r="BI1289" s="193"/>
      <c r="BJ1289" s="193"/>
      <c r="BK1289" s="193"/>
      <c r="BL1289" s="180"/>
      <c r="BM1289" s="180"/>
      <c r="BN1289" s="180"/>
      <c r="BO1289" s="180"/>
      <c r="BP1289" s="180"/>
      <c r="BQ1289" s="180"/>
      <c r="BR1289" s="180"/>
      <c r="BS1289" s="180"/>
      <c r="BT1289" s="181"/>
      <c r="BU1289" s="182"/>
      <c r="BV1289" s="183"/>
      <c r="BW1289" s="179"/>
    </row>
    <row r="1290" spans="2:75" customFormat="1" ht="18.75">
      <c r="B1290" s="330" t="s">
        <v>224</v>
      </c>
      <c r="C1290" s="331">
        <v>22922145000182</v>
      </c>
      <c r="D1290" s="332" t="s">
        <v>11</v>
      </c>
      <c r="E1290" s="332" t="s">
        <v>620</v>
      </c>
      <c r="F1290" s="332" t="s">
        <v>663</v>
      </c>
      <c r="G1290" s="333" t="s">
        <v>738</v>
      </c>
      <c r="H1290" s="333" t="s">
        <v>34</v>
      </c>
      <c r="I1290" s="333" t="s">
        <v>1304</v>
      </c>
      <c r="J1290" s="333" t="s">
        <v>1418</v>
      </c>
      <c r="K1290" s="334" t="s">
        <v>48</v>
      </c>
      <c r="L1290" s="335" t="s">
        <v>1418</v>
      </c>
      <c r="M1290" s="335" t="s">
        <v>34</v>
      </c>
      <c r="N1290" s="334">
        <v>417122</v>
      </c>
      <c r="O1290" s="334" t="s">
        <v>1321</v>
      </c>
      <c r="P1290" s="338">
        <v>42230</v>
      </c>
      <c r="Q1290" s="339">
        <v>0</v>
      </c>
      <c r="R1290" s="339">
        <v>0</v>
      </c>
      <c r="S1290" s="334">
        <v>361</v>
      </c>
      <c r="T1290" s="336"/>
      <c r="U1290" s="647"/>
      <c r="V1290" s="336"/>
      <c r="W1290" s="647"/>
      <c r="X1290" s="336"/>
      <c r="Y1290" s="647"/>
      <c r="Z1290" s="336"/>
      <c r="AA1290" s="647"/>
      <c r="AB1290" s="336"/>
      <c r="AC1290" s="340"/>
      <c r="AD1290" s="813">
        <v>0</v>
      </c>
      <c r="AE1290" s="337" t="s">
        <v>2642</v>
      </c>
      <c r="AF1290" s="787" t="s">
        <v>2643</v>
      </c>
      <c r="AG1290" s="341" t="s">
        <v>973</v>
      </c>
      <c r="AH1290" s="341" t="s">
        <v>1737</v>
      </c>
      <c r="AI1290" s="341">
        <v>1000</v>
      </c>
      <c r="AJ1290" s="341">
        <v>1000</v>
      </c>
      <c r="AK1290" s="341">
        <v>1000</v>
      </c>
      <c r="AL1290" s="336">
        <v>5.0000000000000001E-3</v>
      </c>
      <c r="AM1290" s="336">
        <v>0.35</v>
      </c>
      <c r="AN1290" s="647" t="s">
        <v>64</v>
      </c>
      <c r="AO1290" s="334" t="s">
        <v>1324</v>
      </c>
      <c r="AP1290" s="337" t="s">
        <v>1757</v>
      </c>
      <c r="AQ1290" s="343" t="s">
        <v>698</v>
      </c>
      <c r="AR1290" s="336">
        <v>1.66666666666667E-3</v>
      </c>
      <c r="AS1290" s="336">
        <v>1.66666666666667E-3</v>
      </c>
      <c r="AT1290" s="336" t="s">
        <v>1418</v>
      </c>
      <c r="AX1290" s="192"/>
      <c r="AY1290" s="178"/>
      <c r="AZ1290" s="178"/>
      <c r="BA1290" s="178"/>
      <c r="BB1290" s="794"/>
      <c r="BC1290" s="178"/>
      <c r="BD1290" s="178"/>
      <c r="BE1290" s="178"/>
      <c r="BF1290" s="178"/>
      <c r="BG1290" s="794"/>
      <c r="BH1290" s="180"/>
      <c r="BI1290" s="193"/>
      <c r="BJ1290" s="193"/>
      <c r="BK1290" s="193"/>
      <c r="BL1290" s="180"/>
      <c r="BM1290" s="180"/>
      <c r="BN1290" s="180"/>
      <c r="BO1290" s="180"/>
      <c r="BP1290" s="180"/>
      <c r="BQ1290" s="180"/>
      <c r="BR1290" s="180"/>
      <c r="BS1290" s="180"/>
      <c r="BT1290" s="181"/>
      <c r="BU1290" s="182"/>
      <c r="BV1290" s="183"/>
      <c r="BW1290" s="179"/>
    </row>
    <row r="1291" spans="2:75" customFormat="1" ht="18.75">
      <c r="B1291" s="330" t="s">
        <v>163</v>
      </c>
      <c r="C1291" s="331">
        <v>34431415000131</v>
      </c>
      <c r="D1291" s="332" t="s">
        <v>11</v>
      </c>
      <c r="E1291" s="332" t="s">
        <v>620</v>
      </c>
      <c r="F1291" s="332" t="s">
        <v>685</v>
      </c>
      <c r="G1291" s="333" t="s">
        <v>738</v>
      </c>
      <c r="H1291" s="333" t="s">
        <v>34</v>
      </c>
      <c r="I1291" s="333" t="s">
        <v>1319</v>
      </c>
      <c r="J1291" s="333" t="s">
        <v>608</v>
      </c>
      <c r="K1291" s="334" t="s">
        <v>48</v>
      </c>
      <c r="L1291" s="335" t="s">
        <v>1418</v>
      </c>
      <c r="M1291" s="335" t="s">
        <v>34</v>
      </c>
      <c r="N1291" s="334">
        <v>512869</v>
      </c>
      <c r="O1291" s="334" t="s">
        <v>1321</v>
      </c>
      <c r="P1291" s="338">
        <v>43770</v>
      </c>
      <c r="Q1291" s="339">
        <v>204.19229304000001</v>
      </c>
      <c r="R1291" s="339">
        <v>168.60530768767072</v>
      </c>
      <c r="S1291" s="334">
        <v>361</v>
      </c>
      <c r="T1291" s="336">
        <v>0.1232546289076617</v>
      </c>
      <c r="U1291" s="647">
        <v>1.2054345160859889</v>
      </c>
      <c r="V1291" s="336">
        <v>0.14754105523956951</v>
      </c>
      <c r="W1291" s="647">
        <v>1.2697008198523334</v>
      </c>
      <c r="X1291" s="336">
        <v>0.22964874861945783</v>
      </c>
      <c r="Y1291" s="647">
        <v>1.4899275880127418</v>
      </c>
      <c r="Z1291" s="336">
        <v>0.25467669675533711</v>
      </c>
      <c r="AA1291" s="647">
        <v>1.334596528241631</v>
      </c>
      <c r="AB1291" s="336">
        <v>6.0087008980734651E-3</v>
      </c>
      <c r="AC1291" s="340">
        <v>5.2157067532776162</v>
      </c>
      <c r="AD1291" s="813">
        <v>34431868000168</v>
      </c>
      <c r="AE1291" s="337" t="s">
        <v>2005</v>
      </c>
      <c r="AF1291" s="787" t="s">
        <v>1736</v>
      </c>
      <c r="AG1291" s="341" t="s">
        <v>1437</v>
      </c>
      <c r="AH1291" s="341" t="s">
        <v>1737</v>
      </c>
      <c r="AI1291" s="341">
        <v>50000</v>
      </c>
      <c r="AJ1291" s="341">
        <v>5000</v>
      </c>
      <c r="AK1291" s="341">
        <v>50000</v>
      </c>
      <c r="AL1291" s="336">
        <v>0.03</v>
      </c>
      <c r="AM1291" s="336">
        <v>0.2</v>
      </c>
      <c r="AN1291" s="647" t="s">
        <v>64</v>
      </c>
      <c r="AO1291" s="334" t="s">
        <v>1324</v>
      </c>
      <c r="AP1291" s="337" t="s">
        <v>1757</v>
      </c>
      <c r="AQ1291" s="343" t="s">
        <v>664</v>
      </c>
      <c r="AR1291" s="336">
        <v>2.4166666666666698E-3</v>
      </c>
      <c r="AS1291" s="336">
        <v>2.4166666666666698E-3</v>
      </c>
      <c r="AT1291" s="336" t="s">
        <v>1418</v>
      </c>
      <c r="AX1291" s="192"/>
      <c r="AY1291" s="178"/>
      <c r="AZ1291" s="178"/>
      <c r="BA1291" s="178"/>
      <c r="BB1291" s="794"/>
      <c r="BC1291" s="178"/>
      <c r="BD1291" s="178"/>
      <c r="BE1291" s="178"/>
      <c r="BF1291" s="178"/>
      <c r="BG1291" s="794"/>
      <c r="BH1291" s="180"/>
      <c r="BI1291" s="193"/>
      <c r="BJ1291" s="193"/>
      <c r="BK1291" s="193"/>
      <c r="BL1291" s="180"/>
      <c r="BM1291" s="180"/>
      <c r="BN1291" s="180"/>
      <c r="BO1291" s="180"/>
      <c r="BP1291" s="180"/>
      <c r="BQ1291" s="180"/>
      <c r="BR1291" s="180"/>
      <c r="BS1291" s="180"/>
      <c r="BT1291" s="181"/>
      <c r="BU1291" s="182"/>
      <c r="BV1291" s="183"/>
      <c r="BW1291" s="179"/>
    </row>
    <row r="1292" spans="2:75" customFormat="1" ht="18.75">
      <c r="B1292" s="330" t="s">
        <v>281</v>
      </c>
      <c r="C1292" s="331">
        <v>32300395000134</v>
      </c>
      <c r="D1292" s="332" t="s">
        <v>11</v>
      </c>
      <c r="E1292" s="332" t="s">
        <v>620</v>
      </c>
      <c r="F1292" s="332" t="s">
        <v>685</v>
      </c>
      <c r="G1292" s="333" t="s">
        <v>738</v>
      </c>
      <c r="H1292" s="333" t="s">
        <v>34</v>
      </c>
      <c r="I1292" s="333" t="s">
        <v>1319</v>
      </c>
      <c r="J1292" s="333" t="s">
        <v>608</v>
      </c>
      <c r="K1292" s="334" t="s">
        <v>48</v>
      </c>
      <c r="L1292" s="335" t="s">
        <v>1418</v>
      </c>
      <c r="M1292" s="335" t="s">
        <v>34</v>
      </c>
      <c r="N1292" s="334">
        <v>490350</v>
      </c>
      <c r="O1292" s="334" t="s">
        <v>1321</v>
      </c>
      <c r="P1292" s="338">
        <v>43544</v>
      </c>
      <c r="Q1292" s="339">
        <v>87.269738009999998</v>
      </c>
      <c r="R1292" s="339">
        <v>68.444130094103613</v>
      </c>
      <c r="S1292" s="334">
        <v>361</v>
      </c>
      <c r="T1292" s="336">
        <v>0.12949706539349437</v>
      </c>
      <c r="U1292" s="647">
        <v>1.2664857599312371</v>
      </c>
      <c r="V1292" s="336">
        <v>0.15769427170540995</v>
      </c>
      <c r="W1292" s="647">
        <v>1.3570768200434882</v>
      </c>
      <c r="X1292" s="336">
        <v>0.29951629102579225</v>
      </c>
      <c r="Y1292" s="647">
        <v>1.9432180133411372</v>
      </c>
      <c r="Z1292" s="336">
        <v>0.44824976598805089</v>
      </c>
      <c r="AA1292" s="647">
        <v>2.348988302009769</v>
      </c>
      <c r="AB1292" s="336">
        <v>7.1774639311795434E-3</v>
      </c>
      <c r="AC1292" s="340">
        <v>5.7809887609603861</v>
      </c>
      <c r="AD1292" s="813">
        <v>0</v>
      </c>
      <c r="AE1292" s="337" t="s">
        <v>1963</v>
      </c>
      <c r="AF1292" s="787" t="s">
        <v>1755</v>
      </c>
      <c r="AG1292" s="341" t="s">
        <v>1436</v>
      </c>
      <c r="AH1292" s="341" t="s">
        <v>1812</v>
      </c>
      <c r="AI1292" s="341">
        <v>50000</v>
      </c>
      <c r="AJ1292" s="341">
        <v>10000</v>
      </c>
      <c r="AK1292" s="341">
        <v>50000</v>
      </c>
      <c r="AL1292" s="336">
        <v>0.02</v>
      </c>
      <c r="AM1292" s="336">
        <v>0.2</v>
      </c>
      <c r="AN1292" s="647" t="s">
        <v>2152</v>
      </c>
      <c r="AO1292" s="334" t="s">
        <v>1324</v>
      </c>
      <c r="AP1292" s="337" t="s">
        <v>1757</v>
      </c>
      <c r="AQ1292" s="343" t="s">
        <v>668</v>
      </c>
      <c r="AR1292" s="336">
        <v>5.3340000000000002E-3</v>
      </c>
      <c r="AS1292" s="336">
        <v>5.3340000000000002E-3</v>
      </c>
      <c r="AT1292" s="336" t="s">
        <v>1418</v>
      </c>
      <c r="AX1292" s="192"/>
      <c r="AY1292" s="178"/>
      <c r="AZ1292" s="178"/>
      <c r="BA1292" s="178"/>
      <c r="BB1292" s="794"/>
      <c r="BC1292" s="178"/>
      <c r="BD1292" s="178"/>
      <c r="BE1292" s="178"/>
      <c r="BF1292" s="178"/>
      <c r="BG1292" s="794"/>
      <c r="BH1292" s="180"/>
      <c r="BI1292" s="193"/>
      <c r="BJ1292" s="193"/>
      <c r="BK1292" s="193"/>
      <c r="BL1292" s="180"/>
      <c r="BM1292" s="180"/>
      <c r="BN1292" s="180"/>
      <c r="BO1292" s="180"/>
      <c r="BP1292" s="180"/>
      <c r="BQ1292" s="180"/>
      <c r="BR1292" s="180"/>
      <c r="BS1292" s="180"/>
      <c r="BT1292" s="181"/>
      <c r="BU1292" s="182"/>
      <c r="BV1292" s="183"/>
      <c r="BW1292" s="179"/>
    </row>
    <row r="1293" spans="2:75" customFormat="1" ht="18.75">
      <c r="B1293" s="330" t="s">
        <v>1146</v>
      </c>
      <c r="C1293" s="331">
        <v>43985450000193</v>
      </c>
      <c r="D1293" s="332" t="s">
        <v>11</v>
      </c>
      <c r="E1293" s="332" t="s">
        <v>620</v>
      </c>
      <c r="F1293" s="332" t="s">
        <v>685</v>
      </c>
      <c r="G1293" s="333" t="s">
        <v>738</v>
      </c>
      <c r="H1293" s="333" t="s">
        <v>34</v>
      </c>
      <c r="I1293" s="333" t="s">
        <v>1319</v>
      </c>
      <c r="J1293" s="333" t="s">
        <v>608</v>
      </c>
      <c r="K1293" s="334" t="s">
        <v>48</v>
      </c>
      <c r="L1293" s="335" t="s">
        <v>1418</v>
      </c>
      <c r="M1293" s="335" t="s">
        <v>1415</v>
      </c>
      <c r="N1293" s="334">
        <v>623156</v>
      </c>
      <c r="O1293" s="334" t="s">
        <v>1321</v>
      </c>
      <c r="P1293" s="338">
        <v>44505</v>
      </c>
      <c r="Q1293" s="339">
        <v>53.821120669999999</v>
      </c>
      <c r="R1293" s="339"/>
      <c r="S1293" s="334">
        <v>362</v>
      </c>
      <c r="T1293" s="336"/>
      <c r="U1293" s="647"/>
      <c r="V1293" s="336"/>
      <c r="W1293" s="647"/>
      <c r="X1293" s="336"/>
      <c r="Y1293" s="647"/>
      <c r="Z1293" s="336"/>
      <c r="AA1293" s="647"/>
      <c r="AB1293" s="336"/>
      <c r="AC1293" s="340"/>
      <c r="AD1293" s="813">
        <v>0</v>
      </c>
      <c r="AE1293" s="337" t="s">
        <v>1893</v>
      </c>
      <c r="AF1293" s="787" t="s">
        <v>1755</v>
      </c>
      <c r="AG1293" s="341" t="s">
        <v>1436</v>
      </c>
      <c r="AH1293" s="341" t="s">
        <v>1737</v>
      </c>
      <c r="AI1293" s="341">
        <v>25000</v>
      </c>
      <c r="AJ1293" s="341">
        <v>1000</v>
      </c>
      <c r="AK1293" s="341">
        <v>1000</v>
      </c>
      <c r="AL1293" s="336">
        <v>0</v>
      </c>
      <c r="AM1293" s="336">
        <v>0</v>
      </c>
      <c r="AN1293" s="647" t="s">
        <v>2152</v>
      </c>
      <c r="AO1293" s="334" t="s">
        <v>1324</v>
      </c>
      <c r="AP1293" s="337" t="s">
        <v>1757</v>
      </c>
      <c r="AQ1293" s="343" t="s">
        <v>668</v>
      </c>
      <c r="AR1293" s="336">
        <v>0</v>
      </c>
      <c r="AS1293" s="336">
        <v>0</v>
      </c>
      <c r="AT1293" s="336" t="s">
        <v>1418</v>
      </c>
      <c r="AX1293" s="192"/>
      <c r="AY1293" s="178"/>
      <c r="AZ1293" s="178"/>
      <c r="BA1293" s="178"/>
      <c r="BB1293" s="794"/>
      <c r="BC1293" s="178"/>
      <c r="BD1293" s="178"/>
      <c r="BE1293" s="178"/>
      <c r="BF1293" s="178"/>
      <c r="BG1293" s="794"/>
      <c r="BH1293" s="180"/>
      <c r="BI1293" s="193"/>
      <c r="BJ1293" s="193"/>
      <c r="BK1293" s="193"/>
      <c r="BL1293" s="180"/>
      <c r="BM1293" s="180"/>
      <c r="BN1293" s="180"/>
      <c r="BO1293" s="180"/>
      <c r="BP1293" s="180"/>
      <c r="BQ1293" s="180"/>
      <c r="BR1293" s="180"/>
      <c r="BS1293" s="180"/>
      <c r="BT1293" s="181"/>
      <c r="BU1293" s="182"/>
      <c r="BV1293" s="183"/>
      <c r="BW1293" s="179"/>
    </row>
    <row r="1294" spans="2:75" customFormat="1" ht="18.75">
      <c r="B1294" s="330" t="s">
        <v>291</v>
      </c>
      <c r="C1294" s="331">
        <v>32862291000113</v>
      </c>
      <c r="D1294" s="332" t="s">
        <v>14</v>
      </c>
      <c r="E1294" s="332" t="s">
        <v>607</v>
      </c>
      <c r="F1294" s="332" t="s">
        <v>1418</v>
      </c>
      <c r="G1294" s="333" t="s">
        <v>1418</v>
      </c>
      <c r="H1294" s="333" t="s">
        <v>34</v>
      </c>
      <c r="I1294" s="333" t="s">
        <v>34</v>
      </c>
      <c r="J1294" s="333" t="s">
        <v>608</v>
      </c>
      <c r="K1294" s="334" t="s">
        <v>48</v>
      </c>
      <c r="L1294" s="335" t="s">
        <v>1418</v>
      </c>
      <c r="M1294" s="335" t="s">
        <v>1415</v>
      </c>
      <c r="N1294" s="334">
        <v>518761</v>
      </c>
      <c r="O1294" s="334" t="s">
        <v>1321</v>
      </c>
      <c r="P1294" s="338">
        <v>43602</v>
      </c>
      <c r="Q1294" s="339">
        <v>1.83248232</v>
      </c>
      <c r="R1294" s="339">
        <v>1.9083455925523001</v>
      </c>
      <c r="S1294" s="334">
        <v>366</v>
      </c>
      <c r="T1294" s="336">
        <v>-0.12916933236150852</v>
      </c>
      <c r="U1294" s="647">
        <v>-1.2632805195900145</v>
      </c>
      <c r="V1294" s="336">
        <v>-0.10634153810857327</v>
      </c>
      <c r="W1294" s="647">
        <v>-0.91514824739169731</v>
      </c>
      <c r="X1294" s="336">
        <v>-0.20272767463375474</v>
      </c>
      <c r="Y1294" s="647">
        <v>-1.3152675862868162</v>
      </c>
      <c r="Z1294" s="336">
        <v>-0.23912321192036312</v>
      </c>
      <c r="AA1294" s="647">
        <v>-1.2530907323550267</v>
      </c>
      <c r="AB1294" s="336">
        <v>0.18407887840036227</v>
      </c>
      <c r="AC1294" s="340">
        <v>-1.2089544081837351</v>
      </c>
      <c r="AD1294" s="813">
        <v>0</v>
      </c>
      <c r="AE1294" s="337" t="s">
        <v>2007</v>
      </c>
      <c r="AF1294" s="787" t="s">
        <v>1780</v>
      </c>
      <c r="AG1294" s="341" t="s">
        <v>719</v>
      </c>
      <c r="AH1294" s="341" t="s">
        <v>1742</v>
      </c>
      <c r="AI1294" s="341">
        <v>100000</v>
      </c>
      <c r="AJ1294" s="341">
        <v>10000</v>
      </c>
      <c r="AK1294" s="341">
        <v>10000</v>
      </c>
      <c r="AL1294" s="336">
        <v>5.9999999999999995E-4</v>
      </c>
      <c r="AM1294" s="336">
        <v>0.3</v>
      </c>
      <c r="AN1294" s="647" t="s">
        <v>2147</v>
      </c>
      <c r="AO1294" s="334" t="s">
        <v>1324</v>
      </c>
      <c r="AP1294" s="337" t="s">
        <v>1739</v>
      </c>
      <c r="AQ1294" s="343" t="s">
        <v>659</v>
      </c>
      <c r="AR1294" s="336">
        <v>0</v>
      </c>
      <c r="AS1294" s="336">
        <v>0</v>
      </c>
      <c r="AT1294" s="336" t="s">
        <v>1418</v>
      </c>
      <c r="AX1294" s="192"/>
      <c r="AY1294" s="178"/>
      <c r="AZ1294" s="178"/>
      <c r="BA1294" s="178"/>
      <c r="BB1294" s="794"/>
      <c r="BC1294" s="178"/>
      <c r="BD1294" s="178"/>
      <c r="BE1294" s="178"/>
      <c r="BF1294" s="178"/>
      <c r="BG1294" s="794"/>
      <c r="BH1294" s="180"/>
      <c r="BI1294" s="193"/>
      <c r="BJ1294" s="193"/>
      <c r="BK1294" s="193"/>
      <c r="BL1294" s="180"/>
      <c r="BM1294" s="180"/>
      <c r="BN1294" s="180"/>
      <c r="BO1294" s="180"/>
      <c r="BP1294" s="180"/>
      <c r="BQ1294" s="180"/>
      <c r="BR1294" s="180"/>
      <c r="BS1294" s="180"/>
      <c r="BT1294" s="181"/>
      <c r="BU1294" s="182"/>
      <c r="BV1294" s="183"/>
      <c r="BW1294" s="179"/>
    </row>
    <row r="1295" spans="2:75" customFormat="1" ht="18.75">
      <c r="B1295" s="330" t="s">
        <v>853</v>
      </c>
      <c r="C1295" s="331">
        <v>44967234000188</v>
      </c>
      <c r="D1295" s="332" t="s">
        <v>14</v>
      </c>
      <c r="E1295" s="332" t="s">
        <v>607</v>
      </c>
      <c r="F1295" s="332" t="s">
        <v>1418</v>
      </c>
      <c r="G1295" s="333" t="s">
        <v>1418</v>
      </c>
      <c r="H1295" s="333" t="s">
        <v>34</v>
      </c>
      <c r="I1295" s="333" t="s">
        <v>34</v>
      </c>
      <c r="J1295" s="333" t="s">
        <v>608</v>
      </c>
      <c r="K1295" s="334" t="s">
        <v>48</v>
      </c>
      <c r="L1295" s="335" t="s">
        <v>1418</v>
      </c>
      <c r="M1295" s="335" t="s">
        <v>1415</v>
      </c>
      <c r="N1295" s="334">
        <v>640492</v>
      </c>
      <c r="O1295" s="334" t="s">
        <v>1324</v>
      </c>
      <c r="P1295" s="338">
        <v>44603</v>
      </c>
      <c r="Q1295" s="339">
        <v>38.206988940000002</v>
      </c>
      <c r="R1295" s="339">
        <v>34.620710856019421</v>
      </c>
      <c r="S1295" s="334">
        <v>367</v>
      </c>
      <c r="T1295" s="336"/>
      <c r="U1295" s="647"/>
      <c r="V1295" s="336"/>
      <c r="W1295" s="647"/>
      <c r="X1295" s="336"/>
      <c r="Y1295" s="647"/>
      <c r="Z1295" s="336"/>
      <c r="AA1295" s="647"/>
      <c r="AB1295" s="336">
        <v>0.16029804035637749</v>
      </c>
      <c r="AC1295" s="340"/>
      <c r="AD1295" s="813">
        <v>0</v>
      </c>
      <c r="AE1295" s="337" t="s">
        <v>2082</v>
      </c>
      <c r="AF1295" s="787" t="s">
        <v>1755</v>
      </c>
      <c r="AG1295" s="341" t="s">
        <v>1436</v>
      </c>
      <c r="AH1295" s="341" t="s">
        <v>1742</v>
      </c>
      <c r="AI1295" s="341">
        <v>25000</v>
      </c>
      <c r="AJ1295" s="341">
        <v>10000</v>
      </c>
      <c r="AK1295" s="341">
        <v>10000</v>
      </c>
      <c r="AL1295" s="336">
        <v>0</v>
      </c>
      <c r="AM1295" s="336">
        <v>0</v>
      </c>
      <c r="AN1295" s="647" t="s">
        <v>2152</v>
      </c>
      <c r="AO1295" s="334" t="s">
        <v>1324</v>
      </c>
      <c r="AP1295" s="337" t="s">
        <v>1739</v>
      </c>
      <c r="AQ1295" s="343" t="s">
        <v>659</v>
      </c>
      <c r="AR1295" s="336">
        <v>0</v>
      </c>
      <c r="AS1295" s="336">
        <v>0</v>
      </c>
      <c r="AT1295" s="336" t="s">
        <v>1418</v>
      </c>
      <c r="AX1295" s="192"/>
      <c r="AY1295" s="178"/>
      <c r="AZ1295" s="178"/>
      <c r="BA1295" s="178"/>
      <c r="BB1295" s="794"/>
      <c r="BC1295" s="178"/>
      <c r="BD1295" s="178"/>
      <c r="BE1295" s="178"/>
      <c r="BF1295" s="178"/>
      <c r="BG1295" s="794"/>
      <c r="BH1295" s="180"/>
      <c r="BI1295" s="193"/>
      <c r="BJ1295" s="193"/>
      <c r="BK1295" s="193"/>
      <c r="BL1295" s="180"/>
      <c r="BM1295" s="180"/>
      <c r="BN1295" s="180"/>
      <c r="BO1295" s="180"/>
      <c r="BP1295" s="180"/>
      <c r="BQ1295" s="180"/>
      <c r="BR1295" s="180"/>
      <c r="BS1295" s="180"/>
      <c r="BT1295" s="181"/>
      <c r="BU1295" s="182"/>
      <c r="BV1295" s="183"/>
      <c r="BW1295" s="179"/>
    </row>
    <row r="1296" spans="2:75" customFormat="1" ht="18.75">
      <c r="B1296" s="330" t="s">
        <v>929</v>
      </c>
      <c r="C1296" s="331">
        <v>37979878000120</v>
      </c>
      <c r="D1296" s="332" t="s">
        <v>11</v>
      </c>
      <c r="E1296" s="332" t="s">
        <v>620</v>
      </c>
      <c r="F1296" s="332" t="s">
        <v>685</v>
      </c>
      <c r="G1296" s="333" t="s">
        <v>738</v>
      </c>
      <c r="H1296" s="333" t="s">
        <v>34</v>
      </c>
      <c r="I1296" s="333" t="s">
        <v>1319</v>
      </c>
      <c r="J1296" s="333" t="s">
        <v>608</v>
      </c>
      <c r="K1296" s="334" t="s">
        <v>48</v>
      </c>
      <c r="L1296" s="335" t="s">
        <v>1418</v>
      </c>
      <c r="M1296" s="335" t="s">
        <v>34</v>
      </c>
      <c r="N1296" s="334">
        <v>550175</v>
      </c>
      <c r="O1296" s="334" t="s">
        <v>1321</v>
      </c>
      <c r="P1296" s="338">
        <v>44029</v>
      </c>
      <c r="Q1296" s="339">
        <v>90.593400709999997</v>
      </c>
      <c r="R1296" s="339">
        <v>85.414444057983829</v>
      </c>
      <c r="S1296" s="334">
        <v>367</v>
      </c>
      <c r="T1296" s="336">
        <v>6.9479284039333011E-2</v>
      </c>
      <c r="U1296" s="647">
        <v>0.6795097910415937</v>
      </c>
      <c r="V1296" s="336">
        <v>8.903551986910796E-2</v>
      </c>
      <c r="W1296" s="647">
        <v>0.76621705321425859</v>
      </c>
      <c r="X1296" s="336">
        <v>0.22448503867936798</v>
      </c>
      <c r="Y1296" s="647">
        <v>1.4564261910206591</v>
      </c>
      <c r="Z1296" s="336"/>
      <c r="AA1296" s="647"/>
      <c r="AB1296" s="336">
        <v>1.6201623837197268E-2</v>
      </c>
      <c r="AC1296" s="340">
        <v>-1.6767401706725436</v>
      </c>
      <c r="AD1296" s="813">
        <v>0</v>
      </c>
      <c r="AE1296" s="337" t="s">
        <v>2039</v>
      </c>
      <c r="AF1296" s="787" t="s">
        <v>2040</v>
      </c>
      <c r="AG1296" s="341" t="s">
        <v>928</v>
      </c>
      <c r="AH1296" s="341" t="s">
        <v>1737</v>
      </c>
      <c r="AI1296" s="341">
        <v>50000</v>
      </c>
      <c r="AJ1296" s="341">
        <v>25000</v>
      </c>
      <c r="AK1296" s="341">
        <v>25000</v>
      </c>
      <c r="AL1296" s="336">
        <v>0</v>
      </c>
      <c r="AM1296" s="336">
        <v>0</v>
      </c>
      <c r="AN1296" s="647" t="s">
        <v>34</v>
      </c>
      <c r="AO1296" s="334" t="s">
        <v>1324</v>
      </c>
      <c r="AP1296" s="337" t="s">
        <v>1757</v>
      </c>
      <c r="AQ1296" s="343" t="s">
        <v>668</v>
      </c>
      <c r="AR1296" s="336">
        <v>6.4999999999999997E-3</v>
      </c>
      <c r="AS1296" s="336">
        <v>6.4999999999999997E-3</v>
      </c>
      <c r="AT1296" s="336" t="s">
        <v>1418</v>
      </c>
      <c r="AX1296" s="192"/>
      <c r="AY1296" s="178"/>
      <c r="AZ1296" s="178"/>
      <c r="BA1296" s="178"/>
      <c r="BB1296" s="794"/>
      <c r="BC1296" s="178"/>
      <c r="BD1296" s="178"/>
      <c r="BE1296" s="178"/>
      <c r="BF1296" s="178"/>
      <c r="BG1296" s="794"/>
      <c r="BH1296" s="180"/>
      <c r="BI1296" s="193"/>
      <c r="BJ1296" s="193"/>
      <c r="BK1296" s="193"/>
      <c r="BL1296" s="180"/>
      <c r="BM1296" s="180"/>
      <c r="BN1296" s="180"/>
      <c r="BO1296" s="180"/>
      <c r="BP1296" s="180"/>
      <c r="BQ1296" s="180"/>
      <c r="BR1296" s="180"/>
      <c r="BS1296" s="180"/>
      <c r="BT1296" s="181"/>
      <c r="BU1296" s="182"/>
      <c r="BV1296" s="183"/>
      <c r="BW1296" s="179"/>
    </row>
    <row r="1297" spans="2:75" customFormat="1" ht="18.75">
      <c r="B1297" s="330" t="s">
        <v>1122</v>
      </c>
      <c r="C1297" s="331">
        <v>32320734000144</v>
      </c>
      <c r="D1297" s="332" t="s">
        <v>14</v>
      </c>
      <c r="E1297" s="332" t="s">
        <v>607</v>
      </c>
      <c r="F1297" s="332" t="s">
        <v>1418</v>
      </c>
      <c r="G1297" s="333" t="s">
        <v>1418</v>
      </c>
      <c r="H1297" s="333" t="s">
        <v>34</v>
      </c>
      <c r="I1297" s="333" t="s">
        <v>34</v>
      </c>
      <c r="J1297" s="333" t="s">
        <v>608</v>
      </c>
      <c r="K1297" s="334" t="s">
        <v>48</v>
      </c>
      <c r="L1297" s="335" t="s">
        <v>1418</v>
      </c>
      <c r="M1297" s="335" t="s">
        <v>34</v>
      </c>
      <c r="N1297" s="334">
        <v>512338</v>
      </c>
      <c r="O1297" s="334" t="s">
        <v>1321</v>
      </c>
      <c r="P1297" s="338">
        <v>43642</v>
      </c>
      <c r="Q1297" s="339">
        <v>40.307257049999997</v>
      </c>
      <c r="R1297" s="339">
        <v>42.298907269317269</v>
      </c>
      <c r="S1297" s="334">
        <v>422</v>
      </c>
      <c r="T1297" s="336">
        <v>-0.19049126375731251</v>
      </c>
      <c r="U1297" s="647">
        <v>-1.8630111208069255</v>
      </c>
      <c r="V1297" s="336">
        <v>-0.19301334062405962</v>
      </c>
      <c r="W1297" s="647">
        <v>-1.6610237498632197</v>
      </c>
      <c r="X1297" s="336">
        <v>-0.38462549069544805</v>
      </c>
      <c r="Y1297" s="647">
        <v>-2.495394088080527</v>
      </c>
      <c r="Z1297" s="336">
        <v>-0.27790340784024992</v>
      </c>
      <c r="AA1297" s="647">
        <v>-1.4563127605130723</v>
      </c>
      <c r="AB1297" s="336">
        <v>0.36958079771472757</v>
      </c>
      <c r="AC1297" s="340">
        <v>-0.83666352776747643</v>
      </c>
      <c r="AD1297" s="813">
        <v>20030712000160</v>
      </c>
      <c r="AE1297" s="337" t="s">
        <v>2004</v>
      </c>
      <c r="AF1297" s="787" t="s">
        <v>1778</v>
      </c>
      <c r="AG1297" s="341" t="s">
        <v>59</v>
      </c>
      <c r="AH1297" s="341" t="s">
        <v>1737</v>
      </c>
      <c r="AI1297" s="341">
        <v>100000</v>
      </c>
      <c r="AJ1297" s="341">
        <v>0</v>
      </c>
      <c r="AK1297" s="341">
        <v>0</v>
      </c>
      <c r="AL1297" s="336">
        <v>0</v>
      </c>
      <c r="AM1297" s="336">
        <v>0</v>
      </c>
      <c r="AN1297" s="647" t="s">
        <v>2166</v>
      </c>
      <c r="AO1297" s="334" t="s">
        <v>1324</v>
      </c>
      <c r="AP1297" s="337" t="s">
        <v>1739</v>
      </c>
      <c r="AQ1297" s="343" t="s">
        <v>659</v>
      </c>
      <c r="AR1297" s="336">
        <v>5.3333333333333297E-3</v>
      </c>
      <c r="AS1297" s="336">
        <v>5.3333333333333297E-3</v>
      </c>
      <c r="AT1297" s="336" t="s">
        <v>1418</v>
      </c>
      <c r="AX1297" s="192"/>
      <c r="AY1297" s="178"/>
      <c r="AZ1297" s="178"/>
      <c r="BA1297" s="178"/>
      <c r="BB1297" s="794"/>
      <c r="BC1297" s="178"/>
      <c r="BD1297" s="178"/>
      <c r="BE1297" s="178"/>
      <c r="BF1297" s="178"/>
      <c r="BG1297" s="794"/>
      <c r="BH1297" s="180"/>
      <c r="BI1297" s="193"/>
      <c r="BJ1297" s="193"/>
      <c r="BK1297" s="193"/>
      <c r="BL1297" s="180"/>
      <c r="BM1297" s="180"/>
      <c r="BN1297" s="180"/>
      <c r="BO1297" s="180"/>
      <c r="BP1297" s="180"/>
      <c r="BQ1297" s="180"/>
      <c r="BR1297" s="180"/>
      <c r="BS1297" s="180"/>
      <c r="BT1297" s="181"/>
      <c r="BU1297" s="182"/>
      <c r="BV1297" s="183"/>
      <c r="BW1297" s="179"/>
    </row>
    <row r="1298" spans="2:75" customFormat="1" ht="18.75">
      <c r="B1298" s="330" t="s">
        <v>103</v>
      </c>
      <c r="C1298" s="331">
        <v>30353549000120</v>
      </c>
      <c r="D1298" s="332" t="s">
        <v>11</v>
      </c>
      <c r="E1298" s="332" t="s">
        <v>620</v>
      </c>
      <c r="F1298" s="332" t="s">
        <v>685</v>
      </c>
      <c r="G1298" s="333" t="s">
        <v>738</v>
      </c>
      <c r="H1298" s="333" t="s">
        <v>34</v>
      </c>
      <c r="I1298" s="333" t="s">
        <v>1319</v>
      </c>
      <c r="J1298" s="333" t="s">
        <v>608</v>
      </c>
      <c r="K1298" s="334" t="s">
        <v>48</v>
      </c>
      <c r="L1298" s="335" t="s">
        <v>1418</v>
      </c>
      <c r="M1298" s="335" t="s">
        <v>34</v>
      </c>
      <c r="N1298" s="334">
        <v>492221</v>
      </c>
      <c r="O1298" s="334" t="s">
        <v>1321</v>
      </c>
      <c r="P1298" s="338">
        <v>43525</v>
      </c>
      <c r="Q1298" s="339">
        <v>0</v>
      </c>
      <c r="R1298" s="339">
        <v>0</v>
      </c>
      <c r="S1298" s="334">
        <v>721</v>
      </c>
      <c r="T1298" s="336"/>
      <c r="U1298" s="647"/>
      <c r="V1298" s="336"/>
      <c r="W1298" s="647"/>
      <c r="X1298" s="336"/>
      <c r="Y1298" s="647"/>
      <c r="Z1298" s="336"/>
      <c r="AA1298" s="647"/>
      <c r="AB1298" s="336"/>
      <c r="AC1298" s="340"/>
      <c r="AD1298" s="813">
        <v>0</v>
      </c>
      <c r="AE1298" s="337" t="s">
        <v>1885</v>
      </c>
      <c r="AF1298" s="787" t="s">
        <v>1794</v>
      </c>
      <c r="AG1298" s="341" t="s">
        <v>736</v>
      </c>
      <c r="AH1298" s="341" t="s">
        <v>1812</v>
      </c>
      <c r="AI1298" s="341">
        <v>10000</v>
      </c>
      <c r="AJ1298" s="341">
        <v>0</v>
      </c>
      <c r="AK1298" s="341">
        <v>5000</v>
      </c>
      <c r="AL1298" s="336">
        <v>1.55E-2</v>
      </c>
      <c r="AM1298" s="336">
        <v>0.2</v>
      </c>
      <c r="AN1298" s="647" t="s">
        <v>64</v>
      </c>
      <c r="AO1298" s="334" t="s">
        <v>1324</v>
      </c>
      <c r="AP1298" s="337" t="s">
        <v>1757</v>
      </c>
      <c r="AQ1298" s="343" t="s">
        <v>668</v>
      </c>
      <c r="AR1298" s="336">
        <v>2.5833333333333298E-3</v>
      </c>
      <c r="AS1298" s="336">
        <v>2.5833333333333298E-3</v>
      </c>
      <c r="AT1298" s="336" t="s">
        <v>1418</v>
      </c>
      <c r="AX1298" s="192"/>
      <c r="AY1298" s="178"/>
      <c r="AZ1298" s="178"/>
      <c r="BA1298" s="178"/>
      <c r="BB1298" s="794"/>
      <c r="BC1298" s="178"/>
      <c r="BD1298" s="178"/>
      <c r="BE1298" s="178"/>
      <c r="BF1298" s="178"/>
      <c r="BG1298" s="794"/>
      <c r="BH1298" s="180"/>
      <c r="BI1298" s="193"/>
      <c r="BJ1298" s="193"/>
      <c r="BK1298" s="193"/>
      <c r="BL1298" s="180"/>
      <c r="BM1298" s="180"/>
      <c r="BN1298" s="180"/>
      <c r="BO1298" s="180"/>
      <c r="BP1298" s="180"/>
      <c r="BQ1298" s="180"/>
      <c r="BR1298" s="180"/>
      <c r="BS1298" s="180"/>
      <c r="BT1298" s="181"/>
      <c r="BU1298" s="182"/>
      <c r="BV1298" s="183"/>
      <c r="BW1298" s="179"/>
    </row>
    <row r="1299" spans="2:75" customFormat="1" ht="18.75">
      <c r="B1299" s="330" t="s">
        <v>380</v>
      </c>
      <c r="C1299" s="331">
        <v>39959025000152</v>
      </c>
      <c r="D1299" s="332" t="s">
        <v>11</v>
      </c>
      <c r="E1299" s="332" t="s">
        <v>621</v>
      </c>
      <c r="F1299" s="332" t="s">
        <v>692</v>
      </c>
      <c r="G1299" s="333" t="s">
        <v>865</v>
      </c>
      <c r="H1299" s="333" t="s">
        <v>34</v>
      </c>
      <c r="I1299" s="333" t="s">
        <v>1418</v>
      </c>
      <c r="J1299" s="333" t="s">
        <v>608</v>
      </c>
      <c r="K1299" s="334" t="s">
        <v>48</v>
      </c>
      <c r="L1299" s="335" t="s">
        <v>715</v>
      </c>
      <c r="M1299" s="335" t="s">
        <v>34</v>
      </c>
      <c r="N1299" s="334">
        <v>593141</v>
      </c>
      <c r="O1299" s="334" t="s">
        <v>1321</v>
      </c>
      <c r="P1299" s="338">
        <v>44201</v>
      </c>
      <c r="Q1299" s="339">
        <v>176.74299543999999</v>
      </c>
      <c r="R1299" s="339">
        <v>71.934499563012025</v>
      </c>
      <c r="S1299" s="334">
        <v>0</v>
      </c>
      <c r="T1299" s="336">
        <v>9.4511627333190962E-2</v>
      </c>
      <c r="U1299" s="647">
        <v>0.92432697066683933</v>
      </c>
      <c r="V1299" s="336">
        <v>0.13376157919771869</v>
      </c>
      <c r="W1299" s="647">
        <v>1.1511181514617299</v>
      </c>
      <c r="X1299" s="336"/>
      <c r="Y1299" s="647"/>
      <c r="Z1299" s="336"/>
      <c r="AA1299" s="647"/>
      <c r="AB1299" s="336">
        <v>2.4047455498445964E-2</v>
      </c>
      <c r="AC1299" s="340">
        <v>0.7302288515219848</v>
      </c>
      <c r="AD1299" s="813">
        <v>39723106000159</v>
      </c>
      <c r="AE1299" s="337" t="s">
        <v>1792</v>
      </c>
      <c r="AF1299" s="787" t="s">
        <v>1736</v>
      </c>
      <c r="AG1299" s="341" t="s">
        <v>1437</v>
      </c>
      <c r="AH1299" s="341" t="s">
        <v>1742</v>
      </c>
      <c r="AI1299" s="341">
        <v>1000</v>
      </c>
      <c r="AJ1299" s="341">
        <v>100</v>
      </c>
      <c r="AK1299" s="341">
        <v>100</v>
      </c>
      <c r="AL1299" s="336">
        <v>8.5000000000000006E-3</v>
      </c>
      <c r="AM1299" s="336">
        <v>0</v>
      </c>
      <c r="AN1299" s="647" t="s">
        <v>636</v>
      </c>
      <c r="AO1299" s="334" t="s">
        <v>1324</v>
      </c>
      <c r="AP1299" s="337" t="s">
        <v>1744</v>
      </c>
      <c r="AQ1299" s="343" t="s">
        <v>675</v>
      </c>
      <c r="AR1299" s="336">
        <v>1.6000000000000001E-3</v>
      </c>
      <c r="AS1299" s="336">
        <v>1.6000000000000001E-3</v>
      </c>
      <c r="AT1299" s="336" t="s">
        <v>1418</v>
      </c>
      <c r="AX1299" s="192"/>
      <c r="AY1299" s="178"/>
      <c r="AZ1299" s="178"/>
      <c r="BA1299" s="178"/>
      <c r="BB1299" s="794"/>
      <c r="BC1299" s="178"/>
      <c r="BD1299" s="178"/>
      <c r="BE1299" s="178"/>
      <c r="BF1299" s="178"/>
      <c r="BG1299" s="794"/>
      <c r="BH1299" s="180"/>
      <c r="BI1299" s="193"/>
      <c r="BJ1299" s="193"/>
      <c r="BK1299" s="193"/>
      <c r="BL1299" s="180"/>
      <c r="BM1299" s="180"/>
      <c r="BN1299" s="180"/>
      <c r="BO1299" s="180"/>
      <c r="BP1299" s="180"/>
      <c r="BQ1299" s="180"/>
      <c r="BR1299" s="180"/>
      <c r="BS1299" s="180"/>
      <c r="BT1299" s="181"/>
      <c r="BU1299" s="182"/>
      <c r="BV1299" s="183"/>
      <c r="BW1299" s="179"/>
    </row>
    <row r="1300" spans="2:75" customFormat="1" ht="18.75">
      <c r="B1300" s="330" t="s">
        <v>1223</v>
      </c>
      <c r="C1300" s="331">
        <v>29562673000117</v>
      </c>
      <c r="D1300" s="332" t="s">
        <v>11</v>
      </c>
      <c r="E1300" s="332" t="s">
        <v>620</v>
      </c>
      <c r="F1300" s="332" t="s">
        <v>672</v>
      </c>
      <c r="G1300" s="333" t="s">
        <v>738</v>
      </c>
      <c r="H1300" s="333" t="s">
        <v>34</v>
      </c>
      <c r="I1300" s="333" t="s">
        <v>1304</v>
      </c>
      <c r="J1300" s="333" t="s">
        <v>608</v>
      </c>
      <c r="K1300" s="334" t="s">
        <v>48</v>
      </c>
      <c r="L1300" s="335" t="s">
        <v>715</v>
      </c>
      <c r="M1300" s="335" t="s">
        <v>1415</v>
      </c>
      <c r="N1300" s="334">
        <v>464716</v>
      </c>
      <c r="O1300" s="334" t="s">
        <v>1321</v>
      </c>
      <c r="P1300" s="338">
        <v>43230</v>
      </c>
      <c r="Q1300" s="339">
        <v>3428.1035591499999</v>
      </c>
      <c r="R1300" s="339">
        <v>2877.180833546312</v>
      </c>
      <c r="S1300" s="334">
        <v>0</v>
      </c>
      <c r="T1300" s="336">
        <v>0.10294959272391169</v>
      </c>
      <c r="U1300" s="647">
        <v>1.006850562824452</v>
      </c>
      <c r="V1300" s="336">
        <v>0.11703910116248073</v>
      </c>
      <c r="W1300" s="647">
        <v>1.0072087559593867</v>
      </c>
      <c r="X1300" s="336">
        <v>0.15660859375369363</v>
      </c>
      <c r="Y1300" s="647">
        <v>1.0160537157559668</v>
      </c>
      <c r="Z1300" s="336">
        <v>0.18439051828395669</v>
      </c>
      <c r="AA1300" s="647">
        <v>0.96627193880582829</v>
      </c>
      <c r="AB1300" s="336">
        <v>1.1760219108650424E-3</v>
      </c>
      <c r="AC1300" s="340">
        <v>0.71228925896636663</v>
      </c>
      <c r="AD1300" s="813">
        <v>0</v>
      </c>
      <c r="AE1300" s="337" t="s">
        <v>1758</v>
      </c>
      <c r="AF1300" s="787" t="s">
        <v>1755</v>
      </c>
      <c r="AG1300" s="341" t="s">
        <v>1436</v>
      </c>
      <c r="AH1300" s="341" t="s">
        <v>1742</v>
      </c>
      <c r="AI1300" s="341">
        <v>500</v>
      </c>
      <c r="AJ1300" s="341">
        <v>100</v>
      </c>
      <c r="AK1300" s="341">
        <v>500</v>
      </c>
      <c r="AL1300" s="336">
        <v>0</v>
      </c>
      <c r="AM1300" s="336">
        <v>0</v>
      </c>
      <c r="AN1300" s="647" t="s">
        <v>64</v>
      </c>
      <c r="AO1300" s="334" t="s">
        <v>1324</v>
      </c>
      <c r="AP1300" s="337" t="s">
        <v>1744</v>
      </c>
      <c r="AQ1300" s="343" t="s">
        <v>684</v>
      </c>
      <c r="AR1300" s="336">
        <v>0</v>
      </c>
      <c r="AS1300" s="336">
        <v>0</v>
      </c>
      <c r="AT1300" s="336" t="s">
        <v>1418</v>
      </c>
      <c r="AX1300" s="192"/>
      <c r="AY1300" s="178"/>
      <c r="AZ1300" s="178"/>
      <c r="BA1300" s="178"/>
      <c r="BB1300" s="794"/>
      <c r="BC1300" s="178"/>
      <c r="BD1300" s="178"/>
      <c r="BE1300" s="178"/>
      <c r="BF1300" s="178"/>
      <c r="BG1300" s="794"/>
      <c r="BH1300" s="180"/>
      <c r="BI1300" s="193"/>
      <c r="BJ1300" s="193"/>
      <c r="BK1300" s="193"/>
      <c r="BL1300" s="180"/>
      <c r="BM1300" s="180"/>
      <c r="BN1300" s="180"/>
      <c r="BO1300" s="180"/>
      <c r="BP1300" s="180"/>
      <c r="BQ1300" s="180"/>
      <c r="BR1300" s="180"/>
      <c r="BS1300" s="180"/>
      <c r="BT1300" s="181"/>
      <c r="BU1300" s="182"/>
      <c r="BV1300" s="183"/>
      <c r="BW1300" s="179"/>
    </row>
    <row r="1301" spans="2:75" customFormat="1" ht="18.75">
      <c r="B1301" s="330" t="s">
        <v>1722</v>
      </c>
      <c r="C1301" s="331">
        <v>45605070000101</v>
      </c>
      <c r="D1301" s="332" t="s">
        <v>11</v>
      </c>
      <c r="E1301" s="332" t="s">
        <v>620</v>
      </c>
      <c r="F1301" s="332" t="s">
        <v>663</v>
      </c>
      <c r="G1301" s="333" t="s">
        <v>738</v>
      </c>
      <c r="H1301" s="333" t="s">
        <v>34</v>
      </c>
      <c r="I1301" s="333" t="s">
        <v>1304</v>
      </c>
      <c r="J1301" s="333" t="s">
        <v>608</v>
      </c>
      <c r="K1301" s="334" t="s">
        <v>48</v>
      </c>
      <c r="L1301" s="335" t="s">
        <v>715</v>
      </c>
      <c r="M1301" s="335" t="s">
        <v>34</v>
      </c>
      <c r="N1301" s="334">
        <v>670189</v>
      </c>
      <c r="O1301" s="334" t="s">
        <v>1321</v>
      </c>
      <c r="P1301" s="338">
        <v>44795</v>
      </c>
      <c r="Q1301" s="339"/>
      <c r="R1301" s="339"/>
      <c r="S1301" s="334">
        <v>1</v>
      </c>
      <c r="T1301" s="336"/>
      <c r="U1301" s="647"/>
      <c r="V1301" s="336"/>
      <c r="W1301" s="647"/>
      <c r="X1301" s="336"/>
      <c r="Y1301" s="647"/>
      <c r="Z1301" s="336"/>
      <c r="AA1301" s="647"/>
      <c r="AB1301" s="336"/>
      <c r="AC1301" s="340"/>
      <c r="AD1301" s="813">
        <v>34474989000197</v>
      </c>
      <c r="AE1301" s="337" t="s">
        <v>1765</v>
      </c>
      <c r="AF1301" s="787" t="s">
        <v>1736</v>
      </c>
      <c r="AG1301" s="341" t="s">
        <v>1437</v>
      </c>
      <c r="AH1301" s="341" t="s">
        <v>1742</v>
      </c>
      <c r="AI1301" s="341">
        <v>1000</v>
      </c>
      <c r="AJ1301" s="341">
        <v>0</v>
      </c>
      <c r="AK1301" s="341">
        <v>1000</v>
      </c>
      <c r="AL1301" s="336">
        <v>4.0000000000000001E-3</v>
      </c>
      <c r="AM1301" s="336">
        <v>0</v>
      </c>
      <c r="AN1301" s="647" t="s">
        <v>64</v>
      </c>
      <c r="AO1301" s="334" t="s">
        <v>1324</v>
      </c>
      <c r="AP1301" s="337" t="s">
        <v>1744</v>
      </c>
      <c r="AQ1301" s="343" t="s">
        <v>662</v>
      </c>
      <c r="AR1301" s="336">
        <v>8.0000000000000004E-4</v>
      </c>
      <c r="AS1301" s="336">
        <v>8.0000000000000004E-4</v>
      </c>
      <c r="AT1301" s="336" t="s">
        <v>1418</v>
      </c>
      <c r="AX1301" s="192"/>
      <c r="AY1301" s="178"/>
      <c r="AZ1301" s="178"/>
      <c r="BA1301" s="178"/>
      <c r="BB1301" s="794"/>
      <c r="BC1301" s="178"/>
      <c r="BD1301" s="178"/>
      <c r="BE1301" s="178"/>
      <c r="BF1301" s="178"/>
      <c r="BG1301" s="794"/>
      <c r="BH1301" s="180"/>
      <c r="BI1301" s="193"/>
      <c r="BJ1301" s="193"/>
      <c r="BK1301" s="193"/>
      <c r="BL1301" s="180"/>
      <c r="BM1301" s="180"/>
      <c r="BN1301" s="180"/>
      <c r="BO1301" s="180"/>
      <c r="BP1301" s="180"/>
      <c r="BQ1301" s="180"/>
      <c r="BR1301" s="180"/>
      <c r="BS1301" s="180"/>
      <c r="BT1301" s="181"/>
      <c r="BU1301" s="182"/>
      <c r="BV1301" s="183"/>
      <c r="BW1301" s="179"/>
    </row>
    <row r="1302" spans="2:75" customFormat="1" ht="18.75">
      <c r="B1302" s="330" t="s">
        <v>1607</v>
      </c>
      <c r="C1302" s="331">
        <v>40498539000137</v>
      </c>
      <c r="D1302" s="332" t="s">
        <v>11</v>
      </c>
      <c r="E1302" s="332" t="s">
        <v>620</v>
      </c>
      <c r="F1302" s="332" t="s">
        <v>663</v>
      </c>
      <c r="G1302" s="333" t="s">
        <v>738</v>
      </c>
      <c r="H1302" s="333" t="s">
        <v>34</v>
      </c>
      <c r="I1302" s="333" t="s">
        <v>1418</v>
      </c>
      <c r="J1302" s="333" t="s">
        <v>1418</v>
      </c>
      <c r="K1302" s="334" t="s">
        <v>48</v>
      </c>
      <c r="L1302" s="335" t="s">
        <v>715</v>
      </c>
      <c r="M1302" s="335" t="s">
        <v>1418</v>
      </c>
      <c r="N1302" s="334">
        <v>581453</v>
      </c>
      <c r="O1302" s="334" t="s">
        <v>1324</v>
      </c>
      <c r="P1302" s="338">
        <v>44288</v>
      </c>
      <c r="Q1302" s="339">
        <v>8257.5004284999995</v>
      </c>
      <c r="R1302" s="339">
        <v>198453047.55700979</v>
      </c>
      <c r="S1302" s="334">
        <v>1</v>
      </c>
      <c r="T1302" s="336">
        <v>0.13920487233603329</v>
      </c>
      <c r="U1302" s="647">
        <v>1.3614284462039163</v>
      </c>
      <c r="V1302" s="336">
        <v>0.15514475726061638</v>
      </c>
      <c r="W1302" s="647">
        <v>1.3351363467594692</v>
      </c>
      <c r="X1302" s="336"/>
      <c r="Y1302" s="647"/>
      <c r="Z1302" s="336"/>
      <c r="AA1302" s="647"/>
      <c r="AB1302" s="336">
        <v>1.0916794096971678E-2</v>
      </c>
      <c r="AC1302" s="340">
        <v>3.5672857367857489</v>
      </c>
      <c r="AD1302" s="813">
        <v>40668849000152</v>
      </c>
      <c r="AE1302" s="337" t="s">
        <v>2059</v>
      </c>
      <c r="AF1302" s="787" t="s">
        <v>1826</v>
      </c>
      <c r="AG1302" s="341" t="s">
        <v>59</v>
      </c>
      <c r="AH1302" s="341" t="s">
        <v>1742</v>
      </c>
      <c r="AI1302" s="341">
        <v>1</v>
      </c>
      <c r="AJ1302" s="341">
        <v>1</v>
      </c>
      <c r="AK1302" s="341">
        <v>1</v>
      </c>
      <c r="AL1302" s="336">
        <v>0</v>
      </c>
      <c r="AM1302" s="336">
        <v>0</v>
      </c>
      <c r="AN1302" s="647" t="s">
        <v>64</v>
      </c>
      <c r="AO1302" s="334" t="s">
        <v>1324</v>
      </c>
      <c r="AP1302" s="337" t="s">
        <v>1744</v>
      </c>
      <c r="AQ1302" s="343" t="s">
        <v>669</v>
      </c>
      <c r="AR1302" s="336">
        <v>0</v>
      </c>
      <c r="AS1302" s="336">
        <v>0</v>
      </c>
      <c r="AT1302" s="336" t="s">
        <v>1418</v>
      </c>
      <c r="AX1302" s="192"/>
      <c r="AY1302" s="178"/>
      <c r="AZ1302" s="178"/>
      <c r="BA1302" s="178"/>
      <c r="BB1302" s="794"/>
      <c r="BC1302" s="178"/>
      <c r="BD1302" s="178"/>
      <c r="BE1302" s="178"/>
      <c r="BF1302" s="178"/>
      <c r="BG1302" s="794"/>
      <c r="BH1302" s="180"/>
      <c r="BI1302" s="193"/>
      <c r="BJ1302" s="193"/>
      <c r="BK1302" s="193"/>
      <c r="BL1302" s="180"/>
      <c r="BM1302" s="180"/>
      <c r="BN1302" s="180"/>
      <c r="BO1302" s="180"/>
      <c r="BP1302" s="180"/>
      <c r="BQ1302" s="180"/>
      <c r="BR1302" s="180"/>
      <c r="BS1302" s="180"/>
      <c r="BT1302" s="181"/>
      <c r="BU1302" s="182"/>
      <c r="BV1302" s="183"/>
      <c r="BW1302" s="179"/>
    </row>
    <row r="1303" spans="2:75" customFormat="1" ht="18.75">
      <c r="B1303" s="330" t="s">
        <v>1379</v>
      </c>
      <c r="C1303" s="331">
        <v>32892819000105</v>
      </c>
      <c r="D1303" s="332" t="s">
        <v>11</v>
      </c>
      <c r="E1303" s="332" t="s">
        <v>620</v>
      </c>
      <c r="F1303" s="332" t="s">
        <v>663</v>
      </c>
      <c r="G1303" s="333" t="s">
        <v>738</v>
      </c>
      <c r="H1303" s="333" t="s">
        <v>34</v>
      </c>
      <c r="I1303" s="333" t="s">
        <v>1418</v>
      </c>
      <c r="J1303" s="333" t="s">
        <v>1418</v>
      </c>
      <c r="K1303" s="334" t="s">
        <v>48</v>
      </c>
      <c r="L1303" s="335" t="s">
        <v>715</v>
      </c>
      <c r="M1303" s="335" t="s">
        <v>34</v>
      </c>
      <c r="N1303" s="334">
        <v>627089</v>
      </c>
      <c r="O1303" s="334" t="s">
        <v>1324</v>
      </c>
      <c r="P1303" s="338">
        <v>44546</v>
      </c>
      <c r="Q1303" s="339">
        <v>60.30085098</v>
      </c>
      <c r="R1303" s="339">
        <v>39.907043749086782</v>
      </c>
      <c r="S1303" s="334">
        <v>1</v>
      </c>
      <c r="T1303" s="336">
        <v>0.13196813583458455</v>
      </c>
      <c r="U1303" s="647">
        <v>1.2906529139583811</v>
      </c>
      <c r="V1303" s="336"/>
      <c r="W1303" s="647"/>
      <c r="X1303" s="336"/>
      <c r="Y1303" s="647"/>
      <c r="Z1303" s="336"/>
      <c r="AA1303" s="647"/>
      <c r="AB1303" s="336">
        <v>1.0689162396156807E-2</v>
      </c>
      <c r="AC1303" s="340"/>
      <c r="AD1303" s="813">
        <v>40668849000152</v>
      </c>
      <c r="AE1303" s="337" t="s">
        <v>1826</v>
      </c>
      <c r="AF1303" s="787" t="s">
        <v>1778</v>
      </c>
      <c r="AG1303" s="341" t="s">
        <v>59</v>
      </c>
      <c r="AH1303" s="341" t="s">
        <v>1742</v>
      </c>
      <c r="AI1303" s="341">
        <v>100</v>
      </c>
      <c r="AJ1303" s="341">
        <v>1</v>
      </c>
      <c r="AK1303" s="341">
        <v>100</v>
      </c>
      <c r="AL1303" s="336">
        <v>0</v>
      </c>
      <c r="AM1303" s="336">
        <v>0</v>
      </c>
      <c r="AN1303" s="647" t="s">
        <v>64</v>
      </c>
      <c r="AO1303" s="334" t="s">
        <v>1324</v>
      </c>
      <c r="AP1303" s="337" t="s">
        <v>1744</v>
      </c>
      <c r="AQ1303" s="343" t="s">
        <v>669</v>
      </c>
      <c r="AR1303" s="336">
        <v>2.0999999999999999E-3</v>
      </c>
      <c r="AS1303" s="336">
        <v>2.0999999999999999E-3</v>
      </c>
      <c r="AT1303" s="336" t="s">
        <v>1418</v>
      </c>
      <c r="AX1303" s="192"/>
      <c r="AY1303" s="178"/>
      <c r="AZ1303" s="178"/>
      <c r="BA1303" s="178"/>
      <c r="BB1303" s="794"/>
      <c r="BC1303" s="178"/>
      <c r="BD1303" s="178"/>
      <c r="BE1303" s="178"/>
      <c r="BF1303" s="178"/>
      <c r="BG1303" s="794"/>
      <c r="BH1303" s="180"/>
      <c r="BI1303" s="193"/>
      <c r="BJ1303" s="193"/>
      <c r="BK1303" s="193"/>
      <c r="BL1303" s="180"/>
      <c r="BM1303" s="180"/>
      <c r="BN1303" s="180"/>
      <c r="BO1303" s="180"/>
      <c r="BP1303" s="180"/>
      <c r="BQ1303" s="180"/>
      <c r="BR1303" s="180"/>
      <c r="BS1303" s="180"/>
      <c r="BT1303" s="181"/>
      <c r="BU1303" s="182"/>
      <c r="BV1303" s="183"/>
      <c r="BW1303" s="179"/>
    </row>
    <row r="1304" spans="2:75" customFormat="1" ht="18.75">
      <c r="B1304" s="330" t="s">
        <v>1159</v>
      </c>
      <c r="C1304" s="331">
        <v>36498670000127</v>
      </c>
      <c r="D1304" s="332" t="s">
        <v>11</v>
      </c>
      <c r="E1304" s="332" t="s">
        <v>620</v>
      </c>
      <c r="F1304" s="332" t="s">
        <v>663</v>
      </c>
      <c r="G1304" s="333" t="s">
        <v>738</v>
      </c>
      <c r="H1304" s="333" t="s">
        <v>34</v>
      </c>
      <c r="I1304" s="333" t="s">
        <v>1418</v>
      </c>
      <c r="J1304" s="333" t="s">
        <v>608</v>
      </c>
      <c r="K1304" s="334" t="s">
        <v>48</v>
      </c>
      <c r="L1304" s="335" t="s">
        <v>715</v>
      </c>
      <c r="M1304" s="335" t="s">
        <v>1415</v>
      </c>
      <c r="N1304" s="334">
        <v>531553</v>
      </c>
      <c r="O1304" s="334" t="s">
        <v>1321</v>
      </c>
      <c r="P1304" s="338">
        <v>43906</v>
      </c>
      <c r="Q1304" s="339">
        <v>5702.0926109399998</v>
      </c>
      <c r="R1304" s="339">
        <v>5578.1980360367988</v>
      </c>
      <c r="S1304" s="334">
        <v>1</v>
      </c>
      <c r="T1304" s="336">
        <v>0.11338161444177719</v>
      </c>
      <c r="U1304" s="647">
        <v>1.1088760945446001</v>
      </c>
      <c r="V1304" s="336">
        <v>0.12918681790534703</v>
      </c>
      <c r="W1304" s="647">
        <v>1.1117489185785752</v>
      </c>
      <c r="X1304" s="336">
        <v>0.1906802028666208</v>
      </c>
      <c r="Y1304" s="647">
        <v>1.2371053465203741</v>
      </c>
      <c r="Z1304" s="336"/>
      <c r="AA1304" s="647"/>
      <c r="AB1304" s="336">
        <v>1.9353181612528803E-3</v>
      </c>
      <c r="AC1304" s="340">
        <v>6.7096897958515163</v>
      </c>
      <c r="AD1304" s="813">
        <v>0</v>
      </c>
      <c r="AE1304" s="337" t="s">
        <v>2014</v>
      </c>
      <c r="AF1304" s="787" t="s">
        <v>1755</v>
      </c>
      <c r="AG1304" s="341" t="s">
        <v>1436</v>
      </c>
      <c r="AH1304" s="341" t="s">
        <v>1742</v>
      </c>
      <c r="AI1304" s="341">
        <v>500</v>
      </c>
      <c r="AJ1304" s="341">
        <v>100</v>
      </c>
      <c r="AK1304" s="341">
        <v>100</v>
      </c>
      <c r="AL1304" s="336">
        <v>2.5000000000000001E-3</v>
      </c>
      <c r="AM1304" s="336">
        <v>0</v>
      </c>
      <c r="AN1304" s="647" t="s">
        <v>64</v>
      </c>
      <c r="AO1304" s="334" t="s">
        <v>1324</v>
      </c>
      <c r="AP1304" s="337" t="s">
        <v>1744</v>
      </c>
      <c r="AQ1304" s="343" t="s">
        <v>669</v>
      </c>
      <c r="AR1304" s="336">
        <v>6.9999999999999999E-4</v>
      </c>
      <c r="AS1304" s="336">
        <v>6.9999999999999999E-4</v>
      </c>
      <c r="AT1304" s="336" t="s">
        <v>1418</v>
      </c>
      <c r="AX1304" s="192"/>
      <c r="AY1304" s="178"/>
      <c r="AZ1304" s="178"/>
      <c r="BA1304" s="178"/>
      <c r="BB1304" s="794"/>
      <c r="BC1304" s="178"/>
      <c r="BD1304" s="178"/>
      <c r="BE1304" s="178"/>
      <c r="BF1304" s="178"/>
      <c r="BG1304" s="794"/>
      <c r="BH1304" s="180"/>
      <c r="BI1304" s="193"/>
      <c r="BJ1304" s="193"/>
      <c r="BK1304" s="193"/>
      <c r="BL1304" s="180"/>
      <c r="BM1304" s="180"/>
      <c r="BN1304" s="180"/>
      <c r="BO1304" s="180"/>
      <c r="BP1304" s="180"/>
      <c r="BQ1304" s="180"/>
      <c r="BR1304" s="180"/>
      <c r="BS1304" s="180"/>
      <c r="BT1304" s="181"/>
      <c r="BU1304" s="182"/>
      <c r="BV1304" s="183"/>
      <c r="BW1304" s="179"/>
    </row>
    <row r="1305" spans="2:75" customFormat="1" ht="18.75">
      <c r="B1305" s="330" t="s">
        <v>1192</v>
      </c>
      <c r="C1305" s="331">
        <v>28206220000195</v>
      </c>
      <c r="D1305" s="332" t="s">
        <v>11</v>
      </c>
      <c r="E1305" s="332" t="s">
        <v>620</v>
      </c>
      <c r="F1305" s="332" t="s">
        <v>663</v>
      </c>
      <c r="G1305" s="333" t="s">
        <v>738</v>
      </c>
      <c r="H1305" s="333" t="s">
        <v>34</v>
      </c>
      <c r="I1305" s="333" t="s">
        <v>1418</v>
      </c>
      <c r="J1305" s="333" t="s">
        <v>608</v>
      </c>
      <c r="K1305" s="334" t="s">
        <v>48</v>
      </c>
      <c r="L1305" s="335" t="s">
        <v>715</v>
      </c>
      <c r="M1305" s="335" t="s">
        <v>34</v>
      </c>
      <c r="N1305" s="334">
        <v>476791</v>
      </c>
      <c r="O1305" s="334" t="s">
        <v>1321</v>
      </c>
      <c r="P1305" s="338">
        <v>42941</v>
      </c>
      <c r="Q1305" s="339">
        <v>249.65620229999999</v>
      </c>
      <c r="R1305" s="339">
        <v>173.83366439392017</v>
      </c>
      <c r="S1305" s="334">
        <v>1</v>
      </c>
      <c r="T1305" s="336">
        <v>0.11323102978195987</v>
      </c>
      <c r="U1305" s="647">
        <v>1.107403371384865</v>
      </c>
      <c r="V1305" s="336">
        <v>0.12834815441612868</v>
      </c>
      <c r="W1305" s="647">
        <v>1.1045315937593125</v>
      </c>
      <c r="X1305" s="336">
        <v>0.1964683820466766</v>
      </c>
      <c r="Y1305" s="647">
        <v>1.2746582088658882</v>
      </c>
      <c r="Z1305" s="336">
        <v>0.21871875239467542</v>
      </c>
      <c r="AA1305" s="647">
        <v>1.1461641026689557</v>
      </c>
      <c r="AB1305" s="336">
        <v>1.9917483364626336E-3</v>
      </c>
      <c r="AC1305" s="340">
        <v>6.0985219903027144</v>
      </c>
      <c r="AD1305" s="813">
        <v>0</v>
      </c>
      <c r="AE1305" s="337" t="s">
        <v>1838</v>
      </c>
      <c r="AF1305" s="787" t="s">
        <v>1780</v>
      </c>
      <c r="AG1305" s="341" t="s">
        <v>719</v>
      </c>
      <c r="AH1305" s="341" t="s">
        <v>1742</v>
      </c>
      <c r="AI1305" s="341">
        <v>1000</v>
      </c>
      <c r="AJ1305" s="341">
        <v>1000</v>
      </c>
      <c r="AK1305" s="341">
        <v>1000</v>
      </c>
      <c r="AL1305" s="336">
        <v>5.0000000000000001E-3</v>
      </c>
      <c r="AM1305" s="336">
        <v>0</v>
      </c>
      <c r="AN1305" s="647" t="s">
        <v>2147</v>
      </c>
      <c r="AO1305" s="334" t="s">
        <v>1324</v>
      </c>
      <c r="AP1305" s="337" t="s">
        <v>1744</v>
      </c>
      <c r="AQ1305" s="343" t="s">
        <v>669</v>
      </c>
      <c r="AR1305" s="336">
        <v>1.33333333333333E-3</v>
      </c>
      <c r="AS1305" s="336">
        <v>1.33333333333333E-3</v>
      </c>
      <c r="AT1305" s="336" t="s">
        <v>1418</v>
      </c>
      <c r="AX1305" s="192"/>
      <c r="AY1305" s="178"/>
      <c r="AZ1305" s="178"/>
      <c r="BA1305" s="178"/>
      <c r="BB1305" s="794"/>
      <c r="BC1305" s="178"/>
      <c r="BD1305" s="178"/>
      <c r="BE1305" s="178"/>
      <c r="BF1305" s="178"/>
      <c r="BG1305" s="794"/>
      <c r="BH1305" s="180"/>
      <c r="BI1305" s="193"/>
      <c r="BJ1305" s="193"/>
      <c r="BK1305" s="193"/>
      <c r="BL1305" s="180"/>
      <c r="BM1305" s="180"/>
      <c r="BN1305" s="180"/>
      <c r="BO1305" s="180"/>
      <c r="BP1305" s="180"/>
      <c r="BQ1305" s="180"/>
      <c r="BR1305" s="180"/>
      <c r="BS1305" s="180"/>
      <c r="BT1305" s="181"/>
      <c r="BU1305" s="182"/>
      <c r="BV1305" s="183"/>
      <c r="BW1305" s="179"/>
    </row>
    <row r="1306" spans="2:75" customFormat="1" ht="18.75">
      <c r="B1306" s="330" t="s">
        <v>774</v>
      </c>
      <c r="C1306" s="331">
        <v>17414721000140</v>
      </c>
      <c r="D1306" s="332" t="s">
        <v>13</v>
      </c>
      <c r="E1306" s="332" t="s">
        <v>615</v>
      </c>
      <c r="F1306" s="332" t="s">
        <v>619</v>
      </c>
      <c r="G1306" s="333" t="s">
        <v>34</v>
      </c>
      <c r="H1306" s="333" t="s">
        <v>1338</v>
      </c>
      <c r="I1306" s="333" t="s">
        <v>34</v>
      </c>
      <c r="J1306" s="333" t="s">
        <v>611</v>
      </c>
      <c r="K1306" s="334" t="s">
        <v>48</v>
      </c>
      <c r="L1306" s="335" t="s">
        <v>715</v>
      </c>
      <c r="M1306" s="335" t="s">
        <v>34</v>
      </c>
      <c r="N1306" s="334">
        <v>398322</v>
      </c>
      <c r="O1306" s="334" t="s">
        <v>1324</v>
      </c>
      <c r="P1306" s="338">
        <v>42187</v>
      </c>
      <c r="Q1306" s="339">
        <v>485.45896299999998</v>
      </c>
      <c r="R1306" s="339">
        <v>870.9863029280001</v>
      </c>
      <c r="S1306" s="334">
        <v>1</v>
      </c>
      <c r="T1306" s="336">
        <v>6.1236958975084965E-2</v>
      </c>
      <c r="U1306" s="647">
        <v>0.59889956801549804</v>
      </c>
      <c r="V1306" s="336">
        <v>0.10318910251570879</v>
      </c>
      <c r="W1306" s="647">
        <v>0.88801918795605472</v>
      </c>
      <c r="X1306" s="336">
        <v>0.19568633761444953</v>
      </c>
      <c r="Y1306" s="647">
        <v>1.2695844186465579</v>
      </c>
      <c r="Z1306" s="336">
        <v>0.33646518553023408</v>
      </c>
      <c r="AA1306" s="647">
        <v>1.7631973172410651</v>
      </c>
      <c r="AB1306" s="336">
        <v>8.8145641952263126E-2</v>
      </c>
      <c r="AC1306" s="340">
        <v>-0.14762307679829181</v>
      </c>
      <c r="AD1306" s="813">
        <v>19736757000176</v>
      </c>
      <c r="AE1306" s="337" t="s">
        <v>1765</v>
      </c>
      <c r="AF1306" s="787" t="s">
        <v>1736</v>
      </c>
      <c r="AG1306" s="341" t="s">
        <v>1437</v>
      </c>
      <c r="AH1306" s="341" t="s">
        <v>1742</v>
      </c>
      <c r="AI1306" s="341">
        <v>1000</v>
      </c>
      <c r="AJ1306" s="341">
        <v>1000</v>
      </c>
      <c r="AK1306" s="341">
        <v>1000</v>
      </c>
      <c r="AL1306" s="336">
        <v>2.5000000000000001E-2</v>
      </c>
      <c r="AM1306" s="336">
        <v>0.2</v>
      </c>
      <c r="AN1306" s="647" t="s">
        <v>64</v>
      </c>
      <c r="AO1306" s="334" t="s">
        <v>1324</v>
      </c>
      <c r="AP1306" s="337" t="s">
        <v>1757</v>
      </c>
      <c r="AQ1306" s="343" t="s">
        <v>664</v>
      </c>
      <c r="AR1306" s="336">
        <v>4.6666666666666697E-3</v>
      </c>
      <c r="AS1306" s="336">
        <v>4.6666666666666697E-3</v>
      </c>
      <c r="AT1306" s="336" t="s">
        <v>1418</v>
      </c>
      <c r="AX1306" s="192"/>
      <c r="AY1306" s="178"/>
      <c r="AZ1306" s="178"/>
      <c r="BA1306" s="178"/>
      <c r="BB1306" s="794"/>
      <c r="BC1306" s="178"/>
      <c r="BD1306" s="178"/>
      <c r="BE1306" s="178"/>
      <c r="BF1306" s="178"/>
      <c r="BG1306" s="794"/>
      <c r="BH1306" s="180"/>
      <c r="BI1306" s="193"/>
      <c r="BJ1306" s="193"/>
      <c r="BK1306" s="193"/>
      <c r="BL1306" s="180"/>
      <c r="BM1306" s="180"/>
      <c r="BN1306" s="180"/>
      <c r="BO1306" s="180"/>
      <c r="BP1306" s="180"/>
      <c r="BQ1306" s="180"/>
      <c r="BR1306" s="180"/>
      <c r="BS1306" s="180"/>
      <c r="BT1306" s="181"/>
      <c r="BU1306" s="182"/>
      <c r="BV1306" s="183"/>
      <c r="BW1306" s="179"/>
    </row>
    <row r="1307" spans="2:75" customFormat="1" ht="18.75">
      <c r="B1307" s="330" t="s">
        <v>1309</v>
      </c>
      <c r="C1307" s="331">
        <v>34687428000176</v>
      </c>
      <c r="D1307" s="332" t="s">
        <v>11</v>
      </c>
      <c r="E1307" s="332" t="s">
        <v>620</v>
      </c>
      <c r="F1307" s="332" t="s">
        <v>619</v>
      </c>
      <c r="G1307" s="333" t="s">
        <v>738</v>
      </c>
      <c r="H1307" s="333" t="s">
        <v>34</v>
      </c>
      <c r="I1307" s="333" t="s">
        <v>1418</v>
      </c>
      <c r="J1307" s="333" t="s">
        <v>608</v>
      </c>
      <c r="K1307" s="334" t="s">
        <v>48</v>
      </c>
      <c r="L1307" s="335" t="s">
        <v>715</v>
      </c>
      <c r="M1307" s="335" t="s">
        <v>34</v>
      </c>
      <c r="N1307" s="334">
        <v>609811</v>
      </c>
      <c r="O1307" s="334" t="s">
        <v>1321</v>
      </c>
      <c r="P1307" s="338">
        <v>44287</v>
      </c>
      <c r="Q1307" s="339">
        <v>19.574860860000001</v>
      </c>
      <c r="R1307" s="339">
        <v>15.101800558951606</v>
      </c>
      <c r="S1307" s="334">
        <v>1</v>
      </c>
      <c r="T1307" s="336">
        <v>0.10297399471364743</v>
      </c>
      <c r="U1307" s="647">
        <v>1.0070892151245669</v>
      </c>
      <c r="V1307" s="336">
        <v>0.11947287529042727</v>
      </c>
      <c r="W1307" s="647">
        <v>1.0281531974951441</v>
      </c>
      <c r="X1307" s="336"/>
      <c r="Y1307" s="647"/>
      <c r="Z1307" s="336"/>
      <c r="AA1307" s="647"/>
      <c r="AB1307" s="336">
        <v>5.2584549711382949E-3</v>
      </c>
      <c r="AC1307" s="340">
        <v>0.62212986919552271</v>
      </c>
      <c r="AD1307" s="813">
        <v>34687399000142</v>
      </c>
      <c r="AE1307" s="337" t="s">
        <v>1973</v>
      </c>
      <c r="AF1307" s="787" t="s">
        <v>1778</v>
      </c>
      <c r="AG1307" s="341" t="s">
        <v>59</v>
      </c>
      <c r="AH1307" s="341" t="s">
        <v>1742</v>
      </c>
      <c r="AI1307" s="341">
        <v>1000</v>
      </c>
      <c r="AJ1307" s="341">
        <v>1000</v>
      </c>
      <c r="AK1307" s="341">
        <v>1000</v>
      </c>
      <c r="AL1307" s="336">
        <v>0</v>
      </c>
      <c r="AM1307" s="336">
        <v>0</v>
      </c>
      <c r="AN1307" s="647" t="s">
        <v>64</v>
      </c>
      <c r="AO1307" s="334" t="s">
        <v>1324</v>
      </c>
      <c r="AP1307" s="337" t="s">
        <v>1744</v>
      </c>
      <c r="AQ1307" s="343" t="s">
        <v>675</v>
      </c>
      <c r="AR1307" s="336">
        <v>1.6000000000000001E-3</v>
      </c>
      <c r="AS1307" s="336">
        <v>1.6000000000000001E-3</v>
      </c>
      <c r="AT1307" s="336" t="s">
        <v>1418</v>
      </c>
      <c r="AX1307" s="192"/>
      <c r="AY1307" s="178"/>
      <c r="AZ1307" s="178"/>
      <c r="BA1307" s="178"/>
      <c r="BB1307" s="794"/>
      <c r="BC1307" s="178"/>
      <c r="BD1307" s="178"/>
      <c r="BE1307" s="178"/>
      <c r="BF1307" s="178"/>
      <c r="BG1307" s="794"/>
      <c r="BH1307" s="180"/>
      <c r="BI1307" s="193"/>
      <c r="BJ1307" s="193"/>
      <c r="BK1307" s="193"/>
      <c r="BL1307" s="180"/>
      <c r="BM1307" s="180"/>
      <c r="BN1307" s="180"/>
      <c r="BO1307" s="180"/>
      <c r="BP1307" s="180"/>
      <c r="BQ1307" s="180"/>
      <c r="BR1307" s="180"/>
      <c r="BS1307" s="180"/>
      <c r="BT1307" s="181"/>
      <c r="BU1307" s="182"/>
      <c r="BV1307" s="183"/>
      <c r="BW1307" s="179"/>
    </row>
    <row r="1308" spans="2:75" customFormat="1" ht="18.75">
      <c r="B1308" s="330" t="s">
        <v>439</v>
      </c>
      <c r="C1308" s="331">
        <v>17453850000148</v>
      </c>
      <c r="D1308" s="332" t="s">
        <v>14</v>
      </c>
      <c r="E1308" s="332" t="s">
        <v>607</v>
      </c>
      <c r="F1308" s="332" t="s">
        <v>672</v>
      </c>
      <c r="G1308" s="333" t="s">
        <v>1418</v>
      </c>
      <c r="H1308" s="333" t="s">
        <v>34</v>
      </c>
      <c r="I1308" s="333" t="s">
        <v>34</v>
      </c>
      <c r="J1308" s="333" t="s">
        <v>690</v>
      </c>
      <c r="K1308" s="334" t="s">
        <v>48</v>
      </c>
      <c r="L1308" s="335" t="s">
        <v>715</v>
      </c>
      <c r="M1308" s="335" t="s">
        <v>1415</v>
      </c>
      <c r="N1308" s="334">
        <v>337031</v>
      </c>
      <c r="O1308" s="334" t="s">
        <v>1321</v>
      </c>
      <c r="P1308" s="338">
        <v>41396</v>
      </c>
      <c r="Q1308" s="339">
        <v>971.16607299999998</v>
      </c>
      <c r="R1308" s="339">
        <v>1749.6277460279991</v>
      </c>
      <c r="S1308" s="334">
        <v>1</v>
      </c>
      <c r="T1308" s="336">
        <v>-0.1618369312735235</v>
      </c>
      <c r="U1308" s="647">
        <v>-1.5827707621487517</v>
      </c>
      <c r="V1308" s="336">
        <v>-0.13213996075788126</v>
      </c>
      <c r="W1308" s="647">
        <v>-1.1371629153465619</v>
      </c>
      <c r="X1308" s="336">
        <v>0.20617846194254641</v>
      </c>
      <c r="Y1308" s="647">
        <v>1.3376557910675555</v>
      </c>
      <c r="Z1308" s="336">
        <v>0.31040754538122939</v>
      </c>
      <c r="AA1308" s="647">
        <v>1.6266460091705019</v>
      </c>
      <c r="AB1308" s="336">
        <v>0.23312676428825665</v>
      </c>
      <c r="AC1308" s="340">
        <v>-1.0652633338910604</v>
      </c>
      <c r="AD1308" s="813">
        <v>0</v>
      </c>
      <c r="AE1308" s="337" t="s">
        <v>1748</v>
      </c>
      <c r="AF1308" s="787" t="s">
        <v>1749</v>
      </c>
      <c r="AG1308" s="341" t="s">
        <v>728</v>
      </c>
      <c r="AH1308" s="341" t="s">
        <v>1742</v>
      </c>
      <c r="AI1308" s="341">
        <v>1000</v>
      </c>
      <c r="AJ1308" s="341">
        <v>100</v>
      </c>
      <c r="AK1308" s="341">
        <v>500</v>
      </c>
      <c r="AL1308" s="336">
        <v>0.01</v>
      </c>
      <c r="AM1308" s="336">
        <v>0</v>
      </c>
      <c r="AN1308" s="647" t="s">
        <v>2147</v>
      </c>
      <c r="AO1308" s="334" t="s">
        <v>1324</v>
      </c>
      <c r="AP1308" s="337" t="s">
        <v>1757</v>
      </c>
      <c r="AQ1308" s="343" t="s">
        <v>671</v>
      </c>
      <c r="AR1308" s="336">
        <v>2.66666666666667E-3</v>
      </c>
      <c r="AS1308" s="336">
        <v>2.66666666666667E-3</v>
      </c>
      <c r="AT1308" s="336" t="s">
        <v>1418</v>
      </c>
      <c r="AX1308" s="192"/>
      <c r="AY1308" s="178"/>
      <c r="AZ1308" s="178"/>
      <c r="BA1308" s="178"/>
      <c r="BB1308" s="794"/>
      <c r="BC1308" s="178"/>
      <c r="BD1308" s="178"/>
      <c r="BE1308" s="178"/>
      <c r="BF1308" s="178"/>
      <c r="BG1308" s="794"/>
      <c r="BH1308" s="180"/>
      <c r="BI1308" s="193"/>
      <c r="BJ1308" s="193"/>
      <c r="BK1308" s="193"/>
      <c r="BL1308" s="180"/>
      <c r="BM1308" s="180"/>
      <c r="BN1308" s="180"/>
      <c r="BO1308" s="180"/>
      <c r="BP1308" s="180"/>
      <c r="BQ1308" s="180"/>
      <c r="BR1308" s="180"/>
      <c r="BS1308" s="180"/>
      <c r="BT1308" s="181"/>
      <c r="BU1308" s="182"/>
      <c r="BV1308" s="183"/>
      <c r="BW1308" s="179"/>
    </row>
    <row r="1309" spans="2:75" customFormat="1" ht="18.75">
      <c r="B1309" s="330" t="s">
        <v>93</v>
      </c>
      <c r="C1309" s="331">
        <v>3168062000103</v>
      </c>
      <c r="D1309" s="332" t="s">
        <v>14</v>
      </c>
      <c r="E1309" s="332" t="s">
        <v>607</v>
      </c>
      <c r="F1309" s="332" t="s">
        <v>1418</v>
      </c>
      <c r="G1309" s="333" t="s">
        <v>1418</v>
      </c>
      <c r="H1309" s="333" t="s">
        <v>34</v>
      </c>
      <c r="I1309" s="333" t="s">
        <v>34</v>
      </c>
      <c r="J1309" s="333" t="s">
        <v>608</v>
      </c>
      <c r="K1309" s="334" t="s">
        <v>48</v>
      </c>
      <c r="L1309" s="335" t="s">
        <v>715</v>
      </c>
      <c r="M1309" s="335" t="s">
        <v>34</v>
      </c>
      <c r="N1309" s="334">
        <v>67229</v>
      </c>
      <c r="O1309" s="334" t="s">
        <v>1321</v>
      </c>
      <c r="P1309" s="338">
        <v>36330</v>
      </c>
      <c r="Q1309" s="339">
        <v>516.42871700000001</v>
      </c>
      <c r="R1309" s="339">
        <v>568.03585352988046</v>
      </c>
      <c r="S1309" s="334">
        <v>3</v>
      </c>
      <c r="T1309" s="336">
        <v>6.4256516731544977E-2</v>
      </c>
      <c r="U1309" s="647">
        <v>0.62843094687899648</v>
      </c>
      <c r="V1309" s="336">
        <v>9.8251556295961384E-2</v>
      </c>
      <c r="W1309" s="647">
        <v>0.84552792019948042</v>
      </c>
      <c r="X1309" s="336">
        <v>0.17384707127388599</v>
      </c>
      <c r="Y1309" s="647">
        <v>1.1278944437680851</v>
      </c>
      <c r="Z1309" s="336">
        <v>0.13329263683517323</v>
      </c>
      <c r="AA1309" s="647">
        <v>0.69850085471813683</v>
      </c>
      <c r="AB1309" s="336">
        <v>0.1963312968961605</v>
      </c>
      <c r="AC1309" s="340">
        <v>-9.142646829555022E-2</v>
      </c>
      <c r="AD1309" s="813">
        <v>36352662000178</v>
      </c>
      <c r="AE1309" s="337" t="s">
        <v>1765</v>
      </c>
      <c r="AF1309" s="787" t="s">
        <v>1736</v>
      </c>
      <c r="AG1309" s="341" t="s">
        <v>1437</v>
      </c>
      <c r="AH1309" s="341" t="s">
        <v>1742</v>
      </c>
      <c r="AI1309" s="341">
        <v>5000</v>
      </c>
      <c r="AJ1309" s="341">
        <v>1000</v>
      </c>
      <c r="AK1309" s="341">
        <v>1000</v>
      </c>
      <c r="AL1309" s="336">
        <v>0.03</v>
      </c>
      <c r="AM1309" s="336">
        <v>0</v>
      </c>
      <c r="AN1309" s="647" t="s">
        <v>2152</v>
      </c>
      <c r="AO1309" s="334" t="s">
        <v>1324</v>
      </c>
      <c r="AP1309" s="337" t="s">
        <v>1739</v>
      </c>
      <c r="AQ1309" s="343" t="s">
        <v>667</v>
      </c>
      <c r="AR1309" s="336">
        <v>7.4999999999999997E-3</v>
      </c>
      <c r="AS1309" s="336">
        <v>7.4999999999999997E-3</v>
      </c>
      <c r="AT1309" s="336" t="s">
        <v>1418</v>
      </c>
      <c r="AX1309" s="192"/>
      <c r="AY1309" s="178"/>
      <c r="AZ1309" s="178"/>
      <c r="BA1309" s="178"/>
      <c r="BB1309" s="794"/>
      <c r="BC1309" s="178"/>
      <c r="BD1309" s="178"/>
      <c r="BE1309" s="178"/>
      <c r="BF1309" s="178"/>
      <c r="BG1309" s="794"/>
      <c r="BH1309" s="180"/>
      <c r="BI1309" s="193"/>
      <c r="BJ1309" s="193"/>
      <c r="BK1309" s="193"/>
      <c r="BL1309" s="180"/>
      <c r="BM1309" s="180"/>
      <c r="BN1309" s="180"/>
      <c r="BO1309" s="180"/>
      <c r="BP1309" s="180"/>
      <c r="BQ1309" s="180"/>
      <c r="BR1309" s="180"/>
      <c r="BS1309" s="180"/>
      <c r="BT1309" s="181"/>
      <c r="BU1309" s="182"/>
      <c r="BV1309" s="183"/>
      <c r="BW1309" s="179"/>
    </row>
    <row r="1310" spans="2:75" customFormat="1" ht="18.75">
      <c r="B1310" s="330" t="s">
        <v>1010</v>
      </c>
      <c r="C1310" s="331">
        <v>41594333000173</v>
      </c>
      <c r="D1310" s="332" t="s">
        <v>11</v>
      </c>
      <c r="E1310" s="332" t="s">
        <v>621</v>
      </c>
      <c r="F1310" s="332" t="s">
        <v>692</v>
      </c>
      <c r="G1310" s="333" t="s">
        <v>865</v>
      </c>
      <c r="H1310" s="333" t="s">
        <v>34</v>
      </c>
      <c r="I1310" s="333" t="s">
        <v>1418</v>
      </c>
      <c r="J1310" s="333" t="s">
        <v>608</v>
      </c>
      <c r="K1310" s="334" t="s">
        <v>48</v>
      </c>
      <c r="L1310" s="335" t="s">
        <v>715</v>
      </c>
      <c r="M1310" s="335" t="s">
        <v>34</v>
      </c>
      <c r="N1310" s="334">
        <v>602957</v>
      </c>
      <c r="O1310" s="334" t="s">
        <v>1321</v>
      </c>
      <c r="P1310" s="338">
        <v>44390</v>
      </c>
      <c r="Q1310" s="339">
        <v>38.266050130000004</v>
      </c>
      <c r="R1310" s="339">
        <v>17.493043785034484</v>
      </c>
      <c r="S1310" s="334">
        <v>3</v>
      </c>
      <c r="T1310" s="336">
        <v>0.10643378939727643</v>
      </c>
      <c r="U1310" s="647">
        <v>1.0409261262992511</v>
      </c>
      <c r="V1310" s="336">
        <v>0.10643378939727643</v>
      </c>
      <c r="W1310" s="647">
        <v>0.9159421385341231</v>
      </c>
      <c r="X1310" s="336"/>
      <c r="Y1310" s="647"/>
      <c r="Z1310" s="336"/>
      <c r="AA1310" s="647"/>
      <c r="AB1310" s="336">
        <v>4.557524369470381E-2</v>
      </c>
      <c r="AC1310" s="340">
        <v>-0.2143190732059892</v>
      </c>
      <c r="AD1310" s="813">
        <v>41594289000100</v>
      </c>
      <c r="AE1310" s="337" t="s">
        <v>1922</v>
      </c>
      <c r="AF1310" s="787" t="s">
        <v>1736</v>
      </c>
      <c r="AG1310" s="341" t="s">
        <v>1437</v>
      </c>
      <c r="AH1310" s="341" t="s">
        <v>1742</v>
      </c>
      <c r="AI1310" s="341">
        <v>50000</v>
      </c>
      <c r="AJ1310" s="341">
        <v>10000</v>
      </c>
      <c r="AK1310" s="341">
        <v>50000</v>
      </c>
      <c r="AL1310" s="336">
        <v>0</v>
      </c>
      <c r="AM1310" s="336">
        <v>0</v>
      </c>
      <c r="AN1310" s="647" t="s">
        <v>2243</v>
      </c>
      <c r="AO1310" s="334" t="s">
        <v>1324</v>
      </c>
      <c r="AP1310" s="337" t="s">
        <v>1757</v>
      </c>
      <c r="AQ1310" s="343" t="s">
        <v>668</v>
      </c>
      <c r="AR1310" s="336">
        <v>2.2669500000000002E-3</v>
      </c>
      <c r="AS1310" s="336">
        <v>2.2669500000000002E-3</v>
      </c>
      <c r="AT1310" s="336" t="s">
        <v>1418</v>
      </c>
      <c r="AX1310" s="192"/>
      <c r="AY1310" s="178"/>
      <c r="AZ1310" s="178"/>
      <c r="BA1310" s="178"/>
      <c r="BB1310" s="794"/>
      <c r="BC1310" s="178"/>
      <c r="BD1310" s="178"/>
      <c r="BE1310" s="178"/>
      <c r="BF1310" s="178"/>
      <c r="BG1310" s="794"/>
      <c r="BH1310" s="180"/>
      <c r="BI1310" s="193"/>
      <c r="BJ1310" s="193"/>
      <c r="BK1310" s="193"/>
      <c r="BL1310" s="180"/>
      <c r="BM1310" s="180"/>
      <c r="BN1310" s="180"/>
      <c r="BO1310" s="180"/>
      <c r="BP1310" s="180"/>
      <c r="BQ1310" s="180"/>
      <c r="BR1310" s="180"/>
      <c r="BS1310" s="180"/>
      <c r="BT1310" s="181"/>
      <c r="BU1310" s="182"/>
      <c r="BV1310" s="183"/>
      <c r="BW1310" s="179"/>
    </row>
    <row r="1311" spans="2:75" customFormat="1" ht="18.75">
      <c r="B1311" s="330" t="s">
        <v>2670</v>
      </c>
      <c r="C1311" s="331">
        <v>19831126000136</v>
      </c>
      <c r="D1311" s="332" t="s">
        <v>14</v>
      </c>
      <c r="E1311" s="332" t="s">
        <v>607</v>
      </c>
      <c r="F1311" s="332" t="s">
        <v>1418</v>
      </c>
      <c r="G1311" s="333" t="s">
        <v>1418</v>
      </c>
      <c r="H1311" s="333" t="s">
        <v>34</v>
      </c>
      <c r="I1311" s="333" t="s">
        <v>34</v>
      </c>
      <c r="J1311" s="333" t="s">
        <v>611</v>
      </c>
      <c r="K1311" s="334" t="s">
        <v>49</v>
      </c>
      <c r="L1311" s="335" t="s">
        <v>715</v>
      </c>
      <c r="M1311" s="335" t="s">
        <v>34</v>
      </c>
      <c r="N1311" s="334">
        <v>367222</v>
      </c>
      <c r="O1311" s="334" t="s">
        <v>1321</v>
      </c>
      <c r="P1311" s="338">
        <v>41767</v>
      </c>
      <c r="Q1311" s="339">
        <v>1410.499877</v>
      </c>
      <c r="R1311" s="339">
        <v>2637.6020671314736</v>
      </c>
      <c r="S1311" s="334">
        <v>4</v>
      </c>
      <c r="T1311" s="336">
        <v>-0.41598904744348264</v>
      </c>
      <c r="U1311" s="647">
        <v>-4.0683872122788509</v>
      </c>
      <c r="V1311" s="336">
        <v>-0.4299727626515939</v>
      </c>
      <c r="W1311" s="647">
        <v>-3.7002363062026209</v>
      </c>
      <c r="X1311" s="336">
        <v>-0.26714788596787697</v>
      </c>
      <c r="Y1311" s="647">
        <v>-1.7332165220825302</v>
      </c>
      <c r="Z1311" s="336">
        <v>0.32871126298833997</v>
      </c>
      <c r="AA1311" s="647">
        <v>1.7225640035672669</v>
      </c>
      <c r="AB1311" s="336">
        <v>0.2824149991152598</v>
      </c>
      <c r="AC1311" s="340">
        <v>-1.9339418860531221</v>
      </c>
      <c r="AD1311" s="813">
        <v>0</v>
      </c>
      <c r="AE1311" s="337" t="s">
        <v>1748</v>
      </c>
      <c r="AF1311" s="787" t="s">
        <v>1749</v>
      </c>
      <c r="AG1311" s="341" t="s">
        <v>728</v>
      </c>
      <c r="AH1311" s="341" t="s">
        <v>1742</v>
      </c>
      <c r="AI1311" s="341">
        <v>1000</v>
      </c>
      <c r="AJ1311" s="341">
        <v>100</v>
      </c>
      <c r="AK1311" s="341">
        <v>500</v>
      </c>
      <c r="AL1311" s="336">
        <v>1.4999999999999999E-2</v>
      </c>
      <c r="AM1311" s="336">
        <v>0</v>
      </c>
      <c r="AN1311" s="647" t="s">
        <v>2147</v>
      </c>
      <c r="AO1311" s="334" t="s">
        <v>1324</v>
      </c>
      <c r="AP1311" s="337" t="s">
        <v>1739</v>
      </c>
      <c r="AQ1311" s="343" t="s">
        <v>659</v>
      </c>
      <c r="AR1311" s="336">
        <v>4.0000000000000001E-3</v>
      </c>
      <c r="AS1311" s="336">
        <v>4.0000000000000001E-3</v>
      </c>
      <c r="AT1311" s="336" t="s">
        <v>1418</v>
      </c>
      <c r="AX1311" s="192"/>
      <c r="AY1311" s="178"/>
      <c r="AZ1311" s="178"/>
      <c r="BA1311" s="178"/>
      <c r="BB1311" s="794"/>
      <c r="BC1311" s="178"/>
      <c r="BD1311" s="178"/>
      <c r="BE1311" s="178"/>
      <c r="BF1311" s="178"/>
      <c r="BG1311" s="794"/>
      <c r="BH1311" s="180"/>
      <c r="BI1311" s="193"/>
      <c r="BJ1311" s="193"/>
      <c r="BK1311" s="193"/>
      <c r="BL1311" s="180"/>
      <c r="BM1311" s="180"/>
      <c r="BN1311" s="180"/>
      <c r="BO1311" s="180"/>
      <c r="BP1311" s="180"/>
      <c r="BQ1311" s="180"/>
      <c r="BR1311" s="180"/>
      <c r="BS1311" s="180"/>
      <c r="BT1311" s="181"/>
      <c r="BU1311" s="182"/>
      <c r="BV1311" s="183"/>
      <c r="BW1311" s="179"/>
    </row>
    <row r="1312" spans="2:75" customFormat="1" ht="18.75">
      <c r="B1312" s="330" t="s">
        <v>583</v>
      </c>
      <c r="C1312" s="331">
        <v>37994000000164</v>
      </c>
      <c r="D1312" s="332" t="s">
        <v>14</v>
      </c>
      <c r="E1312" s="332" t="s">
        <v>607</v>
      </c>
      <c r="F1312" s="332" t="s">
        <v>1418</v>
      </c>
      <c r="G1312" s="333" t="s">
        <v>866</v>
      </c>
      <c r="H1312" s="333" t="s">
        <v>34</v>
      </c>
      <c r="I1312" s="333" t="s">
        <v>34</v>
      </c>
      <c r="J1312" s="333" t="s">
        <v>611</v>
      </c>
      <c r="K1312" s="334" t="s">
        <v>49</v>
      </c>
      <c r="L1312" s="335" t="s">
        <v>715</v>
      </c>
      <c r="M1312" s="335" t="s">
        <v>1415</v>
      </c>
      <c r="N1312" s="334">
        <v>570621</v>
      </c>
      <c r="O1312" s="334" t="s">
        <v>1321</v>
      </c>
      <c r="P1312" s="338">
        <v>44181</v>
      </c>
      <c r="Q1312" s="339">
        <v>4.8177777099999997</v>
      </c>
      <c r="R1312" s="339">
        <v>106126.31791402036</v>
      </c>
      <c r="S1312" s="334">
        <v>10</v>
      </c>
      <c r="T1312" s="336">
        <v>-0.45183013641570346</v>
      </c>
      <c r="U1312" s="647">
        <v>-4.4189142969337478</v>
      </c>
      <c r="V1312" s="336">
        <v>-0.49083658223444315</v>
      </c>
      <c r="W1312" s="647">
        <v>-4.2240148673509523</v>
      </c>
      <c r="X1312" s="336"/>
      <c r="Y1312" s="647"/>
      <c r="Z1312" s="336"/>
      <c r="AA1312" s="647"/>
      <c r="AB1312" s="336">
        <v>0.34744591716030337</v>
      </c>
      <c r="AC1312" s="340">
        <v>-1.7471439025183091</v>
      </c>
      <c r="AD1312" s="813">
        <v>0</v>
      </c>
      <c r="AE1312" s="337" t="s">
        <v>2054</v>
      </c>
      <c r="AF1312" s="787" t="s">
        <v>1752</v>
      </c>
      <c r="AG1312" s="341" t="s">
        <v>741</v>
      </c>
      <c r="AH1312" s="341" t="s">
        <v>1737</v>
      </c>
      <c r="AI1312" s="341">
        <v>1000</v>
      </c>
      <c r="AJ1312" s="341">
        <v>1000</v>
      </c>
      <c r="AK1312" s="341">
        <v>1000</v>
      </c>
      <c r="AL1312" s="336">
        <v>0</v>
      </c>
      <c r="AM1312" s="336">
        <v>0</v>
      </c>
      <c r="AN1312" s="647" t="s">
        <v>2147</v>
      </c>
      <c r="AO1312" s="334" t="s">
        <v>1324</v>
      </c>
      <c r="AP1312" s="337" t="s">
        <v>1739</v>
      </c>
      <c r="AQ1312" s="343" t="s">
        <v>687</v>
      </c>
      <c r="AR1312" s="336">
        <v>5.0000000000000001E-4</v>
      </c>
      <c r="AS1312" s="336">
        <v>5.0000000000000001E-4</v>
      </c>
      <c r="AT1312" s="336" t="s">
        <v>1418</v>
      </c>
      <c r="AX1312" s="192"/>
      <c r="AY1312" s="178"/>
      <c r="AZ1312" s="178"/>
      <c r="BA1312" s="178"/>
      <c r="BB1312" s="794"/>
      <c r="BC1312" s="178"/>
      <c r="BD1312" s="178"/>
      <c r="BE1312" s="178"/>
      <c r="BF1312" s="178"/>
      <c r="BG1312" s="794"/>
      <c r="BH1312" s="180"/>
      <c r="BI1312" s="193"/>
      <c r="BJ1312" s="193"/>
      <c r="BK1312" s="193"/>
      <c r="BL1312" s="180"/>
      <c r="BM1312" s="180"/>
      <c r="BN1312" s="180"/>
      <c r="BO1312" s="180"/>
      <c r="BP1312" s="180"/>
      <c r="BQ1312" s="180"/>
      <c r="BR1312" s="180"/>
      <c r="BS1312" s="180"/>
      <c r="BT1312" s="181"/>
      <c r="BU1312" s="182"/>
      <c r="BV1312" s="183"/>
      <c r="BW1312" s="179"/>
    </row>
    <row r="1313" spans="2:75" customFormat="1" ht="18.75">
      <c r="B1313" s="330" t="s">
        <v>647</v>
      </c>
      <c r="C1313" s="331">
        <v>28470590000135</v>
      </c>
      <c r="D1313" s="332" t="s">
        <v>14</v>
      </c>
      <c r="E1313" s="332" t="s">
        <v>614</v>
      </c>
      <c r="F1313" s="332" t="s">
        <v>689</v>
      </c>
      <c r="G1313" s="333" t="s">
        <v>1418</v>
      </c>
      <c r="H1313" s="333" t="s">
        <v>865</v>
      </c>
      <c r="I1313" s="333" t="s">
        <v>34</v>
      </c>
      <c r="J1313" s="333" t="s">
        <v>608</v>
      </c>
      <c r="K1313" s="334" t="s">
        <v>48</v>
      </c>
      <c r="L1313" s="335" t="s">
        <v>715</v>
      </c>
      <c r="M1313" s="335" t="s">
        <v>34</v>
      </c>
      <c r="N1313" s="334">
        <v>449822</v>
      </c>
      <c r="O1313" s="334" t="s">
        <v>1321</v>
      </c>
      <c r="P1313" s="338">
        <v>43005</v>
      </c>
      <c r="Q1313" s="339">
        <v>50.8675371</v>
      </c>
      <c r="R1313" s="339">
        <v>72.018619312103141</v>
      </c>
      <c r="S1313" s="334">
        <v>10</v>
      </c>
      <c r="T1313" s="336">
        <v>2.4666603887546934E-2</v>
      </c>
      <c r="U1313" s="647">
        <v>0.24124023563403552</v>
      </c>
      <c r="V1313" s="336">
        <v>3.8897965345439323E-2</v>
      </c>
      <c r="W1313" s="647">
        <v>0.33474600279560851</v>
      </c>
      <c r="X1313" s="336">
        <v>0.16467345001608447</v>
      </c>
      <c r="Y1313" s="647">
        <v>1.0683773269706083</v>
      </c>
      <c r="Z1313" s="336">
        <v>0.46451772854524043</v>
      </c>
      <c r="AA1313" s="647">
        <v>2.4342382154372531</v>
      </c>
      <c r="AB1313" s="336">
        <v>0.13520962440162793</v>
      </c>
      <c r="AC1313" s="340">
        <v>-0.57173051388708984</v>
      </c>
      <c r="AD1313" s="813">
        <v>0</v>
      </c>
      <c r="AE1313" s="337" t="s">
        <v>1829</v>
      </c>
      <c r="AF1313" s="787" t="s">
        <v>1755</v>
      </c>
      <c r="AG1313" s="341" t="s">
        <v>1436</v>
      </c>
      <c r="AH1313" s="341" t="s">
        <v>1742</v>
      </c>
      <c r="AI1313" s="341">
        <v>1000</v>
      </c>
      <c r="AJ1313" s="341">
        <v>300</v>
      </c>
      <c r="AK1313" s="341">
        <v>1000</v>
      </c>
      <c r="AL1313" s="336">
        <v>1.15E-2</v>
      </c>
      <c r="AM1313" s="336">
        <v>0.25</v>
      </c>
      <c r="AN1313" s="647" t="s">
        <v>34</v>
      </c>
      <c r="AO1313" s="334" t="s">
        <v>1324</v>
      </c>
      <c r="AP1313" s="337" t="s">
        <v>1757</v>
      </c>
      <c r="AQ1313" s="343" t="s">
        <v>668</v>
      </c>
      <c r="AR1313" s="336">
        <v>4.0000000000000001E-3</v>
      </c>
      <c r="AS1313" s="336">
        <v>4.0000000000000001E-3</v>
      </c>
      <c r="AT1313" s="336" t="s">
        <v>1418</v>
      </c>
      <c r="AX1313" s="192"/>
      <c r="AY1313" s="178"/>
      <c r="AZ1313" s="178"/>
      <c r="BA1313" s="178"/>
      <c r="BB1313" s="794"/>
      <c r="BC1313" s="178"/>
      <c r="BD1313" s="178"/>
      <c r="BE1313" s="178"/>
      <c r="BF1313" s="178"/>
      <c r="BG1313" s="794"/>
      <c r="BH1313" s="180"/>
      <c r="BI1313" s="193"/>
      <c r="BJ1313" s="193"/>
      <c r="BK1313" s="193"/>
      <c r="BL1313" s="180"/>
      <c r="BM1313" s="180"/>
      <c r="BN1313" s="180"/>
      <c r="BO1313" s="180"/>
      <c r="BP1313" s="180"/>
      <c r="BQ1313" s="180"/>
      <c r="BR1313" s="180"/>
      <c r="BS1313" s="180"/>
      <c r="BT1313" s="181"/>
      <c r="BU1313" s="182"/>
      <c r="BV1313" s="183"/>
      <c r="BW1313" s="179"/>
    </row>
    <row r="1314" spans="2:75" customFormat="1" ht="18.75">
      <c r="B1314" s="330" t="s">
        <v>650</v>
      </c>
      <c r="C1314" s="331">
        <v>18772290000157</v>
      </c>
      <c r="D1314" s="332" t="s">
        <v>13</v>
      </c>
      <c r="E1314" s="332" t="s">
        <v>616</v>
      </c>
      <c r="F1314" s="332" t="s">
        <v>617</v>
      </c>
      <c r="G1314" s="333" t="s">
        <v>34</v>
      </c>
      <c r="H1314" s="333" t="s">
        <v>1337</v>
      </c>
      <c r="I1314" s="333" t="s">
        <v>34</v>
      </c>
      <c r="J1314" s="333" t="s">
        <v>608</v>
      </c>
      <c r="K1314" s="334" t="s">
        <v>48</v>
      </c>
      <c r="L1314" s="335" t="s">
        <v>715</v>
      </c>
      <c r="M1314" s="335" t="s">
        <v>34</v>
      </c>
      <c r="N1314" s="334">
        <v>355208</v>
      </c>
      <c r="O1314" s="334" t="s">
        <v>1321</v>
      </c>
      <c r="P1314" s="338">
        <v>41579</v>
      </c>
      <c r="Q1314" s="339">
        <v>471.23955899999999</v>
      </c>
      <c r="R1314" s="339">
        <v>539.38205980478108</v>
      </c>
      <c r="S1314" s="334">
        <v>15</v>
      </c>
      <c r="T1314" s="336">
        <v>0.13360588621239988</v>
      </c>
      <c r="U1314" s="647">
        <v>1.3066701690639113</v>
      </c>
      <c r="V1314" s="336">
        <v>0.15839660982379256</v>
      </c>
      <c r="W1314" s="647">
        <v>1.3631209633721093</v>
      </c>
      <c r="X1314" s="336">
        <v>0.23977847897847271</v>
      </c>
      <c r="Y1314" s="647">
        <v>1.5556478012155397</v>
      </c>
      <c r="Z1314" s="336">
        <v>0.33641205894111437</v>
      </c>
      <c r="AA1314" s="647">
        <v>1.7629189150067821</v>
      </c>
      <c r="AB1314" s="336">
        <v>4.8101554890690595E-2</v>
      </c>
      <c r="AC1314" s="340">
        <v>0.87721023847602075</v>
      </c>
      <c r="AD1314" s="813">
        <v>18816393000171</v>
      </c>
      <c r="AE1314" s="337" t="s">
        <v>1898</v>
      </c>
      <c r="AF1314" s="787" t="s">
        <v>1780</v>
      </c>
      <c r="AG1314" s="341" t="s">
        <v>719</v>
      </c>
      <c r="AH1314" s="341" t="s">
        <v>1742</v>
      </c>
      <c r="AI1314" s="341">
        <v>10000</v>
      </c>
      <c r="AJ1314" s="341">
        <v>5000</v>
      </c>
      <c r="AK1314" s="341">
        <v>10000</v>
      </c>
      <c r="AL1314" s="336">
        <v>2.3E-2</v>
      </c>
      <c r="AM1314" s="336">
        <v>0.2</v>
      </c>
      <c r="AN1314" s="647" t="s">
        <v>64</v>
      </c>
      <c r="AO1314" s="334" t="s">
        <v>1324</v>
      </c>
      <c r="AP1314" s="337" t="s">
        <v>1757</v>
      </c>
      <c r="AQ1314" s="343" t="s">
        <v>674</v>
      </c>
      <c r="AR1314" s="336">
        <v>4.6249999999999998E-3</v>
      </c>
      <c r="AS1314" s="336">
        <v>4.6249999999999998E-3</v>
      </c>
      <c r="AT1314" s="336" t="s">
        <v>1418</v>
      </c>
      <c r="AX1314" s="192"/>
      <c r="AY1314" s="178"/>
      <c r="AZ1314" s="178"/>
      <c r="BA1314" s="178"/>
      <c r="BB1314" s="794"/>
      <c r="BC1314" s="178"/>
      <c r="BD1314" s="178"/>
      <c r="BE1314" s="178"/>
      <c r="BF1314" s="178"/>
      <c r="BG1314" s="794"/>
      <c r="BH1314" s="180"/>
      <c r="BI1314" s="193"/>
      <c r="BJ1314" s="193"/>
      <c r="BK1314" s="193"/>
      <c r="BL1314" s="180"/>
      <c r="BM1314" s="180"/>
      <c r="BN1314" s="180"/>
      <c r="BO1314" s="180"/>
      <c r="BP1314" s="180"/>
      <c r="BQ1314" s="180"/>
      <c r="BR1314" s="180"/>
      <c r="BS1314" s="180"/>
      <c r="BT1314" s="181"/>
      <c r="BU1314" s="182"/>
      <c r="BV1314" s="183"/>
      <c r="BW1314" s="179"/>
    </row>
    <row r="1315" spans="2:75" customFormat="1" ht="18.75">
      <c r="B1315" s="330" t="s">
        <v>1145</v>
      </c>
      <c r="C1315" s="331">
        <v>27928186000108</v>
      </c>
      <c r="D1315" s="332" t="s">
        <v>13</v>
      </c>
      <c r="E1315" s="332" t="s">
        <v>615</v>
      </c>
      <c r="F1315" s="332" t="s">
        <v>619</v>
      </c>
      <c r="G1315" s="333" t="s">
        <v>34</v>
      </c>
      <c r="H1315" s="333" t="s">
        <v>1337</v>
      </c>
      <c r="I1315" s="333" t="s">
        <v>34</v>
      </c>
      <c r="J1315" s="333" t="s">
        <v>608</v>
      </c>
      <c r="K1315" s="334" t="s">
        <v>48</v>
      </c>
      <c r="L1315" s="335" t="s">
        <v>715</v>
      </c>
      <c r="M1315" s="335" t="s">
        <v>34</v>
      </c>
      <c r="N1315" s="334">
        <v>447511</v>
      </c>
      <c r="O1315" s="334" t="s">
        <v>1321</v>
      </c>
      <c r="P1315" s="338">
        <v>42965</v>
      </c>
      <c r="Q1315" s="339">
        <v>378.30135321</v>
      </c>
      <c r="R1315" s="339">
        <v>208.29869548796006</v>
      </c>
      <c r="S1315" s="334">
        <v>15</v>
      </c>
      <c r="T1315" s="336">
        <v>0.16145578757325318</v>
      </c>
      <c r="U1315" s="647">
        <v>1.5790431636320357</v>
      </c>
      <c r="V1315" s="336">
        <v>0.18161860045445399</v>
      </c>
      <c r="W1315" s="647">
        <v>1.5629635122442036</v>
      </c>
      <c r="X1315" s="336">
        <v>0.25321174519484302</v>
      </c>
      <c r="Y1315" s="647">
        <v>1.6428008732579877</v>
      </c>
      <c r="Z1315" s="336">
        <v>0.45806391572429273</v>
      </c>
      <c r="AA1315" s="647">
        <v>2.4004179393990701</v>
      </c>
      <c r="AB1315" s="336">
        <v>2.3092754381850045E-2</v>
      </c>
      <c r="AC1315" s="340">
        <v>2.832800539324436</v>
      </c>
      <c r="AD1315" s="813">
        <v>0</v>
      </c>
      <c r="AE1315" s="337" t="s">
        <v>1849</v>
      </c>
      <c r="AF1315" s="787" t="s">
        <v>1778</v>
      </c>
      <c r="AG1315" s="341" t="s">
        <v>59</v>
      </c>
      <c r="AH1315" s="341" t="s">
        <v>1742</v>
      </c>
      <c r="AI1315" s="341">
        <v>1000</v>
      </c>
      <c r="AJ1315" s="341">
        <v>1000</v>
      </c>
      <c r="AK1315" s="341">
        <v>1000</v>
      </c>
      <c r="AL1315" s="336">
        <v>1.8000000000000002E-2</v>
      </c>
      <c r="AM1315" s="336">
        <v>0</v>
      </c>
      <c r="AN1315" s="647" t="s">
        <v>64</v>
      </c>
      <c r="AO1315" s="334" t="s">
        <v>1324</v>
      </c>
      <c r="AP1315" s="337" t="s">
        <v>1757</v>
      </c>
      <c r="AQ1315" s="343" t="s">
        <v>671</v>
      </c>
      <c r="AR1315" s="336">
        <v>5.0004000000000003E-3</v>
      </c>
      <c r="AS1315" s="336">
        <v>5.0004000000000003E-3</v>
      </c>
      <c r="AT1315" s="336" t="s">
        <v>1418</v>
      </c>
      <c r="AX1315" s="192"/>
      <c r="AY1315" s="178"/>
      <c r="AZ1315" s="178"/>
      <c r="BA1315" s="178"/>
      <c r="BB1315" s="794"/>
      <c r="BC1315" s="178"/>
      <c r="BD1315" s="178"/>
      <c r="BE1315" s="178"/>
      <c r="BF1315" s="178"/>
      <c r="BG1315" s="794"/>
      <c r="BH1315" s="180"/>
      <c r="BI1315" s="193"/>
      <c r="BJ1315" s="193"/>
      <c r="BK1315" s="193"/>
      <c r="BL1315" s="180"/>
      <c r="BM1315" s="180"/>
      <c r="BN1315" s="180"/>
      <c r="BO1315" s="180"/>
      <c r="BP1315" s="180"/>
      <c r="BQ1315" s="180"/>
      <c r="BR1315" s="180"/>
      <c r="BS1315" s="180"/>
      <c r="BT1315" s="181"/>
      <c r="BU1315" s="182"/>
      <c r="BV1315" s="183"/>
      <c r="BW1315" s="179"/>
    </row>
    <row r="1316" spans="2:75" customFormat="1" ht="18.75">
      <c r="B1316" s="330" t="s">
        <v>181</v>
      </c>
      <c r="C1316" s="331">
        <v>34702572000134</v>
      </c>
      <c r="D1316" s="332" t="s">
        <v>13</v>
      </c>
      <c r="E1316" s="332" t="s">
        <v>616</v>
      </c>
      <c r="F1316" s="332" t="s">
        <v>610</v>
      </c>
      <c r="G1316" s="333" t="s">
        <v>34</v>
      </c>
      <c r="H1316" s="333" t="s">
        <v>1338</v>
      </c>
      <c r="I1316" s="333" t="s">
        <v>34</v>
      </c>
      <c r="J1316" s="333" t="s">
        <v>611</v>
      </c>
      <c r="K1316" s="334" t="s">
        <v>48</v>
      </c>
      <c r="L1316" s="335" t="s">
        <v>715</v>
      </c>
      <c r="M1316" s="335" t="s">
        <v>34</v>
      </c>
      <c r="N1316" s="334">
        <v>530042</v>
      </c>
      <c r="O1316" s="334" t="s">
        <v>1321</v>
      </c>
      <c r="P1316" s="338">
        <v>43889</v>
      </c>
      <c r="Q1316" s="339">
        <v>151.16822500999999</v>
      </c>
      <c r="R1316" s="339">
        <v>4396238.8908951618</v>
      </c>
      <c r="S1316" s="334">
        <v>18</v>
      </c>
      <c r="T1316" s="336">
        <v>0.13098150018320132</v>
      </c>
      <c r="U1316" s="647">
        <v>1.2810035833042819</v>
      </c>
      <c r="V1316" s="336">
        <v>0.17257503447922828</v>
      </c>
      <c r="W1316" s="647">
        <v>1.4851368821276718</v>
      </c>
      <c r="X1316" s="336">
        <v>0.55067290942002178</v>
      </c>
      <c r="Y1316" s="647">
        <v>3.5726855236458945</v>
      </c>
      <c r="Z1316" s="336"/>
      <c r="AA1316" s="647"/>
      <c r="AB1316" s="336">
        <v>8.4761212147965045E-2</v>
      </c>
      <c r="AC1316" s="340">
        <v>0.66508724525737273</v>
      </c>
      <c r="AD1316" s="813">
        <v>41036284000153</v>
      </c>
      <c r="AE1316" s="337" t="s">
        <v>2018</v>
      </c>
      <c r="AF1316" s="787" t="s">
        <v>1736</v>
      </c>
      <c r="AG1316" s="341" t="s">
        <v>1437</v>
      </c>
      <c r="AH1316" s="341" t="s">
        <v>1737</v>
      </c>
      <c r="AI1316" s="341">
        <v>10000</v>
      </c>
      <c r="AJ1316" s="341">
        <v>1000</v>
      </c>
      <c r="AK1316" s="341">
        <v>0</v>
      </c>
      <c r="AL1316" s="336">
        <v>0.02</v>
      </c>
      <c r="AM1316" s="336">
        <v>0.2</v>
      </c>
      <c r="AN1316" s="647" t="s">
        <v>2152</v>
      </c>
      <c r="AO1316" s="334" t="s">
        <v>1324</v>
      </c>
      <c r="AP1316" s="337" t="s">
        <v>1757</v>
      </c>
      <c r="AQ1316" s="343" t="s">
        <v>668</v>
      </c>
      <c r="AR1316" s="336">
        <v>4.0000000000000001E-3</v>
      </c>
      <c r="AS1316" s="336">
        <v>4.0000000000000001E-3</v>
      </c>
      <c r="AT1316" s="336" t="s">
        <v>1418</v>
      </c>
      <c r="AX1316" s="192"/>
      <c r="AY1316" s="178"/>
      <c r="AZ1316" s="178"/>
      <c r="BA1316" s="178"/>
      <c r="BB1316" s="794"/>
      <c r="BC1316" s="178"/>
      <c r="BD1316" s="178"/>
      <c r="BE1316" s="178"/>
      <c r="BF1316" s="178"/>
      <c r="BG1316" s="794"/>
      <c r="BH1316" s="180"/>
      <c r="BI1316" s="193"/>
      <c r="BJ1316" s="193"/>
      <c r="BK1316" s="193"/>
      <c r="BL1316" s="180"/>
      <c r="BM1316" s="180"/>
      <c r="BN1316" s="180"/>
      <c r="BO1316" s="180"/>
      <c r="BP1316" s="180"/>
      <c r="BQ1316" s="180"/>
      <c r="BR1316" s="180"/>
      <c r="BS1316" s="180"/>
      <c r="BT1316" s="181"/>
      <c r="BU1316" s="182"/>
      <c r="BV1316" s="183"/>
      <c r="BW1316" s="179"/>
    </row>
    <row r="1317" spans="2:75" customFormat="1" ht="18.75">
      <c r="B1317" s="330" t="s">
        <v>848</v>
      </c>
      <c r="C1317" s="331">
        <v>34096235000140</v>
      </c>
      <c r="D1317" s="332" t="s">
        <v>11</v>
      </c>
      <c r="E1317" s="332" t="s">
        <v>621</v>
      </c>
      <c r="F1317" s="332" t="s">
        <v>692</v>
      </c>
      <c r="G1317" s="333" t="s">
        <v>865</v>
      </c>
      <c r="H1317" s="333" t="s">
        <v>34</v>
      </c>
      <c r="I1317" s="333" t="s">
        <v>1418</v>
      </c>
      <c r="J1317" s="333" t="s">
        <v>608</v>
      </c>
      <c r="K1317" s="334" t="s">
        <v>48</v>
      </c>
      <c r="L1317" s="335" t="s">
        <v>715</v>
      </c>
      <c r="M1317" s="335" t="s">
        <v>34</v>
      </c>
      <c r="N1317" s="334">
        <v>503681</v>
      </c>
      <c r="O1317" s="334" t="s">
        <v>1321</v>
      </c>
      <c r="P1317" s="338">
        <v>43679</v>
      </c>
      <c r="Q1317" s="339">
        <v>136.40109809</v>
      </c>
      <c r="R1317" s="339">
        <v>121.99572409752987</v>
      </c>
      <c r="S1317" s="334">
        <v>23</v>
      </c>
      <c r="T1317" s="336">
        <v>0.10023728567586043</v>
      </c>
      <c r="U1317" s="647">
        <v>0.98032410647210111</v>
      </c>
      <c r="V1317" s="336">
        <v>0.12963557026736328</v>
      </c>
      <c r="W1317" s="647">
        <v>1.1156107673435682</v>
      </c>
      <c r="X1317" s="336">
        <v>0.23592433639255894</v>
      </c>
      <c r="Y1317" s="647">
        <v>1.5306426862240219</v>
      </c>
      <c r="Z1317" s="336">
        <v>0.28027855098696608</v>
      </c>
      <c r="AA1317" s="647">
        <v>1.4687593558948615</v>
      </c>
      <c r="AB1317" s="336">
        <v>2.7086638328814402E-2</v>
      </c>
      <c r="AC1317" s="340">
        <v>0.49596914601284292</v>
      </c>
      <c r="AD1317" s="813">
        <v>34172617000106</v>
      </c>
      <c r="AE1317" s="337" t="s">
        <v>1758</v>
      </c>
      <c r="AF1317" s="787" t="s">
        <v>1755</v>
      </c>
      <c r="AG1317" s="341" t="s">
        <v>1436</v>
      </c>
      <c r="AH1317" s="341" t="s">
        <v>1742</v>
      </c>
      <c r="AI1317" s="341">
        <v>500</v>
      </c>
      <c r="AJ1317" s="341">
        <v>100</v>
      </c>
      <c r="AK1317" s="341">
        <v>100</v>
      </c>
      <c r="AL1317" s="336">
        <v>8.0000000000000002E-3</v>
      </c>
      <c r="AM1317" s="336">
        <v>0.2</v>
      </c>
      <c r="AN1317" s="647" t="s">
        <v>34</v>
      </c>
      <c r="AO1317" s="334" t="s">
        <v>1324</v>
      </c>
      <c r="AP1317" s="337" t="s">
        <v>1744</v>
      </c>
      <c r="AQ1317" s="343" t="s">
        <v>675</v>
      </c>
      <c r="AR1317" s="336">
        <v>2.8E-3</v>
      </c>
      <c r="AS1317" s="336">
        <v>2.8E-3</v>
      </c>
      <c r="AT1317" s="336" t="s">
        <v>1418</v>
      </c>
      <c r="AX1317" s="192"/>
      <c r="AY1317" s="178"/>
      <c r="AZ1317" s="178"/>
      <c r="BA1317" s="178"/>
      <c r="BB1317" s="794"/>
      <c r="BC1317" s="178"/>
      <c r="BD1317" s="178"/>
      <c r="BE1317" s="178"/>
      <c r="BF1317" s="178"/>
      <c r="BG1317" s="794"/>
      <c r="BH1317" s="180"/>
      <c r="BI1317" s="193"/>
      <c r="BJ1317" s="193"/>
      <c r="BK1317" s="193"/>
      <c r="BL1317" s="180"/>
      <c r="BM1317" s="180"/>
      <c r="BN1317" s="180"/>
      <c r="BO1317" s="180"/>
      <c r="BP1317" s="180"/>
      <c r="BQ1317" s="180"/>
      <c r="BR1317" s="180"/>
      <c r="BS1317" s="180"/>
      <c r="BT1317" s="181"/>
      <c r="BU1317" s="182"/>
      <c r="BV1317" s="183"/>
      <c r="BW1317" s="179"/>
    </row>
    <row r="1318" spans="2:75" customFormat="1" ht="18.75">
      <c r="B1318" s="330" t="s">
        <v>1153</v>
      </c>
      <c r="C1318" s="331">
        <v>10500884000105</v>
      </c>
      <c r="D1318" s="332" t="s">
        <v>14</v>
      </c>
      <c r="E1318" s="332" t="s">
        <v>607</v>
      </c>
      <c r="F1318" s="332" t="s">
        <v>1418</v>
      </c>
      <c r="G1318" s="333" t="s">
        <v>1418</v>
      </c>
      <c r="H1318" s="333" t="s">
        <v>34</v>
      </c>
      <c r="I1318" s="333" t="s">
        <v>34</v>
      </c>
      <c r="J1318" s="333" t="s">
        <v>608</v>
      </c>
      <c r="K1318" s="334" t="s">
        <v>48</v>
      </c>
      <c r="L1318" s="335" t="s">
        <v>715</v>
      </c>
      <c r="M1318" s="335" t="s">
        <v>34</v>
      </c>
      <c r="N1318" s="334">
        <v>298761</v>
      </c>
      <c r="O1318" s="334" t="s">
        <v>1321</v>
      </c>
      <c r="P1318" s="338">
        <v>40951</v>
      </c>
      <c r="Q1318" s="339">
        <v>1547.3026649999999</v>
      </c>
      <c r="R1318" s="339">
        <v>48464417.246195734</v>
      </c>
      <c r="S1318" s="334">
        <v>29</v>
      </c>
      <c r="T1318" s="336">
        <v>0.13367210342136215</v>
      </c>
      <c r="U1318" s="647">
        <v>1.3073177756483407</v>
      </c>
      <c r="V1318" s="336">
        <v>0.15372460066095073</v>
      </c>
      <c r="W1318" s="647">
        <v>1.322914840033858</v>
      </c>
      <c r="X1318" s="336">
        <v>0.25266418836128768</v>
      </c>
      <c r="Y1318" s="647">
        <v>1.639248404380089</v>
      </c>
      <c r="Z1318" s="336">
        <v>0.32089298594396554</v>
      </c>
      <c r="AA1318" s="647">
        <v>1.6815934493972584</v>
      </c>
      <c r="AB1318" s="336">
        <v>0.18644609901794493</v>
      </c>
      <c r="AC1318" s="340">
        <v>0.20125477267441658</v>
      </c>
      <c r="AD1318" s="813">
        <v>36352539000157</v>
      </c>
      <c r="AE1318" s="337" t="s">
        <v>1865</v>
      </c>
      <c r="AF1318" s="787" t="s">
        <v>1736</v>
      </c>
      <c r="AG1318" s="341" t="s">
        <v>1437</v>
      </c>
      <c r="AH1318" s="341" t="s">
        <v>1742</v>
      </c>
      <c r="AI1318" s="341">
        <v>5000</v>
      </c>
      <c r="AJ1318" s="341">
        <v>1000</v>
      </c>
      <c r="AK1318" s="341">
        <v>5000</v>
      </c>
      <c r="AL1318" s="336">
        <v>2.2000000000000002E-2</v>
      </c>
      <c r="AM1318" s="336">
        <v>0.15</v>
      </c>
      <c r="AN1318" s="647" t="s">
        <v>666</v>
      </c>
      <c r="AO1318" s="334" t="s">
        <v>1324</v>
      </c>
      <c r="AP1318" s="337" t="s">
        <v>1739</v>
      </c>
      <c r="AQ1318" s="343" t="s">
        <v>659</v>
      </c>
      <c r="AR1318" s="336">
        <v>5.3333333333333297E-3</v>
      </c>
      <c r="AS1318" s="336">
        <v>5.3333333333333297E-3</v>
      </c>
      <c r="AT1318" s="336" t="s">
        <v>1418</v>
      </c>
      <c r="AX1318" s="192"/>
      <c r="AY1318" s="178"/>
      <c r="AZ1318" s="178"/>
      <c r="BA1318" s="178"/>
      <c r="BB1318" s="794"/>
      <c r="BC1318" s="178"/>
      <c r="BD1318" s="178"/>
      <c r="BE1318" s="178"/>
      <c r="BF1318" s="178"/>
      <c r="BG1318" s="794"/>
      <c r="BH1318" s="180"/>
      <c r="BI1318" s="193"/>
      <c r="BJ1318" s="193"/>
      <c r="BK1318" s="193"/>
      <c r="BL1318" s="180"/>
      <c r="BM1318" s="180"/>
      <c r="BN1318" s="180"/>
      <c r="BO1318" s="180"/>
      <c r="BP1318" s="180"/>
      <c r="BQ1318" s="180"/>
      <c r="BR1318" s="180"/>
      <c r="BS1318" s="180"/>
      <c r="BT1318" s="181"/>
      <c r="BU1318" s="182"/>
      <c r="BV1318" s="183"/>
      <c r="BW1318" s="179"/>
    </row>
    <row r="1319" spans="2:75" customFormat="1" ht="18.75">
      <c r="B1319" s="330" t="s">
        <v>67</v>
      </c>
      <c r="C1319" s="331">
        <v>23565803000199</v>
      </c>
      <c r="D1319" s="332" t="s">
        <v>13</v>
      </c>
      <c r="E1319" s="332" t="s">
        <v>615</v>
      </c>
      <c r="F1319" s="332" t="s">
        <v>619</v>
      </c>
      <c r="G1319" s="333" t="s">
        <v>34</v>
      </c>
      <c r="H1319" s="333" t="s">
        <v>1337</v>
      </c>
      <c r="I1319" s="333" t="s">
        <v>34</v>
      </c>
      <c r="J1319" s="333" t="s">
        <v>611</v>
      </c>
      <c r="K1319" s="334" t="s">
        <v>48</v>
      </c>
      <c r="L1319" s="335" t="s">
        <v>715</v>
      </c>
      <c r="M1319" s="335" t="s">
        <v>34</v>
      </c>
      <c r="N1319" s="334">
        <v>410901</v>
      </c>
      <c r="O1319" s="334" t="s">
        <v>1321</v>
      </c>
      <c r="P1319" s="338">
        <v>42368</v>
      </c>
      <c r="Q1319" s="339">
        <v>3732.5681500000001</v>
      </c>
      <c r="R1319" s="339">
        <v>3257.0779782919976</v>
      </c>
      <c r="S1319" s="334">
        <v>30</v>
      </c>
      <c r="T1319" s="336">
        <v>0.23318260946652813</v>
      </c>
      <c r="U1319" s="647">
        <v>2.2805339522991313</v>
      </c>
      <c r="V1319" s="336">
        <v>0.24186878461406014</v>
      </c>
      <c r="W1319" s="647">
        <v>2.0814612829121018</v>
      </c>
      <c r="X1319" s="336">
        <v>0.36618605107963131</v>
      </c>
      <c r="Y1319" s="647">
        <v>2.375761693145837</v>
      </c>
      <c r="Z1319" s="336">
        <v>0.41051554057642914</v>
      </c>
      <c r="AA1319" s="647">
        <v>2.1512475315669306</v>
      </c>
      <c r="AB1319" s="336">
        <v>4.2285512570552491E-2</v>
      </c>
      <c r="AC1319" s="340">
        <v>2.9718772124926791</v>
      </c>
      <c r="AD1319" s="813">
        <v>21470947000136</v>
      </c>
      <c r="AE1319" s="337" t="s">
        <v>1891</v>
      </c>
      <c r="AF1319" s="787" t="s">
        <v>1736</v>
      </c>
      <c r="AG1319" s="341" t="s">
        <v>1437</v>
      </c>
      <c r="AH1319" s="341" t="s">
        <v>1742</v>
      </c>
      <c r="AI1319" s="341">
        <v>100000</v>
      </c>
      <c r="AJ1319" s="341">
        <v>10000</v>
      </c>
      <c r="AK1319" s="341">
        <v>100000</v>
      </c>
      <c r="AL1319" s="336">
        <v>1.9E-2</v>
      </c>
      <c r="AM1319" s="336">
        <v>0.2</v>
      </c>
      <c r="AN1319" s="647" t="s">
        <v>64</v>
      </c>
      <c r="AO1319" s="334" t="s">
        <v>1324</v>
      </c>
      <c r="AP1319" s="337" t="s">
        <v>1757</v>
      </c>
      <c r="AQ1319" s="343" t="s">
        <v>664</v>
      </c>
      <c r="AR1319" s="336">
        <v>3.8E-3</v>
      </c>
      <c r="AS1319" s="336">
        <v>3.8E-3</v>
      </c>
      <c r="AT1319" s="336" t="s">
        <v>1418</v>
      </c>
      <c r="AX1319" s="192"/>
      <c r="AY1319" s="178"/>
      <c r="AZ1319" s="178"/>
      <c r="BA1319" s="178"/>
      <c r="BB1319" s="794"/>
      <c r="BC1319" s="178"/>
      <c r="BD1319" s="178"/>
      <c r="BE1319" s="178"/>
      <c r="BF1319" s="178"/>
      <c r="BG1319" s="794"/>
      <c r="BH1319" s="180"/>
      <c r="BI1319" s="193"/>
      <c r="BJ1319" s="193"/>
      <c r="BK1319" s="193"/>
      <c r="BL1319" s="180"/>
      <c r="BM1319" s="180"/>
      <c r="BN1319" s="180"/>
      <c r="BO1319" s="180"/>
      <c r="BP1319" s="180"/>
      <c r="BQ1319" s="180"/>
      <c r="BR1319" s="180"/>
      <c r="BS1319" s="180"/>
      <c r="BT1319" s="181"/>
      <c r="BU1319" s="182"/>
      <c r="BV1319" s="183"/>
      <c r="BW1319" s="179"/>
    </row>
    <row r="1320" spans="2:75" customFormat="1" ht="18.75">
      <c r="B1320" s="330" t="s">
        <v>870</v>
      </c>
      <c r="C1320" s="331">
        <v>17816013000136</v>
      </c>
      <c r="D1320" s="332" t="s">
        <v>13</v>
      </c>
      <c r="E1320" s="332" t="s">
        <v>615</v>
      </c>
      <c r="F1320" s="332" t="s">
        <v>619</v>
      </c>
      <c r="G1320" s="333" t="s">
        <v>34</v>
      </c>
      <c r="H1320" s="333" t="s">
        <v>1337</v>
      </c>
      <c r="I1320" s="333" t="s">
        <v>34</v>
      </c>
      <c r="J1320" s="333" t="s">
        <v>611</v>
      </c>
      <c r="K1320" s="334" t="s">
        <v>48</v>
      </c>
      <c r="L1320" s="335" t="s">
        <v>715</v>
      </c>
      <c r="M1320" s="335" t="s">
        <v>34</v>
      </c>
      <c r="N1320" s="334">
        <v>336246</v>
      </c>
      <c r="O1320" s="334" t="s">
        <v>1321</v>
      </c>
      <c r="P1320" s="338">
        <v>41399</v>
      </c>
      <c r="Q1320" s="339">
        <v>78.728644000000003</v>
      </c>
      <c r="R1320" s="339">
        <v>90.725566626506065</v>
      </c>
      <c r="S1320" s="334">
        <v>30</v>
      </c>
      <c r="T1320" s="336">
        <v>0.1588805011321488</v>
      </c>
      <c r="U1320" s="647">
        <v>1.5538567735351483</v>
      </c>
      <c r="V1320" s="336">
        <v>0.1545189427137732</v>
      </c>
      <c r="W1320" s="647">
        <v>1.3297507458369864</v>
      </c>
      <c r="X1320" s="336">
        <v>0.24755088477314402</v>
      </c>
      <c r="Y1320" s="647">
        <v>1.6060740364479389</v>
      </c>
      <c r="Z1320" s="336">
        <v>0.4049935279828123</v>
      </c>
      <c r="AA1320" s="647">
        <v>2.1223102203396396</v>
      </c>
      <c r="AB1320" s="336">
        <v>4.0297465202693367E-2</v>
      </c>
      <c r="AC1320" s="340">
        <v>0.95086649083202657</v>
      </c>
      <c r="AD1320" s="813">
        <v>8893082000152</v>
      </c>
      <c r="AE1320" s="337" t="s">
        <v>1808</v>
      </c>
      <c r="AF1320" s="787" t="s">
        <v>1755</v>
      </c>
      <c r="AG1320" s="341" t="s">
        <v>1436</v>
      </c>
      <c r="AH1320" s="341" t="s">
        <v>1742</v>
      </c>
      <c r="AI1320" s="341">
        <v>1000</v>
      </c>
      <c r="AJ1320" s="341">
        <v>1000</v>
      </c>
      <c r="AK1320" s="341">
        <v>1000</v>
      </c>
      <c r="AL1320" s="336">
        <v>0</v>
      </c>
      <c r="AM1320" s="336">
        <v>0</v>
      </c>
      <c r="AN1320" s="647" t="s">
        <v>2152</v>
      </c>
      <c r="AO1320" s="334" t="s">
        <v>1324</v>
      </c>
      <c r="AP1320" s="337" t="s">
        <v>1757</v>
      </c>
      <c r="AQ1320" s="343" t="s">
        <v>668</v>
      </c>
      <c r="AR1320" s="336">
        <v>3.96E-3</v>
      </c>
      <c r="AS1320" s="336">
        <v>3.96E-3</v>
      </c>
      <c r="AT1320" s="336" t="s">
        <v>1418</v>
      </c>
      <c r="AX1320" s="192"/>
      <c r="AY1320" s="178"/>
      <c r="AZ1320" s="178"/>
      <c r="BA1320" s="178"/>
      <c r="BB1320" s="794"/>
      <c r="BC1320" s="178"/>
      <c r="BD1320" s="178"/>
      <c r="BE1320" s="178"/>
      <c r="BF1320" s="178"/>
      <c r="BG1320" s="794"/>
      <c r="BH1320" s="180"/>
      <c r="BI1320" s="193"/>
      <c r="BJ1320" s="193"/>
      <c r="BK1320" s="193"/>
      <c r="BL1320" s="180"/>
      <c r="BM1320" s="180"/>
      <c r="BN1320" s="180"/>
      <c r="BO1320" s="180"/>
      <c r="BP1320" s="180"/>
      <c r="BQ1320" s="180"/>
      <c r="BR1320" s="180"/>
      <c r="BS1320" s="180"/>
      <c r="BT1320" s="181"/>
      <c r="BU1320" s="182"/>
      <c r="BV1320" s="183"/>
      <c r="BW1320" s="179"/>
    </row>
    <row r="1321" spans="2:75" customFormat="1" ht="18.75">
      <c r="B1321" s="330" t="s">
        <v>21</v>
      </c>
      <c r="C1321" s="331">
        <v>8893082000152</v>
      </c>
      <c r="D1321" s="332" t="s">
        <v>13</v>
      </c>
      <c r="E1321" s="332" t="s">
        <v>615</v>
      </c>
      <c r="F1321" s="332" t="s">
        <v>619</v>
      </c>
      <c r="G1321" s="333" t="s">
        <v>34</v>
      </c>
      <c r="H1321" s="333" t="s">
        <v>1337</v>
      </c>
      <c r="I1321" s="333" t="s">
        <v>34</v>
      </c>
      <c r="J1321" s="333" t="s">
        <v>611</v>
      </c>
      <c r="K1321" s="334" t="s">
        <v>48</v>
      </c>
      <c r="L1321" s="335" t="s">
        <v>715</v>
      </c>
      <c r="M1321" s="335" t="s">
        <v>34</v>
      </c>
      <c r="N1321" s="334">
        <v>211788</v>
      </c>
      <c r="O1321" s="334" t="s">
        <v>1321</v>
      </c>
      <c r="P1321" s="338">
        <v>39631</v>
      </c>
      <c r="Q1321" s="339">
        <v>1004.469181</v>
      </c>
      <c r="R1321" s="339">
        <v>1107.4484555960003</v>
      </c>
      <c r="S1321" s="334">
        <v>30</v>
      </c>
      <c r="T1321" s="336">
        <v>0.15926722343913235</v>
      </c>
      <c r="U1321" s="647">
        <v>1.5576389310176686</v>
      </c>
      <c r="V1321" s="336">
        <v>0.15484759294050709</v>
      </c>
      <c r="W1321" s="647">
        <v>1.3325790261529371</v>
      </c>
      <c r="X1321" s="336">
        <v>0.2491263802056507</v>
      </c>
      <c r="Y1321" s="647">
        <v>1.6162956210365382</v>
      </c>
      <c r="Z1321" s="336">
        <v>0.40971167607741288</v>
      </c>
      <c r="AA1321" s="647">
        <v>2.1470349955036316</v>
      </c>
      <c r="AB1321" s="336">
        <v>4.055757624803067E-2</v>
      </c>
      <c r="AC1321" s="340">
        <v>0.95287152558385824</v>
      </c>
      <c r="AD1321" s="813">
        <v>8875020000118</v>
      </c>
      <c r="AE1321" s="337" t="s">
        <v>1811</v>
      </c>
      <c r="AF1321" s="787" t="s">
        <v>1780</v>
      </c>
      <c r="AG1321" s="341" t="s">
        <v>719</v>
      </c>
      <c r="AH1321" s="341" t="s">
        <v>1742</v>
      </c>
      <c r="AI1321" s="341">
        <v>50000</v>
      </c>
      <c r="AJ1321" s="341">
        <v>25000</v>
      </c>
      <c r="AK1321" s="341">
        <v>50000</v>
      </c>
      <c r="AL1321" s="336">
        <v>1.9799999999999998E-2</v>
      </c>
      <c r="AM1321" s="336">
        <v>0.2</v>
      </c>
      <c r="AN1321" s="647" t="s">
        <v>64</v>
      </c>
      <c r="AO1321" s="334" t="s">
        <v>1324</v>
      </c>
      <c r="AP1321" s="337" t="s">
        <v>1757</v>
      </c>
      <c r="AQ1321" s="343" t="s">
        <v>668</v>
      </c>
      <c r="AR1321" s="336">
        <v>3.9500000000000004E-3</v>
      </c>
      <c r="AS1321" s="336">
        <v>3.9500000000000004E-3</v>
      </c>
      <c r="AT1321" s="336" t="s">
        <v>1418</v>
      </c>
      <c r="AX1321" s="192"/>
      <c r="AY1321" s="178"/>
      <c r="AZ1321" s="178"/>
      <c r="BA1321" s="178"/>
      <c r="BB1321" s="794"/>
      <c r="BC1321" s="178"/>
      <c r="BD1321" s="178"/>
      <c r="BE1321" s="178"/>
      <c r="BF1321" s="178"/>
      <c r="BG1321" s="794"/>
      <c r="BH1321" s="180"/>
      <c r="BI1321" s="193"/>
      <c r="BJ1321" s="193"/>
      <c r="BK1321" s="193"/>
      <c r="BL1321" s="180"/>
      <c r="BM1321" s="180"/>
      <c r="BN1321" s="180"/>
      <c r="BO1321" s="180"/>
      <c r="BP1321" s="180"/>
      <c r="BQ1321" s="180"/>
      <c r="BR1321" s="180"/>
      <c r="BS1321" s="180"/>
      <c r="BT1321" s="181"/>
      <c r="BU1321" s="182"/>
      <c r="BV1321" s="183"/>
      <c r="BW1321" s="179"/>
    </row>
    <row r="1322" spans="2:75" customFormat="1" ht="18.75">
      <c r="B1322" s="330" t="s">
        <v>515</v>
      </c>
      <c r="C1322" s="331">
        <v>9289134000149</v>
      </c>
      <c r="D1322" s="332" t="s">
        <v>13</v>
      </c>
      <c r="E1322" s="332" t="s">
        <v>615</v>
      </c>
      <c r="F1322" s="332" t="s">
        <v>619</v>
      </c>
      <c r="G1322" s="333" t="s">
        <v>34</v>
      </c>
      <c r="H1322" s="333" t="s">
        <v>1337</v>
      </c>
      <c r="I1322" s="333" t="s">
        <v>34</v>
      </c>
      <c r="J1322" s="333" t="s">
        <v>611</v>
      </c>
      <c r="K1322" s="334" t="s">
        <v>48</v>
      </c>
      <c r="L1322" s="335" t="s">
        <v>715</v>
      </c>
      <c r="M1322" s="335" t="s">
        <v>34</v>
      </c>
      <c r="N1322" s="334">
        <v>211796</v>
      </c>
      <c r="O1322" s="334" t="s">
        <v>1321</v>
      </c>
      <c r="P1322" s="338">
        <v>39544</v>
      </c>
      <c r="Q1322" s="339">
        <v>256.14683300000002</v>
      </c>
      <c r="R1322" s="339">
        <v>243.30435451821859</v>
      </c>
      <c r="S1322" s="334">
        <v>30</v>
      </c>
      <c r="T1322" s="336">
        <v>0.15975919841327046</v>
      </c>
      <c r="U1322" s="647">
        <v>1.5624504632102718</v>
      </c>
      <c r="V1322" s="336">
        <v>0.15524015796291946</v>
      </c>
      <c r="W1322" s="647">
        <v>1.3359573409548273</v>
      </c>
      <c r="X1322" s="336">
        <v>0.24979670826761313</v>
      </c>
      <c r="Y1322" s="647">
        <v>1.6206446117388211</v>
      </c>
      <c r="Z1322" s="336">
        <v>0.41442994946037448</v>
      </c>
      <c r="AA1322" s="647">
        <v>2.1717604272232238</v>
      </c>
      <c r="AB1322" s="336">
        <v>4.0913821652371146E-2</v>
      </c>
      <c r="AC1322" s="340">
        <v>0.95416959353134689</v>
      </c>
      <c r="AD1322" s="813">
        <v>9289155000164</v>
      </c>
      <c r="AE1322" s="337" t="s">
        <v>1811</v>
      </c>
      <c r="AF1322" s="787" t="s">
        <v>1780</v>
      </c>
      <c r="AG1322" s="341" t="s">
        <v>719</v>
      </c>
      <c r="AH1322" s="341" t="s">
        <v>1812</v>
      </c>
      <c r="AI1322" s="341">
        <v>100000</v>
      </c>
      <c r="AJ1322" s="341">
        <v>50000</v>
      </c>
      <c r="AK1322" s="341">
        <v>100000</v>
      </c>
      <c r="AL1322" s="336">
        <v>8.0000000000000004E-4</v>
      </c>
      <c r="AM1322" s="336">
        <v>0.2</v>
      </c>
      <c r="AN1322" s="647" t="s">
        <v>64</v>
      </c>
      <c r="AO1322" s="334" t="s">
        <v>1324</v>
      </c>
      <c r="AP1322" s="337" t="s">
        <v>1757</v>
      </c>
      <c r="AQ1322" s="343" t="s">
        <v>668</v>
      </c>
      <c r="AR1322" s="336">
        <v>3.9500000000000004E-3</v>
      </c>
      <c r="AS1322" s="336">
        <v>3.9500000000000004E-3</v>
      </c>
      <c r="AT1322" s="336" t="s">
        <v>1418</v>
      </c>
      <c r="AX1322" s="192"/>
      <c r="AY1322" s="178"/>
      <c r="AZ1322" s="178"/>
      <c r="BA1322" s="178"/>
      <c r="BB1322" s="794"/>
      <c r="BC1322" s="178"/>
      <c r="BD1322" s="178"/>
      <c r="BE1322" s="178"/>
      <c r="BF1322" s="178"/>
      <c r="BG1322" s="794"/>
      <c r="BH1322" s="180"/>
      <c r="BI1322" s="193"/>
      <c r="BJ1322" s="193"/>
      <c r="BK1322" s="193"/>
      <c r="BL1322" s="180"/>
      <c r="BM1322" s="180"/>
      <c r="BN1322" s="180"/>
      <c r="BO1322" s="180"/>
      <c r="BP1322" s="180"/>
      <c r="BQ1322" s="180"/>
      <c r="BR1322" s="180"/>
      <c r="BS1322" s="180"/>
      <c r="BT1322" s="181"/>
      <c r="BU1322" s="182"/>
      <c r="BV1322" s="183"/>
      <c r="BW1322" s="179"/>
    </row>
    <row r="1323" spans="2:75" customFormat="1" ht="18.75">
      <c r="B1323" s="330" t="s">
        <v>775</v>
      </c>
      <c r="C1323" s="331">
        <v>30910553000142</v>
      </c>
      <c r="D1323" s="332" t="s">
        <v>11</v>
      </c>
      <c r="E1323" s="332" t="s">
        <v>620</v>
      </c>
      <c r="F1323" s="332" t="s">
        <v>663</v>
      </c>
      <c r="G1323" s="333" t="s">
        <v>738</v>
      </c>
      <c r="H1323" s="333" t="s">
        <v>34</v>
      </c>
      <c r="I1323" s="333" t="s">
        <v>1418</v>
      </c>
      <c r="J1323" s="333" t="s">
        <v>608</v>
      </c>
      <c r="K1323" s="334" t="s">
        <v>48</v>
      </c>
      <c r="L1323" s="335" t="s">
        <v>715</v>
      </c>
      <c r="M1323" s="335" t="s">
        <v>34</v>
      </c>
      <c r="N1323" s="334">
        <v>474843</v>
      </c>
      <c r="O1323" s="334" t="s">
        <v>1324</v>
      </c>
      <c r="P1323" s="338">
        <v>43338</v>
      </c>
      <c r="Q1323" s="339">
        <v>1195.69943205</v>
      </c>
      <c r="R1323" s="339">
        <v>1352.3147787424502</v>
      </c>
      <c r="S1323" s="334">
        <v>31</v>
      </c>
      <c r="T1323" s="336">
        <v>0.1168997292283791</v>
      </c>
      <c r="U1323" s="647">
        <v>1.1432833783351306</v>
      </c>
      <c r="V1323" s="336">
        <v>0.13254937594143756</v>
      </c>
      <c r="W1323" s="647">
        <v>1.1406862383523337</v>
      </c>
      <c r="X1323" s="336">
        <v>0.22772934062993189</v>
      </c>
      <c r="Y1323" s="647">
        <v>1.4774747489119915</v>
      </c>
      <c r="Z1323" s="336">
        <v>0.24889236708817442</v>
      </c>
      <c r="AA1323" s="647">
        <v>1.3042845821925717</v>
      </c>
      <c r="AB1323" s="336">
        <v>1.8220707477761991E-3</v>
      </c>
      <c r="AC1323" s="340">
        <v>8.9721777128179259</v>
      </c>
      <c r="AD1323" s="813">
        <v>34474470000109</v>
      </c>
      <c r="AE1323" s="337" t="s">
        <v>1765</v>
      </c>
      <c r="AF1323" s="787" t="s">
        <v>1736</v>
      </c>
      <c r="AG1323" s="341" t="s">
        <v>1437</v>
      </c>
      <c r="AH1323" s="341" t="s">
        <v>1742</v>
      </c>
      <c r="AI1323" s="341">
        <v>1000</v>
      </c>
      <c r="AJ1323" s="341">
        <v>1000</v>
      </c>
      <c r="AK1323" s="341">
        <v>1000</v>
      </c>
      <c r="AL1323" s="336">
        <v>9.0000000000000011E-3</v>
      </c>
      <c r="AM1323" s="336">
        <v>0</v>
      </c>
      <c r="AN1323" s="647" t="s">
        <v>64</v>
      </c>
      <c r="AO1323" s="334" t="s">
        <v>1324</v>
      </c>
      <c r="AP1323" s="337" t="s">
        <v>1744</v>
      </c>
      <c r="AQ1323" s="343" t="s">
        <v>662</v>
      </c>
      <c r="AR1323" s="336">
        <v>1.4E-3</v>
      </c>
      <c r="AS1323" s="336">
        <v>1.4E-3</v>
      </c>
      <c r="AT1323" s="336" t="s">
        <v>1418</v>
      </c>
      <c r="AX1323" s="192"/>
      <c r="AY1323" s="178"/>
      <c r="AZ1323" s="178"/>
      <c r="BA1323" s="178"/>
      <c r="BB1323" s="794"/>
      <c r="BC1323" s="178"/>
      <c r="BD1323" s="178"/>
      <c r="BE1323" s="178"/>
      <c r="BF1323" s="178"/>
      <c r="BG1323" s="794"/>
      <c r="BH1323" s="180"/>
      <c r="BI1323" s="193"/>
      <c r="BJ1323" s="193"/>
      <c r="BK1323" s="193"/>
      <c r="BL1323" s="180"/>
      <c r="BM1323" s="180"/>
      <c r="BN1323" s="180"/>
      <c r="BO1323" s="180"/>
      <c r="BP1323" s="180"/>
      <c r="BQ1323" s="180"/>
      <c r="BR1323" s="180"/>
      <c r="BS1323" s="180"/>
      <c r="BT1323" s="181"/>
      <c r="BU1323" s="182"/>
      <c r="BV1323" s="183"/>
      <c r="BW1323" s="179"/>
    </row>
    <row r="1324" spans="2:75" customFormat="1" ht="18.75">
      <c r="B1324" s="330" t="s">
        <v>1195</v>
      </c>
      <c r="C1324" s="331">
        <v>26773148000152</v>
      </c>
      <c r="D1324" s="332" t="s">
        <v>11</v>
      </c>
      <c r="E1324" s="332" t="s">
        <v>620</v>
      </c>
      <c r="F1324" s="332" t="s">
        <v>663</v>
      </c>
      <c r="G1324" s="333" t="s">
        <v>738</v>
      </c>
      <c r="H1324" s="333" t="s">
        <v>34</v>
      </c>
      <c r="I1324" s="333" t="s">
        <v>1418</v>
      </c>
      <c r="J1324" s="333" t="s">
        <v>608</v>
      </c>
      <c r="K1324" s="334" t="s">
        <v>48</v>
      </c>
      <c r="L1324" s="335" t="s">
        <v>715</v>
      </c>
      <c r="M1324" s="335" t="s">
        <v>34</v>
      </c>
      <c r="N1324" s="334">
        <v>439282</v>
      </c>
      <c r="O1324" s="334" t="s">
        <v>1321</v>
      </c>
      <c r="P1324" s="338">
        <v>42851</v>
      </c>
      <c r="Q1324" s="339">
        <v>340.00020999999998</v>
      </c>
      <c r="R1324" s="339">
        <v>177.47561023599994</v>
      </c>
      <c r="S1324" s="334">
        <v>31</v>
      </c>
      <c r="T1324" s="336">
        <v>0.1196761340973207</v>
      </c>
      <c r="U1324" s="647">
        <v>1.1704367135835672</v>
      </c>
      <c r="V1324" s="336">
        <v>0.13679964972212244</v>
      </c>
      <c r="W1324" s="647">
        <v>1.1772630141871669</v>
      </c>
      <c r="X1324" s="336">
        <v>0.21632539506787629</v>
      </c>
      <c r="Y1324" s="647">
        <v>1.4034876133092744</v>
      </c>
      <c r="Z1324" s="336">
        <v>0.25903778965364666</v>
      </c>
      <c r="AA1324" s="647">
        <v>1.3574502071041874</v>
      </c>
      <c r="AB1324" s="336">
        <v>2.3822540821231979E-3</v>
      </c>
      <c r="AC1324" s="340">
        <v>8.6465236809256307</v>
      </c>
      <c r="AD1324" s="813">
        <v>24444154000130</v>
      </c>
      <c r="AE1324" s="337" t="s">
        <v>1792</v>
      </c>
      <c r="AF1324" s="787" t="s">
        <v>1736</v>
      </c>
      <c r="AG1324" s="341" t="s">
        <v>1437</v>
      </c>
      <c r="AH1324" s="341" t="s">
        <v>1737</v>
      </c>
      <c r="AI1324" s="341">
        <v>1000</v>
      </c>
      <c r="AJ1324" s="341">
        <v>100</v>
      </c>
      <c r="AK1324" s="341">
        <v>100</v>
      </c>
      <c r="AL1324" s="336">
        <v>8.0000000000000002E-3</v>
      </c>
      <c r="AM1324" s="336">
        <v>0.2</v>
      </c>
      <c r="AN1324" s="647" t="s">
        <v>64</v>
      </c>
      <c r="AO1324" s="334" t="s">
        <v>1324</v>
      </c>
      <c r="AP1324" s="337" t="s">
        <v>1744</v>
      </c>
      <c r="AQ1324" s="343" t="s">
        <v>1374</v>
      </c>
      <c r="AR1324" s="336">
        <v>1.5983333333333301E-3</v>
      </c>
      <c r="AS1324" s="336">
        <v>1.5983333333333301E-3</v>
      </c>
      <c r="AT1324" s="336" t="s">
        <v>1418</v>
      </c>
      <c r="AX1324" s="192"/>
      <c r="AY1324" s="178"/>
      <c r="AZ1324" s="178"/>
      <c r="BA1324" s="178"/>
      <c r="BB1324" s="794"/>
      <c r="BC1324" s="178"/>
      <c r="BD1324" s="178"/>
      <c r="BE1324" s="178"/>
      <c r="BF1324" s="178"/>
      <c r="BG1324" s="794"/>
      <c r="BH1324" s="180"/>
      <c r="BI1324" s="193"/>
      <c r="BJ1324" s="193"/>
      <c r="BK1324" s="193"/>
      <c r="BL1324" s="180"/>
      <c r="BM1324" s="180"/>
      <c r="BN1324" s="180"/>
      <c r="BO1324" s="180"/>
      <c r="BP1324" s="180"/>
      <c r="BQ1324" s="180"/>
      <c r="BR1324" s="180"/>
      <c r="BS1324" s="180"/>
      <c r="BT1324" s="181"/>
      <c r="BU1324" s="182"/>
      <c r="BV1324" s="183"/>
      <c r="BW1324" s="179"/>
    </row>
    <row r="1325" spans="2:75" customFormat="1" ht="18.75">
      <c r="B1325" s="330" t="s">
        <v>772</v>
      </c>
      <c r="C1325" s="331">
        <v>37368116000198</v>
      </c>
      <c r="D1325" s="332" t="s">
        <v>11</v>
      </c>
      <c r="E1325" s="332" t="s">
        <v>621</v>
      </c>
      <c r="F1325" s="332" t="s">
        <v>692</v>
      </c>
      <c r="G1325" s="333" t="s">
        <v>866</v>
      </c>
      <c r="H1325" s="333" t="s">
        <v>34</v>
      </c>
      <c r="I1325" s="333" t="s">
        <v>1418</v>
      </c>
      <c r="J1325" s="333" t="s">
        <v>608</v>
      </c>
      <c r="K1325" s="334" t="s">
        <v>48</v>
      </c>
      <c r="L1325" s="335" t="s">
        <v>715</v>
      </c>
      <c r="M1325" s="335" t="s">
        <v>34</v>
      </c>
      <c r="N1325" s="334">
        <v>547263</v>
      </c>
      <c r="O1325" s="334" t="s">
        <v>1321</v>
      </c>
      <c r="P1325" s="338">
        <v>44043</v>
      </c>
      <c r="Q1325" s="339">
        <v>35.413467750000002</v>
      </c>
      <c r="R1325" s="339">
        <v>52.505324819320045</v>
      </c>
      <c r="S1325" s="334">
        <v>31</v>
      </c>
      <c r="T1325" s="336">
        <v>5.2225062416121126E-2</v>
      </c>
      <c r="U1325" s="647">
        <v>0.51076290926404488</v>
      </c>
      <c r="V1325" s="336">
        <v>9.3921595608469355E-2</v>
      </c>
      <c r="W1325" s="647">
        <v>0.80826537909924201</v>
      </c>
      <c r="X1325" s="336">
        <v>0.18859620438285862</v>
      </c>
      <c r="Y1325" s="647">
        <v>1.2235846682976541</v>
      </c>
      <c r="Z1325" s="336"/>
      <c r="AA1325" s="647"/>
      <c r="AB1325" s="336">
        <v>5.7687152404835164E-2</v>
      </c>
      <c r="AC1325" s="340">
        <v>-0.38621836665187298</v>
      </c>
      <c r="AD1325" s="813">
        <v>37368078000173</v>
      </c>
      <c r="AE1325" s="337" t="s">
        <v>1765</v>
      </c>
      <c r="AF1325" s="787" t="s">
        <v>1736</v>
      </c>
      <c r="AG1325" s="341" t="s">
        <v>1437</v>
      </c>
      <c r="AH1325" s="341" t="s">
        <v>1742</v>
      </c>
      <c r="AI1325" s="341">
        <v>500</v>
      </c>
      <c r="AJ1325" s="341">
        <v>100</v>
      </c>
      <c r="AK1325" s="341">
        <v>100</v>
      </c>
      <c r="AL1325" s="336">
        <v>0.01</v>
      </c>
      <c r="AM1325" s="336">
        <v>0</v>
      </c>
      <c r="AN1325" s="647" t="s">
        <v>636</v>
      </c>
      <c r="AO1325" s="334" t="s">
        <v>1324</v>
      </c>
      <c r="AP1325" s="337" t="s">
        <v>1744</v>
      </c>
      <c r="AQ1325" s="343" t="s">
        <v>675</v>
      </c>
      <c r="AR1325" s="336">
        <v>1.8666666666666699E-3</v>
      </c>
      <c r="AS1325" s="336">
        <v>1.8666666666666699E-3</v>
      </c>
      <c r="AT1325" s="336" t="s">
        <v>1418</v>
      </c>
      <c r="AX1325" s="192"/>
      <c r="AY1325" s="178"/>
      <c r="AZ1325" s="178"/>
      <c r="BA1325" s="178"/>
      <c r="BB1325" s="794"/>
      <c r="BC1325" s="178"/>
      <c r="BD1325" s="178"/>
      <c r="BE1325" s="178"/>
      <c r="BF1325" s="178"/>
      <c r="BG1325" s="794"/>
      <c r="BH1325" s="180"/>
      <c r="BI1325" s="193"/>
      <c r="BJ1325" s="193"/>
      <c r="BK1325" s="193"/>
      <c r="BL1325" s="180"/>
      <c r="BM1325" s="180"/>
      <c r="BN1325" s="180"/>
      <c r="BO1325" s="180"/>
      <c r="BP1325" s="180"/>
      <c r="BQ1325" s="180"/>
      <c r="BR1325" s="180"/>
      <c r="BS1325" s="180"/>
      <c r="BT1325" s="181"/>
      <c r="BU1325" s="182"/>
      <c r="BV1325" s="183"/>
      <c r="BW1325" s="179"/>
    </row>
    <row r="1326" spans="2:75" customFormat="1" ht="18.75">
      <c r="B1326" s="330" t="s">
        <v>292</v>
      </c>
      <c r="C1326" s="331">
        <v>24140256000162</v>
      </c>
      <c r="D1326" s="332" t="s">
        <v>13</v>
      </c>
      <c r="E1326" s="332" t="s">
        <v>616</v>
      </c>
      <c r="F1326" s="332" t="s">
        <v>617</v>
      </c>
      <c r="G1326" s="333" t="s">
        <v>34</v>
      </c>
      <c r="H1326" s="333" t="s">
        <v>865</v>
      </c>
      <c r="I1326" s="333" t="s">
        <v>34</v>
      </c>
      <c r="J1326" s="333" t="s">
        <v>608</v>
      </c>
      <c r="K1326" s="334" t="s">
        <v>48</v>
      </c>
      <c r="L1326" s="335" t="s">
        <v>715</v>
      </c>
      <c r="M1326" s="335" t="s">
        <v>34</v>
      </c>
      <c r="N1326" s="334">
        <v>427977</v>
      </c>
      <c r="O1326" s="334" t="s">
        <v>1321</v>
      </c>
      <c r="P1326" s="338">
        <v>42502</v>
      </c>
      <c r="Q1326" s="339">
        <v>796.16870300000005</v>
      </c>
      <c r="R1326" s="339">
        <v>568.59597145381497</v>
      </c>
      <c r="S1326" s="334">
        <v>31</v>
      </c>
      <c r="T1326" s="336">
        <v>0.12960765228414028</v>
      </c>
      <c r="U1326" s="647">
        <v>1.2675673035307971</v>
      </c>
      <c r="V1326" s="336">
        <v>0.19868506011652132</v>
      </c>
      <c r="W1326" s="647">
        <v>1.7098331261948301</v>
      </c>
      <c r="X1326" s="336">
        <v>0.25603680030107667</v>
      </c>
      <c r="Y1326" s="647">
        <v>1.6611294187681946</v>
      </c>
      <c r="Z1326" s="336">
        <v>0.39808743424554782</v>
      </c>
      <c r="AA1326" s="647">
        <v>2.0861198313370726</v>
      </c>
      <c r="AB1326" s="336">
        <v>5.4090389242186378E-2</v>
      </c>
      <c r="AC1326" s="340">
        <v>1.5249220404043224</v>
      </c>
      <c r="AD1326" s="813">
        <v>24119428000116</v>
      </c>
      <c r="AE1326" s="337" t="s">
        <v>1926</v>
      </c>
      <c r="AF1326" s="787" t="s">
        <v>1778</v>
      </c>
      <c r="AG1326" s="341" t="s">
        <v>59</v>
      </c>
      <c r="AH1326" s="341" t="s">
        <v>1742</v>
      </c>
      <c r="AI1326" s="341">
        <v>1000</v>
      </c>
      <c r="AJ1326" s="341">
        <v>500</v>
      </c>
      <c r="AK1326" s="341">
        <v>1000</v>
      </c>
      <c r="AL1326" s="336">
        <v>0.02</v>
      </c>
      <c r="AM1326" s="336">
        <v>0.2</v>
      </c>
      <c r="AN1326" s="647" t="s">
        <v>64</v>
      </c>
      <c r="AO1326" s="334" t="s">
        <v>1324</v>
      </c>
      <c r="AP1326" s="337" t="s">
        <v>1757</v>
      </c>
      <c r="AQ1326" s="343" t="s">
        <v>674</v>
      </c>
      <c r="AR1326" s="336">
        <v>4.9333333333333304E-3</v>
      </c>
      <c r="AS1326" s="336">
        <v>4.9333333333333304E-3</v>
      </c>
      <c r="AT1326" s="336" t="s">
        <v>1418</v>
      </c>
      <c r="AX1326" s="192"/>
      <c r="AY1326" s="178"/>
      <c r="AZ1326" s="178"/>
      <c r="BA1326" s="178"/>
      <c r="BB1326" s="794"/>
      <c r="BC1326" s="178"/>
      <c r="BD1326" s="178"/>
      <c r="BE1326" s="178"/>
      <c r="BF1326" s="178"/>
      <c r="BG1326" s="794"/>
      <c r="BH1326" s="180"/>
      <c r="BI1326" s="193"/>
      <c r="BJ1326" s="193"/>
      <c r="BK1326" s="193"/>
      <c r="BL1326" s="180"/>
      <c r="BM1326" s="180"/>
      <c r="BN1326" s="180"/>
      <c r="BO1326" s="180"/>
      <c r="BP1326" s="180"/>
      <c r="BQ1326" s="180"/>
      <c r="BR1326" s="180"/>
      <c r="BS1326" s="180"/>
      <c r="BT1326" s="181"/>
      <c r="BU1326" s="182"/>
      <c r="BV1326" s="183"/>
      <c r="BW1326" s="179"/>
    </row>
    <row r="1327" spans="2:75" customFormat="1" ht="18.75">
      <c r="B1327" s="330" t="s">
        <v>961</v>
      </c>
      <c r="C1327" s="331">
        <v>37287419000186</v>
      </c>
      <c r="D1327" s="332" t="s">
        <v>13</v>
      </c>
      <c r="E1327" s="332" t="s">
        <v>615</v>
      </c>
      <c r="F1327" s="332" t="s">
        <v>619</v>
      </c>
      <c r="G1327" s="333" t="s">
        <v>34</v>
      </c>
      <c r="H1327" s="333" t="s">
        <v>1337</v>
      </c>
      <c r="I1327" s="333" t="s">
        <v>34</v>
      </c>
      <c r="J1327" s="333" t="s">
        <v>611</v>
      </c>
      <c r="K1327" s="334" t="s">
        <v>48</v>
      </c>
      <c r="L1327" s="335" t="s">
        <v>715</v>
      </c>
      <c r="M1327" s="335" t="s">
        <v>34</v>
      </c>
      <c r="N1327" s="334">
        <v>541941</v>
      </c>
      <c r="O1327" s="334" t="s">
        <v>1324</v>
      </c>
      <c r="P1327" s="338">
        <v>44014</v>
      </c>
      <c r="Q1327" s="339">
        <v>4452.9100189000001</v>
      </c>
      <c r="R1327" s="339">
        <v>3892.4754636718394</v>
      </c>
      <c r="S1327" s="334">
        <v>31</v>
      </c>
      <c r="T1327" s="336">
        <v>0.19822331679522254</v>
      </c>
      <c r="U1327" s="647">
        <v>1.9386308658396811</v>
      </c>
      <c r="V1327" s="336">
        <v>0.21730489096888506</v>
      </c>
      <c r="W1327" s="647">
        <v>1.8700706577779544</v>
      </c>
      <c r="X1327" s="336">
        <v>0.37573391931501177</v>
      </c>
      <c r="Y1327" s="647">
        <v>2.4377068697519442</v>
      </c>
      <c r="Z1327" s="336"/>
      <c r="AA1327" s="647"/>
      <c r="AB1327" s="336">
        <v>3.7904664681154873E-2</v>
      </c>
      <c r="AC1327" s="340">
        <v>2.6673091143868732</v>
      </c>
      <c r="AD1327" s="813">
        <v>36986798000130</v>
      </c>
      <c r="AE1327" s="337" t="s">
        <v>1808</v>
      </c>
      <c r="AF1327" s="787" t="s">
        <v>1755</v>
      </c>
      <c r="AG1327" s="341" t="s">
        <v>1436</v>
      </c>
      <c r="AH1327" s="341" t="s">
        <v>1742</v>
      </c>
      <c r="AI1327" s="341">
        <v>500</v>
      </c>
      <c r="AJ1327" s="341">
        <v>100</v>
      </c>
      <c r="AK1327" s="341">
        <v>100</v>
      </c>
      <c r="AL1327" s="336">
        <v>0</v>
      </c>
      <c r="AM1327" s="336">
        <v>0</v>
      </c>
      <c r="AN1327" s="647" t="s">
        <v>34</v>
      </c>
      <c r="AO1327" s="334" t="s">
        <v>1324</v>
      </c>
      <c r="AP1327" s="337" t="s">
        <v>1757</v>
      </c>
      <c r="AQ1327" s="343" t="s">
        <v>668</v>
      </c>
      <c r="AR1327" s="336">
        <v>5.0666666666666698E-3</v>
      </c>
      <c r="AS1327" s="336">
        <v>5.0666666666666698E-3</v>
      </c>
      <c r="AT1327" s="336" t="s">
        <v>1418</v>
      </c>
      <c r="AX1327" s="192"/>
      <c r="AY1327" s="178"/>
      <c r="AZ1327" s="178"/>
      <c r="BA1327" s="178"/>
      <c r="BB1327" s="794"/>
      <c r="BC1327" s="178"/>
      <c r="BD1327" s="178"/>
      <c r="BE1327" s="178"/>
      <c r="BF1327" s="178"/>
      <c r="BG1327" s="794"/>
      <c r="BH1327" s="180"/>
      <c r="BI1327" s="193"/>
      <c r="BJ1327" s="193"/>
      <c r="BK1327" s="193"/>
      <c r="BL1327" s="180"/>
      <c r="BM1327" s="180"/>
      <c r="BN1327" s="180"/>
      <c r="BO1327" s="180"/>
      <c r="BP1327" s="180"/>
      <c r="BQ1327" s="180"/>
      <c r="BR1327" s="180"/>
      <c r="BS1327" s="180"/>
      <c r="BT1327" s="181"/>
      <c r="BU1327" s="182"/>
      <c r="BV1327" s="183"/>
      <c r="BW1327" s="179"/>
    </row>
    <row r="1328" spans="2:75" customFormat="1" ht="18.75">
      <c r="B1328" s="330" t="s">
        <v>516</v>
      </c>
      <c r="C1328" s="331">
        <v>35828684000107</v>
      </c>
      <c r="D1328" s="332" t="s">
        <v>13</v>
      </c>
      <c r="E1328" s="332" t="s">
        <v>615</v>
      </c>
      <c r="F1328" s="332" t="s">
        <v>619</v>
      </c>
      <c r="G1328" s="333" t="s">
        <v>34</v>
      </c>
      <c r="H1328" s="333" t="s">
        <v>1337</v>
      </c>
      <c r="I1328" s="333" t="s">
        <v>34</v>
      </c>
      <c r="J1328" s="333" t="s">
        <v>611</v>
      </c>
      <c r="K1328" s="334" t="s">
        <v>48</v>
      </c>
      <c r="L1328" s="335" t="s">
        <v>715</v>
      </c>
      <c r="M1328" s="335" t="s">
        <v>34</v>
      </c>
      <c r="N1328" s="334">
        <v>541419</v>
      </c>
      <c r="O1328" s="334" t="s">
        <v>1324</v>
      </c>
      <c r="P1328" s="338">
        <v>44014</v>
      </c>
      <c r="Q1328" s="339">
        <v>418.56688322000002</v>
      </c>
      <c r="R1328" s="339">
        <v>13186352.685095031</v>
      </c>
      <c r="S1328" s="334">
        <v>31</v>
      </c>
      <c r="T1328" s="336">
        <v>0.1987020881516055</v>
      </c>
      <c r="U1328" s="647">
        <v>1.943313266195855</v>
      </c>
      <c r="V1328" s="336">
        <v>0.21779934808324319</v>
      </c>
      <c r="W1328" s="647">
        <v>1.874325830024506</v>
      </c>
      <c r="X1328" s="336">
        <v>0.37640685653260753</v>
      </c>
      <c r="Y1328" s="647">
        <v>2.4420727882754449</v>
      </c>
      <c r="Z1328" s="336"/>
      <c r="AA1328" s="647"/>
      <c r="AB1328" s="336">
        <v>3.7911807583885744E-2</v>
      </c>
      <c r="AC1328" s="340">
        <v>2.6798488695475577</v>
      </c>
      <c r="AD1328" s="813">
        <v>35828652000101</v>
      </c>
      <c r="AE1328" s="337" t="s">
        <v>2031</v>
      </c>
      <c r="AF1328" s="787" t="s">
        <v>1794</v>
      </c>
      <c r="AG1328" s="341" t="s">
        <v>736</v>
      </c>
      <c r="AH1328" s="341" t="s">
        <v>1742</v>
      </c>
      <c r="AI1328" s="341">
        <v>500</v>
      </c>
      <c r="AJ1328" s="341">
        <v>100</v>
      </c>
      <c r="AK1328" s="341">
        <v>100</v>
      </c>
      <c r="AL1328" s="336">
        <v>2.5000000000000001E-2</v>
      </c>
      <c r="AM1328" s="336">
        <v>0.2</v>
      </c>
      <c r="AN1328" s="647" t="s">
        <v>64</v>
      </c>
      <c r="AO1328" s="334" t="s">
        <v>1324</v>
      </c>
      <c r="AP1328" s="337" t="s">
        <v>1757</v>
      </c>
      <c r="AQ1328" s="343" t="s">
        <v>668</v>
      </c>
      <c r="AR1328" s="336">
        <v>5.0673000000000003E-3</v>
      </c>
      <c r="AS1328" s="336">
        <v>5.0673000000000003E-3</v>
      </c>
      <c r="AT1328" s="336" t="s">
        <v>1418</v>
      </c>
      <c r="AX1328" s="192"/>
      <c r="AY1328" s="178"/>
      <c r="AZ1328" s="178"/>
      <c r="BA1328" s="178"/>
      <c r="BB1328" s="794"/>
      <c r="BC1328" s="178"/>
      <c r="BD1328" s="178"/>
      <c r="BE1328" s="178"/>
      <c r="BF1328" s="178"/>
      <c r="BG1328" s="794"/>
      <c r="BH1328" s="180"/>
      <c r="BI1328" s="193"/>
      <c r="BJ1328" s="193"/>
      <c r="BK1328" s="193"/>
      <c r="BL1328" s="180"/>
      <c r="BM1328" s="180"/>
      <c r="BN1328" s="180"/>
      <c r="BO1328" s="180"/>
      <c r="BP1328" s="180"/>
      <c r="BQ1328" s="180"/>
      <c r="BR1328" s="180"/>
      <c r="BS1328" s="180"/>
      <c r="BT1328" s="181"/>
      <c r="BU1328" s="182"/>
      <c r="BV1328" s="183"/>
      <c r="BW1328" s="179"/>
    </row>
    <row r="1329" spans="2:75" customFormat="1" ht="18.75">
      <c r="B1329" s="330" t="s">
        <v>41</v>
      </c>
      <c r="C1329" s="331">
        <v>15799713000134</v>
      </c>
      <c r="D1329" s="332" t="s">
        <v>13</v>
      </c>
      <c r="E1329" s="332" t="s">
        <v>615</v>
      </c>
      <c r="F1329" s="332" t="s">
        <v>619</v>
      </c>
      <c r="G1329" s="333" t="s">
        <v>34</v>
      </c>
      <c r="H1329" s="333" t="s">
        <v>865</v>
      </c>
      <c r="I1329" s="333" t="s">
        <v>34</v>
      </c>
      <c r="J1329" s="333" t="s">
        <v>611</v>
      </c>
      <c r="K1329" s="334" t="s">
        <v>48</v>
      </c>
      <c r="L1329" s="335" t="s">
        <v>715</v>
      </c>
      <c r="M1329" s="335" t="s">
        <v>34</v>
      </c>
      <c r="N1329" s="334">
        <v>320153</v>
      </c>
      <c r="O1329" s="334" t="s">
        <v>1324</v>
      </c>
      <c r="P1329" s="338">
        <v>41245</v>
      </c>
      <c r="Q1329" s="339">
        <v>5458.6355194999996</v>
      </c>
      <c r="R1329" s="339">
        <v>4884.9907123567464</v>
      </c>
      <c r="S1329" s="334">
        <v>31</v>
      </c>
      <c r="T1329" s="336">
        <v>0.20842288384614771</v>
      </c>
      <c r="U1329" s="647">
        <v>2.0383829829105093</v>
      </c>
      <c r="V1329" s="336">
        <v>0.21576309755771983</v>
      </c>
      <c r="W1329" s="647">
        <v>1.8568023755698551</v>
      </c>
      <c r="X1329" s="336">
        <v>0.35854978621309153</v>
      </c>
      <c r="Y1329" s="647">
        <v>2.3262187203997353</v>
      </c>
      <c r="Z1329" s="336">
        <v>0.55729864687977471</v>
      </c>
      <c r="AA1329" s="647">
        <v>2.9204432474402244</v>
      </c>
      <c r="AB1329" s="336">
        <v>6.2690794817873638E-2</v>
      </c>
      <c r="AC1329" s="340">
        <v>1.5881384892295474</v>
      </c>
      <c r="AD1329" s="813">
        <v>15487918000184</v>
      </c>
      <c r="AE1329" s="337" t="s">
        <v>1844</v>
      </c>
      <c r="AF1329" s="787" t="s">
        <v>1780</v>
      </c>
      <c r="AG1329" s="341" t="s">
        <v>719</v>
      </c>
      <c r="AH1329" s="341" t="s">
        <v>1742</v>
      </c>
      <c r="AI1329" s="341">
        <v>5000</v>
      </c>
      <c r="AJ1329" s="341">
        <v>1000</v>
      </c>
      <c r="AK1329" s="341">
        <v>5000</v>
      </c>
      <c r="AL1329" s="336">
        <v>1.9599999999999999E-2</v>
      </c>
      <c r="AM1329" s="336">
        <v>0</v>
      </c>
      <c r="AN1329" s="647" t="s">
        <v>64</v>
      </c>
      <c r="AO1329" s="334" t="s">
        <v>1324</v>
      </c>
      <c r="AP1329" s="337" t="s">
        <v>1757</v>
      </c>
      <c r="AQ1329" s="343" t="s">
        <v>664</v>
      </c>
      <c r="AR1329" s="336">
        <v>4.8937499999999997E-3</v>
      </c>
      <c r="AS1329" s="336">
        <v>4.8937499999999997E-3</v>
      </c>
      <c r="AT1329" s="336" t="s">
        <v>1418</v>
      </c>
      <c r="AX1329" s="192"/>
      <c r="AY1329" s="178"/>
      <c r="AZ1329" s="178"/>
      <c r="BA1329" s="178"/>
      <c r="BB1329" s="794"/>
      <c r="BC1329" s="178"/>
      <c r="BD1329" s="178"/>
      <c r="BE1329" s="178"/>
      <c r="BF1329" s="178"/>
      <c r="BG1329" s="794"/>
      <c r="BH1329" s="180"/>
      <c r="BI1329" s="193"/>
      <c r="BJ1329" s="193"/>
      <c r="BK1329" s="193"/>
      <c r="BL1329" s="180"/>
      <c r="BM1329" s="180"/>
      <c r="BN1329" s="180"/>
      <c r="BO1329" s="180"/>
      <c r="BP1329" s="180"/>
      <c r="BQ1329" s="180"/>
      <c r="BR1329" s="180"/>
      <c r="BS1329" s="180"/>
      <c r="BT1329" s="181"/>
      <c r="BU1329" s="182"/>
      <c r="BV1329" s="183"/>
      <c r="BW1329" s="179"/>
    </row>
    <row r="1330" spans="2:75" customFormat="1" ht="18.75">
      <c r="B1330" s="330" t="s">
        <v>254</v>
      </c>
      <c r="C1330" s="331">
        <v>28558421000151</v>
      </c>
      <c r="D1330" s="332" t="s">
        <v>13</v>
      </c>
      <c r="E1330" s="332" t="s">
        <v>616</v>
      </c>
      <c r="F1330" s="332" t="s">
        <v>619</v>
      </c>
      <c r="G1330" s="333" t="s">
        <v>34</v>
      </c>
      <c r="H1330" s="333" t="s">
        <v>865</v>
      </c>
      <c r="I1330" s="333" t="s">
        <v>34</v>
      </c>
      <c r="J1330" s="333" t="s">
        <v>611</v>
      </c>
      <c r="K1330" s="334" t="s">
        <v>48</v>
      </c>
      <c r="L1330" s="335" t="s">
        <v>715</v>
      </c>
      <c r="M1330" s="335" t="s">
        <v>34</v>
      </c>
      <c r="N1330" s="334">
        <v>452750</v>
      </c>
      <c r="O1330" s="334" t="s">
        <v>1321</v>
      </c>
      <c r="P1330" s="338">
        <v>43048</v>
      </c>
      <c r="Q1330" s="339">
        <v>56.691091700000001</v>
      </c>
      <c r="R1330" s="339">
        <v>34.286308035737051</v>
      </c>
      <c r="S1330" s="334">
        <v>31</v>
      </c>
      <c r="T1330" s="336">
        <v>0.2833435401134774</v>
      </c>
      <c r="U1330" s="647">
        <v>2.7711095817639451</v>
      </c>
      <c r="V1330" s="336">
        <v>0.27973594469019125</v>
      </c>
      <c r="W1330" s="647">
        <v>2.407336437567011</v>
      </c>
      <c r="X1330" s="336">
        <v>0.45342565493423148</v>
      </c>
      <c r="Y1330" s="647">
        <v>2.9417595195291955</v>
      </c>
      <c r="Z1330" s="336">
        <v>0.46453920243557789</v>
      </c>
      <c r="AA1330" s="647">
        <v>2.434350746264994</v>
      </c>
      <c r="AB1330" s="336">
        <v>0.18375941937689752</v>
      </c>
      <c r="AC1330" s="340">
        <v>0.88993811505092602</v>
      </c>
      <c r="AD1330" s="813">
        <v>0</v>
      </c>
      <c r="AE1330" s="337" t="s">
        <v>1840</v>
      </c>
      <c r="AF1330" s="787" t="s">
        <v>1780</v>
      </c>
      <c r="AG1330" s="341" t="s">
        <v>719</v>
      </c>
      <c r="AH1330" s="341" t="s">
        <v>1737</v>
      </c>
      <c r="AI1330" s="341">
        <v>50000</v>
      </c>
      <c r="AJ1330" s="341">
        <v>10000</v>
      </c>
      <c r="AK1330" s="341">
        <v>20000</v>
      </c>
      <c r="AL1330" s="336">
        <v>0.02</v>
      </c>
      <c r="AM1330" s="336">
        <v>0.2</v>
      </c>
      <c r="AN1330" s="647" t="s">
        <v>64</v>
      </c>
      <c r="AO1330" s="334" t="s">
        <v>1324</v>
      </c>
      <c r="AP1330" s="337" t="s">
        <v>1757</v>
      </c>
      <c r="AQ1330" s="343" t="s">
        <v>664</v>
      </c>
      <c r="AR1330" s="336">
        <v>4.0000000000000001E-3</v>
      </c>
      <c r="AS1330" s="336">
        <v>4.0000000000000001E-3</v>
      </c>
      <c r="AT1330" s="336" t="s">
        <v>1418</v>
      </c>
      <c r="AX1330" s="192"/>
      <c r="AY1330" s="178"/>
      <c r="AZ1330" s="178"/>
      <c r="BA1330" s="178"/>
      <c r="BB1330" s="794"/>
      <c r="BC1330" s="178"/>
      <c r="BD1330" s="178"/>
      <c r="BE1330" s="178"/>
      <c r="BF1330" s="178"/>
      <c r="BG1330" s="794"/>
      <c r="BH1330" s="180"/>
      <c r="BI1330" s="193"/>
      <c r="BJ1330" s="193"/>
      <c r="BK1330" s="193"/>
      <c r="BL1330" s="180"/>
      <c r="BM1330" s="180"/>
      <c r="BN1330" s="180"/>
      <c r="BO1330" s="180"/>
      <c r="BP1330" s="180"/>
      <c r="BQ1330" s="180"/>
      <c r="BR1330" s="180"/>
      <c r="BS1330" s="180"/>
      <c r="BT1330" s="181"/>
      <c r="BU1330" s="182"/>
      <c r="BV1330" s="183"/>
      <c r="BW1330" s="179"/>
    </row>
    <row r="1331" spans="2:75" customFormat="1" ht="18.75">
      <c r="B1331" s="330" t="s">
        <v>256</v>
      </c>
      <c r="C1331" s="331">
        <v>29726133000121</v>
      </c>
      <c r="D1331" s="332" t="s">
        <v>13</v>
      </c>
      <c r="E1331" s="332" t="s">
        <v>615</v>
      </c>
      <c r="F1331" s="332" t="s">
        <v>619</v>
      </c>
      <c r="G1331" s="333" t="s">
        <v>34</v>
      </c>
      <c r="H1331" s="333" t="s">
        <v>865</v>
      </c>
      <c r="I1331" s="333" t="s">
        <v>34</v>
      </c>
      <c r="J1331" s="333" t="s">
        <v>611</v>
      </c>
      <c r="K1331" s="334" t="s">
        <v>48</v>
      </c>
      <c r="L1331" s="335" t="s">
        <v>715</v>
      </c>
      <c r="M1331" s="335" t="s">
        <v>34</v>
      </c>
      <c r="N1331" s="334">
        <v>465501</v>
      </c>
      <c r="O1331" s="334" t="s">
        <v>1321</v>
      </c>
      <c r="P1331" s="338">
        <v>43238</v>
      </c>
      <c r="Q1331" s="339">
        <v>2785.0991017800002</v>
      </c>
      <c r="R1331" s="339">
        <v>80139768.0346504</v>
      </c>
      <c r="S1331" s="334">
        <v>31</v>
      </c>
      <c r="T1331" s="336">
        <v>0.20949819420984639</v>
      </c>
      <c r="U1331" s="647">
        <v>2.0488995553053559</v>
      </c>
      <c r="V1331" s="336">
        <v>0.23904095241564693</v>
      </c>
      <c r="W1331" s="647">
        <v>2.057125677782397</v>
      </c>
      <c r="X1331" s="336">
        <v>0.46972703804830274</v>
      </c>
      <c r="Y1331" s="647">
        <v>3.0475205157045604</v>
      </c>
      <c r="Z1331" s="336">
        <v>0.61358841468345338</v>
      </c>
      <c r="AA1331" s="647">
        <v>3.2154216637752193</v>
      </c>
      <c r="AB1331" s="336">
        <v>4.942983138524612E-2</v>
      </c>
      <c r="AC1331" s="340">
        <v>2.4851292344333138</v>
      </c>
      <c r="AD1331" s="813">
        <v>29726117000139</v>
      </c>
      <c r="AE1331" s="337" t="s">
        <v>1975</v>
      </c>
      <c r="AF1331" s="787" t="s">
        <v>1780</v>
      </c>
      <c r="AG1331" s="341" t="s">
        <v>719</v>
      </c>
      <c r="AH1331" s="341" t="s">
        <v>1742</v>
      </c>
      <c r="AI1331" s="341">
        <v>50000</v>
      </c>
      <c r="AJ1331" s="341">
        <v>10000</v>
      </c>
      <c r="AK1331" s="341">
        <v>20000</v>
      </c>
      <c r="AL1331" s="336">
        <v>2.2000000000000002E-2</v>
      </c>
      <c r="AM1331" s="336">
        <v>0.2</v>
      </c>
      <c r="AN1331" s="647" t="s">
        <v>64</v>
      </c>
      <c r="AO1331" s="334" t="s">
        <v>1324</v>
      </c>
      <c r="AP1331" s="337" t="s">
        <v>1757</v>
      </c>
      <c r="AQ1331" s="343" t="s">
        <v>664</v>
      </c>
      <c r="AR1331" s="336">
        <v>4.0000000000000001E-3</v>
      </c>
      <c r="AS1331" s="336">
        <v>4.0000000000000001E-3</v>
      </c>
      <c r="AT1331" s="336" t="s">
        <v>1418</v>
      </c>
      <c r="AX1331" s="192"/>
      <c r="AY1331" s="178"/>
      <c r="AZ1331" s="178"/>
      <c r="BA1331" s="178"/>
      <c r="BB1331" s="794"/>
      <c r="BC1331" s="178"/>
      <c r="BD1331" s="178"/>
      <c r="BE1331" s="178"/>
      <c r="BF1331" s="178"/>
      <c r="BG1331" s="794"/>
      <c r="BH1331" s="180"/>
      <c r="BI1331" s="193"/>
      <c r="BJ1331" s="193"/>
      <c r="BK1331" s="193"/>
      <c r="BL1331" s="180"/>
      <c r="BM1331" s="180"/>
      <c r="BN1331" s="180"/>
      <c r="BO1331" s="180"/>
      <c r="BP1331" s="180"/>
      <c r="BQ1331" s="180"/>
      <c r="BR1331" s="180"/>
      <c r="BS1331" s="180"/>
      <c r="BT1331" s="181"/>
      <c r="BU1331" s="182"/>
      <c r="BV1331" s="183"/>
      <c r="BW1331" s="179"/>
    </row>
    <row r="1332" spans="2:75" customFormat="1" ht="18.75">
      <c r="B1332" s="330" t="s">
        <v>1040</v>
      </c>
      <c r="C1332" s="331">
        <v>30338679000194</v>
      </c>
      <c r="D1332" s="332" t="s">
        <v>13</v>
      </c>
      <c r="E1332" s="332" t="s">
        <v>615</v>
      </c>
      <c r="F1332" s="332" t="s">
        <v>619</v>
      </c>
      <c r="G1332" s="333" t="s">
        <v>34</v>
      </c>
      <c r="H1332" s="333" t="s">
        <v>865</v>
      </c>
      <c r="I1332" s="333" t="s">
        <v>34</v>
      </c>
      <c r="J1332" s="333" t="s">
        <v>611</v>
      </c>
      <c r="K1332" s="334" t="s">
        <v>48</v>
      </c>
      <c r="L1332" s="335" t="s">
        <v>715</v>
      </c>
      <c r="M1332" s="335" t="s">
        <v>34</v>
      </c>
      <c r="N1332" s="334">
        <v>469025</v>
      </c>
      <c r="O1332" s="334" t="s">
        <v>1321</v>
      </c>
      <c r="P1332" s="338">
        <v>43281</v>
      </c>
      <c r="Q1332" s="339">
        <v>1317.20184288</v>
      </c>
      <c r="R1332" s="339">
        <v>1152.6900203676796</v>
      </c>
      <c r="S1332" s="334">
        <v>31</v>
      </c>
      <c r="T1332" s="336">
        <v>0.20918185137432466</v>
      </c>
      <c r="U1332" s="647">
        <v>2.0458057114778754</v>
      </c>
      <c r="V1332" s="336">
        <v>0.22745136476609917</v>
      </c>
      <c r="W1332" s="647">
        <v>1.9573886322767424</v>
      </c>
      <c r="X1332" s="336">
        <v>0.3017543369388811</v>
      </c>
      <c r="Y1332" s="647">
        <v>1.9577381288183426</v>
      </c>
      <c r="Z1332" s="336">
        <v>0.40793969749104608</v>
      </c>
      <c r="AA1332" s="647">
        <v>2.1377491970791467</v>
      </c>
      <c r="AB1332" s="336">
        <v>5.9386677704217079E-2</v>
      </c>
      <c r="AC1332" s="340">
        <v>1.8733146166743184</v>
      </c>
      <c r="AD1332" s="813">
        <v>0</v>
      </c>
      <c r="AE1332" s="337" t="s">
        <v>1808</v>
      </c>
      <c r="AF1332" s="787" t="s">
        <v>1755</v>
      </c>
      <c r="AG1332" s="341" t="s">
        <v>1436</v>
      </c>
      <c r="AH1332" s="341" t="s">
        <v>1742</v>
      </c>
      <c r="AI1332" s="341">
        <v>100</v>
      </c>
      <c r="AJ1332" s="341">
        <v>100</v>
      </c>
      <c r="AK1332" s="341">
        <v>100</v>
      </c>
      <c r="AL1332" s="336">
        <v>0</v>
      </c>
      <c r="AM1332" s="336">
        <v>0</v>
      </c>
      <c r="AN1332" s="647" t="s">
        <v>34</v>
      </c>
      <c r="AO1332" s="334" t="s">
        <v>1324</v>
      </c>
      <c r="AP1332" s="337" t="s">
        <v>1757</v>
      </c>
      <c r="AQ1332" s="343" t="s">
        <v>664</v>
      </c>
      <c r="AR1332" s="336">
        <v>4.7499999999999999E-3</v>
      </c>
      <c r="AS1332" s="336">
        <v>4.7499999999999999E-3</v>
      </c>
      <c r="AT1332" s="336" t="s">
        <v>1418</v>
      </c>
      <c r="AX1332" s="192"/>
      <c r="AY1332" s="178"/>
      <c r="AZ1332" s="178"/>
      <c r="BA1332" s="178"/>
      <c r="BB1332" s="794"/>
      <c r="BC1332" s="178"/>
      <c r="BD1332" s="178"/>
      <c r="BE1332" s="178"/>
      <c r="BF1332" s="178"/>
      <c r="BG1332" s="794"/>
      <c r="BH1332" s="180"/>
      <c r="BI1332" s="193"/>
      <c r="BJ1332" s="193"/>
      <c r="BK1332" s="193"/>
      <c r="BL1332" s="180"/>
      <c r="BM1332" s="180"/>
      <c r="BN1332" s="180"/>
      <c r="BO1332" s="180"/>
      <c r="BP1332" s="180"/>
      <c r="BQ1332" s="180"/>
      <c r="BR1332" s="180"/>
      <c r="BS1332" s="180"/>
      <c r="BT1332" s="181"/>
      <c r="BU1332" s="182"/>
      <c r="BV1332" s="183"/>
      <c r="BW1332" s="179"/>
    </row>
    <row r="1333" spans="2:75" customFormat="1" ht="18.75">
      <c r="B1333" s="330" t="s">
        <v>651</v>
      </c>
      <c r="C1333" s="331">
        <v>29148660000104</v>
      </c>
      <c r="D1333" s="332" t="s">
        <v>13</v>
      </c>
      <c r="E1333" s="332" t="s">
        <v>615</v>
      </c>
      <c r="F1333" s="332" t="s">
        <v>619</v>
      </c>
      <c r="G1333" s="333" t="s">
        <v>34</v>
      </c>
      <c r="H1333" s="333" t="s">
        <v>1337</v>
      </c>
      <c r="I1333" s="333" t="s">
        <v>34</v>
      </c>
      <c r="J1333" s="333" t="s">
        <v>611</v>
      </c>
      <c r="K1333" s="334" t="s">
        <v>48</v>
      </c>
      <c r="L1333" s="335" t="s">
        <v>715</v>
      </c>
      <c r="M1333" s="335" t="s">
        <v>34</v>
      </c>
      <c r="N1333" s="334">
        <v>462081</v>
      </c>
      <c r="O1333" s="334" t="s">
        <v>1321</v>
      </c>
      <c r="P1333" s="338">
        <v>43190</v>
      </c>
      <c r="Q1333" s="339">
        <v>230.09580102000001</v>
      </c>
      <c r="R1333" s="339">
        <v>4764868.9864310436</v>
      </c>
      <c r="S1333" s="334">
        <v>31</v>
      </c>
      <c r="T1333" s="336">
        <v>0.19450636155387824</v>
      </c>
      <c r="U1333" s="647">
        <v>1.9022789155529309</v>
      </c>
      <c r="V1333" s="336">
        <v>0.20560889258197546</v>
      </c>
      <c r="W1333" s="647">
        <v>1.7694178685137232</v>
      </c>
      <c r="X1333" s="336">
        <v>0.31361057679970838</v>
      </c>
      <c r="Y1333" s="647">
        <v>2.0346596838668085</v>
      </c>
      <c r="Z1333" s="336">
        <v>0.42215526109470347</v>
      </c>
      <c r="AA1333" s="647">
        <v>2.2122438095590051</v>
      </c>
      <c r="AB1333" s="336">
        <v>3.3424085822253993E-2</v>
      </c>
      <c r="AC1333" s="340">
        <v>2.6749410491097074</v>
      </c>
      <c r="AD1333" s="813">
        <v>28581119000114</v>
      </c>
      <c r="AE1333" s="337" t="s">
        <v>1808</v>
      </c>
      <c r="AF1333" s="787" t="s">
        <v>1755</v>
      </c>
      <c r="AG1333" s="341" t="s">
        <v>1436</v>
      </c>
      <c r="AH1333" s="341" t="s">
        <v>1737</v>
      </c>
      <c r="AI1333" s="341">
        <v>10000</v>
      </c>
      <c r="AJ1333" s="341">
        <v>10000</v>
      </c>
      <c r="AK1333" s="341">
        <v>10000</v>
      </c>
      <c r="AL1333" s="336">
        <v>0</v>
      </c>
      <c r="AM1333" s="336">
        <v>0</v>
      </c>
      <c r="AN1333" s="647" t="s">
        <v>34</v>
      </c>
      <c r="AO1333" s="334" t="s">
        <v>1324</v>
      </c>
      <c r="AP1333" s="337" t="s">
        <v>1757</v>
      </c>
      <c r="AQ1333" s="343" t="s">
        <v>664</v>
      </c>
      <c r="AR1333" s="336">
        <v>4.7499999999999999E-3</v>
      </c>
      <c r="AS1333" s="336">
        <v>4.7499999999999999E-3</v>
      </c>
      <c r="AT1333" s="336" t="s">
        <v>1418</v>
      </c>
      <c r="AX1333" s="192"/>
      <c r="AY1333" s="178"/>
      <c r="AZ1333" s="178"/>
      <c r="BA1333" s="178"/>
      <c r="BB1333" s="794"/>
      <c r="BC1333" s="178"/>
      <c r="BD1333" s="178"/>
      <c r="BE1333" s="178"/>
      <c r="BF1333" s="178"/>
      <c r="BG1333" s="794"/>
      <c r="BH1333" s="180"/>
      <c r="BI1333" s="193"/>
      <c r="BJ1333" s="193"/>
      <c r="BK1333" s="193"/>
      <c r="BL1333" s="180"/>
      <c r="BM1333" s="180"/>
      <c r="BN1333" s="180"/>
      <c r="BO1333" s="180"/>
      <c r="BP1333" s="180"/>
      <c r="BQ1333" s="180"/>
      <c r="BR1333" s="180"/>
      <c r="BS1333" s="180"/>
      <c r="BT1333" s="181"/>
      <c r="BU1333" s="182"/>
      <c r="BV1333" s="183"/>
      <c r="BW1333" s="179"/>
    </row>
    <row r="1334" spans="2:75" customFormat="1" ht="18.75">
      <c r="B1334" s="330" t="s">
        <v>37</v>
      </c>
      <c r="C1334" s="331">
        <v>13396703000122</v>
      </c>
      <c r="D1334" s="332" t="s">
        <v>11</v>
      </c>
      <c r="E1334" s="332" t="s">
        <v>621</v>
      </c>
      <c r="F1334" s="332" t="s">
        <v>672</v>
      </c>
      <c r="G1334" s="333" t="s">
        <v>738</v>
      </c>
      <c r="H1334" s="333" t="s">
        <v>34</v>
      </c>
      <c r="I1334" s="333" t="s">
        <v>34</v>
      </c>
      <c r="J1334" s="333" t="s">
        <v>608</v>
      </c>
      <c r="K1334" s="334" t="s">
        <v>48</v>
      </c>
      <c r="L1334" s="335" t="s">
        <v>715</v>
      </c>
      <c r="M1334" s="335" t="s">
        <v>34</v>
      </c>
      <c r="N1334" s="334">
        <v>311278</v>
      </c>
      <c r="O1334" s="334" t="s">
        <v>1321</v>
      </c>
      <c r="P1334" s="338">
        <v>41144</v>
      </c>
      <c r="Q1334" s="339">
        <v>1841.8539900000001</v>
      </c>
      <c r="R1334" s="339">
        <v>46529591.371980272</v>
      </c>
      <c r="S1334" s="334">
        <v>31</v>
      </c>
      <c r="T1334" s="336">
        <v>9.6157920449160939E-2</v>
      </c>
      <c r="U1334" s="647">
        <v>0.94042777404576705</v>
      </c>
      <c r="V1334" s="336">
        <v>0.10939457736783109</v>
      </c>
      <c r="W1334" s="647">
        <v>0.94142192724458063</v>
      </c>
      <c r="X1334" s="336">
        <v>0.15444167600361114</v>
      </c>
      <c r="Y1334" s="647">
        <v>1.0019950694266881</v>
      </c>
      <c r="Z1334" s="336">
        <v>0.22435157828462371</v>
      </c>
      <c r="AA1334" s="647">
        <v>1.1756821150065218</v>
      </c>
      <c r="AB1334" s="336">
        <v>1.9039554548015994E-2</v>
      </c>
      <c r="AC1334" s="340">
        <v>-0.3575113063735344</v>
      </c>
      <c r="AD1334" s="813">
        <v>0</v>
      </c>
      <c r="AE1334" s="337" t="s">
        <v>1875</v>
      </c>
      <c r="AF1334" s="787" t="s">
        <v>1780</v>
      </c>
      <c r="AG1334" s="341" t="s">
        <v>719</v>
      </c>
      <c r="AH1334" s="341" t="s">
        <v>1742</v>
      </c>
      <c r="AI1334" s="341">
        <v>500</v>
      </c>
      <c r="AJ1334" s="341">
        <v>0</v>
      </c>
      <c r="AK1334" s="341">
        <v>500</v>
      </c>
      <c r="AL1334" s="336">
        <v>9.5999999999999992E-3</v>
      </c>
      <c r="AM1334" s="336">
        <v>0.2</v>
      </c>
      <c r="AN1334" s="647" t="s">
        <v>635</v>
      </c>
      <c r="AO1334" s="334" t="s">
        <v>1324</v>
      </c>
      <c r="AP1334" s="337" t="s">
        <v>1757</v>
      </c>
      <c r="AQ1334" s="343" t="s">
        <v>688</v>
      </c>
      <c r="AR1334" s="336">
        <v>2.8800000000000002E-3</v>
      </c>
      <c r="AS1334" s="336">
        <v>2.8800000000000002E-3</v>
      </c>
      <c r="AT1334" s="336" t="s">
        <v>1418</v>
      </c>
      <c r="AX1334" s="192"/>
      <c r="AY1334" s="178"/>
      <c r="AZ1334" s="178"/>
      <c r="BA1334" s="178"/>
      <c r="BB1334" s="794"/>
      <c r="BC1334" s="178"/>
      <c r="BD1334" s="178"/>
      <c r="BE1334" s="178"/>
      <c r="BF1334" s="178"/>
      <c r="BG1334" s="794"/>
      <c r="BH1334" s="180"/>
      <c r="BI1334" s="193"/>
      <c r="BJ1334" s="193"/>
      <c r="BK1334" s="193"/>
      <c r="BL1334" s="180"/>
      <c r="BM1334" s="180"/>
      <c r="BN1334" s="180"/>
      <c r="BO1334" s="180"/>
      <c r="BP1334" s="180"/>
      <c r="BQ1334" s="180"/>
      <c r="BR1334" s="180"/>
      <c r="BS1334" s="180"/>
      <c r="BT1334" s="181"/>
      <c r="BU1334" s="182"/>
      <c r="BV1334" s="183"/>
      <c r="BW1334" s="179"/>
    </row>
    <row r="1335" spans="2:75" customFormat="1" ht="18.75">
      <c r="B1335" s="330" t="s">
        <v>535</v>
      </c>
      <c r="C1335" s="331">
        <v>37495383000126</v>
      </c>
      <c r="D1335" s="332" t="s">
        <v>14</v>
      </c>
      <c r="E1335" s="332" t="s">
        <v>614</v>
      </c>
      <c r="F1335" s="332" t="s">
        <v>1418</v>
      </c>
      <c r="G1335" s="333" t="s">
        <v>1418</v>
      </c>
      <c r="H1335" s="333" t="s">
        <v>865</v>
      </c>
      <c r="I1335" s="333" t="s">
        <v>34</v>
      </c>
      <c r="J1335" s="333" t="s">
        <v>608</v>
      </c>
      <c r="K1335" s="334" t="s">
        <v>48</v>
      </c>
      <c r="L1335" s="335" t="s">
        <v>715</v>
      </c>
      <c r="M1335" s="335" t="s">
        <v>34</v>
      </c>
      <c r="N1335" s="334">
        <v>593559</v>
      </c>
      <c r="O1335" s="334" t="s">
        <v>1321</v>
      </c>
      <c r="P1335" s="338">
        <v>44318</v>
      </c>
      <c r="Q1335" s="339">
        <v>44.817049519999998</v>
      </c>
      <c r="R1335" s="339">
        <v>36.75793518389559</v>
      </c>
      <c r="S1335" s="334">
        <v>32</v>
      </c>
      <c r="T1335" s="336">
        <v>0.2645169339735467</v>
      </c>
      <c r="U1335" s="647">
        <v>2.5869847252538447</v>
      </c>
      <c r="V1335" s="336">
        <v>0.24304771117826673</v>
      </c>
      <c r="W1335" s="647">
        <v>2.0916068252676734</v>
      </c>
      <c r="X1335" s="336"/>
      <c r="Y1335" s="647"/>
      <c r="Z1335" s="336"/>
      <c r="AA1335" s="647"/>
      <c r="AB1335" s="336">
        <v>0.16782550757369641</v>
      </c>
      <c r="AC1335" s="340">
        <v>0.75582239925896177</v>
      </c>
      <c r="AD1335" s="813">
        <v>37487877000169</v>
      </c>
      <c r="AE1335" s="337" t="s">
        <v>2031</v>
      </c>
      <c r="AF1335" s="787" t="s">
        <v>1794</v>
      </c>
      <c r="AG1335" s="341" t="s">
        <v>736</v>
      </c>
      <c r="AH1335" s="341" t="s">
        <v>1737</v>
      </c>
      <c r="AI1335" s="341">
        <v>25000</v>
      </c>
      <c r="AJ1335" s="341">
        <v>5000</v>
      </c>
      <c r="AK1335" s="341">
        <v>10000</v>
      </c>
      <c r="AL1335" s="336">
        <v>0</v>
      </c>
      <c r="AM1335" s="336">
        <v>0</v>
      </c>
      <c r="AN1335" s="647" t="s">
        <v>2147</v>
      </c>
      <c r="AO1335" s="334" t="s">
        <v>1324</v>
      </c>
      <c r="AP1335" s="337" t="s">
        <v>1757</v>
      </c>
      <c r="AQ1335" s="343" t="s">
        <v>668</v>
      </c>
      <c r="AR1335" s="336">
        <v>5.0673000000000003E-3</v>
      </c>
      <c r="AS1335" s="336">
        <v>5.0673000000000003E-3</v>
      </c>
      <c r="AT1335" s="336" t="s">
        <v>1418</v>
      </c>
      <c r="AX1335" s="192"/>
      <c r="AY1335" s="178"/>
      <c r="AZ1335" s="178"/>
      <c r="BA1335" s="178"/>
      <c r="BB1335" s="794"/>
      <c r="BC1335" s="178"/>
      <c r="BD1335" s="178"/>
      <c r="BE1335" s="178"/>
      <c r="BF1335" s="178"/>
      <c r="BG1335" s="794"/>
      <c r="BH1335" s="180"/>
      <c r="BI1335" s="193"/>
      <c r="BJ1335" s="193"/>
      <c r="BK1335" s="193"/>
      <c r="BL1335" s="180"/>
      <c r="BM1335" s="180"/>
      <c r="BN1335" s="180"/>
      <c r="BO1335" s="180"/>
      <c r="BP1335" s="180"/>
      <c r="BQ1335" s="180"/>
      <c r="BR1335" s="180"/>
      <c r="BS1335" s="180"/>
      <c r="BT1335" s="181"/>
      <c r="BU1335" s="182"/>
      <c r="BV1335" s="183"/>
      <c r="BW1335" s="179"/>
    </row>
    <row r="1336" spans="2:75" customFormat="1" ht="18.75">
      <c r="B1336" s="330" t="s">
        <v>1226</v>
      </c>
      <c r="C1336" s="331">
        <v>29177013000112</v>
      </c>
      <c r="D1336" s="332" t="s">
        <v>14</v>
      </c>
      <c r="E1336" s="332" t="s">
        <v>607</v>
      </c>
      <c r="F1336" s="332" t="s">
        <v>1418</v>
      </c>
      <c r="G1336" s="333" t="s">
        <v>1418</v>
      </c>
      <c r="H1336" s="333" t="s">
        <v>34</v>
      </c>
      <c r="I1336" s="333" t="s">
        <v>34</v>
      </c>
      <c r="J1336" s="333" t="s">
        <v>608</v>
      </c>
      <c r="K1336" s="334" t="s">
        <v>48</v>
      </c>
      <c r="L1336" s="335" t="s">
        <v>715</v>
      </c>
      <c r="M1336" s="335" t="s">
        <v>34</v>
      </c>
      <c r="N1336" s="334">
        <v>463396</v>
      </c>
      <c r="O1336" s="334" t="s">
        <v>1321</v>
      </c>
      <c r="P1336" s="338">
        <v>43211</v>
      </c>
      <c r="Q1336" s="339">
        <v>180.59039942000001</v>
      </c>
      <c r="R1336" s="339">
        <v>183.10138204864552</v>
      </c>
      <c r="S1336" s="334">
        <v>32</v>
      </c>
      <c r="T1336" s="336">
        <v>9.3545337823415453E-2</v>
      </c>
      <c r="U1336" s="647">
        <v>0.91487662597846386</v>
      </c>
      <c r="V1336" s="336">
        <v>8.4911553494218417E-2</v>
      </c>
      <c r="W1336" s="647">
        <v>0.73072724680926548</v>
      </c>
      <c r="X1336" s="336">
        <v>0.84238772056171873</v>
      </c>
      <c r="Y1336" s="647">
        <v>5.4652886733027488</v>
      </c>
      <c r="Z1336" s="336">
        <v>1.2132862276394341</v>
      </c>
      <c r="AA1336" s="647">
        <v>6.3580516309529225</v>
      </c>
      <c r="AB1336" s="336">
        <v>0.23943987634726951</v>
      </c>
      <c r="AC1336" s="340">
        <v>-0.13067948568208848</v>
      </c>
      <c r="AD1336" s="813">
        <v>29088425000186</v>
      </c>
      <c r="AE1336" s="337" t="s">
        <v>1971</v>
      </c>
      <c r="AF1336" s="787" t="s">
        <v>1755</v>
      </c>
      <c r="AG1336" s="341" t="s">
        <v>1436</v>
      </c>
      <c r="AH1336" s="341" t="s">
        <v>1742</v>
      </c>
      <c r="AI1336" s="341">
        <v>50</v>
      </c>
      <c r="AJ1336" s="341">
        <v>50</v>
      </c>
      <c r="AK1336" s="341">
        <v>30</v>
      </c>
      <c r="AL1336" s="336">
        <v>0.02</v>
      </c>
      <c r="AM1336" s="336">
        <v>0.2</v>
      </c>
      <c r="AN1336" s="647" t="s">
        <v>34</v>
      </c>
      <c r="AO1336" s="334" t="s">
        <v>1324</v>
      </c>
      <c r="AP1336" s="337" t="s">
        <v>1739</v>
      </c>
      <c r="AQ1336" s="343" t="s">
        <v>681</v>
      </c>
      <c r="AR1336" s="336">
        <v>5.3333333333333297E-3</v>
      </c>
      <c r="AS1336" s="336">
        <v>5.3333333333333297E-3</v>
      </c>
      <c r="AT1336" s="336" t="s">
        <v>1418</v>
      </c>
      <c r="AX1336" s="192"/>
      <c r="AY1336" s="178"/>
      <c r="AZ1336" s="178"/>
      <c r="BA1336" s="178"/>
      <c r="BB1336" s="794"/>
      <c r="BC1336" s="178"/>
      <c r="BD1336" s="178"/>
      <c r="BE1336" s="178"/>
      <c r="BF1336" s="178"/>
      <c r="BG1336" s="794"/>
      <c r="BH1336" s="180"/>
      <c r="BI1336" s="193"/>
      <c r="BJ1336" s="193"/>
      <c r="BK1336" s="193"/>
      <c r="BL1336" s="180"/>
      <c r="BM1336" s="180"/>
      <c r="BN1336" s="180"/>
      <c r="BO1336" s="180"/>
      <c r="BP1336" s="180"/>
      <c r="BQ1336" s="180"/>
      <c r="BR1336" s="180"/>
      <c r="BS1336" s="180"/>
      <c r="BT1336" s="181"/>
      <c r="BU1336" s="182"/>
      <c r="BV1336" s="183"/>
      <c r="BW1336" s="179"/>
    </row>
    <row r="1337" spans="2:75" customFormat="1" ht="18.75">
      <c r="B1337" s="330" t="s">
        <v>1224</v>
      </c>
      <c r="C1337" s="331">
        <v>29177024000100</v>
      </c>
      <c r="D1337" s="332" t="s">
        <v>14</v>
      </c>
      <c r="E1337" s="332" t="s">
        <v>607</v>
      </c>
      <c r="F1337" s="332" t="s">
        <v>1317</v>
      </c>
      <c r="G1337" s="333" t="s">
        <v>1418</v>
      </c>
      <c r="H1337" s="333" t="s">
        <v>34</v>
      </c>
      <c r="I1337" s="333" t="s">
        <v>34</v>
      </c>
      <c r="J1337" s="333" t="s">
        <v>608</v>
      </c>
      <c r="K1337" s="334" t="s">
        <v>48</v>
      </c>
      <c r="L1337" s="335" t="s">
        <v>715</v>
      </c>
      <c r="M1337" s="335" t="s">
        <v>34</v>
      </c>
      <c r="N1337" s="334">
        <v>463698</v>
      </c>
      <c r="O1337" s="334" t="s">
        <v>1321</v>
      </c>
      <c r="P1337" s="338">
        <v>43212</v>
      </c>
      <c r="Q1337" s="339">
        <v>427.49178948000002</v>
      </c>
      <c r="R1337" s="339">
        <v>339.84373989848615</v>
      </c>
      <c r="S1337" s="334">
        <v>32</v>
      </c>
      <c r="T1337" s="336">
        <v>0.20432381178553083</v>
      </c>
      <c r="U1337" s="647">
        <v>1.9982939169696834</v>
      </c>
      <c r="V1337" s="336">
        <v>0.21961858515659749</v>
      </c>
      <c r="W1337" s="647">
        <v>1.8899817218696133</v>
      </c>
      <c r="X1337" s="336">
        <v>1.1851583707830811</v>
      </c>
      <c r="Y1337" s="647">
        <v>7.6891346606899509</v>
      </c>
      <c r="Z1337" s="336">
        <v>1.7624937081786256</v>
      </c>
      <c r="AA1337" s="647">
        <v>9.2360942871920528</v>
      </c>
      <c r="AB1337" s="336">
        <v>0.22949844672262765</v>
      </c>
      <c r="AC1337" s="340">
        <v>0.45062244754329533</v>
      </c>
      <c r="AD1337" s="813">
        <v>29088410000118</v>
      </c>
      <c r="AE1337" s="337" t="s">
        <v>1971</v>
      </c>
      <c r="AF1337" s="787" t="s">
        <v>1755</v>
      </c>
      <c r="AG1337" s="341" t="s">
        <v>1436</v>
      </c>
      <c r="AH1337" s="341" t="s">
        <v>1742</v>
      </c>
      <c r="AI1337" s="341">
        <v>50</v>
      </c>
      <c r="AJ1337" s="341">
        <v>50</v>
      </c>
      <c r="AK1337" s="341">
        <v>30</v>
      </c>
      <c r="AL1337" s="336">
        <v>0.02</v>
      </c>
      <c r="AM1337" s="336">
        <v>0.2</v>
      </c>
      <c r="AN1337" s="647" t="s">
        <v>34</v>
      </c>
      <c r="AO1337" s="334" t="s">
        <v>1324</v>
      </c>
      <c r="AP1337" s="337" t="s">
        <v>1739</v>
      </c>
      <c r="AQ1337" s="343" t="s">
        <v>667</v>
      </c>
      <c r="AR1337" s="336">
        <v>5.3333333333333297E-3</v>
      </c>
      <c r="AS1337" s="336">
        <v>5.3333333333333297E-3</v>
      </c>
      <c r="AT1337" s="336" t="s">
        <v>1418</v>
      </c>
      <c r="AX1337" s="192"/>
      <c r="AY1337" s="178"/>
      <c r="AZ1337" s="178"/>
      <c r="BA1337" s="178"/>
      <c r="BB1337" s="794"/>
      <c r="BC1337" s="178"/>
      <c r="BD1337" s="178"/>
      <c r="BE1337" s="178"/>
      <c r="BF1337" s="178"/>
      <c r="BG1337" s="794"/>
      <c r="BH1337" s="180"/>
      <c r="BI1337" s="193"/>
      <c r="BJ1337" s="193"/>
      <c r="BK1337" s="193"/>
      <c r="BL1337" s="180"/>
      <c r="BM1337" s="180"/>
      <c r="BN1337" s="180"/>
      <c r="BO1337" s="180"/>
      <c r="BP1337" s="180"/>
      <c r="BQ1337" s="180"/>
      <c r="BR1337" s="180"/>
      <c r="BS1337" s="180"/>
      <c r="BT1337" s="181"/>
      <c r="BU1337" s="182"/>
      <c r="BV1337" s="183"/>
      <c r="BW1337" s="179"/>
    </row>
    <row r="1338" spans="2:75" customFormat="1" ht="18.75">
      <c r="B1338" s="330" t="s">
        <v>2685</v>
      </c>
      <c r="C1338" s="331">
        <v>31006911000150</v>
      </c>
      <c r="D1338" s="332" t="s">
        <v>13</v>
      </c>
      <c r="E1338" s="332" t="s">
        <v>616</v>
      </c>
      <c r="F1338" s="332" t="s">
        <v>617</v>
      </c>
      <c r="G1338" s="333" t="s">
        <v>34</v>
      </c>
      <c r="H1338" s="333" t="s">
        <v>865</v>
      </c>
      <c r="I1338" s="333" t="s">
        <v>34</v>
      </c>
      <c r="J1338" s="333" t="s">
        <v>608</v>
      </c>
      <c r="K1338" s="334" t="s">
        <v>48</v>
      </c>
      <c r="L1338" s="335" t="s">
        <v>715</v>
      </c>
      <c r="M1338" s="335" t="s">
        <v>1418</v>
      </c>
      <c r="N1338" s="334">
        <v>477591</v>
      </c>
      <c r="O1338" s="334" t="s">
        <v>1321</v>
      </c>
      <c r="P1338" s="338">
        <v>43388</v>
      </c>
      <c r="Q1338" s="339">
        <v>15.51598023</v>
      </c>
      <c r="R1338" s="339">
        <v>31.202204867051798</v>
      </c>
      <c r="S1338" s="334">
        <v>32</v>
      </c>
      <c r="T1338" s="336">
        <v>0.15664493488257669</v>
      </c>
      <c r="U1338" s="647">
        <v>1.5319928586127318</v>
      </c>
      <c r="V1338" s="336">
        <v>0.18147368150760745</v>
      </c>
      <c r="W1338" s="647">
        <v>1.561716376622702</v>
      </c>
      <c r="X1338" s="336">
        <v>0.26898327327645744</v>
      </c>
      <c r="Y1338" s="647">
        <v>1.745124247259269</v>
      </c>
      <c r="Z1338" s="336">
        <v>0.28219931088421224</v>
      </c>
      <c r="AA1338" s="647">
        <v>1.4788248213383415</v>
      </c>
      <c r="AB1338" s="336">
        <v>7.1262073155443265E-2</v>
      </c>
      <c r="AC1338" s="340">
        <v>0.9159465228883712</v>
      </c>
      <c r="AD1338" s="813">
        <v>30658590000105</v>
      </c>
      <c r="AE1338" s="337" t="s">
        <v>1804</v>
      </c>
      <c r="AF1338" s="787" t="s">
        <v>1778</v>
      </c>
      <c r="AG1338" s="341" t="s">
        <v>59</v>
      </c>
      <c r="AH1338" s="341" t="s">
        <v>1742</v>
      </c>
      <c r="AI1338" s="341">
        <v>1000</v>
      </c>
      <c r="AJ1338" s="341">
        <v>1000</v>
      </c>
      <c r="AK1338" s="341">
        <v>1000</v>
      </c>
      <c r="AL1338" s="336">
        <v>0.02</v>
      </c>
      <c r="AM1338" s="336">
        <v>0.2</v>
      </c>
      <c r="AN1338" s="647" t="s">
        <v>64</v>
      </c>
      <c r="AO1338" s="334" t="s">
        <v>1324</v>
      </c>
      <c r="AP1338" s="337" t="s">
        <v>1757</v>
      </c>
      <c r="AQ1338" s="343" t="s">
        <v>674</v>
      </c>
      <c r="AR1338" s="336">
        <v>5.3333333333333297E-3</v>
      </c>
      <c r="AS1338" s="336">
        <v>5.3333333333333297E-3</v>
      </c>
      <c r="AT1338" s="336" t="s">
        <v>1418</v>
      </c>
      <c r="AX1338" s="192"/>
      <c r="AY1338" s="178"/>
      <c r="AZ1338" s="178"/>
      <c r="BA1338" s="178"/>
      <c r="BB1338" s="794"/>
      <c r="BC1338" s="178"/>
      <c r="BD1338" s="178"/>
      <c r="BE1338" s="178"/>
      <c r="BF1338" s="178"/>
      <c r="BG1338" s="794"/>
      <c r="BH1338" s="180"/>
      <c r="BI1338" s="193"/>
      <c r="BJ1338" s="193"/>
      <c r="BK1338" s="193"/>
      <c r="BL1338" s="180"/>
      <c r="BM1338" s="180"/>
      <c r="BN1338" s="180"/>
      <c r="BO1338" s="180"/>
      <c r="BP1338" s="180"/>
      <c r="BQ1338" s="180"/>
      <c r="BR1338" s="180"/>
      <c r="BS1338" s="180"/>
      <c r="BT1338" s="181"/>
      <c r="BU1338" s="182"/>
      <c r="BV1338" s="183"/>
      <c r="BW1338" s="179"/>
    </row>
    <row r="1339" spans="2:75" customFormat="1" ht="18.75">
      <c r="B1339" s="330" t="s">
        <v>646</v>
      </c>
      <c r="C1339" s="331">
        <v>32073525000143</v>
      </c>
      <c r="D1339" s="332" t="s">
        <v>14</v>
      </c>
      <c r="E1339" s="332" t="s">
        <v>614</v>
      </c>
      <c r="F1339" s="332" t="s">
        <v>689</v>
      </c>
      <c r="G1339" s="333" t="s">
        <v>1418</v>
      </c>
      <c r="H1339" s="333" t="s">
        <v>865</v>
      </c>
      <c r="I1339" s="333" t="s">
        <v>34</v>
      </c>
      <c r="J1339" s="333" t="s">
        <v>608</v>
      </c>
      <c r="K1339" s="334" t="s">
        <v>48</v>
      </c>
      <c r="L1339" s="335" t="s">
        <v>715</v>
      </c>
      <c r="M1339" s="335" t="s">
        <v>34</v>
      </c>
      <c r="N1339" s="334">
        <v>485675</v>
      </c>
      <c r="O1339" s="334" t="s">
        <v>1321</v>
      </c>
      <c r="P1339" s="338">
        <v>43463</v>
      </c>
      <c r="Q1339" s="339">
        <v>770.82627422999997</v>
      </c>
      <c r="R1339" s="339">
        <v>625.16192193812719</v>
      </c>
      <c r="S1339" s="334">
        <v>32</v>
      </c>
      <c r="T1339" s="336">
        <v>0.17934568251649674</v>
      </c>
      <c r="U1339" s="647">
        <v>1.7540069523745569</v>
      </c>
      <c r="V1339" s="336">
        <v>0.25478055710546066</v>
      </c>
      <c r="W1339" s="647">
        <v>2.1925767150977951</v>
      </c>
      <c r="X1339" s="336">
        <v>0.47697733105298479</v>
      </c>
      <c r="Y1339" s="647">
        <v>3.0945593593028415</v>
      </c>
      <c r="Z1339" s="336">
        <v>0.58307680966629771</v>
      </c>
      <c r="AA1339" s="647">
        <v>3.0555299946677965</v>
      </c>
      <c r="AB1339" s="336">
        <v>0.16047264976989745</v>
      </c>
      <c r="AC1339" s="340">
        <v>0.86356848919181872</v>
      </c>
      <c r="AD1339" s="813">
        <v>32071783000190</v>
      </c>
      <c r="AE1339" s="337" t="s">
        <v>1891</v>
      </c>
      <c r="AF1339" s="787" t="s">
        <v>1736</v>
      </c>
      <c r="AG1339" s="341" t="s">
        <v>1437</v>
      </c>
      <c r="AH1339" s="341" t="s">
        <v>1737</v>
      </c>
      <c r="AI1339" s="341">
        <v>50000</v>
      </c>
      <c r="AJ1339" s="341">
        <v>5000</v>
      </c>
      <c r="AK1339" s="341">
        <v>25000</v>
      </c>
      <c r="AL1339" s="336">
        <v>1.9E-2</v>
      </c>
      <c r="AM1339" s="336">
        <v>0.2</v>
      </c>
      <c r="AN1339" s="647" t="s">
        <v>34</v>
      </c>
      <c r="AO1339" s="334" t="s">
        <v>1324</v>
      </c>
      <c r="AP1339" s="337" t="s">
        <v>1739</v>
      </c>
      <c r="AQ1339" s="343" t="s">
        <v>659</v>
      </c>
      <c r="AR1339" s="336">
        <v>4.7499999999999999E-3</v>
      </c>
      <c r="AS1339" s="336">
        <v>4.7499999999999999E-3</v>
      </c>
      <c r="AT1339" s="336" t="s">
        <v>1418</v>
      </c>
      <c r="AX1339" s="192"/>
      <c r="AY1339" s="178"/>
      <c r="AZ1339" s="178"/>
      <c r="BA1339" s="178"/>
      <c r="BB1339" s="794"/>
      <c r="BC1339" s="178"/>
      <c r="BD1339" s="178"/>
      <c r="BE1339" s="178"/>
      <c r="BF1339" s="178"/>
      <c r="BG1339" s="794"/>
      <c r="BH1339" s="180"/>
      <c r="BI1339" s="193"/>
      <c r="BJ1339" s="193"/>
      <c r="BK1339" s="193"/>
      <c r="BL1339" s="180"/>
      <c r="BM1339" s="180"/>
      <c r="BN1339" s="180"/>
      <c r="BO1339" s="180"/>
      <c r="BP1339" s="180"/>
      <c r="BQ1339" s="180"/>
      <c r="BR1339" s="180"/>
      <c r="BS1339" s="180"/>
      <c r="BT1339" s="181"/>
      <c r="BU1339" s="182"/>
      <c r="BV1339" s="183"/>
      <c r="BW1339" s="179"/>
    </row>
    <row r="1340" spans="2:75" customFormat="1" ht="18.75">
      <c r="B1340" s="330" t="s">
        <v>176</v>
      </c>
      <c r="C1340" s="331">
        <v>41907541000185</v>
      </c>
      <c r="D1340" s="332" t="s">
        <v>14</v>
      </c>
      <c r="E1340" s="332" t="s">
        <v>614</v>
      </c>
      <c r="F1340" s="332" t="s">
        <v>689</v>
      </c>
      <c r="G1340" s="333" t="s">
        <v>1418</v>
      </c>
      <c r="H1340" s="333" t="s">
        <v>865</v>
      </c>
      <c r="I1340" s="333" t="s">
        <v>34</v>
      </c>
      <c r="J1340" s="333" t="s">
        <v>608</v>
      </c>
      <c r="K1340" s="334" t="s">
        <v>48</v>
      </c>
      <c r="L1340" s="335" t="s">
        <v>715</v>
      </c>
      <c r="M1340" s="335" t="s">
        <v>34</v>
      </c>
      <c r="N1340" s="334">
        <v>594474</v>
      </c>
      <c r="O1340" s="334" t="s">
        <v>1321</v>
      </c>
      <c r="P1340" s="338">
        <v>44351</v>
      </c>
      <c r="Q1340" s="339">
        <v>398.69391861000003</v>
      </c>
      <c r="R1340" s="339">
        <v>375.52741920298803</v>
      </c>
      <c r="S1340" s="334">
        <v>32</v>
      </c>
      <c r="T1340" s="336">
        <v>9.2140608056813456E-2</v>
      </c>
      <c r="U1340" s="647">
        <v>0.9011383204767367</v>
      </c>
      <c r="V1340" s="336">
        <v>7.6534381962387377E-2</v>
      </c>
      <c r="W1340" s="647">
        <v>0.65863543789046319</v>
      </c>
      <c r="X1340" s="336"/>
      <c r="Y1340" s="647"/>
      <c r="Z1340" s="336"/>
      <c r="AA1340" s="647"/>
      <c r="AB1340" s="336">
        <v>0.1231944236141885</v>
      </c>
      <c r="AC1340" s="340">
        <v>-0.321987394079634</v>
      </c>
      <c r="AD1340" s="813">
        <v>41907552000165</v>
      </c>
      <c r="AE1340" s="337" t="s">
        <v>1808</v>
      </c>
      <c r="AF1340" s="787" t="s">
        <v>1755</v>
      </c>
      <c r="AG1340" s="341" t="s">
        <v>1436</v>
      </c>
      <c r="AH1340" s="341" t="s">
        <v>1737</v>
      </c>
      <c r="AI1340" s="341">
        <v>5000</v>
      </c>
      <c r="AJ1340" s="341">
        <v>1000</v>
      </c>
      <c r="AK1340" s="341">
        <v>1000</v>
      </c>
      <c r="AL1340" s="336">
        <v>0</v>
      </c>
      <c r="AM1340" s="336">
        <v>0</v>
      </c>
      <c r="AN1340" s="647" t="s">
        <v>34</v>
      </c>
      <c r="AO1340" s="334" t="s">
        <v>1324</v>
      </c>
      <c r="AP1340" s="337" t="s">
        <v>1757</v>
      </c>
      <c r="AQ1340" s="343" t="s">
        <v>668</v>
      </c>
      <c r="AR1340" s="336">
        <v>4.0000000000000001E-3</v>
      </c>
      <c r="AS1340" s="336">
        <v>4.0000000000000001E-3</v>
      </c>
      <c r="AT1340" s="336" t="s">
        <v>1418</v>
      </c>
      <c r="AX1340" s="192"/>
      <c r="AY1340" s="178"/>
      <c r="AZ1340" s="178"/>
      <c r="BA1340" s="178"/>
      <c r="BB1340" s="794"/>
      <c r="BC1340" s="178"/>
      <c r="BD1340" s="178"/>
      <c r="BE1340" s="178"/>
      <c r="BF1340" s="178"/>
      <c r="BG1340" s="794"/>
      <c r="BH1340" s="180"/>
      <c r="BI1340" s="193"/>
      <c r="BJ1340" s="193"/>
      <c r="BK1340" s="193"/>
      <c r="BL1340" s="180"/>
      <c r="BM1340" s="180"/>
      <c r="BN1340" s="180"/>
      <c r="BO1340" s="180"/>
      <c r="BP1340" s="180"/>
      <c r="BQ1340" s="180"/>
      <c r="BR1340" s="180"/>
      <c r="BS1340" s="180"/>
      <c r="BT1340" s="181"/>
      <c r="BU1340" s="182"/>
      <c r="BV1340" s="183"/>
      <c r="BW1340" s="179"/>
    </row>
    <row r="1341" spans="2:75" customFormat="1" ht="18.75">
      <c r="B1341" s="330" t="s">
        <v>1093</v>
      </c>
      <c r="C1341" s="331">
        <v>37467515000106</v>
      </c>
      <c r="D1341" s="332" t="s">
        <v>14</v>
      </c>
      <c r="E1341" s="332" t="s">
        <v>614</v>
      </c>
      <c r="F1341" s="332" t="s">
        <v>689</v>
      </c>
      <c r="G1341" s="333" t="s">
        <v>1418</v>
      </c>
      <c r="H1341" s="333" t="s">
        <v>865</v>
      </c>
      <c r="I1341" s="333" t="s">
        <v>34</v>
      </c>
      <c r="J1341" s="333" t="s">
        <v>608</v>
      </c>
      <c r="K1341" s="334" t="s">
        <v>48</v>
      </c>
      <c r="L1341" s="335" t="s">
        <v>715</v>
      </c>
      <c r="M1341" s="335" t="s">
        <v>1415</v>
      </c>
      <c r="N1341" s="334">
        <v>574759</v>
      </c>
      <c r="O1341" s="334" t="s">
        <v>1321</v>
      </c>
      <c r="P1341" s="338">
        <v>44227</v>
      </c>
      <c r="Q1341" s="339">
        <v>0</v>
      </c>
      <c r="R1341" s="339">
        <v>23232701.916368403</v>
      </c>
      <c r="S1341" s="334">
        <v>32</v>
      </c>
      <c r="T1341" s="336">
        <v>0.35944397181706922</v>
      </c>
      <c r="U1341" s="647">
        <v>3.5153744250200809</v>
      </c>
      <c r="V1341" s="336">
        <v>0.38786686727511932</v>
      </c>
      <c r="W1341" s="647">
        <v>3.3378836729418806</v>
      </c>
      <c r="X1341" s="336"/>
      <c r="Y1341" s="647"/>
      <c r="Z1341" s="336"/>
      <c r="AA1341" s="647"/>
      <c r="AB1341" s="336">
        <v>0.16330106147672252</v>
      </c>
      <c r="AC1341" s="340">
        <v>1.6635864545606824</v>
      </c>
      <c r="AD1341" s="813">
        <v>37467474000158</v>
      </c>
      <c r="AE1341" s="337" t="s">
        <v>2056</v>
      </c>
      <c r="AF1341" s="787" t="s">
        <v>1794</v>
      </c>
      <c r="AG1341" s="341" t="s">
        <v>736</v>
      </c>
      <c r="AH1341" s="341" t="s">
        <v>1737</v>
      </c>
      <c r="AI1341" s="341">
        <v>0</v>
      </c>
      <c r="AJ1341" s="341">
        <v>0</v>
      </c>
      <c r="AK1341" s="341">
        <v>0</v>
      </c>
      <c r="AL1341" s="336">
        <v>0</v>
      </c>
      <c r="AM1341" s="336">
        <v>0</v>
      </c>
      <c r="AN1341" s="647" t="s">
        <v>64</v>
      </c>
      <c r="AO1341" s="334" t="s">
        <v>1324</v>
      </c>
      <c r="AP1341" s="337" t="s">
        <v>1757</v>
      </c>
      <c r="AQ1341" s="343" t="s">
        <v>668</v>
      </c>
      <c r="AR1341" s="336">
        <v>3.5999999999999999E-3</v>
      </c>
      <c r="AS1341" s="336">
        <v>3.5999999999999999E-3</v>
      </c>
      <c r="AT1341" s="336" t="s">
        <v>1418</v>
      </c>
      <c r="AX1341" s="192"/>
      <c r="AY1341" s="178"/>
      <c r="AZ1341" s="178"/>
      <c r="BA1341" s="178"/>
      <c r="BB1341" s="794"/>
      <c r="BC1341" s="178"/>
      <c r="BD1341" s="178"/>
      <c r="BE1341" s="178"/>
      <c r="BF1341" s="178"/>
      <c r="BG1341" s="794"/>
      <c r="BH1341" s="180"/>
      <c r="BI1341" s="193"/>
      <c r="BJ1341" s="193"/>
      <c r="BK1341" s="193"/>
      <c r="BL1341" s="180"/>
      <c r="BM1341" s="180"/>
      <c r="BN1341" s="180"/>
      <c r="BO1341" s="180"/>
      <c r="BP1341" s="180"/>
      <c r="BQ1341" s="180"/>
      <c r="BR1341" s="180"/>
      <c r="BS1341" s="180"/>
      <c r="BT1341" s="181"/>
      <c r="BU1341" s="182"/>
      <c r="BV1341" s="183"/>
      <c r="BW1341" s="179"/>
    </row>
    <row r="1342" spans="2:75" customFormat="1" ht="18.75">
      <c r="B1342" s="330" t="s">
        <v>212</v>
      </c>
      <c r="C1342" s="331">
        <v>11052478000181</v>
      </c>
      <c r="D1342" s="332" t="s">
        <v>13</v>
      </c>
      <c r="E1342" s="332" t="s">
        <v>616</v>
      </c>
      <c r="F1342" s="332" t="s">
        <v>610</v>
      </c>
      <c r="G1342" s="333" t="s">
        <v>34</v>
      </c>
      <c r="H1342" s="333" t="s">
        <v>865</v>
      </c>
      <c r="I1342" s="333" t="s">
        <v>34</v>
      </c>
      <c r="J1342" s="333" t="s">
        <v>611</v>
      </c>
      <c r="K1342" s="334" t="s">
        <v>48</v>
      </c>
      <c r="L1342" s="335" t="s">
        <v>715</v>
      </c>
      <c r="M1342" s="335" t="s">
        <v>1415</v>
      </c>
      <c r="N1342" s="334">
        <v>340091</v>
      </c>
      <c r="O1342" s="334" t="s">
        <v>1321</v>
      </c>
      <c r="P1342" s="338">
        <v>40977</v>
      </c>
      <c r="Q1342" s="339">
        <v>675.03475700000001</v>
      </c>
      <c r="R1342" s="339">
        <v>2140787.3994940962</v>
      </c>
      <c r="S1342" s="334">
        <v>33</v>
      </c>
      <c r="T1342" s="336">
        <v>0.11324249985420454</v>
      </c>
      <c r="U1342" s="647">
        <v>1.1075155490864919</v>
      </c>
      <c r="V1342" s="336">
        <v>0.10615557593093072</v>
      </c>
      <c r="W1342" s="647">
        <v>0.91354790415820974</v>
      </c>
      <c r="X1342" s="336">
        <v>0.23900073933835708</v>
      </c>
      <c r="Y1342" s="647">
        <v>1.5506019398595976</v>
      </c>
      <c r="Z1342" s="336">
        <v>0.30783900431596978</v>
      </c>
      <c r="AA1342" s="647">
        <v>1.6131859398668911</v>
      </c>
      <c r="AB1342" s="336">
        <v>5.1914230841211266E-2</v>
      </c>
      <c r="AC1342" s="340">
        <v>-0.19350874111683833</v>
      </c>
      <c r="AD1342" s="813">
        <v>22099965000116</v>
      </c>
      <c r="AE1342" s="337" t="s">
        <v>1886</v>
      </c>
      <c r="AF1342" s="787" t="s">
        <v>1736</v>
      </c>
      <c r="AG1342" s="341" t="s">
        <v>1437</v>
      </c>
      <c r="AH1342" s="341" t="s">
        <v>1742</v>
      </c>
      <c r="AI1342" s="341">
        <v>50000</v>
      </c>
      <c r="AJ1342" s="341">
        <v>20000</v>
      </c>
      <c r="AK1342" s="341">
        <v>20000</v>
      </c>
      <c r="AL1342" s="336">
        <v>0.01</v>
      </c>
      <c r="AM1342" s="336">
        <v>0.27500000000000002</v>
      </c>
      <c r="AN1342" s="647" t="s">
        <v>64</v>
      </c>
      <c r="AO1342" s="334" t="s">
        <v>1324</v>
      </c>
      <c r="AP1342" s="337" t="s">
        <v>1757</v>
      </c>
      <c r="AQ1342" s="343" t="s">
        <v>668</v>
      </c>
      <c r="AR1342" s="336">
        <v>1.9E-3</v>
      </c>
      <c r="AS1342" s="336">
        <v>1.9E-3</v>
      </c>
      <c r="AT1342" s="336" t="s">
        <v>1418</v>
      </c>
      <c r="AX1342" s="192"/>
      <c r="AY1342" s="178"/>
      <c r="AZ1342" s="178"/>
      <c r="BA1342" s="178"/>
      <c r="BB1342" s="794"/>
      <c r="BC1342" s="178"/>
      <c r="BD1342" s="178"/>
      <c r="BE1342" s="178"/>
      <c r="BF1342" s="178"/>
      <c r="BG1342" s="794"/>
      <c r="BH1342" s="180"/>
      <c r="BI1342" s="193"/>
      <c r="BJ1342" s="193"/>
      <c r="BK1342" s="193"/>
      <c r="BL1342" s="180"/>
      <c r="BM1342" s="180"/>
      <c r="BN1342" s="180"/>
      <c r="BO1342" s="180"/>
      <c r="BP1342" s="180"/>
      <c r="BQ1342" s="180"/>
      <c r="BR1342" s="180"/>
      <c r="BS1342" s="180"/>
      <c r="BT1342" s="181"/>
      <c r="BU1342" s="182"/>
      <c r="BV1342" s="183"/>
      <c r="BW1342" s="179"/>
    </row>
    <row r="1343" spans="2:75" customFormat="1" ht="18.75">
      <c r="B1343" s="330" t="s">
        <v>26</v>
      </c>
      <c r="C1343" s="331">
        <v>28581159000166</v>
      </c>
      <c r="D1343" s="332" t="s">
        <v>14</v>
      </c>
      <c r="E1343" s="332" t="s">
        <v>614</v>
      </c>
      <c r="F1343" s="332" t="s">
        <v>689</v>
      </c>
      <c r="G1343" s="333" t="s">
        <v>1418</v>
      </c>
      <c r="H1343" s="333" t="s">
        <v>865</v>
      </c>
      <c r="I1343" s="333" t="s">
        <v>34</v>
      </c>
      <c r="J1343" s="333" t="s">
        <v>608</v>
      </c>
      <c r="K1343" s="334" t="s">
        <v>48</v>
      </c>
      <c r="L1343" s="335" t="s">
        <v>715</v>
      </c>
      <c r="M1343" s="335" t="s">
        <v>34</v>
      </c>
      <c r="N1343" s="334">
        <v>464244</v>
      </c>
      <c r="O1343" s="334" t="s">
        <v>1321</v>
      </c>
      <c r="P1343" s="338">
        <v>43190</v>
      </c>
      <c r="Q1343" s="339">
        <v>67.573355559999996</v>
      </c>
      <c r="R1343" s="339">
        <v>71.693527845999995</v>
      </c>
      <c r="S1343" s="334">
        <v>33</v>
      </c>
      <c r="T1343" s="336">
        <v>0.18775498624663567</v>
      </c>
      <c r="U1343" s="647">
        <v>1.8362502325044605</v>
      </c>
      <c r="V1343" s="336">
        <v>0.1065284500975221</v>
      </c>
      <c r="W1343" s="647">
        <v>0.91675676445986665</v>
      </c>
      <c r="X1343" s="336">
        <v>0.32546902711771697</v>
      </c>
      <c r="Y1343" s="647">
        <v>2.1115955800390833</v>
      </c>
      <c r="Z1343" s="336">
        <v>0.48636620703337119</v>
      </c>
      <c r="AA1343" s="647">
        <v>2.5487320184004414</v>
      </c>
      <c r="AB1343" s="336">
        <v>0.11927579552115418</v>
      </c>
      <c r="AC1343" s="340">
        <v>-8.1097621250614982E-2</v>
      </c>
      <c r="AD1343" s="813">
        <v>28581136000151</v>
      </c>
      <c r="AE1343" s="337" t="s">
        <v>1973</v>
      </c>
      <c r="AF1343" s="787" t="s">
        <v>1778</v>
      </c>
      <c r="AG1343" s="341" t="s">
        <v>59</v>
      </c>
      <c r="AH1343" s="341" t="s">
        <v>1737</v>
      </c>
      <c r="AI1343" s="341">
        <v>1000</v>
      </c>
      <c r="AJ1343" s="341">
        <v>1000</v>
      </c>
      <c r="AK1343" s="341">
        <v>1000</v>
      </c>
      <c r="AL1343" s="336">
        <v>0</v>
      </c>
      <c r="AM1343" s="336">
        <v>0</v>
      </c>
      <c r="AN1343" s="647" t="s">
        <v>2147</v>
      </c>
      <c r="AO1343" s="334" t="s">
        <v>1324</v>
      </c>
      <c r="AP1343" s="337" t="s">
        <v>1757</v>
      </c>
      <c r="AQ1343" s="343" t="s">
        <v>668</v>
      </c>
      <c r="AR1343" s="336">
        <v>4.7499999999999999E-3</v>
      </c>
      <c r="AS1343" s="336">
        <v>4.7499999999999999E-3</v>
      </c>
      <c r="AT1343" s="336" t="s">
        <v>1418</v>
      </c>
      <c r="AX1343" s="192"/>
      <c r="AY1343" s="178"/>
      <c r="AZ1343" s="178"/>
      <c r="BA1343" s="178"/>
      <c r="BB1343" s="794"/>
      <c r="BC1343" s="178"/>
      <c r="BD1343" s="178"/>
      <c r="BE1343" s="178"/>
      <c r="BF1343" s="178"/>
      <c r="BG1343" s="794"/>
      <c r="BH1343" s="180"/>
      <c r="BI1343" s="193"/>
      <c r="BJ1343" s="193"/>
      <c r="BK1343" s="193"/>
      <c r="BL1343" s="180"/>
      <c r="BM1343" s="180"/>
      <c r="BN1343" s="180"/>
      <c r="BO1343" s="180"/>
      <c r="BP1343" s="180"/>
      <c r="BQ1343" s="180"/>
      <c r="BR1343" s="180"/>
      <c r="BS1343" s="180"/>
      <c r="BT1343" s="181"/>
      <c r="BU1343" s="182"/>
      <c r="BV1343" s="183"/>
      <c r="BW1343" s="179"/>
    </row>
    <row r="1344" spans="2:75" customFormat="1" ht="18.75">
      <c r="B1344" s="330" t="s">
        <v>999</v>
      </c>
      <c r="C1344" s="331">
        <v>29993583000180</v>
      </c>
      <c r="D1344" s="332" t="s">
        <v>13</v>
      </c>
      <c r="E1344" s="332" t="s">
        <v>615</v>
      </c>
      <c r="F1344" s="332" t="s">
        <v>619</v>
      </c>
      <c r="G1344" s="333" t="s">
        <v>34</v>
      </c>
      <c r="H1344" s="333" t="s">
        <v>1337</v>
      </c>
      <c r="I1344" s="333" t="s">
        <v>34</v>
      </c>
      <c r="J1344" s="333" t="s">
        <v>611</v>
      </c>
      <c r="K1344" s="334" t="s">
        <v>48</v>
      </c>
      <c r="L1344" s="335" t="s">
        <v>715</v>
      </c>
      <c r="M1344" s="335" t="s">
        <v>34</v>
      </c>
      <c r="N1344" s="334">
        <v>469068</v>
      </c>
      <c r="O1344" s="334" t="s">
        <v>1324</v>
      </c>
      <c r="P1344" s="338">
        <v>43282</v>
      </c>
      <c r="Q1344" s="339">
        <v>207.42643004999999</v>
      </c>
      <c r="R1344" s="339">
        <v>216.96219288423978</v>
      </c>
      <c r="S1344" s="334">
        <v>43</v>
      </c>
      <c r="T1344" s="336">
        <v>0.12120042655391416</v>
      </c>
      <c r="U1344" s="647">
        <v>1.1853443463116153</v>
      </c>
      <c r="V1344" s="336">
        <v>0.10355182964785903</v>
      </c>
      <c r="W1344" s="647">
        <v>0.8911407254584538</v>
      </c>
      <c r="X1344" s="336">
        <v>0.16944648212812208</v>
      </c>
      <c r="Y1344" s="647">
        <v>1.0993440631925404</v>
      </c>
      <c r="Z1344" s="336">
        <v>0.4304094192289547</v>
      </c>
      <c r="AA1344" s="647">
        <v>2.2554985357662951</v>
      </c>
      <c r="AB1344" s="336">
        <v>4.6352121826256198E-2</v>
      </c>
      <c r="AC1344" s="340">
        <v>-0.27290236651125754</v>
      </c>
      <c r="AD1344" s="813">
        <v>11419627000106</v>
      </c>
      <c r="AE1344" s="337" t="s">
        <v>1826</v>
      </c>
      <c r="AF1344" s="787" t="s">
        <v>1778</v>
      </c>
      <c r="AG1344" s="341" t="s">
        <v>59</v>
      </c>
      <c r="AH1344" s="341" t="s">
        <v>1742</v>
      </c>
      <c r="AI1344" s="341">
        <v>10000</v>
      </c>
      <c r="AJ1344" s="341">
        <v>0</v>
      </c>
      <c r="AK1344" s="341">
        <v>10000</v>
      </c>
      <c r="AL1344" s="336">
        <v>0</v>
      </c>
      <c r="AM1344" s="336">
        <v>0</v>
      </c>
      <c r="AN1344" s="647" t="s">
        <v>64</v>
      </c>
      <c r="AO1344" s="334" t="s">
        <v>1324</v>
      </c>
      <c r="AP1344" s="337" t="s">
        <v>1757</v>
      </c>
      <c r="AQ1344" s="343" t="s">
        <v>668</v>
      </c>
      <c r="AR1344" s="336">
        <v>4.6666666666666697E-3</v>
      </c>
      <c r="AS1344" s="336">
        <v>4.6666666666666697E-3</v>
      </c>
      <c r="AT1344" s="336" t="s">
        <v>1418</v>
      </c>
      <c r="AX1344" s="192"/>
      <c r="AY1344" s="178"/>
      <c r="AZ1344" s="178"/>
      <c r="BA1344" s="178"/>
      <c r="BB1344" s="794"/>
      <c r="BC1344" s="178"/>
      <c r="BD1344" s="178"/>
      <c r="BE1344" s="178"/>
      <c r="BF1344" s="178"/>
      <c r="BG1344" s="794"/>
      <c r="BH1344" s="180"/>
      <c r="BI1344" s="193"/>
      <c r="BJ1344" s="193"/>
      <c r="BK1344" s="193"/>
      <c r="BL1344" s="180"/>
      <c r="BM1344" s="180"/>
      <c r="BN1344" s="180"/>
      <c r="BO1344" s="180"/>
      <c r="BP1344" s="180"/>
      <c r="BQ1344" s="180"/>
      <c r="BR1344" s="180"/>
      <c r="BS1344" s="180"/>
      <c r="BT1344" s="181"/>
      <c r="BU1344" s="182"/>
      <c r="BV1344" s="183"/>
      <c r="BW1344" s="179"/>
    </row>
    <row r="1345" spans="2:75" customFormat="1" ht="18.75">
      <c r="B1345" s="330" t="s">
        <v>20</v>
      </c>
      <c r="C1345" s="331">
        <v>33599991000120</v>
      </c>
      <c r="D1345" s="332" t="s">
        <v>11</v>
      </c>
      <c r="E1345" s="332" t="s">
        <v>620</v>
      </c>
      <c r="F1345" s="332" t="s">
        <v>663</v>
      </c>
      <c r="G1345" s="333" t="s">
        <v>738</v>
      </c>
      <c r="H1345" s="333" t="s">
        <v>34</v>
      </c>
      <c r="I1345" s="333" t="s">
        <v>1418</v>
      </c>
      <c r="J1345" s="333" t="s">
        <v>608</v>
      </c>
      <c r="K1345" s="334" t="s">
        <v>48</v>
      </c>
      <c r="L1345" s="335" t="s">
        <v>715</v>
      </c>
      <c r="M1345" s="335" t="s">
        <v>34</v>
      </c>
      <c r="N1345" s="334">
        <v>500399</v>
      </c>
      <c r="O1345" s="334" t="s">
        <v>1321</v>
      </c>
      <c r="P1345" s="338">
        <v>43646</v>
      </c>
      <c r="Q1345" s="339">
        <v>144.70018013999999</v>
      </c>
      <c r="R1345" s="339">
        <v>5548335.6521577667</v>
      </c>
      <c r="S1345" s="334">
        <v>60</v>
      </c>
      <c r="T1345" s="336">
        <v>7.7087935366533467E-2</v>
      </c>
      <c r="U1345" s="647">
        <v>0.75392266309317446</v>
      </c>
      <c r="V1345" s="336">
        <v>9.1264649405294218E-2</v>
      </c>
      <c r="W1345" s="647">
        <v>0.78540037540927066</v>
      </c>
      <c r="X1345" s="336">
        <v>0.18669297807226948</v>
      </c>
      <c r="Y1345" s="647">
        <v>1.211236813569835</v>
      </c>
      <c r="Z1345" s="336">
        <v>0.2671293911773025</v>
      </c>
      <c r="AA1345" s="647">
        <v>1.3998530788194594</v>
      </c>
      <c r="AB1345" s="336">
        <v>2.0676758658535268E-2</v>
      </c>
      <c r="AC1345" s="340">
        <v>-1.2060296487270965</v>
      </c>
      <c r="AD1345" s="813">
        <v>0</v>
      </c>
      <c r="AE1345" s="337" t="s">
        <v>1758</v>
      </c>
      <c r="AF1345" s="787" t="s">
        <v>1755</v>
      </c>
      <c r="AG1345" s="341" t="s">
        <v>1436</v>
      </c>
      <c r="AH1345" s="341" t="s">
        <v>1737</v>
      </c>
      <c r="AI1345" s="341">
        <v>5000</v>
      </c>
      <c r="AJ1345" s="341">
        <v>1000</v>
      </c>
      <c r="AK1345" s="341">
        <v>1000</v>
      </c>
      <c r="AL1345" s="336">
        <v>0.01</v>
      </c>
      <c r="AM1345" s="336">
        <v>0.2</v>
      </c>
      <c r="AN1345" s="647" t="s">
        <v>64</v>
      </c>
      <c r="AO1345" s="334" t="s">
        <v>1324</v>
      </c>
      <c r="AP1345" s="337" t="s">
        <v>1757</v>
      </c>
      <c r="AQ1345" s="343" t="s">
        <v>668</v>
      </c>
      <c r="AR1345" s="336">
        <v>3.5000000000000001E-3</v>
      </c>
      <c r="AS1345" s="336">
        <v>3.5000000000000001E-3</v>
      </c>
      <c r="AT1345" s="336" t="s">
        <v>1418</v>
      </c>
      <c r="AX1345" s="192"/>
      <c r="AY1345" s="178"/>
      <c r="AZ1345" s="178"/>
      <c r="BA1345" s="178"/>
      <c r="BB1345" s="794"/>
      <c r="BC1345" s="178"/>
      <c r="BD1345" s="178"/>
      <c r="BE1345" s="178"/>
      <c r="BF1345" s="178"/>
      <c r="BG1345" s="794"/>
      <c r="BH1345" s="180"/>
      <c r="BI1345" s="193"/>
      <c r="BJ1345" s="193"/>
      <c r="BK1345" s="193"/>
      <c r="BL1345" s="180"/>
      <c r="BM1345" s="180"/>
      <c r="BN1345" s="180"/>
      <c r="BO1345" s="180"/>
      <c r="BP1345" s="180"/>
      <c r="BQ1345" s="180"/>
      <c r="BR1345" s="180"/>
      <c r="BS1345" s="180"/>
      <c r="BT1345" s="181"/>
      <c r="BU1345" s="182"/>
      <c r="BV1345" s="183"/>
      <c r="BW1345" s="179"/>
    </row>
    <row r="1346" spans="2:75" customFormat="1" ht="18.75">
      <c r="B1346" s="330" t="s">
        <v>359</v>
      </c>
      <c r="C1346" s="331">
        <v>32295829000155</v>
      </c>
      <c r="D1346" s="332" t="s">
        <v>14</v>
      </c>
      <c r="E1346" s="332" t="s">
        <v>614</v>
      </c>
      <c r="F1346" s="332" t="s">
        <v>1418</v>
      </c>
      <c r="G1346" s="333" t="s">
        <v>1418</v>
      </c>
      <c r="H1346" s="333" t="s">
        <v>1338</v>
      </c>
      <c r="I1346" s="333" t="s">
        <v>34</v>
      </c>
      <c r="J1346" s="333" t="s">
        <v>608</v>
      </c>
      <c r="K1346" s="334" t="s">
        <v>48</v>
      </c>
      <c r="L1346" s="335" t="s">
        <v>715</v>
      </c>
      <c r="M1346" s="335" t="s">
        <v>34</v>
      </c>
      <c r="N1346" s="334">
        <v>488720</v>
      </c>
      <c r="O1346" s="334" t="s">
        <v>1321</v>
      </c>
      <c r="P1346" s="338">
        <v>43523</v>
      </c>
      <c r="Q1346" s="339">
        <v>6.2404824000000003</v>
      </c>
      <c r="R1346" s="339">
        <v>5.2673388253599933</v>
      </c>
      <c r="S1346" s="334">
        <v>61</v>
      </c>
      <c r="T1346" s="336">
        <v>0.2168455904476263</v>
      </c>
      <c r="U1346" s="647">
        <v>2.1207573435837621</v>
      </c>
      <c r="V1346" s="336">
        <v>0.17940862714386063</v>
      </c>
      <c r="W1346" s="647">
        <v>1.5439450436575723</v>
      </c>
      <c r="X1346" s="336">
        <v>0.33338126755948672</v>
      </c>
      <c r="Y1346" s="647">
        <v>2.162929042067729</v>
      </c>
      <c r="Z1346" s="336">
        <v>0.33912411644595819</v>
      </c>
      <c r="AA1346" s="647">
        <v>1.7771310615300795</v>
      </c>
      <c r="AB1346" s="336">
        <v>0.1892396706122427</v>
      </c>
      <c r="AC1346" s="340">
        <v>0.33400604404090017</v>
      </c>
      <c r="AD1346" s="813">
        <v>32041623000107</v>
      </c>
      <c r="AE1346" s="337" t="s">
        <v>1808</v>
      </c>
      <c r="AF1346" s="787" t="s">
        <v>1755</v>
      </c>
      <c r="AG1346" s="341" t="s">
        <v>1436</v>
      </c>
      <c r="AH1346" s="341" t="s">
        <v>1737</v>
      </c>
      <c r="AI1346" s="341">
        <v>500</v>
      </c>
      <c r="AJ1346" s="341">
        <v>100</v>
      </c>
      <c r="AK1346" s="341">
        <v>100</v>
      </c>
      <c r="AL1346" s="336">
        <v>0</v>
      </c>
      <c r="AM1346" s="336">
        <v>0</v>
      </c>
      <c r="AN1346" s="647" t="s">
        <v>34</v>
      </c>
      <c r="AO1346" s="334" t="s">
        <v>1324</v>
      </c>
      <c r="AP1346" s="337" t="s">
        <v>1739</v>
      </c>
      <c r="AQ1346" s="343" t="s">
        <v>659</v>
      </c>
      <c r="AR1346" s="336">
        <v>7.9333333333333304E-3</v>
      </c>
      <c r="AS1346" s="336">
        <v>7.9333333333333304E-3</v>
      </c>
      <c r="AT1346" s="336" t="s">
        <v>1418</v>
      </c>
      <c r="AX1346" s="192"/>
      <c r="AY1346" s="178"/>
      <c r="AZ1346" s="178"/>
      <c r="BA1346" s="178"/>
      <c r="BB1346" s="794"/>
      <c r="BC1346" s="178"/>
      <c r="BD1346" s="178"/>
      <c r="BE1346" s="178"/>
      <c r="BF1346" s="178"/>
      <c r="BG1346" s="794"/>
      <c r="BH1346" s="180"/>
      <c r="BI1346" s="193"/>
      <c r="BJ1346" s="193"/>
      <c r="BK1346" s="193"/>
      <c r="BL1346" s="180"/>
      <c r="BM1346" s="180"/>
      <c r="BN1346" s="180"/>
      <c r="BO1346" s="180"/>
      <c r="BP1346" s="180"/>
      <c r="BQ1346" s="180"/>
      <c r="BR1346" s="180"/>
      <c r="BS1346" s="180"/>
      <c r="BT1346" s="181"/>
      <c r="BU1346" s="182"/>
      <c r="BV1346" s="183"/>
      <c r="BW1346" s="179"/>
    </row>
    <row r="1347" spans="2:75" customFormat="1" ht="18.75">
      <c r="B1347" s="330" t="s">
        <v>773</v>
      </c>
      <c r="C1347" s="331">
        <v>32102131000176</v>
      </c>
      <c r="D1347" s="332" t="s">
        <v>11</v>
      </c>
      <c r="E1347" s="332" t="s">
        <v>620</v>
      </c>
      <c r="F1347" s="332" t="s">
        <v>663</v>
      </c>
      <c r="G1347" s="333" t="s">
        <v>738</v>
      </c>
      <c r="H1347" s="333" t="s">
        <v>34</v>
      </c>
      <c r="I1347" s="333" t="s">
        <v>1418</v>
      </c>
      <c r="J1347" s="333" t="s">
        <v>608</v>
      </c>
      <c r="K1347" s="334" t="s">
        <v>48</v>
      </c>
      <c r="L1347" s="335" t="s">
        <v>715</v>
      </c>
      <c r="M1347" s="335" t="s">
        <v>34</v>
      </c>
      <c r="N1347" s="334">
        <v>485357</v>
      </c>
      <c r="O1347" s="334" t="s">
        <v>1324</v>
      </c>
      <c r="P1347" s="338">
        <v>43449</v>
      </c>
      <c r="Q1347" s="339">
        <v>454.50773127000002</v>
      </c>
      <c r="R1347" s="339">
        <v>406.53350509416026</v>
      </c>
      <c r="S1347" s="334">
        <v>61</v>
      </c>
      <c r="T1347" s="336">
        <v>0.1266038684923072</v>
      </c>
      <c r="U1347" s="647">
        <v>1.2381901945846667</v>
      </c>
      <c r="V1347" s="336">
        <v>0.14363699751775072</v>
      </c>
      <c r="W1347" s="647">
        <v>1.2361034914199507</v>
      </c>
      <c r="X1347" s="336">
        <v>0.24789795251402302</v>
      </c>
      <c r="Y1347" s="647">
        <v>1.6083257613328052</v>
      </c>
      <c r="Z1347" s="336">
        <v>0.28880011150969764</v>
      </c>
      <c r="AA1347" s="647">
        <v>1.5134153657839962</v>
      </c>
      <c r="AB1347" s="336">
        <v>2.5457113045714475E-3</v>
      </c>
      <c r="AC1347" s="340">
        <v>10.777170247632162</v>
      </c>
      <c r="AD1347" s="813">
        <v>34962302000162</v>
      </c>
      <c r="AE1347" s="337" t="s">
        <v>1765</v>
      </c>
      <c r="AF1347" s="787" t="s">
        <v>1736</v>
      </c>
      <c r="AG1347" s="341" t="s">
        <v>1437</v>
      </c>
      <c r="AH1347" s="341" t="s">
        <v>1737</v>
      </c>
      <c r="AI1347" s="341">
        <v>1000</v>
      </c>
      <c r="AJ1347" s="341">
        <v>1000</v>
      </c>
      <c r="AK1347" s="341">
        <v>1000</v>
      </c>
      <c r="AL1347" s="336">
        <v>0</v>
      </c>
      <c r="AM1347" s="336">
        <v>0</v>
      </c>
      <c r="AN1347" s="647" t="s">
        <v>64</v>
      </c>
      <c r="AO1347" s="334" t="s">
        <v>1324</v>
      </c>
      <c r="AP1347" s="337" t="s">
        <v>1744</v>
      </c>
      <c r="AQ1347" s="343" t="s">
        <v>669</v>
      </c>
      <c r="AR1347" s="336">
        <v>1.8666666666666699E-3</v>
      </c>
      <c r="AS1347" s="336">
        <v>1.8666666666666699E-3</v>
      </c>
      <c r="AT1347" s="336" t="s">
        <v>1418</v>
      </c>
      <c r="AX1347" s="192"/>
      <c r="AY1347" s="178"/>
      <c r="AZ1347" s="178"/>
      <c r="BA1347" s="178"/>
      <c r="BB1347" s="794"/>
      <c r="BC1347" s="178"/>
      <c r="BD1347" s="178"/>
      <c r="BE1347" s="178"/>
      <c r="BF1347" s="178"/>
      <c r="BG1347" s="794"/>
      <c r="BH1347" s="180"/>
      <c r="BI1347" s="193"/>
      <c r="BJ1347" s="193"/>
      <c r="BK1347" s="193"/>
      <c r="BL1347" s="180"/>
      <c r="BM1347" s="180"/>
      <c r="BN1347" s="180"/>
      <c r="BO1347" s="180"/>
      <c r="BP1347" s="180"/>
      <c r="BQ1347" s="180"/>
      <c r="BR1347" s="180"/>
      <c r="BS1347" s="180"/>
      <c r="BT1347" s="181"/>
      <c r="BU1347" s="182"/>
      <c r="BV1347" s="183"/>
      <c r="BW1347" s="179"/>
    </row>
    <row r="1348" spans="2:75" customFormat="1" ht="18.75">
      <c r="B1348" s="330" t="s">
        <v>538</v>
      </c>
      <c r="C1348" s="331">
        <v>12831360000114</v>
      </c>
      <c r="D1348" s="332" t="s">
        <v>13</v>
      </c>
      <c r="E1348" s="332" t="s">
        <v>615</v>
      </c>
      <c r="F1348" s="332" t="s">
        <v>619</v>
      </c>
      <c r="G1348" s="333" t="s">
        <v>34</v>
      </c>
      <c r="H1348" s="333" t="s">
        <v>1338</v>
      </c>
      <c r="I1348" s="333" t="s">
        <v>34</v>
      </c>
      <c r="J1348" s="333" t="s">
        <v>611</v>
      </c>
      <c r="K1348" s="334" t="s">
        <v>48</v>
      </c>
      <c r="L1348" s="335" t="s">
        <v>715</v>
      </c>
      <c r="M1348" s="335" t="s">
        <v>1415</v>
      </c>
      <c r="N1348" s="334">
        <v>262773</v>
      </c>
      <c r="O1348" s="334" t="s">
        <v>1321</v>
      </c>
      <c r="P1348" s="338">
        <v>40515</v>
      </c>
      <c r="Q1348" s="339">
        <v>965.45041200000003</v>
      </c>
      <c r="R1348" s="339">
        <v>962.38582216224825</v>
      </c>
      <c r="S1348" s="334">
        <v>61</v>
      </c>
      <c r="T1348" s="336">
        <v>0.27911070986645581</v>
      </c>
      <c r="U1348" s="647">
        <v>2.7297123561529282</v>
      </c>
      <c r="V1348" s="336">
        <v>0.30363126608665048</v>
      </c>
      <c r="W1348" s="647">
        <v>2.6129734998643821</v>
      </c>
      <c r="X1348" s="336">
        <v>0.44578109258465681</v>
      </c>
      <c r="Y1348" s="647">
        <v>2.892162713923307</v>
      </c>
      <c r="Z1348" s="336">
        <v>0.54499477435535648</v>
      </c>
      <c r="AA1348" s="647">
        <v>2.8559665765699753</v>
      </c>
      <c r="AB1348" s="336">
        <v>7.7087122886894774E-2</v>
      </c>
      <c r="AC1348" s="340">
        <v>2.431402621869704</v>
      </c>
      <c r="AD1348" s="813">
        <v>12798221000136</v>
      </c>
      <c r="AE1348" s="337" t="s">
        <v>1845</v>
      </c>
      <c r="AF1348" s="787" t="s">
        <v>1778</v>
      </c>
      <c r="AG1348" s="341" t="s">
        <v>59</v>
      </c>
      <c r="AH1348" s="341" t="s">
        <v>1737</v>
      </c>
      <c r="AI1348" s="341">
        <v>50000</v>
      </c>
      <c r="AJ1348" s="341">
        <v>10000</v>
      </c>
      <c r="AK1348" s="341">
        <v>50000</v>
      </c>
      <c r="AL1348" s="336">
        <v>2.3E-2</v>
      </c>
      <c r="AM1348" s="336">
        <v>0.2</v>
      </c>
      <c r="AN1348" s="647" t="s">
        <v>64</v>
      </c>
      <c r="AO1348" s="334" t="s">
        <v>1324</v>
      </c>
      <c r="AP1348" s="337" t="s">
        <v>1757</v>
      </c>
      <c r="AQ1348" s="343" t="s">
        <v>664</v>
      </c>
      <c r="AR1348" s="336">
        <v>3.16666E-3</v>
      </c>
      <c r="AS1348" s="336">
        <v>3.16666E-3</v>
      </c>
      <c r="AT1348" s="336" t="s">
        <v>1418</v>
      </c>
      <c r="AX1348" s="192"/>
      <c r="AY1348" s="178"/>
      <c r="AZ1348" s="178"/>
      <c r="BA1348" s="178"/>
      <c r="BB1348" s="794"/>
      <c r="BC1348" s="178"/>
      <c r="BD1348" s="178"/>
      <c r="BE1348" s="178"/>
      <c r="BF1348" s="178"/>
      <c r="BG1348" s="794"/>
      <c r="BH1348" s="180"/>
      <c r="BI1348" s="193"/>
      <c r="BJ1348" s="193"/>
      <c r="BK1348" s="193"/>
      <c r="BL1348" s="180"/>
      <c r="BM1348" s="180"/>
      <c r="BN1348" s="180"/>
      <c r="BO1348" s="180"/>
      <c r="BP1348" s="180"/>
      <c r="BQ1348" s="180"/>
      <c r="BR1348" s="180"/>
      <c r="BS1348" s="180"/>
      <c r="BT1348" s="181"/>
      <c r="BU1348" s="182"/>
      <c r="BV1348" s="183"/>
      <c r="BW1348" s="179"/>
    </row>
    <row r="1349" spans="2:75" customFormat="1" ht="18.75">
      <c r="B1349" s="330" t="s">
        <v>434</v>
      </c>
      <c r="C1349" s="331">
        <v>30593439000136</v>
      </c>
      <c r="D1349" s="332" t="s">
        <v>13</v>
      </c>
      <c r="E1349" s="332" t="s">
        <v>615</v>
      </c>
      <c r="F1349" s="332" t="s">
        <v>619</v>
      </c>
      <c r="G1349" s="333" t="s">
        <v>34</v>
      </c>
      <c r="H1349" s="333" t="s">
        <v>1338</v>
      </c>
      <c r="I1349" s="333" t="s">
        <v>34</v>
      </c>
      <c r="J1349" s="333" t="s">
        <v>611</v>
      </c>
      <c r="K1349" s="334" t="s">
        <v>48</v>
      </c>
      <c r="L1349" s="335" t="s">
        <v>715</v>
      </c>
      <c r="M1349" s="335" t="s">
        <v>1415</v>
      </c>
      <c r="N1349" s="334">
        <v>486124</v>
      </c>
      <c r="O1349" s="334" t="s">
        <v>1324</v>
      </c>
      <c r="P1349" s="338">
        <v>43338</v>
      </c>
      <c r="Q1349" s="339">
        <v>991.74969666000004</v>
      </c>
      <c r="R1349" s="339">
        <v>3768805.632660924</v>
      </c>
      <c r="S1349" s="334">
        <v>61</v>
      </c>
      <c r="T1349" s="336">
        <v>0.30862096609978096</v>
      </c>
      <c r="U1349" s="647">
        <v>3.0183236785629104</v>
      </c>
      <c r="V1349" s="336">
        <v>0.32018376985953645</v>
      </c>
      <c r="W1349" s="647">
        <v>2.7554201400684684</v>
      </c>
      <c r="X1349" s="336">
        <v>0.54034364850053174</v>
      </c>
      <c r="Y1349" s="647">
        <v>3.5056707852671893</v>
      </c>
      <c r="Z1349" s="336">
        <v>0.77125510097137528</v>
      </c>
      <c r="AA1349" s="647">
        <v>4.0416512121401045</v>
      </c>
      <c r="AB1349" s="336">
        <v>6.7251292833004211E-2</v>
      </c>
      <c r="AC1349" s="340">
        <v>3.0331362845171612</v>
      </c>
      <c r="AD1349" s="813">
        <v>28692461000191</v>
      </c>
      <c r="AE1349" s="337" t="s">
        <v>1973</v>
      </c>
      <c r="AF1349" s="787" t="s">
        <v>1778</v>
      </c>
      <c r="AG1349" s="341" t="s">
        <v>59</v>
      </c>
      <c r="AH1349" s="341" t="s">
        <v>1737</v>
      </c>
      <c r="AI1349" s="341">
        <v>1000</v>
      </c>
      <c r="AJ1349" s="341">
        <v>1000</v>
      </c>
      <c r="AK1349" s="341">
        <v>1000</v>
      </c>
      <c r="AL1349" s="336">
        <v>0</v>
      </c>
      <c r="AM1349" s="336">
        <v>0</v>
      </c>
      <c r="AN1349" s="647" t="s">
        <v>64</v>
      </c>
      <c r="AO1349" s="334" t="s">
        <v>1324</v>
      </c>
      <c r="AP1349" s="337" t="s">
        <v>1757</v>
      </c>
      <c r="AQ1349" s="343" t="s">
        <v>664</v>
      </c>
      <c r="AR1349" s="336">
        <v>1.2666666666666701E-3</v>
      </c>
      <c r="AS1349" s="336">
        <v>1.2666666666666701E-3</v>
      </c>
      <c r="AT1349" s="336" t="s">
        <v>1418</v>
      </c>
      <c r="AX1349" s="192"/>
      <c r="AY1349" s="178"/>
      <c r="AZ1349" s="178"/>
      <c r="BA1349" s="178"/>
      <c r="BB1349" s="794"/>
      <c r="BC1349" s="178"/>
      <c r="BD1349" s="178"/>
      <c r="BE1349" s="178"/>
      <c r="BF1349" s="178"/>
      <c r="BG1349" s="794"/>
      <c r="BH1349" s="180"/>
      <c r="BI1349" s="193"/>
      <c r="BJ1349" s="193"/>
      <c r="BK1349" s="193"/>
      <c r="BL1349" s="180"/>
      <c r="BM1349" s="180"/>
      <c r="BN1349" s="180"/>
      <c r="BO1349" s="180"/>
      <c r="BP1349" s="180"/>
      <c r="BQ1349" s="180"/>
      <c r="BR1349" s="180"/>
      <c r="BS1349" s="180"/>
      <c r="BT1349" s="181"/>
      <c r="BU1349" s="182"/>
      <c r="BV1349" s="183"/>
      <c r="BW1349" s="179"/>
    </row>
    <row r="1350" spans="2:75" customFormat="1" ht="18.75">
      <c r="B1350" s="330" t="s">
        <v>648</v>
      </c>
      <c r="C1350" s="331">
        <v>30556738000109</v>
      </c>
      <c r="D1350" s="332" t="s">
        <v>13</v>
      </c>
      <c r="E1350" s="332" t="s">
        <v>615</v>
      </c>
      <c r="F1350" s="332" t="s">
        <v>619</v>
      </c>
      <c r="G1350" s="333" t="s">
        <v>34</v>
      </c>
      <c r="H1350" s="333" t="s">
        <v>865</v>
      </c>
      <c r="I1350" s="333" t="s">
        <v>34</v>
      </c>
      <c r="J1350" s="333" t="s">
        <v>611</v>
      </c>
      <c r="K1350" s="334" t="s">
        <v>48</v>
      </c>
      <c r="L1350" s="335" t="s">
        <v>715</v>
      </c>
      <c r="M1350" s="335" t="s">
        <v>34</v>
      </c>
      <c r="N1350" s="334">
        <v>476080</v>
      </c>
      <c r="O1350" s="334" t="s">
        <v>1321</v>
      </c>
      <c r="P1350" s="338">
        <v>43371</v>
      </c>
      <c r="Q1350" s="339">
        <v>770.36220590999994</v>
      </c>
      <c r="R1350" s="339">
        <v>604.61979593879983</v>
      </c>
      <c r="S1350" s="334">
        <v>90</v>
      </c>
      <c r="T1350" s="336">
        <v>0.19599391102599362</v>
      </c>
      <c r="U1350" s="647">
        <v>1.916827200627212</v>
      </c>
      <c r="V1350" s="336">
        <v>0.18350842037339299</v>
      </c>
      <c r="W1350" s="647">
        <v>1.5792268221178785</v>
      </c>
      <c r="X1350" s="336">
        <v>0.31871243063454546</v>
      </c>
      <c r="Y1350" s="647">
        <v>2.0677597674693904</v>
      </c>
      <c r="Z1350" s="336">
        <v>0.5601426350575851</v>
      </c>
      <c r="AA1350" s="647">
        <v>2.9353467576428574</v>
      </c>
      <c r="AB1350" s="336">
        <v>5.9839472952180665E-2</v>
      </c>
      <c r="AC1350" s="340">
        <v>1.1247924432776564</v>
      </c>
      <c r="AD1350" s="813">
        <v>24300684000105</v>
      </c>
      <c r="AE1350" s="337" t="s">
        <v>1811</v>
      </c>
      <c r="AF1350" s="787" t="s">
        <v>1780</v>
      </c>
      <c r="AG1350" s="341" t="s">
        <v>719</v>
      </c>
      <c r="AH1350" s="341" t="s">
        <v>1737</v>
      </c>
      <c r="AI1350" s="341">
        <v>50000</v>
      </c>
      <c r="AJ1350" s="341">
        <v>25000</v>
      </c>
      <c r="AK1350" s="341">
        <v>50000</v>
      </c>
      <c r="AL1350" s="336">
        <v>1.9799999999999998E-2</v>
      </c>
      <c r="AM1350" s="336">
        <v>0.2</v>
      </c>
      <c r="AN1350" s="647" t="s">
        <v>64</v>
      </c>
      <c r="AO1350" s="334" t="s">
        <v>1324</v>
      </c>
      <c r="AP1350" s="337" t="s">
        <v>1757</v>
      </c>
      <c r="AQ1350" s="343" t="s">
        <v>668</v>
      </c>
      <c r="AR1350" s="336">
        <v>3.9500000000000004E-3</v>
      </c>
      <c r="AS1350" s="336">
        <v>3.9500000000000004E-3</v>
      </c>
      <c r="AT1350" s="336" t="s">
        <v>1418</v>
      </c>
      <c r="AX1350" s="192"/>
      <c r="AY1350" s="178"/>
      <c r="AZ1350" s="178"/>
      <c r="BA1350" s="178"/>
      <c r="BB1350" s="794"/>
      <c r="BC1350" s="178"/>
      <c r="BD1350" s="178"/>
      <c r="BE1350" s="178"/>
      <c r="BF1350" s="178"/>
      <c r="BG1350" s="794"/>
      <c r="BH1350" s="180"/>
      <c r="BI1350" s="193"/>
      <c r="BJ1350" s="193"/>
      <c r="BK1350" s="193"/>
      <c r="BL1350" s="180"/>
      <c r="BM1350" s="180"/>
      <c r="BN1350" s="180"/>
      <c r="BO1350" s="180"/>
      <c r="BP1350" s="180"/>
      <c r="BQ1350" s="180"/>
      <c r="BR1350" s="180"/>
      <c r="BS1350" s="180"/>
      <c r="BT1350" s="181"/>
      <c r="BU1350" s="182"/>
      <c r="BV1350" s="183"/>
      <c r="BW1350" s="179"/>
    </row>
    <row r="1351" spans="2:75" customFormat="1" ht="18.75">
      <c r="B1351" s="330" t="s">
        <v>18</v>
      </c>
      <c r="C1351" s="331">
        <v>37806055000101</v>
      </c>
      <c r="D1351" s="332" t="s">
        <v>11</v>
      </c>
      <c r="E1351" s="332" t="s">
        <v>620</v>
      </c>
      <c r="F1351" s="332" t="s">
        <v>685</v>
      </c>
      <c r="G1351" s="333" t="s">
        <v>738</v>
      </c>
      <c r="H1351" s="333" t="s">
        <v>34</v>
      </c>
      <c r="I1351" s="333" t="s">
        <v>1319</v>
      </c>
      <c r="J1351" s="333" t="s">
        <v>608</v>
      </c>
      <c r="K1351" s="334" t="s">
        <v>48</v>
      </c>
      <c r="L1351" s="335" t="s">
        <v>715</v>
      </c>
      <c r="M1351" s="335" t="s">
        <v>34</v>
      </c>
      <c r="N1351" s="334">
        <v>551791</v>
      </c>
      <c r="O1351" s="334" t="s">
        <v>1321</v>
      </c>
      <c r="P1351" s="338">
        <v>44071</v>
      </c>
      <c r="Q1351" s="339">
        <v>134.59031812000001</v>
      </c>
      <c r="R1351" s="339">
        <v>4255724.2914289525</v>
      </c>
      <c r="S1351" s="334">
        <v>91</v>
      </c>
      <c r="T1351" s="336">
        <v>0.12897418405595462</v>
      </c>
      <c r="U1351" s="647">
        <v>1.2613719624400304</v>
      </c>
      <c r="V1351" s="336">
        <v>0.14960504930172958</v>
      </c>
      <c r="W1351" s="647">
        <v>1.2874630281315116</v>
      </c>
      <c r="X1351" s="336">
        <v>0.22744563451295408</v>
      </c>
      <c r="Y1351" s="647">
        <v>1.4756341050020452</v>
      </c>
      <c r="Z1351" s="336"/>
      <c r="AA1351" s="647"/>
      <c r="AB1351" s="336">
        <v>1.1874443617230534E-3</v>
      </c>
      <c r="AC1351" s="340">
        <v>28.130678784980255</v>
      </c>
      <c r="AD1351" s="813">
        <v>0</v>
      </c>
      <c r="AE1351" s="337" t="s">
        <v>2041</v>
      </c>
      <c r="AF1351" s="787" t="s">
        <v>2040</v>
      </c>
      <c r="AG1351" s="341" t="s">
        <v>1436</v>
      </c>
      <c r="AH1351" s="341" t="s">
        <v>1737</v>
      </c>
      <c r="AI1351" s="341">
        <v>5000</v>
      </c>
      <c r="AJ1351" s="341">
        <v>5000</v>
      </c>
      <c r="AK1351" s="341">
        <v>5000</v>
      </c>
      <c r="AL1351" s="336">
        <v>1.95E-2</v>
      </c>
      <c r="AM1351" s="336">
        <v>0.2</v>
      </c>
      <c r="AN1351" s="647" t="s">
        <v>34</v>
      </c>
      <c r="AO1351" s="334" t="s">
        <v>1324</v>
      </c>
      <c r="AP1351" s="337" t="s">
        <v>1757</v>
      </c>
      <c r="AQ1351" s="343" t="s">
        <v>668</v>
      </c>
      <c r="AR1351" s="336">
        <v>1.0500000000000001E-2</v>
      </c>
      <c r="AS1351" s="336">
        <v>1.0500000000000001E-2</v>
      </c>
      <c r="AT1351" s="336" t="s">
        <v>1418</v>
      </c>
      <c r="AX1351" s="192"/>
      <c r="AY1351" s="178"/>
      <c r="AZ1351" s="178"/>
      <c r="BA1351" s="178"/>
      <c r="BB1351" s="794"/>
      <c r="BC1351" s="178"/>
      <c r="BD1351" s="178"/>
      <c r="BE1351" s="178"/>
      <c r="BF1351" s="178"/>
      <c r="BG1351" s="794"/>
      <c r="BH1351" s="180"/>
      <c r="BI1351" s="193"/>
      <c r="BJ1351" s="193"/>
      <c r="BK1351" s="193"/>
      <c r="BL1351" s="180"/>
      <c r="BM1351" s="180"/>
      <c r="BN1351" s="180"/>
      <c r="BO1351" s="180"/>
      <c r="BP1351" s="180"/>
      <c r="BQ1351" s="180"/>
      <c r="BR1351" s="180"/>
      <c r="BS1351" s="180"/>
      <c r="BT1351" s="181"/>
      <c r="BU1351" s="182"/>
      <c r="BV1351" s="183"/>
      <c r="BW1351" s="179"/>
    </row>
    <row r="1352" spans="2:75" customFormat="1" ht="18.75">
      <c r="B1352" s="330" t="s">
        <v>165</v>
      </c>
      <c r="C1352" s="331">
        <v>35726908000161</v>
      </c>
      <c r="D1352" s="332" t="s">
        <v>13</v>
      </c>
      <c r="E1352" s="332" t="s">
        <v>615</v>
      </c>
      <c r="F1352" s="332" t="s">
        <v>619</v>
      </c>
      <c r="G1352" s="333" t="s">
        <v>34</v>
      </c>
      <c r="H1352" s="333" t="s">
        <v>865</v>
      </c>
      <c r="I1352" s="333" t="s">
        <v>34</v>
      </c>
      <c r="J1352" s="333" t="s">
        <v>611</v>
      </c>
      <c r="K1352" s="334" t="s">
        <v>48</v>
      </c>
      <c r="L1352" s="335" t="s">
        <v>715</v>
      </c>
      <c r="M1352" s="335" t="s">
        <v>1415</v>
      </c>
      <c r="N1352" s="334">
        <v>532541</v>
      </c>
      <c r="O1352" s="334" t="s">
        <v>1324</v>
      </c>
      <c r="P1352" s="338">
        <v>43859</v>
      </c>
      <c r="Q1352" s="339">
        <v>1071.3571463400001</v>
      </c>
      <c r="R1352" s="339">
        <v>821.43957660772924</v>
      </c>
      <c r="S1352" s="334">
        <v>91</v>
      </c>
      <c r="T1352" s="336">
        <v>0.28137333836106526</v>
      </c>
      <c r="U1352" s="647">
        <v>2.7518409407639388</v>
      </c>
      <c r="V1352" s="336">
        <v>0.30307770934536249</v>
      </c>
      <c r="W1352" s="647">
        <v>2.6082097312502368</v>
      </c>
      <c r="X1352" s="336">
        <v>0.57531349295663681</v>
      </c>
      <c r="Y1352" s="647">
        <v>3.7325500359353585</v>
      </c>
      <c r="Z1352" s="336"/>
      <c r="AA1352" s="647"/>
      <c r="AB1352" s="336">
        <v>6.6929932986456622E-2</v>
      </c>
      <c r="AC1352" s="340">
        <v>2.7921180796059475</v>
      </c>
      <c r="AD1352" s="813">
        <v>35803288000117</v>
      </c>
      <c r="AE1352" s="337" t="s">
        <v>2021</v>
      </c>
      <c r="AF1352" s="787" t="s">
        <v>1755</v>
      </c>
      <c r="AG1352" s="341" t="s">
        <v>1436</v>
      </c>
      <c r="AH1352" s="341" t="s">
        <v>1737</v>
      </c>
      <c r="AI1352" s="341">
        <v>50000</v>
      </c>
      <c r="AJ1352" s="341">
        <v>10000</v>
      </c>
      <c r="AK1352" s="341">
        <v>50000</v>
      </c>
      <c r="AL1352" s="336">
        <v>1.9E-2</v>
      </c>
      <c r="AM1352" s="336">
        <v>0.2</v>
      </c>
      <c r="AN1352" s="647" t="s">
        <v>34</v>
      </c>
      <c r="AO1352" s="334" t="s">
        <v>1324</v>
      </c>
      <c r="AP1352" s="337" t="s">
        <v>1757</v>
      </c>
      <c r="AQ1352" s="343" t="s">
        <v>664</v>
      </c>
      <c r="AR1352" s="336">
        <v>0</v>
      </c>
      <c r="AS1352" s="336">
        <v>0</v>
      </c>
      <c r="AT1352" s="336" t="s">
        <v>1418</v>
      </c>
      <c r="AX1352" s="192"/>
      <c r="AY1352" s="178"/>
      <c r="AZ1352" s="178"/>
      <c r="BA1352" s="178"/>
      <c r="BB1352" s="794"/>
      <c r="BC1352" s="178"/>
      <c r="BD1352" s="178"/>
      <c r="BE1352" s="178"/>
      <c r="BF1352" s="178"/>
      <c r="BG1352" s="794"/>
      <c r="BH1352" s="180"/>
      <c r="BI1352" s="193"/>
      <c r="BJ1352" s="193"/>
      <c r="BK1352" s="193"/>
      <c r="BL1352" s="180"/>
      <c r="BM1352" s="180"/>
      <c r="BN1352" s="180"/>
      <c r="BO1352" s="180"/>
      <c r="BP1352" s="180"/>
      <c r="BQ1352" s="180"/>
      <c r="BR1352" s="180"/>
      <c r="BS1352" s="180"/>
      <c r="BT1352" s="181"/>
      <c r="BU1352" s="182"/>
      <c r="BV1352" s="183"/>
      <c r="BW1352" s="179"/>
    </row>
    <row r="1353" spans="2:75" customFormat="1" ht="18.75">
      <c r="B1353" s="330" t="s">
        <v>100</v>
      </c>
      <c r="C1353" s="331">
        <v>34218678000167</v>
      </c>
      <c r="D1353" s="332" t="s">
        <v>11</v>
      </c>
      <c r="E1353" s="332" t="s">
        <v>620</v>
      </c>
      <c r="F1353" s="332" t="s">
        <v>685</v>
      </c>
      <c r="G1353" s="333" t="s">
        <v>738</v>
      </c>
      <c r="H1353" s="333" t="s">
        <v>34</v>
      </c>
      <c r="I1353" s="333" t="s">
        <v>1319</v>
      </c>
      <c r="J1353" s="333" t="s">
        <v>608</v>
      </c>
      <c r="K1353" s="334" t="s">
        <v>48</v>
      </c>
      <c r="L1353" s="335" t="s">
        <v>715</v>
      </c>
      <c r="M1353" s="335" t="s">
        <v>34</v>
      </c>
      <c r="N1353" s="334">
        <v>523496</v>
      </c>
      <c r="O1353" s="334" t="s">
        <v>1321</v>
      </c>
      <c r="P1353" s="338">
        <v>43828</v>
      </c>
      <c r="Q1353" s="339">
        <v>340.83852465000001</v>
      </c>
      <c r="R1353" s="339">
        <v>9107478.2145383433</v>
      </c>
      <c r="S1353" s="334">
        <v>180</v>
      </c>
      <c r="T1353" s="336">
        <v>0.11967956176232208</v>
      </c>
      <c r="U1353" s="647">
        <v>1.170470236265343</v>
      </c>
      <c r="V1353" s="336">
        <v>0.13935492682142692</v>
      </c>
      <c r="W1353" s="647">
        <v>1.1992530794111729</v>
      </c>
      <c r="X1353" s="336">
        <v>0.22648787116239721</v>
      </c>
      <c r="Y1353" s="647">
        <v>1.4694202760682467</v>
      </c>
      <c r="Z1353" s="336"/>
      <c r="AA1353" s="647"/>
      <c r="AB1353" s="336">
        <v>6.2884031300076424E-3</v>
      </c>
      <c r="AC1353" s="340">
        <v>3.681935295127353</v>
      </c>
      <c r="AD1353" s="813">
        <v>0</v>
      </c>
      <c r="AE1353" s="337" t="s">
        <v>1885</v>
      </c>
      <c r="AF1353" s="787" t="s">
        <v>1794</v>
      </c>
      <c r="AG1353" s="341" t="s">
        <v>736</v>
      </c>
      <c r="AH1353" s="341" t="s">
        <v>1737</v>
      </c>
      <c r="AI1353" s="341">
        <v>5000</v>
      </c>
      <c r="AJ1353" s="341">
        <v>0</v>
      </c>
      <c r="AK1353" s="341">
        <v>0</v>
      </c>
      <c r="AL1353" s="336">
        <v>1.1000000000000001E-2</v>
      </c>
      <c r="AM1353" s="336">
        <v>0.2</v>
      </c>
      <c r="AN1353" s="647" t="s">
        <v>64</v>
      </c>
      <c r="AO1353" s="334" t="s">
        <v>1324</v>
      </c>
      <c r="AP1353" s="337" t="s">
        <v>1757</v>
      </c>
      <c r="AQ1353" s="343" t="s">
        <v>671</v>
      </c>
      <c r="AR1353" s="336">
        <v>2.7499999999999998E-3</v>
      </c>
      <c r="AS1353" s="336">
        <v>2.7499999999999998E-3</v>
      </c>
      <c r="AT1353" s="336" t="s">
        <v>1418</v>
      </c>
      <c r="AX1353" s="192"/>
      <c r="AY1353" s="178"/>
      <c r="AZ1353" s="178"/>
      <c r="BA1353" s="178"/>
      <c r="BB1353" s="794"/>
      <c r="BC1353" s="178"/>
      <c r="BD1353" s="178"/>
      <c r="BE1353" s="178"/>
      <c r="BF1353" s="178"/>
      <c r="BG1353" s="794"/>
      <c r="BH1353" s="180"/>
      <c r="BI1353" s="193"/>
      <c r="BJ1353" s="193"/>
      <c r="BK1353" s="193"/>
      <c r="BL1353" s="180"/>
      <c r="BM1353" s="180"/>
      <c r="BN1353" s="180"/>
      <c r="BO1353" s="180"/>
      <c r="BP1353" s="180"/>
      <c r="BQ1353" s="180"/>
      <c r="BR1353" s="180"/>
      <c r="BS1353" s="180"/>
      <c r="BT1353" s="181"/>
      <c r="BU1353" s="182"/>
      <c r="BV1353" s="183"/>
      <c r="BW1353" s="179"/>
    </row>
    <row r="1354" spans="2:75" customFormat="1" ht="18.75">
      <c r="B1354" s="330" t="s">
        <v>576</v>
      </c>
      <c r="C1354" s="331">
        <v>43096273000194</v>
      </c>
      <c r="D1354" s="332" t="s">
        <v>14</v>
      </c>
      <c r="E1354" s="332" t="s">
        <v>607</v>
      </c>
      <c r="F1354" s="332" t="s">
        <v>1418</v>
      </c>
      <c r="G1354" s="333" t="s">
        <v>1418</v>
      </c>
      <c r="H1354" s="333" t="s">
        <v>34</v>
      </c>
      <c r="I1354" s="333" t="s">
        <v>34</v>
      </c>
      <c r="J1354" s="333" t="s">
        <v>612</v>
      </c>
      <c r="K1354" s="334" t="s">
        <v>48</v>
      </c>
      <c r="L1354" s="335" t="s">
        <v>715</v>
      </c>
      <c r="M1354" s="335" t="s">
        <v>1415</v>
      </c>
      <c r="N1354" s="334">
        <v>616370</v>
      </c>
      <c r="O1354" s="334" t="s">
        <v>1321</v>
      </c>
      <c r="P1354" s="338">
        <v>44436</v>
      </c>
      <c r="Q1354" s="339">
        <v>29.43</v>
      </c>
      <c r="R1354" s="339">
        <v>33.033043478260751</v>
      </c>
      <c r="S1354" s="334">
        <v>212</v>
      </c>
      <c r="T1354" s="336">
        <v>-0.14814814814814814</v>
      </c>
      <c r="U1354" s="647">
        <v>-1.4488939916876207</v>
      </c>
      <c r="V1354" s="336">
        <v>-7.9999999999999849E-2</v>
      </c>
      <c r="W1354" s="647">
        <v>-0.68845966584184004</v>
      </c>
      <c r="X1354" s="336"/>
      <c r="Y1354" s="647"/>
      <c r="Z1354" s="336"/>
      <c r="AA1354" s="647"/>
      <c r="AB1354" s="336">
        <v>0.18544123546865965</v>
      </c>
      <c r="AC1354" s="340">
        <v>-1.0580248394657681</v>
      </c>
      <c r="AD1354" s="813">
        <v>0</v>
      </c>
      <c r="AE1354" s="337" t="s">
        <v>1808</v>
      </c>
      <c r="AF1354" s="787" t="s">
        <v>1755</v>
      </c>
      <c r="AG1354" s="341" t="s">
        <v>1436</v>
      </c>
      <c r="AH1354" s="341" t="s">
        <v>1812</v>
      </c>
      <c r="AI1354" s="341">
        <v>10000</v>
      </c>
      <c r="AJ1354" s="341">
        <v>10000</v>
      </c>
      <c r="AK1354" s="341">
        <v>10000</v>
      </c>
      <c r="AL1354" s="336">
        <v>0</v>
      </c>
      <c r="AM1354" s="336">
        <v>0</v>
      </c>
      <c r="AN1354" s="647" t="s">
        <v>2152</v>
      </c>
      <c r="AO1354" s="334" t="s">
        <v>1324</v>
      </c>
      <c r="AP1354" s="337" t="s">
        <v>1739</v>
      </c>
      <c r="AQ1354" s="343" t="s">
        <v>687</v>
      </c>
      <c r="AR1354" s="336">
        <v>0</v>
      </c>
      <c r="AS1354" s="336">
        <v>0</v>
      </c>
      <c r="AT1354" s="336" t="s">
        <v>1418</v>
      </c>
      <c r="AX1354" s="192"/>
      <c r="AY1354" s="178"/>
      <c r="AZ1354" s="178"/>
      <c r="BA1354" s="178"/>
      <c r="BB1354" s="794"/>
      <c r="BC1354" s="178"/>
      <c r="BD1354" s="178"/>
      <c r="BE1354" s="178"/>
      <c r="BF1354" s="178"/>
      <c r="BG1354" s="794"/>
      <c r="BH1354" s="180"/>
      <c r="BI1354" s="193"/>
      <c r="BJ1354" s="193"/>
      <c r="BK1354" s="193"/>
      <c r="BL1354" s="180"/>
      <c r="BM1354" s="180"/>
      <c r="BN1354" s="180"/>
      <c r="BO1354" s="180"/>
      <c r="BP1354" s="180"/>
      <c r="BQ1354" s="180"/>
      <c r="BR1354" s="180"/>
      <c r="BS1354" s="180"/>
      <c r="BT1354" s="181"/>
      <c r="BU1354" s="182"/>
      <c r="BV1354" s="183"/>
      <c r="BW1354" s="179"/>
    </row>
    <row r="1355" spans="2:75" customFormat="1" ht="18.75">
      <c r="B1355" s="330" t="s">
        <v>1049</v>
      </c>
      <c r="C1355" s="331">
        <v>30877877000126</v>
      </c>
      <c r="D1355" s="332" t="s">
        <v>11</v>
      </c>
      <c r="E1355" s="332" t="s">
        <v>620</v>
      </c>
      <c r="F1355" s="332" t="s">
        <v>685</v>
      </c>
      <c r="G1355" s="333" t="s">
        <v>738</v>
      </c>
      <c r="H1355" s="333" t="s">
        <v>34</v>
      </c>
      <c r="I1355" s="333" t="s">
        <v>1319</v>
      </c>
      <c r="J1355" s="333" t="s">
        <v>608</v>
      </c>
      <c r="K1355" s="334" t="s">
        <v>48</v>
      </c>
      <c r="L1355" s="335" t="s">
        <v>715</v>
      </c>
      <c r="M1355" s="335" t="s">
        <v>34</v>
      </c>
      <c r="N1355" s="334">
        <v>471331</v>
      </c>
      <c r="O1355" s="334" t="s">
        <v>1321</v>
      </c>
      <c r="P1355" s="338">
        <v>43313</v>
      </c>
      <c r="Q1355" s="339">
        <v>60.461159590000001</v>
      </c>
      <c r="R1355" s="339">
        <v>1644964.1616123393</v>
      </c>
      <c r="S1355" s="334">
        <v>271</v>
      </c>
      <c r="T1355" s="336">
        <v>0.11353508261577572</v>
      </c>
      <c r="U1355" s="647">
        <v>1.1103770185723467</v>
      </c>
      <c r="V1355" s="336">
        <v>0.13610042330685812</v>
      </c>
      <c r="W1355" s="647">
        <v>1.1712456493846586</v>
      </c>
      <c r="X1355" s="336">
        <v>0.24496593066799077</v>
      </c>
      <c r="Y1355" s="647">
        <v>1.5893032312153068</v>
      </c>
      <c r="Z1355" s="336">
        <v>0.31095657859726411</v>
      </c>
      <c r="AA1355" s="647">
        <v>1.6295231386187186</v>
      </c>
      <c r="AB1355" s="336">
        <v>6.8466177646148195E-3</v>
      </c>
      <c r="AC1355" s="340">
        <v>2.9063970859654304</v>
      </c>
      <c r="AD1355" s="813">
        <v>22672424000135</v>
      </c>
      <c r="AE1355" s="337" t="s">
        <v>1808</v>
      </c>
      <c r="AF1355" s="787" t="s">
        <v>1755</v>
      </c>
      <c r="AG1355" s="341" t="s">
        <v>1436</v>
      </c>
      <c r="AH1355" s="341" t="s">
        <v>1812</v>
      </c>
      <c r="AI1355" s="341">
        <v>50000</v>
      </c>
      <c r="AJ1355" s="341">
        <v>50000</v>
      </c>
      <c r="AK1355" s="341">
        <v>0</v>
      </c>
      <c r="AL1355" s="336">
        <v>0</v>
      </c>
      <c r="AM1355" s="336">
        <v>0</v>
      </c>
      <c r="AN1355" s="647" t="s">
        <v>34</v>
      </c>
      <c r="AO1355" s="334" t="s">
        <v>1324</v>
      </c>
      <c r="AP1355" s="337" t="s">
        <v>1757</v>
      </c>
      <c r="AQ1355" s="343" t="s">
        <v>679</v>
      </c>
      <c r="AR1355" s="336">
        <v>6.6666666666666697E-3</v>
      </c>
      <c r="AS1355" s="336">
        <v>6.6666666666666697E-3</v>
      </c>
      <c r="AT1355" s="336" t="s">
        <v>1418</v>
      </c>
      <c r="AX1355" s="192"/>
      <c r="AY1355" s="178"/>
      <c r="AZ1355" s="178"/>
      <c r="BA1355" s="178"/>
      <c r="BB1355" s="794"/>
      <c r="BC1355" s="178"/>
      <c r="BD1355" s="178"/>
      <c r="BE1355" s="178"/>
      <c r="BF1355" s="178"/>
      <c r="BG1355" s="794"/>
      <c r="BH1355" s="180"/>
      <c r="BI1355" s="193"/>
      <c r="BJ1355" s="193"/>
      <c r="BK1355" s="193"/>
      <c r="BL1355" s="180"/>
      <c r="BM1355" s="180"/>
      <c r="BN1355" s="180"/>
      <c r="BO1355" s="180"/>
      <c r="BP1355" s="180"/>
      <c r="BQ1355" s="180"/>
      <c r="BR1355" s="180"/>
      <c r="BS1355" s="180"/>
      <c r="BT1355" s="181"/>
      <c r="BU1355" s="182"/>
      <c r="BV1355" s="183"/>
      <c r="BW1355" s="179"/>
    </row>
    <row r="1356" spans="2:75" customFormat="1" ht="18.75">
      <c r="B1356" s="330" t="s">
        <v>1136</v>
      </c>
      <c r="C1356" s="331">
        <v>18719154000101</v>
      </c>
      <c r="D1356" s="332" t="s">
        <v>11</v>
      </c>
      <c r="E1356" s="332" t="s">
        <v>620</v>
      </c>
      <c r="F1356" s="332" t="s">
        <v>672</v>
      </c>
      <c r="G1356" s="333" t="s">
        <v>738</v>
      </c>
      <c r="H1356" s="333" t="s">
        <v>34</v>
      </c>
      <c r="I1356" s="333" t="s">
        <v>1418</v>
      </c>
      <c r="J1356" s="333" t="s">
        <v>608</v>
      </c>
      <c r="K1356" s="334" t="s">
        <v>48</v>
      </c>
      <c r="L1356" s="335" t="s">
        <v>1339</v>
      </c>
      <c r="M1356" s="335" t="s">
        <v>1415</v>
      </c>
      <c r="N1356" s="334">
        <v>361445</v>
      </c>
      <c r="O1356" s="334" t="s">
        <v>1321</v>
      </c>
      <c r="P1356" s="338">
        <v>41700</v>
      </c>
      <c r="Q1356" s="339">
        <v>4915.1424209999996</v>
      </c>
      <c r="R1356" s="339">
        <v>4239.2877838720024</v>
      </c>
      <c r="S1356" s="334">
        <v>0</v>
      </c>
      <c r="T1356" s="336">
        <v>0.10746448294377142</v>
      </c>
      <c r="U1356" s="647">
        <v>1.0510063446850688</v>
      </c>
      <c r="V1356" s="336">
        <v>0.1218991651224457</v>
      </c>
      <c r="W1356" s="647">
        <v>1.0490332310824799</v>
      </c>
      <c r="X1356" s="336">
        <v>0.19630909623797965</v>
      </c>
      <c r="Y1356" s="647">
        <v>1.2736247857700378</v>
      </c>
      <c r="Z1356" s="336">
        <v>0.21076891664255903</v>
      </c>
      <c r="AA1356" s="647">
        <v>1.1045041340497681</v>
      </c>
      <c r="AB1356" s="336">
        <v>1.3128797900783308E-3</v>
      </c>
      <c r="AC1356" s="340">
        <v>4.3398731387610834</v>
      </c>
      <c r="AD1356" s="813">
        <v>0</v>
      </c>
      <c r="AE1356" s="337" t="s">
        <v>1782</v>
      </c>
      <c r="AF1356" s="787" t="s">
        <v>1778</v>
      </c>
      <c r="AG1356" s="341" t="s">
        <v>59</v>
      </c>
      <c r="AH1356" s="341" t="s">
        <v>1742</v>
      </c>
      <c r="AI1356" s="341">
        <v>20000</v>
      </c>
      <c r="AJ1356" s="341">
        <v>100</v>
      </c>
      <c r="AK1356" s="341">
        <v>1000</v>
      </c>
      <c r="AL1356" s="336">
        <v>4.0000000000000001E-3</v>
      </c>
      <c r="AM1356" s="336">
        <v>0</v>
      </c>
      <c r="AN1356" s="647" t="s">
        <v>64</v>
      </c>
      <c r="AO1356" s="334" t="s">
        <v>1324</v>
      </c>
      <c r="AP1356" s="337" t="s">
        <v>1744</v>
      </c>
      <c r="AQ1356" s="343" t="s">
        <v>677</v>
      </c>
      <c r="AR1356" s="336">
        <v>6.6666666666666697E-4</v>
      </c>
      <c r="AS1356" s="336">
        <v>6.6666666666666697E-4</v>
      </c>
      <c r="AT1356" s="336" t="s">
        <v>1418</v>
      </c>
      <c r="AX1356" s="192"/>
      <c r="AY1356" s="178"/>
      <c r="AZ1356" s="178"/>
      <c r="BA1356" s="178"/>
      <c r="BB1356" s="794"/>
      <c r="BC1356" s="178"/>
      <c r="BD1356" s="178"/>
      <c r="BE1356" s="178"/>
      <c r="BF1356" s="178"/>
      <c r="BG1356" s="794"/>
      <c r="BH1356" s="180"/>
      <c r="BI1356" s="193"/>
      <c r="BJ1356" s="193"/>
      <c r="BK1356" s="193"/>
      <c r="BL1356" s="180"/>
      <c r="BM1356" s="180"/>
      <c r="BN1356" s="180"/>
      <c r="BO1356" s="180"/>
      <c r="BP1356" s="180"/>
      <c r="BQ1356" s="180"/>
      <c r="BR1356" s="180"/>
      <c r="BS1356" s="180"/>
      <c r="BT1356" s="181"/>
      <c r="BU1356" s="182"/>
      <c r="BV1356" s="183"/>
      <c r="BW1356" s="179"/>
    </row>
    <row r="1357" spans="2:75" customFormat="1" ht="18.75">
      <c r="B1357" s="330" t="s">
        <v>770</v>
      </c>
      <c r="C1357" s="331">
        <v>30921203000181</v>
      </c>
      <c r="D1357" s="332" t="s">
        <v>11</v>
      </c>
      <c r="E1357" s="332" t="s">
        <v>620</v>
      </c>
      <c r="F1357" s="332" t="s">
        <v>663</v>
      </c>
      <c r="G1357" s="333" t="s">
        <v>738</v>
      </c>
      <c r="H1357" s="333" t="s">
        <v>34</v>
      </c>
      <c r="I1357" s="333" t="s">
        <v>1304</v>
      </c>
      <c r="J1357" s="333" t="s">
        <v>608</v>
      </c>
      <c r="K1357" s="334" t="s">
        <v>48</v>
      </c>
      <c r="L1357" s="335" t="s">
        <v>1339</v>
      </c>
      <c r="M1357" s="335" t="s">
        <v>34</v>
      </c>
      <c r="N1357" s="334">
        <v>474819</v>
      </c>
      <c r="O1357" s="334" t="s">
        <v>1324</v>
      </c>
      <c r="P1357" s="338">
        <v>43338</v>
      </c>
      <c r="Q1357" s="339">
        <v>797.49983082000006</v>
      </c>
      <c r="R1357" s="339">
        <v>760.23262183700012</v>
      </c>
      <c r="S1357" s="334">
        <v>1</v>
      </c>
      <c r="T1357" s="336">
        <v>0.1116258280742628</v>
      </c>
      <c r="U1357" s="647">
        <v>1.0917044433941943</v>
      </c>
      <c r="V1357" s="336">
        <v>0.12747190002543962</v>
      </c>
      <c r="W1357" s="647">
        <v>1.0969907711967346</v>
      </c>
      <c r="X1357" s="336">
        <v>0.2001907840680861</v>
      </c>
      <c r="Y1357" s="647">
        <v>1.2988086102885525</v>
      </c>
      <c r="Z1357" s="336">
        <v>0.21852944714127598</v>
      </c>
      <c r="AA1357" s="647">
        <v>1.1451720757690329</v>
      </c>
      <c r="AB1357" s="336">
        <v>1.5764895559007154E-3</v>
      </c>
      <c r="AC1357" s="340">
        <v>7.1490905830567764</v>
      </c>
      <c r="AD1357" s="813">
        <v>34474989000197</v>
      </c>
      <c r="AE1357" s="337" t="s">
        <v>1765</v>
      </c>
      <c r="AF1357" s="787" t="s">
        <v>1736</v>
      </c>
      <c r="AG1357" s="341" t="s">
        <v>1437</v>
      </c>
      <c r="AH1357" s="341" t="s">
        <v>1742</v>
      </c>
      <c r="AI1357" s="341">
        <v>1000</v>
      </c>
      <c r="AJ1357" s="341">
        <v>1000</v>
      </c>
      <c r="AK1357" s="341">
        <v>1000</v>
      </c>
      <c r="AL1357" s="336">
        <v>4.0000000000000001E-3</v>
      </c>
      <c r="AM1357" s="336">
        <v>0</v>
      </c>
      <c r="AN1357" s="647" t="s">
        <v>64</v>
      </c>
      <c r="AO1357" s="334" t="s">
        <v>1324</v>
      </c>
      <c r="AP1357" s="337" t="s">
        <v>1744</v>
      </c>
      <c r="AQ1357" s="343" t="s">
        <v>662</v>
      </c>
      <c r="AR1357" s="336">
        <v>1.1199999999999999E-3</v>
      </c>
      <c r="AS1357" s="336">
        <v>1.1199999999999999E-3</v>
      </c>
      <c r="AT1357" s="336" t="s">
        <v>1418</v>
      </c>
      <c r="AX1357" s="192"/>
      <c r="AY1357" s="178"/>
      <c r="AZ1357" s="178"/>
      <c r="BA1357" s="178"/>
      <c r="BB1357" s="794"/>
      <c r="BC1357" s="178"/>
      <c r="BD1357" s="178"/>
      <c r="BE1357" s="178"/>
      <c r="BF1357" s="178"/>
      <c r="BG1357" s="794"/>
      <c r="BH1357" s="180"/>
      <c r="BI1357" s="193"/>
      <c r="BJ1357" s="193"/>
      <c r="BK1357" s="193"/>
      <c r="BL1357" s="180"/>
      <c r="BM1357" s="180"/>
      <c r="BN1357" s="180"/>
      <c r="BO1357" s="180"/>
      <c r="BP1357" s="180"/>
      <c r="BQ1357" s="180"/>
      <c r="BR1357" s="180"/>
      <c r="BS1357" s="180"/>
      <c r="BT1357" s="181"/>
      <c r="BU1357" s="182"/>
      <c r="BV1357" s="183"/>
      <c r="BW1357" s="179"/>
    </row>
    <row r="1358" spans="2:75" customFormat="1" ht="18.75">
      <c r="B1358" s="330" t="s">
        <v>901</v>
      </c>
      <c r="C1358" s="331">
        <v>13615411000133</v>
      </c>
      <c r="D1358" s="332" t="s">
        <v>11</v>
      </c>
      <c r="E1358" s="332" t="s">
        <v>620</v>
      </c>
      <c r="F1358" s="332" t="s">
        <v>663</v>
      </c>
      <c r="G1358" s="333" t="s">
        <v>738</v>
      </c>
      <c r="H1358" s="333" t="s">
        <v>34</v>
      </c>
      <c r="I1358" s="333" t="s">
        <v>1418</v>
      </c>
      <c r="J1358" s="333" t="s">
        <v>608</v>
      </c>
      <c r="K1358" s="334" t="s">
        <v>48</v>
      </c>
      <c r="L1358" s="335" t="s">
        <v>1339</v>
      </c>
      <c r="M1358" s="335" t="s">
        <v>34</v>
      </c>
      <c r="N1358" s="334">
        <v>284491</v>
      </c>
      <c r="O1358" s="334" t="s">
        <v>1324</v>
      </c>
      <c r="P1358" s="338">
        <v>40777</v>
      </c>
      <c r="Q1358" s="339">
        <v>2746.1539240000002</v>
      </c>
      <c r="R1358" s="339">
        <v>2397.3668815863471</v>
      </c>
      <c r="S1358" s="334">
        <v>1</v>
      </c>
      <c r="T1358" s="336">
        <v>0.10896919656433313</v>
      </c>
      <c r="U1358" s="647">
        <v>1.0657224957223548</v>
      </c>
      <c r="V1358" s="336">
        <v>0.12672342324245056</v>
      </c>
      <c r="W1358" s="647">
        <v>1.0905495702478967</v>
      </c>
      <c r="X1358" s="336">
        <v>0.1991775383867076</v>
      </c>
      <c r="Y1358" s="647">
        <v>1.2922348200841818</v>
      </c>
      <c r="Z1358" s="336">
        <v>0.21471933474625282</v>
      </c>
      <c r="AA1358" s="647">
        <v>1.1252057308329144</v>
      </c>
      <c r="AB1358" s="336">
        <v>4.4136445236082475E-3</v>
      </c>
      <c r="AC1358" s="340">
        <v>2.3839685772396901</v>
      </c>
      <c r="AD1358" s="813">
        <v>13106998000155</v>
      </c>
      <c r="AE1358" s="337" t="s">
        <v>1858</v>
      </c>
      <c r="AF1358" s="787" t="s">
        <v>1736</v>
      </c>
      <c r="AG1358" s="341" t="s">
        <v>1437</v>
      </c>
      <c r="AH1358" s="341" t="s">
        <v>1742</v>
      </c>
      <c r="AI1358" s="341">
        <v>1000</v>
      </c>
      <c r="AJ1358" s="341">
        <v>1000</v>
      </c>
      <c r="AK1358" s="341">
        <v>1000</v>
      </c>
      <c r="AL1358" s="336">
        <v>8.0000000000000002E-3</v>
      </c>
      <c r="AM1358" s="336">
        <v>0</v>
      </c>
      <c r="AN1358" s="647" t="s">
        <v>64</v>
      </c>
      <c r="AO1358" s="334" t="s">
        <v>1324</v>
      </c>
      <c r="AP1358" s="337" t="s">
        <v>1744</v>
      </c>
      <c r="AQ1358" s="343" t="s">
        <v>1374</v>
      </c>
      <c r="AR1358" s="336">
        <v>9.6000000000000002E-4</v>
      </c>
      <c r="AS1358" s="336">
        <v>9.6000000000000002E-4</v>
      </c>
      <c r="AT1358" s="336" t="s">
        <v>1418</v>
      </c>
      <c r="AX1358" s="192"/>
      <c r="AY1358" s="178"/>
      <c r="AZ1358" s="178"/>
      <c r="BA1358" s="178"/>
      <c r="BB1358" s="794"/>
      <c r="BC1358" s="178"/>
      <c r="BD1358" s="178"/>
      <c r="BE1358" s="178"/>
      <c r="BF1358" s="178"/>
      <c r="BG1358" s="794"/>
      <c r="BH1358" s="180"/>
      <c r="BI1358" s="193"/>
      <c r="BJ1358" s="193"/>
      <c r="BK1358" s="193"/>
      <c r="BL1358" s="180"/>
      <c r="BM1358" s="180"/>
      <c r="BN1358" s="180"/>
      <c r="BO1358" s="180"/>
      <c r="BP1358" s="180"/>
      <c r="BQ1358" s="180"/>
      <c r="BR1358" s="180"/>
      <c r="BS1358" s="180"/>
      <c r="BT1358" s="181"/>
      <c r="BU1358" s="182"/>
      <c r="BV1358" s="183"/>
      <c r="BW1358" s="179"/>
    </row>
    <row r="1359" spans="2:75" customFormat="1" ht="18.75">
      <c r="B1359" s="330" t="s">
        <v>978</v>
      </c>
      <c r="C1359" s="331">
        <v>7900255000150</v>
      </c>
      <c r="D1359" s="332" t="s">
        <v>11</v>
      </c>
      <c r="E1359" s="332" t="s">
        <v>620</v>
      </c>
      <c r="F1359" s="332" t="s">
        <v>663</v>
      </c>
      <c r="G1359" s="333" t="s">
        <v>738</v>
      </c>
      <c r="H1359" s="333" t="s">
        <v>34</v>
      </c>
      <c r="I1359" s="333" t="s">
        <v>1418</v>
      </c>
      <c r="J1359" s="333" t="s">
        <v>608</v>
      </c>
      <c r="K1359" s="334" t="s">
        <v>48</v>
      </c>
      <c r="L1359" s="335" t="s">
        <v>1339</v>
      </c>
      <c r="M1359" s="335" t="s">
        <v>1415</v>
      </c>
      <c r="N1359" s="334">
        <v>157491</v>
      </c>
      <c r="O1359" s="334" t="s">
        <v>1324</v>
      </c>
      <c r="P1359" s="338">
        <v>38856</v>
      </c>
      <c r="Q1359" s="339">
        <v>887.46213799999998</v>
      </c>
      <c r="R1359" s="339">
        <v>1108.3288345622489</v>
      </c>
      <c r="S1359" s="334">
        <v>1</v>
      </c>
      <c r="T1359" s="336">
        <v>0.10986812460434825</v>
      </c>
      <c r="U1359" s="647">
        <v>1.0745140429162825</v>
      </c>
      <c r="V1359" s="336">
        <v>0.1255102650344988</v>
      </c>
      <c r="W1359" s="647">
        <v>1.0801094390671497</v>
      </c>
      <c r="X1359" s="336">
        <v>0.18324429632499939</v>
      </c>
      <c r="Y1359" s="647">
        <v>1.1888622693651629</v>
      </c>
      <c r="Z1359" s="336">
        <v>0.22565332148114381</v>
      </c>
      <c r="AA1359" s="647">
        <v>1.1825037126354829</v>
      </c>
      <c r="AB1359" s="336">
        <v>1.6221899843906057E-3</v>
      </c>
      <c r="AC1359" s="340">
        <v>5.7384349163845405</v>
      </c>
      <c r="AD1359" s="813">
        <v>0</v>
      </c>
      <c r="AE1359" s="337" t="s">
        <v>1786</v>
      </c>
      <c r="AF1359" s="787" t="s">
        <v>1780</v>
      </c>
      <c r="AG1359" s="341" t="s">
        <v>719</v>
      </c>
      <c r="AH1359" s="341" t="s">
        <v>1742</v>
      </c>
      <c r="AI1359" s="341">
        <v>500</v>
      </c>
      <c r="AJ1359" s="341">
        <v>500</v>
      </c>
      <c r="AK1359" s="341">
        <v>500</v>
      </c>
      <c r="AL1359" s="336">
        <v>3.4999999999999996E-3</v>
      </c>
      <c r="AM1359" s="336">
        <v>0</v>
      </c>
      <c r="AN1359" s="647" t="s">
        <v>64</v>
      </c>
      <c r="AO1359" s="334" t="s">
        <v>1324</v>
      </c>
      <c r="AP1359" s="337" t="s">
        <v>1744</v>
      </c>
      <c r="AQ1359" s="343" t="s">
        <v>677</v>
      </c>
      <c r="AR1359" s="336">
        <v>8.7500000000000002E-4</v>
      </c>
      <c r="AS1359" s="336">
        <v>8.7500000000000002E-4</v>
      </c>
      <c r="AT1359" s="336" t="s">
        <v>1418</v>
      </c>
      <c r="AX1359" s="192"/>
      <c r="AY1359" s="178"/>
      <c r="AZ1359" s="178"/>
      <c r="BA1359" s="178"/>
      <c r="BB1359" s="794"/>
      <c r="BC1359" s="178"/>
      <c r="BD1359" s="178"/>
      <c r="BE1359" s="178"/>
      <c r="BF1359" s="178"/>
      <c r="BG1359" s="794"/>
      <c r="BH1359" s="180"/>
      <c r="BI1359" s="193"/>
      <c r="BJ1359" s="193"/>
      <c r="BK1359" s="193"/>
      <c r="BL1359" s="180"/>
      <c r="BM1359" s="180"/>
      <c r="BN1359" s="180"/>
      <c r="BO1359" s="180"/>
      <c r="BP1359" s="180"/>
      <c r="BQ1359" s="180"/>
      <c r="BR1359" s="180"/>
      <c r="BS1359" s="180"/>
      <c r="BT1359" s="181"/>
      <c r="BU1359" s="182"/>
      <c r="BV1359" s="183"/>
      <c r="BW1359" s="179"/>
    </row>
    <row r="1360" spans="2:75" customFormat="1" ht="18.75">
      <c r="B1360" s="330" t="s">
        <v>1201</v>
      </c>
      <c r="C1360" s="331">
        <v>4899128000190</v>
      </c>
      <c r="D1360" s="332" t="s">
        <v>11</v>
      </c>
      <c r="E1360" s="332" t="s">
        <v>620</v>
      </c>
      <c r="F1360" s="332" t="s">
        <v>663</v>
      </c>
      <c r="G1360" s="333" t="s">
        <v>738</v>
      </c>
      <c r="H1360" s="333" t="s">
        <v>34</v>
      </c>
      <c r="I1360" s="333" t="s">
        <v>1418</v>
      </c>
      <c r="J1360" s="333" t="s">
        <v>608</v>
      </c>
      <c r="K1360" s="334" t="s">
        <v>48</v>
      </c>
      <c r="L1360" s="335" t="s">
        <v>1339</v>
      </c>
      <c r="M1360" s="335" t="s">
        <v>34</v>
      </c>
      <c r="N1360" s="334">
        <v>109215</v>
      </c>
      <c r="O1360" s="334" t="s">
        <v>1321</v>
      </c>
      <c r="P1360" s="338">
        <v>37430</v>
      </c>
      <c r="Q1360" s="339">
        <v>4395.7214629999999</v>
      </c>
      <c r="R1360" s="339">
        <v>113125253.50889553</v>
      </c>
      <c r="S1360" s="334">
        <v>1</v>
      </c>
      <c r="T1360" s="336">
        <v>0.11228604678102561</v>
      </c>
      <c r="U1360" s="647">
        <v>1.098161405086836</v>
      </c>
      <c r="V1360" s="336">
        <v>0.1280729638244873</v>
      </c>
      <c r="W1360" s="647">
        <v>1.1021633734747593</v>
      </c>
      <c r="X1360" s="336">
        <v>0.20132325518249283</v>
      </c>
      <c r="Y1360" s="647">
        <v>1.3061559177140245</v>
      </c>
      <c r="Z1360" s="336">
        <v>0.18906173267886639</v>
      </c>
      <c r="AA1360" s="647">
        <v>0.99075076468014012</v>
      </c>
      <c r="AB1360" s="336">
        <v>1.70539862249702E-3</v>
      </c>
      <c r="AC1360" s="340">
        <v>6.9611469604934442</v>
      </c>
      <c r="AD1360" s="813">
        <v>0</v>
      </c>
      <c r="AE1360" s="337" t="s">
        <v>1770</v>
      </c>
      <c r="AF1360" s="787" t="s">
        <v>1771</v>
      </c>
      <c r="AG1360" s="341" t="s">
        <v>719</v>
      </c>
      <c r="AH1360" s="341" t="s">
        <v>1742</v>
      </c>
      <c r="AI1360" s="341">
        <v>1000</v>
      </c>
      <c r="AJ1360" s="341">
        <v>1000</v>
      </c>
      <c r="AK1360" s="341">
        <v>1000</v>
      </c>
      <c r="AL1360" s="336">
        <v>3.0000000000000001E-3</v>
      </c>
      <c r="AM1360" s="336">
        <v>0</v>
      </c>
      <c r="AN1360" s="647" t="s">
        <v>64</v>
      </c>
      <c r="AO1360" s="334" t="s">
        <v>1324</v>
      </c>
      <c r="AP1360" s="337" t="s">
        <v>1744</v>
      </c>
      <c r="AQ1360" s="343" t="s">
        <v>669</v>
      </c>
      <c r="AR1360" s="336">
        <v>1E-3</v>
      </c>
      <c r="AS1360" s="336">
        <v>1E-3</v>
      </c>
      <c r="AT1360" s="336" t="s">
        <v>1418</v>
      </c>
      <c r="AX1360" s="192"/>
      <c r="AY1360" s="178"/>
      <c r="AZ1360" s="178"/>
      <c r="BA1360" s="178"/>
      <c r="BB1360" s="794"/>
      <c r="BC1360" s="178"/>
      <c r="BD1360" s="178"/>
      <c r="BE1360" s="178"/>
      <c r="BF1360" s="178"/>
      <c r="BG1360" s="794"/>
      <c r="BH1360" s="180"/>
      <c r="BI1360" s="193"/>
      <c r="BJ1360" s="193"/>
      <c r="BK1360" s="193"/>
      <c r="BL1360" s="180"/>
      <c r="BM1360" s="180"/>
      <c r="BN1360" s="180"/>
      <c r="BO1360" s="180"/>
      <c r="BP1360" s="180"/>
      <c r="BQ1360" s="180"/>
      <c r="BR1360" s="180"/>
      <c r="BS1360" s="180"/>
      <c r="BT1360" s="181"/>
      <c r="BU1360" s="182"/>
      <c r="BV1360" s="183"/>
      <c r="BW1360" s="179"/>
    </row>
    <row r="1361" spans="2:75" customFormat="1" ht="18.75">
      <c r="B1361" s="330" t="s">
        <v>2641</v>
      </c>
      <c r="C1361" s="331">
        <v>17899612000160</v>
      </c>
      <c r="D1361" s="332" t="s">
        <v>11</v>
      </c>
      <c r="E1361" s="332" t="s">
        <v>620</v>
      </c>
      <c r="F1361" s="332" t="s">
        <v>663</v>
      </c>
      <c r="G1361" s="333" t="s">
        <v>738</v>
      </c>
      <c r="H1361" s="333" t="s">
        <v>34</v>
      </c>
      <c r="I1361" s="333" t="s">
        <v>1304</v>
      </c>
      <c r="J1361" s="333" t="s">
        <v>608</v>
      </c>
      <c r="K1361" s="334" t="s">
        <v>48</v>
      </c>
      <c r="L1361" s="335" t="s">
        <v>1339</v>
      </c>
      <c r="M1361" s="335" t="s">
        <v>34</v>
      </c>
      <c r="N1361" s="334">
        <v>377856</v>
      </c>
      <c r="O1361" s="334" t="s">
        <v>1321</v>
      </c>
      <c r="P1361" s="338">
        <v>41915</v>
      </c>
      <c r="Q1361" s="339">
        <v>257.671606</v>
      </c>
      <c r="R1361" s="339">
        <v>437.48875989959839</v>
      </c>
      <c r="S1361" s="334">
        <v>2</v>
      </c>
      <c r="T1361" s="336">
        <v>0.10555359785365726</v>
      </c>
      <c r="U1361" s="647">
        <v>1.0323178226854335</v>
      </c>
      <c r="V1361" s="336">
        <v>0.12014495600771746</v>
      </c>
      <c r="W1361" s="647">
        <v>1.0339369533206986</v>
      </c>
      <c r="X1361" s="336">
        <v>0.16384094948684114</v>
      </c>
      <c r="Y1361" s="647">
        <v>1.0629761849525858</v>
      </c>
      <c r="Z1361" s="336">
        <v>0.20791700362817389</v>
      </c>
      <c r="AA1361" s="647">
        <v>1.0895590948831024</v>
      </c>
      <c r="AB1361" s="336">
        <v>2.2630490744041313E-3</v>
      </c>
      <c r="AC1361" s="340">
        <v>1.7425705280798418</v>
      </c>
      <c r="AD1361" s="813">
        <v>0</v>
      </c>
      <c r="AE1361" s="337" t="s">
        <v>1784</v>
      </c>
      <c r="AF1361" s="787" t="s">
        <v>1755</v>
      </c>
      <c r="AG1361" s="341" t="s">
        <v>1436</v>
      </c>
      <c r="AH1361" s="341" t="s">
        <v>1742</v>
      </c>
      <c r="AI1361" s="341">
        <v>100</v>
      </c>
      <c r="AJ1361" s="341">
        <v>100</v>
      </c>
      <c r="AK1361" s="341">
        <v>100</v>
      </c>
      <c r="AL1361" s="336">
        <v>8.0000000000000002E-3</v>
      </c>
      <c r="AM1361" s="336">
        <v>0.2</v>
      </c>
      <c r="AN1361" s="647" t="s">
        <v>64</v>
      </c>
      <c r="AO1361" s="334" t="s">
        <v>1324</v>
      </c>
      <c r="AP1361" s="337" t="s">
        <v>1757</v>
      </c>
      <c r="AQ1361" s="343" t="s">
        <v>686</v>
      </c>
      <c r="AR1361" s="336">
        <v>1.6000000000000001E-3</v>
      </c>
      <c r="AS1361" s="336">
        <v>1.6000000000000001E-3</v>
      </c>
      <c r="AT1361" s="336" t="s">
        <v>1418</v>
      </c>
      <c r="AX1361" s="192"/>
      <c r="AY1361" s="178"/>
      <c r="AZ1361" s="178"/>
      <c r="BA1361" s="178"/>
      <c r="BB1361" s="794"/>
      <c r="BC1361" s="178"/>
      <c r="BD1361" s="178"/>
      <c r="BE1361" s="178"/>
      <c r="BF1361" s="178"/>
      <c r="BG1361" s="794"/>
      <c r="BH1361" s="180"/>
      <c r="BI1361" s="193"/>
      <c r="BJ1361" s="193"/>
      <c r="BK1361" s="193"/>
      <c r="BL1361" s="180"/>
      <c r="BM1361" s="180"/>
      <c r="BN1361" s="180"/>
      <c r="BO1361" s="180"/>
      <c r="BP1361" s="180"/>
      <c r="BQ1361" s="180"/>
      <c r="BR1361" s="180"/>
      <c r="BS1361" s="180"/>
      <c r="BT1361" s="181"/>
      <c r="BU1361" s="182"/>
      <c r="BV1361" s="183"/>
      <c r="BW1361" s="179"/>
    </row>
    <row r="1362" spans="2:75" customFormat="1" ht="18.75">
      <c r="B1362" s="330" t="s">
        <v>752</v>
      </c>
      <c r="C1362" s="331">
        <v>9620860000100</v>
      </c>
      <c r="D1362" s="332" t="s">
        <v>11</v>
      </c>
      <c r="E1362" s="332" t="s">
        <v>620</v>
      </c>
      <c r="F1362" s="332" t="s">
        <v>663</v>
      </c>
      <c r="G1362" s="333" t="s">
        <v>738</v>
      </c>
      <c r="H1362" s="333" t="s">
        <v>34</v>
      </c>
      <c r="I1362" s="333" t="s">
        <v>1418</v>
      </c>
      <c r="J1362" s="333" t="s">
        <v>608</v>
      </c>
      <c r="K1362" s="334" t="s">
        <v>48</v>
      </c>
      <c r="L1362" s="335" t="s">
        <v>1339</v>
      </c>
      <c r="M1362" s="335" t="s">
        <v>34</v>
      </c>
      <c r="N1362" s="334">
        <v>212660</v>
      </c>
      <c r="O1362" s="334" t="s">
        <v>1321</v>
      </c>
      <c r="P1362" s="338">
        <v>39634</v>
      </c>
      <c r="Q1362" s="339">
        <v>216.51244399999999</v>
      </c>
      <c r="R1362" s="339">
        <v>6297003.6524879355</v>
      </c>
      <c r="S1362" s="334">
        <v>4</v>
      </c>
      <c r="T1362" s="336">
        <v>9.9324291992899383E-2</v>
      </c>
      <c r="U1362" s="647">
        <v>0.97139499680568675</v>
      </c>
      <c r="V1362" s="336">
        <v>0.11228583599862141</v>
      </c>
      <c r="W1362" s="647">
        <v>0.96630336412978357</v>
      </c>
      <c r="X1362" s="336">
        <v>0.16007016211590019</v>
      </c>
      <c r="Y1362" s="647">
        <v>1.0385118664389037</v>
      </c>
      <c r="Z1362" s="336">
        <v>0.20295100084275108</v>
      </c>
      <c r="AA1362" s="647">
        <v>1.0635354729298518</v>
      </c>
      <c r="AB1362" s="336">
        <v>2.8549558509854776E-3</v>
      </c>
      <c r="AC1362" s="340">
        <v>-1.3715089104055527</v>
      </c>
      <c r="AD1362" s="813">
        <v>0</v>
      </c>
      <c r="AE1362" s="337" t="s">
        <v>1813</v>
      </c>
      <c r="AF1362" s="787" t="s">
        <v>1736</v>
      </c>
      <c r="AG1362" s="341" t="s">
        <v>1437</v>
      </c>
      <c r="AH1362" s="341" t="s">
        <v>1742</v>
      </c>
      <c r="AI1362" s="341">
        <v>1000</v>
      </c>
      <c r="AJ1362" s="341">
        <v>500</v>
      </c>
      <c r="AK1362" s="341">
        <v>500</v>
      </c>
      <c r="AL1362" s="336">
        <v>2.5000000000000001E-2</v>
      </c>
      <c r="AM1362" s="336">
        <v>0.2</v>
      </c>
      <c r="AN1362" s="647" t="s">
        <v>64</v>
      </c>
      <c r="AO1362" s="334" t="s">
        <v>1324</v>
      </c>
      <c r="AP1362" s="337" t="s">
        <v>1757</v>
      </c>
      <c r="AQ1362" s="343" t="s">
        <v>668</v>
      </c>
      <c r="AR1362" s="336">
        <v>4.1999999999999997E-3</v>
      </c>
      <c r="AS1362" s="336">
        <v>4.1999999999999997E-3</v>
      </c>
      <c r="AT1362" s="336" t="s">
        <v>1418</v>
      </c>
      <c r="AX1362" s="192"/>
      <c r="AY1362" s="178"/>
      <c r="AZ1362" s="178"/>
      <c r="BA1362" s="178"/>
      <c r="BB1362" s="794"/>
      <c r="BC1362" s="178"/>
      <c r="BD1362" s="178"/>
      <c r="BE1362" s="178"/>
      <c r="BF1362" s="178"/>
      <c r="BG1362" s="794"/>
      <c r="BH1362" s="180"/>
      <c r="BI1362" s="193"/>
      <c r="BJ1362" s="193"/>
      <c r="BK1362" s="193"/>
      <c r="BL1362" s="180"/>
      <c r="BM1362" s="180"/>
      <c r="BN1362" s="180"/>
      <c r="BO1362" s="180"/>
      <c r="BP1362" s="180"/>
      <c r="BQ1362" s="180"/>
      <c r="BR1362" s="180"/>
      <c r="BS1362" s="180"/>
      <c r="BT1362" s="181"/>
      <c r="BU1362" s="182"/>
      <c r="BV1362" s="183"/>
      <c r="BW1362" s="179"/>
    </row>
    <row r="1363" spans="2:75" customFormat="1" ht="18.75">
      <c r="B1363" s="330" t="s">
        <v>801</v>
      </c>
      <c r="C1363" s="331">
        <v>33361657000133</v>
      </c>
      <c r="D1363" s="332" t="s">
        <v>13</v>
      </c>
      <c r="E1363" s="332" t="s">
        <v>616</v>
      </c>
      <c r="F1363" s="332" t="s">
        <v>618</v>
      </c>
      <c r="G1363" s="333" t="s">
        <v>34</v>
      </c>
      <c r="H1363" s="333" t="s">
        <v>865</v>
      </c>
      <c r="I1363" s="333" t="s">
        <v>34</v>
      </c>
      <c r="J1363" s="333" t="s">
        <v>611</v>
      </c>
      <c r="K1363" s="334" t="s">
        <v>1418</v>
      </c>
      <c r="L1363" s="335" t="s">
        <v>1339</v>
      </c>
      <c r="M1363" s="335" t="s">
        <v>34</v>
      </c>
      <c r="N1363" s="334">
        <v>501891</v>
      </c>
      <c r="O1363" s="334" t="s">
        <v>1321</v>
      </c>
      <c r="P1363" s="338">
        <v>43554</v>
      </c>
      <c r="Q1363" s="339">
        <v>174.40830911</v>
      </c>
      <c r="R1363" s="339">
        <v>318.28356263410359</v>
      </c>
      <c r="S1363" s="334">
        <v>5</v>
      </c>
      <c r="T1363" s="336">
        <v>4.1903462790332302E-2</v>
      </c>
      <c r="U1363" s="647">
        <v>0.40981730940777322</v>
      </c>
      <c r="V1363" s="336">
        <v>5.005799384946652E-2</v>
      </c>
      <c r="W1363" s="647">
        <v>0.43078637147895832</v>
      </c>
      <c r="X1363" s="336">
        <v>0.11593184385103084</v>
      </c>
      <c r="Y1363" s="647">
        <v>0.75214889487188352</v>
      </c>
      <c r="Z1363" s="336">
        <v>0.17647843535328134</v>
      </c>
      <c r="AA1363" s="647">
        <v>0.92480980840689564</v>
      </c>
      <c r="AB1363" s="336">
        <v>6.9961966458116892E-2</v>
      </c>
      <c r="AC1363" s="340">
        <v>-0.94541996010350948</v>
      </c>
      <c r="AD1363" s="813">
        <v>33361873000189</v>
      </c>
      <c r="AE1363" s="337" t="s">
        <v>1994</v>
      </c>
      <c r="AF1363" s="787" t="s">
        <v>1749</v>
      </c>
      <c r="AG1363" s="341" t="s">
        <v>728</v>
      </c>
      <c r="AH1363" s="341" t="s">
        <v>1812</v>
      </c>
      <c r="AI1363" s="341">
        <v>10000</v>
      </c>
      <c r="AJ1363" s="341">
        <v>5000</v>
      </c>
      <c r="AK1363" s="341">
        <v>5000</v>
      </c>
      <c r="AL1363" s="336">
        <v>9.0000000000000011E-3</v>
      </c>
      <c r="AM1363" s="336">
        <v>0</v>
      </c>
      <c r="AN1363" s="647" t="s">
        <v>34</v>
      </c>
      <c r="AO1363" s="334" t="s">
        <v>1324</v>
      </c>
      <c r="AP1363" s="337" t="s">
        <v>1757</v>
      </c>
      <c r="AQ1363" s="343" t="s">
        <v>679</v>
      </c>
      <c r="AR1363" s="336">
        <v>5.3334000000000003E-3</v>
      </c>
      <c r="AS1363" s="336">
        <v>5.3334000000000003E-3</v>
      </c>
      <c r="AT1363" s="336" t="s">
        <v>1418</v>
      </c>
      <c r="AX1363" s="192"/>
      <c r="AY1363" s="178"/>
      <c r="AZ1363" s="178"/>
      <c r="BA1363" s="178"/>
      <c r="BB1363" s="794"/>
      <c r="BC1363" s="178"/>
      <c r="BD1363" s="178"/>
      <c r="BE1363" s="178"/>
      <c r="BF1363" s="178"/>
      <c r="BG1363" s="794"/>
      <c r="BH1363" s="180"/>
      <c r="BI1363" s="193"/>
      <c r="BJ1363" s="193"/>
      <c r="BK1363" s="193"/>
      <c r="BL1363" s="180"/>
      <c r="BM1363" s="180"/>
      <c r="BN1363" s="180"/>
      <c r="BO1363" s="180"/>
      <c r="BP1363" s="180"/>
      <c r="BQ1363" s="180"/>
      <c r="BR1363" s="180"/>
      <c r="BS1363" s="180"/>
      <c r="BT1363" s="181"/>
      <c r="BU1363" s="182"/>
      <c r="BV1363" s="183"/>
      <c r="BW1363" s="179"/>
    </row>
    <row r="1364" spans="2:75" customFormat="1" ht="18.75">
      <c r="B1364" s="330" t="s">
        <v>874</v>
      </c>
      <c r="C1364" s="331">
        <v>31964074000171</v>
      </c>
      <c r="D1364" s="332" t="s">
        <v>14</v>
      </c>
      <c r="E1364" s="332" t="s">
        <v>607</v>
      </c>
      <c r="F1364" s="332" t="s">
        <v>1317</v>
      </c>
      <c r="G1364" s="333" t="s">
        <v>1418</v>
      </c>
      <c r="H1364" s="333" t="s">
        <v>34</v>
      </c>
      <c r="I1364" s="333" t="s">
        <v>34</v>
      </c>
      <c r="J1364" s="333" t="s">
        <v>696</v>
      </c>
      <c r="K1364" s="334" t="s">
        <v>1418</v>
      </c>
      <c r="L1364" s="335" t="s">
        <v>1339</v>
      </c>
      <c r="M1364" s="335" t="s">
        <v>34</v>
      </c>
      <c r="N1364" s="334">
        <v>482315</v>
      </c>
      <c r="O1364" s="334" t="s">
        <v>1321</v>
      </c>
      <c r="P1364" s="338">
        <v>43447</v>
      </c>
      <c r="Q1364" s="339">
        <v>45.577600089999997</v>
      </c>
      <c r="R1364" s="339">
        <v>120.44212063797622</v>
      </c>
      <c r="S1364" s="334">
        <v>5</v>
      </c>
      <c r="T1364" s="336">
        <v>-0.38978510361246321</v>
      </c>
      <c r="U1364" s="647">
        <v>-3.812111739045684</v>
      </c>
      <c r="V1364" s="336">
        <v>-0.40205824244420341</v>
      </c>
      <c r="W1364" s="647">
        <v>-3.4600110405261786</v>
      </c>
      <c r="X1364" s="336">
        <v>-0.15338762210407186</v>
      </c>
      <c r="Y1364" s="647">
        <v>-0.99515652145454858</v>
      </c>
      <c r="Z1364" s="336">
        <v>0.34887781848548638</v>
      </c>
      <c r="AA1364" s="647">
        <v>1.8282439314757859</v>
      </c>
      <c r="AB1364" s="336">
        <v>0.2330742889583356</v>
      </c>
      <c r="AC1364" s="340">
        <v>-2.223581494756421</v>
      </c>
      <c r="AD1364" s="813">
        <v>0</v>
      </c>
      <c r="AE1364" s="337" t="s">
        <v>1758</v>
      </c>
      <c r="AF1364" s="787" t="s">
        <v>1755</v>
      </c>
      <c r="AG1364" s="341" t="s">
        <v>1436</v>
      </c>
      <c r="AH1364" s="341" t="s">
        <v>1812</v>
      </c>
      <c r="AI1364" s="341">
        <v>5000</v>
      </c>
      <c r="AJ1364" s="341">
        <v>5000</v>
      </c>
      <c r="AK1364" s="341">
        <v>5000</v>
      </c>
      <c r="AL1364" s="336">
        <v>0.01</v>
      </c>
      <c r="AM1364" s="336">
        <v>0</v>
      </c>
      <c r="AN1364" s="647" t="s">
        <v>34</v>
      </c>
      <c r="AO1364" s="334" t="s">
        <v>1324</v>
      </c>
      <c r="AP1364" s="337" t="s">
        <v>1757</v>
      </c>
      <c r="AQ1364" s="343" t="s">
        <v>679</v>
      </c>
      <c r="AR1364" s="336">
        <v>4.0000000000000001E-3</v>
      </c>
      <c r="AS1364" s="336">
        <v>4.0000000000000001E-3</v>
      </c>
      <c r="AT1364" s="336" t="s">
        <v>1418</v>
      </c>
      <c r="AX1364" s="192"/>
      <c r="AY1364" s="178"/>
      <c r="AZ1364" s="178"/>
      <c r="BA1364" s="178"/>
      <c r="BB1364" s="794"/>
      <c r="BC1364" s="178"/>
      <c r="BD1364" s="178"/>
      <c r="BE1364" s="178"/>
      <c r="BF1364" s="178"/>
      <c r="BG1364" s="794"/>
      <c r="BH1364" s="180"/>
      <c r="BI1364" s="193"/>
      <c r="BJ1364" s="193"/>
      <c r="BK1364" s="193"/>
      <c r="BL1364" s="180"/>
      <c r="BM1364" s="180"/>
      <c r="BN1364" s="180"/>
      <c r="BO1364" s="180"/>
      <c r="BP1364" s="180"/>
      <c r="BQ1364" s="180"/>
      <c r="BR1364" s="180"/>
      <c r="BS1364" s="180"/>
      <c r="BT1364" s="181"/>
      <c r="BU1364" s="182"/>
      <c r="BV1364" s="183"/>
      <c r="BW1364" s="179"/>
    </row>
    <row r="1365" spans="2:75" customFormat="1" ht="18.75">
      <c r="B1365" s="330" t="s">
        <v>720</v>
      </c>
      <c r="C1365" s="331">
        <v>18860059000115</v>
      </c>
      <c r="D1365" s="332" t="s">
        <v>13</v>
      </c>
      <c r="E1365" s="332" t="s">
        <v>615</v>
      </c>
      <c r="F1365" s="332" t="s">
        <v>619</v>
      </c>
      <c r="G1365" s="333" t="s">
        <v>34</v>
      </c>
      <c r="H1365" s="333" t="s">
        <v>1337</v>
      </c>
      <c r="I1365" s="333" t="s">
        <v>34</v>
      </c>
      <c r="J1365" s="333" t="s">
        <v>608</v>
      </c>
      <c r="K1365" s="334" t="s">
        <v>48</v>
      </c>
      <c r="L1365" s="335" t="s">
        <v>1339</v>
      </c>
      <c r="M1365" s="335" t="s">
        <v>34</v>
      </c>
      <c r="N1365" s="334">
        <v>350273</v>
      </c>
      <c r="O1365" s="334" t="s">
        <v>1321</v>
      </c>
      <c r="P1365" s="338">
        <v>41549</v>
      </c>
      <c r="Q1365" s="339">
        <v>1551.59563</v>
      </c>
      <c r="R1365" s="339">
        <v>659.94534864940249</v>
      </c>
      <c r="S1365" s="334">
        <v>5</v>
      </c>
      <c r="T1365" s="336">
        <v>0.15710253740090319</v>
      </c>
      <c r="U1365" s="647">
        <v>1.5364682270035763</v>
      </c>
      <c r="V1365" s="336">
        <v>0.16706211506026691</v>
      </c>
      <c r="W1365" s="647">
        <v>1.4376940988652824</v>
      </c>
      <c r="X1365" s="336">
        <v>0.24026708701790023</v>
      </c>
      <c r="Y1365" s="647">
        <v>1.5588178189145006</v>
      </c>
      <c r="Z1365" s="336">
        <v>0.26772321202744909</v>
      </c>
      <c r="AA1365" s="647">
        <v>1.4029649114099554</v>
      </c>
      <c r="AB1365" s="336">
        <v>2.088927727283578E-2</v>
      </c>
      <c r="AC1365" s="340">
        <v>2.4347745979389726</v>
      </c>
      <c r="AD1365" s="813">
        <v>18422264000107</v>
      </c>
      <c r="AE1365" s="337" t="s">
        <v>1891</v>
      </c>
      <c r="AF1365" s="787" t="s">
        <v>1736</v>
      </c>
      <c r="AG1365" s="341" t="s">
        <v>1437</v>
      </c>
      <c r="AH1365" s="341" t="s">
        <v>1742</v>
      </c>
      <c r="AI1365" s="341">
        <v>50000</v>
      </c>
      <c r="AJ1365" s="341">
        <v>5000</v>
      </c>
      <c r="AK1365" s="341">
        <v>25000</v>
      </c>
      <c r="AL1365" s="336">
        <v>1.9E-2</v>
      </c>
      <c r="AM1365" s="336">
        <v>0.2</v>
      </c>
      <c r="AN1365" s="647" t="s">
        <v>64</v>
      </c>
      <c r="AO1365" s="334" t="s">
        <v>1324</v>
      </c>
      <c r="AP1365" s="337" t="s">
        <v>1757</v>
      </c>
      <c r="AQ1365" s="343" t="s">
        <v>664</v>
      </c>
      <c r="AR1365" s="336">
        <v>4.7499999999999999E-3</v>
      </c>
      <c r="AS1365" s="336">
        <v>4.7499999999999999E-3</v>
      </c>
      <c r="AT1365" s="336" t="s">
        <v>1418</v>
      </c>
      <c r="AX1365" s="192"/>
      <c r="AY1365" s="178"/>
      <c r="AZ1365" s="178"/>
      <c r="BA1365" s="178"/>
      <c r="BB1365" s="794"/>
      <c r="BC1365" s="178"/>
      <c r="BD1365" s="178"/>
      <c r="BE1365" s="178"/>
      <c r="BF1365" s="178"/>
      <c r="BG1365" s="794"/>
      <c r="BH1365" s="180"/>
      <c r="BI1365" s="193"/>
      <c r="BJ1365" s="193"/>
      <c r="BK1365" s="193"/>
      <c r="BL1365" s="180"/>
      <c r="BM1365" s="180"/>
      <c r="BN1365" s="180"/>
      <c r="BO1365" s="180"/>
      <c r="BP1365" s="180"/>
      <c r="BQ1365" s="180"/>
      <c r="BR1365" s="180"/>
      <c r="BS1365" s="180"/>
      <c r="BT1365" s="181"/>
      <c r="BU1365" s="182"/>
      <c r="BV1365" s="183"/>
      <c r="BW1365" s="179"/>
    </row>
    <row r="1366" spans="2:75" customFormat="1" ht="18.75">
      <c r="B1366" s="330" t="s">
        <v>582</v>
      </c>
      <c r="C1366" s="331">
        <v>41063334000191</v>
      </c>
      <c r="D1366" s="332" t="s">
        <v>14</v>
      </c>
      <c r="E1366" s="332" t="s">
        <v>607</v>
      </c>
      <c r="F1366" s="332" t="s">
        <v>672</v>
      </c>
      <c r="G1366" s="333" t="s">
        <v>1418</v>
      </c>
      <c r="H1366" s="333" t="s">
        <v>34</v>
      </c>
      <c r="I1366" s="333" t="s">
        <v>34</v>
      </c>
      <c r="J1366" s="333" t="s">
        <v>612</v>
      </c>
      <c r="K1366" s="334" t="s">
        <v>49</v>
      </c>
      <c r="L1366" s="335" t="s">
        <v>1339</v>
      </c>
      <c r="M1366" s="335" t="s">
        <v>34</v>
      </c>
      <c r="N1366" s="334">
        <v>596949</v>
      </c>
      <c r="O1366" s="334" t="s">
        <v>1321</v>
      </c>
      <c r="P1366" s="338">
        <v>44366</v>
      </c>
      <c r="Q1366" s="339">
        <v>2.98295691</v>
      </c>
      <c r="R1366" s="339">
        <v>2.1390515435102042</v>
      </c>
      <c r="S1366" s="334">
        <v>5</v>
      </c>
      <c r="T1366" s="336">
        <v>-0.44006113903868327</v>
      </c>
      <c r="U1366" s="647">
        <v>-4.3038130972164224</v>
      </c>
      <c r="V1366" s="336">
        <v>-0.48207759971550102</v>
      </c>
      <c r="W1366" s="647">
        <v>-4.1486372901246344</v>
      </c>
      <c r="X1366" s="336"/>
      <c r="Y1366" s="647"/>
      <c r="Z1366" s="336"/>
      <c r="AA1366" s="647"/>
      <c r="AB1366" s="336">
        <v>0.28311629219388651</v>
      </c>
      <c r="AC1366" s="340">
        <v>-2.1131918211645839</v>
      </c>
      <c r="AD1366" s="813">
        <v>42115133000153</v>
      </c>
      <c r="AE1366" s="337" t="s">
        <v>1758</v>
      </c>
      <c r="AF1366" s="787" t="s">
        <v>1755</v>
      </c>
      <c r="AG1366" s="341" t="s">
        <v>1436</v>
      </c>
      <c r="AH1366" s="341" t="s">
        <v>1737</v>
      </c>
      <c r="AI1366" s="341">
        <v>5000</v>
      </c>
      <c r="AJ1366" s="341">
        <v>5000</v>
      </c>
      <c r="AK1366" s="341">
        <v>5000</v>
      </c>
      <c r="AL1366" s="336">
        <v>0.01</v>
      </c>
      <c r="AM1366" s="336">
        <v>0</v>
      </c>
      <c r="AN1366" s="647" t="s">
        <v>34</v>
      </c>
      <c r="AO1366" s="334" t="s">
        <v>1324</v>
      </c>
      <c r="AP1366" s="337" t="s">
        <v>1739</v>
      </c>
      <c r="AQ1366" s="343" t="s">
        <v>687</v>
      </c>
      <c r="AR1366" s="336">
        <v>8.0000000000000002E-3</v>
      </c>
      <c r="AS1366" s="336">
        <v>8.0000000000000002E-3</v>
      </c>
      <c r="AT1366" s="336" t="s">
        <v>1418</v>
      </c>
      <c r="AX1366" s="192"/>
      <c r="AY1366" s="178"/>
      <c r="AZ1366" s="178"/>
      <c r="BA1366" s="178"/>
      <c r="BB1366" s="794"/>
      <c r="BC1366" s="178"/>
      <c r="BD1366" s="178"/>
      <c r="BE1366" s="178"/>
      <c r="BF1366" s="178"/>
      <c r="BG1366" s="794"/>
      <c r="BH1366" s="180"/>
      <c r="BI1366" s="193"/>
      <c r="BJ1366" s="193"/>
      <c r="BK1366" s="193"/>
      <c r="BL1366" s="180"/>
      <c r="BM1366" s="180"/>
      <c r="BN1366" s="180"/>
      <c r="BO1366" s="180"/>
      <c r="BP1366" s="180"/>
      <c r="BQ1366" s="180"/>
      <c r="BR1366" s="180"/>
      <c r="BS1366" s="180"/>
      <c r="BT1366" s="181"/>
      <c r="BU1366" s="182"/>
      <c r="BV1366" s="183"/>
      <c r="BW1366" s="179"/>
    </row>
    <row r="1367" spans="2:75" customFormat="1" ht="18.75">
      <c r="B1367" s="330" t="s">
        <v>1128</v>
      </c>
      <c r="C1367" s="331">
        <v>32225478000106</v>
      </c>
      <c r="D1367" s="332" t="s">
        <v>11</v>
      </c>
      <c r="E1367" s="332" t="s">
        <v>661</v>
      </c>
      <c r="F1367" s="332" t="s">
        <v>1418</v>
      </c>
      <c r="G1367" s="333" t="s">
        <v>738</v>
      </c>
      <c r="H1367" s="333" t="s">
        <v>34</v>
      </c>
      <c r="I1367" s="333" t="s">
        <v>34</v>
      </c>
      <c r="J1367" s="333" t="s">
        <v>611</v>
      </c>
      <c r="K1367" s="334" t="s">
        <v>49</v>
      </c>
      <c r="L1367" s="335" t="s">
        <v>1339</v>
      </c>
      <c r="M1367" s="335" t="s">
        <v>34</v>
      </c>
      <c r="N1367" s="334">
        <v>488755</v>
      </c>
      <c r="O1367" s="334" t="s">
        <v>1321</v>
      </c>
      <c r="P1367" s="338">
        <v>43525</v>
      </c>
      <c r="Q1367" s="339">
        <v>187.92651978999999</v>
      </c>
      <c r="R1367" s="339">
        <v>234.93247193027997</v>
      </c>
      <c r="S1367" s="334">
        <v>6</v>
      </c>
      <c r="T1367" s="336">
        <v>-0.19145620490926185</v>
      </c>
      <c r="U1367" s="647">
        <v>-1.8724482785093184</v>
      </c>
      <c r="V1367" s="336">
        <v>-0.19519401351672272</v>
      </c>
      <c r="W1367" s="647">
        <v>-1.6797900665006347</v>
      </c>
      <c r="X1367" s="336">
        <v>-0.16088000737807218</v>
      </c>
      <c r="Y1367" s="647">
        <v>-1.0437660243883156</v>
      </c>
      <c r="Z1367" s="336">
        <v>0.21678618189250898</v>
      </c>
      <c r="AA1367" s="647">
        <v>1.136036745452401</v>
      </c>
      <c r="AB1367" s="336">
        <v>0.15195614053939341</v>
      </c>
      <c r="AC1367" s="340">
        <v>-2.049245563874126</v>
      </c>
      <c r="AD1367" s="813">
        <v>32225606000111</v>
      </c>
      <c r="AE1367" s="337" t="s">
        <v>1934</v>
      </c>
      <c r="AF1367" s="787" t="s">
        <v>1736</v>
      </c>
      <c r="AG1367" s="341" t="s">
        <v>1437</v>
      </c>
      <c r="AH1367" s="341" t="s">
        <v>1737</v>
      </c>
      <c r="AI1367" s="341">
        <v>25000</v>
      </c>
      <c r="AJ1367" s="341">
        <v>0</v>
      </c>
      <c r="AK1367" s="341">
        <v>10000</v>
      </c>
      <c r="AL1367" s="336">
        <v>9.300000000000001E-3</v>
      </c>
      <c r="AM1367" s="336">
        <v>0</v>
      </c>
      <c r="AN1367" s="647" t="s">
        <v>34</v>
      </c>
      <c r="AO1367" s="334" t="s">
        <v>1324</v>
      </c>
      <c r="AP1367" s="337" t="s">
        <v>1757</v>
      </c>
      <c r="AQ1367" s="343" t="s">
        <v>679</v>
      </c>
      <c r="AR1367" s="336">
        <v>4.3499200000000002E-3</v>
      </c>
      <c r="AS1367" s="336">
        <v>4.3499200000000002E-3</v>
      </c>
      <c r="AT1367" s="336" t="s">
        <v>1418</v>
      </c>
      <c r="AX1367" s="192"/>
      <c r="AY1367" s="178"/>
      <c r="AZ1367" s="178"/>
      <c r="BA1367" s="178"/>
      <c r="BB1367" s="794"/>
      <c r="BC1367" s="178"/>
      <c r="BD1367" s="178"/>
      <c r="BE1367" s="178"/>
      <c r="BF1367" s="178"/>
      <c r="BG1367" s="794"/>
      <c r="BH1367" s="180"/>
      <c r="BI1367" s="193"/>
      <c r="BJ1367" s="193"/>
      <c r="BK1367" s="193"/>
      <c r="BL1367" s="180"/>
      <c r="BM1367" s="180"/>
      <c r="BN1367" s="180"/>
      <c r="BO1367" s="180"/>
      <c r="BP1367" s="180"/>
      <c r="BQ1367" s="180"/>
      <c r="BR1367" s="180"/>
      <c r="BS1367" s="180"/>
      <c r="BT1367" s="181"/>
      <c r="BU1367" s="182"/>
      <c r="BV1367" s="183"/>
      <c r="BW1367" s="179"/>
    </row>
    <row r="1368" spans="2:75" customFormat="1" ht="18.75">
      <c r="B1368" s="330" t="s">
        <v>1129</v>
      </c>
      <c r="C1368" s="331">
        <v>23729512000199</v>
      </c>
      <c r="D1368" s="332" t="s">
        <v>11</v>
      </c>
      <c r="E1368" s="332" t="s">
        <v>661</v>
      </c>
      <c r="F1368" s="332" t="s">
        <v>1418</v>
      </c>
      <c r="G1368" s="333" t="s">
        <v>738</v>
      </c>
      <c r="H1368" s="333" t="s">
        <v>34</v>
      </c>
      <c r="I1368" s="333" t="s">
        <v>34</v>
      </c>
      <c r="J1368" s="333" t="s">
        <v>611</v>
      </c>
      <c r="K1368" s="334" t="s">
        <v>48</v>
      </c>
      <c r="L1368" s="335" t="s">
        <v>1339</v>
      </c>
      <c r="M1368" s="335" t="s">
        <v>34</v>
      </c>
      <c r="N1368" s="334">
        <v>414069</v>
      </c>
      <c r="O1368" s="334" t="s">
        <v>1321</v>
      </c>
      <c r="P1368" s="338">
        <v>42405</v>
      </c>
      <c r="Q1368" s="339">
        <v>342.52023500000001</v>
      </c>
      <c r="R1368" s="339">
        <v>599.76215481673296</v>
      </c>
      <c r="S1368" s="334">
        <v>6</v>
      </c>
      <c r="T1368" s="336">
        <v>-4.8688708257927149E-2</v>
      </c>
      <c r="U1368" s="647">
        <v>-0.47617724379110909</v>
      </c>
      <c r="V1368" s="336">
        <v>-3.9069919243285622E-2</v>
      </c>
      <c r="W1368" s="647">
        <v>-0.33622579433375183</v>
      </c>
      <c r="X1368" s="336">
        <v>3.7864187012485173E-2</v>
      </c>
      <c r="Y1368" s="647">
        <v>0.24565732304972579</v>
      </c>
      <c r="Z1368" s="336">
        <v>8.2355572011939326E-2</v>
      </c>
      <c r="AA1368" s="647">
        <v>0.43157250698157762</v>
      </c>
      <c r="AB1368" s="336">
        <v>6.0653363816677651E-2</v>
      </c>
      <c r="AC1368" s="340">
        <v>-2.5599792469820715</v>
      </c>
      <c r="AD1368" s="813">
        <v>23720107000100</v>
      </c>
      <c r="AE1368" s="337" t="s">
        <v>1934</v>
      </c>
      <c r="AF1368" s="787" t="s">
        <v>1736</v>
      </c>
      <c r="AG1368" s="341" t="s">
        <v>1437</v>
      </c>
      <c r="AH1368" s="341" t="s">
        <v>1737</v>
      </c>
      <c r="AI1368" s="341">
        <v>25000</v>
      </c>
      <c r="AJ1368" s="341">
        <v>0</v>
      </c>
      <c r="AK1368" s="341">
        <v>10000</v>
      </c>
      <c r="AL1368" s="336">
        <v>9.300000000000001E-3</v>
      </c>
      <c r="AM1368" s="336">
        <v>0</v>
      </c>
      <c r="AN1368" s="647" t="s">
        <v>34</v>
      </c>
      <c r="AO1368" s="334" t="s">
        <v>1324</v>
      </c>
      <c r="AP1368" s="337" t="s">
        <v>1757</v>
      </c>
      <c r="AQ1368" s="343" t="s">
        <v>679</v>
      </c>
      <c r="AR1368" s="336">
        <v>4.3499200000000002E-3</v>
      </c>
      <c r="AS1368" s="336">
        <v>4.3499200000000002E-3</v>
      </c>
      <c r="AT1368" s="336" t="s">
        <v>1418</v>
      </c>
      <c r="AX1368" s="192"/>
      <c r="AY1368" s="178"/>
      <c r="AZ1368" s="178"/>
      <c r="BA1368" s="178"/>
      <c r="BB1368" s="794"/>
      <c r="BC1368" s="178"/>
      <c r="BD1368" s="178"/>
      <c r="BE1368" s="178"/>
      <c r="BF1368" s="178"/>
      <c r="BG1368" s="794"/>
      <c r="BH1368" s="180"/>
      <c r="BI1368" s="193"/>
      <c r="BJ1368" s="193"/>
      <c r="BK1368" s="193"/>
      <c r="BL1368" s="180"/>
      <c r="BM1368" s="180"/>
      <c r="BN1368" s="180"/>
      <c r="BO1368" s="180"/>
      <c r="BP1368" s="180"/>
      <c r="BQ1368" s="180"/>
      <c r="BR1368" s="180"/>
      <c r="BS1368" s="180"/>
      <c r="BT1368" s="181"/>
      <c r="BU1368" s="182"/>
      <c r="BV1368" s="183"/>
      <c r="BW1368" s="179"/>
    </row>
    <row r="1369" spans="2:75" customFormat="1" ht="18.75">
      <c r="B1369" s="330" t="s">
        <v>503</v>
      </c>
      <c r="C1369" s="331">
        <v>41373608000149</v>
      </c>
      <c r="D1369" s="332" t="s">
        <v>14</v>
      </c>
      <c r="E1369" s="332" t="s">
        <v>15</v>
      </c>
      <c r="F1369" s="332" t="s">
        <v>699</v>
      </c>
      <c r="G1369" s="333" t="s">
        <v>1418</v>
      </c>
      <c r="H1369" s="333" t="s">
        <v>34</v>
      </c>
      <c r="I1369" s="333" t="s">
        <v>34</v>
      </c>
      <c r="J1369" s="333" t="s">
        <v>611</v>
      </c>
      <c r="K1369" s="334" t="s">
        <v>49</v>
      </c>
      <c r="L1369" s="335" t="s">
        <v>1339</v>
      </c>
      <c r="M1369" s="335" t="s">
        <v>1415</v>
      </c>
      <c r="N1369" s="334">
        <v>586511</v>
      </c>
      <c r="O1369" s="334" t="s">
        <v>1321</v>
      </c>
      <c r="P1369" s="338">
        <v>44315</v>
      </c>
      <c r="Q1369" s="339">
        <v>25.79219913</v>
      </c>
      <c r="R1369" s="339">
        <v>37.636238734719981</v>
      </c>
      <c r="S1369" s="334">
        <v>6</v>
      </c>
      <c r="T1369" s="336">
        <v>-0.23464615812145917</v>
      </c>
      <c r="U1369" s="647">
        <v>-2.294847508554668</v>
      </c>
      <c r="V1369" s="336">
        <v>-4.5218750827195398E-2</v>
      </c>
      <c r="W1369" s="647">
        <v>-0.38914107605345533</v>
      </c>
      <c r="X1369" s="336"/>
      <c r="Y1369" s="647"/>
      <c r="Z1369" s="336"/>
      <c r="AA1369" s="647"/>
      <c r="AB1369" s="336">
        <v>0.5438099128725622</v>
      </c>
      <c r="AC1369" s="340">
        <v>-0.29683200028772827</v>
      </c>
      <c r="AD1369" s="813">
        <v>0</v>
      </c>
      <c r="AE1369" s="337" t="s">
        <v>2009</v>
      </c>
      <c r="AF1369" s="787" t="s">
        <v>1755</v>
      </c>
      <c r="AG1369" s="341" t="s">
        <v>1436</v>
      </c>
      <c r="AH1369" s="341" t="s">
        <v>1742</v>
      </c>
      <c r="AI1369" s="341">
        <v>1000</v>
      </c>
      <c r="AJ1369" s="341">
        <v>100</v>
      </c>
      <c r="AK1369" s="341">
        <v>100</v>
      </c>
      <c r="AL1369" s="336">
        <v>9.0000000000000011E-3</v>
      </c>
      <c r="AM1369" s="336">
        <v>0.1</v>
      </c>
      <c r="AN1369" s="647" t="s">
        <v>34</v>
      </c>
      <c r="AO1369" s="334" t="s">
        <v>1324</v>
      </c>
      <c r="AP1369" s="337" t="s">
        <v>1757</v>
      </c>
      <c r="AQ1369" s="343" t="s">
        <v>668</v>
      </c>
      <c r="AR1369" s="336">
        <v>2.9997000000000001E-3</v>
      </c>
      <c r="AS1369" s="336">
        <v>2.9997000000000001E-3</v>
      </c>
      <c r="AT1369" s="336" t="s">
        <v>1418</v>
      </c>
      <c r="AX1369" s="192"/>
      <c r="AY1369" s="178"/>
      <c r="AZ1369" s="178"/>
      <c r="BA1369" s="178"/>
      <c r="BB1369" s="794"/>
      <c r="BC1369" s="178"/>
      <c r="BD1369" s="178"/>
      <c r="BE1369" s="178"/>
      <c r="BF1369" s="178"/>
      <c r="BG1369" s="794"/>
      <c r="BH1369" s="180"/>
      <c r="BI1369" s="193"/>
      <c r="BJ1369" s="193"/>
      <c r="BK1369" s="193"/>
      <c r="BL1369" s="180"/>
      <c r="BM1369" s="180"/>
      <c r="BN1369" s="180"/>
      <c r="BO1369" s="180"/>
      <c r="BP1369" s="180"/>
      <c r="BQ1369" s="180"/>
      <c r="BR1369" s="180"/>
      <c r="BS1369" s="180"/>
      <c r="BT1369" s="181"/>
      <c r="BU1369" s="182"/>
      <c r="BV1369" s="183"/>
      <c r="BW1369" s="179"/>
    </row>
    <row r="1370" spans="2:75" customFormat="1" ht="18.75">
      <c r="B1370" s="330" t="s">
        <v>510</v>
      </c>
      <c r="C1370" s="331">
        <v>40503169000189</v>
      </c>
      <c r="D1370" s="332" t="s">
        <v>14</v>
      </c>
      <c r="E1370" s="332" t="s">
        <v>607</v>
      </c>
      <c r="F1370" s="332" t="s">
        <v>699</v>
      </c>
      <c r="G1370" s="333" t="s">
        <v>1418</v>
      </c>
      <c r="H1370" s="333" t="s">
        <v>34</v>
      </c>
      <c r="I1370" s="333" t="s">
        <v>34</v>
      </c>
      <c r="J1370" s="333" t="s">
        <v>611</v>
      </c>
      <c r="K1370" s="334" t="s">
        <v>48</v>
      </c>
      <c r="L1370" s="335" t="s">
        <v>1339</v>
      </c>
      <c r="M1370" s="335" t="s">
        <v>1415</v>
      </c>
      <c r="N1370" s="334">
        <v>572330</v>
      </c>
      <c r="O1370" s="334" t="s">
        <v>1321</v>
      </c>
      <c r="P1370" s="338">
        <v>44227</v>
      </c>
      <c r="Q1370" s="339">
        <v>55.306941010000003</v>
      </c>
      <c r="R1370" s="339">
        <v>78.855697978839927</v>
      </c>
      <c r="S1370" s="334">
        <v>6</v>
      </c>
      <c r="T1370" s="336">
        <v>-0.22946118619189737</v>
      </c>
      <c r="U1370" s="647">
        <v>-2.2441383044929433</v>
      </c>
      <c r="V1370" s="336">
        <v>-0.37488750293886042</v>
      </c>
      <c r="W1370" s="647">
        <v>-3.2261865625196267</v>
      </c>
      <c r="X1370" s="336"/>
      <c r="Y1370" s="647"/>
      <c r="Z1370" s="336"/>
      <c r="AA1370" s="647"/>
      <c r="AB1370" s="336">
        <v>0.49718497710873372</v>
      </c>
      <c r="AC1370" s="340">
        <v>-0.98773888781141184</v>
      </c>
      <c r="AD1370" s="813">
        <v>0</v>
      </c>
      <c r="AE1370" s="337" t="s">
        <v>2009</v>
      </c>
      <c r="AF1370" s="787" t="s">
        <v>1755</v>
      </c>
      <c r="AG1370" s="341" t="s">
        <v>1436</v>
      </c>
      <c r="AH1370" s="341" t="s">
        <v>1742</v>
      </c>
      <c r="AI1370" s="341">
        <v>0</v>
      </c>
      <c r="AJ1370" s="341">
        <v>0</v>
      </c>
      <c r="AK1370" s="341">
        <v>0</v>
      </c>
      <c r="AL1370" s="336">
        <v>2.5000000000000001E-3</v>
      </c>
      <c r="AM1370" s="336">
        <v>0</v>
      </c>
      <c r="AN1370" s="647" t="s">
        <v>34</v>
      </c>
      <c r="AO1370" s="334" t="s">
        <v>1324</v>
      </c>
      <c r="AP1370" s="337" t="s">
        <v>1757</v>
      </c>
      <c r="AQ1370" s="343" t="s">
        <v>668</v>
      </c>
      <c r="AR1370" s="336">
        <v>8.3325000000000001E-4</v>
      </c>
      <c r="AS1370" s="336">
        <v>8.3325000000000001E-4</v>
      </c>
      <c r="AT1370" s="336" t="s">
        <v>1418</v>
      </c>
      <c r="AX1370" s="192"/>
      <c r="AY1370" s="178"/>
      <c r="AZ1370" s="178"/>
      <c r="BA1370" s="178"/>
      <c r="BB1370" s="794"/>
      <c r="BC1370" s="178"/>
      <c r="BD1370" s="178"/>
      <c r="BE1370" s="178"/>
      <c r="BF1370" s="178"/>
      <c r="BG1370" s="794"/>
      <c r="BH1370" s="180"/>
      <c r="BI1370" s="193"/>
      <c r="BJ1370" s="193"/>
      <c r="BK1370" s="193"/>
      <c r="BL1370" s="180"/>
      <c r="BM1370" s="180"/>
      <c r="BN1370" s="180"/>
      <c r="BO1370" s="180"/>
      <c r="BP1370" s="180"/>
      <c r="BQ1370" s="180"/>
      <c r="BR1370" s="180"/>
      <c r="BS1370" s="180"/>
      <c r="BT1370" s="181"/>
      <c r="BU1370" s="182"/>
      <c r="BV1370" s="183"/>
      <c r="BW1370" s="179"/>
    </row>
    <row r="1371" spans="2:75" customFormat="1" ht="18.75">
      <c r="B1371" s="330" t="s">
        <v>211</v>
      </c>
      <c r="C1371" s="331">
        <v>29826089000121</v>
      </c>
      <c r="D1371" s="332" t="s">
        <v>13</v>
      </c>
      <c r="E1371" s="332" t="s">
        <v>616</v>
      </c>
      <c r="F1371" s="332" t="s">
        <v>610</v>
      </c>
      <c r="G1371" s="333" t="s">
        <v>34</v>
      </c>
      <c r="H1371" s="333" t="s">
        <v>1338</v>
      </c>
      <c r="I1371" s="333" t="s">
        <v>34</v>
      </c>
      <c r="J1371" s="333" t="s">
        <v>611</v>
      </c>
      <c r="K1371" s="334" t="s">
        <v>48</v>
      </c>
      <c r="L1371" s="335" t="s">
        <v>1339</v>
      </c>
      <c r="M1371" s="335" t="s">
        <v>1415</v>
      </c>
      <c r="N1371" s="334">
        <v>481645</v>
      </c>
      <c r="O1371" s="334" t="s">
        <v>1321</v>
      </c>
      <c r="P1371" s="338">
        <v>43196</v>
      </c>
      <c r="Q1371" s="339">
        <v>259.39581616999999</v>
      </c>
      <c r="R1371" s="339">
        <v>354.82962305643991</v>
      </c>
      <c r="S1371" s="334">
        <v>13</v>
      </c>
      <c r="T1371" s="336">
        <v>6.7076380349870846E-3</v>
      </c>
      <c r="U1371" s="647">
        <v>6.5600931019329983E-2</v>
      </c>
      <c r="V1371" s="336">
        <v>2.2851371683263011E-2</v>
      </c>
      <c r="W1371" s="647">
        <v>0.19665309641358708</v>
      </c>
      <c r="X1371" s="336">
        <v>6.886358509677204E-2</v>
      </c>
      <c r="Y1371" s="647">
        <v>0.44677689672570875</v>
      </c>
      <c r="Z1371" s="336">
        <v>0.15384462408149102</v>
      </c>
      <c r="AA1371" s="647">
        <v>0.80620058216415491</v>
      </c>
      <c r="AB1371" s="336">
        <v>7.7242156939842349E-2</v>
      </c>
      <c r="AC1371" s="340">
        <v>-1.2085377390030969</v>
      </c>
      <c r="AD1371" s="813">
        <v>26450646000164</v>
      </c>
      <c r="AE1371" s="337" t="s">
        <v>1962</v>
      </c>
      <c r="AF1371" s="787" t="s">
        <v>1736</v>
      </c>
      <c r="AG1371" s="341" t="s">
        <v>1437</v>
      </c>
      <c r="AH1371" s="341" t="s">
        <v>1742</v>
      </c>
      <c r="AI1371" s="341">
        <v>25000</v>
      </c>
      <c r="AJ1371" s="341">
        <v>10000</v>
      </c>
      <c r="AK1371" s="341">
        <v>20000</v>
      </c>
      <c r="AL1371" s="336">
        <v>1.4499999999999999E-2</v>
      </c>
      <c r="AM1371" s="336">
        <v>0.2</v>
      </c>
      <c r="AN1371" s="647" t="s">
        <v>64</v>
      </c>
      <c r="AO1371" s="334" t="s">
        <v>1324</v>
      </c>
      <c r="AP1371" s="337" t="s">
        <v>1757</v>
      </c>
      <c r="AQ1371" s="343" t="s">
        <v>668</v>
      </c>
      <c r="AR1371" s="336">
        <v>2.8999999999999998E-3</v>
      </c>
      <c r="AS1371" s="336">
        <v>2.8999999999999998E-3</v>
      </c>
      <c r="AT1371" s="336" t="s">
        <v>1418</v>
      </c>
      <c r="AX1371" s="192"/>
      <c r="AY1371" s="178"/>
      <c r="AZ1371" s="178"/>
      <c r="BA1371" s="178"/>
      <c r="BB1371" s="794"/>
      <c r="BC1371" s="178"/>
      <c r="BD1371" s="178"/>
      <c r="BE1371" s="178"/>
      <c r="BF1371" s="178"/>
      <c r="BG1371" s="794"/>
      <c r="BH1371" s="180"/>
      <c r="BI1371" s="193"/>
      <c r="BJ1371" s="193"/>
      <c r="BK1371" s="193"/>
      <c r="BL1371" s="180"/>
      <c r="BM1371" s="180"/>
      <c r="BN1371" s="180"/>
      <c r="BO1371" s="180"/>
      <c r="BP1371" s="180"/>
      <c r="BQ1371" s="180"/>
      <c r="BR1371" s="180"/>
      <c r="BS1371" s="180"/>
      <c r="BT1371" s="181"/>
      <c r="BU1371" s="182"/>
      <c r="BV1371" s="183"/>
      <c r="BW1371" s="179"/>
    </row>
    <row r="1372" spans="2:75" customFormat="1" ht="18.75">
      <c r="B1372" s="330" t="s">
        <v>990</v>
      </c>
      <c r="C1372" s="331">
        <v>35939847000110</v>
      </c>
      <c r="D1372" s="332" t="s">
        <v>14</v>
      </c>
      <c r="E1372" s="332" t="s">
        <v>607</v>
      </c>
      <c r="F1372" s="332" t="s">
        <v>1418</v>
      </c>
      <c r="G1372" s="333" t="s">
        <v>1418</v>
      </c>
      <c r="H1372" s="333" t="s">
        <v>34</v>
      </c>
      <c r="I1372" s="333" t="s">
        <v>34</v>
      </c>
      <c r="J1372" s="333" t="s">
        <v>611</v>
      </c>
      <c r="K1372" s="334" t="s">
        <v>49</v>
      </c>
      <c r="L1372" s="335" t="s">
        <v>1339</v>
      </c>
      <c r="M1372" s="335" t="s">
        <v>1415</v>
      </c>
      <c r="N1372" s="334">
        <v>532010</v>
      </c>
      <c r="O1372" s="334" t="s">
        <v>1321</v>
      </c>
      <c r="P1372" s="338">
        <v>43919</v>
      </c>
      <c r="Q1372" s="339">
        <v>77.73321104</v>
      </c>
      <c r="R1372" s="339">
        <v>117.09469877269079</v>
      </c>
      <c r="S1372" s="334">
        <v>14</v>
      </c>
      <c r="T1372" s="336">
        <v>-0.39152301796565192</v>
      </c>
      <c r="U1372" s="647">
        <v>-3.829108601280403</v>
      </c>
      <c r="V1372" s="336">
        <v>-0.41136296780400639</v>
      </c>
      <c r="W1372" s="647">
        <v>-3.5400851419256796</v>
      </c>
      <c r="X1372" s="336">
        <v>-0.23526743714043563</v>
      </c>
      <c r="Y1372" s="647">
        <v>-1.5263808196814557</v>
      </c>
      <c r="Z1372" s="336"/>
      <c r="AA1372" s="647"/>
      <c r="AB1372" s="336">
        <v>0.28706537738662041</v>
      </c>
      <c r="AC1372" s="340">
        <v>-1.8377848488518478</v>
      </c>
      <c r="AD1372" s="813">
        <v>35916505000185</v>
      </c>
      <c r="AE1372" s="337" t="s">
        <v>1735</v>
      </c>
      <c r="AF1372" s="787" t="s">
        <v>1736</v>
      </c>
      <c r="AG1372" s="341" t="s">
        <v>1437</v>
      </c>
      <c r="AH1372" s="341" t="s">
        <v>1742</v>
      </c>
      <c r="AI1372" s="341">
        <v>20000</v>
      </c>
      <c r="AJ1372" s="341">
        <v>5000</v>
      </c>
      <c r="AK1372" s="341">
        <v>0</v>
      </c>
      <c r="AL1372" s="336">
        <v>1.4999999999999999E-2</v>
      </c>
      <c r="AM1372" s="336">
        <v>0.15</v>
      </c>
      <c r="AN1372" s="647" t="s">
        <v>34</v>
      </c>
      <c r="AO1372" s="334" t="s">
        <v>1324</v>
      </c>
      <c r="AP1372" s="337" t="s">
        <v>1739</v>
      </c>
      <c r="AQ1372" s="343" t="s">
        <v>659</v>
      </c>
      <c r="AR1372" s="336">
        <v>2.5000000000000001E-3</v>
      </c>
      <c r="AS1372" s="336">
        <v>2.5000000000000001E-3</v>
      </c>
      <c r="AT1372" s="336" t="s">
        <v>1418</v>
      </c>
      <c r="AX1372" s="192"/>
      <c r="AY1372" s="178"/>
      <c r="AZ1372" s="178"/>
      <c r="BA1372" s="178"/>
      <c r="BB1372" s="794"/>
      <c r="BC1372" s="178"/>
      <c r="BD1372" s="178"/>
      <c r="BE1372" s="178"/>
      <c r="BF1372" s="178"/>
      <c r="BG1372" s="794"/>
      <c r="BH1372" s="180"/>
      <c r="BI1372" s="193"/>
      <c r="BJ1372" s="193"/>
      <c r="BK1372" s="193"/>
      <c r="BL1372" s="180"/>
      <c r="BM1372" s="180"/>
      <c r="BN1372" s="180"/>
      <c r="BO1372" s="180"/>
      <c r="BP1372" s="180"/>
      <c r="BQ1372" s="180"/>
      <c r="BR1372" s="180"/>
      <c r="BS1372" s="180"/>
      <c r="BT1372" s="181"/>
      <c r="BU1372" s="182"/>
      <c r="BV1372" s="183"/>
      <c r="BW1372" s="179"/>
    </row>
    <row r="1373" spans="2:75" customFormat="1" ht="18.75">
      <c r="B1373" s="330" t="s">
        <v>1099</v>
      </c>
      <c r="C1373" s="331">
        <v>31353372000125</v>
      </c>
      <c r="D1373" s="332" t="s">
        <v>13</v>
      </c>
      <c r="E1373" s="332" t="s">
        <v>616</v>
      </c>
      <c r="F1373" s="332" t="s">
        <v>617</v>
      </c>
      <c r="G1373" s="333" t="s">
        <v>34</v>
      </c>
      <c r="H1373" s="333" t="s">
        <v>1337</v>
      </c>
      <c r="I1373" s="333" t="s">
        <v>34</v>
      </c>
      <c r="J1373" s="333" t="s">
        <v>608</v>
      </c>
      <c r="K1373" s="334" t="s">
        <v>48</v>
      </c>
      <c r="L1373" s="335" t="s">
        <v>1339</v>
      </c>
      <c r="M1373" s="335" t="s">
        <v>34</v>
      </c>
      <c r="N1373" s="334">
        <v>479561</v>
      </c>
      <c r="O1373" s="334" t="s">
        <v>1321</v>
      </c>
      <c r="P1373" s="338">
        <v>43427</v>
      </c>
      <c r="Q1373" s="339">
        <v>50.445607359999997</v>
      </c>
      <c r="R1373" s="339">
        <v>61.985612285753966</v>
      </c>
      <c r="S1373" s="334">
        <v>15</v>
      </c>
      <c r="T1373" s="336">
        <v>0.10510245435123533</v>
      </c>
      <c r="U1373" s="647">
        <v>1.0279056236926094</v>
      </c>
      <c r="V1373" s="336">
        <v>0.10414655182869903</v>
      </c>
      <c r="W1373" s="647">
        <v>0.89625875338207672</v>
      </c>
      <c r="X1373" s="336">
        <v>0.14340134275302163</v>
      </c>
      <c r="Y1373" s="647">
        <v>0.93036699746987028</v>
      </c>
      <c r="Z1373" s="336">
        <v>0.19691460444099196</v>
      </c>
      <c r="AA1373" s="647">
        <v>1.0319026074831268</v>
      </c>
      <c r="AB1373" s="336">
        <v>2.3142061867205761E-2</v>
      </c>
      <c r="AC1373" s="340">
        <v>-0.52090784423345637</v>
      </c>
      <c r="AD1373" s="813">
        <v>11403956000150</v>
      </c>
      <c r="AE1373" s="337" t="s">
        <v>1808</v>
      </c>
      <c r="AF1373" s="787" t="s">
        <v>1755</v>
      </c>
      <c r="AG1373" s="341" t="s">
        <v>1436</v>
      </c>
      <c r="AH1373" s="341" t="s">
        <v>1742</v>
      </c>
      <c r="AI1373" s="341">
        <v>5000</v>
      </c>
      <c r="AJ1373" s="341">
        <v>0</v>
      </c>
      <c r="AK1373" s="341">
        <v>0</v>
      </c>
      <c r="AL1373" s="336">
        <v>0</v>
      </c>
      <c r="AM1373" s="336">
        <v>0</v>
      </c>
      <c r="AN1373" s="647" t="s">
        <v>34</v>
      </c>
      <c r="AO1373" s="334" t="s">
        <v>1324</v>
      </c>
      <c r="AP1373" s="337" t="s">
        <v>1757</v>
      </c>
      <c r="AQ1373" s="343" t="s">
        <v>668</v>
      </c>
      <c r="AR1373" s="336">
        <v>5.0000000000000001E-3</v>
      </c>
      <c r="AS1373" s="336">
        <v>5.0000000000000001E-3</v>
      </c>
      <c r="AT1373" s="336" t="s">
        <v>1418</v>
      </c>
      <c r="AX1373" s="192"/>
      <c r="AY1373" s="178"/>
      <c r="AZ1373" s="178"/>
      <c r="BA1373" s="178"/>
      <c r="BB1373" s="794"/>
      <c r="BC1373" s="178"/>
      <c r="BD1373" s="178"/>
      <c r="BE1373" s="178"/>
      <c r="BF1373" s="178"/>
      <c r="BG1373" s="794"/>
      <c r="BH1373" s="180"/>
      <c r="BI1373" s="193"/>
      <c r="BJ1373" s="193"/>
      <c r="BK1373" s="193"/>
      <c r="BL1373" s="180"/>
      <c r="BM1373" s="180"/>
      <c r="BN1373" s="180"/>
      <c r="BO1373" s="180"/>
      <c r="BP1373" s="180"/>
      <c r="BQ1373" s="180"/>
      <c r="BR1373" s="180"/>
      <c r="BS1373" s="180"/>
      <c r="BT1373" s="181"/>
      <c r="BU1373" s="182"/>
      <c r="BV1373" s="183"/>
      <c r="BW1373" s="179"/>
    </row>
    <row r="1374" spans="2:75" customFormat="1" ht="18.75">
      <c r="B1374" s="330" t="s">
        <v>1144</v>
      </c>
      <c r="C1374" s="331">
        <v>22918359000185</v>
      </c>
      <c r="D1374" s="332" t="s">
        <v>13</v>
      </c>
      <c r="E1374" s="332" t="s">
        <v>615</v>
      </c>
      <c r="F1374" s="332" t="s">
        <v>619</v>
      </c>
      <c r="G1374" s="333" t="s">
        <v>34</v>
      </c>
      <c r="H1374" s="333" t="s">
        <v>1337</v>
      </c>
      <c r="I1374" s="333" t="s">
        <v>34</v>
      </c>
      <c r="J1374" s="333" t="s">
        <v>611</v>
      </c>
      <c r="K1374" s="334" t="s">
        <v>48</v>
      </c>
      <c r="L1374" s="335" t="s">
        <v>1339</v>
      </c>
      <c r="M1374" s="335" t="s">
        <v>34</v>
      </c>
      <c r="N1374" s="334">
        <v>413259</v>
      </c>
      <c r="O1374" s="334" t="s">
        <v>1321</v>
      </c>
      <c r="P1374" s="338">
        <v>42424</v>
      </c>
      <c r="Q1374" s="339">
        <v>1275.023058</v>
      </c>
      <c r="R1374" s="339">
        <v>1305.6985563159997</v>
      </c>
      <c r="S1374" s="334">
        <v>15</v>
      </c>
      <c r="T1374" s="336">
        <v>0.15441855210698807</v>
      </c>
      <c r="U1374" s="647">
        <v>1.5102187583821884</v>
      </c>
      <c r="V1374" s="336">
        <v>0.1775430448379649</v>
      </c>
      <c r="W1374" s="647">
        <v>1.5278903165211046</v>
      </c>
      <c r="X1374" s="336">
        <v>0.28516617267806832</v>
      </c>
      <c r="Y1374" s="647">
        <v>1.8501165383884008</v>
      </c>
      <c r="Z1374" s="336">
        <v>0.40140386044309762</v>
      </c>
      <c r="AA1374" s="647">
        <v>2.1034990848997639</v>
      </c>
      <c r="AB1374" s="336">
        <v>4.3527626561710504E-2</v>
      </c>
      <c r="AC1374" s="340">
        <v>1.4092569776102193</v>
      </c>
      <c r="AD1374" s="813">
        <v>22918378000101</v>
      </c>
      <c r="AE1374" s="337" t="s">
        <v>1849</v>
      </c>
      <c r="AF1374" s="787" t="s">
        <v>1778</v>
      </c>
      <c r="AG1374" s="341" t="s">
        <v>59</v>
      </c>
      <c r="AH1374" s="341" t="s">
        <v>1742</v>
      </c>
      <c r="AI1374" s="341">
        <v>1000</v>
      </c>
      <c r="AJ1374" s="341">
        <v>1000</v>
      </c>
      <c r="AK1374" s="341">
        <v>1000</v>
      </c>
      <c r="AL1374" s="336">
        <v>1.8000000000000002E-2</v>
      </c>
      <c r="AM1374" s="336">
        <v>0.2</v>
      </c>
      <c r="AN1374" s="647" t="s">
        <v>64</v>
      </c>
      <c r="AO1374" s="334" t="s">
        <v>1324</v>
      </c>
      <c r="AP1374" s="337" t="s">
        <v>1757</v>
      </c>
      <c r="AQ1374" s="343" t="s">
        <v>664</v>
      </c>
      <c r="AR1374" s="336">
        <v>5.0004000000000003E-3</v>
      </c>
      <c r="AS1374" s="336">
        <v>5.0004000000000003E-3</v>
      </c>
      <c r="AT1374" s="336" t="s">
        <v>1418</v>
      </c>
      <c r="AX1374" s="192"/>
      <c r="AY1374" s="178"/>
      <c r="AZ1374" s="178"/>
      <c r="BA1374" s="178"/>
      <c r="BB1374" s="794"/>
      <c r="BC1374" s="178"/>
      <c r="BD1374" s="178"/>
      <c r="BE1374" s="178"/>
      <c r="BF1374" s="178"/>
      <c r="BG1374" s="794"/>
      <c r="BH1374" s="180"/>
      <c r="BI1374" s="193"/>
      <c r="BJ1374" s="193"/>
      <c r="BK1374" s="193"/>
      <c r="BL1374" s="180"/>
      <c r="BM1374" s="180"/>
      <c r="BN1374" s="180"/>
      <c r="BO1374" s="180"/>
      <c r="BP1374" s="180"/>
      <c r="BQ1374" s="180"/>
      <c r="BR1374" s="180"/>
      <c r="BS1374" s="180"/>
      <c r="BT1374" s="181"/>
      <c r="BU1374" s="182"/>
      <c r="BV1374" s="183"/>
      <c r="BW1374" s="179"/>
    </row>
    <row r="1375" spans="2:75" customFormat="1" ht="18.75">
      <c r="B1375" s="330" t="s">
        <v>372</v>
      </c>
      <c r="C1375" s="331">
        <v>7279819000189</v>
      </c>
      <c r="D1375" s="332" t="s">
        <v>13</v>
      </c>
      <c r="E1375" s="332" t="s">
        <v>616</v>
      </c>
      <c r="F1375" s="332" t="s">
        <v>617</v>
      </c>
      <c r="G1375" s="333" t="s">
        <v>34</v>
      </c>
      <c r="H1375" s="333" t="s">
        <v>1337</v>
      </c>
      <c r="I1375" s="333" t="s">
        <v>34</v>
      </c>
      <c r="J1375" s="333" t="s">
        <v>608</v>
      </c>
      <c r="K1375" s="334" t="s">
        <v>48</v>
      </c>
      <c r="L1375" s="335" t="s">
        <v>1339</v>
      </c>
      <c r="M1375" s="335" t="s">
        <v>34</v>
      </c>
      <c r="N1375" s="334">
        <v>148040</v>
      </c>
      <c r="O1375" s="334" t="s">
        <v>1324</v>
      </c>
      <c r="P1375" s="338">
        <v>38430</v>
      </c>
      <c r="Q1375" s="339">
        <v>128.31871000000001</v>
      </c>
      <c r="R1375" s="339">
        <v>149.50921921912357</v>
      </c>
      <c r="S1375" s="334">
        <v>16</v>
      </c>
      <c r="T1375" s="336">
        <v>0.11155882201778278</v>
      </c>
      <c r="U1375" s="647">
        <v>1.0910491218538703</v>
      </c>
      <c r="V1375" s="336">
        <v>0.11708434285674962</v>
      </c>
      <c r="W1375" s="647">
        <v>1.0075980944808678</v>
      </c>
      <c r="X1375" s="336">
        <v>0.16490428435747884</v>
      </c>
      <c r="Y1375" s="647">
        <v>1.0698749465116324</v>
      </c>
      <c r="Z1375" s="336">
        <v>0.28578116802272935</v>
      </c>
      <c r="AA1375" s="647">
        <v>1.4975950274962877</v>
      </c>
      <c r="AB1375" s="336">
        <v>1.6246249612612E-2</v>
      </c>
      <c r="AC1375" s="340">
        <v>5.4345432991609384E-2</v>
      </c>
      <c r="AD1375" s="813">
        <v>0</v>
      </c>
      <c r="AE1375" s="337" t="s">
        <v>1785</v>
      </c>
      <c r="AF1375" s="787" t="s">
        <v>1736</v>
      </c>
      <c r="AG1375" s="341" t="s">
        <v>1436</v>
      </c>
      <c r="AH1375" s="341" t="s">
        <v>1742</v>
      </c>
      <c r="AI1375" s="341">
        <v>5000</v>
      </c>
      <c r="AJ1375" s="341">
        <v>5000</v>
      </c>
      <c r="AK1375" s="341">
        <v>5000</v>
      </c>
      <c r="AL1375" s="336">
        <v>0.02</v>
      </c>
      <c r="AM1375" s="336">
        <v>0.25</v>
      </c>
      <c r="AN1375" s="647" t="s">
        <v>2152</v>
      </c>
      <c r="AO1375" s="334" t="s">
        <v>1324</v>
      </c>
      <c r="AP1375" s="337" t="s">
        <v>1757</v>
      </c>
      <c r="AQ1375" s="343" t="s">
        <v>664</v>
      </c>
      <c r="AR1375" s="336">
        <v>4.0000000000000001E-3</v>
      </c>
      <c r="AS1375" s="336">
        <v>4.0000000000000001E-3</v>
      </c>
      <c r="AT1375" s="336" t="s">
        <v>1418</v>
      </c>
      <c r="AX1375" s="192"/>
      <c r="AY1375" s="178"/>
      <c r="AZ1375" s="178"/>
      <c r="BA1375" s="178"/>
      <c r="BB1375" s="794"/>
      <c r="BC1375" s="178"/>
      <c r="BD1375" s="178"/>
      <c r="BE1375" s="178"/>
      <c r="BF1375" s="178"/>
      <c r="BG1375" s="794"/>
      <c r="BH1375" s="180"/>
      <c r="BI1375" s="193"/>
      <c r="BJ1375" s="193"/>
      <c r="BK1375" s="193"/>
      <c r="BL1375" s="180"/>
      <c r="BM1375" s="180"/>
      <c r="BN1375" s="180"/>
      <c r="BO1375" s="180"/>
      <c r="BP1375" s="180"/>
      <c r="BQ1375" s="180"/>
      <c r="BR1375" s="180"/>
      <c r="BS1375" s="180"/>
      <c r="BT1375" s="181"/>
      <c r="BU1375" s="182"/>
      <c r="BV1375" s="183"/>
      <c r="BW1375" s="179"/>
    </row>
    <row r="1376" spans="2:75" customFormat="1" ht="18.75">
      <c r="B1376" s="330" t="s">
        <v>1033</v>
      </c>
      <c r="C1376" s="331">
        <v>35372675000146</v>
      </c>
      <c r="D1376" s="332" t="s">
        <v>14</v>
      </c>
      <c r="E1376" s="332" t="s">
        <v>607</v>
      </c>
      <c r="F1376" s="332" t="s">
        <v>1418</v>
      </c>
      <c r="G1376" s="333" t="s">
        <v>1418</v>
      </c>
      <c r="H1376" s="333" t="s">
        <v>34</v>
      </c>
      <c r="I1376" s="333" t="s">
        <v>34</v>
      </c>
      <c r="J1376" s="333" t="s">
        <v>608</v>
      </c>
      <c r="K1376" s="334" t="s">
        <v>48</v>
      </c>
      <c r="L1376" s="335" t="s">
        <v>1339</v>
      </c>
      <c r="M1376" s="335" t="s">
        <v>34</v>
      </c>
      <c r="N1376" s="334">
        <v>523968</v>
      </c>
      <c r="O1376" s="334" t="s">
        <v>1321</v>
      </c>
      <c r="P1376" s="338">
        <v>43821</v>
      </c>
      <c r="Q1376" s="339">
        <v>392.79796235999999</v>
      </c>
      <c r="R1376" s="339">
        <v>394.68763260521894</v>
      </c>
      <c r="S1376" s="334">
        <v>17</v>
      </c>
      <c r="T1376" s="336">
        <v>0.15181625063899706</v>
      </c>
      <c r="U1376" s="647">
        <v>1.4847681603918472</v>
      </c>
      <c r="V1376" s="336">
        <v>0.12558939230955879</v>
      </c>
      <c r="W1376" s="647">
        <v>1.0807903882839844</v>
      </c>
      <c r="X1376" s="336">
        <v>0.29290580630335183</v>
      </c>
      <c r="Y1376" s="647">
        <v>1.9003301525654561</v>
      </c>
      <c r="Z1376" s="336"/>
      <c r="AA1376" s="647"/>
      <c r="AB1376" s="336">
        <v>0.20483735904980982</v>
      </c>
      <c r="AC1376" s="340">
        <v>4.5831282760355661E-2</v>
      </c>
      <c r="AD1376" s="813">
        <v>35372771000194</v>
      </c>
      <c r="AE1376" s="337" t="s">
        <v>1928</v>
      </c>
      <c r="AF1376" s="787" t="s">
        <v>1778</v>
      </c>
      <c r="AG1376" s="341" t="s">
        <v>59</v>
      </c>
      <c r="AH1376" s="341" t="s">
        <v>1742</v>
      </c>
      <c r="AI1376" s="341">
        <v>1</v>
      </c>
      <c r="AJ1376" s="341">
        <v>1</v>
      </c>
      <c r="AK1376" s="341">
        <v>1</v>
      </c>
      <c r="AL1376" s="336">
        <v>0</v>
      </c>
      <c r="AM1376" s="336">
        <v>0</v>
      </c>
      <c r="AN1376" s="647" t="s">
        <v>666</v>
      </c>
      <c r="AO1376" s="334" t="s">
        <v>1324</v>
      </c>
      <c r="AP1376" s="337" t="s">
        <v>1739</v>
      </c>
      <c r="AQ1376" s="343" t="s">
        <v>659</v>
      </c>
      <c r="AR1376" s="336">
        <v>4.6666666666666697E-3</v>
      </c>
      <c r="AS1376" s="336">
        <v>4.6666666666666697E-3</v>
      </c>
      <c r="AT1376" s="336" t="s">
        <v>1418</v>
      </c>
      <c r="AX1376" s="192"/>
      <c r="AY1376" s="178"/>
      <c r="AZ1376" s="178"/>
      <c r="BA1376" s="178"/>
      <c r="BB1376" s="794"/>
      <c r="BC1376" s="178"/>
      <c r="BD1376" s="178"/>
      <c r="BE1376" s="178"/>
      <c r="BF1376" s="178"/>
      <c r="BG1376" s="794"/>
      <c r="BH1376" s="180"/>
      <c r="BI1376" s="193"/>
      <c r="BJ1376" s="193"/>
      <c r="BK1376" s="193"/>
      <c r="BL1376" s="180"/>
      <c r="BM1376" s="180"/>
      <c r="BN1376" s="180"/>
      <c r="BO1376" s="180"/>
      <c r="BP1376" s="180"/>
      <c r="BQ1376" s="180"/>
      <c r="BR1376" s="180"/>
      <c r="BS1376" s="180"/>
      <c r="BT1376" s="181"/>
      <c r="BU1376" s="182"/>
      <c r="BV1376" s="183"/>
      <c r="BW1376" s="179"/>
    </row>
    <row r="1377" spans="2:75" customFormat="1" ht="18.75">
      <c r="B1377" s="330" t="s">
        <v>173</v>
      </c>
      <c r="C1377" s="331">
        <v>31416575000113</v>
      </c>
      <c r="D1377" s="332" t="s">
        <v>13</v>
      </c>
      <c r="E1377" s="332" t="s">
        <v>616</v>
      </c>
      <c r="F1377" s="332" t="s">
        <v>610</v>
      </c>
      <c r="G1377" s="333" t="s">
        <v>34</v>
      </c>
      <c r="H1377" s="333" t="s">
        <v>865</v>
      </c>
      <c r="I1377" s="333" t="s">
        <v>34</v>
      </c>
      <c r="J1377" s="333" t="s">
        <v>1418</v>
      </c>
      <c r="K1377" s="334" t="s">
        <v>48</v>
      </c>
      <c r="L1377" s="335" t="s">
        <v>1339</v>
      </c>
      <c r="M1377" s="335" t="s">
        <v>34</v>
      </c>
      <c r="N1377" s="334">
        <v>483311</v>
      </c>
      <c r="O1377" s="334" t="s">
        <v>1321</v>
      </c>
      <c r="P1377" s="338">
        <v>43448</v>
      </c>
      <c r="Q1377" s="339">
        <v>149.40541675</v>
      </c>
      <c r="R1377" s="339">
        <v>157.74953262195226</v>
      </c>
      <c r="S1377" s="334">
        <v>17</v>
      </c>
      <c r="T1377" s="336">
        <v>9.189310889290625E-2</v>
      </c>
      <c r="U1377" s="647">
        <v>0.89871777012888998</v>
      </c>
      <c r="V1377" s="336">
        <v>0.12688069932524004</v>
      </c>
      <c r="W1377" s="647">
        <v>1.0919030482404237</v>
      </c>
      <c r="X1377" s="336">
        <v>0.25526421057417403</v>
      </c>
      <c r="Y1377" s="647">
        <v>1.6561169692980915</v>
      </c>
      <c r="Z1377" s="336">
        <v>0.32006340214148343</v>
      </c>
      <c r="AA1377" s="647">
        <v>1.6772461350305194</v>
      </c>
      <c r="AB1377" s="336">
        <v>5.709812213431157E-2</v>
      </c>
      <c r="AC1377" s="340">
        <v>0.18703357551859257</v>
      </c>
      <c r="AD1377" s="813">
        <v>31392821000144</v>
      </c>
      <c r="AE1377" s="337" t="s">
        <v>1773</v>
      </c>
      <c r="AF1377" s="787" t="s">
        <v>1736</v>
      </c>
      <c r="AG1377" s="341" t="s">
        <v>1437</v>
      </c>
      <c r="AH1377" s="341" t="s">
        <v>1742</v>
      </c>
      <c r="AI1377" s="341">
        <v>1000</v>
      </c>
      <c r="AJ1377" s="341">
        <v>1</v>
      </c>
      <c r="AK1377" s="341">
        <v>1000</v>
      </c>
      <c r="AL1377" s="336">
        <v>1.4999999999999999E-2</v>
      </c>
      <c r="AM1377" s="336">
        <v>0.2</v>
      </c>
      <c r="AN1377" s="647" t="s">
        <v>64</v>
      </c>
      <c r="AO1377" s="334" t="s">
        <v>1324</v>
      </c>
      <c r="AP1377" s="337" t="s">
        <v>1757</v>
      </c>
      <c r="AQ1377" s="343" t="s">
        <v>668</v>
      </c>
      <c r="AR1377" s="336">
        <v>5.0000000000000001E-3</v>
      </c>
      <c r="AS1377" s="336">
        <v>5.0000000000000001E-3</v>
      </c>
      <c r="AT1377" s="336" t="s">
        <v>1418</v>
      </c>
      <c r="AX1377" s="192"/>
      <c r="AY1377" s="178"/>
      <c r="AZ1377" s="178"/>
      <c r="BA1377" s="178"/>
      <c r="BB1377" s="794"/>
      <c r="BC1377" s="178"/>
      <c r="BD1377" s="178"/>
      <c r="BE1377" s="178"/>
      <c r="BF1377" s="178"/>
      <c r="BG1377" s="794"/>
      <c r="BH1377" s="180"/>
      <c r="BI1377" s="193"/>
      <c r="BJ1377" s="193"/>
      <c r="BK1377" s="193"/>
      <c r="BL1377" s="180"/>
      <c r="BM1377" s="180"/>
      <c r="BN1377" s="180"/>
      <c r="BO1377" s="180"/>
      <c r="BP1377" s="180"/>
      <c r="BQ1377" s="180"/>
      <c r="BR1377" s="180"/>
      <c r="BS1377" s="180"/>
      <c r="BT1377" s="181"/>
      <c r="BU1377" s="182"/>
      <c r="BV1377" s="183"/>
      <c r="BW1377" s="179"/>
    </row>
    <row r="1378" spans="2:75" customFormat="1" ht="18.75">
      <c r="B1378" s="330" t="s">
        <v>433</v>
      </c>
      <c r="C1378" s="331">
        <v>30593403000152</v>
      </c>
      <c r="D1378" s="332" t="s">
        <v>14</v>
      </c>
      <c r="E1378" s="332" t="s">
        <v>607</v>
      </c>
      <c r="F1378" s="332" t="s">
        <v>689</v>
      </c>
      <c r="G1378" s="333" t="s">
        <v>1418</v>
      </c>
      <c r="H1378" s="333" t="s">
        <v>34</v>
      </c>
      <c r="I1378" s="333" t="s">
        <v>34</v>
      </c>
      <c r="J1378" s="333" t="s">
        <v>608</v>
      </c>
      <c r="K1378" s="334" t="s">
        <v>48</v>
      </c>
      <c r="L1378" s="335" t="s">
        <v>1339</v>
      </c>
      <c r="M1378" s="335" t="s">
        <v>34</v>
      </c>
      <c r="N1378" s="334">
        <v>485691</v>
      </c>
      <c r="O1378" s="334" t="s">
        <v>1321</v>
      </c>
      <c r="P1378" s="338">
        <v>43463</v>
      </c>
      <c r="Q1378" s="339">
        <v>299.91797608000002</v>
      </c>
      <c r="R1378" s="339">
        <v>170.92231972231994</v>
      </c>
      <c r="S1378" s="334">
        <v>17</v>
      </c>
      <c r="T1378" s="336">
        <v>0.11201718843386654</v>
      </c>
      <c r="U1378" s="647">
        <v>1.0955319611910928</v>
      </c>
      <c r="V1378" s="336">
        <v>9.2471193127267926E-2</v>
      </c>
      <c r="W1378" s="647">
        <v>0.79578358400494054</v>
      </c>
      <c r="X1378" s="336">
        <v>0.35120953928937881</v>
      </c>
      <c r="Y1378" s="647">
        <v>2.2785962688940771</v>
      </c>
      <c r="Z1378" s="336">
        <v>0.23546675767309622</v>
      </c>
      <c r="AA1378" s="647">
        <v>1.2339296107987627</v>
      </c>
      <c r="AB1378" s="336">
        <v>0.1766392147688377</v>
      </c>
      <c r="AC1378" s="340">
        <v>-0.134342989980167</v>
      </c>
      <c r="AD1378" s="813">
        <v>30630170000110</v>
      </c>
      <c r="AE1378" s="337" t="s">
        <v>1973</v>
      </c>
      <c r="AF1378" s="787" t="s">
        <v>1778</v>
      </c>
      <c r="AG1378" s="341" t="s">
        <v>59</v>
      </c>
      <c r="AH1378" s="341" t="s">
        <v>1742</v>
      </c>
      <c r="AI1378" s="341">
        <v>1000</v>
      </c>
      <c r="AJ1378" s="341">
        <v>1000</v>
      </c>
      <c r="AK1378" s="341">
        <v>1000</v>
      </c>
      <c r="AL1378" s="336">
        <v>2.8999999999999998E-2</v>
      </c>
      <c r="AM1378" s="336">
        <v>0</v>
      </c>
      <c r="AN1378" s="647" t="s">
        <v>666</v>
      </c>
      <c r="AO1378" s="334" t="s">
        <v>1324</v>
      </c>
      <c r="AP1378" s="337" t="s">
        <v>1739</v>
      </c>
      <c r="AQ1378" s="343" t="s">
        <v>659</v>
      </c>
      <c r="AR1378" s="336">
        <v>4.7499999999999999E-3</v>
      </c>
      <c r="AS1378" s="336">
        <v>4.7499999999999999E-3</v>
      </c>
      <c r="AT1378" s="336" t="s">
        <v>1418</v>
      </c>
      <c r="AX1378" s="192"/>
      <c r="AY1378" s="178"/>
      <c r="AZ1378" s="178"/>
      <c r="BA1378" s="178"/>
      <c r="BB1378" s="794"/>
      <c r="BC1378" s="178"/>
      <c r="BD1378" s="178"/>
      <c r="BE1378" s="178"/>
      <c r="BF1378" s="178"/>
      <c r="BG1378" s="794"/>
      <c r="BH1378" s="180"/>
      <c r="BI1378" s="193"/>
      <c r="BJ1378" s="193"/>
      <c r="BK1378" s="193"/>
      <c r="BL1378" s="180"/>
      <c r="BM1378" s="180"/>
      <c r="BN1378" s="180"/>
      <c r="BO1378" s="180"/>
      <c r="BP1378" s="180"/>
      <c r="BQ1378" s="180"/>
      <c r="BR1378" s="180"/>
      <c r="BS1378" s="180"/>
      <c r="BT1378" s="181"/>
      <c r="BU1378" s="182"/>
      <c r="BV1378" s="183"/>
      <c r="BW1378" s="179"/>
    </row>
    <row r="1379" spans="2:75" customFormat="1" ht="18.75">
      <c r="B1379" s="330" t="s">
        <v>66</v>
      </c>
      <c r="C1379" s="331">
        <v>35618055000144</v>
      </c>
      <c r="D1379" s="332" t="s">
        <v>13</v>
      </c>
      <c r="E1379" s="332" t="s">
        <v>616</v>
      </c>
      <c r="F1379" s="332" t="s">
        <v>618</v>
      </c>
      <c r="G1379" s="333" t="s">
        <v>34</v>
      </c>
      <c r="H1379" s="333" t="s">
        <v>1338</v>
      </c>
      <c r="I1379" s="333" t="s">
        <v>34</v>
      </c>
      <c r="J1379" s="333" t="s">
        <v>611</v>
      </c>
      <c r="K1379" s="334" t="s">
        <v>48</v>
      </c>
      <c r="L1379" s="335" t="s">
        <v>1339</v>
      </c>
      <c r="M1379" s="335" t="s">
        <v>34</v>
      </c>
      <c r="N1379" s="334">
        <v>519790</v>
      </c>
      <c r="O1379" s="334" t="s">
        <v>1321</v>
      </c>
      <c r="P1379" s="338">
        <v>43828</v>
      </c>
      <c r="Q1379" s="339">
        <v>478.97643442999998</v>
      </c>
      <c r="R1379" s="339">
        <v>656.07132159652019</v>
      </c>
      <c r="S1379" s="334">
        <v>18</v>
      </c>
      <c r="T1379" s="336">
        <v>8.7143276745741183E-2</v>
      </c>
      <c r="U1379" s="647">
        <v>0.8522642481269127</v>
      </c>
      <c r="V1379" s="336">
        <v>0.11520575424930835</v>
      </c>
      <c r="W1379" s="647">
        <v>0.99143143841920134</v>
      </c>
      <c r="X1379" s="336">
        <v>0.16474495090324126</v>
      </c>
      <c r="Y1379" s="647">
        <v>1.0688412142984631</v>
      </c>
      <c r="Z1379" s="336"/>
      <c r="AA1379" s="647"/>
      <c r="AB1379" s="336">
        <v>7.634811846841473E-2</v>
      </c>
      <c r="AC1379" s="340">
        <v>-1.3041305505989989E-2</v>
      </c>
      <c r="AD1379" s="813">
        <v>35618088000194</v>
      </c>
      <c r="AE1379" s="337" t="s">
        <v>1891</v>
      </c>
      <c r="AF1379" s="787" t="s">
        <v>1736</v>
      </c>
      <c r="AG1379" s="341" t="s">
        <v>1437</v>
      </c>
      <c r="AH1379" s="341" t="s">
        <v>1737</v>
      </c>
      <c r="AI1379" s="341">
        <v>50000</v>
      </c>
      <c r="AJ1379" s="341">
        <v>5000</v>
      </c>
      <c r="AK1379" s="341">
        <v>25000</v>
      </c>
      <c r="AL1379" s="336">
        <v>2.5000000000000001E-2</v>
      </c>
      <c r="AM1379" s="336">
        <v>0.2</v>
      </c>
      <c r="AN1379" s="647" t="s">
        <v>64</v>
      </c>
      <c r="AO1379" s="334" t="s">
        <v>1324</v>
      </c>
      <c r="AP1379" s="337" t="s">
        <v>1757</v>
      </c>
      <c r="AQ1379" s="343" t="s">
        <v>671</v>
      </c>
      <c r="AR1379" s="336">
        <v>3.8E-3</v>
      </c>
      <c r="AS1379" s="336">
        <v>3.8E-3</v>
      </c>
      <c r="AT1379" s="336" t="s">
        <v>1418</v>
      </c>
      <c r="AX1379" s="192"/>
      <c r="AY1379" s="178"/>
      <c r="AZ1379" s="178"/>
      <c r="BA1379" s="178"/>
      <c r="BB1379" s="794"/>
      <c r="BC1379" s="178"/>
      <c r="BD1379" s="178"/>
      <c r="BE1379" s="178"/>
      <c r="BF1379" s="178"/>
      <c r="BG1379" s="794"/>
      <c r="BH1379" s="180"/>
      <c r="BI1379" s="193"/>
      <c r="BJ1379" s="193"/>
      <c r="BK1379" s="193"/>
      <c r="BL1379" s="180"/>
      <c r="BM1379" s="180"/>
      <c r="BN1379" s="180"/>
      <c r="BO1379" s="180"/>
      <c r="BP1379" s="180"/>
      <c r="BQ1379" s="180"/>
      <c r="BR1379" s="180"/>
      <c r="BS1379" s="180"/>
      <c r="BT1379" s="181"/>
      <c r="BU1379" s="182"/>
      <c r="BV1379" s="183"/>
      <c r="BW1379" s="179"/>
    </row>
    <row r="1380" spans="2:75" customFormat="1" ht="18.75">
      <c r="B1380" s="330" t="s">
        <v>65</v>
      </c>
      <c r="C1380" s="331">
        <v>21983042000160</v>
      </c>
      <c r="D1380" s="332" t="s">
        <v>13</v>
      </c>
      <c r="E1380" s="332" t="s">
        <v>615</v>
      </c>
      <c r="F1380" s="332" t="s">
        <v>619</v>
      </c>
      <c r="G1380" s="333" t="s">
        <v>34</v>
      </c>
      <c r="H1380" s="333" t="s">
        <v>1337</v>
      </c>
      <c r="I1380" s="333" t="s">
        <v>34</v>
      </c>
      <c r="J1380" s="333" t="s">
        <v>611</v>
      </c>
      <c r="K1380" s="334" t="s">
        <v>48</v>
      </c>
      <c r="L1380" s="335" t="s">
        <v>1339</v>
      </c>
      <c r="M1380" s="335" t="s">
        <v>34</v>
      </c>
      <c r="N1380" s="334">
        <v>396729</v>
      </c>
      <c r="O1380" s="334" t="s">
        <v>1321</v>
      </c>
      <c r="P1380" s="338">
        <v>42155</v>
      </c>
      <c r="Q1380" s="339">
        <v>653.33191799999997</v>
      </c>
      <c r="R1380" s="339">
        <v>711.6778738080003</v>
      </c>
      <c r="S1380" s="334">
        <v>18</v>
      </c>
      <c r="T1380" s="336">
        <v>8.9062755743317901E-2</v>
      </c>
      <c r="U1380" s="647">
        <v>0.87103681883753925</v>
      </c>
      <c r="V1380" s="336">
        <v>0.10663167402449902</v>
      </c>
      <c r="W1380" s="647">
        <v>0.91764508333828432</v>
      </c>
      <c r="X1380" s="336">
        <v>0.14154205879750403</v>
      </c>
      <c r="Y1380" s="647">
        <v>0.91830423433300024</v>
      </c>
      <c r="Z1380" s="336">
        <v>0.18442499296085257</v>
      </c>
      <c r="AA1380" s="647">
        <v>0.96645259838200337</v>
      </c>
      <c r="AB1380" s="336">
        <v>2.3764797465477671E-2</v>
      </c>
      <c r="AC1380" s="340">
        <v>-0.40268634211863596</v>
      </c>
      <c r="AD1380" s="813">
        <v>21983079000198</v>
      </c>
      <c r="AE1380" s="337" t="s">
        <v>1891</v>
      </c>
      <c r="AF1380" s="787" t="s">
        <v>1736</v>
      </c>
      <c r="AG1380" s="341" t="s">
        <v>1437</v>
      </c>
      <c r="AH1380" s="341" t="s">
        <v>1742</v>
      </c>
      <c r="AI1380" s="341">
        <v>50000</v>
      </c>
      <c r="AJ1380" s="341">
        <v>5000</v>
      </c>
      <c r="AK1380" s="341">
        <v>25000</v>
      </c>
      <c r="AL1380" s="336">
        <v>1.9E-2</v>
      </c>
      <c r="AM1380" s="336">
        <v>0.2</v>
      </c>
      <c r="AN1380" s="647" t="s">
        <v>64</v>
      </c>
      <c r="AO1380" s="334" t="s">
        <v>1324</v>
      </c>
      <c r="AP1380" s="337" t="s">
        <v>1757</v>
      </c>
      <c r="AQ1380" s="343" t="s">
        <v>671</v>
      </c>
      <c r="AR1380" s="336">
        <v>3.8E-3</v>
      </c>
      <c r="AS1380" s="336">
        <v>3.8E-3</v>
      </c>
      <c r="AT1380" s="336" t="s">
        <v>1418</v>
      </c>
      <c r="AX1380" s="192"/>
      <c r="AY1380" s="178"/>
      <c r="AZ1380" s="178"/>
      <c r="BA1380" s="178"/>
      <c r="BB1380" s="794"/>
      <c r="BC1380" s="178"/>
      <c r="BD1380" s="178"/>
      <c r="BE1380" s="178"/>
      <c r="BF1380" s="178"/>
      <c r="BG1380" s="794"/>
      <c r="BH1380" s="180"/>
      <c r="BI1380" s="193"/>
      <c r="BJ1380" s="193"/>
      <c r="BK1380" s="193"/>
      <c r="BL1380" s="180"/>
      <c r="BM1380" s="180"/>
      <c r="BN1380" s="180"/>
      <c r="BO1380" s="180"/>
      <c r="BP1380" s="180"/>
      <c r="BQ1380" s="180"/>
      <c r="BR1380" s="180"/>
      <c r="BS1380" s="180"/>
      <c r="BT1380" s="181"/>
      <c r="BU1380" s="182"/>
      <c r="BV1380" s="183"/>
      <c r="BW1380" s="179"/>
    </row>
    <row r="1381" spans="2:75" customFormat="1" ht="18.75">
      <c r="B1381" s="330" t="s">
        <v>1001</v>
      </c>
      <c r="C1381" s="331">
        <v>29993579000112</v>
      </c>
      <c r="D1381" s="332" t="s">
        <v>13</v>
      </c>
      <c r="E1381" s="332" t="s">
        <v>615</v>
      </c>
      <c r="F1381" s="332" t="s">
        <v>619</v>
      </c>
      <c r="G1381" s="333" t="s">
        <v>34</v>
      </c>
      <c r="H1381" s="333" t="s">
        <v>1337</v>
      </c>
      <c r="I1381" s="333" t="s">
        <v>34</v>
      </c>
      <c r="J1381" s="333" t="s">
        <v>611</v>
      </c>
      <c r="K1381" s="334" t="s">
        <v>48</v>
      </c>
      <c r="L1381" s="335" t="s">
        <v>1339</v>
      </c>
      <c r="M1381" s="335" t="s">
        <v>34</v>
      </c>
      <c r="N1381" s="334">
        <v>487465</v>
      </c>
      <c r="O1381" s="334" t="s">
        <v>1321</v>
      </c>
      <c r="P1381" s="338">
        <v>43483</v>
      </c>
      <c r="Q1381" s="339">
        <v>11.11476169</v>
      </c>
      <c r="R1381" s="339">
        <v>9.7851010820799971</v>
      </c>
      <c r="S1381" s="334">
        <v>22</v>
      </c>
      <c r="T1381" s="336">
        <v>0.14720679873538911</v>
      </c>
      <c r="U1381" s="647">
        <v>1.4396875620071004</v>
      </c>
      <c r="V1381" s="336">
        <v>0.15410406392496334</v>
      </c>
      <c r="W1381" s="647">
        <v>1.3261804044331251</v>
      </c>
      <c r="X1381" s="336">
        <v>0.2170173414562051</v>
      </c>
      <c r="Y1381" s="647">
        <v>1.4079768605601064</v>
      </c>
      <c r="Z1381" s="336">
        <v>0.25115995766819066</v>
      </c>
      <c r="AA1381" s="647">
        <v>1.3161675638478207</v>
      </c>
      <c r="AB1381" s="336">
        <v>2.3727536780570095E-2</v>
      </c>
      <c r="AC1381" s="340">
        <v>1.5974110961631056</v>
      </c>
      <c r="AD1381" s="813">
        <v>35825021000120</v>
      </c>
      <c r="AE1381" s="337" t="s">
        <v>1826</v>
      </c>
      <c r="AF1381" s="787" t="s">
        <v>1778</v>
      </c>
      <c r="AG1381" s="341" t="s">
        <v>59</v>
      </c>
      <c r="AH1381" s="341" t="s">
        <v>1742</v>
      </c>
      <c r="AI1381" s="341">
        <v>500</v>
      </c>
      <c r="AJ1381" s="341">
        <v>1</v>
      </c>
      <c r="AK1381" s="341">
        <v>500</v>
      </c>
      <c r="AL1381" s="336">
        <v>0</v>
      </c>
      <c r="AM1381" s="336">
        <v>0</v>
      </c>
      <c r="AN1381" s="647" t="s">
        <v>64</v>
      </c>
      <c r="AO1381" s="334" t="s">
        <v>1324</v>
      </c>
      <c r="AP1381" s="337" t="s">
        <v>1757</v>
      </c>
      <c r="AQ1381" s="343" t="s">
        <v>686</v>
      </c>
      <c r="AR1381" s="336">
        <v>4.6666666666666697E-3</v>
      </c>
      <c r="AS1381" s="336">
        <v>4.6666666666666697E-3</v>
      </c>
      <c r="AT1381" s="336" t="s">
        <v>1418</v>
      </c>
      <c r="AX1381" s="192"/>
      <c r="AY1381" s="178"/>
      <c r="AZ1381" s="178"/>
      <c r="BA1381" s="178"/>
      <c r="BB1381" s="794"/>
      <c r="BC1381" s="178"/>
      <c r="BD1381" s="178"/>
      <c r="BE1381" s="178"/>
      <c r="BF1381" s="178"/>
      <c r="BG1381" s="794"/>
      <c r="BH1381" s="180"/>
      <c r="BI1381" s="193"/>
      <c r="BJ1381" s="193"/>
      <c r="BK1381" s="193"/>
      <c r="BL1381" s="180"/>
      <c r="BM1381" s="180"/>
      <c r="BN1381" s="180"/>
      <c r="BO1381" s="180"/>
      <c r="BP1381" s="180"/>
      <c r="BQ1381" s="180"/>
      <c r="BR1381" s="180"/>
      <c r="BS1381" s="180"/>
      <c r="BT1381" s="181"/>
      <c r="BU1381" s="182"/>
      <c r="BV1381" s="183"/>
      <c r="BW1381" s="179"/>
    </row>
    <row r="1382" spans="2:75" customFormat="1" ht="18.75">
      <c r="B1382" s="330" t="s">
        <v>1002</v>
      </c>
      <c r="C1382" s="331">
        <v>37567202000120</v>
      </c>
      <c r="D1382" s="332" t="s">
        <v>14</v>
      </c>
      <c r="E1382" s="332" t="s">
        <v>614</v>
      </c>
      <c r="F1382" s="332" t="s">
        <v>1418</v>
      </c>
      <c r="G1382" s="333" t="s">
        <v>1418</v>
      </c>
      <c r="H1382" s="333" t="s">
        <v>1337</v>
      </c>
      <c r="I1382" s="333" t="s">
        <v>34</v>
      </c>
      <c r="J1382" s="333" t="s">
        <v>608</v>
      </c>
      <c r="K1382" s="334" t="s">
        <v>48</v>
      </c>
      <c r="L1382" s="335" t="s">
        <v>1339</v>
      </c>
      <c r="M1382" s="335" t="s">
        <v>34</v>
      </c>
      <c r="N1382" s="334">
        <v>548219</v>
      </c>
      <c r="O1382" s="334" t="s">
        <v>1321</v>
      </c>
      <c r="P1382" s="338">
        <v>44044</v>
      </c>
      <c r="Q1382" s="339">
        <v>36.861239990000001</v>
      </c>
      <c r="R1382" s="339">
        <v>31.496820158760002</v>
      </c>
      <c r="S1382" s="334">
        <v>23</v>
      </c>
      <c r="T1382" s="336">
        <v>0.10381642222494136</v>
      </c>
      <c r="U1382" s="647">
        <v>1.0153281852015033</v>
      </c>
      <c r="V1382" s="336">
        <v>0.11673689984293034</v>
      </c>
      <c r="W1382" s="647">
        <v>1.004608088215954</v>
      </c>
      <c r="X1382" s="336">
        <v>0.22748112966141454</v>
      </c>
      <c r="Y1382" s="647">
        <v>1.4758643923484809</v>
      </c>
      <c r="Z1382" s="336"/>
      <c r="AA1382" s="647"/>
      <c r="AB1382" s="336">
        <v>3.2466549920551875E-2</v>
      </c>
      <c r="AC1382" s="340">
        <v>1.6492865955212696E-2</v>
      </c>
      <c r="AD1382" s="813">
        <v>37347996000116</v>
      </c>
      <c r="AE1382" s="337" t="s">
        <v>1826</v>
      </c>
      <c r="AF1382" s="787" t="s">
        <v>1778</v>
      </c>
      <c r="AG1382" s="341" t="s">
        <v>59</v>
      </c>
      <c r="AH1382" s="341" t="s">
        <v>1737</v>
      </c>
      <c r="AI1382" s="341">
        <v>100</v>
      </c>
      <c r="AJ1382" s="341">
        <v>0</v>
      </c>
      <c r="AK1382" s="341">
        <v>0</v>
      </c>
      <c r="AL1382" s="336">
        <v>0</v>
      </c>
      <c r="AM1382" s="336">
        <v>0</v>
      </c>
      <c r="AN1382" s="647" t="s">
        <v>2147</v>
      </c>
      <c r="AO1382" s="334" t="s">
        <v>1324</v>
      </c>
      <c r="AP1382" s="337" t="s">
        <v>1757</v>
      </c>
      <c r="AQ1382" s="343" t="s">
        <v>668</v>
      </c>
      <c r="AR1382" s="336">
        <v>4.6666666666666697E-3</v>
      </c>
      <c r="AS1382" s="336">
        <v>4.6666666666666697E-3</v>
      </c>
      <c r="AT1382" s="336" t="s">
        <v>1418</v>
      </c>
      <c r="AX1382" s="192"/>
      <c r="AY1382" s="178"/>
      <c r="AZ1382" s="178"/>
      <c r="BA1382" s="178"/>
      <c r="BB1382" s="794"/>
      <c r="BC1382" s="178"/>
      <c r="BD1382" s="178"/>
      <c r="BE1382" s="178"/>
      <c r="BF1382" s="178"/>
      <c r="BG1382" s="794"/>
      <c r="BH1382" s="180"/>
      <c r="BI1382" s="193"/>
      <c r="BJ1382" s="193"/>
      <c r="BK1382" s="193"/>
      <c r="BL1382" s="180"/>
      <c r="BM1382" s="180"/>
      <c r="BN1382" s="180"/>
      <c r="BO1382" s="180"/>
      <c r="BP1382" s="180"/>
      <c r="BQ1382" s="180"/>
      <c r="BR1382" s="180"/>
      <c r="BS1382" s="180"/>
      <c r="BT1382" s="181"/>
      <c r="BU1382" s="182"/>
      <c r="BV1382" s="183"/>
      <c r="BW1382" s="179"/>
    </row>
    <row r="1383" spans="2:75" customFormat="1" ht="18.75">
      <c r="B1383" s="330" t="s">
        <v>1098</v>
      </c>
      <c r="C1383" s="331">
        <v>30338686000196</v>
      </c>
      <c r="D1383" s="332" t="s">
        <v>11</v>
      </c>
      <c r="E1383" s="332" t="s">
        <v>661</v>
      </c>
      <c r="F1383" s="332" t="s">
        <v>1418</v>
      </c>
      <c r="G1383" s="333" t="s">
        <v>738</v>
      </c>
      <c r="H1383" s="333" t="s">
        <v>34</v>
      </c>
      <c r="I1383" s="333" t="s">
        <v>1304</v>
      </c>
      <c r="J1383" s="333" t="s">
        <v>611</v>
      </c>
      <c r="K1383" s="334" t="s">
        <v>48</v>
      </c>
      <c r="L1383" s="335" t="s">
        <v>1339</v>
      </c>
      <c r="M1383" s="335" t="s">
        <v>34</v>
      </c>
      <c r="N1383" s="334">
        <v>475572</v>
      </c>
      <c r="O1383" s="334" t="s">
        <v>1321</v>
      </c>
      <c r="P1383" s="338">
        <v>43287</v>
      </c>
      <c r="Q1383" s="339">
        <v>21.786228739999999</v>
      </c>
      <c r="R1383" s="339">
        <v>39.464444069206351</v>
      </c>
      <c r="S1383" s="334">
        <v>26</v>
      </c>
      <c r="T1383" s="336">
        <v>-2.9418965038510936E-2</v>
      </c>
      <c r="U1383" s="647">
        <v>-0.287718491380275</v>
      </c>
      <c r="V1383" s="336">
        <v>-2.016565805126358E-2</v>
      </c>
      <c r="W1383" s="647">
        <v>-0.17354052754317201</v>
      </c>
      <c r="X1383" s="336">
        <v>6.9355916532829465E-2</v>
      </c>
      <c r="Y1383" s="647">
        <v>0.44997107127896707</v>
      </c>
      <c r="Z1383" s="336">
        <v>9.0377233850740479E-2</v>
      </c>
      <c r="AA1383" s="647">
        <v>0.47360886985727935</v>
      </c>
      <c r="AB1383" s="336">
        <v>5.3298921280405524E-2</v>
      </c>
      <c r="AC1383" s="340">
        <v>-2.5585337969768474</v>
      </c>
      <c r="AD1383" s="813">
        <v>29853005000149</v>
      </c>
      <c r="AE1383" s="337" t="s">
        <v>1808</v>
      </c>
      <c r="AF1383" s="787" t="s">
        <v>1755</v>
      </c>
      <c r="AG1383" s="341" t="s">
        <v>1436</v>
      </c>
      <c r="AH1383" s="341" t="s">
        <v>1737</v>
      </c>
      <c r="AI1383" s="341">
        <v>5000</v>
      </c>
      <c r="AJ1383" s="341">
        <v>1000</v>
      </c>
      <c r="AK1383" s="341">
        <v>1000</v>
      </c>
      <c r="AL1383" s="336">
        <v>0</v>
      </c>
      <c r="AM1383" s="336">
        <v>0</v>
      </c>
      <c r="AN1383" s="647" t="s">
        <v>34</v>
      </c>
      <c r="AO1383" s="334" t="s">
        <v>1324</v>
      </c>
      <c r="AP1383" s="337" t="s">
        <v>1757</v>
      </c>
      <c r="AQ1383" s="343" t="s">
        <v>679</v>
      </c>
      <c r="AR1383" s="336">
        <v>5.6666666666666697E-3</v>
      </c>
      <c r="AS1383" s="336">
        <v>5.6666666666666697E-3</v>
      </c>
      <c r="AT1383" s="336" t="s">
        <v>1418</v>
      </c>
      <c r="AX1383" s="192"/>
      <c r="AY1383" s="178"/>
      <c r="AZ1383" s="178"/>
      <c r="BA1383" s="178"/>
      <c r="BB1383" s="794"/>
      <c r="BC1383" s="178"/>
      <c r="BD1383" s="178"/>
      <c r="BE1383" s="178"/>
      <c r="BF1383" s="178"/>
      <c r="BG1383" s="794"/>
      <c r="BH1383" s="180"/>
      <c r="BI1383" s="193"/>
      <c r="BJ1383" s="193"/>
      <c r="BK1383" s="193"/>
      <c r="BL1383" s="180"/>
      <c r="BM1383" s="180"/>
      <c r="BN1383" s="180"/>
      <c r="BO1383" s="180"/>
      <c r="BP1383" s="180"/>
      <c r="BQ1383" s="180"/>
      <c r="BR1383" s="180"/>
      <c r="BS1383" s="180"/>
      <c r="BT1383" s="181"/>
      <c r="BU1383" s="182"/>
      <c r="BV1383" s="183"/>
      <c r="BW1383" s="179"/>
    </row>
    <row r="1384" spans="2:75" customFormat="1" ht="18.75">
      <c r="B1384" s="330" t="s">
        <v>600</v>
      </c>
      <c r="C1384" s="331">
        <v>8940189000104</v>
      </c>
      <c r="D1384" s="332" t="s">
        <v>14</v>
      </c>
      <c r="E1384" s="332" t="s">
        <v>607</v>
      </c>
      <c r="F1384" s="332" t="s">
        <v>1418</v>
      </c>
      <c r="G1384" s="333" t="s">
        <v>1418</v>
      </c>
      <c r="H1384" s="333" t="s">
        <v>34</v>
      </c>
      <c r="I1384" s="333" t="s">
        <v>34</v>
      </c>
      <c r="J1384" s="333" t="s">
        <v>608</v>
      </c>
      <c r="K1384" s="334" t="s">
        <v>48</v>
      </c>
      <c r="L1384" s="335" t="s">
        <v>1339</v>
      </c>
      <c r="M1384" s="335" t="s">
        <v>1415</v>
      </c>
      <c r="N1384" s="334">
        <v>195571</v>
      </c>
      <c r="O1384" s="334" t="s">
        <v>1324</v>
      </c>
      <c r="P1384" s="338">
        <v>39325</v>
      </c>
      <c r="Q1384" s="339">
        <v>53.544587</v>
      </c>
      <c r="R1384" s="339">
        <v>79.205886543999995</v>
      </c>
      <c r="S1384" s="334">
        <v>29</v>
      </c>
      <c r="T1384" s="336">
        <v>-6.4968366548289302E-2</v>
      </c>
      <c r="U1384" s="647">
        <v>-0.63539286260563377</v>
      </c>
      <c r="V1384" s="336">
        <v>-0.16276715108939377</v>
      </c>
      <c r="W1384" s="647">
        <v>-1.4007327306129067</v>
      </c>
      <c r="X1384" s="336">
        <v>-0.21808979715417176</v>
      </c>
      <c r="Y1384" s="647">
        <v>-1.4149347967166397</v>
      </c>
      <c r="Z1384" s="336">
        <v>-0.10433726932178899</v>
      </c>
      <c r="AA1384" s="647">
        <v>-0.54676442398200487</v>
      </c>
      <c r="AB1384" s="336">
        <v>0.25488973228882339</v>
      </c>
      <c r="AC1384" s="340">
        <v>-1.0944677212825049</v>
      </c>
      <c r="AD1384" s="813">
        <v>8927452000125</v>
      </c>
      <c r="AE1384" s="337" t="s">
        <v>1802</v>
      </c>
      <c r="AF1384" s="787" t="s">
        <v>1736</v>
      </c>
      <c r="AG1384" s="341" t="s">
        <v>1436</v>
      </c>
      <c r="AH1384" s="341" t="s">
        <v>1737</v>
      </c>
      <c r="AI1384" s="341">
        <v>100000</v>
      </c>
      <c r="AJ1384" s="341">
        <v>10000</v>
      </c>
      <c r="AK1384" s="341">
        <v>100000</v>
      </c>
      <c r="AL1384" s="336">
        <v>1.8000000000000002E-2</v>
      </c>
      <c r="AM1384" s="336">
        <v>0.2</v>
      </c>
      <c r="AN1384" s="647" t="s">
        <v>2152</v>
      </c>
      <c r="AO1384" s="334" t="s">
        <v>1324</v>
      </c>
      <c r="AP1384" s="337" t="s">
        <v>1739</v>
      </c>
      <c r="AQ1384" s="343" t="s">
        <v>659</v>
      </c>
      <c r="AR1384" s="336">
        <v>2.16666666666667E-3</v>
      </c>
      <c r="AS1384" s="336">
        <v>2.16666666666667E-3</v>
      </c>
      <c r="AT1384" s="336" t="s">
        <v>1418</v>
      </c>
      <c r="AX1384" s="192"/>
      <c r="AY1384" s="178"/>
      <c r="AZ1384" s="178"/>
      <c r="BA1384" s="178"/>
      <c r="BB1384" s="794"/>
      <c r="BC1384" s="178"/>
      <c r="BD1384" s="178"/>
      <c r="BE1384" s="178"/>
      <c r="BF1384" s="178"/>
      <c r="BG1384" s="794"/>
      <c r="BH1384" s="180"/>
      <c r="BI1384" s="193"/>
      <c r="BJ1384" s="193"/>
      <c r="BK1384" s="193"/>
      <c r="BL1384" s="180"/>
      <c r="BM1384" s="180"/>
      <c r="BN1384" s="180"/>
      <c r="BO1384" s="180"/>
      <c r="BP1384" s="180"/>
      <c r="BQ1384" s="180"/>
      <c r="BR1384" s="180"/>
      <c r="BS1384" s="180"/>
      <c r="BT1384" s="181"/>
      <c r="BU1384" s="182"/>
      <c r="BV1384" s="183"/>
      <c r="BW1384" s="179"/>
    </row>
    <row r="1385" spans="2:75" customFormat="1" ht="18.75">
      <c r="B1385" s="330" t="s">
        <v>1137</v>
      </c>
      <c r="C1385" s="331">
        <v>35378376000119</v>
      </c>
      <c r="D1385" s="332" t="s">
        <v>11</v>
      </c>
      <c r="E1385" s="332" t="s">
        <v>620</v>
      </c>
      <c r="F1385" s="332" t="s">
        <v>663</v>
      </c>
      <c r="G1385" s="333" t="s">
        <v>738</v>
      </c>
      <c r="H1385" s="333" t="s">
        <v>34</v>
      </c>
      <c r="I1385" s="333" t="s">
        <v>1418</v>
      </c>
      <c r="J1385" s="333" t="s">
        <v>608</v>
      </c>
      <c r="K1385" s="334" t="s">
        <v>48</v>
      </c>
      <c r="L1385" s="335" t="s">
        <v>1339</v>
      </c>
      <c r="M1385" s="335" t="s">
        <v>34</v>
      </c>
      <c r="N1385" s="334">
        <v>523666</v>
      </c>
      <c r="O1385" s="334" t="s">
        <v>1321</v>
      </c>
      <c r="P1385" s="338">
        <v>43800</v>
      </c>
      <c r="Q1385" s="339">
        <v>245.34497381</v>
      </c>
      <c r="R1385" s="339">
        <v>156.37306510476003</v>
      </c>
      <c r="S1385" s="334">
        <v>30</v>
      </c>
      <c r="T1385" s="336">
        <v>0.11388793745277082</v>
      </c>
      <c r="U1385" s="647">
        <v>1.1138279510318525</v>
      </c>
      <c r="V1385" s="336">
        <v>0.1290570936261406</v>
      </c>
      <c r="W1385" s="647">
        <v>1.1106325444046496</v>
      </c>
      <c r="X1385" s="336">
        <v>0.20920798823674547</v>
      </c>
      <c r="Y1385" s="647">
        <v>1.3573109158242629</v>
      </c>
      <c r="Z1385" s="336"/>
      <c r="AA1385" s="647"/>
      <c r="AB1385" s="336">
        <v>1.6733388128801108E-3</v>
      </c>
      <c r="AC1385" s="340">
        <v>7.6826403237197862</v>
      </c>
      <c r="AD1385" s="813">
        <v>35377796000180</v>
      </c>
      <c r="AE1385" s="337" t="s">
        <v>1782</v>
      </c>
      <c r="AF1385" s="787" t="s">
        <v>1778</v>
      </c>
      <c r="AG1385" s="341" t="s">
        <v>59</v>
      </c>
      <c r="AH1385" s="341" t="s">
        <v>1742</v>
      </c>
      <c r="AI1385" s="341">
        <v>20000</v>
      </c>
      <c r="AJ1385" s="341">
        <v>0</v>
      </c>
      <c r="AK1385" s="341">
        <v>1000</v>
      </c>
      <c r="AL1385" s="336">
        <v>0</v>
      </c>
      <c r="AM1385" s="336">
        <v>0</v>
      </c>
      <c r="AN1385" s="647" t="s">
        <v>64</v>
      </c>
      <c r="AO1385" s="334" t="s">
        <v>1324</v>
      </c>
      <c r="AP1385" s="337" t="s">
        <v>1744</v>
      </c>
      <c r="AQ1385" s="343" t="s">
        <v>675</v>
      </c>
      <c r="AR1385" s="336">
        <v>1.33333333333333E-3</v>
      </c>
      <c r="AS1385" s="336">
        <v>1.33333333333333E-3</v>
      </c>
      <c r="AT1385" s="336" t="s">
        <v>1418</v>
      </c>
      <c r="AX1385" s="192"/>
      <c r="AY1385" s="178"/>
      <c r="AZ1385" s="178"/>
      <c r="BA1385" s="178"/>
      <c r="BB1385" s="794"/>
      <c r="BC1385" s="178"/>
      <c r="BD1385" s="178"/>
      <c r="BE1385" s="178"/>
      <c r="BF1385" s="178"/>
      <c r="BG1385" s="794"/>
      <c r="BH1385" s="180"/>
      <c r="BI1385" s="193"/>
      <c r="BJ1385" s="193"/>
      <c r="BK1385" s="193"/>
      <c r="BL1385" s="180"/>
      <c r="BM1385" s="180"/>
      <c r="BN1385" s="180"/>
      <c r="BO1385" s="180"/>
      <c r="BP1385" s="180"/>
      <c r="BQ1385" s="180"/>
      <c r="BR1385" s="180"/>
      <c r="BS1385" s="180"/>
      <c r="BT1385" s="181"/>
      <c r="BU1385" s="182"/>
      <c r="BV1385" s="183"/>
      <c r="BW1385" s="179"/>
    </row>
    <row r="1386" spans="2:75" customFormat="1" ht="18.75">
      <c r="B1386" s="330" t="s">
        <v>24</v>
      </c>
      <c r="C1386" s="331">
        <v>24592505000150</v>
      </c>
      <c r="D1386" s="332" t="s">
        <v>13</v>
      </c>
      <c r="E1386" s="332" t="s">
        <v>615</v>
      </c>
      <c r="F1386" s="332" t="s">
        <v>619</v>
      </c>
      <c r="G1386" s="333" t="s">
        <v>34</v>
      </c>
      <c r="H1386" s="333" t="s">
        <v>1338</v>
      </c>
      <c r="I1386" s="333" t="s">
        <v>34</v>
      </c>
      <c r="J1386" s="333" t="s">
        <v>611</v>
      </c>
      <c r="K1386" s="334" t="s">
        <v>48</v>
      </c>
      <c r="L1386" s="335" t="s">
        <v>1339</v>
      </c>
      <c r="M1386" s="335" t="s">
        <v>34</v>
      </c>
      <c r="N1386" s="334">
        <v>425257</v>
      </c>
      <c r="O1386" s="334" t="s">
        <v>1321</v>
      </c>
      <c r="P1386" s="338">
        <v>42652</v>
      </c>
      <c r="Q1386" s="339">
        <v>360.84820500000001</v>
      </c>
      <c r="R1386" s="339">
        <v>539.25467754980093</v>
      </c>
      <c r="S1386" s="334">
        <v>30</v>
      </c>
      <c r="T1386" s="336">
        <v>0.14778787585241115</v>
      </c>
      <c r="U1386" s="647">
        <v>1.4453705162261332</v>
      </c>
      <c r="V1386" s="336">
        <v>0.16083898151289655</v>
      </c>
      <c r="W1386" s="647">
        <v>1.3841393933338857</v>
      </c>
      <c r="X1386" s="336">
        <v>0.13757575171800474</v>
      </c>
      <c r="Y1386" s="647">
        <v>0.8925714124656855</v>
      </c>
      <c r="Z1386" s="336">
        <v>0.23490430034645327</v>
      </c>
      <c r="AA1386" s="647">
        <v>1.2309821342334337</v>
      </c>
      <c r="AB1386" s="336">
        <v>6.9709868272364181E-2</v>
      </c>
      <c r="AC1386" s="340">
        <v>0.64033327320932876</v>
      </c>
      <c r="AD1386" s="813">
        <v>20216114000180</v>
      </c>
      <c r="AE1386" s="337" t="s">
        <v>1913</v>
      </c>
      <c r="AF1386" s="787" t="s">
        <v>1736</v>
      </c>
      <c r="AG1386" s="341" t="s">
        <v>1437</v>
      </c>
      <c r="AH1386" s="341" t="s">
        <v>1737</v>
      </c>
      <c r="AI1386" s="341">
        <v>500</v>
      </c>
      <c r="AJ1386" s="341">
        <v>100</v>
      </c>
      <c r="AK1386" s="341">
        <v>500</v>
      </c>
      <c r="AL1386" s="336">
        <v>1.95E-2</v>
      </c>
      <c r="AM1386" s="336">
        <v>0.2</v>
      </c>
      <c r="AN1386" s="647" t="s">
        <v>64</v>
      </c>
      <c r="AO1386" s="334" t="s">
        <v>1324</v>
      </c>
      <c r="AP1386" s="337" t="s">
        <v>1757</v>
      </c>
      <c r="AQ1386" s="343" t="s">
        <v>664</v>
      </c>
      <c r="AR1386" s="336">
        <v>4.875E-3</v>
      </c>
      <c r="AS1386" s="336">
        <v>4.875E-3</v>
      </c>
      <c r="AT1386" s="336" t="s">
        <v>1418</v>
      </c>
      <c r="AX1386" s="192"/>
      <c r="AY1386" s="178"/>
      <c r="AZ1386" s="178"/>
      <c r="BA1386" s="178"/>
      <c r="BB1386" s="794"/>
      <c r="BC1386" s="178"/>
      <c r="BD1386" s="178"/>
      <c r="BE1386" s="178"/>
      <c r="BF1386" s="178"/>
      <c r="BG1386" s="794"/>
      <c r="BH1386" s="180"/>
      <c r="BI1386" s="193"/>
      <c r="BJ1386" s="193"/>
      <c r="BK1386" s="193"/>
      <c r="BL1386" s="180"/>
      <c r="BM1386" s="180"/>
      <c r="BN1386" s="180"/>
      <c r="BO1386" s="180"/>
      <c r="BP1386" s="180"/>
      <c r="BQ1386" s="180"/>
      <c r="BR1386" s="180"/>
      <c r="BS1386" s="180"/>
      <c r="BT1386" s="181"/>
      <c r="BU1386" s="182"/>
      <c r="BV1386" s="183"/>
      <c r="BW1386" s="179"/>
    </row>
    <row r="1387" spans="2:75" customFormat="1" ht="18.75">
      <c r="B1387" s="330" t="s">
        <v>959</v>
      </c>
      <c r="C1387" s="331">
        <v>18391171000154</v>
      </c>
      <c r="D1387" s="332" t="s">
        <v>13</v>
      </c>
      <c r="E1387" s="332" t="s">
        <v>615</v>
      </c>
      <c r="F1387" s="332" t="s">
        <v>619</v>
      </c>
      <c r="G1387" s="333" t="s">
        <v>34</v>
      </c>
      <c r="H1387" s="333" t="s">
        <v>1338</v>
      </c>
      <c r="I1387" s="333" t="s">
        <v>34</v>
      </c>
      <c r="J1387" s="333" t="s">
        <v>611</v>
      </c>
      <c r="K1387" s="334" t="s">
        <v>49</v>
      </c>
      <c r="L1387" s="335" t="s">
        <v>1339</v>
      </c>
      <c r="M1387" s="335" t="s">
        <v>34</v>
      </c>
      <c r="N1387" s="334">
        <v>344095</v>
      </c>
      <c r="O1387" s="334" t="s">
        <v>1324</v>
      </c>
      <c r="P1387" s="338">
        <v>41502</v>
      </c>
      <c r="Q1387" s="339">
        <v>29.390035000000001</v>
      </c>
      <c r="R1387" s="339">
        <v>36.304834311999969</v>
      </c>
      <c r="S1387" s="334">
        <v>30</v>
      </c>
      <c r="T1387" s="336">
        <v>-2.2430063268811584E-2</v>
      </c>
      <c r="U1387" s="647">
        <v>-0.21936679134764153</v>
      </c>
      <c r="V1387" s="336">
        <v>-4.5195632952871434E-2</v>
      </c>
      <c r="W1387" s="647">
        <v>-0.38894212950305473</v>
      </c>
      <c r="X1387" s="336">
        <v>-1.9694401467116318E-3</v>
      </c>
      <c r="Y1387" s="647">
        <v>-1.2777440439651065E-2</v>
      </c>
      <c r="Z1387" s="336">
        <v>0.5664545027000949</v>
      </c>
      <c r="AA1387" s="647">
        <v>2.9684231904289589</v>
      </c>
      <c r="AB1387" s="336">
        <v>0.1897747627403025</v>
      </c>
      <c r="AC1387" s="340">
        <v>-0.85046643720902926</v>
      </c>
      <c r="AD1387" s="813">
        <v>18391155000161</v>
      </c>
      <c r="AE1387" s="337" t="s">
        <v>1811</v>
      </c>
      <c r="AF1387" s="787" t="s">
        <v>1780</v>
      </c>
      <c r="AG1387" s="341" t="s">
        <v>719</v>
      </c>
      <c r="AH1387" s="341" t="s">
        <v>1737</v>
      </c>
      <c r="AI1387" s="341">
        <v>50000</v>
      </c>
      <c r="AJ1387" s="341">
        <v>25000</v>
      </c>
      <c r="AK1387" s="341">
        <v>50000</v>
      </c>
      <c r="AL1387" s="336">
        <v>1.9799999999999998E-2</v>
      </c>
      <c r="AM1387" s="336">
        <v>0.2</v>
      </c>
      <c r="AN1387" s="647" t="s">
        <v>2147</v>
      </c>
      <c r="AO1387" s="334" t="s">
        <v>1324</v>
      </c>
      <c r="AP1387" s="337" t="s">
        <v>1757</v>
      </c>
      <c r="AQ1387" s="343" t="s">
        <v>668</v>
      </c>
      <c r="AR1387" s="336">
        <v>3.9500000000000004E-3</v>
      </c>
      <c r="AS1387" s="336">
        <v>3.9500000000000004E-3</v>
      </c>
      <c r="AT1387" s="336" t="s">
        <v>1418</v>
      </c>
      <c r="AX1387" s="192"/>
      <c r="AY1387" s="178"/>
      <c r="AZ1387" s="178"/>
      <c r="BA1387" s="178"/>
      <c r="BB1387" s="794"/>
      <c r="BC1387" s="178"/>
      <c r="BD1387" s="178"/>
      <c r="BE1387" s="178"/>
      <c r="BF1387" s="178"/>
      <c r="BG1387" s="794"/>
      <c r="BH1387" s="180"/>
      <c r="BI1387" s="193"/>
      <c r="BJ1387" s="193"/>
      <c r="BK1387" s="193"/>
      <c r="BL1387" s="180"/>
      <c r="BM1387" s="180"/>
      <c r="BN1387" s="180"/>
      <c r="BO1387" s="180"/>
      <c r="BP1387" s="180"/>
      <c r="BQ1387" s="180"/>
      <c r="BR1387" s="180"/>
      <c r="BS1387" s="180"/>
      <c r="BT1387" s="181"/>
      <c r="BU1387" s="182"/>
      <c r="BV1387" s="183"/>
      <c r="BW1387" s="179"/>
    </row>
    <row r="1388" spans="2:75" customFormat="1" ht="18.75">
      <c r="B1388" s="330" t="s">
        <v>1221</v>
      </c>
      <c r="C1388" s="331">
        <v>45126795000117</v>
      </c>
      <c r="D1388" s="332" t="s">
        <v>13</v>
      </c>
      <c r="E1388" s="332" t="s">
        <v>615</v>
      </c>
      <c r="F1388" s="332" t="s">
        <v>619</v>
      </c>
      <c r="G1388" s="333" t="s">
        <v>34</v>
      </c>
      <c r="H1388" s="333" t="s">
        <v>1338</v>
      </c>
      <c r="I1388" s="333" t="s">
        <v>34</v>
      </c>
      <c r="J1388" s="333" t="s">
        <v>611</v>
      </c>
      <c r="K1388" s="334" t="s">
        <v>48</v>
      </c>
      <c r="L1388" s="335" t="s">
        <v>1339</v>
      </c>
      <c r="M1388" s="335" t="s">
        <v>34</v>
      </c>
      <c r="N1388" s="334">
        <v>640506</v>
      </c>
      <c r="O1388" s="334" t="s">
        <v>1321</v>
      </c>
      <c r="P1388" s="338">
        <v>44604</v>
      </c>
      <c r="Q1388" s="339">
        <v>152.32592880999999</v>
      </c>
      <c r="R1388" s="339">
        <v>145.63962157668678</v>
      </c>
      <c r="S1388" s="334">
        <v>30</v>
      </c>
      <c r="T1388" s="336"/>
      <c r="U1388" s="647"/>
      <c r="V1388" s="336"/>
      <c r="W1388" s="647"/>
      <c r="X1388" s="336"/>
      <c r="Y1388" s="647"/>
      <c r="Z1388" s="336"/>
      <c r="AA1388" s="647"/>
      <c r="AB1388" s="336">
        <v>3.5715587831439168E-2</v>
      </c>
      <c r="AC1388" s="340"/>
      <c r="AD1388" s="813">
        <v>45127361000131</v>
      </c>
      <c r="AE1388" s="337" t="s">
        <v>2081</v>
      </c>
      <c r="AF1388" s="787" t="s">
        <v>1755</v>
      </c>
      <c r="AG1388" s="341" t="s">
        <v>1436</v>
      </c>
      <c r="AH1388" s="341" t="s">
        <v>1742</v>
      </c>
      <c r="AI1388" s="341">
        <v>1000</v>
      </c>
      <c r="AJ1388" s="341">
        <v>1000</v>
      </c>
      <c r="AK1388" s="341">
        <v>1000</v>
      </c>
      <c r="AL1388" s="336">
        <v>0</v>
      </c>
      <c r="AM1388" s="336">
        <v>0</v>
      </c>
      <c r="AN1388" s="647" t="s">
        <v>2152</v>
      </c>
      <c r="AO1388" s="334" t="s">
        <v>1324</v>
      </c>
      <c r="AP1388" s="337" t="s">
        <v>1757</v>
      </c>
      <c r="AQ1388" s="343" t="s">
        <v>664</v>
      </c>
      <c r="AR1388" s="336">
        <v>5.0666666666666698E-3</v>
      </c>
      <c r="AS1388" s="336">
        <v>5.0666666666666698E-3</v>
      </c>
      <c r="AT1388" s="336" t="s">
        <v>1418</v>
      </c>
      <c r="AX1388" s="192"/>
      <c r="AY1388" s="178"/>
      <c r="AZ1388" s="178"/>
      <c r="BA1388" s="178"/>
      <c r="BB1388" s="794"/>
      <c r="BC1388" s="178"/>
      <c r="BD1388" s="178"/>
      <c r="BE1388" s="178"/>
      <c r="BF1388" s="178"/>
      <c r="BG1388" s="794"/>
      <c r="BH1388" s="180"/>
      <c r="BI1388" s="193"/>
      <c r="BJ1388" s="193"/>
      <c r="BK1388" s="193"/>
      <c r="BL1388" s="180"/>
      <c r="BM1388" s="180"/>
      <c r="BN1388" s="180"/>
      <c r="BO1388" s="180"/>
      <c r="BP1388" s="180"/>
      <c r="BQ1388" s="180"/>
      <c r="BR1388" s="180"/>
      <c r="BS1388" s="180"/>
      <c r="BT1388" s="181"/>
      <c r="BU1388" s="182"/>
      <c r="BV1388" s="183"/>
      <c r="BW1388" s="179"/>
    </row>
    <row r="1389" spans="2:75" customFormat="1" ht="18.75">
      <c r="B1389" s="330" t="s">
        <v>864</v>
      </c>
      <c r="C1389" s="331">
        <v>9814233000100</v>
      </c>
      <c r="D1389" s="332" t="s">
        <v>11</v>
      </c>
      <c r="E1389" s="332" t="s">
        <v>621</v>
      </c>
      <c r="F1389" s="332" t="s">
        <v>672</v>
      </c>
      <c r="G1389" s="333" t="s">
        <v>865</v>
      </c>
      <c r="H1389" s="333" t="s">
        <v>34</v>
      </c>
      <c r="I1389" s="333" t="s">
        <v>1418</v>
      </c>
      <c r="J1389" s="333" t="s">
        <v>608</v>
      </c>
      <c r="K1389" s="334" t="s">
        <v>48</v>
      </c>
      <c r="L1389" s="335" t="s">
        <v>1339</v>
      </c>
      <c r="M1389" s="335" t="s">
        <v>1415</v>
      </c>
      <c r="N1389" s="334">
        <v>215163</v>
      </c>
      <c r="O1389" s="334" t="s">
        <v>1321</v>
      </c>
      <c r="P1389" s="338">
        <v>39654</v>
      </c>
      <c r="Q1389" s="339">
        <v>400.32500800000003</v>
      </c>
      <c r="R1389" s="339">
        <v>373.69973475200021</v>
      </c>
      <c r="S1389" s="334">
        <v>30</v>
      </c>
      <c r="T1389" s="336">
        <v>7.1495714937121368E-2</v>
      </c>
      <c r="U1389" s="647">
        <v>0.69923055467569073</v>
      </c>
      <c r="V1389" s="336">
        <v>9.759439990429164E-2</v>
      </c>
      <c r="W1389" s="647">
        <v>0.83987259932679559</v>
      </c>
      <c r="X1389" s="336">
        <v>0.12403935485426199</v>
      </c>
      <c r="Y1389" s="647">
        <v>0.80474924382413326</v>
      </c>
      <c r="Z1389" s="336">
        <v>0.11084068872036967</v>
      </c>
      <c r="AA1389" s="647">
        <v>0.58084465614153857</v>
      </c>
      <c r="AB1389" s="336">
        <v>4.7593934942422922E-2</v>
      </c>
      <c r="AC1389" s="340">
        <v>-0.39095387900329737</v>
      </c>
      <c r="AD1389" s="813">
        <v>0</v>
      </c>
      <c r="AE1389" s="337" t="s">
        <v>1758</v>
      </c>
      <c r="AF1389" s="787" t="s">
        <v>1755</v>
      </c>
      <c r="AG1389" s="341" t="s">
        <v>1436</v>
      </c>
      <c r="AH1389" s="341" t="s">
        <v>1742</v>
      </c>
      <c r="AI1389" s="341">
        <v>3000</v>
      </c>
      <c r="AJ1389" s="341">
        <v>1000</v>
      </c>
      <c r="AK1389" s="341">
        <v>1000</v>
      </c>
      <c r="AL1389" s="336">
        <v>2E-3</v>
      </c>
      <c r="AM1389" s="336">
        <v>0</v>
      </c>
      <c r="AN1389" s="647" t="s">
        <v>2147</v>
      </c>
      <c r="AO1389" s="334" t="s">
        <v>1324</v>
      </c>
      <c r="AP1389" s="337" t="s">
        <v>1744</v>
      </c>
      <c r="AQ1389" s="343" t="s">
        <v>680</v>
      </c>
      <c r="AR1389" s="336">
        <v>6.9999999999999999E-4</v>
      </c>
      <c r="AS1389" s="336">
        <v>6.9999999999999999E-4</v>
      </c>
      <c r="AT1389" s="336" t="s">
        <v>1418</v>
      </c>
      <c r="AX1389" s="192"/>
      <c r="AY1389" s="178"/>
      <c r="AZ1389" s="178"/>
      <c r="BA1389" s="178"/>
      <c r="BB1389" s="794"/>
      <c r="BC1389" s="178"/>
      <c r="BD1389" s="178"/>
      <c r="BE1389" s="178"/>
      <c r="BF1389" s="178"/>
      <c r="BG1389" s="794"/>
      <c r="BH1389" s="180"/>
      <c r="BI1389" s="193"/>
      <c r="BJ1389" s="193"/>
      <c r="BK1389" s="193"/>
      <c r="BL1389" s="180"/>
      <c r="BM1389" s="180"/>
      <c r="BN1389" s="180"/>
      <c r="BO1389" s="180"/>
      <c r="BP1389" s="180"/>
      <c r="BQ1389" s="180"/>
      <c r="BR1389" s="180"/>
      <c r="BS1389" s="180"/>
      <c r="BT1389" s="181"/>
      <c r="BU1389" s="182"/>
      <c r="BV1389" s="183"/>
      <c r="BW1389" s="179"/>
    </row>
    <row r="1390" spans="2:75" customFormat="1" ht="18.75">
      <c r="B1390" s="330" t="s">
        <v>1380</v>
      </c>
      <c r="C1390" s="331">
        <v>20374752000120</v>
      </c>
      <c r="D1390" s="332" t="s">
        <v>11</v>
      </c>
      <c r="E1390" s="332" t="s">
        <v>621</v>
      </c>
      <c r="F1390" s="332" t="s">
        <v>672</v>
      </c>
      <c r="G1390" s="333" t="s">
        <v>866</v>
      </c>
      <c r="H1390" s="333" t="s">
        <v>34</v>
      </c>
      <c r="I1390" s="333" t="s">
        <v>1418</v>
      </c>
      <c r="J1390" s="333" t="s">
        <v>608</v>
      </c>
      <c r="K1390" s="334" t="s">
        <v>48</v>
      </c>
      <c r="L1390" s="335" t="s">
        <v>1339</v>
      </c>
      <c r="M1390" s="335" t="s">
        <v>1415</v>
      </c>
      <c r="N1390" s="334">
        <v>377546</v>
      </c>
      <c r="O1390" s="334" t="s">
        <v>1321</v>
      </c>
      <c r="P1390" s="338">
        <v>41867</v>
      </c>
      <c r="Q1390" s="339">
        <v>314.92976800000002</v>
      </c>
      <c r="R1390" s="339">
        <v>270.32754145238107</v>
      </c>
      <c r="S1390" s="334">
        <v>30</v>
      </c>
      <c r="T1390" s="336">
        <v>5.0377905895640396E-2</v>
      </c>
      <c r="U1390" s="647">
        <v>0.49269765487048472</v>
      </c>
      <c r="V1390" s="336">
        <v>7.1457693339118222E-2</v>
      </c>
      <c r="W1390" s="647">
        <v>0.61494674597597621</v>
      </c>
      <c r="X1390" s="336">
        <v>7.4156533203820096E-2</v>
      </c>
      <c r="Y1390" s="647">
        <v>0.48111677209632742</v>
      </c>
      <c r="Z1390" s="336">
        <v>8.9438812716395866E-3</v>
      </c>
      <c r="AA1390" s="647">
        <v>4.6869120913731147E-2</v>
      </c>
      <c r="AB1390" s="336">
        <v>7.6292076028218719E-2</v>
      </c>
      <c r="AC1390" s="340">
        <v>-0.58647951893974593</v>
      </c>
      <c r="AD1390" s="813">
        <v>0</v>
      </c>
      <c r="AE1390" s="337" t="s">
        <v>1758</v>
      </c>
      <c r="AF1390" s="787" t="s">
        <v>1755</v>
      </c>
      <c r="AG1390" s="341" t="s">
        <v>1436</v>
      </c>
      <c r="AH1390" s="341" t="s">
        <v>1742</v>
      </c>
      <c r="AI1390" s="341">
        <v>3000</v>
      </c>
      <c r="AJ1390" s="341">
        <v>1000</v>
      </c>
      <c r="AK1390" s="341">
        <v>1000</v>
      </c>
      <c r="AL1390" s="336">
        <v>2E-3</v>
      </c>
      <c r="AM1390" s="336">
        <v>0</v>
      </c>
      <c r="AN1390" s="647" t="s">
        <v>2147</v>
      </c>
      <c r="AO1390" s="334" t="s">
        <v>1324</v>
      </c>
      <c r="AP1390" s="337" t="s">
        <v>1744</v>
      </c>
      <c r="AQ1390" s="343" t="s">
        <v>680</v>
      </c>
      <c r="AR1390" s="336">
        <v>6.9999999999999999E-4</v>
      </c>
      <c r="AS1390" s="336">
        <v>6.9999999999999999E-4</v>
      </c>
      <c r="AT1390" s="336" t="s">
        <v>1418</v>
      </c>
      <c r="AX1390" s="192"/>
      <c r="AY1390" s="178"/>
      <c r="AZ1390" s="178"/>
      <c r="BA1390" s="178"/>
      <c r="BB1390" s="794"/>
      <c r="BC1390" s="178"/>
      <c r="BD1390" s="178"/>
      <c r="BE1390" s="178"/>
      <c r="BF1390" s="178"/>
      <c r="BG1390" s="794"/>
      <c r="BH1390" s="180"/>
      <c r="BI1390" s="193"/>
      <c r="BJ1390" s="193"/>
      <c r="BK1390" s="193"/>
      <c r="BL1390" s="180"/>
      <c r="BM1390" s="180"/>
      <c r="BN1390" s="180"/>
      <c r="BO1390" s="180"/>
      <c r="BP1390" s="180"/>
      <c r="BQ1390" s="180"/>
      <c r="BR1390" s="180"/>
      <c r="BS1390" s="180"/>
      <c r="BT1390" s="181"/>
      <c r="BU1390" s="182"/>
      <c r="BV1390" s="183"/>
      <c r="BW1390" s="179"/>
    </row>
    <row r="1391" spans="2:75" customFormat="1" ht="18.75">
      <c r="B1391" s="330" t="s">
        <v>1222</v>
      </c>
      <c r="C1391" s="331">
        <v>45126753000186</v>
      </c>
      <c r="D1391" s="332" t="s">
        <v>14</v>
      </c>
      <c r="E1391" s="332" t="s">
        <v>614</v>
      </c>
      <c r="F1391" s="332" t="s">
        <v>689</v>
      </c>
      <c r="G1391" s="333" t="s">
        <v>1418</v>
      </c>
      <c r="H1391" s="333" t="s">
        <v>1338</v>
      </c>
      <c r="I1391" s="333" t="s">
        <v>34</v>
      </c>
      <c r="J1391" s="333" t="s">
        <v>608</v>
      </c>
      <c r="K1391" s="334" t="s">
        <v>48</v>
      </c>
      <c r="L1391" s="335" t="s">
        <v>1339</v>
      </c>
      <c r="M1391" s="335" t="s">
        <v>1415</v>
      </c>
      <c r="N1391" s="334">
        <v>640565</v>
      </c>
      <c r="O1391" s="334" t="s">
        <v>1321</v>
      </c>
      <c r="P1391" s="338">
        <v>44602</v>
      </c>
      <c r="Q1391" s="339">
        <v>58.528793020000002</v>
      </c>
      <c r="R1391" s="339">
        <v>53.459590067771082</v>
      </c>
      <c r="S1391" s="334">
        <v>30</v>
      </c>
      <c r="T1391" s="336"/>
      <c r="U1391" s="647"/>
      <c r="V1391" s="336"/>
      <c r="W1391" s="647"/>
      <c r="X1391" s="336"/>
      <c r="Y1391" s="647"/>
      <c r="Z1391" s="336"/>
      <c r="AA1391" s="647"/>
      <c r="AB1391" s="336">
        <v>0.11206221753371222</v>
      </c>
      <c r="AC1391" s="340"/>
      <c r="AD1391" s="813">
        <v>45127329000156</v>
      </c>
      <c r="AE1391" s="337" t="s">
        <v>2081</v>
      </c>
      <c r="AF1391" s="787" t="s">
        <v>1755</v>
      </c>
      <c r="AG1391" s="341" t="s">
        <v>1436</v>
      </c>
      <c r="AH1391" s="341" t="s">
        <v>1742</v>
      </c>
      <c r="AI1391" s="341">
        <v>1000</v>
      </c>
      <c r="AJ1391" s="341">
        <v>1000</v>
      </c>
      <c r="AK1391" s="341">
        <v>1000</v>
      </c>
      <c r="AL1391" s="336">
        <v>0</v>
      </c>
      <c r="AM1391" s="336">
        <v>0</v>
      </c>
      <c r="AN1391" s="647" t="s">
        <v>2152</v>
      </c>
      <c r="AO1391" s="334" t="s">
        <v>1324</v>
      </c>
      <c r="AP1391" s="337" t="s">
        <v>1757</v>
      </c>
      <c r="AQ1391" s="343" t="s">
        <v>668</v>
      </c>
      <c r="AR1391" s="336">
        <v>0</v>
      </c>
      <c r="AS1391" s="336">
        <v>0</v>
      </c>
      <c r="AT1391" s="336" t="s">
        <v>1418</v>
      </c>
      <c r="AX1391" s="192"/>
      <c r="AY1391" s="178"/>
      <c r="AZ1391" s="178"/>
      <c r="BA1391" s="178"/>
      <c r="BB1391" s="794"/>
      <c r="BC1391" s="178"/>
      <c r="BD1391" s="178"/>
      <c r="BE1391" s="178"/>
      <c r="BF1391" s="178"/>
      <c r="BG1391" s="794"/>
      <c r="BH1391" s="180"/>
      <c r="BI1391" s="193"/>
      <c r="BJ1391" s="193"/>
      <c r="BK1391" s="193"/>
      <c r="BL1391" s="180"/>
      <c r="BM1391" s="180"/>
      <c r="BN1391" s="180"/>
      <c r="BO1391" s="180"/>
      <c r="BP1391" s="180"/>
      <c r="BQ1391" s="180"/>
      <c r="BR1391" s="180"/>
      <c r="BS1391" s="180"/>
      <c r="BT1391" s="181"/>
      <c r="BU1391" s="182"/>
      <c r="BV1391" s="183"/>
      <c r="BW1391" s="179"/>
    </row>
    <row r="1392" spans="2:75" customFormat="1" ht="18.75">
      <c r="B1392" s="330" t="s">
        <v>314</v>
      </c>
      <c r="C1392" s="331">
        <v>26396708000105</v>
      </c>
      <c r="D1392" s="332" t="s">
        <v>13</v>
      </c>
      <c r="E1392" s="332" t="s">
        <v>616</v>
      </c>
      <c r="F1392" s="332" t="s">
        <v>618</v>
      </c>
      <c r="G1392" s="333" t="s">
        <v>34</v>
      </c>
      <c r="H1392" s="333" t="s">
        <v>865</v>
      </c>
      <c r="I1392" s="333" t="s">
        <v>34</v>
      </c>
      <c r="J1392" s="333" t="s">
        <v>611</v>
      </c>
      <c r="K1392" s="334" t="s">
        <v>48</v>
      </c>
      <c r="L1392" s="335" t="s">
        <v>1339</v>
      </c>
      <c r="M1392" s="335" t="s">
        <v>1415</v>
      </c>
      <c r="N1392" s="334">
        <v>432091</v>
      </c>
      <c r="O1392" s="334" t="s">
        <v>1321</v>
      </c>
      <c r="P1392" s="338">
        <v>42693</v>
      </c>
      <c r="Q1392" s="339">
        <v>322.50256100000001</v>
      </c>
      <c r="R1392" s="339">
        <v>340.06688806000005</v>
      </c>
      <c r="S1392" s="334">
        <v>31</v>
      </c>
      <c r="T1392" s="336">
        <v>0.15421215966121671</v>
      </c>
      <c r="U1392" s="647">
        <v>1.5082002331535855</v>
      </c>
      <c r="V1392" s="336">
        <v>0.18423261974995864</v>
      </c>
      <c r="W1392" s="647">
        <v>1.5854590978777943</v>
      </c>
      <c r="X1392" s="336">
        <v>0.22969345648743822</v>
      </c>
      <c r="Y1392" s="647">
        <v>1.4902176461397973</v>
      </c>
      <c r="Z1392" s="336">
        <v>0.18692846398266871</v>
      </c>
      <c r="AA1392" s="647">
        <v>0.97957167750010221</v>
      </c>
      <c r="AB1392" s="336">
        <v>6.776145679091862E-2</v>
      </c>
      <c r="AC1392" s="340">
        <v>1.0039805751639876</v>
      </c>
      <c r="AD1392" s="813">
        <v>23648930000151</v>
      </c>
      <c r="AE1392" s="337" t="s">
        <v>1956</v>
      </c>
      <c r="AF1392" s="787" t="s">
        <v>1755</v>
      </c>
      <c r="AG1392" s="341" t="s">
        <v>1436</v>
      </c>
      <c r="AH1392" s="341" t="s">
        <v>1812</v>
      </c>
      <c r="AI1392" s="341">
        <v>10000</v>
      </c>
      <c r="AJ1392" s="341">
        <v>10000</v>
      </c>
      <c r="AK1392" s="341">
        <v>10000</v>
      </c>
      <c r="AL1392" s="336">
        <v>0.02</v>
      </c>
      <c r="AM1392" s="336">
        <v>0.2</v>
      </c>
      <c r="AN1392" s="647" t="s">
        <v>34</v>
      </c>
      <c r="AO1392" s="334" t="s">
        <v>1324</v>
      </c>
      <c r="AP1392" s="337" t="s">
        <v>1757</v>
      </c>
      <c r="AQ1392" s="343" t="s">
        <v>668</v>
      </c>
      <c r="AR1392" s="336">
        <v>0</v>
      </c>
      <c r="AS1392" s="336">
        <v>0</v>
      </c>
      <c r="AT1392" s="336" t="s">
        <v>1418</v>
      </c>
      <c r="AX1392" s="192"/>
      <c r="AY1392" s="178"/>
      <c r="AZ1392" s="178"/>
      <c r="BA1392" s="178"/>
      <c r="BB1392" s="794"/>
      <c r="BC1392" s="178"/>
      <c r="BD1392" s="178"/>
      <c r="BE1392" s="178"/>
      <c r="BF1392" s="178"/>
      <c r="BG1392" s="794"/>
      <c r="BH1392" s="180"/>
      <c r="BI1392" s="193"/>
      <c r="BJ1392" s="193"/>
      <c r="BK1392" s="193"/>
      <c r="BL1392" s="180"/>
      <c r="BM1392" s="180"/>
      <c r="BN1392" s="180"/>
      <c r="BO1392" s="180"/>
      <c r="BP1392" s="180"/>
      <c r="BQ1392" s="180"/>
      <c r="BR1392" s="180"/>
      <c r="BS1392" s="180"/>
      <c r="BT1392" s="181"/>
      <c r="BU1392" s="182"/>
      <c r="BV1392" s="183"/>
      <c r="BW1392" s="179"/>
    </row>
    <row r="1393" spans="2:107" ht="18.75">
      <c r="B1393" s="330" t="s">
        <v>19</v>
      </c>
      <c r="C1393" s="331">
        <v>37310657000165</v>
      </c>
      <c r="D1393" s="332" t="s">
        <v>11</v>
      </c>
      <c r="E1393" s="332" t="s">
        <v>620</v>
      </c>
      <c r="F1393" s="332" t="s">
        <v>663</v>
      </c>
      <c r="G1393" s="333" t="s">
        <v>738</v>
      </c>
      <c r="H1393" s="333" t="s">
        <v>34</v>
      </c>
      <c r="I1393" s="333" t="s">
        <v>1418</v>
      </c>
      <c r="J1393" s="333" t="s">
        <v>608</v>
      </c>
      <c r="K1393" s="334" t="s">
        <v>48</v>
      </c>
      <c r="L1393" s="335" t="s">
        <v>1339</v>
      </c>
      <c r="M1393" s="335" t="s">
        <v>34</v>
      </c>
      <c r="N1393" s="334">
        <v>546887</v>
      </c>
      <c r="O1393" s="334" t="s">
        <v>1321</v>
      </c>
      <c r="P1393" s="338">
        <v>44045</v>
      </c>
      <c r="Q1393" s="339">
        <v>1304.42229344</v>
      </c>
      <c r="R1393" s="339">
        <v>1091.54268249048</v>
      </c>
      <c r="S1393" s="334">
        <v>31</v>
      </c>
      <c r="T1393" s="336">
        <v>0.11154715924355374</v>
      </c>
      <c r="U1393" s="647">
        <v>1.090935059520199</v>
      </c>
      <c r="V1393" s="336">
        <v>0.12811461339875807</v>
      </c>
      <c r="W1393" s="647">
        <v>1.1025217991245708</v>
      </c>
      <c r="X1393" s="336">
        <v>0.22178711708009802</v>
      </c>
      <c r="Y1393" s="647">
        <v>1.4389224691618969</v>
      </c>
      <c r="Z1393" s="336"/>
      <c r="AA1393" s="647"/>
      <c r="AB1393" s="336">
        <v>7.51576804732951E-3</v>
      </c>
      <c r="AC1393" s="340">
        <v>1.5850914951970323</v>
      </c>
      <c r="AD1393" s="813">
        <v>37322048000126</v>
      </c>
      <c r="AE1393" s="337" t="s">
        <v>2035</v>
      </c>
      <c r="AF1393" s="787" t="s">
        <v>1780</v>
      </c>
      <c r="AG1393" s="341" t="s">
        <v>719</v>
      </c>
      <c r="AH1393" s="341" t="s">
        <v>1742</v>
      </c>
      <c r="AI1393" s="341">
        <v>1000</v>
      </c>
      <c r="AJ1393" s="341">
        <v>100</v>
      </c>
      <c r="AK1393" s="341">
        <v>1000</v>
      </c>
      <c r="AL1393" s="336">
        <v>8.0000000000000002E-3</v>
      </c>
      <c r="AM1393" s="336">
        <v>0.2</v>
      </c>
      <c r="AN1393" s="647" t="s">
        <v>64</v>
      </c>
      <c r="AO1393" s="334" t="s">
        <v>1324</v>
      </c>
      <c r="AP1393" s="337" t="s">
        <v>1757</v>
      </c>
      <c r="AQ1393" s="343" t="s">
        <v>688</v>
      </c>
      <c r="AR1393" s="336">
        <v>1.55293333333333E-3</v>
      </c>
      <c r="AS1393" s="336">
        <v>1.55293333333333E-3</v>
      </c>
      <c r="AT1393" s="336" t="s">
        <v>1418</v>
      </c>
      <c r="AW1393"/>
      <c r="AX1393" s="192"/>
      <c r="AY1393" s="178"/>
      <c r="AZ1393" s="178"/>
      <c r="BA1393" s="178"/>
      <c r="BB1393" s="794"/>
      <c r="BC1393" s="178"/>
      <c r="BD1393" s="178"/>
      <c r="BE1393" s="178"/>
      <c r="BF1393" s="178"/>
      <c r="BG1393" s="794"/>
      <c r="BH1393" s="180"/>
      <c r="BI1393" s="193"/>
      <c r="BJ1393" s="193"/>
      <c r="BK1393" s="193"/>
      <c r="BL1393" s="180"/>
      <c r="BM1393" s="180"/>
      <c r="BN1393" s="180"/>
      <c r="BO1393" s="180"/>
      <c r="BP1393" s="180"/>
      <c r="BQ1393" s="180"/>
      <c r="BR1393" s="180"/>
      <c r="BS1393" s="180"/>
      <c r="BT1393" s="181"/>
      <c r="BU1393" s="182"/>
      <c r="BV1393" s="183"/>
      <c r="BW1393" s="179"/>
      <c r="BX1393"/>
      <c r="BZ1393"/>
    </row>
    <row r="1394" spans="2:107" ht="18.75">
      <c r="B1394" s="330" t="s">
        <v>381</v>
      </c>
      <c r="C1394" s="331">
        <v>14188162000100</v>
      </c>
      <c r="D1394" s="332" t="s">
        <v>11</v>
      </c>
      <c r="E1394" s="332" t="s">
        <v>620</v>
      </c>
      <c r="F1394" s="332" t="s">
        <v>663</v>
      </c>
      <c r="G1394" s="333" t="s">
        <v>738</v>
      </c>
      <c r="H1394" s="333" t="s">
        <v>34</v>
      </c>
      <c r="I1394" s="333" t="s">
        <v>1418</v>
      </c>
      <c r="J1394" s="333" t="s">
        <v>608</v>
      </c>
      <c r="K1394" s="334" t="s">
        <v>48</v>
      </c>
      <c r="L1394" s="335" t="s">
        <v>1339</v>
      </c>
      <c r="M1394" s="335" t="s">
        <v>34</v>
      </c>
      <c r="N1394" s="334">
        <v>296430</v>
      </c>
      <c r="O1394" s="334" t="s">
        <v>1321</v>
      </c>
      <c r="P1394" s="338">
        <v>40948</v>
      </c>
      <c r="Q1394" s="339">
        <v>2032.685743</v>
      </c>
      <c r="R1394" s="339">
        <v>1698.0593851115539</v>
      </c>
      <c r="S1394" s="334">
        <v>31</v>
      </c>
      <c r="T1394" s="336">
        <v>0.11537911166783155</v>
      </c>
      <c r="U1394" s="647">
        <v>1.1284116862169893</v>
      </c>
      <c r="V1394" s="336">
        <v>0.13138367042027532</v>
      </c>
      <c r="W1394" s="647">
        <v>1.130654472932717</v>
      </c>
      <c r="X1394" s="336">
        <v>0.20802857505155004</v>
      </c>
      <c r="Y1394" s="647">
        <v>1.3496590550897614</v>
      </c>
      <c r="Z1394" s="336">
        <v>0.22610721750494278</v>
      </c>
      <c r="AA1394" s="647">
        <v>1.1848822893378765</v>
      </c>
      <c r="AB1394" s="336">
        <v>1.6942029190456461E-3</v>
      </c>
      <c r="AC1394" s="340">
        <v>8.9612860788630346</v>
      </c>
      <c r="AD1394" s="813">
        <v>14188164000107</v>
      </c>
      <c r="AE1394" s="337" t="s">
        <v>1792</v>
      </c>
      <c r="AF1394" s="787" t="s">
        <v>1736</v>
      </c>
      <c r="AG1394" s="341" t="s">
        <v>1437</v>
      </c>
      <c r="AH1394" s="341" t="s">
        <v>1742</v>
      </c>
      <c r="AI1394" s="341">
        <v>1000</v>
      </c>
      <c r="AJ1394" s="341">
        <v>100</v>
      </c>
      <c r="AK1394" s="341">
        <v>100</v>
      </c>
      <c r="AL1394" s="336">
        <v>6.9999999999999993E-3</v>
      </c>
      <c r="AM1394" s="336">
        <v>0.2</v>
      </c>
      <c r="AN1394" s="647" t="s">
        <v>64</v>
      </c>
      <c r="AO1394" s="334" t="s">
        <v>1324</v>
      </c>
      <c r="AP1394" s="337" t="s">
        <v>1744</v>
      </c>
      <c r="AQ1394" s="343" t="s">
        <v>1373</v>
      </c>
      <c r="AR1394" s="336">
        <v>1.4E-3</v>
      </c>
      <c r="AS1394" s="336">
        <v>1.4E-3</v>
      </c>
      <c r="AT1394" s="336" t="s">
        <v>1418</v>
      </c>
      <c r="AW1394"/>
      <c r="AX1394" s="192"/>
      <c r="AY1394" s="178"/>
      <c r="AZ1394" s="178"/>
      <c r="BA1394" s="178"/>
      <c r="BB1394" s="794"/>
      <c r="BC1394" s="178"/>
      <c r="BD1394" s="178"/>
      <c r="BE1394" s="178"/>
      <c r="BF1394" s="178"/>
      <c r="BG1394" s="794"/>
      <c r="BH1394" s="180"/>
      <c r="BI1394" s="193"/>
      <c r="BJ1394" s="193"/>
      <c r="BK1394" s="193"/>
      <c r="BL1394" s="180"/>
      <c r="BM1394" s="180"/>
      <c r="BN1394" s="180"/>
      <c r="BO1394" s="180"/>
      <c r="BP1394" s="180"/>
      <c r="BQ1394" s="180"/>
      <c r="BR1394" s="180"/>
      <c r="BS1394" s="180"/>
      <c r="BT1394" s="181"/>
      <c r="BU1394" s="182"/>
      <c r="BV1394" s="183"/>
      <c r="BW1394" s="179"/>
      <c r="BX1394"/>
      <c r="BZ1394"/>
    </row>
    <row r="1395" spans="2:107" ht="18.75">
      <c r="B1395" s="330" t="s">
        <v>771</v>
      </c>
      <c r="C1395" s="331">
        <v>30910199000156</v>
      </c>
      <c r="D1395" s="332" t="s">
        <v>11</v>
      </c>
      <c r="E1395" s="332" t="s">
        <v>621</v>
      </c>
      <c r="F1395" s="332" t="s">
        <v>692</v>
      </c>
      <c r="G1395" s="333" t="s">
        <v>865</v>
      </c>
      <c r="H1395" s="333" t="s">
        <v>34</v>
      </c>
      <c r="I1395" s="333" t="s">
        <v>34</v>
      </c>
      <c r="J1395" s="333" t="s">
        <v>608</v>
      </c>
      <c r="K1395" s="334" t="s">
        <v>48</v>
      </c>
      <c r="L1395" s="335" t="s">
        <v>1339</v>
      </c>
      <c r="M1395" s="335" t="s">
        <v>34</v>
      </c>
      <c r="N1395" s="334">
        <v>477664</v>
      </c>
      <c r="O1395" s="334" t="s">
        <v>1321</v>
      </c>
      <c r="P1395" s="338">
        <v>43338</v>
      </c>
      <c r="Q1395" s="339">
        <v>597.18914656000004</v>
      </c>
      <c r="R1395" s="339">
        <v>20286094.510447085</v>
      </c>
      <c r="S1395" s="334">
        <v>31</v>
      </c>
      <c r="T1395" s="336">
        <v>7.3869957086037941E-2</v>
      </c>
      <c r="U1395" s="647">
        <v>0.72245072467023363</v>
      </c>
      <c r="V1395" s="336">
        <v>0.10882414531129214</v>
      </c>
      <c r="W1395" s="647">
        <v>0.9365129339567021</v>
      </c>
      <c r="X1395" s="336">
        <v>0.20412525269456516</v>
      </c>
      <c r="Y1395" s="647">
        <v>1.3243348689161385</v>
      </c>
      <c r="Z1395" s="336">
        <v>0.27046478941522079</v>
      </c>
      <c r="AA1395" s="647">
        <v>1.417331752625667</v>
      </c>
      <c r="AB1395" s="336">
        <v>3.2273403928822046E-2</v>
      </c>
      <c r="AC1395" s="340">
        <v>-0.228587232138286</v>
      </c>
      <c r="AD1395" s="813">
        <v>32319373000116</v>
      </c>
      <c r="AE1395" s="337" t="s">
        <v>1765</v>
      </c>
      <c r="AF1395" s="787" t="s">
        <v>1736</v>
      </c>
      <c r="AG1395" s="341" t="s">
        <v>1437</v>
      </c>
      <c r="AH1395" s="341" t="s">
        <v>1742</v>
      </c>
      <c r="AI1395" s="341">
        <v>500</v>
      </c>
      <c r="AJ1395" s="341">
        <v>100</v>
      </c>
      <c r="AK1395" s="341">
        <v>100</v>
      </c>
      <c r="AL1395" s="336">
        <v>0.01</v>
      </c>
      <c r="AM1395" s="336">
        <v>0</v>
      </c>
      <c r="AN1395" s="647" t="s">
        <v>636</v>
      </c>
      <c r="AO1395" s="334" t="s">
        <v>1324</v>
      </c>
      <c r="AP1395" s="337" t="s">
        <v>1744</v>
      </c>
      <c r="AQ1395" s="343" t="s">
        <v>675</v>
      </c>
      <c r="AR1395" s="336">
        <v>1.9599999999999999E-3</v>
      </c>
      <c r="AS1395" s="336">
        <v>1.9599999999999999E-3</v>
      </c>
      <c r="AT1395" s="336" t="s">
        <v>1418</v>
      </c>
      <c r="AW1395"/>
      <c r="AX1395" s="192"/>
      <c r="AY1395" s="178"/>
      <c r="AZ1395" s="178"/>
      <c r="BA1395" s="178"/>
      <c r="BB1395" s="794"/>
      <c r="BC1395" s="178"/>
      <c r="BD1395" s="178"/>
      <c r="BE1395" s="178"/>
      <c r="BF1395" s="178"/>
      <c r="BG1395" s="794"/>
      <c r="BH1395" s="180"/>
      <c r="BI1395" s="193"/>
      <c r="BJ1395" s="193"/>
      <c r="BK1395" s="193"/>
      <c r="BL1395" s="180"/>
      <c r="BM1395" s="180"/>
      <c r="BN1395" s="180"/>
      <c r="BO1395" s="180"/>
      <c r="BP1395" s="180"/>
      <c r="BQ1395" s="180"/>
      <c r="BR1395" s="180"/>
      <c r="BS1395" s="180"/>
      <c r="BT1395" s="181"/>
      <c r="BU1395" s="182"/>
      <c r="BV1395" s="183"/>
      <c r="BW1395" s="179"/>
      <c r="BX1395"/>
      <c r="BZ1395"/>
    </row>
    <row r="1396" spans="2:107" ht="18.75">
      <c r="B1396" s="330" t="s">
        <v>72</v>
      </c>
      <c r="C1396" s="331">
        <v>34774662000130</v>
      </c>
      <c r="D1396" s="332" t="s">
        <v>13</v>
      </c>
      <c r="E1396" s="332" t="s">
        <v>615</v>
      </c>
      <c r="F1396" s="332" t="s">
        <v>619</v>
      </c>
      <c r="G1396" s="333" t="s">
        <v>34</v>
      </c>
      <c r="H1396" s="333" t="s">
        <v>1337</v>
      </c>
      <c r="I1396" s="333" t="s">
        <v>34</v>
      </c>
      <c r="J1396" s="333" t="s">
        <v>611</v>
      </c>
      <c r="K1396" s="334" t="s">
        <v>48</v>
      </c>
      <c r="L1396" s="335" t="s">
        <v>1339</v>
      </c>
      <c r="M1396" s="335" t="s">
        <v>34</v>
      </c>
      <c r="N1396" s="334">
        <v>509061</v>
      </c>
      <c r="O1396" s="334" t="s">
        <v>1321</v>
      </c>
      <c r="P1396" s="338">
        <v>43740</v>
      </c>
      <c r="Q1396" s="339">
        <v>313.75020906999998</v>
      </c>
      <c r="R1396" s="339">
        <v>287.19208884502007</v>
      </c>
      <c r="S1396" s="334">
        <v>31</v>
      </c>
      <c r="T1396" s="336">
        <v>0.13301672606525772</v>
      </c>
      <c r="U1396" s="647">
        <v>1.3009081625318928</v>
      </c>
      <c r="V1396" s="336">
        <v>0.14028753171675845</v>
      </c>
      <c r="W1396" s="647">
        <v>1.2072788400937029</v>
      </c>
      <c r="X1396" s="336">
        <v>0.25407894528060204</v>
      </c>
      <c r="Y1396" s="647">
        <v>1.6484271409379412</v>
      </c>
      <c r="Z1396" s="336">
        <v>0.32727528358663704</v>
      </c>
      <c r="AA1396" s="647">
        <v>1.7150389604496379</v>
      </c>
      <c r="AB1396" s="336">
        <v>4.2667392447826226E-2</v>
      </c>
      <c r="AC1396" s="340">
        <v>0.5645083270356519</v>
      </c>
      <c r="AD1396" s="813">
        <v>34687549000118</v>
      </c>
      <c r="AE1396" s="337" t="s">
        <v>2000</v>
      </c>
      <c r="AF1396" s="787" t="s">
        <v>1778</v>
      </c>
      <c r="AG1396" s="341" t="s">
        <v>59</v>
      </c>
      <c r="AH1396" s="341" t="s">
        <v>1742</v>
      </c>
      <c r="AI1396" s="341">
        <v>500</v>
      </c>
      <c r="AJ1396" s="341">
        <v>100</v>
      </c>
      <c r="AK1396" s="341">
        <v>100</v>
      </c>
      <c r="AL1396" s="336">
        <v>0</v>
      </c>
      <c r="AM1396" s="336">
        <v>0</v>
      </c>
      <c r="AN1396" s="647" t="s">
        <v>64</v>
      </c>
      <c r="AO1396" s="334" t="s">
        <v>1324</v>
      </c>
      <c r="AP1396" s="337" t="s">
        <v>1757</v>
      </c>
      <c r="AQ1396" s="343" t="s">
        <v>664</v>
      </c>
      <c r="AR1396" s="336">
        <v>4.7999999999999996E-3</v>
      </c>
      <c r="AS1396" s="336">
        <v>4.7999999999999996E-3</v>
      </c>
      <c r="AT1396" s="336" t="s">
        <v>1418</v>
      </c>
      <c r="AW1396"/>
      <c r="AX1396" s="192"/>
      <c r="AY1396" s="178"/>
      <c r="AZ1396" s="178"/>
      <c r="BA1396" s="178"/>
      <c r="BB1396" s="794"/>
      <c r="BC1396" s="178"/>
      <c r="BD1396" s="178"/>
      <c r="BE1396" s="178"/>
      <c r="BF1396" s="178"/>
      <c r="BG1396" s="794"/>
      <c r="BH1396" s="180"/>
      <c r="BI1396" s="193"/>
      <c r="BJ1396" s="193"/>
      <c r="BK1396" s="193"/>
      <c r="BL1396" s="180"/>
      <c r="BM1396" s="180"/>
      <c r="BN1396" s="180"/>
      <c r="BO1396" s="180"/>
      <c r="BP1396" s="180"/>
      <c r="BQ1396" s="180"/>
      <c r="BR1396" s="180"/>
      <c r="BS1396" s="180"/>
      <c r="BT1396" s="181"/>
      <c r="BU1396" s="182"/>
      <c r="BV1396" s="183"/>
      <c r="BW1396" s="179"/>
      <c r="BX1396"/>
      <c r="BZ1396"/>
    </row>
    <row r="1397" spans="2:107" ht="18.75">
      <c r="B1397" s="330" t="s">
        <v>461</v>
      </c>
      <c r="C1397" s="331">
        <v>20226378000115</v>
      </c>
      <c r="D1397" s="332" t="s">
        <v>13</v>
      </c>
      <c r="E1397" s="332" t="s">
        <v>615</v>
      </c>
      <c r="F1397" s="332" t="s">
        <v>619</v>
      </c>
      <c r="G1397" s="333" t="s">
        <v>34</v>
      </c>
      <c r="H1397" s="333" t="s">
        <v>1338</v>
      </c>
      <c r="I1397" s="333" t="s">
        <v>34</v>
      </c>
      <c r="J1397" s="333" t="s">
        <v>611</v>
      </c>
      <c r="K1397" s="334" t="s">
        <v>48</v>
      </c>
      <c r="L1397" s="335" t="s">
        <v>1339</v>
      </c>
      <c r="M1397" s="335" t="s">
        <v>34</v>
      </c>
      <c r="N1397" s="334">
        <v>376711</v>
      </c>
      <c r="O1397" s="334" t="s">
        <v>1321</v>
      </c>
      <c r="P1397" s="338">
        <v>41854</v>
      </c>
      <c r="Q1397" s="339">
        <v>985.32393000000002</v>
      </c>
      <c r="R1397" s="339">
        <v>350.28848233421064</v>
      </c>
      <c r="S1397" s="334">
        <v>31</v>
      </c>
      <c r="T1397" s="336">
        <v>-0.98036365217210375</v>
      </c>
      <c r="U1397" s="647">
        <v>-9.5879902857823822</v>
      </c>
      <c r="V1397" s="336">
        <v>-0.979556204894795</v>
      </c>
      <c r="W1397" s="647">
        <v>-8.4298117186896597</v>
      </c>
      <c r="X1397" s="336">
        <v>-0.97778748871079457</v>
      </c>
      <c r="Y1397" s="647">
        <v>-6.3437426217286808</v>
      </c>
      <c r="Z1397" s="336">
        <v>0.30030176715918211</v>
      </c>
      <c r="AA1397" s="647">
        <v>1.5736881347275136</v>
      </c>
      <c r="AB1397" s="336">
        <v>0.99481303673198251</v>
      </c>
      <c r="AC1397" s="340">
        <v>-1.101470927523712</v>
      </c>
      <c r="AD1397" s="813">
        <v>20226388000150</v>
      </c>
      <c r="AE1397" s="337" t="s">
        <v>1808</v>
      </c>
      <c r="AF1397" s="787" t="s">
        <v>1755</v>
      </c>
      <c r="AG1397" s="341" t="s">
        <v>1436</v>
      </c>
      <c r="AH1397" s="341" t="s">
        <v>1742</v>
      </c>
      <c r="AI1397" s="341">
        <v>500</v>
      </c>
      <c r="AJ1397" s="341">
        <v>100</v>
      </c>
      <c r="AK1397" s="341">
        <v>100</v>
      </c>
      <c r="AL1397" s="336">
        <v>0</v>
      </c>
      <c r="AM1397" s="336">
        <v>0</v>
      </c>
      <c r="AN1397" s="647" t="s">
        <v>34</v>
      </c>
      <c r="AO1397" s="334" t="s">
        <v>1324</v>
      </c>
      <c r="AP1397" s="337" t="s">
        <v>1757</v>
      </c>
      <c r="AQ1397" s="343" t="s">
        <v>664</v>
      </c>
      <c r="AR1397" s="336">
        <v>4.0000000000000001E-3</v>
      </c>
      <c r="AS1397" s="336">
        <v>4.0000000000000001E-3</v>
      </c>
      <c r="AT1397" s="336" t="s">
        <v>1418</v>
      </c>
      <c r="AW1397"/>
      <c r="AX1397" s="192"/>
      <c r="AY1397" s="178"/>
      <c r="AZ1397" s="178"/>
      <c r="BA1397" s="178"/>
      <c r="BB1397" s="794"/>
      <c r="BC1397" s="178"/>
      <c r="BD1397" s="178"/>
      <c r="BE1397" s="178"/>
      <c r="BF1397" s="178"/>
      <c r="BG1397" s="794"/>
      <c r="BH1397" s="180"/>
      <c r="BI1397" s="193"/>
      <c r="BJ1397" s="193"/>
      <c r="BK1397" s="193"/>
      <c r="BL1397" s="180"/>
      <c r="BM1397" s="180"/>
      <c r="BN1397" s="180"/>
      <c r="BO1397" s="180"/>
      <c r="BP1397" s="180"/>
      <c r="BQ1397" s="180"/>
      <c r="BR1397" s="180"/>
      <c r="BS1397" s="180"/>
      <c r="BT1397" s="181"/>
      <c r="BU1397" s="182"/>
      <c r="BV1397" s="183"/>
      <c r="BW1397" s="179"/>
      <c r="BX1397"/>
      <c r="BZ1397"/>
    </row>
    <row r="1398" spans="2:107" ht="18.75">
      <c r="B1398" s="330" t="s">
        <v>1017</v>
      </c>
      <c r="C1398" s="331">
        <v>32300350000160</v>
      </c>
      <c r="D1398" s="332" t="s">
        <v>13</v>
      </c>
      <c r="E1398" s="332" t="s">
        <v>615</v>
      </c>
      <c r="F1398" s="332" t="s">
        <v>619</v>
      </c>
      <c r="G1398" s="333" t="s">
        <v>34</v>
      </c>
      <c r="H1398" s="333" t="s">
        <v>1337</v>
      </c>
      <c r="I1398" s="333" t="s">
        <v>34</v>
      </c>
      <c r="J1398" s="333" t="s">
        <v>1418</v>
      </c>
      <c r="K1398" s="334" t="s">
        <v>48</v>
      </c>
      <c r="L1398" s="335" t="s">
        <v>1339</v>
      </c>
      <c r="M1398" s="335" t="s">
        <v>1415</v>
      </c>
      <c r="N1398" s="334">
        <v>487181</v>
      </c>
      <c r="O1398" s="334" t="s">
        <v>1321</v>
      </c>
      <c r="P1398" s="338">
        <v>43498</v>
      </c>
      <c r="Q1398" s="339">
        <v>439.13538358</v>
      </c>
      <c r="R1398" s="339">
        <v>493.72573405406359</v>
      </c>
      <c r="S1398" s="334">
        <v>31</v>
      </c>
      <c r="T1398" s="336">
        <v>0.14163853434685181</v>
      </c>
      <c r="U1398" s="647">
        <v>1.3852297444945114</v>
      </c>
      <c r="V1398" s="336">
        <v>0.1636264782382868</v>
      </c>
      <c r="W1398" s="647">
        <v>1.4081278816351031</v>
      </c>
      <c r="X1398" s="336">
        <v>0.15928047499298881</v>
      </c>
      <c r="Y1398" s="647">
        <v>1.0333884915570586</v>
      </c>
      <c r="Z1398" s="336">
        <v>0.27399727394911988</v>
      </c>
      <c r="AA1398" s="647">
        <v>1.4358432287641301</v>
      </c>
      <c r="AB1398" s="336">
        <v>2.1497294176598736E-2</v>
      </c>
      <c r="AC1398" s="340">
        <v>2.2060936814480456</v>
      </c>
      <c r="AD1398" s="813">
        <v>0</v>
      </c>
      <c r="AE1398" s="337" t="s">
        <v>1808</v>
      </c>
      <c r="AF1398" s="787" t="s">
        <v>1755</v>
      </c>
      <c r="AG1398" s="341" t="s">
        <v>1436</v>
      </c>
      <c r="AH1398" s="341" t="s">
        <v>1742</v>
      </c>
      <c r="AI1398" s="341">
        <v>20000</v>
      </c>
      <c r="AJ1398" s="341">
        <v>20000</v>
      </c>
      <c r="AK1398" s="341">
        <v>20000</v>
      </c>
      <c r="AL1398" s="336">
        <v>0</v>
      </c>
      <c r="AM1398" s="336">
        <v>0</v>
      </c>
      <c r="AN1398" s="647" t="s">
        <v>34</v>
      </c>
      <c r="AO1398" s="334" t="s">
        <v>1324</v>
      </c>
      <c r="AP1398" s="337" t="s">
        <v>1757</v>
      </c>
      <c r="AQ1398" s="343" t="s">
        <v>668</v>
      </c>
      <c r="AR1398" s="336">
        <v>2.66666666666667E-3</v>
      </c>
      <c r="AS1398" s="336">
        <v>2.66666666666667E-3</v>
      </c>
      <c r="AT1398" s="336" t="s">
        <v>1418</v>
      </c>
      <c r="AW1398"/>
      <c r="AX1398" s="192"/>
      <c r="AY1398" s="178"/>
      <c r="AZ1398" s="178"/>
      <c r="BA1398" s="178"/>
      <c r="BB1398" s="794"/>
      <c r="BC1398" s="178"/>
      <c r="BD1398" s="178"/>
      <c r="BE1398" s="178"/>
      <c r="BF1398" s="178"/>
      <c r="BG1398" s="794"/>
      <c r="BH1398" s="180"/>
      <c r="BI1398" s="193"/>
      <c r="BJ1398" s="193"/>
      <c r="BK1398" s="193"/>
      <c r="BL1398" s="180"/>
      <c r="BM1398" s="180"/>
      <c r="BN1398" s="180"/>
      <c r="BO1398" s="180"/>
      <c r="BP1398" s="180"/>
      <c r="BQ1398" s="180"/>
      <c r="BR1398" s="180"/>
      <c r="BS1398" s="180"/>
      <c r="BT1398" s="181"/>
      <c r="BU1398" s="182"/>
      <c r="BV1398" s="183"/>
      <c r="BW1398" s="179"/>
      <c r="BX1398"/>
      <c r="BZ1398"/>
    </row>
    <row r="1399" spans="2:107" ht="18.75">
      <c r="B1399" s="330" t="s">
        <v>250</v>
      </c>
      <c r="C1399" s="331">
        <v>13812165000100</v>
      </c>
      <c r="D1399" s="332" t="s">
        <v>13</v>
      </c>
      <c r="E1399" s="332" t="s">
        <v>615</v>
      </c>
      <c r="F1399" s="332" t="s">
        <v>619</v>
      </c>
      <c r="G1399" s="333" t="s">
        <v>34</v>
      </c>
      <c r="H1399" s="333" t="s">
        <v>1337</v>
      </c>
      <c r="I1399" s="333" t="s">
        <v>34</v>
      </c>
      <c r="J1399" s="333" t="s">
        <v>611</v>
      </c>
      <c r="K1399" s="334" t="s">
        <v>48</v>
      </c>
      <c r="L1399" s="335" t="s">
        <v>1339</v>
      </c>
      <c r="M1399" s="335" t="s">
        <v>1415</v>
      </c>
      <c r="N1399" s="334">
        <v>285560</v>
      </c>
      <c r="O1399" s="334" t="s">
        <v>1321</v>
      </c>
      <c r="P1399" s="338">
        <v>40788</v>
      </c>
      <c r="Q1399" s="339">
        <v>1005.834293</v>
      </c>
      <c r="R1399" s="339">
        <v>1124.8231936812756</v>
      </c>
      <c r="S1399" s="334">
        <v>31</v>
      </c>
      <c r="T1399" s="336">
        <v>0.1437732766639106</v>
      </c>
      <c r="U1399" s="647">
        <v>1.4061075978841791</v>
      </c>
      <c r="V1399" s="336">
        <v>0.16592592122110861</v>
      </c>
      <c r="W1399" s="647">
        <v>1.4279163034798015</v>
      </c>
      <c r="X1399" s="336">
        <v>0.1613877124980525</v>
      </c>
      <c r="Y1399" s="647">
        <v>1.0470599411606969</v>
      </c>
      <c r="Z1399" s="336">
        <v>0.27760313739915099</v>
      </c>
      <c r="AA1399" s="647">
        <v>1.4547392365380492</v>
      </c>
      <c r="AB1399" s="336">
        <v>2.2610034821356158E-2</v>
      </c>
      <c r="AC1399" s="340">
        <v>2.1992220811212202</v>
      </c>
      <c r="AD1399" s="813">
        <v>97548167000123</v>
      </c>
      <c r="AE1399" s="337" t="s">
        <v>1767</v>
      </c>
      <c r="AF1399" s="787" t="s">
        <v>1736</v>
      </c>
      <c r="AG1399" s="341" t="s">
        <v>1437</v>
      </c>
      <c r="AH1399" s="341" t="s">
        <v>1742</v>
      </c>
      <c r="AI1399" s="341">
        <v>100000</v>
      </c>
      <c r="AJ1399" s="341">
        <v>50000</v>
      </c>
      <c r="AK1399" s="341">
        <v>100000</v>
      </c>
      <c r="AL1399" s="336">
        <v>1.8500000000000003E-2</v>
      </c>
      <c r="AM1399" s="336">
        <v>0.2</v>
      </c>
      <c r="AN1399" s="647" t="s">
        <v>64</v>
      </c>
      <c r="AO1399" s="334" t="s">
        <v>1324</v>
      </c>
      <c r="AP1399" s="337" t="s">
        <v>1757</v>
      </c>
      <c r="AQ1399" s="343" t="s">
        <v>668</v>
      </c>
      <c r="AR1399" s="336">
        <v>2.46666666666667E-3</v>
      </c>
      <c r="AS1399" s="336">
        <v>2.46666666666667E-3</v>
      </c>
      <c r="AT1399" s="336" t="s">
        <v>1418</v>
      </c>
      <c r="AW1399"/>
      <c r="AX1399" s="192"/>
      <c r="AY1399" s="178"/>
      <c r="AZ1399" s="178"/>
      <c r="BA1399" s="178"/>
      <c r="BB1399" s="794"/>
      <c r="BC1399" s="178"/>
      <c r="BD1399" s="178"/>
      <c r="BE1399" s="178"/>
      <c r="BF1399" s="178"/>
      <c r="BG1399" s="794"/>
      <c r="BH1399" s="180"/>
      <c r="BI1399" s="193"/>
      <c r="BJ1399" s="193"/>
      <c r="BK1399" s="193"/>
      <c r="BL1399" s="180"/>
      <c r="BM1399" s="180"/>
      <c r="BN1399" s="180"/>
      <c r="BO1399" s="180"/>
      <c r="BP1399" s="180"/>
      <c r="BQ1399" s="180"/>
      <c r="BR1399" s="180"/>
      <c r="BS1399" s="180"/>
      <c r="BT1399" s="181"/>
      <c r="BU1399" s="182"/>
      <c r="BV1399" s="183"/>
      <c r="BW1399" s="179"/>
      <c r="BX1399"/>
      <c r="BZ1399"/>
    </row>
    <row r="1400" spans="2:107" ht="18.75">
      <c r="B1400" s="330" t="s">
        <v>1028</v>
      </c>
      <c r="C1400" s="331">
        <v>17429959000140</v>
      </c>
      <c r="D1400" s="332" t="s">
        <v>13</v>
      </c>
      <c r="E1400" s="332" t="s">
        <v>615</v>
      </c>
      <c r="F1400" s="332" t="s">
        <v>619</v>
      </c>
      <c r="G1400" s="333" t="s">
        <v>34</v>
      </c>
      <c r="H1400" s="333" t="s">
        <v>1337</v>
      </c>
      <c r="I1400" s="333" t="s">
        <v>34</v>
      </c>
      <c r="J1400" s="333" t="s">
        <v>611</v>
      </c>
      <c r="K1400" s="334" t="s">
        <v>48</v>
      </c>
      <c r="L1400" s="335" t="s">
        <v>1339</v>
      </c>
      <c r="M1400" s="335" t="s">
        <v>34</v>
      </c>
      <c r="N1400" s="334">
        <v>329118</v>
      </c>
      <c r="O1400" s="334" t="s">
        <v>1324</v>
      </c>
      <c r="P1400" s="338">
        <v>41334</v>
      </c>
      <c r="Q1400" s="339">
        <v>87.918954999999997</v>
      </c>
      <c r="R1400" s="339">
        <v>90.811927530120457</v>
      </c>
      <c r="S1400" s="334">
        <v>31</v>
      </c>
      <c r="T1400" s="336">
        <v>0.13740666420406034</v>
      </c>
      <c r="U1400" s="647">
        <v>1.343841908735935</v>
      </c>
      <c r="V1400" s="336">
        <v>0.15248290270529097</v>
      </c>
      <c r="W1400" s="647">
        <v>1.3122291030384827</v>
      </c>
      <c r="X1400" s="336">
        <v>0.29797518905951503</v>
      </c>
      <c r="Y1400" s="647">
        <v>1.9332195685453333</v>
      </c>
      <c r="Z1400" s="336">
        <v>0.24999434941364695</v>
      </c>
      <c r="AA1400" s="647">
        <v>1.3100593617640697</v>
      </c>
      <c r="AB1400" s="336">
        <v>3.771828259819765E-2</v>
      </c>
      <c r="AC1400" s="340">
        <v>0.96190671523210347</v>
      </c>
      <c r="AD1400" s="813">
        <v>0</v>
      </c>
      <c r="AE1400" s="337" t="s">
        <v>1808</v>
      </c>
      <c r="AF1400" s="787" t="s">
        <v>1755</v>
      </c>
      <c r="AG1400" s="341" t="s">
        <v>1436</v>
      </c>
      <c r="AH1400" s="341" t="s">
        <v>1742</v>
      </c>
      <c r="AI1400" s="341">
        <v>10000</v>
      </c>
      <c r="AJ1400" s="341">
        <v>10000</v>
      </c>
      <c r="AK1400" s="341">
        <v>10000</v>
      </c>
      <c r="AL1400" s="336">
        <v>0</v>
      </c>
      <c r="AM1400" s="336">
        <v>0</v>
      </c>
      <c r="AN1400" s="647" t="s">
        <v>2152</v>
      </c>
      <c r="AO1400" s="334" t="s">
        <v>1324</v>
      </c>
      <c r="AP1400" s="337" t="s">
        <v>1757</v>
      </c>
      <c r="AQ1400" s="343" t="s">
        <v>668</v>
      </c>
      <c r="AR1400" s="336">
        <v>4.0000000000000001E-3</v>
      </c>
      <c r="AS1400" s="336">
        <v>4.0000000000000001E-3</v>
      </c>
      <c r="AT1400" s="336" t="s">
        <v>1418</v>
      </c>
      <c r="AW1400"/>
      <c r="AX1400" s="192"/>
      <c r="AY1400" s="178"/>
      <c r="AZ1400" s="178"/>
      <c r="BA1400" s="178"/>
      <c r="BB1400" s="794"/>
      <c r="BC1400" s="178"/>
      <c r="BD1400" s="178"/>
      <c r="BE1400" s="178"/>
      <c r="BF1400" s="178"/>
      <c r="BG1400" s="794"/>
      <c r="BH1400" s="180"/>
      <c r="BI1400" s="193"/>
      <c r="BJ1400" s="193"/>
      <c r="BK1400" s="193"/>
      <c r="BL1400" s="180"/>
      <c r="BM1400" s="180"/>
      <c r="BN1400" s="180"/>
      <c r="BO1400" s="180"/>
      <c r="BP1400" s="180"/>
      <c r="BQ1400" s="180"/>
      <c r="BR1400" s="180"/>
      <c r="BS1400" s="180"/>
      <c r="BT1400" s="181"/>
      <c r="BU1400" s="182"/>
      <c r="BV1400" s="183"/>
      <c r="BW1400" s="179"/>
      <c r="BX1400"/>
      <c r="BZ1400"/>
    </row>
    <row r="1401" spans="2:107" ht="18.75">
      <c r="B1401" s="330" t="s">
        <v>285</v>
      </c>
      <c r="C1401" s="331">
        <v>32397723000162</v>
      </c>
      <c r="D1401" s="332" t="s">
        <v>13</v>
      </c>
      <c r="E1401" s="332" t="s">
        <v>615</v>
      </c>
      <c r="F1401" s="332" t="s">
        <v>619</v>
      </c>
      <c r="G1401" s="333" t="s">
        <v>34</v>
      </c>
      <c r="H1401" s="333" t="s">
        <v>1338</v>
      </c>
      <c r="I1401" s="333" t="s">
        <v>34</v>
      </c>
      <c r="J1401" s="333" t="s">
        <v>611</v>
      </c>
      <c r="K1401" s="334" t="s">
        <v>48</v>
      </c>
      <c r="L1401" s="335" t="s">
        <v>1339</v>
      </c>
      <c r="M1401" s="335" t="s">
        <v>1415</v>
      </c>
      <c r="N1401" s="334">
        <v>486280</v>
      </c>
      <c r="O1401" s="334" t="s">
        <v>1321</v>
      </c>
      <c r="P1401" s="338">
        <v>43499</v>
      </c>
      <c r="Q1401" s="339">
        <v>1248.6713869600001</v>
      </c>
      <c r="R1401" s="339">
        <v>877.24491610543726</v>
      </c>
      <c r="S1401" s="334">
        <v>31</v>
      </c>
      <c r="T1401" s="336">
        <v>0.36345710320872038</v>
      </c>
      <c r="U1401" s="647">
        <v>3.5546229882582914</v>
      </c>
      <c r="V1401" s="336">
        <v>0.33709220883093738</v>
      </c>
      <c r="W1401" s="647">
        <v>2.9009298681204414</v>
      </c>
      <c r="X1401" s="336">
        <v>0.4670279475682737</v>
      </c>
      <c r="Y1401" s="647">
        <v>3.0300092103179086</v>
      </c>
      <c r="Z1401" s="336">
        <v>0.63841807765857572</v>
      </c>
      <c r="AA1401" s="647">
        <v>3.3455379344281355</v>
      </c>
      <c r="AB1401" s="336">
        <v>0.11356278821136399</v>
      </c>
      <c r="AC1401" s="340">
        <v>1.9450982044642229</v>
      </c>
      <c r="AD1401" s="813">
        <v>37098935000162</v>
      </c>
      <c r="AE1401" s="337" t="s">
        <v>1987</v>
      </c>
      <c r="AF1401" s="787" t="s">
        <v>1755</v>
      </c>
      <c r="AG1401" s="341" t="s">
        <v>1436</v>
      </c>
      <c r="AH1401" s="341" t="s">
        <v>1742</v>
      </c>
      <c r="AI1401" s="341">
        <v>5000</v>
      </c>
      <c r="AJ1401" s="341">
        <v>1000</v>
      </c>
      <c r="AK1401" s="341">
        <v>1000</v>
      </c>
      <c r="AL1401" s="336">
        <v>0.02</v>
      </c>
      <c r="AM1401" s="336">
        <v>0.2</v>
      </c>
      <c r="AN1401" s="647" t="s">
        <v>34</v>
      </c>
      <c r="AO1401" s="334" t="s">
        <v>1324</v>
      </c>
      <c r="AP1401" s="337" t="s">
        <v>1757</v>
      </c>
      <c r="AQ1401" s="343" t="s">
        <v>668</v>
      </c>
      <c r="AR1401" s="336">
        <v>0</v>
      </c>
      <c r="AS1401" s="336">
        <v>0</v>
      </c>
      <c r="AT1401" s="336" t="s">
        <v>1418</v>
      </c>
      <c r="AW1401"/>
      <c r="AX1401" s="192"/>
      <c r="AY1401" s="178"/>
      <c r="AZ1401" s="178"/>
      <c r="BA1401" s="178"/>
      <c r="BB1401" s="794"/>
      <c r="BC1401" s="178"/>
      <c r="BD1401" s="178"/>
      <c r="BE1401" s="178"/>
      <c r="BF1401" s="178"/>
      <c r="BG1401" s="794"/>
      <c r="BH1401" s="180"/>
      <c r="BI1401" s="193"/>
      <c r="BJ1401" s="193"/>
      <c r="BK1401" s="193"/>
      <c r="BL1401" s="180"/>
      <c r="BM1401" s="180"/>
      <c r="BN1401" s="180"/>
      <c r="BO1401" s="180"/>
      <c r="BP1401" s="180"/>
      <c r="BQ1401" s="180"/>
      <c r="BR1401" s="180"/>
      <c r="BS1401" s="180"/>
      <c r="BT1401" s="181"/>
      <c r="BU1401" s="182"/>
      <c r="BV1401" s="183"/>
      <c r="BW1401" s="179"/>
      <c r="BX1401"/>
      <c r="BZ1401"/>
    </row>
    <row r="1402" spans="2:107" ht="18.75">
      <c r="B1402" s="330" t="s">
        <v>1381</v>
      </c>
      <c r="C1402" s="331">
        <v>7539298000151</v>
      </c>
      <c r="D1402" s="332" t="s">
        <v>11</v>
      </c>
      <c r="E1402" s="332" t="s">
        <v>621</v>
      </c>
      <c r="F1402" s="332" t="s">
        <v>672</v>
      </c>
      <c r="G1402" s="333" t="s">
        <v>738</v>
      </c>
      <c r="H1402" s="333" t="s">
        <v>34</v>
      </c>
      <c r="I1402" s="333" t="s">
        <v>1418</v>
      </c>
      <c r="J1402" s="333" t="s">
        <v>608</v>
      </c>
      <c r="K1402" s="334" t="s">
        <v>48</v>
      </c>
      <c r="L1402" s="335" t="s">
        <v>1339</v>
      </c>
      <c r="M1402" s="335" t="s">
        <v>1415</v>
      </c>
      <c r="N1402" s="334">
        <v>152900</v>
      </c>
      <c r="O1402" s="334" t="s">
        <v>1321</v>
      </c>
      <c r="P1402" s="338">
        <v>38702</v>
      </c>
      <c r="Q1402" s="339">
        <v>862.03851099999997</v>
      </c>
      <c r="R1402" s="339">
        <v>28881717.816506568</v>
      </c>
      <c r="S1402" s="334">
        <v>31</v>
      </c>
      <c r="T1402" s="336">
        <v>9.0203670375418099E-2</v>
      </c>
      <c r="U1402" s="647">
        <v>0.88219500323701894</v>
      </c>
      <c r="V1402" s="336">
        <v>0.12135560618212304</v>
      </c>
      <c r="W1402" s="647">
        <v>1.0443555010022314</v>
      </c>
      <c r="X1402" s="336">
        <v>0.171780816703623</v>
      </c>
      <c r="Y1402" s="647">
        <v>1.1144888854682937</v>
      </c>
      <c r="Z1402" s="336">
        <v>0.23745735904927878</v>
      </c>
      <c r="AA1402" s="647">
        <v>1.2443610704478505</v>
      </c>
      <c r="AB1402" s="336">
        <v>2.3847238968519091E-2</v>
      </c>
      <c r="AC1402" s="340">
        <v>0.21613289495964902</v>
      </c>
      <c r="AD1402" s="813">
        <v>0</v>
      </c>
      <c r="AE1402" s="337" t="s">
        <v>1758</v>
      </c>
      <c r="AF1402" s="787" t="s">
        <v>1755</v>
      </c>
      <c r="AG1402" s="341" t="s">
        <v>1436</v>
      </c>
      <c r="AH1402" s="341" t="s">
        <v>1742</v>
      </c>
      <c r="AI1402" s="341">
        <v>3000</v>
      </c>
      <c r="AJ1402" s="341">
        <v>1000</v>
      </c>
      <c r="AK1402" s="341">
        <v>1000</v>
      </c>
      <c r="AL1402" s="336">
        <v>2E-3</v>
      </c>
      <c r="AM1402" s="336">
        <v>0</v>
      </c>
      <c r="AN1402" s="647" t="s">
        <v>2147</v>
      </c>
      <c r="AO1402" s="334" t="s">
        <v>1324</v>
      </c>
      <c r="AP1402" s="337" t="s">
        <v>1744</v>
      </c>
      <c r="AQ1402" s="343" t="s">
        <v>676</v>
      </c>
      <c r="AR1402" s="336">
        <v>6.9999999999999999E-4</v>
      </c>
      <c r="AS1402" s="336">
        <v>6.9999999999999999E-4</v>
      </c>
      <c r="AT1402" s="336" t="s">
        <v>1418</v>
      </c>
      <c r="AW1402"/>
      <c r="AX1402" s="192"/>
      <c r="AY1402" s="178"/>
      <c r="AZ1402" s="178"/>
      <c r="BA1402" s="178"/>
      <c r="BB1402" s="794"/>
      <c r="BC1402" s="178"/>
      <c r="BD1402" s="178"/>
      <c r="BE1402" s="178"/>
      <c r="BF1402" s="178"/>
      <c r="BG1402" s="794"/>
      <c r="BH1402" s="180"/>
      <c r="BI1402" s="193"/>
      <c r="BJ1402" s="193"/>
      <c r="BK1402" s="193"/>
      <c r="BL1402" s="180"/>
      <c r="BM1402" s="180"/>
      <c r="BN1402" s="180"/>
      <c r="BO1402" s="180"/>
      <c r="BP1402" s="180"/>
      <c r="BQ1402" s="180"/>
      <c r="BR1402" s="180"/>
      <c r="BS1402" s="180"/>
      <c r="BT1402" s="181"/>
      <c r="BU1402" s="182"/>
      <c r="BV1402" s="183"/>
      <c r="BW1402" s="179"/>
      <c r="BX1402"/>
      <c r="BZ1402"/>
    </row>
    <row r="1403" spans="2:107" ht="18.75">
      <c r="B1403" s="330" t="s">
        <v>25</v>
      </c>
      <c r="C1403" s="331">
        <v>38954217000103</v>
      </c>
      <c r="D1403" s="332" t="s">
        <v>14</v>
      </c>
      <c r="E1403" s="332" t="s">
        <v>614</v>
      </c>
      <c r="F1403" s="332" t="s">
        <v>1418</v>
      </c>
      <c r="G1403" s="333" t="s">
        <v>1418</v>
      </c>
      <c r="H1403" s="333" t="s">
        <v>1338</v>
      </c>
      <c r="I1403" s="333" t="s">
        <v>34</v>
      </c>
      <c r="J1403" s="333" t="s">
        <v>608</v>
      </c>
      <c r="K1403" s="334" t="s">
        <v>48</v>
      </c>
      <c r="L1403" s="335" t="s">
        <v>1339</v>
      </c>
      <c r="M1403" s="335" t="s">
        <v>34</v>
      </c>
      <c r="N1403" s="334">
        <v>558958</v>
      </c>
      <c r="O1403" s="334" t="s">
        <v>1321</v>
      </c>
      <c r="P1403" s="338">
        <v>44128</v>
      </c>
      <c r="Q1403" s="339">
        <v>121.39999752999999</v>
      </c>
      <c r="R1403" s="339">
        <v>125.25864147888441</v>
      </c>
      <c r="S1403" s="334">
        <v>32</v>
      </c>
      <c r="T1403" s="336">
        <v>0.16316607643168402</v>
      </c>
      <c r="U1403" s="647">
        <v>1.595769847576493</v>
      </c>
      <c r="V1403" s="336">
        <v>0.13324108745789531</v>
      </c>
      <c r="W1403" s="647">
        <v>1.146638931845827</v>
      </c>
      <c r="X1403" s="336">
        <v>0.5264810439504628</v>
      </c>
      <c r="Y1403" s="647">
        <v>3.4157322287323826</v>
      </c>
      <c r="Z1403" s="336"/>
      <c r="AA1403" s="647"/>
      <c r="AB1403" s="336">
        <v>0.21892566072381292</v>
      </c>
      <c r="AC1403" s="340">
        <v>7.7833059927722867E-2</v>
      </c>
      <c r="AD1403" s="813">
        <v>38948845000186</v>
      </c>
      <c r="AE1403" s="337" t="s">
        <v>2042</v>
      </c>
      <c r="AF1403" s="787" t="s">
        <v>1755</v>
      </c>
      <c r="AG1403" s="341" t="s">
        <v>1436</v>
      </c>
      <c r="AH1403" s="341" t="s">
        <v>1742</v>
      </c>
      <c r="AI1403" s="341">
        <v>1000</v>
      </c>
      <c r="AJ1403" s="341">
        <v>0</v>
      </c>
      <c r="AK1403" s="341">
        <v>1000</v>
      </c>
      <c r="AL1403" s="336">
        <v>1.8500000000000003E-2</v>
      </c>
      <c r="AM1403" s="336">
        <v>0.2</v>
      </c>
      <c r="AN1403" s="647" t="s">
        <v>34</v>
      </c>
      <c r="AO1403" s="334" t="s">
        <v>1324</v>
      </c>
      <c r="AP1403" s="337" t="s">
        <v>1757</v>
      </c>
      <c r="AQ1403" s="343" t="s">
        <v>668</v>
      </c>
      <c r="AR1403" s="336">
        <v>4.9333333333333304E-3</v>
      </c>
      <c r="AS1403" s="336">
        <v>4.9333333333333304E-3</v>
      </c>
      <c r="AT1403" s="336" t="s">
        <v>1418</v>
      </c>
      <c r="AW1403"/>
      <c r="AX1403" s="192"/>
      <c r="AY1403" s="178"/>
      <c r="AZ1403" s="178"/>
      <c r="BA1403" s="178"/>
      <c r="BB1403" s="794"/>
      <c r="BC1403" s="178"/>
      <c r="BD1403" s="178"/>
      <c r="BE1403" s="178"/>
      <c r="BF1403" s="178"/>
      <c r="BG1403" s="794"/>
      <c r="BH1403" s="180"/>
      <c r="BI1403" s="193"/>
      <c r="BJ1403" s="193"/>
      <c r="BK1403" s="193"/>
      <c r="BL1403" s="180"/>
      <c r="BM1403" s="180"/>
      <c r="BN1403" s="180"/>
      <c r="BO1403" s="180"/>
      <c r="BP1403" s="180"/>
      <c r="BQ1403" s="180"/>
      <c r="BR1403" s="180"/>
      <c r="BS1403" s="180"/>
      <c r="BT1403" s="181"/>
      <c r="BU1403" s="182"/>
      <c r="BV1403" s="183"/>
      <c r="BW1403" s="179"/>
      <c r="BX1403"/>
      <c r="BZ1403"/>
    </row>
    <row r="1404" spans="2:107" ht="18.75">
      <c r="B1404" s="330" t="s">
        <v>991</v>
      </c>
      <c r="C1404" s="331">
        <v>29544764000120</v>
      </c>
      <c r="D1404" s="332" t="s">
        <v>14</v>
      </c>
      <c r="E1404" s="332" t="s">
        <v>607</v>
      </c>
      <c r="F1404" s="332" t="s">
        <v>1418</v>
      </c>
      <c r="G1404" s="333" t="s">
        <v>1418</v>
      </c>
      <c r="H1404" s="333" t="s">
        <v>34</v>
      </c>
      <c r="I1404" s="333" t="s">
        <v>34</v>
      </c>
      <c r="J1404" s="333" t="s">
        <v>611</v>
      </c>
      <c r="K1404" s="334" t="s">
        <v>48</v>
      </c>
      <c r="L1404" s="335" t="s">
        <v>1339</v>
      </c>
      <c r="M1404" s="335" t="s">
        <v>1415</v>
      </c>
      <c r="N1404" s="334">
        <v>5193</v>
      </c>
      <c r="O1404" s="334" t="s">
        <v>1321</v>
      </c>
      <c r="P1404" s="338">
        <v>33059</v>
      </c>
      <c r="Q1404" s="339">
        <v>407.98541999999998</v>
      </c>
      <c r="R1404" s="339">
        <v>489.43534439316215</v>
      </c>
      <c r="S1404" s="334">
        <v>32</v>
      </c>
      <c r="T1404" s="336">
        <v>-0.23740816969936995</v>
      </c>
      <c r="U1404" s="647">
        <v>-2.3218600769210624</v>
      </c>
      <c r="V1404" s="336">
        <v>-0.26051704318379354</v>
      </c>
      <c r="W1404" s="647">
        <v>-2.241943456205238</v>
      </c>
      <c r="X1404" s="336">
        <v>-0.12309410577832192</v>
      </c>
      <c r="Y1404" s="647">
        <v>-0.79861660567890913</v>
      </c>
      <c r="Z1404" s="336">
        <v>0.11429004799182807</v>
      </c>
      <c r="AA1404" s="647">
        <v>0.59892052632124704</v>
      </c>
      <c r="AB1404" s="336">
        <v>0.24743629346215104</v>
      </c>
      <c r="AC1404" s="340">
        <v>-1.5224867431522553</v>
      </c>
      <c r="AD1404" s="813">
        <v>11435298000189</v>
      </c>
      <c r="AE1404" s="337" t="s">
        <v>1735</v>
      </c>
      <c r="AF1404" s="787" t="s">
        <v>1736</v>
      </c>
      <c r="AG1404" s="341" t="s">
        <v>1437</v>
      </c>
      <c r="AH1404" s="341" t="s">
        <v>1737</v>
      </c>
      <c r="AI1404" s="341">
        <v>20000</v>
      </c>
      <c r="AJ1404" s="341">
        <v>5000</v>
      </c>
      <c r="AK1404" s="341">
        <v>0</v>
      </c>
      <c r="AL1404" s="336">
        <v>2.5000000000000001E-2</v>
      </c>
      <c r="AM1404" s="336">
        <v>0.2</v>
      </c>
      <c r="AN1404" s="647" t="s">
        <v>2166</v>
      </c>
      <c r="AO1404" s="334" t="s">
        <v>1324</v>
      </c>
      <c r="AP1404" s="337" t="s">
        <v>1739</v>
      </c>
      <c r="AQ1404" s="343" t="s">
        <v>659</v>
      </c>
      <c r="AR1404" s="336">
        <v>3.3340000000000002E-3</v>
      </c>
      <c r="AS1404" s="336">
        <v>3.3340000000000002E-3</v>
      </c>
      <c r="AT1404" s="336" t="s">
        <v>1418</v>
      </c>
      <c r="AW1404"/>
      <c r="AX1404" s="192"/>
      <c r="AY1404" s="178"/>
      <c r="AZ1404" s="178"/>
      <c r="BA1404" s="178"/>
      <c r="BB1404" s="794"/>
      <c r="BC1404" s="178"/>
      <c r="BD1404" s="178"/>
      <c r="BE1404" s="178"/>
      <c r="BF1404" s="178"/>
      <c r="BG1404" s="794"/>
      <c r="BH1404" s="180"/>
      <c r="BI1404" s="193"/>
      <c r="BJ1404" s="193"/>
      <c r="BK1404" s="193"/>
      <c r="BL1404" s="180"/>
      <c r="BM1404" s="180"/>
      <c r="BN1404" s="180"/>
      <c r="BO1404" s="180"/>
      <c r="BP1404" s="180"/>
      <c r="BQ1404" s="180"/>
      <c r="BR1404" s="180"/>
      <c r="BS1404" s="180"/>
      <c r="BT1404" s="181"/>
      <c r="BU1404" s="182"/>
      <c r="BV1404" s="183"/>
      <c r="BW1404" s="179"/>
      <c r="BX1404"/>
      <c r="BZ1404"/>
      <c r="CD1404" s="192"/>
      <c r="CE1404" s="178"/>
      <c r="CF1404" s="178"/>
      <c r="CG1404" s="178"/>
      <c r="CH1404" s="180"/>
      <c r="CI1404" s="178"/>
      <c r="CJ1404" s="178"/>
      <c r="CK1404" s="178"/>
      <c r="CL1404" s="178"/>
      <c r="CM1404" s="180"/>
      <c r="CN1404" s="180"/>
      <c r="CO1404" s="193"/>
      <c r="CP1404" s="193"/>
      <c r="CQ1404" s="193"/>
      <c r="CR1404" s="180"/>
      <c r="CS1404" s="180"/>
      <c r="CT1404" s="180"/>
      <c r="CU1404" s="180"/>
      <c r="CV1404" s="180"/>
      <c r="CW1404" s="180"/>
      <c r="CX1404" s="180"/>
      <c r="CY1404" s="180"/>
      <c r="CZ1404" s="181"/>
      <c r="DA1404" s="182"/>
      <c r="DB1404" s="183"/>
      <c r="DC1404" s="179"/>
    </row>
    <row r="1405" spans="2:107" ht="18.75">
      <c r="B1405" s="330" t="s">
        <v>247</v>
      </c>
      <c r="C1405" s="331">
        <v>11228311000129</v>
      </c>
      <c r="D1405" s="332" t="s">
        <v>14</v>
      </c>
      <c r="E1405" s="332" t="s">
        <v>607</v>
      </c>
      <c r="F1405" s="332" t="s">
        <v>1418</v>
      </c>
      <c r="G1405" s="333" t="s">
        <v>1418</v>
      </c>
      <c r="H1405" s="333" t="s">
        <v>34</v>
      </c>
      <c r="I1405" s="333" t="s">
        <v>34</v>
      </c>
      <c r="J1405" s="333" t="s">
        <v>608</v>
      </c>
      <c r="K1405" s="334" t="s">
        <v>48</v>
      </c>
      <c r="L1405" s="335" t="s">
        <v>1339</v>
      </c>
      <c r="M1405" s="335" t="s">
        <v>34</v>
      </c>
      <c r="N1405" s="334">
        <v>241474</v>
      </c>
      <c r="O1405" s="334" t="s">
        <v>1321</v>
      </c>
      <c r="P1405" s="338">
        <v>40149</v>
      </c>
      <c r="Q1405" s="339">
        <v>79.739155999999994</v>
      </c>
      <c r="R1405" s="339">
        <v>85.116002364000053</v>
      </c>
      <c r="S1405" s="334">
        <v>32</v>
      </c>
      <c r="T1405" s="336">
        <v>4.2912873609133539E-2</v>
      </c>
      <c r="U1405" s="647">
        <v>0.41968938198368599</v>
      </c>
      <c r="V1405" s="336">
        <v>-2.7048032590371029E-4</v>
      </c>
      <c r="W1405" s="647">
        <v>-2.3276849348557588E-3</v>
      </c>
      <c r="X1405" s="336">
        <v>1.6308770646241921E-2</v>
      </c>
      <c r="Y1405" s="647">
        <v>0.10580892540665654</v>
      </c>
      <c r="Z1405" s="336">
        <v>0.18010795387207001</v>
      </c>
      <c r="AA1405" s="647">
        <v>0.94382977715973981</v>
      </c>
      <c r="AB1405" s="336">
        <v>0.25013047213489709</v>
      </c>
      <c r="AC1405" s="340">
        <v>-0.46564464025059715</v>
      </c>
      <c r="AD1405" s="813">
        <v>11228490000102</v>
      </c>
      <c r="AE1405" s="337" t="s">
        <v>1767</v>
      </c>
      <c r="AF1405" s="787" t="s">
        <v>1736</v>
      </c>
      <c r="AG1405" s="341" t="s">
        <v>1437</v>
      </c>
      <c r="AH1405" s="341" t="s">
        <v>1742</v>
      </c>
      <c r="AI1405" s="341">
        <v>100000</v>
      </c>
      <c r="AJ1405" s="341">
        <v>50000</v>
      </c>
      <c r="AK1405" s="341">
        <v>100000</v>
      </c>
      <c r="AL1405" s="336">
        <v>2.6000000000000002E-2</v>
      </c>
      <c r="AM1405" s="336">
        <v>0</v>
      </c>
      <c r="AN1405" s="647" t="s">
        <v>2152</v>
      </c>
      <c r="AO1405" s="334" t="s">
        <v>1324</v>
      </c>
      <c r="AP1405" s="337" t="s">
        <v>1739</v>
      </c>
      <c r="AQ1405" s="343" t="s">
        <v>659</v>
      </c>
      <c r="AR1405" s="336">
        <v>5.1999999999999998E-3</v>
      </c>
      <c r="AS1405" s="336">
        <v>5.1999999999999998E-3</v>
      </c>
      <c r="AT1405" s="336" t="s">
        <v>1418</v>
      </c>
      <c r="AW1405"/>
      <c r="AX1405" s="192"/>
      <c r="AY1405" s="178"/>
      <c r="AZ1405" s="178"/>
      <c r="BA1405" s="178"/>
      <c r="BB1405" s="794"/>
      <c r="BC1405" s="178"/>
      <c r="BD1405" s="178"/>
      <c r="BE1405" s="178"/>
      <c r="BF1405" s="178"/>
      <c r="BG1405" s="794"/>
      <c r="BH1405" s="180"/>
      <c r="BI1405" s="193"/>
      <c r="BJ1405" s="193"/>
      <c r="BK1405" s="193"/>
      <c r="BL1405" s="180"/>
      <c r="BM1405" s="180"/>
      <c r="BN1405" s="180"/>
      <c r="BO1405" s="180"/>
      <c r="BP1405" s="180"/>
      <c r="BQ1405" s="180"/>
      <c r="BR1405" s="180"/>
      <c r="BS1405" s="180"/>
      <c r="BT1405" s="181"/>
      <c r="BU1405" s="182"/>
      <c r="BV1405" s="183"/>
      <c r="BW1405" s="179"/>
      <c r="BX1405"/>
      <c r="BZ1405"/>
    </row>
    <row r="1406" spans="2:107" ht="18.75">
      <c r="B1406" s="330" t="s">
        <v>294</v>
      </c>
      <c r="C1406" s="331">
        <v>30995144000196</v>
      </c>
      <c r="D1406" s="332" t="s">
        <v>14</v>
      </c>
      <c r="E1406" s="332" t="s">
        <v>614</v>
      </c>
      <c r="F1406" s="332" t="s">
        <v>1418</v>
      </c>
      <c r="G1406" s="333" t="s">
        <v>1418</v>
      </c>
      <c r="H1406" s="333" t="s">
        <v>865</v>
      </c>
      <c r="I1406" s="333" t="s">
        <v>34</v>
      </c>
      <c r="J1406" s="333" t="s">
        <v>608</v>
      </c>
      <c r="K1406" s="334" t="s">
        <v>48</v>
      </c>
      <c r="L1406" s="335" t="s">
        <v>1339</v>
      </c>
      <c r="M1406" s="335" t="s">
        <v>34</v>
      </c>
      <c r="N1406" s="334">
        <v>489719</v>
      </c>
      <c r="O1406" s="334" t="s">
        <v>1321</v>
      </c>
      <c r="P1406" s="338">
        <v>43512</v>
      </c>
      <c r="Q1406" s="339">
        <v>126.20071941</v>
      </c>
      <c r="R1406" s="339">
        <v>101.69516474431998</v>
      </c>
      <c r="S1406" s="334">
        <v>32</v>
      </c>
      <c r="T1406" s="336">
        <v>0.17442654513355671</v>
      </c>
      <c r="U1406" s="647">
        <v>1.7058976193351696</v>
      </c>
      <c r="V1406" s="336">
        <v>0.243649939677272</v>
      </c>
      <c r="W1406" s="647">
        <v>2.0967894506574933</v>
      </c>
      <c r="X1406" s="336">
        <v>0.36043464080251475</v>
      </c>
      <c r="Y1406" s="647">
        <v>2.3384473820800462</v>
      </c>
      <c r="Z1406" s="336">
        <v>0.48077399843006319</v>
      </c>
      <c r="AA1406" s="647">
        <v>2.5194268551002135</v>
      </c>
      <c r="AB1406" s="336">
        <v>0.15542378315393171</v>
      </c>
      <c r="AC1406" s="340">
        <v>0.82000646042687397</v>
      </c>
      <c r="AD1406" s="813">
        <v>30995158000100</v>
      </c>
      <c r="AE1406" s="337" t="s">
        <v>1926</v>
      </c>
      <c r="AF1406" s="787" t="s">
        <v>1778</v>
      </c>
      <c r="AG1406" s="341" t="s">
        <v>59</v>
      </c>
      <c r="AH1406" s="341" t="s">
        <v>1742</v>
      </c>
      <c r="AI1406" s="341">
        <v>1000</v>
      </c>
      <c r="AJ1406" s="341">
        <v>500</v>
      </c>
      <c r="AK1406" s="341">
        <v>1000</v>
      </c>
      <c r="AL1406" s="336">
        <v>0.02</v>
      </c>
      <c r="AM1406" s="336">
        <v>0.2</v>
      </c>
      <c r="AN1406" s="647" t="s">
        <v>64</v>
      </c>
      <c r="AO1406" s="334" t="s">
        <v>1324</v>
      </c>
      <c r="AP1406" s="337" t="s">
        <v>1757</v>
      </c>
      <c r="AQ1406" s="343" t="s">
        <v>668</v>
      </c>
      <c r="AR1406" s="336">
        <v>5.3333333333333297E-3</v>
      </c>
      <c r="AS1406" s="336">
        <v>5.3333333333333297E-3</v>
      </c>
      <c r="AT1406" s="336" t="s">
        <v>1418</v>
      </c>
      <c r="AW1406"/>
      <c r="AX1406" s="192"/>
      <c r="AY1406" s="178"/>
      <c r="AZ1406" s="178"/>
      <c r="BA1406" s="178"/>
      <c r="BB1406" s="794"/>
      <c r="BC1406" s="178"/>
      <c r="BD1406" s="178"/>
      <c r="BE1406" s="178"/>
      <c r="BF1406" s="178"/>
      <c r="BG1406" s="794"/>
      <c r="BH1406" s="180"/>
      <c r="BI1406" s="193"/>
      <c r="BJ1406" s="193"/>
      <c r="BK1406" s="193"/>
      <c r="BL1406" s="180"/>
      <c r="BM1406" s="180"/>
      <c r="BN1406" s="180"/>
      <c r="BO1406" s="180"/>
      <c r="BP1406" s="180"/>
      <c r="BQ1406" s="180"/>
      <c r="BR1406" s="180"/>
      <c r="BS1406" s="180"/>
      <c r="BT1406" s="181"/>
      <c r="BU1406" s="182"/>
      <c r="BV1406" s="183"/>
      <c r="BW1406" s="179"/>
      <c r="BX1406"/>
      <c r="BZ1406"/>
    </row>
    <row r="1407" spans="2:107" ht="18.75">
      <c r="B1407" s="330" t="s">
        <v>1307</v>
      </c>
      <c r="C1407" s="331">
        <v>15334585000153</v>
      </c>
      <c r="D1407" s="332" t="s">
        <v>14</v>
      </c>
      <c r="E1407" s="332" t="s">
        <v>607</v>
      </c>
      <c r="F1407" s="332" t="s">
        <v>1418</v>
      </c>
      <c r="G1407" s="333" t="s">
        <v>1418</v>
      </c>
      <c r="H1407" s="333" t="s">
        <v>34</v>
      </c>
      <c r="I1407" s="333" t="s">
        <v>34</v>
      </c>
      <c r="J1407" s="333" t="s">
        <v>608</v>
      </c>
      <c r="K1407" s="334" t="s">
        <v>48</v>
      </c>
      <c r="L1407" s="335" t="s">
        <v>1339</v>
      </c>
      <c r="M1407" s="335" t="s">
        <v>1415</v>
      </c>
      <c r="N1407" s="334">
        <v>320021</v>
      </c>
      <c r="O1407" s="334" t="s">
        <v>1321</v>
      </c>
      <c r="P1407" s="338">
        <v>41096</v>
      </c>
      <c r="Q1407" s="339">
        <v>59.703916</v>
      </c>
      <c r="R1407" s="339">
        <v>56.265468164658607</v>
      </c>
      <c r="S1407" s="334">
        <v>32</v>
      </c>
      <c r="T1407" s="336">
        <v>0.1606207116839955</v>
      </c>
      <c r="U1407" s="647">
        <v>1.5708760926718324</v>
      </c>
      <c r="V1407" s="336">
        <v>0.17804222489061083</v>
      </c>
      <c r="W1407" s="647">
        <v>1.5321861331740987</v>
      </c>
      <c r="X1407" s="336">
        <v>0.32373700106361891</v>
      </c>
      <c r="Y1407" s="647">
        <v>2.1003584476067454</v>
      </c>
      <c r="Z1407" s="336">
        <v>0.19636484828611001</v>
      </c>
      <c r="AA1407" s="647">
        <v>1.0290216895780631</v>
      </c>
      <c r="AB1407" s="336">
        <v>0.2167944350781835</v>
      </c>
      <c r="AC1407" s="340">
        <v>0.28525082519413597</v>
      </c>
      <c r="AD1407" s="813">
        <v>15350712000108</v>
      </c>
      <c r="AE1407" s="337" t="s">
        <v>1878</v>
      </c>
      <c r="AF1407" s="787" t="s">
        <v>1778</v>
      </c>
      <c r="AG1407" s="341" t="s">
        <v>59</v>
      </c>
      <c r="AH1407" s="341" t="s">
        <v>1742</v>
      </c>
      <c r="AI1407" s="341">
        <v>5000</v>
      </c>
      <c r="AJ1407" s="341">
        <v>5000</v>
      </c>
      <c r="AK1407" s="341">
        <v>5000</v>
      </c>
      <c r="AL1407" s="336">
        <v>2.2000000000000002E-2</v>
      </c>
      <c r="AM1407" s="336">
        <v>0.2</v>
      </c>
      <c r="AN1407" s="647" t="s">
        <v>2185</v>
      </c>
      <c r="AO1407" s="334" t="s">
        <v>1324</v>
      </c>
      <c r="AP1407" s="337" t="s">
        <v>1739</v>
      </c>
      <c r="AQ1407" s="343" t="s">
        <v>659</v>
      </c>
      <c r="AR1407" s="336">
        <v>3.16666E-3</v>
      </c>
      <c r="AS1407" s="336">
        <v>3.16666E-3</v>
      </c>
      <c r="AT1407" s="336" t="s">
        <v>1418</v>
      </c>
    </row>
    <row r="1408" spans="2:107" ht="18.75">
      <c r="B1408" s="330" t="s">
        <v>411</v>
      </c>
      <c r="C1408" s="331">
        <v>26210505000174</v>
      </c>
      <c r="D1408" s="332" t="s">
        <v>14</v>
      </c>
      <c r="E1408" s="332" t="s">
        <v>614</v>
      </c>
      <c r="F1408" s="332" t="s">
        <v>1418</v>
      </c>
      <c r="G1408" s="333" t="s">
        <v>1418</v>
      </c>
      <c r="H1408" s="333" t="s">
        <v>1338</v>
      </c>
      <c r="I1408" s="333" t="s">
        <v>34</v>
      </c>
      <c r="J1408" s="333" t="s">
        <v>608</v>
      </c>
      <c r="K1408" s="334" t="s">
        <v>48</v>
      </c>
      <c r="L1408" s="335" t="s">
        <v>1339</v>
      </c>
      <c r="M1408" s="335" t="s">
        <v>34</v>
      </c>
      <c r="N1408" s="334">
        <v>444571</v>
      </c>
      <c r="O1408" s="334" t="s">
        <v>1324</v>
      </c>
      <c r="P1408" s="338">
        <v>42895</v>
      </c>
      <c r="Q1408" s="339">
        <v>283.46322500000002</v>
      </c>
      <c r="R1408" s="339">
        <v>303.99957473199999</v>
      </c>
      <c r="S1408" s="334">
        <v>32</v>
      </c>
      <c r="T1408" s="336">
        <v>0.26216624880099726</v>
      </c>
      <c r="U1408" s="647">
        <v>2.5639949432995661</v>
      </c>
      <c r="V1408" s="336">
        <v>0.12743079115714995</v>
      </c>
      <c r="W1408" s="647">
        <v>1.0966369987251614</v>
      </c>
      <c r="X1408" s="336">
        <v>0.10948794434190279</v>
      </c>
      <c r="Y1408" s="647">
        <v>0.71034181466461876</v>
      </c>
      <c r="Z1408" s="336">
        <v>0.51773516418863075</v>
      </c>
      <c r="AA1408" s="647">
        <v>2.7131165178357732</v>
      </c>
      <c r="AB1408" s="336">
        <v>0.22929514365174677</v>
      </c>
      <c r="AC1408" s="340">
        <v>4.8973378115424133E-2</v>
      </c>
      <c r="AD1408" s="813">
        <v>26859401000195</v>
      </c>
      <c r="AE1408" s="337" t="s">
        <v>1961</v>
      </c>
      <c r="AF1408" s="787" t="s">
        <v>1778</v>
      </c>
      <c r="AG1408" s="341" t="s">
        <v>59</v>
      </c>
      <c r="AH1408" s="341" t="s">
        <v>1737</v>
      </c>
      <c r="AI1408" s="341">
        <v>5000</v>
      </c>
      <c r="AJ1408" s="341">
        <v>1000</v>
      </c>
      <c r="AK1408" s="341">
        <v>5000</v>
      </c>
      <c r="AL1408" s="336">
        <v>0</v>
      </c>
      <c r="AM1408" s="336">
        <v>0</v>
      </c>
      <c r="AN1408" s="647" t="s">
        <v>2166</v>
      </c>
      <c r="AO1408" s="334" t="s">
        <v>1324</v>
      </c>
      <c r="AP1408" s="337" t="s">
        <v>1757</v>
      </c>
      <c r="AQ1408" s="343" t="s">
        <v>668</v>
      </c>
      <c r="AR1408" s="336">
        <v>4.7499999999999999E-3</v>
      </c>
      <c r="AS1408" s="336">
        <v>4.7499999999999999E-3</v>
      </c>
      <c r="AT1408" s="336" t="s">
        <v>1418</v>
      </c>
    </row>
    <row r="1409" spans="2:46" ht="18.75">
      <c r="B1409" s="330" t="s">
        <v>1233</v>
      </c>
      <c r="C1409" s="331">
        <v>38971881000160</v>
      </c>
      <c r="D1409" s="332" t="s">
        <v>14</v>
      </c>
      <c r="E1409" s="332" t="s">
        <v>614</v>
      </c>
      <c r="F1409" s="332" t="s">
        <v>1418</v>
      </c>
      <c r="G1409" s="333" t="s">
        <v>1418</v>
      </c>
      <c r="H1409" s="333" t="s">
        <v>1338</v>
      </c>
      <c r="I1409" s="333" t="s">
        <v>34</v>
      </c>
      <c r="J1409" s="333" t="s">
        <v>608</v>
      </c>
      <c r="K1409" s="334" t="s">
        <v>48</v>
      </c>
      <c r="L1409" s="335" t="s">
        <v>1339</v>
      </c>
      <c r="M1409" s="335" t="s">
        <v>34</v>
      </c>
      <c r="N1409" s="334">
        <v>557927</v>
      </c>
      <c r="O1409" s="334" t="s">
        <v>1321</v>
      </c>
      <c r="P1409" s="338">
        <v>44129</v>
      </c>
      <c r="Q1409" s="339">
        <v>145.00078053999999</v>
      </c>
      <c r="R1409" s="339">
        <v>121.63789990688002</v>
      </c>
      <c r="S1409" s="334">
        <v>32</v>
      </c>
      <c r="T1409" s="336">
        <v>0.20459094780316156</v>
      </c>
      <c r="U1409" s="647">
        <v>2.0009065164233157</v>
      </c>
      <c r="V1409" s="336">
        <v>8.0890040223336346E-2</v>
      </c>
      <c r="W1409" s="647">
        <v>0.69611912577614055</v>
      </c>
      <c r="X1409" s="336">
        <v>6.7150591848990082E-2</v>
      </c>
      <c r="Y1409" s="647">
        <v>0.43566324636491754</v>
      </c>
      <c r="Z1409" s="336"/>
      <c r="AA1409" s="647"/>
      <c r="AB1409" s="336">
        <v>0.21353547818112337</v>
      </c>
      <c r="AC1409" s="340">
        <v>-0.16536546275356906</v>
      </c>
      <c r="AD1409" s="813">
        <v>38452194000139</v>
      </c>
      <c r="AE1409" s="337" t="s">
        <v>1808</v>
      </c>
      <c r="AF1409" s="787" t="s">
        <v>1755</v>
      </c>
      <c r="AG1409" s="341" t="s">
        <v>1436</v>
      </c>
      <c r="AH1409" s="341" t="s">
        <v>1737</v>
      </c>
      <c r="AI1409" s="341">
        <v>10000</v>
      </c>
      <c r="AJ1409" s="341">
        <v>10000</v>
      </c>
      <c r="AK1409" s="341">
        <v>10000</v>
      </c>
      <c r="AL1409" s="336">
        <v>0</v>
      </c>
      <c r="AM1409" s="336">
        <v>0</v>
      </c>
      <c r="AN1409" s="647" t="s">
        <v>34</v>
      </c>
      <c r="AO1409" s="334" t="s">
        <v>1324</v>
      </c>
      <c r="AP1409" s="337" t="s">
        <v>1739</v>
      </c>
      <c r="AQ1409" s="343" t="s">
        <v>659</v>
      </c>
      <c r="AR1409" s="336">
        <v>3.8E-3</v>
      </c>
      <c r="AS1409" s="336">
        <v>3.8E-3</v>
      </c>
      <c r="AT1409" s="336" t="s">
        <v>1418</v>
      </c>
    </row>
    <row r="1410" spans="2:46" ht="18.75">
      <c r="B1410" s="330" t="s">
        <v>44</v>
      </c>
      <c r="C1410" s="331">
        <v>30317454000151</v>
      </c>
      <c r="D1410" s="332" t="s">
        <v>14</v>
      </c>
      <c r="E1410" s="332" t="s">
        <v>614</v>
      </c>
      <c r="F1410" s="332" t="s">
        <v>1317</v>
      </c>
      <c r="G1410" s="333" t="s">
        <v>1418</v>
      </c>
      <c r="H1410" s="333" t="s">
        <v>865</v>
      </c>
      <c r="I1410" s="333" t="s">
        <v>34</v>
      </c>
      <c r="J1410" s="333" t="s">
        <v>608</v>
      </c>
      <c r="K1410" s="334" t="s">
        <v>48</v>
      </c>
      <c r="L1410" s="335" t="s">
        <v>1339</v>
      </c>
      <c r="M1410" s="335" t="s">
        <v>34</v>
      </c>
      <c r="N1410" s="334">
        <v>466999</v>
      </c>
      <c r="O1410" s="334" t="s">
        <v>1321</v>
      </c>
      <c r="P1410" s="338">
        <v>43252</v>
      </c>
      <c r="Q1410" s="339">
        <v>880.00853775999997</v>
      </c>
      <c r="R1410" s="339">
        <v>1138.8986882754575</v>
      </c>
      <c r="S1410" s="334">
        <v>32</v>
      </c>
      <c r="T1410" s="336">
        <v>6.8706474848550636E-2</v>
      </c>
      <c r="U1410" s="647">
        <v>0.67195169053718617</v>
      </c>
      <c r="V1410" s="336">
        <v>3.5385930198057913E-2</v>
      </c>
      <c r="W1410" s="647">
        <v>0.30452232099572091</v>
      </c>
      <c r="X1410" s="336">
        <v>5.3012930174163309E-2</v>
      </c>
      <c r="Y1410" s="647">
        <v>0.34394015932027905</v>
      </c>
      <c r="Z1410" s="336">
        <v>0.26977292678484055</v>
      </c>
      <c r="AA1410" s="647">
        <v>1.4137061462145213</v>
      </c>
      <c r="AB1410" s="336">
        <v>0.11953625331531963</v>
      </c>
      <c r="AC1410" s="340">
        <v>-0.67607525706719906</v>
      </c>
      <c r="AD1410" s="813">
        <v>30317436000170</v>
      </c>
      <c r="AE1410" s="337" t="s">
        <v>1976</v>
      </c>
      <c r="AF1410" s="787" t="s">
        <v>1736</v>
      </c>
      <c r="AG1410" s="341" t="s">
        <v>1437</v>
      </c>
      <c r="AH1410" s="341" t="s">
        <v>1742</v>
      </c>
      <c r="AI1410" s="341">
        <v>500</v>
      </c>
      <c r="AJ1410" s="341">
        <v>100</v>
      </c>
      <c r="AK1410" s="341">
        <v>100</v>
      </c>
      <c r="AL1410" s="336">
        <v>1.8500000000000003E-2</v>
      </c>
      <c r="AM1410" s="336">
        <v>0.2</v>
      </c>
      <c r="AN1410" s="647" t="s">
        <v>2166</v>
      </c>
      <c r="AO1410" s="334" t="s">
        <v>1324</v>
      </c>
      <c r="AP1410" s="337" t="s">
        <v>1757</v>
      </c>
      <c r="AQ1410" s="343" t="s">
        <v>668</v>
      </c>
      <c r="AR1410" s="336">
        <v>4.6249999999999998E-3</v>
      </c>
      <c r="AS1410" s="336">
        <v>4.6249999999999998E-3</v>
      </c>
      <c r="AT1410" s="336" t="s">
        <v>1418</v>
      </c>
    </row>
    <row r="1411" spans="2:46" ht="18.75">
      <c r="B1411" s="330" t="s">
        <v>1228</v>
      </c>
      <c r="C1411" s="331">
        <v>8968733000126</v>
      </c>
      <c r="D1411" s="332" t="s">
        <v>14</v>
      </c>
      <c r="E1411" s="332" t="s">
        <v>607</v>
      </c>
      <c r="F1411" s="332" t="s">
        <v>1317</v>
      </c>
      <c r="G1411" s="333" t="s">
        <v>1418</v>
      </c>
      <c r="H1411" s="333" t="s">
        <v>34</v>
      </c>
      <c r="I1411" s="333" t="s">
        <v>34</v>
      </c>
      <c r="J1411" s="333" t="s">
        <v>608</v>
      </c>
      <c r="K1411" s="334" t="s">
        <v>48</v>
      </c>
      <c r="L1411" s="335" t="s">
        <v>1339</v>
      </c>
      <c r="M1411" s="335" t="s">
        <v>34</v>
      </c>
      <c r="N1411" s="334">
        <v>475823</v>
      </c>
      <c r="O1411" s="334" t="s">
        <v>1321</v>
      </c>
      <c r="P1411" s="338">
        <v>43300</v>
      </c>
      <c r="Q1411" s="339">
        <v>246.01224955999999</v>
      </c>
      <c r="R1411" s="339">
        <v>260.87376659487995</v>
      </c>
      <c r="S1411" s="334">
        <v>32</v>
      </c>
      <c r="T1411" s="336">
        <v>0.10489766301005932</v>
      </c>
      <c r="U1411" s="647">
        <v>1.0259027573220971</v>
      </c>
      <c r="V1411" s="336">
        <v>6.0327644195552699E-2</v>
      </c>
      <c r="W1411" s="647">
        <v>0.51916437204869637</v>
      </c>
      <c r="X1411" s="336">
        <v>0.95791577642507075</v>
      </c>
      <c r="Y1411" s="647">
        <v>6.2148178506008707</v>
      </c>
      <c r="Z1411" s="336">
        <v>1.265863464501237</v>
      </c>
      <c r="AA1411" s="647">
        <v>6.63357506389469</v>
      </c>
      <c r="AB1411" s="336">
        <v>0.22536568167642548</v>
      </c>
      <c r="AC1411" s="340">
        <v>-0.24792501136766679</v>
      </c>
      <c r="AD1411" s="813">
        <v>42190558000127</v>
      </c>
      <c r="AE1411" s="337" t="s">
        <v>1971</v>
      </c>
      <c r="AF1411" s="787" t="s">
        <v>1755</v>
      </c>
      <c r="AG1411" s="341" t="s">
        <v>1436</v>
      </c>
      <c r="AH1411" s="341" t="s">
        <v>1742</v>
      </c>
      <c r="AI1411" s="341">
        <v>50</v>
      </c>
      <c r="AJ1411" s="341">
        <v>50</v>
      </c>
      <c r="AK1411" s="341">
        <v>30</v>
      </c>
      <c r="AL1411" s="336">
        <v>0.02</v>
      </c>
      <c r="AM1411" s="336">
        <v>0.2</v>
      </c>
      <c r="AN1411" s="647" t="s">
        <v>2152</v>
      </c>
      <c r="AO1411" s="334" t="s">
        <v>1324</v>
      </c>
      <c r="AP1411" s="337" t="s">
        <v>1739</v>
      </c>
      <c r="AQ1411" s="343" t="s">
        <v>659</v>
      </c>
      <c r="AR1411" s="336">
        <v>5.3333333333333297E-3</v>
      </c>
      <c r="AS1411" s="336">
        <v>5.3333333333333297E-3</v>
      </c>
      <c r="AT1411" s="336" t="s">
        <v>1418</v>
      </c>
    </row>
    <row r="1412" spans="2:46" ht="18.75">
      <c r="B1412" s="330" t="s">
        <v>29</v>
      </c>
      <c r="C1412" s="331">
        <v>26269603000187</v>
      </c>
      <c r="D1412" s="332" t="s">
        <v>14</v>
      </c>
      <c r="E1412" s="332" t="s">
        <v>607</v>
      </c>
      <c r="F1412" s="332" t="s">
        <v>1317</v>
      </c>
      <c r="G1412" s="333" t="s">
        <v>1418</v>
      </c>
      <c r="H1412" s="333" t="s">
        <v>34</v>
      </c>
      <c r="I1412" s="333" t="s">
        <v>34</v>
      </c>
      <c r="J1412" s="333" t="s">
        <v>608</v>
      </c>
      <c r="K1412" s="334" t="s">
        <v>48</v>
      </c>
      <c r="L1412" s="335" t="s">
        <v>1339</v>
      </c>
      <c r="M1412" s="335" t="s">
        <v>1415</v>
      </c>
      <c r="N1412" s="334">
        <v>441449</v>
      </c>
      <c r="O1412" s="334" t="s">
        <v>1321</v>
      </c>
      <c r="P1412" s="338">
        <v>42890</v>
      </c>
      <c r="Q1412" s="339">
        <v>584.36229900000001</v>
      </c>
      <c r="R1412" s="339">
        <v>774.72243708399992</v>
      </c>
      <c r="S1412" s="334">
        <v>32</v>
      </c>
      <c r="T1412" s="336">
        <v>8.446757258871207E-2</v>
      </c>
      <c r="U1412" s="647">
        <v>0.82609576930950457</v>
      </c>
      <c r="V1412" s="336">
        <v>-1.9570620324401489E-2</v>
      </c>
      <c r="W1412" s="647">
        <v>-0.16841978411068745</v>
      </c>
      <c r="X1412" s="336">
        <v>-5.0633588129929907E-2</v>
      </c>
      <c r="Y1412" s="647">
        <v>-0.32850333515148578</v>
      </c>
      <c r="Z1412" s="336">
        <v>0.25549291072704583</v>
      </c>
      <c r="AA1412" s="647">
        <v>1.3388737799369097</v>
      </c>
      <c r="AB1412" s="336">
        <v>0.24923302256534838</v>
      </c>
      <c r="AC1412" s="340">
        <v>-0.54475948778362548</v>
      </c>
      <c r="AD1412" s="813">
        <v>26859564000178</v>
      </c>
      <c r="AE1412" s="337" t="s">
        <v>1961</v>
      </c>
      <c r="AF1412" s="787" t="s">
        <v>1778</v>
      </c>
      <c r="AG1412" s="341" t="s">
        <v>59</v>
      </c>
      <c r="AH1412" s="341" t="s">
        <v>1737</v>
      </c>
      <c r="AI1412" s="341">
        <v>5000</v>
      </c>
      <c r="AJ1412" s="341">
        <v>1000</v>
      </c>
      <c r="AK1412" s="341">
        <v>5000</v>
      </c>
      <c r="AL1412" s="336">
        <v>0</v>
      </c>
      <c r="AM1412" s="336">
        <v>0</v>
      </c>
      <c r="AN1412" s="647" t="s">
        <v>2166</v>
      </c>
      <c r="AO1412" s="334" t="s">
        <v>1324</v>
      </c>
      <c r="AP1412" s="337" t="s">
        <v>1739</v>
      </c>
      <c r="AQ1412" s="343" t="s">
        <v>659</v>
      </c>
      <c r="AR1412" s="336">
        <v>3.1666666666666701E-3</v>
      </c>
      <c r="AS1412" s="336">
        <v>3.1666666666666701E-3</v>
      </c>
      <c r="AT1412" s="336" t="s">
        <v>1418</v>
      </c>
    </row>
    <row r="1413" spans="2:46" ht="18.75">
      <c r="B1413" s="330" t="s">
        <v>1234</v>
      </c>
      <c r="C1413" s="331">
        <v>26831831000107</v>
      </c>
      <c r="D1413" s="332" t="s">
        <v>13</v>
      </c>
      <c r="E1413" s="332" t="s">
        <v>616</v>
      </c>
      <c r="F1413" s="332" t="s">
        <v>617</v>
      </c>
      <c r="G1413" s="333" t="s">
        <v>34</v>
      </c>
      <c r="H1413" s="333" t="s">
        <v>1338</v>
      </c>
      <c r="I1413" s="333" t="s">
        <v>34</v>
      </c>
      <c r="J1413" s="333" t="s">
        <v>608</v>
      </c>
      <c r="K1413" s="334" t="s">
        <v>48</v>
      </c>
      <c r="L1413" s="335" t="s">
        <v>1339</v>
      </c>
      <c r="M1413" s="335" t="s">
        <v>34</v>
      </c>
      <c r="N1413" s="334">
        <v>441910</v>
      </c>
      <c r="O1413" s="334" t="s">
        <v>1321</v>
      </c>
      <c r="P1413" s="338">
        <v>42890</v>
      </c>
      <c r="Q1413" s="339">
        <v>64.743450999999993</v>
      </c>
      <c r="R1413" s="339">
        <v>72.110643435999961</v>
      </c>
      <c r="S1413" s="334">
        <v>32</v>
      </c>
      <c r="T1413" s="336">
        <v>8.2159603300234973E-2</v>
      </c>
      <c r="U1413" s="647">
        <v>0.8035237501727549</v>
      </c>
      <c r="V1413" s="336">
        <v>4.0982448247420145E-2</v>
      </c>
      <c r="W1413" s="647">
        <v>0.35268453282249285</v>
      </c>
      <c r="X1413" s="336">
        <v>2.5043466654738999E-2</v>
      </c>
      <c r="Y1413" s="647">
        <v>0.1624783592015242</v>
      </c>
      <c r="Z1413" s="336">
        <v>0.16404067538619893</v>
      </c>
      <c r="AA1413" s="647">
        <v>0.85963151968769802</v>
      </c>
      <c r="AB1413" s="336">
        <v>8.0874252343262537E-2</v>
      </c>
      <c r="AC1413" s="340">
        <v>-0.93007332940010357</v>
      </c>
      <c r="AD1413" s="813">
        <v>39773766000144</v>
      </c>
      <c r="AE1413" s="337" t="s">
        <v>1808</v>
      </c>
      <c r="AF1413" s="787" t="s">
        <v>1755</v>
      </c>
      <c r="AG1413" s="341" t="s">
        <v>1436</v>
      </c>
      <c r="AH1413" s="341" t="s">
        <v>1742</v>
      </c>
      <c r="AI1413" s="341">
        <v>20000</v>
      </c>
      <c r="AJ1413" s="341">
        <v>5000</v>
      </c>
      <c r="AK1413" s="341">
        <v>5000</v>
      </c>
      <c r="AL1413" s="336">
        <v>0</v>
      </c>
      <c r="AM1413" s="336">
        <v>0</v>
      </c>
      <c r="AN1413" s="647" t="s">
        <v>34</v>
      </c>
      <c r="AO1413" s="334" t="s">
        <v>1324</v>
      </c>
      <c r="AP1413" s="337" t="s">
        <v>1757</v>
      </c>
      <c r="AQ1413" s="343" t="s">
        <v>674</v>
      </c>
      <c r="AR1413" s="336">
        <v>3.8E-3</v>
      </c>
      <c r="AS1413" s="336">
        <v>3.8E-3</v>
      </c>
      <c r="AT1413" s="336" t="s">
        <v>1418</v>
      </c>
    </row>
    <row r="1414" spans="2:46" ht="18.75">
      <c r="B1414" s="330" t="s">
        <v>42</v>
      </c>
      <c r="C1414" s="331">
        <v>35432385000140</v>
      </c>
      <c r="D1414" s="332" t="s">
        <v>13</v>
      </c>
      <c r="E1414" s="332" t="s">
        <v>616</v>
      </c>
      <c r="F1414" s="332" t="s">
        <v>619</v>
      </c>
      <c r="G1414" s="333" t="s">
        <v>34</v>
      </c>
      <c r="H1414" s="333" t="s">
        <v>865</v>
      </c>
      <c r="I1414" s="333" t="s">
        <v>34</v>
      </c>
      <c r="J1414" s="333" t="s">
        <v>611</v>
      </c>
      <c r="K1414" s="334" t="s">
        <v>48</v>
      </c>
      <c r="L1414" s="335" t="s">
        <v>1339</v>
      </c>
      <c r="M1414" s="335" t="s">
        <v>1415</v>
      </c>
      <c r="N1414" s="334">
        <v>518174</v>
      </c>
      <c r="O1414" s="334" t="s">
        <v>1321</v>
      </c>
      <c r="P1414" s="338">
        <v>43810</v>
      </c>
      <c r="Q1414" s="339">
        <v>238.87274474</v>
      </c>
      <c r="R1414" s="339">
        <v>359.88926140301203</v>
      </c>
      <c r="S1414" s="334">
        <v>32</v>
      </c>
      <c r="T1414" s="336">
        <v>-1.5634980019148204E-2</v>
      </c>
      <c r="U1414" s="647">
        <v>-0.15291064311682387</v>
      </c>
      <c r="V1414" s="336">
        <v>-1.7950571910997248E-2</v>
      </c>
      <c r="W1414" s="647">
        <v>-0.15447805924393884</v>
      </c>
      <c r="X1414" s="336">
        <v>6.6299361031189052E-2</v>
      </c>
      <c r="Y1414" s="647">
        <v>0.43014058496644414</v>
      </c>
      <c r="Z1414" s="336"/>
      <c r="AA1414" s="647"/>
      <c r="AB1414" s="336">
        <v>5.2363073152785981E-2</v>
      </c>
      <c r="AC1414" s="340">
        <v>-2.5619582125485341</v>
      </c>
      <c r="AD1414" s="813">
        <v>32785900000188</v>
      </c>
      <c r="AE1414" s="337" t="s">
        <v>1976</v>
      </c>
      <c r="AF1414" s="787" t="s">
        <v>1736</v>
      </c>
      <c r="AG1414" s="341" t="s">
        <v>1437</v>
      </c>
      <c r="AH1414" s="341" t="s">
        <v>1737</v>
      </c>
      <c r="AI1414" s="341">
        <v>500</v>
      </c>
      <c r="AJ1414" s="341">
        <v>100</v>
      </c>
      <c r="AK1414" s="341">
        <v>100</v>
      </c>
      <c r="AL1414" s="336">
        <v>0.02</v>
      </c>
      <c r="AM1414" s="336">
        <v>0.15</v>
      </c>
      <c r="AN1414" s="647" t="s">
        <v>34</v>
      </c>
      <c r="AO1414" s="334" t="s">
        <v>1324</v>
      </c>
      <c r="AP1414" s="337" t="s">
        <v>1757</v>
      </c>
      <c r="AQ1414" s="343" t="s">
        <v>668</v>
      </c>
      <c r="AR1414" s="336">
        <v>3.15E-3</v>
      </c>
      <c r="AS1414" s="336">
        <v>3.15E-3</v>
      </c>
      <c r="AT1414" s="336" t="s">
        <v>1418</v>
      </c>
    </row>
    <row r="1415" spans="2:46" ht="18.75">
      <c r="B1415" s="330" t="s">
        <v>649</v>
      </c>
      <c r="C1415" s="331">
        <v>17162002000180</v>
      </c>
      <c r="D1415" s="332" t="s">
        <v>13</v>
      </c>
      <c r="E1415" s="332" t="s">
        <v>615</v>
      </c>
      <c r="F1415" s="332" t="s">
        <v>619</v>
      </c>
      <c r="G1415" s="333" t="s">
        <v>34</v>
      </c>
      <c r="H1415" s="333" t="s">
        <v>1337</v>
      </c>
      <c r="I1415" s="333" t="s">
        <v>34</v>
      </c>
      <c r="J1415" s="333" t="s">
        <v>611</v>
      </c>
      <c r="K1415" s="334" t="s">
        <v>48</v>
      </c>
      <c r="L1415" s="335" t="s">
        <v>1339</v>
      </c>
      <c r="M1415" s="335" t="s">
        <v>34</v>
      </c>
      <c r="N1415" s="334">
        <v>326860</v>
      </c>
      <c r="O1415" s="334" t="s">
        <v>1321</v>
      </c>
      <c r="P1415" s="338">
        <v>41286</v>
      </c>
      <c r="Q1415" s="339">
        <v>1469.965199</v>
      </c>
      <c r="R1415" s="339">
        <v>1668.158670979918</v>
      </c>
      <c r="S1415" s="334">
        <v>32</v>
      </c>
      <c r="T1415" s="336">
        <v>0.11901338687058316</v>
      </c>
      <c r="U1415" s="647">
        <v>1.1639550228784805</v>
      </c>
      <c r="V1415" s="336">
        <v>0.10880013436278646</v>
      </c>
      <c r="W1415" s="647">
        <v>0.93630630183689245</v>
      </c>
      <c r="X1415" s="336">
        <v>0.16634201900588752</v>
      </c>
      <c r="Y1415" s="647">
        <v>1.0792027592246707</v>
      </c>
      <c r="Z1415" s="336">
        <v>0.26240495908521577</v>
      </c>
      <c r="AA1415" s="647">
        <v>1.3750953732722198</v>
      </c>
      <c r="AB1415" s="336">
        <v>3.7828059743373665E-2</v>
      </c>
      <c r="AC1415" s="340">
        <v>-0.19565632164289057</v>
      </c>
      <c r="AD1415" s="813">
        <v>17248340000139</v>
      </c>
      <c r="AE1415" s="337" t="s">
        <v>1836</v>
      </c>
      <c r="AF1415" s="787" t="s">
        <v>1736</v>
      </c>
      <c r="AG1415" s="341" t="s">
        <v>1437</v>
      </c>
      <c r="AH1415" s="341" t="s">
        <v>1742</v>
      </c>
      <c r="AI1415" s="341">
        <v>10000</v>
      </c>
      <c r="AJ1415" s="341">
        <v>1000</v>
      </c>
      <c r="AK1415" s="341">
        <v>0</v>
      </c>
      <c r="AL1415" s="336">
        <v>0.02</v>
      </c>
      <c r="AM1415" s="336">
        <v>0.2</v>
      </c>
      <c r="AN1415" s="647" t="s">
        <v>64</v>
      </c>
      <c r="AO1415" s="334" t="s">
        <v>1324</v>
      </c>
      <c r="AP1415" s="337" t="s">
        <v>1757</v>
      </c>
      <c r="AQ1415" s="343" t="s">
        <v>668</v>
      </c>
      <c r="AR1415" s="336">
        <v>5.0000000000000001E-3</v>
      </c>
      <c r="AS1415" s="336">
        <v>5.0000000000000001E-3</v>
      </c>
      <c r="AT1415" s="336" t="s">
        <v>1418</v>
      </c>
    </row>
    <row r="1416" spans="2:46" ht="18.75">
      <c r="B1416" s="330" t="s">
        <v>183</v>
      </c>
      <c r="C1416" s="331">
        <v>40920066000114</v>
      </c>
      <c r="D1416" s="332" t="s">
        <v>14</v>
      </c>
      <c r="E1416" s="332" t="s">
        <v>614</v>
      </c>
      <c r="F1416" s="332" t="s">
        <v>610</v>
      </c>
      <c r="G1416" s="333" t="s">
        <v>1418</v>
      </c>
      <c r="H1416" s="333" t="s">
        <v>865</v>
      </c>
      <c r="I1416" s="333" t="s">
        <v>34</v>
      </c>
      <c r="J1416" s="333" t="s">
        <v>608</v>
      </c>
      <c r="K1416" s="334" t="s">
        <v>48</v>
      </c>
      <c r="L1416" s="335" t="s">
        <v>1339</v>
      </c>
      <c r="M1416" s="335" t="s">
        <v>34</v>
      </c>
      <c r="N1416" s="334">
        <v>588849</v>
      </c>
      <c r="O1416" s="334" t="s">
        <v>1321</v>
      </c>
      <c r="P1416" s="338">
        <v>44279</v>
      </c>
      <c r="Q1416" s="339">
        <v>114.92004934000001</v>
      </c>
      <c r="R1416" s="339">
        <v>3107301.3868368338</v>
      </c>
      <c r="S1416" s="334">
        <v>32</v>
      </c>
      <c r="T1416" s="336">
        <v>0.15205623752902109</v>
      </c>
      <c r="U1416" s="647">
        <v>1.4871152404423644</v>
      </c>
      <c r="V1416" s="336">
        <v>0.17026095969235078</v>
      </c>
      <c r="W1416" s="647">
        <v>1.4652225426963379</v>
      </c>
      <c r="X1416" s="336"/>
      <c r="Y1416" s="647"/>
      <c r="Z1416" s="336"/>
      <c r="AA1416" s="647"/>
      <c r="AB1416" s="336">
        <v>0.10859622150030292</v>
      </c>
      <c r="AC1416" s="340">
        <v>0.4978030133869577</v>
      </c>
      <c r="AD1416" s="813">
        <v>0</v>
      </c>
      <c r="AE1416" s="337" t="s">
        <v>2060</v>
      </c>
      <c r="AF1416" s="787" t="s">
        <v>1755</v>
      </c>
      <c r="AG1416" s="341" t="s">
        <v>1436</v>
      </c>
      <c r="AH1416" s="341" t="s">
        <v>1742</v>
      </c>
      <c r="AI1416" s="341">
        <v>500</v>
      </c>
      <c r="AJ1416" s="341">
        <v>500</v>
      </c>
      <c r="AK1416" s="341">
        <v>500</v>
      </c>
      <c r="AL1416" s="336">
        <v>0.02</v>
      </c>
      <c r="AM1416" s="336">
        <v>0.2</v>
      </c>
      <c r="AN1416" s="647" t="s">
        <v>34</v>
      </c>
      <c r="AO1416" s="334" t="s">
        <v>1324</v>
      </c>
      <c r="AP1416" s="337" t="s">
        <v>1757</v>
      </c>
      <c r="AQ1416" s="343" t="s">
        <v>674</v>
      </c>
      <c r="AR1416" s="336">
        <v>4.0000000000000001E-3</v>
      </c>
      <c r="AS1416" s="336">
        <v>4.0000000000000001E-3</v>
      </c>
      <c r="AT1416" s="336" t="s">
        <v>1418</v>
      </c>
    </row>
    <row r="1417" spans="2:46" ht="18.75">
      <c r="B1417" s="330" t="s">
        <v>396</v>
      </c>
      <c r="C1417" s="331">
        <v>22232927000190</v>
      </c>
      <c r="D1417" s="332" t="s">
        <v>14</v>
      </c>
      <c r="E1417" s="332" t="s">
        <v>607</v>
      </c>
      <c r="F1417" s="332" t="s">
        <v>1418</v>
      </c>
      <c r="G1417" s="333" t="s">
        <v>1418</v>
      </c>
      <c r="H1417" s="333" t="s">
        <v>34</v>
      </c>
      <c r="I1417" s="333" t="s">
        <v>34</v>
      </c>
      <c r="J1417" s="333" t="s">
        <v>608</v>
      </c>
      <c r="K1417" s="334" t="s">
        <v>48</v>
      </c>
      <c r="L1417" s="335" t="s">
        <v>1339</v>
      </c>
      <c r="M1417" s="335" t="s">
        <v>34</v>
      </c>
      <c r="N1417" s="334">
        <v>401463</v>
      </c>
      <c r="O1417" s="334" t="s">
        <v>1324</v>
      </c>
      <c r="P1417" s="338">
        <v>42222</v>
      </c>
      <c r="Q1417" s="339">
        <v>481.93236000000002</v>
      </c>
      <c r="R1417" s="339">
        <v>451.81217668421044</v>
      </c>
      <c r="S1417" s="334">
        <v>33</v>
      </c>
      <c r="T1417" s="336">
        <v>0.35506180321996439</v>
      </c>
      <c r="U1417" s="647">
        <v>3.4725166652014563</v>
      </c>
      <c r="V1417" s="336">
        <v>0.36734414233011625</v>
      </c>
      <c r="W1417" s="647">
        <v>3.1612703184693705</v>
      </c>
      <c r="X1417" s="336">
        <v>0.8083185323791604</v>
      </c>
      <c r="Y1417" s="647">
        <v>5.244252749181495</v>
      </c>
      <c r="Z1417" s="336">
        <v>1.1219561969910918</v>
      </c>
      <c r="AA1417" s="647">
        <v>5.8794497667840329</v>
      </c>
      <c r="AB1417" s="336">
        <v>0.19793839819660508</v>
      </c>
      <c r="AC1417" s="340">
        <v>1.2687922668425495</v>
      </c>
      <c r="AD1417" s="813">
        <v>27389566000103</v>
      </c>
      <c r="AE1417" s="337" t="s">
        <v>1930</v>
      </c>
      <c r="AF1417" s="787" t="s">
        <v>1755</v>
      </c>
      <c r="AG1417" s="341" t="s">
        <v>1436</v>
      </c>
      <c r="AH1417" s="341" t="s">
        <v>1742</v>
      </c>
      <c r="AI1417" s="341">
        <v>1000</v>
      </c>
      <c r="AJ1417" s="341">
        <v>1000</v>
      </c>
      <c r="AK1417" s="341">
        <v>1000</v>
      </c>
      <c r="AL1417" s="336">
        <v>1.4999999999999999E-2</v>
      </c>
      <c r="AM1417" s="336">
        <v>0.2</v>
      </c>
      <c r="AN1417" s="647" t="s">
        <v>34</v>
      </c>
      <c r="AO1417" s="334" t="s">
        <v>1324</v>
      </c>
      <c r="AP1417" s="337" t="s">
        <v>1739</v>
      </c>
      <c r="AQ1417" s="343" t="s">
        <v>659</v>
      </c>
      <c r="AR1417" s="336">
        <v>3.7499999999999999E-3</v>
      </c>
      <c r="AS1417" s="336">
        <v>3.7499999999999999E-3</v>
      </c>
      <c r="AT1417" s="336" t="s">
        <v>1418</v>
      </c>
    </row>
    <row r="1418" spans="2:46" ht="18.75">
      <c r="B1418" s="330" t="s">
        <v>465</v>
      </c>
      <c r="C1418" s="331">
        <v>11741429000156</v>
      </c>
      <c r="D1418" s="332" t="s">
        <v>14</v>
      </c>
      <c r="E1418" s="332" t="s">
        <v>607</v>
      </c>
      <c r="F1418" s="332" t="s">
        <v>1317</v>
      </c>
      <c r="G1418" s="333" t="s">
        <v>1418</v>
      </c>
      <c r="H1418" s="333" t="s">
        <v>34</v>
      </c>
      <c r="I1418" s="333" t="s">
        <v>34</v>
      </c>
      <c r="J1418" s="333" t="s">
        <v>608</v>
      </c>
      <c r="K1418" s="334" t="s">
        <v>48</v>
      </c>
      <c r="L1418" s="335" t="s">
        <v>1339</v>
      </c>
      <c r="M1418" s="335" t="s">
        <v>34</v>
      </c>
      <c r="N1418" s="334">
        <v>349836</v>
      </c>
      <c r="O1418" s="334" t="s">
        <v>1321</v>
      </c>
      <c r="P1418" s="338">
        <v>41511</v>
      </c>
      <c r="Q1418" s="339">
        <v>26.284676999999999</v>
      </c>
      <c r="R1418" s="339">
        <v>32.93525497600001</v>
      </c>
      <c r="S1418" s="334">
        <v>33</v>
      </c>
      <c r="T1418" s="336">
        <v>1.5560507562026871E-3</v>
      </c>
      <c r="U1418" s="647">
        <v>1.5218229992105602E-2</v>
      </c>
      <c r="V1418" s="336">
        <v>-4.091702909124062E-2</v>
      </c>
      <c r="W1418" s="647">
        <v>-0.35212155219245522</v>
      </c>
      <c r="X1418" s="336">
        <v>-3.1758385570413106E-2</v>
      </c>
      <c r="Y1418" s="647">
        <v>-0.20604377379174232</v>
      </c>
      <c r="Z1418" s="336">
        <v>-2.6053833159915496E-2</v>
      </c>
      <c r="AA1418" s="647">
        <v>-0.13653135809286102</v>
      </c>
      <c r="AB1418" s="336">
        <v>0.23538083265425899</v>
      </c>
      <c r="AC1418" s="340">
        <v>-0.66750746314627829</v>
      </c>
      <c r="AD1418" s="813">
        <v>0</v>
      </c>
      <c r="AE1418" s="337" t="s">
        <v>1893</v>
      </c>
      <c r="AF1418" s="787" t="s">
        <v>1755</v>
      </c>
      <c r="AG1418" s="341" t="s">
        <v>1436</v>
      </c>
      <c r="AH1418" s="341" t="s">
        <v>1742</v>
      </c>
      <c r="AI1418" s="341">
        <v>500</v>
      </c>
      <c r="AJ1418" s="341">
        <v>500</v>
      </c>
      <c r="AK1418" s="341">
        <v>500</v>
      </c>
      <c r="AL1418" s="336">
        <v>0.02</v>
      </c>
      <c r="AM1418" s="336">
        <v>0.2</v>
      </c>
      <c r="AN1418" s="647" t="s">
        <v>34</v>
      </c>
      <c r="AO1418" s="334" t="s">
        <v>1324</v>
      </c>
      <c r="AP1418" s="337" t="s">
        <v>1739</v>
      </c>
      <c r="AQ1418" s="343" t="s">
        <v>659</v>
      </c>
      <c r="AR1418" s="336">
        <v>5.3340000000000002E-3</v>
      </c>
      <c r="AS1418" s="336">
        <v>5.3340000000000002E-3</v>
      </c>
      <c r="AT1418" s="336" t="s">
        <v>1418</v>
      </c>
    </row>
    <row r="1419" spans="2:46" ht="18.75">
      <c r="B1419" s="330" t="s">
        <v>644</v>
      </c>
      <c r="C1419" s="331">
        <v>20146294000171</v>
      </c>
      <c r="D1419" s="332" t="s">
        <v>11</v>
      </c>
      <c r="E1419" s="332" t="s">
        <v>620</v>
      </c>
      <c r="F1419" s="332" t="s">
        <v>663</v>
      </c>
      <c r="G1419" s="333" t="s">
        <v>738</v>
      </c>
      <c r="H1419" s="333" t="s">
        <v>34</v>
      </c>
      <c r="I1419" s="333" t="s">
        <v>34</v>
      </c>
      <c r="J1419" s="333" t="s">
        <v>608</v>
      </c>
      <c r="K1419" s="334" t="s">
        <v>48</v>
      </c>
      <c r="L1419" s="335" t="s">
        <v>1339</v>
      </c>
      <c r="M1419" s="335" t="s">
        <v>34</v>
      </c>
      <c r="N1419" s="334">
        <v>381934</v>
      </c>
      <c r="O1419" s="334" t="s">
        <v>1321</v>
      </c>
      <c r="P1419" s="338">
        <v>41951</v>
      </c>
      <c r="Q1419" s="339">
        <v>1504.0081290000001</v>
      </c>
      <c r="R1419" s="339">
        <v>1081.6128164661363</v>
      </c>
      <c r="S1419" s="334">
        <v>45</v>
      </c>
      <c r="T1419" s="336">
        <v>0.11735354892223882</v>
      </c>
      <c r="U1419" s="647">
        <v>1.1477217505723949</v>
      </c>
      <c r="V1419" s="336">
        <v>0.1362862312248001</v>
      </c>
      <c r="W1419" s="647">
        <v>1.1728446650983724</v>
      </c>
      <c r="X1419" s="336">
        <v>0.22153002466131366</v>
      </c>
      <c r="Y1419" s="647">
        <v>1.4372544910443654</v>
      </c>
      <c r="Z1419" s="336">
        <v>0.26247376433857461</v>
      </c>
      <c r="AA1419" s="647">
        <v>1.3754559372870172</v>
      </c>
      <c r="AB1419" s="336">
        <v>5.1427310176058155E-3</v>
      </c>
      <c r="AC1419" s="340">
        <v>3.9054731365452726</v>
      </c>
      <c r="AD1419" s="813">
        <v>20146318000192</v>
      </c>
      <c r="AE1419" s="337" t="s">
        <v>1858</v>
      </c>
      <c r="AF1419" s="787" t="s">
        <v>1736</v>
      </c>
      <c r="AG1419" s="341" t="s">
        <v>1437</v>
      </c>
      <c r="AH1419" s="341" t="s">
        <v>1742</v>
      </c>
      <c r="AI1419" s="341">
        <v>1000</v>
      </c>
      <c r="AJ1419" s="341">
        <v>1000</v>
      </c>
      <c r="AK1419" s="341">
        <v>1000</v>
      </c>
      <c r="AL1419" s="336">
        <v>7.4999999999999997E-3</v>
      </c>
      <c r="AM1419" s="336">
        <v>0.15</v>
      </c>
      <c r="AN1419" s="647" t="s">
        <v>64</v>
      </c>
      <c r="AO1419" s="334" t="s">
        <v>1324</v>
      </c>
      <c r="AP1419" s="337" t="s">
        <v>1744</v>
      </c>
      <c r="AQ1419" s="343" t="s">
        <v>1374</v>
      </c>
      <c r="AR1419" s="336">
        <v>1.65E-3</v>
      </c>
      <c r="AS1419" s="336">
        <v>1.65E-3</v>
      </c>
      <c r="AT1419" s="336" t="s">
        <v>1418</v>
      </c>
    </row>
    <row r="1420" spans="2:46" ht="18.75">
      <c r="B1420" s="330" t="s">
        <v>1007</v>
      </c>
      <c r="C1420" s="331">
        <v>20824446000148</v>
      </c>
      <c r="D1420" s="332" t="s">
        <v>11</v>
      </c>
      <c r="E1420" s="332" t="s">
        <v>620</v>
      </c>
      <c r="F1420" s="332" t="s">
        <v>663</v>
      </c>
      <c r="G1420" s="333" t="s">
        <v>738</v>
      </c>
      <c r="H1420" s="333" t="s">
        <v>34</v>
      </c>
      <c r="I1420" s="333" t="s">
        <v>1418</v>
      </c>
      <c r="J1420" s="333" t="s">
        <v>608</v>
      </c>
      <c r="K1420" s="334" t="s">
        <v>48</v>
      </c>
      <c r="L1420" s="335" t="s">
        <v>1339</v>
      </c>
      <c r="M1420" s="335" t="s">
        <v>1415</v>
      </c>
      <c r="N1420" s="334">
        <v>391573</v>
      </c>
      <c r="O1420" s="334" t="s">
        <v>1321</v>
      </c>
      <c r="P1420" s="338">
        <v>41994</v>
      </c>
      <c r="Q1420" s="339">
        <v>572.74265300000002</v>
      </c>
      <c r="R1420" s="339">
        <v>451.49053767600026</v>
      </c>
      <c r="S1420" s="334">
        <v>46</v>
      </c>
      <c r="T1420" s="336">
        <v>0.11627850822217467</v>
      </c>
      <c r="U1420" s="647">
        <v>1.1372078154971823</v>
      </c>
      <c r="V1420" s="336">
        <v>0.13101418095017991</v>
      </c>
      <c r="W1420" s="647">
        <v>1.1274747404687924</v>
      </c>
      <c r="X1420" s="336">
        <v>0.21345141128707246</v>
      </c>
      <c r="Y1420" s="647">
        <v>1.3848416256944394</v>
      </c>
      <c r="Z1420" s="336">
        <v>0.22913334428007448</v>
      </c>
      <c r="AA1420" s="647">
        <v>1.2007402706120316</v>
      </c>
      <c r="AB1420" s="336">
        <v>1.7424027920673389E-3</v>
      </c>
      <c r="AC1420" s="340">
        <v>8.5013336930792676</v>
      </c>
      <c r="AD1420" s="813">
        <v>20833920000106</v>
      </c>
      <c r="AE1420" s="337" t="s">
        <v>1922</v>
      </c>
      <c r="AF1420" s="787" t="s">
        <v>1736</v>
      </c>
      <c r="AG1420" s="341" t="s">
        <v>1437</v>
      </c>
      <c r="AH1420" s="341" t="s">
        <v>1742</v>
      </c>
      <c r="AI1420" s="341">
        <v>100000</v>
      </c>
      <c r="AJ1420" s="341">
        <v>50000</v>
      </c>
      <c r="AK1420" s="341">
        <v>100000</v>
      </c>
      <c r="AL1420" s="336">
        <v>6.0000000000000001E-3</v>
      </c>
      <c r="AM1420" s="336">
        <v>0.2</v>
      </c>
      <c r="AN1420" s="647" t="s">
        <v>2152</v>
      </c>
      <c r="AO1420" s="334" t="s">
        <v>1324</v>
      </c>
      <c r="AP1420" s="337" t="s">
        <v>1744</v>
      </c>
      <c r="AQ1420" s="343" t="s">
        <v>675</v>
      </c>
      <c r="AR1420" s="336">
        <v>0</v>
      </c>
      <c r="AS1420" s="336">
        <v>0</v>
      </c>
      <c r="AT1420" s="336" t="s">
        <v>1418</v>
      </c>
    </row>
    <row r="1421" spans="2:46" ht="18.75">
      <c r="B1421" s="330" t="s">
        <v>383</v>
      </c>
      <c r="C1421" s="331">
        <v>35343590000130</v>
      </c>
      <c r="D1421" s="332" t="s">
        <v>11</v>
      </c>
      <c r="E1421" s="332" t="s">
        <v>620</v>
      </c>
      <c r="F1421" s="332" t="s">
        <v>663</v>
      </c>
      <c r="G1421" s="333" t="s">
        <v>738</v>
      </c>
      <c r="H1421" s="333" t="s">
        <v>34</v>
      </c>
      <c r="I1421" s="333" t="s">
        <v>1418</v>
      </c>
      <c r="J1421" s="333" t="s">
        <v>608</v>
      </c>
      <c r="K1421" s="334" t="s">
        <v>48</v>
      </c>
      <c r="L1421" s="335" t="s">
        <v>1339</v>
      </c>
      <c r="M1421" s="335" t="s">
        <v>34</v>
      </c>
      <c r="N1421" s="334">
        <v>519421</v>
      </c>
      <c r="O1421" s="334" t="s">
        <v>1321</v>
      </c>
      <c r="P1421" s="338">
        <v>43818</v>
      </c>
      <c r="Q1421" s="339">
        <v>362.79545467999998</v>
      </c>
      <c r="R1421" s="339">
        <v>245.10328659783994</v>
      </c>
      <c r="S1421" s="334">
        <v>46</v>
      </c>
      <c r="T1421" s="336">
        <v>0.11467532859032281</v>
      </c>
      <c r="U1421" s="647">
        <v>1.121528663477926</v>
      </c>
      <c r="V1421" s="336">
        <v>0.13013879389846394</v>
      </c>
      <c r="W1421" s="647">
        <v>1.1199413820049593</v>
      </c>
      <c r="X1421" s="336">
        <v>0.20656332690655299</v>
      </c>
      <c r="Y1421" s="647">
        <v>1.3401527388235528</v>
      </c>
      <c r="Z1421" s="336"/>
      <c r="AA1421" s="647"/>
      <c r="AB1421" s="336">
        <v>1.9375120337374199E-3</v>
      </c>
      <c r="AC1421" s="340">
        <v>7.1934317148557838</v>
      </c>
      <c r="AD1421" s="813">
        <v>35505971000178</v>
      </c>
      <c r="AE1421" s="337" t="s">
        <v>1808</v>
      </c>
      <c r="AF1421" s="787" t="s">
        <v>1755</v>
      </c>
      <c r="AG1421" s="341" t="s">
        <v>1436</v>
      </c>
      <c r="AH1421" s="341" t="s">
        <v>1742</v>
      </c>
      <c r="AI1421" s="341">
        <v>1000</v>
      </c>
      <c r="AJ1421" s="341">
        <v>500</v>
      </c>
      <c r="AK1421" s="341">
        <v>1000</v>
      </c>
      <c r="AL1421" s="336">
        <v>0</v>
      </c>
      <c r="AM1421" s="336">
        <v>0</v>
      </c>
      <c r="AN1421" s="647" t="s">
        <v>64</v>
      </c>
      <c r="AO1421" s="334" t="s">
        <v>1324</v>
      </c>
      <c r="AP1421" s="337" t="s">
        <v>1744</v>
      </c>
      <c r="AQ1421" s="343" t="s">
        <v>675</v>
      </c>
      <c r="AR1421" s="336">
        <v>1.3998000000000001E-3</v>
      </c>
      <c r="AS1421" s="336">
        <v>1.3998000000000001E-3</v>
      </c>
      <c r="AT1421" s="336" t="s">
        <v>1418</v>
      </c>
    </row>
    <row r="1422" spans="2:46" ht="18.75">
      <c r="B1422" s="330" t="s">
        <v>492</v>
      </c>
      <c r="C1422" s="331">
        <v>34781162000126</v>
      </c>
      <c r="D1422" s="332" t="s">
        <v>11</v>
      </c>
      <c r="E1422" s="332" t="s">
        <v>620</v>
      </c>
      <c r="F1422" s="332" t="s">
        <v>663</v>
      </c>
      <c r="G1422" s="333" t="s">
        <v>738</v>
      </c>
      <c r="H1422" s="333" t="s">
        <v>34</v>
      </c>
      <c r="I1422" s="333" t="s">
        <v>1418</v>
      </c>
      <c r="J1422" s="333" t="s">
        <v>611</v>
      </c>
      <c r="K1422" s="334" t="s">
        <v>48</v>
      </c>
      <c r="L1422" s="335" t="s">
        <v>1339</v>
      </c>
      <c r="M1422" s="335" t="s">
        <v>34</v>
      </c>
      <c r="N1422" s="334">
        <v>599743</v>
      </c>
      <c r="O1422" s="334" t="s">
        <v>1321</v>
      </c>
      <c r="P1422" s="338">
        <v>43740</v>
      </c>
      <c r="Q1422" s="339">
        <v>297.66353930999998</v>
      </c>
      <c r="R1422" s="339">
        <v>266.49047351131992</v>
      </c>
      <c r="S1422" s="334">
        <v>46</v>
      </c>
      <c r="T1422" s="336">
        <v>7.6758920835061195E-2</v>
      </c>
      <c r="U1422" s="647">
        <v>0.75070488964283477</v>
      </c>
      <c r="V1422" s="336">
        <v>9.149213831880143E-2</v>
      </c>
      <c r="W1422" s="647">
        <v>0.78735808717646949</v>
      </c>
      <c r="X1422" s="336">
        <v>0.12351749999999972</v>
      </c>
      <c r="Y1422" s="647">
        <v>0.80136352563939306</v>
      </c>
      <c r="Z1422" s="336">
        <v>0.12351749999999972</v>
      </c>
      <c r="AA1422" s="647">
        <v>0.64727565881478988</v>
      </c>
      <c r="AB1422" s="336">
        <v>2.2189380701862372E-2</v>
      </c>
      <c r="AC1422" s="340">
        <v>-1.1135639791058773</v>
      </c>
      <c r="AD1422" s="813">
        <v>35646238000173</v>
      </c>
      <c r="AE1422" s="337" t="s">
        <v>2011</v>
      </c>
      <c r="AF1422" s="787" t="s">
        <v>1778</v>
      </c>
      <c r="AG1422" s="341" t="s">
        <v>59</v>
      </c>
      <c r="AH1422" s="341" t="s">
        <v>1737</v>
      </c>
      <c r="AI1422" s="341">
        <v>1000</v>
      </c>
      <c r="AJ1422" s="341">
        <v>500</v>
      </c>
      <c r="AK1422" s="341">
        <v>1000</v>
      </c>
      <c r="AL1422" s="336">
        <v>8.3000000000000001E-3</v>
      </c>
      <c r="AM1422" s="336">
        <v>0</v>
      </c>
      <c r="AN1422" s="647" t="s">
        <v>64</v>
      </c>
      <c r="AO1422" s="334" t="s">
        <v>1324</v>
      </c>
      <c r="AP1422" s="337" t="s">
        <v>1757</v>
      </c>
      <c r="AQ1422" s="343" t="s">
        <v>668</v>
      </c>
      <c r="AR1422" s="336">
        <v>1.33333333333333E-3</v>
      </c>
      <c r="AS1422" s="336">
        <v>1.33333333333333E-3</v>
      </c>
      <c r="AT1422" s="336" t="s">
        <v>1418</v>
      </c>
    </row>
    <row r="1423" spans="2:46" ht="18.75">
      <c r="B1423" s="330" t="s">
        <v>1009</v>
      </c>
      <c r="C1423" s="331">
        <v>32227355000104</v>
      </c>
      <c r="D1423" s="332" t="s">
        <v>11</v>
      </c>
      <c r="E1423" s="332" t="s">
        <v>620</v>
      </c>
      <c r="F1423" s="332" t="s">
        <v>692</v>
      </c>
      <c r="G1423" s="333" t="s">
        <v>738</v>
      </c>
      <c r="H1423" s="333" t="s">
        <v>34</v>
      </c>
      <c r="I1423" s="333" t="s">
        <v>1418</v>
      </c>
      <c r="J1423" s="333" t="s">
        <v>608</v>
      </c>
      <c r="K1423" s="334" t="s">
        <v>48</v>
      </c>
      <c r="L1423" s="335" t="s">
        <v>1339</v>
      </c>
      <c r="M1423" s="335" t="s">
        <v>34</v>
      </c>
      <c r="N1423" s="334">
        <v>491055</v>
      </c>
      <c r="O1423" s="334" t="s">
        <v>1321</v>
      </c>
      <c r="P1423" s="338">
        <v>43546</v>
      </c>
      <c r="Q1423" s="339">
        <v>9.6537653500000005</v>
      </c>
      <c r="R1423" s="339">
        <v>15.917303490481915</v>
      </c>
      <c r="S1423" s="334">
        <v>46</v>
      </c>
      <c r="T1423" s="336">
        <v>9.4171291215944919E-2</v>
      </c>
      <c r="U1423" s="647">
        <v>0.9209984717176728</v>
      </c>
      <c r="V1423" s="336">
        <v>0.10885226487965327</v>
      </c>
      <c r="W1423" s="647">
        <v>0.93675492381467107</v>
      </c>
      <c r="X1423" s="336">
        <v>0.18029149679626189</v>
      </c>
      <c r="Y1423" s="647">
        <v>1.1697049366725856</v>
      </c>
      <c r="Z1423" s="336">
        <v>0.21145586063509092</v>
      </c>
      <c r="AA1423" s="647">
        <v>1.1081039650480877</v>
      </c>
      <c r="AB1423" s="336">
        <v>1.6184500382802704E-2</v>
      </c>
      <c r="AC1423" s="340">
        <v>-0.45408683206670086</v>
      </c>
      <c r="AD1423" s="813">
        <v>32227954000128</v>
      </c>
      <c r="AE1423" s="337" t="s">
        <v>1922</v>
      </c>
      <c r="AF1423" s="787" t="s">
        <v>1736</v>
      </c>
      <c r="AG1423" s="341" t="s">
        <v>1437</v>
      </c>
      <c r="AH1423" s="341" t="s">
        <v>1737</v>
      </c>
      <c r="AI1423" s="341">
        <v>50000</v>
      </c>
      <c r="AJ1423" s="341">
        <v>10000</v>
      </c>
      <c r="AK1423" s="341">
        <v>50000</v>
      </c>
      <c r="AL1423" s="336">
        <v>0.02</v>
      </c>
      <c r="AM1423" s="336">
        <v>0.2</v>
      </c>
      <c r="AN1423" s="647" t="s">
        <v>64</v>
      </c>
      <c r="AO1423" s="334" t="s">
        <v>1324</v>
      </c>
      <c r="AP1423" s="337" t="s">
        <v>1744</v>
      </c>
      <c r="AQ1423" s="343" t="s">
        <v>675</v>
      </c>
      <c r="AR1423" s="336">
        <v>8.1809999999999999E-4</v>
      </c>
      <c r="AS1423" s="336">
        <v>8.1809999999999999E-4</v>
      </c>
      <c r="AT1423" s="336" t="s">
        <v>1418</v>
      </c>
    </row>
    <row r="1424" spans="2:46" ht="18.75">
      <c r="B1424" s="330" t="s">
        <v>764</v>
      </c>
      <c r="C1424" s="331">
        <v>44417227000102</v>
      </c>
      <c r="D1424" s="332" t="s">
        <v>13</v>
      </c>
      <c r="E1424" s="332" t="s">
        <v>615</v>
      </c>
      <c r="F1424" s="332" t="s">
        <v>619</v>
      </c>
      <c r="G1424" s="333" t="s">
        <v>34</v>
      </c>
      <c r="H1424" s="333" t="s">
        <v>1338</v>
      </c>
      <c r="I1424" s="333" t="s">
        <v>34</v>
      </c>
      <c r="J1424" s="333" t="s">
        <v>611</v>
      </c>
      <c r="K1424" s="334" t="s">
        <v>48</v>
      </c>
      <c r="L1424" s="335" t="s">
        <v>1339</v>
      </c>
      <c r="M1424" s="335" t="s">
        <v>34</v>
      </c>
      <c r="N1424" s="334">
        <v>631108</v>
      </c>
      <c r="O1424" s="334" t="s">
        <v>1321</v>
      </c>
      <c r="P1424" s="338">
        <v>44538</v>
      </c>
      <c r="Q1424" s="339">
        <v>18.17429473</v>
      </c>
      <c r="R1424" s="339">
        <v>11.136618501895734</v>
      </c>
      <c r="S1424" s="334">
        <v>46</v>
      </c>
      <c r="T1424" s="336">
        <v>0.13310230030347125</v>
      </c>
      <c r="U1424" s="647">
        <v>1.3017450815291309</v>
      </c>
      <c r="V1424" s="336"/>
      <c r="W1424" s="647"/>
      <c r="X1424" s="336"/>
      <c r="Y1424" s="647"/>
      <c r="Z1424" s="336"/>
      <c r="AA1424" s="647"/>
      <c r="AB1424" s="336">
        <v>2.776900685389715E-2</v>
      </c>
      <c r="AC1424" s="340"/>
      <c r="AD1424" s="813">
        <v>0</v>
      </c>
      <c r="AE1424" s="337" t="s">
        <v>2012</v>
      </c>
      <c r="AF1424" s="787" t="s">
        <v>1755</v>
      </c>
      <c r="AG1424" s="341" t="s">
        <v>1436</v>
      </c>
      <c r="AH1424" s="341" t="s">
        <v>1742</v>
      </c>
      <c r="AI1424" s="341">
        <v>0</v>
      </c>
      <c r="AJ1424" s="341">
        <v>0</v>
      </c>
      <c r="AK1424" s="341">
        <v>0</v>
      </c>
      <c r="AL1424" s="336">
        <v>0</v>
      </c>
      <c r="AM1424" s="336">
        <v>0</v>
      </c>
      <c r="AN1424" s="647" t="s">
        <v>64</v>
      </c>
      <c r="AO1424" s="334" t="s">
        <v>1324</v>
      </c>
      <c r="AP1424" s="337" t="s">
        <v>1757</v>
      </c>
      <c r="AQ1424" s="343" t="s">
        <v>664</v>
      </c>
      <c r="AR1424" s="336">
        <v>5.4000000000000003E-3</v>
      </c>
      <c r="AS1424" s="336">
        <v>5.4000000000000003E-3</v>
      </c>
      <c r="AT1424" s="336" t="s">
        <v>1418</v>
      </c>
    </row>
    <row r="1425" spans="2:46" ht="18.75">
      <c r="B1425" s="330" t="s">
        <v>1273</v>
      </c>
      <c r="C1425" s="331">
        <v>41681126000156</v>
      </c>
      <c r="D1425" s="332" t="s">
        <v>14</v>
      </c>
      <c r="E1425" s="332" t="s">
        <v>607</v>
      </c>
      <c r="F1425" s="332" t="s">
        <v>1317</v>
      </c>
      <c r="G1425" s="333" t="s">
        <v>1418</v>
      </c>
      <c r="H1425" s="333" t="s">
        <v>34</v>
      </c>
      <c r="I1425" s="333" t="s">
        <v>34</v>
      </c>
      <c r="J1425" s="333" t="s">
        <v>608</v>
      </c>
      <c r="K1425" s="334" t="s">
        <v>48</v>
      </c>
      <c r="L1425" s="335" t="s">
        <v>1339</v>
      </c>
      <c r="M1425" s="335" t="s">
        <v>34</v>
      </c>
      <c r="N1425" s="334">
        <v>606715</v>
      </c>
      <c r="O1425" s="334" t="s">
        <v>1321</v>
      </c>
      <c r="P1425" s="338">
        <v>44349</v>
      </c>
      <c r="Q1425" s="339">
        <v>44.79185433</v>
      </c>
      <c r="R1425" s="339">
        <v>27.28654840060484</v>
      </c>
      <c r="S1425" s="334">
        <v>47</v>
      </c>
      <c r="T1425" s="336">
        <v>-5.2658222877338012E-2</v>
      </c>
      <c r="U1425" s="647">
        <v>-0.51499923349447796</v>
      </c>
      <c r="V1425" s="336">
        <v>-0.11366261415625167</v>
      </c>
      <c r="W1425" s="647">
        <v>-0.9781515670090396</v>
      </c>
      <c r="X1425" s="336"/>
      <c r="Y1425" s="647"/>
      <c r="Z1425" s="336"/>
      <c r="AA1425" s="647"/>
      <c r="AB1425" s="336">
        <v>0.22698390160126347</v>
      </c>
      <c r="AC1425" s="340">
        <v>-1.0126887674488481</v>
      </c>
      <c r="AD1425" s="813">
        <v>0</v>
      </c>
      <c r="AE1425" s="337" t="s">
        <v>1941</v>
      </c>
      <c r="AF1425" s="787" t="s">
        <v>1778</v>
      </c>
      <c r="AG1425" s="341" t="s">
        <v>59</v>
      </c>
      <c r="AH1425" s="341" t="s">
        <v>1737</v>
      </c>
      <c r="AI1425" s="341">
        <v>300000</v>
      </c>
      <c r="AJ1425" s="341">
        <v>1000</v>
      </c>
      <c r="AK1425" s="341">
        <v>300000</v>
      </c>
      <c r="AL1425" s="336">
        <v>0</v>
      </c>
      <c r="AM1425" s="336">
        <v>0</v>
      </c>
      <c r="AN1425" s="647" t="s">
        <v>666</v>
      </c>
      <c r="AO1425" s="334" t="s">
        <v>1324</v>
      </c>
      <c r="AP1425" s="337" t="s">
        <v>1739</v>
      </c>
      <c r="AQ1425" s="343" t="s">
        <v>659</v>
      </c>
      <c r="AR1425" s="336">
        <v>4.4999999999999997E-3</v>
      </c>
      <c r="AS1425" s="336">
        <v>4.4999999999999997E-3</v>
      </c>
      <c r="AT1425" s="336" t="s">
        <v>1418</v>
      </c>
    </row>
    <row r="1426" spans="2:46" ht="18.75">
      <c r="B1426" s="330" t="s">
        <v>438</v>
      </c>
      <c r="C1426" s="331">
        <v>24140275000199</v>
      </c>
      <c r="D1426" s="332" t="s">
        <v>13</v>
      </c>
      <c r="E1426" s="332" t="s">
        <v>615</v>
      </c>
      <c r="F1426" s="332" t="s">
        <v>619</v>
      </c>
      <c r="G1426" s="333" t="s">
        <v>34</v>
      </c>
      <c r="H1426" s="333" t="s">
        <v>865</v>
      </c>
      <c r="I1426" s="333" t="s">
        <v>34</v>
      </c>
      <c r="J1426" s="333" t="s">
        <v>611</v>
      </c>
      <c r="K1426" s="334" t="s">
        <v>48</v>
      </c>
      <c r="L1426" s="335" t="s">
        <v>1339</v>
      </c>
      <c r="M1426" s="335" t="s">
        <v>1415</v>
      </c>
      <c r="N1426" s="334">
        <v>420808</v>
      </c>
      <c r="O1426" s="334" t="s">
        <v>1321</v>
      </c>
      <c r="P1426" s="338">
        <v>42532</v>
      </c>
      <c r="Q1426" s="339">
        <v>431.66085199999998</v>
      </c>
      <c r="R1426" s="339">
        <v>422.67464434552875</v>
      </c>
      <c r="S1426" s="334">
        <v>47</v>
      </c>
      <c r="T1426" s="336">
        <v>0.15259983957966816</v>
      </c>
      <c r="U1426" s="647">
        <v>1.4924316872214629</v>
      </c>
      <c r="V1426" s="336">
        <v>0.15374246286755655</v>
      </c>
      <c r="W1426" s="647">
        <v>1.323068557643746</v>
      </c>
      <c r="X1426" s="336">
        <v>0.25750109889668638</v>
      </c>
      <c r="Y1426" s="647">
        <v>1.6706295744964648</v>
      </c>
      <c r="Z1426" s="336">
        <v>0.30529015429616657</v>
      </c>
      <c r="AA1426" s="647">
        <v>1.5998290586493453</v>
      </c>
      <c r="AB1426" s="336">
        <v>5.653094638376216E-2</v>
      </c>
      <c r="AC1426" s="340">
        <v>0.6640792677632813</v>
      </c>
      <c r="AD1426" s="813">
        <v>0</v>
      </c>
      <c r="AE1426" s="337" t="s">
        <v>1941</v>
      </c>
      <c r="AF1426" s="787" t="s">
        <v>1778</v>
      </c>
      <c r="AG1426" s="341" t="s">
        <v>59</v>
      </c>
      <c r="AH1426" s="341" t="s">
        <v>1737</v>
      </c>
      <c r="AI1426" s="341">
        <v>300000</v>
      </c>
      <c r="AJ1426" s="341">
        <v>1000</v>
      </c>
      <c r="AK1426" s="341">
        <v>300000</v>
      </c>
      <c r="AL1426" s="336">
        <v>0.01</v>
      </c>
      <c r="AM1426" s="336">
        <v>0</v>
      </c>
      <c r="AN1426" s="647" t="s">
        <v>64</v>
      </c>
      <c r="AO1426" s="334" t="s">
        <v>1324</v>
      </c>
      <c r="AP1426" s="337" t="s">
        <v>1757</v>
      </c>
      <c r="AQ1426" s="343" t="s">
        <v>668</v>
      </c>
      <c r="AR1426" s="336">
        <v>3.0000000000000001E-3</v>
      </c>
      <c r="AS1426" s="336">
        <v>3.0000000000000001E-3</v>
      </c>
      <c r="AT1426" s="336" t="s">
        <v>1418</v>
      </c>
    </row>
    <row r="1427" spans="2:46" ht="18.75">
      <c r="B1427" s="330" t="s">
        <v>258</v>
      </c>
      <c r="C1427" s="331">
        <v>12105992000109</v>
      </c>
      <c r="D1427" s="332" t="s">
        <v>13</v>
      </c>
      <c r="E1427" s="332" t="s">
        <v>615</v>
      </c>
      <c r="F1427" s="332" t="s">
        <v>619</v>
      </c>
      <c r="G1427" s="333" t="s">
        <v>34</v>
      </c>
      <c r="H1427" s="333" t="s">
        <v>1338</v>
      </c>
      <c r="I1427" s="333" t="s">
        <v>34</v>
      </c>
      <c r="J1427" s="333" t="s">
        <v>611</v>
      </c>
      <c r="K1427" s="334" t="s">
        <v>48</v>
      </c>
      <c r="L1427" s="335" t="s">
        <v>1339</v>
      </c>
      <c r="M1427" s="335" t="s">
        <v>1415</v>
      </c>
      <c r="N1427" s="334">
        <v>255343</v>
      </c>
      <c r="O1427" s="334" t="s">
        <v>1324</v>
      </c>
      <c r="P1427" s="338">
        <v>40424</v>
      </c>
      <c r="Q1427" s="339">
        <v>2538.2129810000001</v>
      </c>
      <c r="R1427" s="339">
        <v>2278.9157587148584</v>
      </c>
      <c r="S1427" s="334">
        <v>61</v>
      </c>
      <c r="T1427" s="336">
        <v>0.16786652864842311</v>
      </c>
      <c r="U1427" s="647">
        <v>1.6417404321580673</v>
      </c>
      <c r="V1427" s="336">
        <v>0.18749076365190009</v>
      </c>
      <c r="W1427" s="647">
        <v>1.6134978561527347</v>
      </c>
      <c r="X1427" s="336">
        <v>0.43580888916346927</v>
      </c>
      <c r="Y1427" s="647">
        <v>2.8274645125186795</v>
      </c>
      <c r="Z1427" s="336">
        <v>0.30504398406775546</v>
      </c>
      <c r="AA1427" s="647">
        <v>1.5985390390426062</v>
      </c>
      <c r="AB1427" s="336">
        <v>6.3032966700452567E-2</v>
      </c>
      <c r="AC1427" s="340">
        <v>1.1309848480339064</v>
      </c>
      <c r="AD1427" s="813">
        <v>12083748000184</v>
      </c>
      <c r="AE1427" s="337" t="s">
        <v>1840</v>
      </c>
      <c r="AF1427" s="787" t="s">
        <v>1780</v>
      </c>
      <c r="AG1427" s="341" t="s">
        <v>719</v>
      </c>
      <c r="AH1427" s="341" t="s">
        <v>1737</v>
      </c>
      <c r="AI1427" s="341">
        <v>100000</v>
      </c>
      <c r="AJ1427" s="341">
        <v>50000</v>
      </c>
      <c r="AK1427" s="341">
        <v>100000</v>
      </c>
      <c r="AL1427" s="336">
        <v>0.02</v>
      </c>
      <c r="AM1427" s="336">
        <v>0.2</v>
      </c>
      <c r="AN1427" s="647" t="s">
        <v>64</v>
      </c>
      <c r="AO1427" s="334" t="s">
        <v>1324</v>
      </c>
      <c r="AP1427" s="337" t="s">
        <v>1757</v>
      </c>
      <c r="AQ1427" s="343" t="s">
        <v>668</v>
      </c>
      <c r="AR1427" s="336">
        <v>0</v>
      </c>
      <c r="AS1427" s="336">
        <v>0</v>
      </c>
      <c r="AT1427" s="336" t="s">
        <v>1418</v>
      </c>
    </row>
    <row r="1428" spans="2:46" ht="18.75">
      <c r="B1428" s="330" t="s">
        <v>1198</v>
      </c>
      <c r="C1428" s="331">
        <v>17447468000121</v>
      </c>
      <c r="D1428" s="332" t="s">
        <v>14</v>
      </c>
      <c r="E1428" s="332" t="s">
        <v>614</v>
      </c>
      <c r="F1428" s="332" t="s">
        <v>1418</v>
      </c>
      <c r="G1428" s="333" t="s">
        <v>1418</v>
      </c>
      <c r="H1428" s="333" t="s">
        <v>865</v>
      </c>
      <c r="I1428" s="333" t="s">
        <v>34</v>
      </c>
      <c r="J1428" s="333" t="s">
        <v>608</v>
      </c>
      <c r="K1428" s="334" t="s">
        <v>48</v>
      </c>
      <c r="L1428" s="335" t="s">
        <v>1339</v>
      </c>
      <c r="M1428" s="335" t="s">
        <v>1415</v>
      </c>
      <c r="N1428" s="334">
        <v>331155</v>
      </c>
      <c r="O1428" s="334" t="s">
        <v>1321</v>
      </c>
      <c r="P1428" s="338">
        <v>41355</v>
      </c>
      <c r="Q1428" s="339">
        <v>155.562534</v>
      </c>
      <c r="R1428" s="339">
        <v>123.10548820717132</v>
      </c>
      <c r="S1428" s="334">
        <v>62</v>
      </c>
      <c r="T1428" s="336">
        <v>0.27937792185838628</v>
      </c>
      <c r="U1428" s="647">
        <v>2.7323256986378293</v>
      </c>
      <c r="V1428" s="336">
        <v>0.29963472863481666</v>
      </c>
      <c r="W1428" s="647">
        <v>2.5785803143817083</v>
      </c>
      <c r="X1428" s="336">
        <v>0.5648769420434494</v>
      </c>
      <c r="Y1428" s="647">
        <v>3.6648392157252108</v>
      </c>
      <c r="Z1428" s="336">
        <v>0.44453498468099029</v>
      </c>
      <c r="AA1428" s="647">
        <v>2.3295215259020878</v>
      </c>
      <c r="AB1428" s="336">
        <v>0.16252498202816371</v>
      </c>
      <c r="AC1428" s="340">
        <v>1.1286467653075472</v>
      </c>
      <c r="AD1428" s="813">
        <v>17735052000109</v>
      </c>
      <c r="AE1428" s="337" t="s">
        <v>1808</v>
      </c>
      <c r="AF1428" s="787" t="s">
        <v>1755</v>
      </c>
      <c r="AG1428" s="341" t="s">
        <v>1436</v>
      </c>
      <c r="AH1428" s="341" t="s">
        <v>1737</v>
      </c>
      <c r="AI1428" s="341">
        <v>5000</v>
      </c>
      <c r="AJ1428" s="341">
        <v>5000</v>
      </c>
      <c r="AK1428" s="341">
        <v>5000</v>
      </c>
      <c r="AL1428" s="336">
        <v>0</v>
      </c>
      <c r="AM1428" s="336">
        <v>0</v>
      </c>
      <c r="AN1428" s="647" t="s">
        <v>2152</v>
      </c>
      <c r="AO1428" s="334" t="s">
        <v>1324</v>
      </c>
      <c r="AP1428" s="337" t="s">
        <v>1739</v>
      </c>
      <c r="AQ1428" s="343" t="s">
        <v>659</v>
      </c>
      <c r="AR1428" s="336">
        <v>3.3333333333333301E-3</v>
      </c>
      <c r="AS1428" s="336">
        <v>3.3333333333333301E-3</v>
      </c>
      <c r="AT1428" s="336" t="s">
        <v>1418</v>
      </c>
    </row>
    <row r="1429" spans="2:46" ht="18.75">
      <c r="B1429" s="330" t="s">
        <v>46</v>
      </c>
      <c r="C1429" s="331">
        <v>34581406000127</v>
      </c>
      <c r="D1429" s="332" t="s">
        <v>14</v>
      </c>
      <c r="E1429" s="332" t="s">
        <v>607</v>
      </c>
      <c r="F1429" s="332" t="s">
        <v>1317</v>
      </c>
      <c r="G1429" s="333" t="s">
        <v>1418</v>
      </c>
      <c r="H1429" s="333" t="s">
        <v>34</v>
      </c>
      <c r="I1429" s="333" t="s">
        <v>34</v>
      </c>
      <c r="J1429" s="333" t="s">
        <v>608</v>
      </c>
      <c r="K1429" s="334" t="s">
        <v>48</v>
      </c>
      <c r="L1429" s="335" t="s">
        <v>1339</v>
      </c>
      <c r="M1429" s="335" t="s">
        <v>1415</v>
      </c>
      <c r="N1429" s="334">
        <v>507113</v>
      </c>
      <c r="O1429" s="334" t="s">
        <v>1321</v>
      </c>
      <c r="P1429" s="338">
        <v>43727</v>
      </c>
      <c r="Q1429" s="339">
        <v>348.56970047999999</v>
      </c>
      <c r="R1429" s="339">
        <v>354.60523546900401</v>
      </c>
      <c r="S1429" s="334">
        <v>62</v>
      </c>
      <c r="T1429" s="336">
        <v>2.3437797014426387E-2</v>
      </c>
      <c r="U1429" s="647">
        <v>0.22922246209002603</v>
      </c>
      <c r="V1429" s="336">
        <v>-6.7135706118505389E-2</v>
      </c>
      <c r="W1429" s="647">
        <v>-0.57775282250502846</v>
      </c>
      <c r="X1429" s="336">
        <v>-0.18412186189650925</v>
      </c>
      <c r="Y1429" s="647">
        <v>-1.1945557868049177</v>
      </c>
      <c r="Z1429" s="336">
        <v>0.23038997881849577</v>
      </c>
      <c r="AA1429" s="647">
        <v>1.2073254828187721</v>
      </c>
      <c r="AB1429" s="336">
        <v>0.25939162177072334</v>
      </c>
      <c r="AC1429" s="340">
        <v>-0.70679668932260209</v>
      </c>
      <c r="AD1429" s="813">
        <v>34270949000123</v>
      </c>
      <c r="AE1429" s="337" t="s">
        <v>1808</v>
      </c>
      <c r="AF1429" s="787" t="s">
        <v>1755</v>
      </c>
      <c r="AG1429" s="341" t="s">
        <v>1436</v>
      </c>
      <c r="AH1429" s="341" t="s">
        <v>1737</v>
      </c>
      <c r="AI1429" s="341">
        <v>10000</v>
      </c>
      <c r="AJ1429" s="341">
        <v>10000</v>
      </c>
      <c r="AK1429" s="341">
        <v>10000</v>
      </c>
      <c r="AL1429" s="336">
        <v>0</v>
      </c>
      <c r="AM1429" s="336">
        <v>0</v>
      </c>
      <c r="AN1429" s="647" t="s">
        <v>34</v>
      </c>
      <c r="AO1429" s="334" t="s">
        <v>1324</v>
      </c>
      <c r="AP1429" s="337" t="s">
        <v>1739</v>
      </c>
      <c r="AQ1429" s="343" t="s">
        <v>659</v>
      </c>
      <c r="AR1429" s="336">
        <v>2.28395061728395E-3</v>
      </c>
      <c r="AS1429" s="336">
        <v>2.28395061728395E-3</v>
      </c>
      <c r="AT1429" s="336" t="s">
        <v>1418</v>
      </c>
    </row>
    <row r="1430" spans="2:46" ht="18.75">
      <c r="B1430" s="330" t="s">
        <v>913</v>
      </c>
      <c r="C1430" s="331">
        <v>27717327000135</v>
      </c>
      <c r="D1430" s="332" t="s">
        <v>14</v>
      </c>
      <c r="E1430" s="332" t="s">
        <v>607</v>
      </c>
      <c r="F1430" s="332" t="s">
        <v>1317</v>
      </c>
      <c r="G1430" s="333" t="s">
        <v>1418</v>
      </c>
      <c r="H1430" s="333" t="s">
        <v>34</v>
      </c>
      <c r="I1430" s="333" t="s">
        <v>34</v>
      </c>
      <c r="J1430" s="333" t="s">
        <v>608</v>
      </c>
      <c r="K1430" s="334" t="s">
        <v>48</v>
      </c>
      <c r="L1430" s="335" t="s">
        <v>1339</v>
      </c>
      <c r="M1430" s="335" t="s">
        <v>34</v>
      </c>
      <c r="N1430" s="334">
        <v>449792</v>
      </c>
      <c r="O1430" s="334" t="s">
        <v>1321</v>
      </c>
      <c r="P1430" s="338">
        <v>42960</v>
      </c>
      <c r="Q1430" s="339">
        <v>77.885914049999997</v>
      </c>
      <c r="R1430" s="339">
        <v>121.31332166547992</v>
      </c>
      <c r="S1430" s="334">
        <v>62</v>
      </c>
      <c r="T1430" s="336">
        <v>3.6578198045340571E-3</v>
      </c>
      <c r="U1430" s="647">
        <v>3.5773603677891334E-2</v>
      </c>
      <c r="V1430" s="336">
        <v>-0.10855002114671453</v>
      </c>
      <c r="W1430" s="647">
        <v>-0.93415389107239866</v>
      </c>
      <c r="X1430" s="336">
        <v>-0.197541123665541</v>
      </c>
      <c r="Y1430" s="647">
        <v>-1.2816180000355062</v>
      </c>
      <c r="Z1430" s="336">
        <v>-4.464023619505908E-2</v>
      </c>
      <c r="AA1430" s="647">
        <v>-0.23393072473782872</v>
      </c>
      <c r="AB1430" s="336">
        <v>0.26048226948513875</v>
      </c>
      <c r="AC1430" s="340">
        <v>-0.86282822618988153</v>
      </c>
      <c r="AD1430" s="813">
        <v>34473526000100</v>
      </c>
      <c r="AE1430" s="337" t="s">
        <v>1808</v>
      </c>
      <c r="AF1430" s="787" t="s">
        <v>1755</v>
      </c>
      <c r="AG1430" s="341" t="s">
        <v>1436</v>
      </c>
      <c r="AH1430" s="341" t="s">
        <v>1742</v>
      </c>
      <c r="AI1430" s="341">
        <v>5000</v>
      </c>
      <c r="AJ1430" s="341">
        <v>1000</v>
      </c>
      <c r="AK1430" s="341">
        <v>5000</v>
      </c>
      <c r="AL1430" s="336">
        <v>0</v>
      </c>
      <c r="AM1430" s="336">
        <v>0</v>
      </c>
      <c r="AN1430" s="647" t="s">
        <v>34</v>
      </c>
      <c r="AO1430" s="334" t="s">
        <v>1324</v>
      </c>
      <c r="AP1430" s="337" t="s">
        <v>1739</v>
      </c>
      <c r="AQ1430" s="343" t="s">
        <v>665</v>
      </c>
      <c r="AR1430" s="336">
        <v>5.3333333333333297E-3</v>
      </c>
      <c r="AS1430" s="336">
        <v>5.3333333333333297E-3</v>
      </c>
      <c r="AT1430" s="336" t="s">
        <v>1418</v>
      </c>
    </row>
    <row r="1431" spans="2:46" ht="18.75">
      <c r="B1431" s="330" t="s">
        <v>243</v>
      </c>
      <c r="C1431" s="331">
        <v>19488866000111</v>
      </c>
      <c r="D1431" s="332" t="s">
        <v>11</v>
      </c>
      <c r="E1431" s="332" t="s">
        <v>620</v>
      </c>
      <c r="F1431" s="332" t="s">
        <v>663</v>
      </c>
      <c r="G1431" s="333" t="s">
        <v>738</v>
      </c>
      <c r="H1431" s="333" t="s">
        <v>34</v>
      </c>
      <c r="I1431" s="333" t="s">
        <v>1418</v>
      </c>
      <c r="J1431" s="333" t="s">
        <v>608</v>
      </c>
      <c r="K1431" s="334" t="s">
        <v>48</v>
      </c>
      <c r="L1431" s="335" t="s">
        <v>1339</v>
      </c>
      <c r="M1431" s="335" t="s">
        <v>34</v>
      </c>
      <c r="N1431" s="334">
        <v>425338</v>
      </c>
      <c r="O1431" s="334" t="s">
        <v>1321</v>
      </c>
      <c r="P1431" s="338">
        <v>42553</v>
      </c>
      <c r="Q1431" s="339">
        <v>610.81212600000003</v>
      </c>
      <c r="R1431" s="339">
        <v>463.35988909999969</v>
      </c>
      <c r="S1431" s="334">
        <v>76</v>
      </c>
      <c r="T1431" s="336">
        <v>0.11650107304119928</v>
      </c>
      <c r="U1431" s="647">
        <v>1.1393845070932413</v>
      </c>
      <c r="V1431" s="336">
        <v>0.13195199236422717</v>
      </c>
      <c r="W1431" s="647">
        <v>1.1355453071280128</v>
      </c>
      <c r="X1431" s="336">
        <v>0.22253115434277326</v>
      </c>
      <c r="Y1431" s="647">
        <v>1.4437496744083156</v>
      </c>
      <c r="Z1431" s="336">
        <v>0.21616073673426262</v>
      </c>
      <c r="AA1431" s="647">
        <v>1.132759190232643</v>
      </c>
      <c r="AB1431" s="336">
        <v>2.4534301765528625E-3</v>
      </c>
      <c r="AC1431" s="340">
        <v>6.4198113839517053</v>
      </c>
      <c r="AD1431" s="813">
        <v>18990334000115</v>
      </c>
      <c r="AE1431" s="337" t="s">
        <v>1922</v>
      </c>
      <c r="AF1431" s="787" t="s">
        <v>1736</v>
      </c>
      <c r="AG1431" s="341" t="s">
        <v>1437</v>
      </c>
      <c r="AH1431" s="341" t="s">
        <v>1742</v>
      </c>
      <c r="AI1431" s="341">
        <v>100000</v>
      </c>
      <c r="AJ1431" s="341">
        <v>50000</v>
      </c>
      <c r="AK1431" s="341">
        <v>100000</v>
      </c>
      <c r="AL1431" s="336">
        <v>8.5000000000000006E-3</v>
      </c>
      <c r="AM1431" s="336">
        <v>0.2</v>
      </c>
      <c r="AN1431" s="647" t="s">
        <v>64</v>
      </c>
      <c r="AO1431" s="334" t="s">
        <v>1324</v>
      </c>
      <c r="AP1431" s="337" t="s">
        <v>1757</v>
      </c>
      <c r="AQ1431" s="343" t="s">
        <v>671</v>
      </c>
      <c r="AR1431" s="336">
        <v>1E-3</v>
      </c>
      <c r="AS1431" s="336">
        <v>1E-3</v>
      </c>
      <c r="AT1431" s="336" t="s">
        <v>1418</v>
      </c>
    </row>
    <row r="1432" spans="2:46" ht="18.75">
      <c r="B1432" s="330" t="s">
        <v>249</v>
      </c>
      <c r="C1432" s="331">
        <v>21946695000179</v>
      </c>
      <c r="D1432" s="332" t="s">
        <v>11</v>
      </c>
      <c r="E1432" s="332" t="s">
        <v>620</v>
      </c>
      <c r="F1432" s="332" t="s">
        <v>663</v>
      </c>
      <c r="G1432" s="333" t="s">
        <v>738</v>
      </c>
      <c r="H1432" s="333" t="s">
        <v>34</v>
      </c>
      <c r="I1432" s="333" t="s">
        <v>1418</v>
      </c>
      <c r="J1432" s="333" t="s">
        <v>608</v>
      </c>
      <c r="K1432" s="334" t="s">
        <v>48</v>
      </c>
      <c r="L1432" s="335" t="s">
        <v>1339</v>
      </c>
      <c r="M1432" s="335" t="s">
        <v>34</v>
      </c>
      <c r="N1432" s="334">
        <v>393185</v>
      </c>
      <c r="O1432" s="334" t="s">
        <v>1321</v>
      </c>
      <c r="P1432" s="338">
        <v>42120</v>
      </c>
      <c r="Q1432" s="339">
        <v>256.14006699999999</v>
      </c>
      <c r="R1432" s="339">
        <v>338.42631793200002</v>
      </c>
      <c r="S1432" s="334">
        <v>76</v>
      </c>
      <c r="T1432" s="336">
        <v>0.11338470565343406</v>
      </c>
      <c r="U1432" s="647">
        <v>1.1089063267010777</v>
      </c>
      <c r="V1432" s="336">
        <v>0.12860760675337879</v>
      </c>
      <c r="W1432" s="647">
        <v>1.106764374626876</v>
      </c>
      <c r="X1432" s="336">
        <v>0.22635085929908216</v>
      </c>
      <c r="Y1432" s="647">
        <v>1.4685313630814993</v>
      </c>
      <c r="Z1432" s="336">
        <v>0.18994971236693958</v>
      </c>
      <c r="AA1432" s="647">
        <v>0.99540409426996934</v>
      </c>
      <c r="AB1432" s="336">
        <v>6.2573466815410194E-3</v>
      </c>
      <c r="AC1432" s="340">
        <v>1.9826571864579856</v>
      </c>
      <c r="AD1432" s="813">
        <v>21762085000115</v>
      </c>
      <c r="AE1432" s="337" t="s">
        <v>1922</v>
      </c>
      <c r="AF1432" s="787" t="s">
        <v>1736</v>
      </c>
      <c r="AG1432" s="341" t="s">
        <v>1437</v>
      </c>
      <c r="AH1432" s="341" t="s">
        <v>1742</v>
      </c>
      <c r="AI1432" s="341">
        <v>100000</v>
      </c>
      <c r="AJ1432" s="341">
        <v>50000</v>
      </c>
      <c r="AK1432" s="341">
        <v>100000</v>
      </c>
      <c r="AL1432" s="336">
        <v>8.5000000000000006E-3</v>
      </c>
      <c r="AM1432" s="336">
        <v>0.2</v>
      </c>
      <c r="AN1432" s="647" t="s">
        <v>64</v>
      </c>
      <c r="AO1432" s="334" t="s">
        <v>1324</v>
      </c>
      <c r="AP1432" s="337" t="s">
        <v>1757</v>
      </c>
      <c r="AQ1432" s="343" t="s">
        <v>671</v>
      </c>
      <c r="AR1432" s="336">
        <v>1.66656666666667E-3</v>
      </c>
      <c r="AS1432" s="336">
        <v>1.66656666666667E-3</v>
      </c>
      <c r="AT1432" s="336" t="s">
        <v>1418</v>
      </c>
    </row>
    <row r="1433" spans="2:46" ht="18.75">
      <c r="B1433" s="330" t="s">
        <v>1016</v>
      </c>
      <c r="C1433" s="331">
        <v>26525450000191</v>
      </c>
      <c r="D1433" s="332" t="s">
        <v>11</v>
      </c>
      <c r="E1433" s="332" t="s">
        <v>620</v>
      </c>
      <c r="F1433" s="332" t="s">
        <v>663</v>
      </c>
      <c r="G1433" s="333" t="s">
        <v>738</v>
      </c>
      <c r="H1433" s="333" t="s">
        <v>34</v>
      </c>
      <c r="I1433" s="333" t="s">
        <v>1418</v>
      </c>
      <c r="J1433" s="333" t="s">
        <v>611</v>
      </c>
      <c r="K1433" s="334" t="s">
        <v>48</v>
      </c>
      <c r="L1433" s="335" t="s">
        <v>1339</v>
      </c>
      <c r="M1433" s="335" t="s">
        <v>34</v>
      </c>
      <c r="N1433" s="334">
        <v>444456</v>
      </c>
      <c r="O1433" s="334" t="s">
        <v>1321</v>
      </c>
      <c r="P1433" s="338">
        <v>42756</v>
      </c>
      <c r="Q1433" s="339">
        <v>126.134782</v>
      </c>
      <c r="R1433" s="339">
        <v>136.07132298007966</v>
      </c>
      <c r="S1433" s="334">
        <v>76</v>
      </c>
      <c r="T1433" s="336">
        <v>0.10606716413409112</v>
      </c>
      <c r="U1433" s="647">
        <v>1.0373405185972979</v>
      </c>
      <c r="V1433" s="336">
        <v>0.12016244813782384</v>
      </c>
      <c r="W1433" s="647">
        <v>1.0340874861462974</v>
      </c>
      <c r="X1433" s="336">
        <v>0.22648835856287453</v>
      </c>
      <c r="Y1433" s="647">
        <v>1.4694234382514588</v>
      </c>
      <c r="Z1433" s="336">
        <v>0.14983090413874245</v>
      </c>
      <c r="AA1433" s="647">
        <v>0.78516726121578206</v>
      </c>
      <c r="AB1433" s="336">
        <v>1.2321865738028907E-2</v>
      </c>
      <c r="AC1433" s="340">
        <v>0.32146225539014961</v>
      </c>
      <c r="AD1433" s="813">
        <v>0</v>
      </c>
      <c r="AE1433" s="337" t="s">
        <v>1922</v>
      </c>
      <c r="AF1433" s="787" t="s">
        <v>1736</v>
      </c>
      <c r="AG1433" s="341" t="s">
        <v>1437</v>
      </c>
      <c r="AH1433" s="341" t="s">
        <v>1812</v>
      </c>
      <c r="AI1433" s="341">
        <v>100000</v>
      </c>
      <c r="AJ1433" s="341">
        <v>50000</v>
      </c>
      <c r="AK1433" s="341">
        <v>100000</v>
      </c>
      <c r="AL1433" s="336">
        <v>0.01</v>
      </c>
      <c r="AM1433" s="336">
        <v>0.2</v>
      </c>
      <c r="AN1433" s="647" t="s">
        <v>64</v>
      </c>
      <c r="AO1433" s="334" t="s">
        <v>1324</v>
      </c>
      <c r="AP1433" s="337" t="s">
        <v>1757</v>
      </c>
      <c r="AQ1433" s="343" t="s">
        <v>679</v>
      </c>
      <c r="AR1433" s="336">
        <v>2.0002666666666699E-3</v>
      </c>
      <c r="AS1433" s="336">
        <v>2.0002666666666699E-3</v>
      </c>
      <c r="AT1433" s="336" t="s">
        <v>1418</v>
      </c>
    </row>
    <row r="1434" spans="2:46" ht="18.75">
      <c r="B1434" s="330" t="s">
        <v>375</v>
      </c>
      <c r="C1434" s="331">
        <v>25423215000146</v>
      </c>
      <c r="D1434" s="332" t="s">
        <v>13</v>
      </c>
      <c r="E1434" s="332" t="s">
        <v>616</v>
      </c>
      <c r="F1434" s="332" t="s">
        <v>617</v>
      </c>
      <c r="G1434" s="333" t="s">
        <v>34</v>
      </c>
      <c r="H1434" s="333" t="s">
        <v>1338</v>
      </c>
      <c r="I1434" s="333" t="s">
        <v>34</v>
      </c>
      <c r="J1434" s="333" t="s">
        <v>608</v>
      </c>
      <c r="K1434" s="334" t="s">
        <v>48</v>
      </c>
      <c r="L1434" s="335" t="s">
        <v>1339</v>
      </c>
      <c r="M1434" s="335" t="s">
        <v>1415</v>
      </c>
      <c r="N1434" s="334">
        <v>428035</v>
      </c>
      <c r="O1434" s="334" t="s">
        <v>1321</v>
      </c>
      <c r="P1434" s="338">
        <v>42679</v>
      </c>
      <c r="Q1434" s="339">
        <v>246.06910099999999</v>
      </c>
      <c r="R1434" s="339">
        <v>268.2368574297189</v>
      </c>
      <c r="S1434" s="334">
        <v>77</v>
      </c>
      <c r="T1434" s="336">
        <v>0.17873064612362333</v>
      </c>
      <c r="U1434" s="647">
        <v>1.7479918752680084</v>
      </c>
      <c r="V1434" s="336">
        <v>0.225388760901027</v>
      </c>
      <c r="W1434" s="647">
        <v>1.9396383876803465</v>
      </c>
      <c r="X1434" s="336">
        <v>0.3768073649290109</v>
      </c>
      <c r="Y1434" s="647">
        <v>2.4446712283393222</v>
      </c>
      <c r="Z1434" s="336">
        <v>0.46396048935052758</v>
      </c>
      <c r="AA1434" s="647">
        <v>2.4313180837403259</v>
      </c>
      <c r="AB1434" s="336">
        <v>9.7935330895786599E-2</v>
      </c>
      <c r="AC1434" s="340">
        <v>1.1148921080396537</v>
      </c>
      <c r="AD1434" s="813">
        <v>25423226000126</v>
      </c>
      <c r="AE1434" s="337" t="s">
        <v>1898</v>
      </c>
      <c r="AF1434" s="787" t="s">
        <v>1780</v>
      </c>
      <c r="AG1434" s="341" t="s">
        <v>719</v>
      </c>
      <c r="AH1434" s="341" t="s">
        <v>1737</v>
      </c>
      <c r="AI1434" s="341">
        <v>100000</v>
      </c>
      <c r="AJ1434" s="341">
        <v>50000</v>
      </c>
      <c r="AK1434" s="341">
        <v>100000</v>
      </c>
      <c r="AL1434" s="336">
        <v>1.8500000000000003E-2</v>
      </c>
      <c r="AM1434" s="336">
        <v>0.2</v>
      </c>
      <c r="AN1434" s="647" t="s">
        <v>64</v>
      </c>
      <c r="AO1434" s="334" t="s">
        <v>1324</v>
      </c>
      <c r="AP1434" s="337" t="s">
        <v>1757</v>
      </c>
      <c r="AQ1434" s="343" t="s">
        <v>668</v>
      </c>
      <c r="AR1434" s="336">
        <v>3.7000000000000002E-3</v>
      </c>
      <c r="AS1434" s="336">
        <v>3.7000000000000002E-3</v>
      </c>
      <c r="AT1434" s="336" t="s">
        <v>1418</v>
      </c>
    </row>
    <row r="1435" spans="2:46" ht="18.75">
      <c r="B1435" s="330" t="s">
        <v>1184</v>
      </c>
      <c r="C1435" s="331">
        <v>19366052000104</v>
      </c>
      <c r="D1435" s="332" t="s">
        <v>13</v>
      </c>
      <c r="E1435" s="332" t="s">
        <v>616</v>
      </c>
      <c r="F1435" s="332" t="s">
        <v>617</v>
      </c>
      <c r="G1435" s="333" t="s">
        <v>34</v>
      </c>
      <c r="H1435" s="333" t="s">
        <v>1337</v>
      </c>
      <c r="I1435" s="333" t="s">
        <v>34</v>
      </c>
      <c r="J1435" s="333" t="s">
        <v>608</v>
      </c>
      <c r="K1435" s="334" t="s">
        <v>48</v>
      </c>
      <c r="L1435" s="335" t="s">
        <v>1339</v>
      </c>
      <c r="M1435" s="335" t="s">
        <v>34</v>
      </c>
      <c r="N1435" s="334">
        <v>396941</v>
      </c>
      <c r="O1435" s="334" t="s">
        <v>1324</v>
      </c>
      <c r="P1435" s="338">
        <v>42148</v>
      </c>
      <c r="Q1435" s="339">
        <v>1502.1388919999999</v>
      </c>
      <c r="R1435" s="339">
        <v>1468.0848684860548</v>
      </c>
      <c r="S1435" s="334">
        <v>91</v>
      </c>
      <c r="T1435" s="336">
        <v>0.13466991556439289</v>
      </c>
      <c r="U1435" s="647">
        <v>1.3170764127757144</v>
      </c>
      <c r="V1435" s="336">
        <v>0.13622344960848021</v>
      </c>
      <c r="W1435" s="647">
        <v>1.1723043824659649</v>
      </c>
      <c r="X1435" s="336">
        <v>0.21466970815793718</v>
      </c>
      <c r="Y1435" s="647">
        <v>1.3927457581105875</v>
      </c>
      <c r="Z1435" s="336">
        <v>0.45986676427111806</v>
      </c>
      <c r="AA1435" s="647">
        <v>2.4098655074027104</v>
      </c>
      <c r="AB1435" s="336">
        <v>2.8238179352195046E-2</v>
      </c>
      <c r="AC1435" s="340">
        <v>0.70904062091600006</v>
      </c>
      <c r="AD1435" s="813">
        <v>32318967000102</v>
      </c>
      <c r="AE1435" s="337" t="s">
        <v>1785</v>
      </c>
      <c r="AF1435" s="787" t="s">
        <v>1736</v>
      </c>
      <c r="AG1435" s="341" t="s">
        <v>1437</v>
      </c>
      <c r="AH1435" s="341" t="s">
        <v>1742</v>
      </c>
      <c r="AI1435" s="341">
        <v>50000</v>
      </c>
      <c r="AJ1435" s="341">
        <v>5000</v>
      </c>
      <c r="AK1435" s="341">
        <v>5000</v>
      </c>
      <c r="AL1435" s="336">
        <v>0.02</v>
      </c>
      <c r="AM1435" s="336">
        <v>0.25</v>
      </c>
      <c r="AN1435" s="647" t="s">
        <v>64</v>
      </c>
      <c r="AO1435" s="334" t="s">
        <v>1324</v>
      </c>
      <c r="AP1435" s="337" t="s">
        <v>1757</v>
      </c>
      <c r="AQ1435" s="343" t="s">
        <v>668</v>
      </c>
      <c r="AR1435" s="336">
        <v>3.8899999999999998E-3</v>
      </c>
      <c r="AS1435" s="336">
        <v>3.8899999999999998E-3</v>
      </c>
      <c r="AT1435" s="336" t="s">
        <v>1418</v>
      </c>
    </row>
    <row r="1436" spans="2:46" ht="18.75">
      <c r="B1436" s="330" t="s">
        <v>43</v>
      </c>
      <c r="C1436" s="331">
        <v>32068007000131</v>
      </c>
      <c r="D1436" s="332" t="s">
        <v>14</v>
      </c>
      <c r="E1436" s="332" t="s">
        <v>614</v>
      </c>
      <c r="F1436" s="332" t="s">
        <v>1418</v>
      </c>
      <c r="G1436" s="333" t="s">
        <v>1418</v>
      </c>
      <c r="H1436" s="333" t="s">
        <v>865</v>
      </c>
      <c r="I1436" s="333" t="s">
        <v>34</v>
      </c>
      <c r="J1436" s="333" t="s">
        <v>608</v>
      </c>
      <c r="K1436" s="334" t="s">
        <v>48</v>
      </c>
      <c r="L1436" s="335" t="s">
        <v>1339</v>
      </c>
      <c r="M1436" s="335" t="s">
        <v>34</v>
      </c>
      <c r="N1436" s="334">
        <v>482544</v>
      </c>
      <c r="O1436" s="334" t="s">
        <v>1324</v>
      </c>
      <c r="P1436" s="338">
        <v>43456</v>
      </c>
      <c r="Q1436" s="339">
        <v>917.45058151000001</v>
      </c>
      <c r="R1436" s="339">
        <v>986.68057919247008</v>
      </c>
      <c r="S1436" s="334">
        <v>92</v>
      </c>
      <c r="T1436" s="336">
        <v>0.18179675683878727</v>
      </c>
      <c r="U1436" s="647">
        <v>1.7779785436710962</v>
      </c>
      <c r="V1436" s="336">
        <v>0.12817640666890129</v>
      </c>
      <c r="W1436" s="647">
        <v>1.1030535763009968</v>
      </c>
      <c r="X1436" s="336">
        <v>0.19494740019613932</v>
      </c>
      <c r="Y1436" s="647">
        <v>1.2647903004465948</v>
      </c>
      <c r="Z1436" s="336">
        <v>0.65958505966282832</v>
      </c>
      <c r="AA1436" s="647">
        <v>3.4564604532770713</v>
      </c>
      <c r="AB1436" s="336">
        <v>0.16169456551933853</v>
      </c>
      <c r="AC1436" s="340">
        <v>7.4059219265514731E-2</v>
      </c>
      <c r="AD1436" s="813">
        <v>32064571000186</v>
      </c>
      <c r="AE1436" s="337" t="s">
        <v>1785</v>
      </c>
      <c r="AF1436" s="787" t="s">
        <v>1736</v>
      </c>
      <c r="AG1436" s="341" t="s">
        <v>1436</v>
      </c>
      <c r="AH1436" s="341" t="s">
        <v>1737</v>
      </c>
      <c r="AI1436" s="341">
        <v>50000</v>
      </c>
      <c r="AJ1436" s="341">
        <v>5000</v>
      </c>
      <c r="AK1436" s="341">
        <v>5000</v>
      </c>
      <c r="AL1436" s="336">
        <v>1.9450000000000002E-2</v>
      </c>
      <c r="AM1436" s="336">
        <v>0.2</v>
      </c>
      <c r="AN1436" s="647" t="s">
        <v>2152</v>
      </c>
      <c r="AO1436" s="334" t="s">
        <v>1324</v>
      </c>
      <c r="AP1436" s="337" t="s">
        <v>1739</v>
      </c>
      <c r="AQ1436" s="343" t="s">
        <v>659</v>
      </c>
      <c r="AR1436" s="336">
        <v>3.8999999999999998E-3</v>
      </c>
      <c r="AS1436" s="336">
        <v>3.8999999999999998E-3</v>
      </c>
      <c r="AT1436" s="336" t="s">
        <v>1418</v>
      </c>
    </row>
    <row r="1437" spans="2:46" ht="18.75">
      <c r="B1437" s="330" t="s">
        <v>606</v>
      </c>
      <c r="C1437" s="331">
        <v>41545099000194</v>
      </c>
      <c r="D1437" s="332" t="s">
        <v>11</v>
      </c>
      <c r="E1437" s="332" t="s">
        <v>620</v>
      </c>
      <c r="F1437" s="332" t="s">
        <v>663</v>
      </c>
      <c r="G1437" s="333" t="s">
        <v>738</v>
      </c>
      <c r="H1437" s="333" t="s">
        <v>34</v>
      </c>
      <c r="I1437" s="333" t="s">
        <v>1418</v>
      </c>
      <c r="J1437" s="333" t="s">
        <v>608</v>
      </c>
      <c r="K1437" s="334" t="s">
        <v>48</v>
      </c>
      <c r="L1437" s="335" t="s">
        <v>1339</v>
      </c>
      <c r="M1437" s="335" t="s">
        <v>34</v>
      </c>
      <c r="N1437" s="334">
        <v>591572</v>
      </c>
      <c r="O1437" s="334" t="s">
        <v>1321</v>
      </c>
      <c r="P1437" s="338">
        <v>44349</v>
      </c>
      <c r="Q1437" s="339">
        <v>181.91996707999999</v>
      </c>
      <c r="R1437" s="339">
        <v>138.32073655444447</v>
      </c>
      <c r="S1437" s="334">
        <v>121</v>
      </c>
      <c r="T1437" s="336">
        <v>0.11604555637748271</v>
      </c>
      <c r="U1437" s="647">
        <v>1.1349295384323268</v>
      </c>
      <c r="V1437" s="336">
        <v>0.13449587785567574</v>
      </c>
      <c r="W1437" s="647">
        <v>1.1574373390702952</v>
      </c>
      <c r="X1437" s="336"/>
      <c r="Y1437" s="647"/>
      <c r="Z1437" s="336"/>
      <c r="AA1437" s="647"/>
      <c r="AB1437" s="336">
        <v>1.0022672588078223E-2</v>
      </c>
      <c r="AC1437" s="340">
        <v>1.8253060057428365</v>
      </c>
      <c r="AD1437" s="813">
        <v>41545043000130</v>
      </c>
      <c r="AE1437" s="337" t="s">
        <v>2035</v>
      </c>
      <c r="AF1437" s="787" t="s">
        <v>1780</v>
      </c>
      <c r="AG1437" s="341" t="s">
        <v>719</v>
      </c>
      <c r="AH1437" s="341" t="s">
        <v>1737</v>
      </c>
      <c r="AI1437" s="341">
        <v>5000</v>
      </c>
      <c r="AJ1437" s="341">
        <v>1000</v>
      </c>
      <c r="AK1437" s="341">
        <v>5000</v>
      </c>
      <c r="AL1437" s="336">
        <v>1.1599999999999999E-2</v>
      </c>
      <c r="AM1437" s="336">
        <v>0.2</v>
      </c>
      <c r="AN1437" s="647" t="s">
        <v>64</v>
      </c>
      <c r="AO1437" s="334" t="s">
        <v>1324</v>
      </c>
      <c r="AP1437" s="337" t="s">
        <v>1757</v>
      </c>
      <c r="AQ1437" s="343" t="s">
        <v>688</v>
      </c>
      <c r="AR1437" s="336">
        <v>2.37026666666667E-3</v>
      </c>
      <c r="AS1437" s="336">
        <v>2.37026666666667E-3</v>
      </c>
      <c r="AT1437" s="336" t="s">
        <v>1418</v>
      </c>
    </row>
    <row r="1438" spans="2:46" ht="18.75">
      <c r="B1438" s="330" t="s">
        <v>519</v>
      </c>
      <c r="C1438" s="331">
        <v>39469191000170</v>
      </c>
      <c r="D1438" s="332" t="s">
        <v>11</v>
      </c>
      <c r="E1438" s="332" t="s">
        <v>620</v>
      </c>
      <c r="F1438" s="332" t="s">
        <v>685</v>
      </c>
      <c r="G1438" s="333" t="s">
        <v>738</v>
      </c>
      <c r="H1438" s="333" t="s">
        <v>34</v>
      </c>
      <c r="I1438" s="333" t="s">
        <v>1319</v>
      </c>
      <c r="J1438" s="333" t="s">
        <v>608</v>
      </c>
      <c r="K1438" s="334" t="s">
        <v>48</v>
      </c>
      <c r="L1438" s="335" t="s">
        <v>1339</v>
      </c>
      <c r="M1438" s="335" t="s">
        <v>34</v>
      </c>
      <c r="N1438" s="334">
        <v>579610</v>
      </c>
      <c r="O1438" s="334" t="s">
        <v>1321</v>
      </c>
      <c r="P1438" s="338">
        <v>44057</v>
      </c>
      <c r="Q1438" s="339">
        <v>45.800638290000002</v>
      </c>
      <c r="R1438" s="339">
        <v>46.541304786209651</v>
      </c>
      <c r="S1438" s="334">
        <v>151</v>
      </c>
      <c r="T1438" s="336">
        <v>0.12610373590117874</v>
      </c>
      <c r="U1438" s="647">
        <v>1.2332988806169176</v>
      </c>
      <c r="V1438" s="336">
        <v>0.14690467937473595</v>
      </c>
      <c r="W1438" s="647">
        <v>1.2642243309116694</v>
      </c>
      <c r="X1438" s="336">
        <v>0.21958980145000062</v>
      </c>
      <c r="Y1438" s="647">
        <v>1.4246666058204482</v>
      </c>
      <c r="Z1438" s="336"/>
      <c r="AA1438" s="647"/>
      <c r="AB1438" s="336">
        <v>9.2588894125006579E-3</v>
      </c>
      <c r="AC1438" s="340">
        <v>3.3160830224649049</v>
      </c>
      <c r="AD1438" s="813">
        <v>0</v>
      </c>
      <c r="AE1438" s="337" t="s">
        <v>2039</v>
      </c>
      <c r="AF1438" s="787" t="s">
        <v>2040</v>
      </c>
      <c r="AG1438" s="341" t="s">
        <v>1436</v>
      </c>
      <c r="AH1438" s="341" t="s">
        <v>1812</v>
      </c>
      <c r="AI1438" s="341">
        <v>5000</v>
      </c>
      <c r="AJ1438" s="341">
        <v>5000</v>
      </c>
      <c r="AK1438" s="341">
        <v>5000</v>
      </c>
      <c r="AL1438" s="336">
        <v>7.5000000000000002E-4</v>
      </c>
      <c r="AM1438" s="336">
        <v>0.2</v>
      </c>
      <c r="AN1438" s="647" t="s">
        <v>64</v>
      </c>
      <c r="AO1438" s="334" t="s">
        <v>1324</v>
      </c>
      <c r="AP1438" s="337" t="s">
        <v>1757</v>
      </c>
      <c r="AQ1438" s="343" t="s">
        <v>668</v>
      </c>
      <c r="AR1438" s="336">
        <v>6.4999999999999997E-3</v>
      </c>
      <c r="AS1438" s="336">
        <v>6.4999999999999997E-3</v>
      </c>
      <c r="AT1438" s="336" t="s">
        <v>1418</v>
      </c>
    </row>
    <row r="1439" spans="2:46" ht="18.75">
      <c r="B1439" s="330" t="s">
        <v>102</v>
      </c>
      <c r="C1439" s="331">
        <v>17012208000123</v>
      </c>
      <c r="D1439" s="332" t="s">
        <v>11</v>
      </c>
      <c r="E1439" s="332" t="s">
        <v>620</v>
      </c>
      <c r="F1439" s="332" t="s">
        <v>663</v>
      </c>
      <c r="G1439" s="333" t="s">
        <v>738</v>
      </c>
      <c r="H1439" s="333" t="s">
        <v>34</v>
      </c>
      <c r="I1439" s="333" t="s">
        <v>1304</v>
      </c>
      <c r="J1439" s="333" t="s">
        <v>608</v>
      </c>
      <c r="K1439" s="334" t="s">
        <v>48</v>
      </c>
      <c r="L1439" s="335" t="s">
        <v>1339</v>
      </c>
      <c r="M1439" s="335" t="s">
        <v>34</v>
      </c>
      <c r="N1439" s="334">
        <v>332232</v>
      </c>
      <c r="O1439" s="334" t="s">
        <v>1321</v>
      </c>
      <c r="P1439" s="338">
        <v>41367</v>
      </c>
      <c r="Q1439" s="339">
        <v>927.59413800000004</v>
      </c>
      <c r="R1439" s="339">
        <v>769.8590500600003</v>
      </c>
      <c r="S1439" s="334">
        <v>179</v>
      </c>
      <c r="T1439" s="336">
        <v>0.11983472529538619</v>
      </c>
      <c r="U1439" s="647">
        <v>1.1719877409631458</v>
      </c>
      <c r="V1439" s="336">
        <v>0.13953780251864067</v>
      </c>
      <c r="W1439" s="647">
        <v>1.2008268611786024</v>
      </c>
      <c r="X1439" s="336">
        <v>0.22696252798332051</v>
      </c>
      <c r="Y1439" s="647">
        <v>1.4724997802962621</v>
      </c>
      <c r="Z1439" s="336">
        <v>0.28083583846211724</v>
      </c>
      <c r="AA1439" s="647">
        <v>1.4716797405984678</v>
      </c>
      <c r="AB1439" s="336">
        <v>3.4046085274513299E-3</v>
      </c>
      <c r="AC1439" s="340">
        <v>6.8543472600204307</v>
      </c>
      <c r="AD1439" s="813">
        <v>0</v>
      </c>
      <c r="AE1439" s="337" t="s">
        <v>1885</v>
      </c>
      <c r="AF1439" s="787" t="s">
        <v>1794</v>
      </c>
      <c r="AG1439" s="341" t="s">
        <v>736</v>
      </c>
      <c r="AH1439" s="341" t="s">
        <v>1737</v>
      </c>
      <c r="AI1439" s="341">
        <v>5000</v>
      </c>
      <c r="AJ1439" s="341">
        <v>5000</v>
      </c>
      <c r="AK1439" s="341">
        <v>5000</v>
      </c>
      <c r="AL1439" s="336">
        <v>1.1000000000000001E-2</v>
      </c>
      <c r="AM1439" s="336">
        <v>0.2</v>
      </c>
      <c r="AN1439" s="647" t="s">
        <v>64</v>
      </c>
      <c r="AO1439" s="334" t="s">
        <v>1324</v>
      </c>
      <c r="AP1439" s="337" t="s">
        <v>1757</v>
      </c>
      <c r="AQ1439" s="343" t="s">
        <v>668</v>
      </c>
      <c r="AR1439" s="336">
        <v>1.83333333333333E-3</v>
      </c>
      <c r="AS1439" s="336">
        <v>1.83333333333333E-3</v>
      </c>
      <c r="AT1439" s="336" t="s">
        <v>1418</v>
      </c>
    </row>
    <row r="1440" spans="2:46" ht="18.75">
      <c r="B1440" s="330" t="s">
        <v>1048</v>
      </c>
      <c r="C1440" s="331">
        <v>35420451000162</v>
      </c>
      <c r="D1440" s="332" t="s">
        <v>11</v>
      </c>
      <c r="E1440" s="332" t="s">
        <v>620</v>
      </c>
      <c r="F1440" s="332" t="s">
        <v>685</v>
      </c>
      <c r="G1440" s="333" t="s">
        <v>738</v>
      </c>
      <c r="H1440" s="333" t="s">
        <v>34</v>
      </c>
      <c r="I1440" s="333" t="s">
        <v>1319</v>
      </c>
      <c r="J1440" s="333" t="s">
        <v>690</v>
      </c>
      <c r="K1440" s="334" t="s">
        <v>48</v>
      </c>
      <c r="L1440" s="335" t="s">
        <v>1339</v>
      </c>
      <c r="M1440" s="335" t="s">
        <v>34</v>
      </c>
      <c r="N1440" s="334">
        <v>535133</v>
      </c>
      <c r="O1440" s="334" t="s">
        <v>1321</v>
      </c>
      <c r="P1440" s="338">
        <v>43732</v>
      </c>
      <c r="Q1440" s="339">
        <v>31.410880330000001</v>
      </c>
      <c r="R1440" s="339">
        <v>23.8644485429719</v>
      </c>
      <c r="S1440" s="334">
        <v>211</v>
      </c>
      <c r="T1440" s="336">
        <v>0.12395018845137029</v>
      </c>
      <c r="U1440" s="647">
        <v>1.2122371123812365</v>
      </c>
      <c r="V1440" s="336">
        <v>0.15516331683181894</v>
      </c>
      <c r="W1440" s="647">
        <v>1.3352960657118227</v>
      </c>
      <c r="X1440" s="336">
        <v>0.28852655035106878</v>
      </c>
      <c r="Y1440" s="647">
        <v>1.8719181786378842</v>
      </c>
      <c r="Z1440" s="336">
        <v>0.30659378000000004</v>
      </c>
      <c r="AA1440" s="647">
        <v>1.6066605212865968</v>
      </c>
      <c r="AB1440" s="336">
        <v>9.9134672809160721E-3</v>
      </c>
      <c r="AC1440" s="340">
        <v>3.9301974113295444</v>
      </c>
      <c r="AD1440" s="813">
        <v>22681938000157</v>
      </c>
      <c r="AE1440" s="337" t="s">
        <v>1931</v>
      </c>
      <c r="AF1440" s="787" t="s">
        <v>1873</v>
      </c>
      <c r="AG1440" s="341" t="s">
        <v>761</v>
      </c>
      <c r="AH1440" s="341" t="s">
        <v>1737</v>
      </c>
      <c r="AI1440" s="341">
        <v>50000</v>
      </c>
      <c r="AJ1440" s="341">
        <v>10000</v>
      </c>
      <c r="AK1440" s="341">
        <v>30000</v>
      </c>
      <c r="AL1440" s="336">
        <v>0</v>
      </c>
      <c r="AM1440" s="336">
        <v>0</v>
      </c>
      <c r="AN1440" s="647" t="s">
        <v>64</v>
      </c>
      <c r="AO1440" s="334" t="s">
        <v>1324</v>
      </c>
      <c r="AP1440" s="337" t="s">
        <v>1757</v>
      </c>
      <c r="AQ1440" s="343" t="s">
        <v>679</v>
      </c>
      <c r="AR1440" s="336">
        <v>5.3333333333333297E-3</v>
      </c>
      <c r="AS1440" s="336">
        <v>5.3333333333333297E-3</v>
      </c>
      <c r="AT1440" s="336" t="s">
        <v>1418</v>
      </c>
    </row>
    <row r="1441" spans="2:46" ht="18.75">
      <c r="B1441" s="330" t="s">
        <v>1047</v>
      </c>
      <c r="C1441" s="331">
        <v>34096240000153</v>
      </c>
      <c r="D1441" s="332" t="s">
        <v>11</v>
      </c>
      <c r="E1441" s="332" t="s">
        <v>620</v>
      </c>
      <c r="F1441" s="332" t="s">
        <v>685</v>
      </c>
      <c r="G1441" s="333" t="s">
        <v>738</v>
      </c>
      <c r="H1441" s="333" t="s">
        <v>34</v>
      </c>
      <c r="I1441" s="333" t="s">
        <v>1319</v>
      </c>
      <c r="J1441" s="333" t="s">
        <v>608</v>
      </c>
      <c r="K1441" s="334" t="s">
        <v>48</v>
      </c>
      <c r="L1441" s="335" t="s">
        <v>1339</v>
      </c>
      <c r="M1441" s="335" t="s">
        <v>34</v>
      </c>
      <c r="N1441" s="334">
        <v>503843</v>
      </c>
      <c r="O1441" s="334" t="s">
        <v>1321</v>
      </c>
      <c r="P1441" s="338">
        <v>43684</v>
      </c>
      <c r="Q1441" s="339">
        <v>59.23134331</v>
      </c>
      <c r="R1441" s="339">
        <v>68.134016718888844</v>
      </c>
      <c r="S1441" s="334">
        <v>271</v>
      </c>
      <c r="T1441" s="336">
        <v>0.11425024034198783</v>
      </c>
      <c r="U1441" s="647">
        <v>1.1173712857675164</v>
      </c>
      <c r="V1441" s="336">
        <v>0.13273753158970503</v>
      </c>
      <c r="W1441" s="647">
        <v>1.1423054580364898</v>
      </c>
      <c r="X1441" s="336">
        <v>0.23836159290319281</v>
      </c>
      <c r="Y1441" s="647">
        <v>1.5464552510043093</v>
      </c>
      <c r="Z1441" s="336">
        <v>0.34223779506274465</v>
      </c>
      <c r="AA1441" s="647">
        <v>1.7934478456134522</v>
      </c>
      <c r="AB1441" s="336">
        <v>1.0467142521110992E-2</v>
      </c>
      <c r="AC1441" s="340">
        <v>1.5798101697088016</v>
      </c>
      <c r="AD1441" s="813">
        <v>0</v>
      </c>
      <c r="AE1441" s="337" t="s">
        <v>1931</v>
      </c>
      <c r="AF1441" s="787" t="s">
        <v>1755</v>
      </c>
      <c r="AG1441" s="341" t="s">
        <v>1436</v>
      </c>
      <c r="AH1441" s="341" t="s">
        <v>1737</v>
      </c>
      <c r="AI1441" s="341">
        <v>5000</v>
      </c>
      <c r="AJ1441" s="341">
        <v>5000</v>
      </c>
      <c r="AK1441" s="341">
        <v>5000</v>
      </c>
      <c r="AL1441" s="336">
        <v>0.02</v>
      </c>
      <c r="AM1441" s="336">
        <v>0.2</v>
      </c>
      <c r="AN1441" s="647" t="s">
        <v>34</v>
      </c>
      <c r="AO1441" s="334" t="s">
        <v>1324</v>
      </c>
      <c r="AP1441" s="337" t="s">
        <v>1757</v>
      </c>
      <c r="AQ1441" s="343" t="s">
        <v>668</v>
      </c>
      <c r="AR1441" s="336">
        <v>3.3333333333333301E-3</v>
      </c>
      <c r="AS1441" s="336">
        <v>3.3333333333333301E-3</v>
      </c>
      <c r="AT1441" s="336" t="s">
        <v>1418</v>
      </c>
    </row>
    <row r="1442" spans="2:46" ht="15.75" customHeight="1">
      <c r="B1442" s="645"/>
      <c r="D1442" s="645"/>
      <c r="E1442" s="645"/>
      <c r="I1442" s="10"/>
      <c r="L1442" s="796"/>
      <c r="N1442" s="10"/>
      <c r="O1442" s="10"/>
      <c r="P1442" s="796"/>
      <c r="S1442" s="10"/>
      <c r="AD1442" s="799"/>
      <c r="AE1442" s="95"/>
      <c r="AF1442" s="800"/>
      <c r="AG1442" s="96"/>
      <c r="AH1442" s="96"/>
      <c r="AI1442" s="96"/>
      <c r="AJ1442" s="96"/>
      <c r="AK1442" s="96"/>
      <c r="AO1442" s="10"/>
      <c r="AP1442" s="95"/>
    </row>
    <row r="1443" spans="2:46" ht="15.75" customHeight="1">
      <c r="B1443" s="645"/>
      <c r="D1443" s="645"/>
      <c r="E1443" s="645"/>
      <c r="I1443" s="10"/>
      <c r="L1443" s="796"/>
      <c r="N1443" s="10"/>
      <c r="O1443" s="10"/>
      <c r="P1443" s="796"/>
      <c r="S1443" s="10"/>
      <c r="AD1443" s="799"/>
      <c r="AE1443" s="95"/>
      <c r="AF1443" s="800"/>
      <c r="AG1443" s="96"/>
      <c r="AH1443" s="96"/>
      <c r="AI1443" s="96"/>
      <c r="AJ1443" s="96"/>
      <c r="AK1443" s="96"/>
      <c r="AO1443" s="10"/>
      <c r="AP1443" s="95"/>
    </row>
    <row r="1444" spans="2:46" ht="15.75" customHeight="1">
      <c r="B1444" s="645"/>
      <c r="D1444" s="645"/>
      <c r="E1444" s="645"/>
      <c r="I1444" s="10"/>
      <c r="L1444" s="796"/>
      <c r="N1444" s="10"/>
      <c r="O1444" s="10"/>
      <c r="P1444" s="796"/>
      <c r="S1444" s="10"/>
      <c r="AD1444" s="799"/>
      <c r="AE1444" s="95"/>
      <c r="AF1444" s="800"/>
      <c r="AG1444" s="96"/>
      <c r="AH1444" s="96"/>
      <c r="AI1444" s="96"/>
      <c r="AJ1444" s="96"/>
      <c r="AK1444" s="96"/>
      <c r="AO1444" s="10"/>
      <c r="AP1444" s="95"/>
    </row>
    <row r="1445" spans="2:46" ht="15.75" customHeight="1">
      <c r="B1445" s="645"/>
      <c r="D1445" s="645"/>
      <c r="E1445" s="645"/>
      <c r="I1445" s="10"/>
      <c r="L1445" s="796"/>
      <c r="N1445" s="10"/>
      <c r="O1445" s="10"/>
      <c r="P1445" s="796"/>
      <c r="S1445" s="10"/>
      <c r="AD1445" s="799"/>
      <c r="AE1445" s="95"/>
      <c r="AF1445" s="800"/>
      <c r="AG1445" s="96"/>
      <c r="AH1445" s="96"/>
      <c r="AI1445" s="96"/>
      <c r="AJ1445" s="96"/>
      <c r="AK1445" s="96"/>
      <c r="AO1445" s="10"/>
      <c r="AP1445" s="95"/>
    </row>
    <row r="1446" spans="2:46" ht="15.75" customHeight="1">
      <c r="B1446" s="645"/>
      <c r="D1446" s="645"/>
      <c r="E1446" s="645"/>
      <c r="I1446" s="10"/>
      <c r="L1446" s="796"/>
      <c r="N1446" s="10"/>
      <c r="O1446" s="10"/>
      <c r="P1446" s="796"/>
      <c r="S1446" s="10"/>
      <c r="AD1446" s="799"/>
      <c r="AE1446" s="95"/>
      <c r="AF1446" s="800"/>
      <c r="AG1446" s="96"/>
      <c r="AH1446" s="96"/>
      <c r="AI1446" s="96"/>
      <c r="AJ1446" s="96"/>
      <c r="AK1446" s="96"/>
      <c r="AO1446" s="10"/>
      <c r="AP1446" s="95"/>
    </row>
    <row r="1447" spans="2:46" ht="15.75" customHeight="1">
      <c r="B1447" s="645"/>
      <c r="D1447" s="645"/>
      <c r="E1447" s="645"/>
      <c r="I1447" s="10"/>
      <c r="L1447" s="796"/>
      <c r="N1447" s="10"/>
      <c r="O1447" s="10"/>
      <c r="P1447" s="796"/>
      <c r="S1447" s="10"/>
      <c r="AD1447" s="799"/>
      <c r="AE1447" s="95"/>
      <c r="AF1447" s="800"/>
      <c r="AG1447" s="96"/>
      <c r="AH1447" s="96"/>
      <c r="AI1447" s="96"/>
      <c r="AJ1447" s="96"/>
      <c r="AK1447" s="96"/>
      <c r="AO1447" s="10"/>
      <c r="AP1447" s="95"/>
    </row>
    <row r="1448" spans="2:46" ht="15.75" customHeight="1">
      <c r="B1448" s="645"/>
      <c r="D1448" s="645"/>
      <c r="E1448" s="645"/>
      <c r="I1448" s="10"/>
      <c r="L1448" s="796"/>
      <c r="N1448" s="10"/>
      <c r="O1448" s="10"/>
      <c r="P1448" s="796"/>
      <c r="S1448" s="10"/>
      <c r="AD1448" s="799"/>
      <c r="AE1448" s="95"/>
      <c r="AF1448" s="800"/>
      <c r="AG1448" s="96"/>
      <c r="AH1448" s="96"/>
      <c r="AI1448" s="96"/>
      <c r="AJ1448" s="96"/>
      <c r="AK1448" s="96"/>
      <c r="AO1448" s="10"/>
      <c r="AP1448" s="95"/>
    </row>
    <row r="1449" spans="2:46" ht="15.75" customHeight="1">
      <c r="B1449" s="645"/>
      <c r="D1449" s="645"/>
      <c r="E1449" s="645"/>
      <c r="I1449" s="10"/>
      <c r="L1449" s="796"/>
      <c r="N1449" s="10"/>
      <c r="O1449" s="10"/>
      <c r="P1449" s="796"/>
      <c r="S1449" s="10"/>
      <c r="AD1449" s="799"/>
      <c r="AE1449" s="95"/>
      <c r="AF1449" s="800"/>
      <c r="AG1449" s="96"/>
      <c r="AH1449" s="96"/>
      <c r="AI1449" s="96"/>
      <c r="AJ1449" s="96"/>
      <c r="AK1449" s="96"/>
      <c r="AO1449" s="10"/>
      <c r="AP1449" s="95"/>
    </row>
    <row r="1450" spans="2:46" ht="15.75" customHeight="1">
      <c r="B1450" s="645"/>
      <c r="D1450" s="645"/>
      <c r="E1450" s="645"/>
      <c r="I1450" s="10"/>
      <c r="L1450" s="796"/>
      <c r="N1450" s="10"/>
      <c r="O1450" s="10"/>
      <c r="P1450" s="796"/>
      <c r="S1450" s="10"/>
      <c r="AD1450" s="799"/>
      <c r="AE1450" s="95"/>
      <c r="AF1450" s="800"/>
      <c r="AG1450" s="96"/>
      <c r="AH1450" s="96"/>
      <c r="AI1450" s="96"/>
      <c r="AJ1450" s="96"/>
      <c r="AK1450" s="96"/>
      <c r="AO1450" s="10"/>
      <c r="AP1450" s="95"/>
    </row>
    <row r="1451" spans="2:46" ht="15.75" customHeight="1">
      <c r="B1451" s="645"/>
      <c r="D1451" s="645"/>
      <c r="E1451" s="645"/>
      <c r="I1451" s="10"/>
      <c r="L1451" s="796"/>
      <c r="N1451" s="10"/>
      <c r="O1451" s="10"/>
      <c r="P1451" s="796"/>
      <c r="S1451" s="10"/>
      <c r="AD1451" s="799"/>
      <c r="AE1451" s="95"/>
      <c r="AF1451" s="800"/>
      <c r="AG1451" s="96"/>
      <c r="AH1451" s="96"/>
      <c r="AI1451" s="96"/>
      <c r="AJ1451" s="96"/>
      <c r="AK1451" s="96"/>
      <c r="AO1451" s="10"/>
      <c r="AP1451" s="95"/>
    </row>
    <row r="1452" spans="2:46" ht="15.75" customHeight="1">
      <c r="B1452" s="645"/>
      <c r="D1452" s="645"/>
      <c r="E1452" s="645"/>
      <c r="I1452" s="10"/>
      <c r="L1452" s="796"/>
      <c r="N1452" s="10"/>
      <c r="O1452" s="10"/>
      <c r="P1452" s="796"/>
      <c r="S1452" s="10"/>
      <c r="AD1452" s="799"/>
      <c r="AE1452" s="95"/>
      <c r="AF1452" s="800"/>
      <c r="AG1452" s="96"/>
      <c r="AH1452" s="96"/>
      <c r="AI1452" s="96"/>
      <c r="AJ1452" s="96"/>
      <c r="AK1452" s="96"/>
      <c r="AO1452" s="10"/>
      <c r="AP1452" s="95"/>
    </row>
    <row r="1453" spans="2:46" ht="15.75" customHeight="1">
      <c r="B1453" s="645"/>
      <c r="D1453" s="645"/>
      <c r="E1453" s="645"/>
      <c r="I1453" s="10"/>
      <c r="L1453" s="796"/>
      <c r="N1453" s="10"/>
      <c r="O1453" s="10"/>
      <c r="P1453" s="796"/>
      <c r="S1453" s="10"/>
      <c r="AD1453" s="799"/>
      <c r="AE1453" s="95"/>
      <c r="AF1453" s="800"/>
      <c r="AG1453" s="96"/>
      <c r="AH1453" s="96"/>
      <c r="AI1453" s="96"/>
      <c r="AJ1453" s="96"/>
      <c r="AK1453" s="96"/>
      <c r="AO1453" s="10"/>
      <c r="AP1453" s="95"/>
    </row>
    <row r="1454" spans="2:46" ht="15.75" customHeight="1">
      <c r="B1454" s="645"/>
      <c r="D1454" s="645"/>
      <c r="E1454" s="645"/>
      <c r="I1454" s="10"/>
      <c r="L1454" s="796"/>
      <c r="N1454" s="10"/>
      <c r="O1454" s="10"/>
      <c r="P1454" s="796"/>
      <c r="S1454" s="10"/>
      <c r="AD1454" s="799"/>
      <c r="AE1454" s="95"/>
      <c r="AF1454" s="800"/>
      <c r="AG1454" s="96"/>
      <c r="AH1454" s="96"/>
      <c r="AI1454" s="96"/>
      <c r="AJ1454" s="96"/>
      <c r="AK1454" s="96"/>
      <c r="AO1454" s="10"/>
      <c r="AP1454" s="95"/>
    </row>
    <row r="1455" spans="2:46" ht="15.75" customHeight="1">
      <c r="B1455" s="645"/>
      <c r="D1455" s="645"/>
      <c r="E1455" s="645"/>
      <c r="I1455" s="10"/>
      <c r="L1455" s="796"/>
      <c r="N1455" s="10"/>
      <c r="O1455" s="10"/>
      <c r="P1455" s="796"/>
      <c r="S1455" s="10"/>
      <c r="AD1455" s="799"/>
      <c r="AE1455" s="95"/>
      <c r="AF1455" s="800"/>
      <c r="AG1455" s="96"/>
      <c r="AH1455" s="96"/>
      <c r="AI1455" s="96"/>
      <c r="AJ1455" s="96"/>
      <c r="AK1455" s="96"/>
      <c r="AO1455" s="10"/>
      <c r="AP1455" s="95"/>
    </row>
    <row r="1456" spans="2:46" ht="15.75" customHeight="1">
      <c r="B1456" s="645"/>
      <c r="D1456" s="645"/>
      <c r="E1456" s="645"/>
      <c r="I1456" s="10"/>
      <c r="L1456" s="796"/>
      <c r="N1456" s="10"/>
      <c r="O1456" s="10"/>
      <c r="P1456" s="796"/>
      <c r="S1456" s="10"/>
      <c r="AD1456" s="799"/>
      <c r="AE1456" s="95"/>
      <c r="AF1456" s="800"/>
      <c r="AG1456" s="96"/>
      <c r="AH1456" s="96"/>
      <c r="AI1456" s="96"/>
      <c r="AJ1456" s="96"/>
      <c r="AK1456" s="96"/>
      <c r="AO1456" s="10"/>
      <c r="AP1456" s="95"/>
    </row>
    <row r="1457" spans="2:42" ht="15.75" customHeight="1">
      <c r="B1457" s="645"/>
      <c r="D1457" s="645"/>
      <c r="E1457" s="645"/>
      <c r="I1457" s="10"/>
      <c r="L1457" s="796"/>
      <c r="N1457" s="10"/>
      <c r="O1457" s="10"/>
      <c r="P1457" s="796"/>
      <c r="S1457" s="10"/>
      <c r="AD1457" s="799"/>
      <c r="AE1457" s="95"/>
      <c r="AF1457" s="800"/>
      <c r="AG1457" s="96"/>
      <c r="AH1457" s="96"/>
      <c r="AI1457" s="96"/>
      <c r="AJ1457" s="96"/>
      <c r="AK1457" s="96"/>
      <c r="AO1457" s="10"/>
      <c r="AP1457" s="95"/>
    </row>
    <row r="1458" spans="2:42" ht="15.75" customHeight="1">
      <c r="B1458" s="645"/>
      <c r="D1458" s="645"/>
      <c r="E1458" s="645"/>
      <c r="I1458" s="10"/>
      <c r="L1458" s="796"/>
      <c r="N1458" s="10"/>
      <c r="O1458" s="10"/>
      <c r="P1458" s="796"/>
      <c r="S1458" s="10"/>
      <c r="AD1458" s="799"/>
      <c r="AE1458" s="95"/>
      <c r="AF1458" s="800"/>
      <c r="AG1458" s="96"/>
      <c r="AH1458" s="96"/>
      <c r="AI1458" s="96"/>
      <c r="AJ1458" s="96"/>
      <c r="AK1458" s="96"/>
      <c r="AO1458" s="10"/>
      <c r="AP1458" s="95"/>
    </row>
    <row r="1459" spans="2:42" ht="15.75" customHeight="1">
      <c r="B1459" s="645"/>
      <c r="D1459" s="645"/>
      <c r="E1459" s="645"/>
      <c r="I1459" s="10"/>
      <c r="L1459" s="796"/>
      <c r="N1459" s="10"/>
      <c r="O1459" s="10"/>
      <c r="P1459" s="796"/>
      <c r="S1459" s="10"/>
      <c r="AD1459" s="799"/>
      <c r="AE1459" s="95"/>
      <c r="AF1459" s="800"/>
      <c r="AG1459" s="96"/>
      <c r="AH1459" s="96"/>
      <c r="AI1459" s="96"/>
      <c r="AJ1459" s="96"/>
      <c r="AK1459" s="96"/>
      <c r="AO1459" s="10"/>
      <c r="AP1459" s="95"/>
    </row>
    <row r="1460" spans="2:42" ht="15.75" customHeight="1">
      <c r="B1460" s="645"/>
      <c r="D1460" s="645"/>
      <c r="E1460" s="645"/>
      <c r="I1460" s="10"/>
      <c r="L1460" s="796"/>
      <c r="N1460" s="10"/>
      <c r="O1460" s="10"/>
      <c r="P1460" s="796"/>
      <c r="S1460" s="10"/>
      <c r="AD1460" s="799"/>
      <c r="AE1460" s="95"/>
      <c r="AF1460" s="800"/>
      <c r="AG1460" s="96"/>
      <c r="AH1460" s="96"/>
      <c r="AI1460" s="96"/>
      <c r="AJ1460" s="96"/>
      <c r="AK1460" s="96"/>
      <c r="AO1460" s="10"/>
      <c r="AP1460" s="95"/>
    </row>
    <row r="1461" spans="2:42" ht="15.75" customHeight="1">
      <c r="B1461" s="645"/>
      <c r="D1461" s="645"/>
      <c r="E1461" s="645"/>
      <c r="I1461" s="10"/>
      <c r="L1461" s="796"/>
      <c r="N1461" s="10"/>
      <c r="O1461" s="10"/>
      <c r="P1461" s="796"/>
      <c r="S1461" s="10"/>
      <c r="AD1461" s="799"/>
      <c r="AE1461" s="95"/>
      <c r="AF1461" s="800"/>
      <c r="AG1461" s="96"/>
      <c r="AH1461" s="96"/>
      <c r="AI1461" s="96"/>
      <c r="AJ1461" s="96"/>
      <c r="AK1461" s="96"/>
      <c r="AO1461" s="10"/>
      <c r="AP1461" s="95"/>
    </row>
    <row r="1462" spans="2:42" ht="15.75" customHeight="1">
      <c r="B1462" s="645"/>
      <c r="D1462" s="645"/>
      <c r="E1462" s="645"/>
      <c r="I1462" s="10"/>
      <c r="L1462" s="796"/>
      <c r="N1462" s="10"/>
      <c r="O1462" s="10"/>
      <c r="P1462" s="796"/>
      <c r="S1462" s="10"/>
      <c r="AD1462" s="799"/>
      <c r="AE1462" s="95"/>
      <c r="AF1462" s="800"/>
      <c r="AG1462" s="96"/>
      <c r="AH1462" s="96"/>
      <c r="AI1462" s="96"/>
      <c r="AJ1462" s="96"/>
      <c r="AK1462" s="96"/>
      <c r="AO1462" s="10"/>
      <c r="AP1462" s="95"/>
    </row>
    <row r="1463" spans="2:42" ht="15.75" customHeight="1">
      <c r="B1463" s="645"/>
      <c r="D1463" s="645"/>
      <c r="E1463" s="645"/>
      <c r="I1463" s="10"/>
      <c r="L1463" s="796"/>
      <c r="N1463" s="10"/>
      <c r="O1463" s="10"/>
      <c r="P1463" s="796"/>
      <c r="S1463" s="10"/>
      <c r="AD1463" s="799"/>
      <c r="AE1463" s="95"/>
      <c r="AF1463" s="800"/>
      <c r="AG1463" s="96"/>
      <c r="AH1463" s="96"/>
      <c r="AI1463" s="96"/>
      <c r="AJ1463" s="96"/>
      <c r="AK1463" s="96"/>
      <c r="AO1463" s="10"/>
      <c r="AP1463" s="95"/>
    </row>
    <row r="1464" spans="2:42" ht="15.75" customHeight="1">
      <c r="B1464" s="645"/>
      <c r="D1464" s="645"/>
      <c r="E1464" s="645"/>
      <c r="I1464" s="10"/>
      <c r="L1464" s="796"/>
      <c r="N1464" s="10"/>
      <c r="O1464" s="10"/>
      <c r="P1464" s="796"/>
      <c r="S1464" s="10"/>
      <c r="AD1464" s="799"/>
      <c r="AE1464" s="95"/>
      <c r="AF1464" s="800"/>
      <c r="AG1464" s="96"/>
      <c r="AH1464" s="96"/>
      <c r="AI1464" s="96"/>
      <c r="AJ1464" s="96"/>
      <c r="AK1464" s="96"/>
      <c r="AO1464" s="10"/>
      <c r="AP1464" s="95"/>
    </row>
    <row r="1465" spans="2:42" ht="15.75" customHeight="1">
      <c r="B1465" s="645"/>
      <c r="D1465" s="645"/>
      <c r="E1465" s="645"/>
      <c r="I1465" s="10"/>
      <c r="L1465" s="796"/>
      <c r="N1465" s="10"/>
      <c r="O1465" s="10"/>
      <c r="P1465" s="796"/>
      <c r="S1465" s="10"/>
      <c r="AD1465" s="799"/>
      <c r="AE1465" s="95"/>
      <c r="AF1465" s="800"/>
      <c r="AG1465" s="96"/>
      <c r="AH1465" s="96"/>
      <c r="AI1465" s="96"/>
      <c r="AJ1465" s="96"/>
      <c r="AK1465" s="96"/>
      <c r="AO1465" s="10"/>
      <c r="AP1465" s="95"/>
    </row>
    <row r="1466" spans="2:42" ht="15.75" customHeight="1">
      <c r="B1466" s="645"/>
      <c r="D1466" s="645"/>
      <c r="E1466" s="645"/>
      <c r="I1466" s="10"/>
      <c r="L1466" s="796"/>
      <c r="N1466" s="10"/>
      <c r="O1466" s="10"/>
      <c r="P1466" s="796"/>
      <c r="S1466" s="10"/>
      <c r="AD1466" s="799"/>
      <c r="AE1466" s="95"/>
      <c r="AF1466" s="800"/>
      <c r="AG1466" s="96"/>
      <c r="AH1466" s="96"/>
      <c r="AI1466" s="96"/>
      <c r="AJ1466" s="96"/>
      <c r="AK1466" s="96"/>
      <c r="AO1466" s="10"/>
      <c r="AP1466" s="95"/>
    </row>
    <row r="1467" spans="2:42" ht="15.75" customHeight="1">
      <c r="B1467" s="645"/>
      <c r="D1467" s="645"/>
      <c r="E1467" s="645"/>
      <c r="I1467" s="10"/>
      <c r="L1467" s="796"/>
      <c r="N1467" s="10"/>
      <c r="O1467" s="10"/>
      <c r="P1467" s="796"/>
      <c r="S1467" s="10"/>
      <c r="AD1467" s="799"/>
      <c r="AE1467" s="95"/>
      <c r="AF1467" s="800"/>
      <c r="AG1467" s="96"/>
      <c r="AH1467" s="96"/>
      <c r="AI1467" s="96"/>
      <c r="AJ1467" s="96"/>
      <c r="AK1467" s="96"/>
      <c r="AO1467" s="10"/>
      <c r="AP1467" s="95"/>
    </row>
    <row r="1468" spans="2:42" ht="15.75" customHeight="1">
      <c r="B1468" s="645"/>
      <c r="D1468" s="645"/>
      <c r="E1468" s="645"/>
      <c r="I1468" s="10"/>
      <c r="L1468" s="796"/>
      <c r="N1468" s="10"/>
      <c r="O1468" s="10"/>
      <c r="P1468" s="796"/>
      <c r="S1468" s="10"/>
      <c r="AD1468" s="799"/>
      <c r="AE1468" s="95"/>
      <c r="AF1468" s="800"/>
      <c r="AG1468" s="96"/>
      <c r="AH1468" s="96"/>
      <c r="AI1468" s="96"/>
      <c r="AJ1468" s="96"/>
      <c r="AK1468" s="96"/>
      <c r="AO1468" s="10"/>
      <c r="AP1468" s="95"/>
    </row>
    <row r="1469" spans="2:42" ht="15.75" customHeight="1">
      <c r="B1469" s="645"/>
      <c r="D1469" s="645"/>
      <c r="E1469" s="645"/>
      <c r="I1469" s="10"/>
      <c r="L1469" s="796"/>
      <c r="N1469" s="10"/>
      <c r="O1469" s="10"/>
      <c r="P1469" s="796"/>
      <c r="S1469" s="10"/>
      <c r="AD1469" s="799"/>
      <c r="AE1469" s="95"/>
      <c r="AF1469" s="800"/>
      <c r="AG1469" s="96"/>
      <c r="AH1469" s="96"/>
      <c r="AI1469" s="96"/>
      <c r="AJ1469" s="96"/>
      <c r="AK1469" s="96"/>
      <c r="AO1469" s="10"/>
      <c r="AP1469" s="95"/>
    </row>
    <row r="1470" spans="2:42" ht="15.75" customHeight="1">
      <c r="B1470" s="645"/>
      <c r="D1470" s="645"/>
      <c r="E1470" s="645"/>
      <c r="I1470" s="10"/>
      <c r="L1470" s="796"/>
      <c r="N1470" s="10"/>
      <c r="O1470" s="10"/>
      <c r="P1470" s="796"/>
      <c r="S1470" s="10"/>
      <c r="AD1470" s="799"/>
      <c r="AE1470" s="95"/>
      <c r="AF1470" s="800"/>
      <c r="AG1470" s="96"/>
      <c r="AH1470" s="96"/>
      <c r="AI1470" s="96"/>
      <c r="AJ1470" s="96"/>
      <c r="AK1470" s="96"/>
      <c r="AO1470" s="10"/>
      <c r="AP1470" s="95"/>
    </row>
    <row r="1471" spans="2:42" ht="15.75" customHeight="1">
      <c r="B1471" s="645"/>
      <c r="D1471" s="645"/>
      <c r="E1471" s="645"/>
      <c r="I1471" s="10"/>
      <c r="L1471" s="796"/>
      <c r="N1471" s="10"/>
      <c r="O1471" s="10"/>
      <c r="P1471" s="796"/>
      <c r="S1471" s="10"/>
      <c r="AD1471" s="799"/>
      <c r="AE1471" s="95"/>
      <c r="AF1471" s="800"/>
      <c r="AG1471" s="96"/>
      <c r="AH1471" s="96"/>
      <c r="AI1471" s="96"/>
      <c r="AJ1471" s="96"/>
      <c r="AK1471" s="96"/>
      <c r="AO1471" s="10"/>
      <c r="AP1471" s="95"/>
    </row>
    <row r="1472" spans="2:42" ht="15.75" customHeight="1">
      <c r="B1472" s="645"/>
      <c r="D1472" s="645"/>
      <c r="E1472" s="645"/>
      <c r="I1472" s="10"/>
      <c r="L1472" s="796"/>
      <c r="N1472" s="10"/>
      <c r="O1472" s="10"/>
      <c r="P1472" s="796"/>
      <c r="S1472" s="10"/>
      <c r="AD1472" s="799"/>
      <c r="AE1472" s="95"/>
      <c r="AF1472" s="800"/>
      <c r="AG1472" s="96"/>
      <c r="AH1472" s="96"/>
      <c r="AI1472" s="96"/>
      <c r="AJ1472" s="96"/>
      <c r="AK1472" s="96"/>
      <c r="AO1472" s="10"/>
      <c r="AP1472" s="95"/>
    </row>
    <row r="1473" spans="2:42" ht="15.75" customHeight="1">
      <c r="B1473" s="645"/>
      <c r="D1473" s="645"/>
      <c r="E1473" s="645"/>
      <c r="I1473" s="10"/>
      <c r="L1473" s="796"/>
      <c r="N1473" s="10"/>
      <c r="O1473" s="10"/>
      <c r="P1473" s="796"/>
      <c r="S1473" s="10"/>
      <c r="AD1473" s="799"/>
      <c r="AE1473" s="95"/>
      <c r="AF1473" s="800"/>
      <c r="AG1473" s="96"/>
      <c r="AH1473" s="96"/>
      <c r="AI1473" s="96"/>
      <c r="AJ1473" s="96"/>
      <c r="AK1473" s="96"/>
      <c r="AO1473" s="10"/>
      <c r="AP1473" s="95"/>
    </row>
    <row r="1474" spans="2:42" ht="15.75" customHeight="1">
      <c r="B1474" s="645"/>
      <c r="D1474" s="645"/>
      <c r="E1474" s="645"/>
      <c r="I1474" s="10"/>
      <c r="L1474" s="796"/>
      <c r="N1474" s="10"/>
      <c r="O1474" s="10"/>
      <c r="P1474" s="796"/>
      <c r="S1474" s="10"/>
      <c r="AD1474" s="799"/>
      <c r="AE1474" s="95"/>
      <c r="AF1474" s="800"/>
      <c r="AG1474" s="96"/>
      <c r="AH1474" s="96"/>
      <c r="AI1474" s="96"/>
      <c r="AJ1474" s="96"/>
      <c r="AK1474" s="96"/>
      <c r="AO1474" s="10"/>
      <c r="AP1474" s="95"/>
    </row>
    <row r="1475" spans="2:42" ht="15.75" customHeight="1">
      <c r="B1475" s="645"/>
      <c r="D1475" s="645"/>
      <c r="E1475" s="645"/>
      <c r="I1475" s="10"/>
      <c r="L1475" s="796"/>
      <c r="N1475" s="10"/>
      <c r="O1475" s="10"/>
      <c r="P1475" s="796"/>
      <c r="S1475" s="10"/>
      <c r="AD1475" s="799"/>
      <c r="AE1475" s="95"/>
      <c r="AF1475" s="800"/>
      <c r="AG1475" s="96"/>
      <c r="AH1475" s="96"/>
      <c r="AI1475" s="96"/>
      <c r="AJ1475" s="96"/>
      <c r="AK1475" s="96"/>
      <c r="AO1475" s="10"/>
      <c r="AP1475" s="95"/>
    </row>
    <row r="1476" spans="2:42" ht="15.75" customHeight="1">
      <c r="B1476" s="645"/>
      <c r="D1476" s="645"/>
      <c r="E1476" s="645"/>
      <c r="I1476" s="10"/>
      <c r="L1476" s="796"/>
      <c r="N1476" s="10"/>
      <c r="O1476" s="10"/>
      <c r="P1476" s="796"/>
      <c r="S1476" s="10"/>
      <c r="AD1476" s="799"/>
      <c r="AE1476" s="95"/>
      <c r="AF1476" s="800"/>
      <c r="AG1476" s="96"/>
      <c r="AH1476" s="96"/>
      <c r="AI1476" s="96"/>
      <c r="AJ1476" s="96"/>
      <c r="AK1476" s="96"/>
      <c r="AO1476" s="10"/>
      <c r="AP1476" s="95"/>
    </row>
    <row r="1477" spans="2:42" ht="15.75" customHeight="1">
      <c r="B1477" s="645"/>
      <c r="D1477" s="645"/>
      <c r="E1477" s="645"/>
      <c r="I1477" s="10"/>
      <c r="L1477" s="796"/>
      <c r="N1477" s="10"/>
      <c r="O1477" s="10"/>
      <c r="P1477" s="796"/>
      <c r="S1477" s="10"/>
      <c r="AD1477" s="799"/>
      <c r="AE1477" s="95"/>
      <c r="AF1477" s="800"/>
      <c r="AG1477" s="96"/>
      <c r="AH1477" s="96"/>
      <c r="AI1477" s="96"/>
      <c r="AJ1477" s="96"/>
      <c r="AK1477" s="96"/>
      <c r="AO1477" s="10"/>
      <c r="AP1477" s="95"/>
    </row>
    <row r="1478" spans="2:42" ht="15.75" customHeight="1">
      <c r="B1478" s="645"/>
      <c r="D1478" s="645"/>
      <c r="E1478" s="645"/>
      <c r="I1478" s="10"/>
      <c r="L1478" s="796"/>
      <c r="N1478" s="10"/>
      <c r="O1478" s="10"/>
      <c r="P1478" s="796"/>
      <c r="S1478" s="10"/>
      <c r="AD1478" s="799"/>
      <c r="AE1478" s="95"/>
      <c r="AF1478" s="800"/>
      <c r="AG1478" s="96"/>
      <c r="AH1478" s="96"/>
      <c r="AI1478" s="96"/>
      <c r="AJ1478" s="96"/>
      <c r="AK1478" s="96"/>
      <c r="AO1478" s="10"/>
      <c r="AP1478" s="95"/>
    </row>
    <row r="1479" spans="2:42" ht="15.75" customHeight="1">
      <c r="B1479" s="645"/>
      <c r="D1479" s="645"/>
      <c r="E1479" s="645"/>
      <c r="I1479" s="10"/>
      <c r="L1479" s="796"/>
      <c r="N1479" s="10"/>
      <c r="O1479" s="10"/>
      <c r="P1479" s="796"/>
      <c r="S1479" s="10"/>
      <c r="AD1479" s="799"/>
      <c r="AE1479" s="95"/>
      <c r="AF1479" s="800"/>
      <c r="AG1479" s="96"/>
      <c r="AH1479" s="96"/>
      <c r="AI1479" s="96"/>
      <c r="AJ1479" s="96"/>
      <c r="AK1479" s="96"/>
      <c r="AO1479" s="10"/>
      <c r="AP1479" s="95"/>
    </row>
    <row r="1480" spans="2:42" ht="15.75" customHeight="1">
      <c r="B1480" s="645"/>
      <c r="D1480" s="645"/>
      <c r="E1480" s="645"/>
      <c r="I1480" s="10"/>
      <c r="L1480" s="796"/>
      <c r="N1480" s="10"/>
      <c r="O1480" s="10"/>
      <c r="P1480" s="796"/>
      <c r="S1480" s="10"/>
      <c r="AD1480" s="799"/>
      <c r="AE1480" s="95"/>
      <c r="AF1480" s="800"/>
      <c r="AG1480" s="96"/>
      <c r="AH1480" s="96"/>
      <c r="AI1480" s="96"/>
      <c r="AJ1480" s="96"/>
      <c r="AK1480" s="96"/>
      <c r="AO1480" s="10"/>
      <c r="AP1480" s="95"/>
    </row>
    <row r="1481" spans="2:42" ht="15.75" customHeight="1">
      <c r="B1481" s="645"/>
      <c r="D1481" s="645"/>
      <c r="E1481" s="645"/>
      <c r="I1481" s="10"/>
      <c r="L1481" s="796"/>
      <c r="N1481" s="10"/>
      <c r="O1481" s="10"/>
      <c r="P1481" s="796"/>
      <c r="S1481" s="10"/>
      <c r="AD1481" s="799"/>
      <c r="AE1481" s="95"/>
      <c r="AF1481" s="800"/>
      <c r="AG1481" s="96"/>
      <c r="AH1481" s="96"/>
      <c r="AI1481" s="96"/>
      <c r="AJ1481" s="96"/>
      <c r="AK1481" s="96"/>
      <c r="AO1481" s="10"/>
      <c r="AP1481" s="95"/>
    </row>
    <row r="1482" spans="2:42" ht="15.75" customHeight="1">
      <c r="B1482" s="645"/>
      <c r="D1482" s="645"/>
      <c r="E1482" s="645"/>
      <c r="I1482" s="10"/>
      <c r="L1482" s="796"/>
      <c r="N1482" s="10"/>
      <c r="O1482" s="10"/>
      <c r="P1482" s="796"/>
      <c r="S1482" s="10"/>
      <c r="AD1482" s="799"/>
      <c r="AE1482" s="95"/>
      <c r="AF1482" s="800"/>
      <c r="AG1482" s="96"/>
      <c r="AH1482" s="96"/>
      <c r="AI1482" s="96"/>
      <c r="AJ1482" s="96"/>
      <c r="AK1482" s="96"/>
      <c r="AO1482" s="10"/>
      <c r="AP1482" s="95"/>
    </row>
  </sheetData>
  <sortState xmlns:xlrd2="http://schemas.microsoft.com/office/spreadsheetml/2017/richdata2" ref="B6:AT1441">
    <sortCondition ref="L4"/>
    <sortCondition ref="S4"/>
    <sortCondition ref="F4"/>
    <sortCondition ref="B4"/>
  </sortState>
  <mergeCells count="1">
    <mergeCell ref="D3:E3"/>
  </mergeCells>
  <phoneticPr fontId="133"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CH1404 CD1404 AX1144:AX1406 BB1144:BB1406">
    <cfRule type="expression" dxfId="585" priority="7926">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405">
    <cfRule type="expression" dxfId="584" priority="7925">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406">
    <cfRule type="expression" dxfId="583" priority="7924">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406">
    <cfRule type="expression" dxfId="582" priority="7923">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581" priority="7922">
      <formula>AND(AW150&lt;&gt;"",#REF!="",OR(COLUMN(AW150)=COLUMN(#REF!),COLUMN(AW150)=COLUMN(#REF!)))</formula>
    </cfRule>
  </conditionalFormatting>
  <conditionalFormatting sqref="AX1002:BE1002">
    <cfRule type="expression" dxfId="580" priority="7870">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149 AX149:BE149">
    <cfRule type="expression" dxfId="579" priority="7869">
      <formula>AND(AW3&lt;&gt;"",#REF!="",OR(COLUMN(AW3)=COLUMN(#REF!),COLUMN(AW3)=COLUMN(#REF!)))</formula>
    </cfRule>
  </conditionalFormatting>
  <conditionalFormatting sqref="AW1065">
    <cfRule type="expression" dxfId="578" priority="7861">
      <formula>AND(AW1065&lt;&gt;"",#REF!="",OR(COLUMN(AW1065)=COLUMN(#REF!),COLUMN(AW1065)=COLUMN(#REF!)))</formula>
    </cfRule>
  </conditionalFormatting>
  <conditionalFormatting sqref="AW186">
    <cfRule type="expression" dxfId="577" priority="6578">
      <formula>AND(AW186&lt;&gt;"",#REF!="",OR(COLUMN(AW186)=COLUMN(#REF!),COLUMN(AW186)=COLUMN(#REF!)))</formula>
    </cfRule>
  </conditionalFormatting>
  <conditionalFormatting sqref="AW189">
    <cfRule type="expression" dxfId="576" priority="6576">
      <formula>AND(AW189&lt;&gt;"",#REF!="",OR(COLUMN(AW189)=COLUMN(#REF!),COLUMN(AW189)=COLUMN(#REF!)))</formula>
    </cfRule>
  </conditionalFormatting>
  <conditionalFormatting sqref="AW235">
    <cfRule type="expression" dxfId="575" priority="6574">
      <formula>AND(AW235&lt;&gt;"",#REF!="",OR(COLUMN(AW235)=COLUMN(#REF!),COLUMN(AW235)=COLUMN(#REF!)))</formula>
    </cfRule>
  </conditionalFormatting>
  <conditionalFormatting sqref="AW323">
    <cfRule type="expression" dxfId="574" priority="6568">
      <formula>AND(AW323&lt;&gt;"",#REF!="",OR(COLUMN(AW323)=COLUMN(#REF!),COLUMN(AW323)=COLUMN(#REF!)))</formula>
    </cfRule>
  </conditionalFormatting>
  <conditionalFormatting sqref="AW401">
    <cfRule type="expression" dxfId="573" priority="6566">
      <formula>AND(AW401&lt;&gt;"",#REF!="",OR(COLUMN(AW401)=COLUMN(#REF!),COLUMN(AW401)=COLUMN(#REF!)))</formula>
    </cfRule>
  </conditionalFormatting>
  <conditionalFormatting sqref="AW419">
    <cfRule type="expression" dxfId="572" priority="6564">
      <formula>AND(AW419&lt;&gt;"",#REF!="",OR(COLUMN(AW419)=COLUMN(#REF!),COLUMN(AW419)=COLUMN(#REF!)))</formula>
    </cfRule>
  </conditionalFormatting>
  <conditionalFormatting sqref="AW469">
    <cfRule type="expression" dxfId="571" priority="6560">
      <formula>AND(AW469&lt;&gt;"",#REF!="",OR(COLUMN(AW469)=COLUMN(#REF!),COLUMN(AW469)=COLUMN(#REF!)))</formula>
    </cfRule>
  </conditionalFormatting>
  <conditionalFormatting sqref="AW486">
    <cfRule type="expression" dxfId="570" priority="6558">
      <formula>AND(AW486&lt;&gt;"",#REF!="",OR(COLUMN(AW486)=COLUMN(#REF!),COLUMN(AW486)=COLUMN(#REF!)))</formula>
    </cfRule>
  </conditionalFormatting>
  <conditionalFormatting sqref="AW552">
    <cfRule type="expression" dxfId="569" priority="6556">
      <formula>AND(AW552&lt;&gt;"",#REF!="",OR(COLUMN(AW552)=COLUMN(#REF!),COLUMN(AW552)=COLUMN(#REF!)))</formula>
    </cfRule>
  </conditionalFormatting>
  <conditionalFormatting sqref="AW554">
    <cfRule type="expression" dxfId="568" priority="6554">
      <formula>AND(AW554&lt;&gt;"",#REF!="",OR(COLUMN(AW554)=COLUMN(#REF!),COLUMN(AW554)=COLUMN(#REF!)))</formula>
    </cfRule>
  </conditionalFormatting>
  <conditionalFormatting sqref="AW570">
    <cfRule type="expression" dxfId="567" priority="6552">
      <formula>AND(AW570&lt;&gt;"",#REF!="",OR(COLUMN(AW570)=COLUMN(#REF!),COLUMN(AW570)=COLUMN(#REF!)))</formula>
    </cfRule>
  </conditionalFormatting>
  <conditionalFormatting sqref="AW675">
    <cfRule type="expression" dxfId="566" priority="6550">
      <formula>AND(AW675&lt;&gt;"",#REF!="",OR(COLUMN(AW675)=COLUMN(#REF!),COLUMN(AW675)=COLUMN(#REF!)))</formula>
    </cfRule>
  </conditionalFormatting>
  <conditionalFormatting sqref="AW818">
    <cfRule type="expression" dxfId="565" priority="6548">
      <formula>AND(AW818&lt;&gt;"",#REF!="",OR(COLUMN(AW818)=COLUMN(#REF!),COLUMN(AW818)=COLUMN(#REF!)))</formula>
    </cfRule>
  </conditionalFormatting>
  <conditionalFormatting sqref="AW874">
    <cfRule type="expression" dxfId="564" priority="6546">
      <formula>AND(AW874&lt;&gt;"",#REF!="",OR(COLUMN(AW874)=COLUMN(#REF!),COLUMN(AW874)=COLUMN(#REF!)))</formula>
    </cfRule>
  </conditionalFormatting>
  <conditionalFormatting sqref="AW879">
    <cfRule type="expression" dxfId="563" priority="6544">
      <formula>AND(AW879&lt;&gt;"",#REF!="",OR(COLUMN(AW879)=COLUMN(#REF!),COLUMN(AW879)=COLUMN(#REF!)))</formula>
    </cfRule>
  </conditionalFormatting>
  <conditionalFormatting sqref="AW968">
    <cfRule type="expression" dxfId="562" priority="6542">
      <formula>AND(AW968&lt;&gt;"",#REF!="",OR(COLUMN(AW968)=COLUMN(#REF!),COLUMN(AW968)=COLUMN(#REF!)))</formula>
    </cfRule>
  </conditionalFormatting>
  <conditionalFormatting sqref="AW218">
    <cfRule type="expression" dxfId="561" priority="6508">
      <formula>AND(AW218&lt;&gt;"",#REF!="",OR(COLUMN(AW218)=COLUMN(#REF!),COLUMN(AW218)=COLUMN(#REF!)))</formula>
    </cfRule>
  </conditionalFormatting>
  <conditionalFormatting sqref="AW240">
    <cfRule type="expression" dxfId="560" priority="6506">
      <formula>AND(AW240&lt;&gt;"",#REF!="",OR(COLUMN(AW240)=COLUMN(#REF!),COLUMN(AW240)=COLUMN(#REF!)))</formula>
    </cfRule>
  </conditionalFormatting>
  <conditionalFormatting sqref="AW276">
    <cfRule type="expression" dxfId="559" priority="6504">
      <formula>AND(AW276&lt;&gt;"",#REF!="",OR(COLUMN(AW276)=COLUMN(#REF!),COLUMN(AW276)=COLUMN(#REF!)))</formula>
    </cfRule>
  </conditionalFormatting>
  <conditionalFormatting sqref="AW288">
    <cfRule type="expression" dxfId="558" priority="6502">
      <formula>AND(AW288&lt;&gt;"",#REF!="",OR(COLUMN(AW288)=COLUMN(#REF!),COLUMN(AW288)=COLUMN(#REF!)))</formula>
    </cfRule>
  </conditionalFormatting>
  <conditionalFormatting sqref="AW310">
    <cfRule type="expression" dxfId="557" priority="6492">
      <formula>AND(AW310&lt;&gt;"",#REF!="",OR(COLUMN(AW310)=COLUMN(#REF!),COLUMN(AW310)=COLUMN(#REF!)))</formula>
    </cfRule>
  </conditionalFormatting>
  <conditionalFormatting sqref="AW333">
    <cfRule type="expression" dxfId="556" priority="6342">
      <formula>AND(AW333&lt;&gt;"",#REF!="",OR(COLUMN(AW333)=COLUMN(#REF!),COLUMN(AW333)=COLUMN(#REF!)))</formula>
    </cfRule>
  </conditionalFormatting>
  <conditionalFormatting sqref="AW468">
    <cfRule type="expression" dxfId="555" priority="6330">
      <formula>AND(AW468&lt;&gt;"",#REF!="",OR(COLUMN(AW468)=COLUMN(#REF!),COLUMN(AW468)=COLUMN(#REF!)))</formula>
    </cfRule>
  </conditionalFormatting>
  <conditionalFormatting sqref="AW470">
    <cfRule type="expression" dxfId="554" priority="6328">
      <formula>AND(AW470&lt;&gt;"",#REF!="",OR(COLUMN(AW470)=COLUMN(#REF!),COLUMN(AW470)=COLUMN(#REF!)))</formula>
    </cfRule>
  </conditionalFormatting>
  <conditionalFormatting sqref="AW482">
    <cfRule type="expression" dxfId="553" priority="6322">
      <formula>AND(AW482&lt;&gt;"",#REF!="",OR(COLUMN(AW482)=COLUMN(#REF!),COLUMN(AW482)=COLUMN(#REF!)))</formula>
    </cfRule>
  </conditionalFormatting>
  <conditionalFormatting sqref="AW524">
    <cfRule type="expression" dxfId="552" priority="6314">
      <formula>AND(AW524&lt;&gt;"",#REF!="",OR(COLUMN(AW524)=COLUMN(#REF!),COLUMN(AW524)=COLUMN(#REF!)))</formula>
    </cfRule>
  </conditionalFormatting>
  <conditionalFormatting sqref="AW549">
    <cfRule type="expression" dxfId="551" priority="6312">
      <formula>AND(AW549&lt;&gt;"",#REF!="",OR(COLUMN(AW549)=COLUMN(#REF!),COLUMN(AW549)=COLUMN(#REF!)))</formula>
    </cfRule>
  </conditionalFormatting>
  <conditionalFormatting sqref="AW593">
    <cfRule type="expression" dxfId="550" priority="6308">
      <formula>AND(AW593&lt;&gt;"",#REF!="",OR(COLUMN(AW593)=COLUMN(#REF!),COLUMN(AW593)=COLUMN(#REF!)))</formula>
    </cfRule>
  </conditionalFormatting>
  <conditionalFormatting sqref="AW603">
    <cfRule type="expression" dxfId="549" priority="6306">
      <formula>AND(AW603&lt;&gt;"",#REF!="",OR(COLUMN(AW603)=COLUMN(#REF!),COLUMN(AW603)=COLUMN(#REF!)))</formula>
    </cfRule>
  </conditionalFormatting>
  <conditionalFormatting sqref="AW649">
    <cfRule type="expression" dxfId="548" priority="6300">
      <formula>AND(AW649&lt;&gt;"",#REF!="",OR(COLUMN(AW649)=COLUMN(#REF!),COLUMN(AW649)=COLUMN(#REF!)))</formula>
    </cfRule>
  </conditionalFormatting>
  <conditionalFormatting sqref="AW650">
    <cfRule type="expression" dxfId="547" priority="6298">
      <formula>AND(AW650&lt;&gt;"",#REF!="",OR(COLUMN(AW650)=COLUMN(#REF!),COLUMN(AW650)=COLUMN(#REF!)))</formula>
    </cfRule>
  </conditionalFormatting>
  <conditionalFormatting sqref="AW660">
    <cfRule type="expression" dxfId="546" priority="6296">
      <formula>AND(AW660&lt;&gt;"",#REF!="",OR(COLUMN(AW660)=COLUMN(#REF!),COLUMN(AW660)=COLUMN(#REF!)))</formula>
    </cfRule>
  </conditionalFormatting>
  <conditionalFormatting sqref="AW661">
    <cfRule type="expression" dxfId="545" priority="6294">
      <formula>AND(AW661&lt;&gt;"",#REF!="",OR(COLUMN(AW661)=COLUMN(#REF!),COLUMN(AW661)=COLUMN(#REF!)))</formula>
    </cfRule>
  </conditionalFormatting>
  <conditionalFormatting sqref="AW662">
    <cfRule type="expression" dxfId="544" priority="6292">
      <formula>AND(AW662&lt;&gt;"",#REF!="",OR(COLUMN(AW662)=COLUMN(#REF!),COLUMN(AW662)=COLUMN(#REF!)))</formula>
    </cfRule>
  </conditionalFormatting>
  <conditionalFormatting sqref="AW663">
    <cfRule type="expression" dxfId="543" priority="6290">
      <formula>AND(AW663&lt;&gt;"",#REF!="",OR(COLUMN(AW663)=COLUMN(#REF!),COLUMN(AW663)=COLUMN(#REF!)))</formula>
    </cfRule>
  </conditionalFormatting>
  <conditionalFormatting sqref="AW700">
    <cfRule type="expression" dxfId="542" priority="6288">
      <formula>AND(AW700&lt;&gt;"",#REF!="",OR(COLUMN(AW700)=COLUMN(#REF!),COLUMN(AW700)=COLUMN(#REF!)))</formula>
    </cfRule>
  </conditionalFormatting>
  <conditionalFormatting sqref="AW716">
    <cfRule type="expression" dxfId="541" priority="6286">
      <formula>AND(AW716&lt;&gt;"",#REF!="",OR(COLUMN(AW716)=COLUMN(#REF!),COLUMN(AW716)=COLUMN(#REF!)))</formula>
    </cfRule>
  </conditionalFormatting>
  <conditionalFormatting sqref="AW777">
    <cfRule type="expression" dxfId="540" priority="6284">
      <formula>AND(AW777&lt;&gt;"",#REF!="",OR(COLUMN(AW777)=COLUMN(#REF!),COLUMN(AW777)=COLUMN(#REF!)))</formula>
    </cfRule>
  </conditionalFormatting>
  <conditionalFormatting sqref="AW781">
    <cfRule type="expression" dxfId="539" priority="6282">
      <formula>AND(AW781&lt;&gt;"",#REF!="",OR(COLUMN(AW781)=COLUMN(#REF!),COLUMN(AW781)=COLUMN(#REF!)))</formula>
    </cfRule>
  </conditionalFormatting>
  <conditionalFormatting sqref="AW789">
    <cfRule type="expression" dxfId="538" priority="6280">
      <formula>AND(AW789&lt;&gt;"",#REF!="",OR(COLUMN(AW789)=COLUMN(#REF!),COLUMN(AW789)=COLUMN(#REF!)))</formula>
    </cfRule>
  </conditionalFormatting>
  <conditionalFormatting sqref="AW944">
    <cfRule type="expression" dxfId="537" priority="6278">
      <formula>AND(AW944&lt;&gt;"",#REF!="",OR(COLUMN(AW944)=COLUMN(#REF!),COLUMN(AW944)=COLUMN(#REF!)))</formula>
    </cfRule>
  </conditionalFormatting>
  <conditionalFormatting sqref="AW951">
    <cfRule type="expression" dxfId="536" priority="6276">
      <formula>AND(AW951&lt;&gt;"",#REF!="",OR(COLUMN(AW951)=COLUMN(#REF!),COLUMN(AW951)=COLUMN(#REF!)))</formula>
    </cfRule>
  </conditionalFormatting>
  <conditionalFormatting sqref="AW953">
    <cfRule type="expression" dxfId="535" priority="6272">
      <formula>AND(AW953&lt;&gt;"",#REF!="",OR(COLUMN(AW953)=COLUMN(#REF!),COLUMN(AW953)=COLUMN(#REF!)))</formula>
    </cfRule>
  </conditionalFormatting>
  <conditionalFormatting sqref="AW960">
    <cfRule type="expression" dxfId="534" priority="6270">
      <formula>AND(AW960&lt;&gt;"",#REF!="",OR(COLUMN(AW960)=COLUMN(#REF!),COLUMN(AW960)=COLUMN(#REF!)))</formula>
    </cfRule>
  </conditionalFormatting>
  <conditionalFormatting sqref="AW961">
    <cfRule type="expression" dxfId="533" priority="6268">
      <formula>AND(AW961&lt;&gt;"",#REF!="",OR(COLUMN(AW961)=COLUMN(#REF!),COLUMN(AW961)=COLUMN(#REF!)))</formula>
    </cfRule>
  </conditionalFormatting>
  <conditionalFormatting sqref="AW962">
    <cfRule type="expression" dxfId="532" priority="6266">
      <formula>AND(AW962&lt;&gt;"",#REF!="",OR(COLUMN(AW962)=COLUMN(#REF!),COLUMN(AW962)=COLUMN(#REF!)))</formula>
    </cfRule>
  </conditionalFormatting>
  <conditionalFormatting sqref="AW978">
    <cfRule type="expression" dxfId="531" priority="6264">
      <formula>AND(AW978&lt;&gt;"",#REF!="",OR(COLUMN(AW978)=COLUMN(#REF!),COLUMN(AW978)=COLUMN(#REF!)))</formula>
    </cfRule>
  </conditionalFormatting>
  <conditionalFormatting sqref="AW985">
    <cfRule type="expression" dxfId="530" priority="6258">
      <formula>AND(AW985&lt;&gt;"",#REF!="",OR(COLUMN(AW985)=COLUMN(#REF!),COLUMN(AW985)=COLUMN(#REF!)))</formula>
    </cfRule>
  </conditionalFormatting>
  <conditionalFormatting sqref="AW986">
    <cfRule type="expression" dxfId="529" priority="6256">
      <formula>AND(AW986&lt;&gt;"",#REF!="",OR(COLUMN(AW986)=COLUMN(#REF!),COLUMN(AW986)=COLUMN(#REF!)))</formula>
    </cfRule>
  </conditionalFormatting>
  <conditionalFormatting sqref="AW987">
    <cfRule type="expression" dxfId="528" priority="6254">
      <formula>AND(AW987&lt;&gt;"",#REF!="",OR(COLUMN(AW987)=COLUMN(#REF!),COLUMN(AW987)=COLUMN(#REF!)))</formula>
    </cfRule>
  </conditionalFormatting>
  <conditionalFormatting sqref="AW1035">
    <cfRule type="expression" dxfId="527" priority="6250">
      <formula>AND(AW1035&lt;&gt;"",#REF!="",OR(COLUMN(AW1035)=COLUMN(#REF!),COLUMN(AW1035)=COLUMN(#REF!)))</formula>
    </cfRule>
  </conditionalFormatting>
  <conditionalFormatting sqref="AW1036">
    <cfRule type="expression" dxfId="526" priority="6248">
      <formula>AND(AW1036&lt;&gt;"",#REF!="",OR(COLUMN(AW1036)=COLUMN(#REF!),COLUMN(AW1036)=COLUMN(#REF!)))</formula>
    </cfRule>
  </conditionalFormatting>
  <conditionalFormatting sqref="AW1037">
    <cfRule type="expression" dxfId="525" priority="6246">
      <formula>AND(AW1037&lt;&gt;"",#REF!="",OR(COLUMN(AW1037)=COLUMN(#REF!),COLUMN(AW1037)=COLUMN(#REF!)))</formula>
    </cfRule>
  </conditionalFormatting>
  <conditionalFormatting sqref="AW1058">
    <cfRule type="expression" dxfId="524" priority="6238">
      <formula>AND(AW1058&lt;&gt;"",#REF!="",OR(COLUMN(AW1058)=COLUMN(#REF!),COLUMN(AW1058)=COLUMN(#REF!)))</formula>
    </cfRule>
  </conditionalFormatting>
  <conditionalFormatting sqref="AW1071">
    <cfRule type="expression" dxfId="523" priority="6234">
      <formula>AND(AW1071&lt;&gt;"",#REF!="",OR(COLUMN(AW1071)=COLUMN(#REF!),COLUMN(AW1071)=COLUMN(#REF!)))</formula>
    </cfRule>
  </conditionalFormatting>
  <conditionalFormatting sqref="AW1130">
    <cfRule type="expression" dxfId="522" priority="6224">
      <formula>AND(AW1130&lt;&gt;"",#REF!="",OR(COLUMN(AW1130)=COLUMN(#REF!),COLUMN(AW1130)=COLUMN(#REF!)))</formula>
    </cfRule>
  </conditionalFormatting>
  <conditionalFormatting sqref="AW1143">
    <cfRule type="expression" dxfId="521" priority="6222">
      <formula>AND(AW1143&lt;&gt;"",#REF!="",OR(COLUMN(AW1143)=COLUMN(#REF!),COLUMN(AW1143)=COLUMN(#REF!)))</formula>
    </cfRule>
  </conditionalFormatting>
  <conditionalFormatting sqref="AW474">
    <cfRule type="expression" dxfId="520" priority="5970">
      <formula>AND(AW474&lt;&gt;"",#REF!="",OR(COLUMN(AW474)=COLUMN(#REF!),COLUMN(AW474)=COLUMN(#REF!)))</formula>
    </cfRule>
  </conditionalFormatting>
  <conditionalFormatting sqref="AW475">
    <cfRule type="expression" dxfId="519" priority="5968">
      <formula>AND(AW475&lt;&gt;"",#REF!="",OR(COLUMN(AW475)=COLUMN(#REF!),COLUMN(AW475)=COLUMN(#REF!)))</formula>
    </cfRule>
  </conditionalFormatting>
  <conditionalFormatting sqref="AW483">
    <cfRule type="expression" dxfId="518" priority="5966">
      <formula>AND(AW483&lt;&gt;"",#REF!="",OR(COLUMN(AW483)=COLUMN(#REF!),COLUMN(AW483)=COLUMN(#REF!)))</formula>
    </cfRule>
  </conditionalFormatting>
  <conditionalFormatting sqref="AW522">
    <cfRule type="expression" dxfId="517" priority="5964">
      <formula>AND(AW522&lt;&gt;"",#REF!="",OR(COLUMN(AW522)=COLUMN(#REF!),COLUMN(AW522)=COLUMN(#REF!)))</formula>
    </cfRule>
  </conditionalFormatting>
  <conditionalFormatting sqref="AW523">
    <cfRule type="expression" dxfId="516" priority="5962">
      <formula>AND(AW523&lt;&gt;"",#REF!="",OR(COLUMN(AW523)=COLUMN(#REF!),COLUMN(AW523)=COLUMN(#REF!)))</formula>
    </cfRule>
  </conditionalFormatting>
  <conditionalFormatting sqref="AW568">
    <cfRule type="expression" dxfId="515" priority="5960">
      <formula>AND(AW568&lt;&gt;"",#REF!="",OR(COLUMN(AW568)=COLUMN(#REF!),COLUMN(AW568)=COLUMN(#REF!)))</formula>
    </cfRule>
  </conditionalFormatting>
  <conditionalFormatting sqref="AW952">
    <cfRule type="expression" dxfId="514" priority="5958">
      <formula>AND(AW952&lt;&gt;"",#REF!="",OR(COLUMN(AW952)=COLUMN(#REF!),COLUMN(AW952)=COLUMN(#REF!)))</formula>
    </cfRule>
  </conditionalFormatting>
  <conditionalFormatting sqref="AW982">
    <cfRule type="expression" dxfId="513" priority="5956">
      <formula>AND(AW982&lt;&gt;"",#REF!="",OR(COLUMN(AW982)=COLUMN(#REF!),COLUMN(AW982)=COLUMN(#REF!)))</formula>
    </cfRule>
  </conditionalFormatting>
  <conditionalFormatting sqref="AW983">
    <cfRule type="expression" dxfId="512" priority="5954">
      <formula>AND(AW983&lt;&gt;"",#REF!="",OR(COLUMN(AW983)=COLUMN(#REF!),COLUMN(AW983)=COLUMN(#REF!)))</formula>
    </cfRule>
  </conditionalFormatting>
  <conditionalFormatting sqref="AW1003">
    <cfRule type="expression" dxfId="511" priority="5952">
      <formula>AND(AW1003&lt;&gt;"",#REF!="",OR(COLUMN(AW1003)=COLUMN(#REF!),COLUMN(AW1003)=COLUMN(#REF!)))</formula>
    </cfRule>
  </conditionalFormatting>
  <conditionalFormatting sqref="AW1038">
    <cfRule type="expression" dxfId="510" priority="5950">
      <formula>AND(AW1038&lt;&gt;"",#REF!="",OR(COLUMN(AW1038)=COLUMN(#REF!),COLUMN(AW1038)=COLUMN(#REF!)))</formula>
    </cfRule>
  </conditionalFormatting>
  <conditionalFormatting sqref="AW1051">
    <cfRule type="expression" dxfId="509" priority="5948">
      <formula>AND(AW1051&lt;&gt;"",#REF!="",OR(COLUMN(AW1051)=COLUMN(#REF!),COLUMN(AW1051)=COLUMN(#REF!)))</formula>
    </cfRule>
  </conditionalFormatting>
  <conditionalFormatting sqref="AW1052">
    <cfRule type="expression" dxfId="508" priority="5946">
      <formula>AND(AW1052&lt;&gt;"",#REF!="",OR(COLUMN(AW1052)=COLUMN(#REF!),COLUMN(AW1052)=COLUMN(#REF!)))</formula>
    </cfRule>
  </conditionalFormatting>
  <conditionalFormatting sqref="AW1068">
    <cfRule type="expression" dxfId="507" priority="5944">
      <formula>AND(AW1068&lt;&gt;"",#REF!="",OR(COLUMN(AW1068)=COLUMN(#REF!),COLUMN(AW1068)=COLUMN(#REF!)))</formula>
    </cfRule>
  </conditionalFormatting>
  <conditionalFormatting sqref="AW1125">
    <cfRule type="expression" dxfId="506" priority="5942">
      <formula>AND(AW1125&lt;&gt;"",#REF!="",OR(COLUMN(AW1125)=COLUMN(#REF!),COLUMN(AW1125)=COLUMN(#REF!)))</formula>
    </cfRule>
  </conditionalFormatting>
  <conditionalFormatting sqref="AW1126">
    <cfRule type="expression" dxfId="505" priority="5940">
      <formula>AND(AW1126&lt;&gt;"",#REF!="",OR(COLUMN(AW1126)=COLUMN(#REF!),COLUMN(AW1126)=COLUMN(#REF!)))</formula>
    </cfRule>
  </conditionalFormatting>
  <conditionalFormatting sqref="AW1128">
    <cfRule type="expression" dxfId="504" priority="5938">
      <formula>AND(AW1128&lt;&gt;"",#REF!="",OR(COLUMN(AW1128)=COLUMN(#REF!),COLUMN(AW1128)=COLUMN(#REF!)))</formula>
    </cfRule>
  </conditionalFormatting>
  <conditionalFormatting sqref="AW1129">
    <cfRule type="expression" dxfId="503" priority="5936">
      <formula>AND(AW1129&lt;&gt;"",#REF!="",OR(COLUMN(AW1129)=COLUMN(#REF!),COLUMN(AW1129)=COLUMN(#REF!)))</formula>
    </cfRule>
  </conditionalFormatting>
  <conditionalFormatting sqref="AW230">
    <cfRule type="expression" dxfId="502" priority="4739">
      <formula>AND(AW230&lt;&gt;"",#REF!="",OR(COLUMN(AW230)=COLUMN(#REF!),COLUMN(AW230)=COLUMN(#REF!)))</formula>
    </cfRule>
  </conditionalFormatting>
  <conditionalFormatting sqref="AW413">
    <cfRule type="expression" dxfId="501" priority="4735">
      <formula>AND(AW413&lt;&gt;"",#REF!="",OR(COLUMN(AW413)=COLUMN(#REF!),COLUMN(AW413)=COLUMN(#REF!)))</formula>
    </cfRule>
  </conditionalFormatting>
  <conditionalFormatting sqref="AW415">
    <cfRule type="expression" dxfId="500" priority="4733">
      <formula>AND(AW415&lt;&gt;"",#REF!="",OR(COLUMN(AW415)=COLUMN(#REF!),COLUMN(AW415)=COLUMN(#REF!)))</formula>
    </cfRule>
  </conditionalFormatting>
  <conditionalFormatting sqref="AW802">
    <cfRule type="expression" dxfId="499" priority="4731">
      <formula>AND(AW802&lt;&gt;"",#REF!="",OR(COLUMN(AW802)=COLUMN(#REF!),COLUMN(AW802)=COLUMN(#REF!)))</formula>
    </cfRule>
  </conditionalFormatting>
  <conditionalFormatting sqref="AW809">
    <cfRule type="expression" dxfId="498" priority="4729">
      <formula>AND(AW809&lt;&gt;"",#REF!="",OR(COLUMN(AW809)=COLUMN(#REF!),COLUMN(AW809)=COLUMN(#REF!)))</formula>
    </cfRule>
  </conditionalFormatting>
  <conditionalFormatting sqref="AW204">
    <cfRule type="expression" dxfId="497" priority="3415">
      <formula>AND(AW204&lt;&gt;"",#REF!="",OR(COLUMN(AW204)=COLUMN(#REF!),COLUMN(AW204)=COLUMN(#REF!)))</formula>
    </cfRule>
  </conditionalFormatting>
  <conditionalFormatting sqref="AW205">
    <cfRule type="expression" dxfId="496" priority="3413">
      <formula>AND(AW205&lt;&gt;"",#REF!="",OR(COLUMN(AW205)=COLUMN(#REF!),COLUMN(AW205)=COLUMN(#REF!)))</formula>
    </cfRule>
  </conditionalFormatting>
  <conditionalFormatting sqref="AW206">
    <cfRule type="expression" dxfId="495" priority="3411">
      <formula>AND(AW206&lt;&gt;"",#REF!="",OR(COLUMN(AW206)=COLUMN(#REF!),COLUMN(AW206)=COLUMN(#REF!)))</formula>
    </cfRule>
  </conditionalFormatting>
  <conditionalFormatting sqref="AW207">
    <cfRule type="expression" dxfId="494" priority="3409">
      <formula>AND(AW207&lt;&gt;"",#REF!="",OR(COLUMN(AW207)=COLUMN(#REF!),COLUMN(AW207)=COLUMN(#REF!)))</formula>
    </cfRule>
  </conditionalFormatting>
  <conditionalFormatting sqref="AW208">
    <cfRule type="expression" dxfId="493" priority="3407">
      <formula>AND(AW208&lt;&gt;"",#REF!="",OR(COLUMN(AW208)=COLUMN(#REF!),COLUMN(AW208)=COLUMN(#REF!)))</formula>
    </cfRule>
  </conditionalFormatting>
  <conditionalFormatting sqref="AW209">
    <cfRule type="expression" dxfId="492" priority="3405">
      <formula>AND(AW209&lt;&gt;"",#REF!="",OR(COLUMN(AW209)=COLUMN(#REF!),COLUMN(AW209)=COLUMN(#REF!)))</formula>
    </cfRule>
  </conditionalFormatting>
  <conditionalFormatting sqref="AW259">
    <cfRule type="expression" dxfId="491" priority="3403">
      <formula>AND(AW259&lt;&gt;"",#REF!="",OR(COLUMN(AW259)=COLUMN(#REF!),COLUMN(AW259)=COLUMN(#REF!)))</formula>
    </cfRule>
  </conditionalFormatting>
  <conditionalFormatting sqref="AW289">
    <cfRule type="expression" dxfId="490" priority="3401">
      <formula>AND(AW289&lt;&gt;"",#REF!="",OR(COLUMN(AW289)=COLUMN(#REF!),COLUMN(AW289)=COLUMN(#REF!)))</formula>
    </cfRule>
  </conditionalFormatting>
  <conditionalFormatting sqref="AW290">
    <cfRule type="expression" dxfId="489" priority="3399">
      <formula>AND(AW290&lt;&gt;"",#REF!="",OR(COLUMN(AW290)=COLUMN(#REF!),COLUMN(AW290)=COLUMN(#REF!)))</formula>
    </cfRule>
  </conditionalFormatting>
  <conditionalFormatting sqref="AW291">
    <cfRule type="expression" dxfId="488" priority="3397">
      <formula>AND(AW291&lt;&gt;"",#REF!="",OR(COLUMN(AW291)=COLUMN(#REF!),COLUMN(AW291)=COLUMN(#REF!)))</formula>
    </cfRule>
  </conditionalFormatting>
  <conditionalFormatting sqref="AW292">
    <cfRule type="expression" dxfId="487" priority="3395">
      <formula>AND(AW292&lt;&gt;"",#REF!="",OR(COLUMN(AW292)=COLUMN(#REF!),COLUMN(AW292)=COLUMN(#REF!)))</formula>
    </cfRule>
  </conditionalFormatting>
  <conditionalFormatting sqref="AW293">
    <cfRule type="expression" dxfId="486" priority="3393">
      <formula>AND(AW293&lt;&gt;"",#REF!="",OR(COLUMN(AW293)=COLUMN(#REF!),COLUMN(AW293)=COLUMN(#REF!)))</formula>
    </cfRule>
  </conditionalFormatting>
  <conditionalFormatting sqref="AW294">
    <cfRule type="expression" dxfId="485" priority="3391">
      <formula>AND(AW294&lt;&gt;"",#REF!="",OR(COLUMN(AW294)=COLUMN(#REF!),COLUMN(AW294)=COLUMN(#REF!)))</formula>
    </cfRule>
  </conditionalFormatting>
  <conditionalFormatting sqref="AW295">
    <cfRule type="expression" dxfId="484" priority="3389">
      <formula>AND(AW295&lt;&gt;"",#REF!="",OR(COLUMN(AW295)=COLUMN(#REF!),COLUMN(AW295)=COLUMN(#REF!)))</formula>
    </cfRule>
  </conditionalFormatting>
  <conditionalFormatting sqref="AW296">
    <cfRule type="expression" dxfId="483" priority="3387">
      <formula>AND(AW296&lt;&gt;"",#REF!="",OR(COLUMN(AW296)=COLUMN(#REF!),COLUMN(AW296)=COLUMN(#REF!)))</formula>
    </cfRule>
  </conditionalFormatting>
  <conditionalFormatting sqref="AW345">
    <cfRule type="expression" dxfId="482" priority="3385">
      <formula>AND(AW345&lt;&gt;"",#REF!="",OR(COLUMN(AW345)=COLUMN(#REF!),COLUMN(AW345)=COLUMN(#REF!)))</formula>
    </cfRule>
  </conditionalFormatting>
  <conditionalFormatting sqref="AW346">
    <cfRule type="expression" dxfId="481" priority="3383">
      <formula>AND(AW346&lt;&gt;"",#REF!="",OR(COLUMN(AW346)=COLUMN(#REF!),COLUMN(AW346)=COLUMN(#REF!)))</formula>
    </cfRule>
  </conditionalFormatting>
  <conditionalFormatting sqref="AW347">
    <cfRule type="expression" dxfId="480" priority="3381">
      <formula>AND(AW347&lt;&gt;"",#REF!="",OR(COLUMN(AW347)=COLUMN(#REF!),COLUMN(AW347)=COLUMN(#REF!)))</formula>
    </cfRule>
  </conditionalFormatting>
  <conditionalFormatting sqref="AW348">
    <cfRule type="expression" dxfId="479" priority="3379">
      <formula>AND(AW348&lt;&gt;"",#REF!="",OR(COLUMN(AW348)=COLUMN(#REF!),COLUMN(AW348)=COLUMN(#REF!)))</formula>
    </cfRule>
  </conditionalFormatting>
  <conditionalFormatting sqref="AW349">
    <cfRule type="expression" dxfId="478" priority="3377">
      <formula>AND(AW349&lt;&gt;"",#REF!="",OR(COLUMN(AW349)=COLUMN(#REF!),COLUMN(AW349)=COLUMN(#REF!)))</formula>
    </cfRule>
  </conditionalFormatting>
  <conditionalFormatting sqref="AW350">
    <cfRule type="expression" dxfId="477" priority="3375">
      <formula>AND(AW350&lt;&gt;"",#REF!="",OR(COLUMN(AW350)=COLUMN(#REF!),COLUMN(AW350)=COLUMN(#REF!)))</formula>
    </cfRule>
  </conditionalFormatting>
  <conditionalFormatting sqref="AW351">
    <cfRule type="expression" dxfId="476" priority="3373">
      <formula>AND(AW351&lt;&gt;"",#REF!="",OR(COLUMN(AW351)=COLUMN(#REF!),COLUMN(AW351)=COLUMN(#REF!)))</formula>
    </cfRule>
  </conditionalFormatting>
  <conditionalFormatting sqref="AW352">
    <cfRule type="expression" dxfId="475" priority="3371">
      <formula>AND(AW352&lt;&gt;"",#REF!="",OR(COLUMN(AW352)=COLUMN(#REF!),COLUMN(AW352)=COLUMN(#REF!)))</formula>
    </cfRule>
  </conditionalFormatting>
  <conditionalFormatting sqref="AW353">
    <cfRule type="expression" dxfId="474" priority="3369">
      <formula>AND(AW353&lt;&gt;"",#REF!="",OR(COLUMN(AW353)=COLUMN(#REF!),COLUMN(AW353)=COLUMN(#REF!)))</formula>
    </cfRule>
  </conditionalFormatting>
  <conditionalFormatting sqref="AW354">
    <cfRule type="expression" dxfId="473" priority="3367">
      <formula>AND(AW354&lt;&gt;"",#REF!="",OR(COLUMN(AW354)=COLUMN(#REF!),COLUMN(AW354)=COLUMN(#REF!)))</formula>
    </cfRule>
  </conditionalFormatting>
  <conditionalFormatting sqref="AW355">
    <cfRule type="expression" dxfId="472" priority="3365">
      <formula>AND(AW355&lt;&gt;"",#REF!="",OR(COLUMN(AW355)=COLUMN(#REF!),COLUMN(AW355)=COLUMN(#REF!)))</formula>
    </cfRule>
  </conditionalFormatting>
  <conditionalFormatting sqref="AW356">
    <cfRule type="expression" dxfId="471" priority="3363">
      <formula>AND(AW356&lt;&gt;"",#REF!="",OR(COLUMN(AW356)=COLUMN(#REF!),COLUMN(AW356)=COLUMN(#REF!)))</formula>
    </cfRule>
  </conditionalFormatting>
  <conditionalFormatting sqref="AW357">
    <cfRule type="expression" dxfId="470" priority="3361">
      <formula>AND(AW357&lt;&gt;"",#REF!="",OR(COLUMN(AW357)=COLUMN(#REF!),COLUMN(AW357)=COLUMN(#REF!)))</formula>
    </cfRule>
  </conditionalFormatting>
  <conditionalFormatting sqref="AW358">
    <cfRule type="expression" dxfId="469" priority="3359">
      <formula>AND(AW358&lt;&gt;"",#REF!="",OR(COLUMN(AW358)=COLUMN(#REF!),COLUMN(AW358)=COLUMN(#REF!)))</formula>
    </cfRule>
  </conditionalFormatting>
  <conditionalFormatting sqref="AW359">
    <cfRule type="expression" dxfId="468" priority="3357">
      <formula>AND(AW359&lt;&gt;"",#REF!="",OR(COLUMN(AW359)=COLUMN(#REF!),COLUMN(AW359)=COLUMN(#REF!)))</formula>
    </cfRule>
  </conditionalFormatting>
  <conditionalFormatting sqref="AW360">
    <cfRule type="expression" dxfId="467" priority="3355">
      <formula>AND(AW360&lt;&gt;"",#REF!="",OR(COLUMN(AW360)=COLUMN(#REF!),COLUMN(AW360)=COLUMN(#REF!)))</formula>
    </cfRule>
  </conditionalFormatting>
  <conditionalFormatting sqref="AW361">
    <cfRule type="expression" dxfId="466" priority="3353">
      <formula>AND(AW361&lt;&gt;"",#REF!="",OR(COLUMN(AW361)=COLUMN(#REF!),COLUMN(AW361)=COLUMN(#REF!)))</formula>
    </cfRule>
  </conditionalFormatting>
  <conditionalFormatting sqref="AW362">
    <cfRule type="expression" dxfId="465" priority="3351">
      <formula>AND(AW362&lt;&gt;"",#REF!="",OR(COLUMN(AW362)=COLUMN(#REF!),COLUMN(AW362)=COLUMN(#REF!)))</formula>
    </cfRule>
  </conditionalFormatting>
  <conditionalFormatting sqref="AW363">
    <cfRule type="expression" dxfId="464" priority="3349">
      <formula>AND(AW363&lt;&gt;"",#REF!="",OR(COLUMN(AW363)=COLUMN(#REF!),COLUMN(AW363)=COLUMN(#REF!)))</formula>
    </cfRule>
  </conditionalFormatting>
  <conditionalFormatting sqref="AW364">
    <cfRule type="expression" dxfId="463" priority="3347">
      <formula>AND(AW364&lt;&gt;"",#REF!="",OR(COLUMN(AW364)=COLUMN(#REF!),COLUMN(AW364)=COLUMN(#REF!)))</formula>
    </cfRule>
  </conditionalFormatting>
  <conditionalFormatting sqref="AW365">
    <cfRule type="expression" dxfId="462" priority="3345">
      <formula>AND(AW365&lt;&gt;"",#REF!="",OR(COLUMN(AW365)=COLUMN(#REF!),COLUMN(AW365)=COLUMN(#REF!)))</formula>
    </cfRule>
  </conditionalFormatting>
  <conditionalFormatting sqref="AW613">
    <cfRule type="expression" dxfId="461" priority="3337">
      <formula>AND(AW613&lt;&gt;"",#REF!="",OR(COLUMN(AW613)=COLUMN(#REF!),COLUMN(AW613)=COLUMN(#REF!)))</formula>
    </cfRule>
  </conditionalFormatting>
  <conditionalFormatting sqref="AW614">
    <cfRule type="expression" dxfId="460" priority="3335">
      <formula>AND(AW614&lt;&gt;"",#REF!="",OR(COLUMN(AW614)=COLUMN(#REF!),COLUMN(AW614)=COLUMN(#REF!)))</formula>
    </cfRule>
  </conditionalFormatting>
  <conditionalFormatting sqref="AW615">
    <cfRule type="expression" dxfId="459" priority="3333">
      <formula>AND(AW615&lt;&gt;"",#REF!="",OR(COLUMN(AW615)=COLUMN(#REF!),COLUMN(AW615)=COLUMN(#REF!)))</formula>
    </cfRule>
  </conditionalFormatting>
  <conditionalFormatting sqref="AW616">
    <cfRule type="expression" dxfId="458" priority="3331">
      <formula>AND(AW616&lt;&gt;"",#REF!="",OR(COLUMN(AW616)=COLUMN(#REF!),COLUMN(AW616)=COLUMN(#REF!)))</formula>
    </cfRule>
  </conditionalFormatting>
  <conditionalFormatting sqref="AW636">
    <cfRule type="expression" dxfId="457" priority="3329">
      <formula>AND(AW636&lt;&gt;"",#REF!="",OR(COLUMN(AW636)=COLUMN(#REF!),COLUMN(AW636)=COLUMN(#REF!)))</formula>
    </cfRule>
  </conditionalFormatting>
  <conditionalFormatting sqref="AW637">
    <cfRule type="expression" dxfId="456" priority="3327">
      <formula>AND(AW637&lt;&gt;"",#REF!="",OR(COLUMN(AW637)=COLUMN(#REF!),COLUMN(AW637)=COLUMN(#REF!)))</formula>
    </cfRule>
  </conditionalFormatting>
  <conditionalFormatting sqref="AW638">
    <cfRule type="expression" dxfId="455" priority="3325">
      <formula>AND(AW638&lt;&gt;"",#REF!="",OR(COLUMN(AW638)=COLUMN(#REF!),COLUMN(AW638)=COLUMN(#REF!)))</formula>
    </cfRule>
  </conditionalFormatting>
  <conditionalFormatting sqref="AW639">
    <cfRule type="expression" dxfId="454" priority="3323">
      <formula>AND(AW639&lt;&gt;"",#REF!="",OR(COLUMN(AW639)=COLUMN(#REF!),COLUMN(AW639)=COLUMN(#REF!)))</formula>
    </cfRule>
  </conditionalFormatting>
  <conditionalFormatting sqref="AW640">
    <cfRule type="expression" dxfId="453" priority="3321">
      <formula>AND(AW640&lt;&gt;"",#REF!="",OR(COLUMN(AW640)=COLUMN(#REF!),COLUMN(AW640)=COLUMN(#REF!)))</formula>
    </cfRule>
  </conditionalFormatting>
  <conditionalFormatting sqref="AW693">
    <cfRule type="expression" dxfId="452" priority="3319">
      <formula>AND(AW693&lt;&gt;"",#REF!="",OR(COLUMN(AW693)=COLUMN(#REF!),COLUMN(AW693)=COLUMN(#REF!)))</formula>
    </cfRule>
  </conditionalFormatting>
  <conditionalFormatting sqref="AW694">
    <cfRule type="expression" dxfId="451" priority="3317">
      <formula>AND(AW694&lt;&gt;"",#REF!="",OR(COLUMN(AW694)=COLUMN(#REF!),COLUMN(AW694)=COLUMN(#REF!)))</formula>
    </cfRule>
  </conditionalFormatting>
  <conditionalFormatting sqref="AW695">
    <cfRule type="expression" dxfId="450" priority="3315">
      <formula>AND(AW695&lt;&gt;"",#REF!="",OR(COLUMN(AW695)=COLUMN(#REF!),COLUMN(AW695)=COLUMN(#REF!)))</formula>
    </cfRule>
  </conditionalFormatting>
  <conditionalFormatting sqref="AW696">
    <cfRule type="expression" dxfId="449" priority="3313">
      <formula>AND(AW696&lt;&gt;"",#REF!="",OR(COLUMN(AW696)=COLUMN(#REF!),COLUMN(AW696)=COLUMN(#REF!)))</formula>
    </cfRule>
  </conditionalFormatting>
  <conditionalFormatting sqref="AW697">
    <cfRule type="expression" dxfId="448" priority="3311">
      <formula>AND(AW697&lt;&gt;"",#REF!="",OR(COLUMN(AW697)=COLUMN(#REF!),COLUMN(AW697)=COLUMN(#REF!)))</formula>
    </cfRule>
  </conditionalFormatting>
  <conditionalFormatting sqref="AW698">
    <cfRule type="expression" dxfId="447" priority="3309">
      <formula>AND(AW698&lt;&gt;"",#REF!="",OR(COLUMN(AW698)=COLUMN(#REF!),COLUMN(AW698)=COLUMN(#REF!)))</formula>
    </cfRule>
  </conditionalFormatting>
  <conditionalFormatting sqref="AW710">
    <cfRule type="expression" dxfId="446" priority="3307">
      <formula>AND(AW710&lt;&gt;"",#REF!="",OR(COLUMN(AW710)=COLUMN(#REF!),COLUMN(AW710)=COLUMN(#REF!)))</formula>
    </cfRule>
  </conditionalFormatting>
  <conditionalFormatting sqref="AW711">
    <cfRule type="expression" dxfId="445" priority="3305">
      <formula>AND(AW711&lt;&gt;"",#REF!="",OR(COLUMN(AW711)=COLUMN(#REF!),COLUMN(AW711)=COLUMN(#REF!)))</formula>
    </cfRule>
  </conditionalFormatting>
  <conditionalFormatting sqref="AW712">
    <cfRule type="expression" dxfId="444" priority="3303">
      <formula>AND(AW712&lt;&gt;"",#REF!="",OR(COLUMN(AW712)=COLUMN(#REF!),COLUMN(AW712)=COLUMN(#REF!)))</formula>
    </cfRule>
  </conditionalFormatting>
  <conditionalFormatting sqref="AW713">
    <cfRule type="expression" dxfId="443" priority="3301">
      <formula>AND(AW713&lt;&gt;"",#REF!="",OR(COLUMN(AW713)=COLUMN(#REF!),COLUMN(AW713)=COLUMN(#REF!)))</formula>
    </cfRule>
  </conditionalFormatting>
  <conditionalFormatting sqref="CC3">
    <cfRule type="expression" dxfId="442" priority="3298">
      <formula>AND(CC3&lt;&gt;"",#REF!="",OR(COLUMN(CC3)=COLUMN(#REF!),COLUMN(CC3)=COLUMN(#REF!)))</formula>
    </cfRule>
  </conditionalFormatting>
  <conditionalFormatting sqref="AW165">
    <cfRule type="expression" dxfId="441" priority="2799">
      <formula>AND(AW165&lt;&gt;"",#REF!="",OR(COLUMN(AW165)=COLUMN(#REF!),COLUMN(AW165)=COLUMN(#REF!)))</formula>
    </cfRule>
  </conditionalFormatting>
  <conditionalFormatting sqref="AW175">
    <cfRule type="expression" dxfId="440" priority="2798">
      <formula>AND(AW175&lt;&gt;"",#REF!="",OR(COLUMN(AW175)=COLUMN(#REF!),COLUMN(AW175)=COLUMN(#REF!)))</formula>
    </cfRule>
  </conditionalFormatting>
  <conditionalFormatting sqref="AW199">
    <cfRule type="expression" dxfId="439" priority="2797">
      <formula>AND(AW199&lt;&gt;"",#REF!="",OR(COLUMN(AW199)=COLUMN(#REF!),COLUMN(AW199)=COLUMN(#REF!)))</formula>
    </cfRule>
  </conditionalFormatting>
  <conditionalFormatting sqref="AW200">
    <cfRule type="expression" dxfId="438" priority="2796">
      <formula>AND(AW200&lt;&gt;"",#REF!="",OR(COLUMN(AW200)=COLUMN(#REF!),COLUMN(AW200)=COLUMN(#REF!)))</formula>
    </cfRule>
  </conditionalFormatting>
  <conditionalFormatting sqref="AW251">
    <cfRule type="expression" dxfId="437" priority="2794">
      <formula>AND(AW251&lt;&gt;"",#REF!="",OR(COLUMN(AW251)=COLUMN(#REF!),COLUMN(AW251)=COLUMN(#REF!)))</formula>
    </cfRule>
  </conditionalFormatting>
  <conditionalFormatting sqref="AW252">
    <cfRule type="expression" dxfId="436" priority="2793">
      <formula>AND(AW252&lt;&gt;"",#REF!="",OR(COLUMN(AW252)=COLUMN(#REF!),COLUMN(AW252)=COLUMN(#REF!)))</formula>
    </cfRule>
  </conditionalFormatting>
  <conditionalFormatting sqref="AW257">
    <cfRule type="expression" dxfId="435" priority="2792">
      <formula>AND(AW257&lt;&gt;"",#REF!="",OR(COLUMN(AW257)=COLUMN(#REF!),COLUMN(AW257)=COLUMN(#REF!)))</formula>
    </cfRule>
  </conditionalFormatting>
  <conditionalFormatting sqref="AW263">
    <cfRule type="expression" dxfId="434" priority="2791">
      <formula>AND(AW263&lt;&gt;"",#REF!="",OR(COLUMN(AW263)=COLUMN(#REF!),COLUMN(AW263)=COLUMN(#REF!)))</formula>
    </cfRule>
  </conditionalFormatting>
  <conditionalFormatting sqref="AW285">
    <cfRule type="expression" dxfId="433" priority="2790">
      <formula>AND(AW285&lt;&gt;"",#REF!="",OR(COLUMN(AW285)=COLUMN(#REF!),COLUMN(AW285)=COLUMN(#REF!)))</formula>
    </cfRule>
  </conditionalFormatting>
  <conditionalFormatting sqref="AW311">
    <cfRule type="expression" dxfId="432" priority="2789">
      <formula>AND(AW311&lt;&gt;"",#REF!="",OR(COLUMN(AW311)=COLUMN(#REF!),COLUMN(AW311)=COLUMN(#REF!)))</formula>
    </cfRule>
  </conditionalFormatting>
  <conditionalFormatting sqref="AW312">
    <cfRule type="expression" dxfId="431" priority="2788">
      <formula>AND(AW312&lt;&gt;"",#REF!="",OR(COLUMN(AW312)=COLUMN(#REF!),COLUMN(AW312)=COLUMN(#REF!)))</formula>
    </cfRule>
  </conditionalFormatting>
  <conditionalFormatting sqref="AW313">
    <cfRule type="expression" dxfId="430" priority="2787">
      <formula>AND(AW313&lt;&gt;"",#REF!="",OR(COLUMN(AW313)=COLUMN(#REF!),COLUMN(AW313)=COLUMN(#REF!)))</formula>
    </cfRule>
  </conditionalFormatting>
  <conditionalFormatting sqref="AW314">
    <cfRule type="expression" dxfId="429" priority="2786">
      <formula>AND(AW314&lt;&gt;"",#REF!="",OR(COLUMN(AW314)=COLUMN(#REF!),COLUMN(AW314)=COLUMN(#REF!)))</formula>
    </cfRule>
  </conditionalFormatting>
  <conditionalFormatting sqref="AW315">
    <cfRule type="expression" dxfId="428" priority="2785">
      <formula>AND(AW315&lt;&gt;"",#REF!="",OR(COLUMN(AW315)=COLUMN(#REF!),COLUMN(AW315)=COLUMN(#REF!)))</formula>
    </cfRule>
  </conditionalFormatting>
  <conditionalFormatting sqref="AW316">
    <cfRule type="expression" dxfId="427" priority="2784">
      <formula>AND(AW316&lt;&gt;"",#REF!="",OR(COLUMN(AW316)=COLUMN(#REF!),COLUMN(AW316)=COLUMN(#REF!)))</formula>
    </cfRule>
  </conditionalFormatting>
  <conditionalFormatting sqref="AW317">
    <cfRule type="expression" dxfId="426" priority="2783">
      <formula>AND(AW317&lt;&gt;"",#REF!="",OR(COLUMN(AW317)=COLUMN(#REF!),COLUMN(AW317)=COLUMN(#REF!)))</formula>
    </cfRule>
  </conditionalFormatting>
  <conditionalFormatting sqref="AW318">
    <cfRule type="expression" dxfId="425" priority="2782">
      <formula>AND(AW318&lt;&gt;"",#REF!="",OR(COLUMN(AW318)=COLUMN(#REF!),COLUMN(AW318)=COLUMN(#REF!)))</formula>
    </cfRule>
  </conditionalFormatting>
  <conditionalFormatting sqref="AW366">
    <cfRule type="expression" dxfId="424" priority="2781">
      <formula>AND(AW366&lt;&gt;"",#REF!="",OR(COLUMN(AW366)=COLUMN(#REF!),COLUMN(AW366)=COLUMN(#REF!)))</formula>
    </cfRule>
  </conditionalFormatting>
  <conditionalFormatting sqref="AW367">
    <cfRule type="expression" dxfId="423" priority="2780">
      <formula>AND(AW367&lt;&gt;"",#REF!="",OR(COLUMN(AW367)=COLUMN(#REF!),COLUMN(AW367)=COLUMN(#REF!)))</formula>
    </cfRule>
  </conditionalFormatting>
  <conditionalFormatting sqref="AW368">
    <cfRule type="expression" dxfId="422" priority="2779">
      <formula>AND(AW368&lt;&gt;"",#REF!="",OR(COLUMN(AW368)=COLUMN(#REF!),COLUMN(AW368)=COLUMN(#REF!)))</formula>
    </cfRule>
  </conditionalFormatting>
  <conditionalFormatting sqref="AW369">
    <cfRule type="expression" dxfId="421" priority="2778">
      <formula>AND(AW369&lt;&gt;"",#REF!="",OR(COLUMN(AW369)=COLUMN(#REF!),COLUMN(AW369)=COLUMN(#REF!)))</formula>
    </cfRule>
  </conditionalFormatting>
  <conditionalFormatting sqref="AW370">
    <cfRule type="expression" dxfId="420" priority="2777">
      <formula>AND(AW370&lt;&gt;"",#REF!="",OR(COLUMN(AW370)=COLUMN(#REF!),COLUMN(AW370)=COLUMN(#REF!)))</formula>
    </cfRule>
  </conditionalFormatting>
  <conditionalFormatting sqref="AW371">
    <cfRule type="expression" dxfId="419" priority="2776">
      <formula>AND(AW371&lt;&gt;"",#REF!="",OR(COLUMN(AW371)=COLUMN(#REF!),COLUMN(AW371)=COLUMN(#REF!)))</formula>
    </cfRule>
  </conditionalFormatting>
  <conditionalFormatting sqref="AW372">
    <cfRule type="expression" dxfId="418" priority="2775">
      <formula>AND(AW372&lt;&gt;"",#REF!="",OR(COLUMN(AW372)=COLUMN(#REF!),COLUMN(AW372)=COLUMN(#REF!)))</formula>
    </cfRule>
  </conditionalFormatting>
  <conditionalFormatting sqref="AW373">
    <cfRule type="expression" dxfId="417" priority="2774">
      <formula>AND(AW373&lt;&gt;"",#REF!="",OR(COLUMN(AW373)=COLUMN(#REF!),COLUMN(AW373)=COLUMN(#REF!)))</formula>
    </cfRule>
  </conditionalFormatting>
  <conditionalFormatting sqref="AW374">
    <cfRule type="expression" dxfId="416" priority="2773">
      <formula>AND(AW374&lt;&gt;"",#REF!="",OR(COLUMN(AW374)=COLUMN(#REF!),COLUMN(AW374)=COLUMN(#REF!)))</formula>
    </cfRule>
  </conditionalFormatting>
  <conditionalFormatting sqref="AW375">
    <cfRule type="expression" dxfId="415" priority="2772">
      <formula>AND(AW375&lt;&gt;"",#REF!="",OR(COLUMN(AW375)=COLUMN(#REF!),COLUMN(AW375)=COLUMN(#REF!)))</formula>
    </cfRule>
  </conditionalFormatting>
  <conditionalFormatting sqref="AW376">
    <cfRule type="expression" dxfId="414" priority="2771">
      <formula>AND(AW376&lt;&gt;"",#REF!="",OR(COLUMN(AW376)=COLUMN(#REF!),COLUMN(AW376)=COLUMN(#REF!)))</formula>
    </cfRule>
  </conditionalFormatting>
  <conditionalFormatting sqref="AW377">
    <cfRule type="expression" dxfId="413" priority="2770">
      <formula>AND(AW377&lt;&gt;"",#REF!="",OR(COLUMN(AW377)=COLUMN(#REF!),COLUMN(AW377)=COLUMN(#REF!)))</formula>
    </cfRule>
  </conditionalFormatting>
  <conditionalFormatting sqref="AW378">
    <cfRule type="expression" dxfId="412" priority="2769">
      <formula>AND(AW378&lt;&gt;"",#REF!="",OR(COLUMN(AW378)=COLUMN(#REF!),COLUMN(AW378)=COLUMN(#REF!)))</formula>
    </cfRule>
  </conditionalFormatting>
  <conditionalFormatting sqref="AW379">
    <cfRule type="expression" dxfId="411" priority="2768">
      <formula>AND(AW379&lt;&gt;"",#REF!="",OR(COLUMN(AW379)=COLUMN(#REF!),COLUMN(AW379)=COLUMN(#REF!)))</formula>
    </cfRule>
  </conditionalFormatting>
  <conditionalFormatting sqref="AW380">
    <cfRule type="expression" dxfId="410" priority="2767">
      <formula>AND(AW380&lt;&gt;"",#REF!="",OR(COLUMN(AW380)=COLUMN(#REF!),COLUMN(AW380)=COLUMN(#REF!)))</formula>
    </cfRule>
  </conditionalFormatting>
  <conditionalFormatting sqref="AW381">
    <cfRule type="expression" dxfId="409" priority="2766">
      <formula>AND(AW381&lt;&gt;"",#REF!="",OR(COLUMN(AW381)=COLUMN(#REF!),COLUMN(AW381)=COLUMN(#REF!)))</formula>
    </cfRule>
  </conditionalFormatting>
  <conditionalFormatting sqref="AW382">
    <cfRule type="expression" dxfId="408" priority="2765">
      <formula>AND(AW382&lt;&gt;"",#REF!="",OR(COLUMN(AW382)=COLUMN(#REF!),COLUMN(AW382)=COLUMN(#REF!)))</formula>
    </cfRule>
  </conditionalFormatting>
  <conditionalFormatting sqref="AW383">
    <cfRule type="expression" dxfId="407" priority="2764">
      <formula>AND(AW383&lt;&gt;"",#REF!="",OR(COLUMN(AW383)=COLUMN(#REF!),COLUMN(AW383)=COLUMN(#REF!)))</formula>
    </cfRule>
  </conditionalFormatting>
  <conditionalFormatting sqref="AW384">
    <cfRule type="expression" dxfId="406" priority="2763">
      <formula>AND(AW384&lt;&gt;"",#REF!="",OR(COLUMN(AW384)=COLUMN(#REF!),COLUMN(AW384)=COLUMN(#REF!)))</formula>
    </cfRule>
  </conditionalFormatting>
  <conditionalFormatting sqref="AW385">
    <cfRule type="expression" dxfId="405" priority="2762">
      <formula>AND(AW385&lt;&gt;"",#REF!="",OR(COLUMN(AW385)=COLUMN(#REF!),COLUMN(AW385)=COLUMN(#REF!)))</formula>
    </cfRule>
  </conditionalFormatting>
  <conditionalFormatting sqref="AW386">
    <cfRule type="expression" dxfId="404" priority="2761">
      <formula>AND(AW386&lt;&gt;"",#REF!="",OR(COLUMN(AW386)=COLUMN(#REF!),COLUMN(AW386)=COLUMN(#REF!)))</formula>
    </cfRule>
  </conditionalFormatting>
  <conditionalFormatting sqref="AW387">
    <cfRule type="expression" dxfId="403" priority="2760">
      <formula>AND(AW387&lt;&gt;"",#REF!="",OR(COLUMN(AW387)=COLUMN(#REF!),COLUMN(AW387)=COLUMN(#REF!)))</formula>
    </cfRule>
  </conditionalFormatting>
  <conditionalFormatting sqref="AW388">
    <cfRule type="expression" dxfId="402" priority="2759">
      <formula>AND(AW388&lt;&gt;"",#REF!="",OR(COLUMN(AW388)=COLUMN(#REF!),COLUMN(AW388)=COLUMN(#REF!)))</formula>
    </cfRule>
  </conditionalFormatting>
  <conditionalFormatting sqref="AW389">
    <cfRule type="expression" dxfId="401" priority="2758">
      <formula>AND(AW389&lt;&gt;"",#REF!="",OR(COLUMN(AW389)=COLUMN(#REF!),COLUMN(AW389)=COLUMN(#REF!)))</formula>
    </cfRule>
  </conditionalFormatting>
  <conditionalFormatting sqref="AW390">
    <cfRule type="expression" dxfId="400" priority="2757">
      <formula>AND(AW390&lt;&gt;"",#REF!="",OR(COLUMN(AW390)=COLUMN(#REF!),COLUMN(AW390)=COLUMN(#REF!)))</formula>
    </cfRule>
  </conditionalFormatting>
  <conditionalFormatting sqref="AW391">
    <cfRule type="expression" dxfId="399" priority="2756">
      <formula>AND(AW391&lt;&gt;"",#REF!="",OR(COLUMN(AW391)=COLUMN(#REF!),COLUMN(AW391)=COLUMN(#REF!)))</formula>
    </cfRule>
  </conditionalFormatting>
  <conditionalFormatting sqref="AW456">
    <cfRule type="expression" dxfId="398" priority="2755">
      <formula>AND(AW456&lt;&gt;"",#REF!="",OR(COLUMN(AW456)=COLUMN(#REF!),COLUMN(AW456)=COLUMN(#REF!)))</formula>
    </cfRule>
  </conditionalFormatting>
  <conditionalFormatting sqref="AW462">
    <cfRule type="expression" dxfId="397" priority="2754">
      <formula>AND(AW462&lt;&gt;"",#REF!="",OR(COLUMN(AW462)=COLUMN(#REF!),COLUMN(AW462)=COLUMN(#REF!)))</formula>
    </cfRule>
  </conditionalFormatting>
  <conditionalFormatting sqref="AW492">
    <cfRule type="expression" dxfId="396" priority="2753">
      <formula>AND(AW492&lt;&gt;"",#REF!="",OR(COLUMN(AW492)=COLUMN(#REF!),COLUMN(AW492)=COLUMN(#REF!)))</formula>
    </cfRule>
  </conditionalFormatting>
  <conditionalFormatting sqref="AW493">
    <cfRule type="expression" dxfId="395" priority="2752">
      <formula>AND(AW493&lt;&gt;"",#REF!="",OR(COLUMN(AW493)=COLUMN(#REF!),COLUMN(AW493)=COLUMN(#REF!)))</formula>
    </cfRule>
  </conditionalFormatting>
  <conditionalFormatting sqref="AW494">
    <cfRule type="expression" dxfId="394" priority="2751">
      <formula>AND(AW494&lt;&gt;"",#REF!="",OR(COLUMN(AW494)=COLUMN(#REF!),COLUMN(AW494)=COLUMN(#REF!)))</formula>
    </cfRule>
  </conditionalFormatting>
  <conditionalFormatting sqref="AW505">
    <cfRule type="expression" dxfId="393" priority="2750">
      <formula>AND(AW505&lt;&gt;"",#REF!="",OR(COLUMN(AW505)=COLUMN(#REF!),COLUMN(AW505)=COLUMN(#REF!)))</formula>
    </cfRule>
  </conditionalFormatting>
  <conditionalFormatting sqref="AW619">
    <cfRule type="expression" dxfId="392" priority="2749">
      <formula>AND(AW619&lt;&gt;"",#REF!="",OR(COLUMN(AW619)=COLUMN(#REF!),COLUMN(AW619)=COLUMN(#REF!)))</formula>
    </cfRule>
  </conditionalFormatting>
  <conditionalFormatting sqref="AW620">
    <cfRule type="expression" dxfId="391" priority="2748">
      <formula>AND(AW620&lt;&gt;"",#REF!="",OR(COLUMN(AW620)=COLUMN(#REF!),COLUMN(AW620)=COLUMN(#REF!)))</formula>
    </cfRule>
  </conditionalFormatting>
  <conditionalFormatting sqref="AW621">
    <cfRule type="expression" dxfId="390" priority="2747">
      <formula>AND(AW621&lt;&gt;"",#REF!="",OR(COLUMN(AW621)=COLUMN(#REF!),COLUMN(AW621)=COLUMN(#REF!)))</formula>
    </cfRule>
  </conditionalFormatting>
  <conditionalFormatting sqref="AW622">
    <cfRule type="expression" dxfId="389" priority="2746">
      <formula>AND(AW622&lt;&gt;"",#REF!="",OR(COLUMN(AW622)=COLUMN(#REF!),COLUMN(AW622)=COLUMN(#REF!)))</formula>
    </cfRule>
  </conditionalFormatting>
  <conditionalFormatting sqref="AW643">
    <cfRule type="expression" dxfId="388" priority="2745">
      <formula>AND(AW643&lt;&gt;"",#REF!="",OR(COLUMN(AW643)=COLUMN(#REF!),COLUMN(AW643)=COLUMN(#REF!)))</formula>
    </cfRule>
  </conditionalFormatting>
  <conditionalFormatting sqref="AW644">
    <cfRule type="expression" dxfId="387" priority="2744">
      <formula>AND(AW644&lt;&gt;"",#REF!="",OR(COLUMN(AW644)=COLUMN(#REF!),COLUMN(AW644)=COLUMN(#REF!)))</formula>
    </cfRule>
  </conditionalFormatting>
  <conditionalFormatting sqref="AW645">
    <cfRule type="expression" dxfId="386" priority="2743">
      <formula>AND(AW645&lt;&gt;"",#REF!="",OR(COLUMN(AW645)=COLUMN(#REF!),COLUMN(AW645)=COLUMN(#REF!)))</formula>
    </cfRule>
  </conditionalFormatting>
  <conditionalFormatting sqref="AW668">
    <cfRule type="expression" dxfId="385" priority="2742">
      <formula>AND(AW668&lt;&gt;"",#REF!="",OR(COLUMN(AW668)=COLUMN(#REF!),COLUMN(AW668)=COLUMN(#REF!)))</formula>
    </cfRule>
  </conditionalFormatting>
  <conditionalFormatting sqref="AW669">
    <cfRule type="expression" dxfId="384" priority="2741">
      <formula>AND(AW669&lt;&gt;"",#REF!="",OR(COLUMN(AW669)=COLUMN(#REF!),COLUMN(AW669)=COLUMN(#REF!)))</formula>
    </cfRule>
  </conditionalFormatting>
  <conditionalFormatting sqref="AW670">
    <cfRule type="expression" dxfId="383" priority="2740">
      <formula>AND(AW670&lt;&gt;"",#REF!="",OR(COLUMN(AW670)=COLUMN(#REF!),COLUMN(AW670)=COLUMN(#REF!)))</formula>
    </cfRule>
  </conditionalFormatting>
  <conditionalFormatting sqref="AW671">
    <cfRule type="expression" dxfId="382" priority="2739">
      <formula>AND(AW671&lt;&gt;"",#REF!="",OR(COLUMN(AW671)=COLUMN(#REF!),COLUMN(AW671)=COLUMN(#REF!)))</formula>
    </cfRule>
  </conditionalFormatting>
  <conditionalFormatting sqref="AW672">
    <cfRule type="expression" dxfId="381" priority="2738">
      <formula>AND(AW672&lt;&gt;"",#REF!="",OR(COLUMN(AW672)=COLUMN(#REF!),COLUMN(AW672)=COLUMN(#REF!)))</formula>
    </cfRule>
  </conditionalFormatting>
  <conditionalFormatting sqref="AW673">
    <cfRule type="expression" dxfId="380" priority="2737">
      <formula>AND(AW673&lt;&gt;"",#REF!="",OR(COLUMN(AW673)=COLUMN(#REF!),COLUMN(AW673)=COLUMN(#REF!)))</formula>
    </cfRule>
  </conditionalFormatting>
  <conditionalFormatting sqref="AW685">
    <cfRule type="expression" dxfId="379" priority="2736">
      <formula>AND(AW685&lt;&gt;"",#REF!="",OR(COLUMN(AW685)=COLUMN(#REF!),COLUMN(AW685)=COLUMN(#REF!)))</formula>
    </cfRule>
  </conditionalFormatting>
  <conditionalFormatting sqref="AW686">
    <cfRule type="expression" dxfId="378" priority="2735">
      <formula>AND(AW686&lt;&gt;"",#REF!="",OR(COLUMN(AW686)=COLUMN(#REF!),COLUMN(AW686)=COLUMN(#REF!)))</formula>
    </cfRule>
  </conditionalFormatting>
  <conditionalFormatting sqref="AW687">
    <cfRule type="expression" dxfId="377" priority="2734">
      <formula>AND(AW687&lt;&gt;"",#REF!="",OR(COLUMN(AW687)=COLUMN(#REF!),COLUMN(AW687)=COLUMN(#REF!)))</formula>
    </cfRule>
  </conditionalFormatting>
  <conditionalFormatting sqref="AW688">
    <cfRule type="expression" dxfId="376" priority="2733">
      <formula>AND(AW688&lt;&gt;"",#REF!="",OR(COLUMN(AW688)=COLUMN(#REF!),COLUMN(AW688)=COLUMN(#REF!)))</formula>
    </cfRule>
  </conditionalFormatting>
  <conditionalFormatting sqref="AW149">
    <cfRule type="expression" dxfId="375" priority="1130">
      <formula>AND(AW149&lt;&gt;"",#REF!="",OR(COLUMN(AW149)=COLUMN(#REF!),COLUMN(AW149)=COLUMN(#REF!)))</formula>
    </cfRule>
  </conditionalFormatting>
  <conditionalFormatting sqref="BW3 AX3:BE3">
    <cfRule type="expression" dxfId="374" priority="859">
      <formula>AND(AX3&lt;&gt;"",#REF!="",OR(COLUMN(AX3)=COLUMN(#REF!),COLUMN(AX3)=COLUMN(#REF!)))</formula>
    </cfRule>
  </conditionalFormatting>
  <conditionalFormatting sqref="AW3">
    <cfRule type="expression" dxfId="373" priority="858">
      <formula>AND(AW3&lt;&gt;"",#REF!="",OR(COLUMN(AW3)=COLUMN(#REF!),COLUMN(AW3)=COLUMN(#REF!)))</formula>
    </cfRule>
  </conditionalFormatting>
  <conditionalFormatting sqref="AY1406:BC1406">
    <cfRule type="expression" dxfId="372" priority="573">
      <formula>AND(AY1406&lt;&gt;"",#REF!="",OR(COLUMN(AY1406)=COLUMN(#REF!),COLUMN(AY1406)=COLUMN(#REF!)))</formula>
    </cfRule>
  </conditionalFormatting>
  <conditionalFormatting sqref="BW6 AX6:BE6">
    <cfRule type="expression" dxfId="371" priority="286">
      <formula>AND(AX6&lt;&gt;"",#REF!="",OR(COLUMN(AX6)=COLUMN(#REF!),COLUMN(AX6)=COLUMN(#REF!)))</formula>
    </cfRule>
  </conditionalFormatting>
  <conditionalFormatting sqref="AW6">
    <cfRule type="expression" dxfId="370" priority="285">
      <formula>AND(AW6&lt;&gt;"",#REF!="",OR(COLUMN(AW6)=COLUMN(#REF!),COLUMN(AW6)=COLUMN(#REF!)))</formula>
    </cfRule>
  </conditionalFormatting>
  <conditionalFormatting sqref="BW7 AX7:BE7">
    <cfRule type="expression" dxfId="369" priority="284">
      <formula>AND(AX7&lt;&gt;"",#REF!="",OR(COLUMN(AX7)=COLUMN(#REF!),COLUMN(AX7)=COLUMN(#REF!)))</formula>
    </cfRule>
  </conditionalFormatting>
  <conditionalFormatting sqref="AW7">
    <cfRule type="expression" dxfId="368" priority="283">
      <formula>AND(AW7&lt;&gt;"",#REF!="",OR(COLUMN(AW7)=COLUMN(#REF!),COLUMN(AW7)=COLUMN(#REF!)))</formula>
    </cfRule>
  </conditionalFormatting>
  <conditionalFormatting sqref="BW8 AX8:BE8">
    <cfRule type="expression" dxfId="367" priority="282">
      <formula>AND(AX8&lt;&gt;"",#REF!="",OR(COLUMN(AX8)=COLUMN(#REF!),COLUMN(AX8)=COLUMN(#REF!)))</formula>
    </cfRule>
  </conditionalFormatting>
  <conditionalFormatting sqref="AW8">
    <cfRule type="expression" dxfId="366" priority="281">
      <formula>AND(AW8&lt;&gt;"",#REF!="",OR(COLUMN(AW8)=COLUMN(#REF!),COLUMN(AW8)=COLUMN(#REF!)))</formula>
    </cfRule>
  </conditionalFormatting>
  <conditionalFormatting sqref="BW9 AX9:BE9">
    <cfRule type="expression" dxfId="365" priority="280">
      <formula>AND(AX9&lt;&gt;"",#REF!="",OR(COLUMN(AX9)=COLUMN(#REF!),COLUMN(AX9)=COLUMN(#REF!)))</formula>
    </cfRule>
  </conditionalFormatting>
  <conditionalFormatting sqref="AW9">
    <cfRule type="expression" dxfId="364" priority="279">
      <formula>AND(AW9&lt;&gt;"",#REF!="",OR(COLUMN(AW9)=COLUMN(#REF!),COLUMN(AW9)=COLUMN(#REF!)))</formula>
    </cfRule>
  </conditionalFormatting>
  <conditionalFormatting sqref="BW10 AX10:BE10">
    <cfRule type="expression" dxfId="363" priority="278">
      <formula>AND(AX10&lt;&gt;"",#REF!="",OR(COLUMN(AX10)=COLUMN(#REF!),COLUMN(AX10)=COLUMN(#REF!)))</formula>
    </cfRule>
  </conditionalFormatting>
  <conditionalFormatting sqref="AW10">
    <cfRule type="expression" dxfId="362" priority="277">
      <formula>AND(AW10&lt;&gt;"",#REF!="",OR(COLUMN(AW10)=COLUMN(#REF!),COLUMN(AW10)=COLUMN(#REF!)))</formula>
    </cfRule>
  </conditionalFormatting>
  <conditionalFormatting sqref="BW11 AX11:BE11">
    <cfRule type="expression" dxfId="361" priority="276">
      <formula>AND(AX11&lt;&gt;"",#REF!="",OR(COLUMN(AX11)=COLUMN(#REF!),COLUMN(AX11)=COLUMN(#REF!)))</formula>
    </cfRule>
  </conditionalFormatting>
  <conditionalFormatting sqref="AW11">
    <cfRule type="expression" dxfId="360" priority="275">
      <formula>AND(AW11&lt;&gt;"",#REF!="",OR(COLUMN(AW11)=COLUMN(#REF!),COLUMN(AW11)=COLUMN(#REF!)))</formula>
    </cfRule>
  </conditionalFormatting>
  <conditionalFormatting sqref="BW12 AX12:BE12">
    <cfRule type="expression" dxfId="359" priority="274">
      <formula>AND(AX12&lt;&gt;"",#REF!="",OR(COLUMN(AX12)=COLUMN(#REF!),COLUMN(AX12)=COLUMN(#REF!)))</formula>
    </cfRule>
  </conditionalFormatting>
  <conditionalFormatting sqref="AW12">
    <cfRule type="expression" dxfId="358" priority="273">
      <formula>AND(AW12&lt;&gt;"",#REF!="",OR(COLUMN(AW12)=COLUMN(#REF!),COLUMN(AW12)=COLUMN(#REF!)))</formula>
    </cfRule>
  </conditionalFormatting>
  <conditionalFormatting sqref="BW13 AX13:BE13">
    <cfRule type="expression" dxfId="357" priority="272">
      <formula>AND(AX13&lt;&gt;"",#REF!="",OR(COLUMN(AX13)=COLUMN(#REF!),COLUMN(AX13)=COLUMN(#REF!)))</formula>
    </cfRule>
  </conditionalFormatting>
  <conditionalFormatting sqref="AW13">
    <cfRule type="expression" dxfId="356" priority="271">
      <formula>AND(AW13&lt;&gt;"",#REF!="",OR(COLUMN(AW13)=COLUMN(#REF!),COLUMN(AW13)=COLUMN(#REF!)))</formula>
    </cfRule>
  </conditionalFormatting>
  <conditionalFormatting sqref="BW14 AX14:BE14">
    <cfRule type="expression" dxfId="355" priority="270">
      <formula>AND(AX14&lt;&gt;"",#REF!="",OR(COLUMN(AX14)=COLUMN(#REF!),COLUMN(AX14)=COLUMN(#REF!)))</formula>
    </cfRule>
  </conditionalFormatting>
  <conditionalFormatting sqref="AW14">
    <cfRule type="expression" dxfId="354" priority="269">
      <formula>AND(AW14&lt;&gt;"",#REF!="",OR(COLUMN(AW14)=COLUMN(#REF!),COLUMN(AW14)=COLUMN(#REF!)))</formula>
    </cfRule>
  </conditionalFormatting>
  <conditionalFormatting sqref="BW15 AX15:BE15">
    <cfRule type="expression" dxfId="353" priority="268">
      <formula>AND(AX15&lt;&gt;"",#REF!="",OR(COLUMN(AX15)=COLUMN(#REF!),COLUMN(AX15)=COLUMN(#REF!)))</formula>
    </cfRule>
  </conditionalFormatting>
  <conditionalFormatting sqref="AW15">
    <cfRule type="expression" dxfId="352" priority="267">
      <formula>AND(AW15&lt;&gt;"",#REF!="",OR(COLUMN(AW15)=COLUMN(#REF!),COLUMN(AW15)=COLUMN(#REF!)))</formula>
    </cfRule>
  </conditionalFormatting>
  <conditionalFormatting sqref="BW16 AX16:BE16">
    <cfRule type="expression" dxfId="351" priority="266">
      <formula>AND(AX16&lt;&gt;"",#REF!="",OR(COLUMN(AX16)=COLUMN(#REF!),COLUMN(AX16)=COLUMN(#REF!)))</formula>
    </cfRule>
  </conditionalFormatting>
  <conditionalFormatting sqref="AW16">
    <cfRule type="expression" dxfId="350" priority="265">
      <formula>AND(AW16&lt;&gt;"",#REF!="",OR(COLUMN(AW16)=COLUMN(#REF!),COLUMN(AW16)=COLUMN(#REF!)))</formula>
    </cfRule>
  </conditionalFormatting>
  <conditionalFormatting sqref="BW17 AX17:BE17">
    <cfRule type="expression" dxfId="349" priority="264">
      <formula>AND(AX17&lt;&gt;"",#REF!="",OR(COLUMN(AX17)=COLUMN(#REF!),COLUMN(AX17)=COLUMN(#REF!)))</formula>
    </cfRule>
  </conditionalFormatting>
  <conditionalFormatting sqref="AW17">
    <cfRule type="expression" dxfId="348" priority="263">
      <formula>AND(AW17&lt;&gt;"",#REF!="",OR(COLUMN(AW17)=COLUMN(#REF!),COLUMN(AW17)=COLUMN(#REF!)))</formula>
    </cfRule>
  </conditionalFormatting>
  <conditionalFormatting sqref="BW18 AX18:BE18">
    <cfRule type="expression" dxfId="347" priority="262">
      <formula>AND(AX18&lt;&gt;"",#REF!="",OR(COLUMN(AX18)=COLUMN(#REF!),COLUMN(AX18)=COLUMN(#REF!)))</formula>
    </cfRule>
  </conditionalFormatting>
  <conditionalFormatting sqref="AW18">
    <cfRule type="expression" dxfId="346" priority="261">
      <formula>AND(AW18&lt;&gt;"",#REF!="",OR(COLUMN(AW18)=COLUMN(#REF!),COLUMN(AW18)=COLUMN(#REF!)))</formula>
    </cfRule>
  </conditionalFormatting>
  <conditionalFormatting sqref="BW19 AX19:BE19">
    <cfRule type="expression" dxfId="345" priority="260">
      <formula>AND(AX19&lt;&gt;"",#REF!="",OR(COLUMN(AX19)=COLUMN(#REF!),COLUMN(AX19)=COLUMN(#REF!)))</formula>
    </cfRule>
  </conditionalFormatting>
  <conditionalFormatting sqref="AW19">
    <cfRule type="expression" dxfId="344" priority="259">
      <formula>AND(AW19&lt;&gt;"",#REF!="",OR(COLUMN(AW19)=COLUMN(#REF!),COLUMN(AW19)=COLUMN(#REF!)))</formula>
    </cfRule>
  </conditionalFormatting>
  <conditionalFormatting sqref="BW20 AX20:BE20">
    <cfRule type="expression" dxfId="343" priority="258">
      <formula>AND(AX20&lt;&gt;"",#REF!="",OR(COLUMN(AX20)=COLUMN(#REF!),COLUMN(AX20)=COLUMN(#REF!)))</formula>
    </cfRule>
  </conditionalFormatting>
  <conditionalFormatting sqref="AW20">
    <cfRule type="expression" dxfId="342" priority="257">
      <formula>AND(AW20&lt;&gt;"",#REF!="",OR(COLUMN(AW20)=COLUMN(#REF!),COLUMN(AW20)=COLUMN(#REF!)))</formula>
    </cfRule>
  </conditionalFormatting>
  <conditionalFormatting sqref="BW21 AX21:BE21">
    <cfRule type="expression" dxfId="341" priority="256">
      <formula>AND(AX21&lt;&gt;"",#REF!="",OR(COLUMN(AX21)=COLUMN(#REF!),COLUMN(AX21)=COLUMN(#REF!)))</formula>
    </cfRule>
  </conditionalFormatting>
  <conditionalFormatting sqref="AW21">
    <cfRule type="expression" dxfId="340" priority="255">
      <formula>AND(AW21&lt;&gt;"",#REF!="",OR(COLUMN(AW21)=COLUMN(#REF!),COLUMN(AW21)=COLUMN(#REF!)))</formula>
    </cfRule>
  </conditionalFormatting>
  <conditionalFormatting sqref="BW22 AX22:BE22">
    <cfRule type="expression" dxfId="339" priority="254">
      <formula>AND(AX22&lt;&gt;"",#REF!="",OR(COLUMN(AX22)=COLUMN(#REF!),COLUMN(AX22)=COLUMN(#REF!)))</formula>
    </cfRule>
  </conditionalFormatting>
  <conditionalFormatting sqref="AW22">
    <cfRule type="expression" dxfId="338" priority="253">
      <formula>AND(AW22&lt;&gt;"",#REF!="",OR(COLUMN(AW22)=COLUMN(#REF!),COLUMN(AW22)=COLUMN(#REF!)))</formula>
    </cfRule>
  </conditionalFormatting>
  <conditionalFormatting sqref="BW23 AX23:BE23">
    <cfRule type="expression" dxfId="337" priority="252">
      <formula>AND(AX23&lt;&gt;"",#REF!="",OR(COLUMN(AX23)=COLUMN(#REF!),COLUMN(AX23)=COLUMN(#REF!)))</formula>
    </cfRule>
  </conditionalFormatting>
  <conditionalFormatting sqref="AW23">
    <cfRule type="expression" dxfId="336" priority="251">
      <formula>AND(AW23&lt;&gt;"",#REF!="",OR(COLUMN(AW23)=COLUMN(#REF!),COLUMN(AW23)=COLUMN(#REF!)))</formula>
    </cfRule>
  </conditionalFormatting>
  <conditionalFormatting sqref="BW24 AX24:BE24">
    <cfRule type="expression" dxfId="335" priority="250">
      <formula>AND(AX24&lt;&gt;"",#REF!="",OR(COLUMN(AX24)=COLUMN(#REF!),COLUMN(AX24)=COLUMN(#REF!)))</formula>
    </cfRule>
  </conditionalFormatting>
  <conditionalFormatting sqref="AW24">
    <cfRule type="expression" dxfId="334" priority="249">
      <formula>AND(AW24&lt;&gt;"",#REF!="",OR(COLUMN(AW24)=COLUMN(#REF!),COLUMN(AW24)=COLUMN(#REF!)))</formula>
    </cfRule>
  </conditionalFormatting>
  <conditionalFormatting sqref="BW25 AX25:BE25">
    <cfRule type="expression" dxfId="333" priority="248">
      <formula>AND(AX25&lt;&gt;"",#REF!="",OR(COLUMN(AX25)=COLUMN(#REF!),COLUMN(AX25)=COLUMN(#REF!)))</formula>
    </cfRule>
  </conditionalFormatting>
  <conditionalFormatting sqref="AW25">
    <cfRule type="expression" dxfId="332" priority="247">
      <formula>AND(AW25&lt;&gt;"",#REF!="",OR(COLUMN(AW25)=COLUMN(#REF!),COLUMN(AW25)=COLUMN(#REF!)))</formula>
    </cfRule>
  </conditionalFormatting>
  <conditionalFormatting sqref="BW26 AX26:BE26">
    <cfRule type="expression" dxfId="331" priority="246">
      <formula>AND(AX26&lt;&gt;"",#REF!="",OR(COLUMN(AX26)=COLUMN(#REF!),COLUMN(AX26)=COLUMN(#REF!)))</formula>
    </cfRule>
  </conditionalFormatting>
  <conditionalFormatting sqref="AW26">
    <cfRule type="expression" dxfId="330" priority="245">
      <formula>AND(AW26&lt;&gt;"",#REF!="",OR(COLUMN(AW26)=COLUMN(#REF!),COLUMN(AW26)=COLUMN(#REF!)))</formula>
    </cfRule>
  </conditionalFormatting>
  <conditionalFormatting sqref="BW27 AX27:BE27">
    <cfRule type="expression" dxfId="329" priority="244">
      <formula>AND(AX27&lt;&gt;"",#REF!="",OR(COLUMN(AX27)=COLUMN(#REF!),COLUMN(AX27)=COLUMN(#REF!)))</formula>
    </cfRule>
  </conditionalFormatting>
  <conditionalFormatting sqref="AW27">
    <cfRule type="expression" dxfId="328" priority="243">
      <formula>AND(AW27&lt;&gt;"",#REF!="",OR(COLUMN(AW27)=COLUMN(#REF!),COLUMN(AW27)=COLUMN(#REF!)))</formula>
    </cfRule>
  </conditionalFormatting>
  <conditionalFormatting sqref="BW28 AX28:BE28">
    <cfRule type="expression" dxfId="327" priority="242">
      <formula>AND(AX28&lt;&gt;"",#REF!="",OR(COLUMN(AX28)=COLUMN(#REF!),COLUMN(AX28)=COLUMN(#REF!)))</formula>
    </cfRule>
  </conditionalFormatting>
  <conditionalFormatting sqref="AW28">
    <cfRule type="expression" dxfId="326" priority="241">
      <formula>AND(AW28&lt;&gt;"",#REF!="",OR(COLUMN(AW28)=COLUMN(#REF!),COLUMN(AW28)=COLUMN(#REF!)))</formula>
    </cfRule>
  </conditionalFormatting>
  <conditionalFormatting sqref="BW29 AX29:BE29">
    <cfRule type="expression" dxfId="325" priority="240">
      <formula>AND(AX29&lt;&gt;"",#REF!="",OR(COLUMN(AX29)=COLUMN(#REF!),COLUMN(AX29)=COLUMN(#REF!)))</formula>
    </cfRule>
  </conditionalFormatting>
  <conditionalFormatting sqref="AW29">
    <cfRule type="expression" dxfId="324" priority="239">
      <formula>AND(AW29&lt;&gt;"",#REF!="",OR(COLUMN(AW29)=COLUMN(#REF!),COLUMN(AW29)=COLUMN(#REF!)))</formula>
    </cfRule>
  </conditionalFormatting>
  <conditionalFormatting sqref="BW30 AX30:BE30">
    <cfRule type="expression" dxfId="323" priority="238">
      <formula>AND(AX30&lt;&gt;"",#REF!="",OR(COLUMN(AX30)=COLUMN(#REF!),COLUMN(AX30)=COLUMN(#REF!)))</formula>
    </cfRule>
  </conditionalFormatting>
  <conditionalFormatting sqref="AW30">
    <cfRule type="expression" dxfId="322" priority="237">
      <formula>AND(AW30&lt;&gt;"",#REF!="",OR(COLUMN(AW30)=COLUMN(#REF!),COLUMN(AW30)=COLUMN(#REF!)))</formula>
    </cfRule>
  </conditionalFormatting>
  <conditionalFormatting sqref="BW31 AX31:BE31">
    <cfRule type="expression" dxfId="321" priority="236">
      <formula>AND(AX31&lt;&gt;"",#REF!="",OR(COLUMN(AX31)=COLUMN(#REF!),COLUMN(AX31)=COLUMN(#REF!)))</formula>
    </cfRule>
  </conditionalFormatting>
  <conditionalFormatting sqref="AW31">
    <cfRule type="expression" dxfId="320" priority="235">
      <formula>AND(AW31&lt;&gt;"",#REF!="",OR(COLUMN(AW31)=COLUMN(#REF!),COLUMN(AW31)=COLUMN(#REF!)))</formula>
    </cfRule>
  </conditionalFormatting>
  <conditionalFormatting sqref="BW32 AX32:BE32">
    <cfRule type="expression" dxfId="319" priority="234">
      <formula>AND(AX32&lt;&gt;"",#REF!="",OR(COLUMN(AX32)=COLUMN(#REF!),COLUMN(AX32)=COLUMN(#REF!)))</formula>
    </cfRule>
  </conditionalFormatting>
  <conditionalFormatting sqref="AW32">
    <cfRule type="expression" dxfId="318" priority="233">
      <formula>AND(AW32&lt;&gt;"",#REF!="",OR(COLUMN(AW32)=COLUMN(#REF!),COLUMN(AW32)=COLUMN(#REF!)))</formula>
    </cfRule>
  </conditionalFormatting>
  <conditionalFormatting sqref="BW33 AX33:BE33">
    <cfRule type="expression" dxfId="317" priority="232">
      <formula>AND(AX33&lt;&gt;"",#REF!="",OR(COLUMN(AX33)=COLUMN(#REF!),COLUMN(AX33)=COLUMN(#REF!)))</formula>
    </cfRule>
  </conditionalFormatting>
  <conditionalFormatting sqref="AW33">
    <cfRule type="expression" dxfId="316" priority="231">
      <formula>AND(AW33&lt;&gt;"",#REF!="",OR(COLUMN(AW33)=COLUMN(#REF!),COLUMN(AW33)=COLUMN(#REF!)))</formula>
    </cfRule>
  </conditionalFormatting>
  <conditionalFormatting sqref="BW34 AX34:BE34">
    <cfRule type="expression" dxfId="315" priority="230">
      <formula>AND(AX34&lt;&gt;"",#REF!="",OR(COLUMN(AX34)=COLUMN(#REF!),COLUMN(AX34)=COLUMN(#REF!)))</formula>
    </cfRule>
  </conditionalFormatting>
  <conditionalFormatting sqref="AW34">
    <cfRule type="expression" dxfId="314" priority="229">
      <formula>AND(AW34&lt;&gt;"",#REF!="",OR(COLUMN(AW34)=COLUMN(#REF!),COLUMN(AW34)=COLUMN(#REF!)))</formula>
    </cfRule>
  </conditionalFormatting>
  <conditionalFormatting sqref="BW35 AX35:BE35">
    <cfRule type="expression" dxfId="313" priority="228">
      <formula>AND(AX35&lt;&gt;"",#REF!="",OR(COLUMN(AX35)=COLUMN(#REF!),COLUMN(AX35)=COLUMN(#REF!)))</formula>
    </cfRule>
  </conditionalFormatting>
  <conditionalFormatting sqref="AW35">
    <cfRule type="expression" dxfId="312" priority="227">
      <formula>AND(AW35&lt;&gt;"",#REF!="",OR(COLUMN(AW35)=COLUMN(#REF!),COLUMN(AW35)=COLUMN(#REF!)))</formula>
    </cfRule>
  </conditionalFormatting>
  <conditionalFormatting sqref="BW36 AX36:BE36">
    <cfRule type="expression" dxfId="311" priority="226">
      <formula>AND(AX36&lt;&gt;"",#REF!="",OR(COLUMN(AX36)=COLUMN(#REF!),COLUMN(AX36)=COLUMN(#REF!)))</formula>
    </cfRule>
  </conditionalFormatting>
  <conditionalFormatting sqref="AW36">
    <cfRule type="expression" dxfId="310" priority="225">
      <formula>AND(AW36&lt;&gt;"",#REF!="",OR(COLUMN(AW36)=COLUMN(#REF!),COLUMN(AW36)=COLUMN(#REF!)))</formula>
    </cfRule>
  </conditionalFormatting>
  <conditionalFormatting sqref="BW37 AX37:BE37">
    <cfRule type="expression" dxfId="309" priority="224">
      <formula>AND(AX37&lt;&gt;"",#REF!="",OR(COLUMN(AX37)=COLUMN(#REF!),COLUMN(AX37)=COLUMN(#REF!)))</formula>
    </cfRule>
  </conditionalFormatting>
  <conditionalFormatting sqref="AW37">
    <cfRule type="expression" dxfId="308" priority="223">
      <formula>AND(AW37&lt;&gt;"",#REF!="",OR(COLUMN(AW37)=COLUMN(#REF!),COLUMN(AW37)=COLUMN(#REF!)))</formula>
    </cfRule>
  </conditionalFormatting>
  <conditionalFormatting sqref="BW38 AX38:BE38">
    <cfRule type="expression" dxfId="307" priority="222">
      <formula>AND(AX38&lt;&gt;"",#REF!="",OR(COLUMN(AX38)=COLUMN(#REF!),COLUMN(AX38)=COLUMN(#REF!)))</formula>
    </cfRule>
  </conditionalFormatting>
  <conditionalFormatting sqref="AW38">
    <cfRule type="expression" dxfId="306" priority="221">
      <formula>AND(AW38&lt;&gt;"",#REF!="",OR(COLUMN(AW38)=COLUMN(#REF!),COLUMN(AW38)=COLUMN(#REF!)))</formula>
    </cfRule>
  </conditionalFormatting>
  <conditionalFormatting sqref="BW39 AX39:BE39">
    <cfRule type="expression" dxfId="305" priority="220">
      <formula>AND(AX39&lt;&gt;"",#REF!="",OR(COLUMN(AX39)=COLUMN(#REF!),COLUMN(AX39)=COLUMN(#REF!)))</formula>
    </cfRule>
  </conditionalFormatting>
  <conditionalFormatting sqref="AW39">
    <cfRule type="expression" dxfId="304" priority="219">
      <formula>AND(AW39&lt;&gt;"",#REF!="",OR(COLUMN(AW39)=COLUMN(#REF!),COLUMN(AW39)=COLUMN(#REF!)))</formula>
    </cfRule>
  </conditionalFormatting>
  <conditionalFormatting sqref="BW40 AX40:BE40">
    <cfRule type="expression" dxfId="303" priority="218">
      <formula>AND(AX40&lt;&gt;"",#REF!="",OR(COLUMN(AX40)=COLUMN(#REF!),COLUMN(AX40)=COLUMN(#REF!)))</formula>
    </cfRule>
  </conditionalFormatting>
  <conditionalFormatting sqref="AW40">
    <cfRule type="expression" dxfId="302" priority="217">
      <formula>AND(AW40&lt;&gt;"",#REF!="",OR(COLUMN(AW40)=COLUMN(#REF!),COLUMN(AW40)=COLUMN(#REF!)))</formula>
    </cfRule>
  </conditionalFormatting>
  <conditionalFormatting sqref="BW41 AX41:BE41">
    <cfRule type="expression" dxfId="301" priority="216">
      <formula>AND(AX41&lt;&gt;"",#REF!="",OR(COLUMN(AX41)=COLUMN(#REF!),COLUMN(AX41)=COLUMN(#REF!)))</formula>
    </cfRule>
  </conditionalFormatting>
  <conditionalFormatting sqref="AW41">
    <cfRule type="expression" dxfId="300" priority="215">
      <formula>AND(AW41&lt;&gt;"",#REF!="",OR(COLUMN(AW41)=COLUMN(#REF!),COLUMN(AW41)=COLUMN(#REF!)))</formula>
    </cfRule>
  </conditionalFormatting>
  <conditionalFormatting sqref="BW42 AX42:BE42">
    <cfRule type="expression" dxfId="299" priority="214">
      <formula>AND(AX42&lt;&gt;"",#REF!="",OR(COLUMN(AX42)=COLUMN(#REF!),COLUMN(AX42)=COLUMN(#REF!)))</formula>
    </cfRule>
  </conditionalFormatting>
  <conditionalFormatting sqref="AW42">
    <cfRule type="expression" dxfId="298" priority="213">
      <formula>AND(AW42&lt;&gt;"",#REF!="",OR(COLUMN(AW42)=COLUMN(#REF!),COLUMN(AW42)=COLUMN(#REF!)))</formula>
    </cfRule>
  </conditionalFormatting>
  <conditionalFormatting sqref="BW43 AX43:BE43">
    <cfRule type="expression" dxfId="297" priority="212">
      <formula>AND(AX43&lt;&gt;"",#REF!="",OR(COLUMN(AX43)=COLUMN(#REF!),COLUMN(AX43)=COLUMN(#REF!)))</formula>
    </cfRule>
  </conditionalFormatting>
  <conditionalFormatting sqref="AW43">
    <cfRule type="expression" dxfId="296" priority="211">
      <formula>AND(AW43&lt;&gt;"",#REF!="",OR(COLUMN(AW43)=COLUMN(#REF!),COLUMN(AW43)=COLUMN(#REF!)))</formula>
    </cfRule>
  </conditionalFormatting>
  <conditionalFormatting sqref="BW44 AX44:BE44">
    <cfRule type="expression" dxfId="295" priority="210">
      <formula>AND(AX44&lt;&gt;"",#REF!="",OR(COLUMN(AX44)=COLUMN(#REF!),COLUMN(AX44)=COLUMN(#REF!)))</formula>
    </cfRule>
  </conditionalFormatting>
  <conditionalFormatting sqref="AW44">
    <cfRule type="expression" dxfId="294" priority="209">
      <formula>AND(AW44&lt;&gt;"",#REF!="",OR(COLUMN(AW44)=COLUMN(#REF!),COLUMN(AW44)=COLUMN(#REF!)))</formula>
    </cfRule>
  </conditionalFormatting>
  <conditionalFormatting sqref="BW45 AX45:BE45">
    <cfRule type="expression" dxfId="293" priority="208">
      <formula>AND(AX45&lt;&gt;"",#REF!="",OR(COLUMN(AX45)=COLUMN(#REF!),COLUMN(AX45)=COLUMN(#REF!)))</formula>
    </cfRule>
  </conditionalFormatting>
  <conditionalFormatting sqref="AW45">
    <cfRule type="expression" dxfId="292" priority="207">
      <formula>AND(AW45&lt;&gt;"",#REF!="",OR(COLUMN(AW45)=COLUMN(#REF!),COLUMN(AW45)=COLUMN(#REF!)))</formula>
    </cfRule>
  </conditionalFormatting>
  <conditionalFormatting sqref="BW46 AX46:BE46">
    <cfRule type="expression" dxfId="291" priority="206">
      <formula>AND(AX46&lt;&gt;"",#REF!="",OR(COLUMN(AX46)=COLUMN(#REF!),COLUMN(AX46)=COLUMN(#REF!)))</formula>
    </cfRule>
  </conditionalFormatting>
  <conditionalFormatting sqref="AW46">
    <cfRule type="expression" dxfId="290" priority="205">
      <formula>AND(AW46&lt;&gt;"",#REF!="",OR(COLUMN(AW46)=COLUMN(#REF!),COLUMN(AW46)=COLUMN(#REF!)))</formula>
    </cfRule>
  </conditionalFormatting>
  <conditionalFormatting sqref="BW47 AX47:BE47">
    <cfRule type="expression" dxfId="289" priority="204">
      <formula>AND(AX47&lt;&gt;"",#REF!="",OR(COLUMN(AX47)=COLUMN(#REF!),COLUMN(AX47)=COLUMN(#REF!)))</formula>
    </cfRule>
  </conditionalFormatting>
  <conditionalFormatting sqref="AW47">
    <cfRule type="expression" dxfId="288" priority="203">
      <formula>AND(AW47&lt;&gt;"",#REF!="",OR(COLUMN(AW47)=COLUMN(#REF!),COLUMN(AW47)=COLUMN(#REF!)))</formula>
    </cfRule>
  </conditionalFormatting>
  <conditionalFormatting sqref="BW48 AX48:BE48">
    <cfRule type="expression" dxfId="287" priority="202">
      <formula>AND(AX48&lt;&gt;"",#REF!="",OR(COLUMN(AX48)=COLUMN(#REF!),COLUMN(AX48)=COLUMN(#REF!)))</formula>
    </cfRule>
  </conditionalFormatting>
  <conditionalFormatting sqref="AW48">
    <cfRule type="expression" dxfId="286" priority="201">
      <formula>AND(AW48&lt;&gt;"",#REF!="",OR(COLUMN(AW48)=COLUMN(#REF!),COLUMN(AW48)=COLUMN(#REF!)))</formula>
    </cfRule>
  </conditionalFormatting>
  <conditionalFormatting sqref="BW49 AX49:BE49">
    <cfRule type="expression" dxfId="285" priority="200">
      <formula>AND(AX49&lt;&gt;"",#REF!="",OR(COLUMN(AX49)=COLUMN(#REF!),COLUMN(AX49)=COLUMN(#REF!)))</formula>
    </cfRule>
  </conditionalFormatting>
  <conditionalFormatting sqref="AW49">
    <cfRule type="expression" dxfId="284" priority="199">
      <formula>AND(AW49&lt;&gt;"",#REF!="",OR(COLUMN(AW49)=COLUMN(#REF!),COLUMN(AW49)=COLUMN(#REF!)))</formula>
    </cfRule>
  </conditionalFormatting>
  <conditionalFormatting sqref="BW50 AX50:BE50">
    <cfRule type="expression" dxfId="283" priority="198">
      <formula>AND(AX50&lt;&gt;"",#REF!="",OR(COLUMN(AX50)=COLUMN(#REF!),COLUMN(AX50)=COLUMN(#REF!)))</formula>
    </cfRule>
  </conditionalFormatting>
  <conditionalFormatting sqref="AW50">
    <cfRule type="expression" dxfId="282" priority="197">
      <formula>AND(AW50&lt;&gt;"",#REF!="",OR(COLUMN(AW50)=COLUMN(#REF!),COLUMN(AW50)=COLUMN(#REF!)))</formula>
    </cfRule>
  </conditionalFormatting>
  <conditionalFormatting sqref="BW51 AX51:BE51">
    <cfRule type="expression" dxfId="281" priority="196">
      <formula>AND(AX51&lt;&gt;"",#REF!="",OR(COLUMN(AX51)=COLUMN(#REF!),COLUMN(AX51)=COLUMN(#REF!)))</formula>
    </cfRule>
  </conditionalFormatting>
  <conditionalFormatting sqref="AW51">
    <cfRule type="expression" dxfId="280" priority="195">
      <formula>AND(AW51&lt;&gt;"",#REF!="",OR(COLUMN(AW51)=COLUMN(#REF!),COLUMN(AW51)=COLUMN(#REF!)))</formula>
    </cfRule>
  </conditionalFormatting>
  <conditionalFormatting sqref="BW52 AX52:BE52">
    <cfRule type="expression" dxfId="279" priority="194">
      <formula>AND(AX52&lt;&gt;"",#REF!="",OR(COLUMN(AX52)=COLUMN(#REF!),COLUMN(AX52)=COLUMN(#REF!)))</formula>
    </cfRule>
  </conditionalFormatting>
  <conditionalFormatting sqref="AW52">
    <cfRule type="expression" dxfId="278" priority="193">
      <formula>AND(AW52&lt;&gt;"",#REF!="",OR(COLUMN(AW52)=COLUMN(#REF!),COLUMN(AW52)=COLUMN(#REF!)))</formula>
    </cfRule>
  </conditionalFormatting>
  <conditionalFormatting sqref="BW53 AX53:BE53">
    <cfRule type="expression" dxfId="277" priority="192">
      <formula>AND(AX53&lt;&gt;"",#REF!="",OR(COLUMN(AX53)=COLUMN(#REF!),COLUMN(AX53)=COLUMN(#REF!)))</formula>
    </cfRule>
  </conditionalFormatting>
  <conditionalFormatting sqref="AW53">
    <cfRule type="expression" dxfId="276" priority="191">
      <formula>AND(AW53&lt;&gt;"",#REF!="",OR(COLUMN(AW53)=COLUMN(#REF!),COLUMN(AW53)=COLUMN(#REF!)))</formula>
    </cfRule>
  </conditionalFormatting>
  <conditionalFormatting sqref="BW54 AX54:BE54">
    <cfRule type="expression" dxfId="275" priority="190">
      <formula>AND(AX54&lt;&gt;"",#REF!="",OR(COLUMN(AX54)=COLUMN(#REF!),COLUMN(AX54)=COLUMN(#REF!)))</formula>
    </cfRule>
  </conditionalFormatting>
  <conditionalFormatting sqref="AW54">
    <cfRule type="expression" dxfId="274" priority="189">
      <formula>AND(AW54&lt;&gt;"",#REF!="",OR(COLUMN(AW54)=COLUMN(#REF!),COLUMN(AW54)=COLUMN(#REF!)))</formula>
    </cfRule>
  </conditionalFormatting>
  <conditionalFormatting sqref="BW55 AX55:BE55">
    <cfRule type="expression" dxfId="273" priority="188">
      <formula>AND(AX55&lt;&gt;"",#REF!="",OR(COLUMN(AX55)=COLUMN(#REF!),COLUMN(AX55)=COLUMN(#REF!)))</formula>
    </cfRule>
  </conditionalFormatting>
  <conditionalFormatting sqref="AW55">
    <cfRule type="expression" dxfId="272" priority="187">
      <formula>AND(AW55&lt;&gt;"",#REF!="",OR(COLUMN(AW55)=COLUMN(#REF!),COLUMN(AW55)=COLUMN(#REF!)))</formula>
    </cfRule>
  </conditionalFormatting>
  <conditionalFormatting sqref="BW56 AX56:BE56">
    <cfRule type="expression" dxfId="271" priority="186">
      <formula>AND(AX56&lt;&gt;"",#REF!="",OR(COLUMN(AX56)=COLUMN(#REF!),COLUMN(AX56)=COLUMN(#REF!)))</formula>
    </cfRule>
  </conditionalFormatting>
  <conditionalFormatting sqref="AW56">
    <cfRule type="expression" dxfId="270" priority="185">
      <formula>AND(AW56&lt;&gt;"",#REF!="",OR(COLUMN(AW56)=COLUMN(#REF!),COLUMN(AW56)=COLUMN(#REF!)))</formula>
    </cfRule>
  </conditionalFormatting>
  <conditionalFormatting sqref="BW57 AX57:BE57">
    <cfRule type="expression" dxfId="269" priority="184">
      <formula>AND(AX57&lt;&gt;"",#REF!="",OR(COLUMN(AX57)=COLUMN(#REF!),COLUMN(AX57)=COLUMN(#REF!)))</formula>
    </cfRule>
  </conditionalFormatting>
  <conditionalFormatting sqref="AW57">
    <cfRule type="expression" dxfId="268" priority="183">
      <formula>AND(AW57&lt;&gt;"",#REF!="",OR(COLUMN(AW57)=COLUMN(#REF!),COLUMN(AW57)=COLUMN(#REF!)))</formula>
    </cfRule>
  </conditionalFormatting>
  <conditionalFormatting sqref="BW58 AX58:BE58">
    <cfRule type="expression" dxfId="267" priority="182">
      <formula>AND(AX58&lt;&gt;"",#REF!="",OR(COLUMN(AX58)=COLUMN(#REF!),COLUMN(AX58)=COLUMN(#REF!)))</formula>
    </cfRule>
  </conditionalFormatting>
  <conditionalFormatting sqref="AW58">
    <cfRule type="expression" dxfId="266" priority="181">
      <formula>AND(AW58&lt;&gt;"",#REF!="",OR(COLUMN(AW58)=COLUMN(#REF!),COLUMN(AW58)=COLUMN(#REF!)))</formula>
    </cfRule>
  </conditionalFormatting>
  <conditionalFormatting sqref="BW59 AX59:BE59">
    <cfRule type="expression" dxfId="265" priority="180">
      <formula>AND(AX59&lt;&gt;"",#REF!="",OR(COLUMN(AX59)=COLUMN(#REF!),COLUMN(AX59)=COLUMN(#REF!)))</formula>
    </cfRule>
  </conditionalFormatting>
  <conditionalFormatting sqref="AW59">
    <cfRule type="expression" dxfId="264" priority="179">
      <formula>AND(AW59&lt;&gt;"",#REF!="",OR(COLUMN(AW59)=COLUMN(#REF!),COLUMN(AW59)=COLUMN(#REF!)))</formula>
    </cfRule>
  </conditionalFormatting>
  <conditionalFormatting sqref="BW60 AX60:BE60">
    <cfRule type="expression" dxfId="263" priority="178">
      <formula>AND(AX60&lt;&gt;"",#REF!="",OR(COLUMN(AX60)=COLUMN(#REF!),COLUMN(AX60)=COLUMN(#REF!)))</formula>
    </cfRule>
  </conditionalFormatting>
  <conditionalFormatting sqref="AW60">
    <cfRule type="expression" dxfId="262" priority="177">
      <formula>AND(AW60&lt;&gt;"",#REF!="",OR(COLUMN(AW60)=COLUMN(#REF!),COLUMN(AW60)=COLUMN(#REF!)))</formula>
    </cfRule>
  </conditionalFormatting>
  <conditionalFormatting sqref="BW61 AX61:BE61">
    <cfRule type="expression" dxfId="261" priority="176">
      <formula>AND(AX61&lt;&gt;"",#REF!="",OR(COLUMN(AX61)=COLUMN(#REF!),COLUMN(AX61)=COLUMN(#REF!)))</formula>
    </cfRule>
  </conditionalFormatting>
  <conditionalFormatting sqref="AW61">
    <cfRule type="expression" dxfId="260" priority="175">
      <formula>AND(AW61&lt;&gt;"",#REF!="",OR(COLUMN(AW61)=COLUMN(#REF!),COLUMN(AW61)=COLUMN(#REF!)))</formula>
    </cfRule>
  </conditionalFormatting>
  <conditionalFormatting sqref="BW62 AX62:BE62">
    <cfRule type="expression" dxfId="259" priority="174">
      <formula>AND(AX62&lt;&gt;"",#REF!="",OR(COLUMN(AX62)=COLUMN(#REF!),COLUMN(AX62)=COLUMN(#REF!)))</formula>
    </cfRule>
  </conditionalFormatting>
  <conditionalFormatting sqref="AW62">
    <cfRule type="expression" dxfId="258" priority="173">
      <formula>AND(AW62&lt;&gt;"",#REF!="",OR(COLUMN(AW62)=COLUMN(#REF!),COLUMN(AW62)=COLUMN(#REF!)))</formula>
    </cfRule>
  </conditionalFormatting>
  <conditionalFormatting sqref="BW63 AX63:BE63">
    <cfRule type="expression" dxfId="257" priority="172">
      <formula>AND(AX63&lt;&gt;"",#REF!="",OR(COLUMN(AX63)=COLUMN(#REF!),COLUMN(AX63)=COLUMN(#REF!)))</formula>
    </cfRule>
  </conditionalFormatting>
  <conditionalFormatting sqref="AW63">
    <cfRule type="expression" dxfId="256" priority="171">
      <formula>AND(AW63&lt;&gt;"",#REF!="",OR(COLUMN(AW63)=COLUMN(#REF!),COLUMN(AW63)=COLUMN(#REF!)))</formula>
    </cfRule>
  </conditionalFormatting>
  <conditionalFormatting sqref="BW64 AX64:BE64">
    <cfRule type="expression" dxfId="255" priority="170">
      <formula>AND(AX64&lt;&gt;"",#REF!="",OR(COLUMN(AX64)=COLUMN(#REF!),COLUMN(AX64)=COLUMN(#REF!)))</formula>
    </cfRule>
  </conditionalFormatting>
  <conditionalFormatting sqref="AW64">
    <cfRule type="expression" dxfId="254" priority="169">
      <formula>AND(AW64&lt;&gt;"",#REF!="",OR(COLUMN(AW64)=COLUMN(#REF!),COLUMN(AW64)=COLUMN(#REF!)))</formula>
    </cfRule>
  </conditionalFormatting>
  <conditionalFormatting sqref="BW65 AX65:BE65">
    <cfRule type="expression" dxfId="253" priority="168">
      <formula>AND(AX65&lt;&gt;"",#REF!="",OR(COLUMN(AX65)=COLUMN(#REF!),COLUMN(AX65)=COLUMN(#REF!)))</formula>
    </cfRule>
  </conditionalFormatting>
  <conditionalFormatting sqref="AW65">
    <cfRule type="expression" dxfId="252" priority="167">
      <formula>AND(AW65&lt;&gt;"",#REF!="",OR(COLUMN(AW65)=COLUMN(#REF!),COLUMN(AW65)=COLUMN(#REF!)))</formula>
    </cfRule>
  </conditionalFormatting>
  <conditionalFormatting sqref="BW66 AX66:BE66">
    <cfRule type="expression" dxfId="251" priority="166">
      <formula>AND(AX66&lt;&gt;"",#REF!="",OR(COLUMN(AX66)=COLUMN(#REF!),COLUMN(AX66)=COLUMN(#REF!)))</formula>
    </cfRule>
  </conditionalFormatting>
  <conditionalFormatting sqref="AW66">
    <cfRule type="expression" dxfId="250" priority="165">
      <formula>AND(AW66&lt;&gt;"",#REF!="",OR(COLUMN(AW66)=COLUMN(#REF!),COLUMN(AW66)=COLUMN(#REF!)))</formula>
    </cfRule>
  </conditionalFormatting>
  <conditionalFormatting sqref="BW67 AX67:BE67">
    <cfRule type="expression" dxfId="249" priority="164">
      <formula>AND(AX67&lt;&gt;"",#REF!="",OR(COLUMN(AX67)=COLUMN(#REF!),COLUMN(AX67)=COLUMN(#REF!)))</formula>
    </cfRule>
  </conditionalFormatting>
  <conditionalFormatting sqref="AW67">
    <cfRule type="expression" dxfId="248" priority="163">
      <formula>AND(AW67&lt;&gt;"",#REF!="",OR(COLUMN(AW67)=COLUMN(#REF!),COLUMN(AW67)=COLUMN(#REF!)))</formula>
    </cfRule>
  </conditionalFormatting>
  <conditionalFormatting sqref="BW68 AX68:BE68">
    <cfRule type="expression" dxfId="247" priority="162">
      <formula>AND(AX68&lt;&gt;"",#REF!="",OR(COLUMN(AX68)=COLUMN(#REF!),COLUMN(AX68)=COLUMN(#REF!)))</formula>
    </cfRule>
  </conditionalFormatting>
  <conditionalFormatting sqref="AW68">
    <cfRule type="expression" dxfId="246" priority="161">
      <formula>AND(AW68&lt;&gt;"",#REF!="",OR(COLUMN(AW68)=COLUMN(#REF!),COLUMN(AW68)=COLUMN(#REF!)))</formula>
    </cfRule>
  </conditionalFormatting>
  <conditionalFormatting sqref="BW69 AX69:BE69">
    <cfRule type="expression" dxfId="245" priority="160">
      <formula>AND(AX69&lt;&gt;"",#REF!="",OR(COLUMN(AX69)=COLUMN(#REF!),COLUMN(AX69)=COLUMN(#REF!)))</formula>
    </cfRule>
  </conditionalFormatting>
  <conditionalFormatting sqref="AW69">
    <cfRule type="expression" dxfId="244" priority="159">
      <formula>AND(AW69&lt;&gt;"",#REF!="",OR(COLUMN(AW69)=COLUMN(#REF!),COLUMN(AW69)=COLUMN(#REF!)))</formula>
    </cfRule>
  </conditionalFormatting>
  <conditionalFormatting sqref="BW70 AX70:BE70">
    <cfRule type="expression" dxfId="243" priority="158">
      <formula>AND(AX70&lt;&gt;"",#REF!="",OR(COLUMN(AX70)=COLUMN(#REF!),COLUMN(AX70)=COLUMN(#REF!)))</formula>
    </cfRule>
  </conditionalFormatting>
  <conditionalFormatting sqref="AW70">
    <cfRule type="expression" dxfId="242" priority="157">
      <formula>AND(AW70&lt;&gt;"",#REF!="",OR(COLUMN(AW70)=COLUMN(#REF!),COLUMN(AW70)=COLUMN(#REF!)))</formula>
    </cfRule>
  </conditionalFormatting>
  <conditionalFormatting sqref="BW71 AX71:BE71">
    <cfRule type="expression" dxfId="241" priority="156">
      <formula>AND(AX71&lt;&gt;"",#REF!="",OR(COLUMN(AX71)=COLUMN(#REF!),COLUMN(AX71)=COLUMN(#REF!)))</formula>
    </cfRule>
  </conditionalFormatting>
  <conditionalFormatting sqref="AW71">
    <cfRule type="expression" dxfId="240" priority="155">
      <formula>AND(AW71&lt;&gt;"",#REF!="",OR(COLUMN(AW71)=COLUMN(#REF!),COLUMN(AW71)=COLUMN(#REF!)))</formula>
    </cfRule>
  </conditionalFormatting>
  <conditionalFormatting sqref="BW72 AX72:BE72">
    <cfRule type="expression" dxfId="239" priority="154">
      <formula>AND(AX72&lt;&gt;"",#REF!="",OR(COLUMN(AX72)=COLUMN(#REF!),COLUMN(AX72)=COLUMN(#REF!)))</formula>
    </cfRule>
  </conditionalFormatting>
  <conditionalFormatting sqref="AW72">
    <cfRule type="expression" dxfId="238" priority="153">
      <formula>AND(AW72&lt;&gt;"",#REF!="",OR(COLUMN(AW72)=COLUMN(#REF!),COLUMN(AW72)=COLUMN(#REF!)))</formula>
    </cfRule>
  </conditionalFormatting>
  <conditionalFormatting sqref="BW73 AX73:BE73">
    <cfRule type="expression" dxfId="237" priority="152">
      <formula>AND(AX73&lt;&gt;"",#REF!="",OR(COLUMN(AX73)=COLUMN(#REF!),COLUMN(AX73)=COLUMN(#REF!)))</formula>
    </cfRule>
  </conditionalFormatting>
  <conditionalFormatting sqref="AW73">
    <cfRule type="expression" dxfId="236" priority="151">
      <formula>AND(AW73&lt;&gt;"",#REF!="",OR(COLUMN(AW73)=COLUMN(#REF!),COLUMN(AW73)=COLUMN(#REF!)))</formula>
    </cfRule>
  </conditionalFormatting>
  <conditionalFormatting sqref="BW74 AX74:BE74">
    <cfRule type="expression" dxfId="235" priority="150">
      <formula>AND(AX74&lt;&gt;"",#REF!="",OR(COLUMN(AX74)=COLUMN(#REF!),COLUMN(AX74)=COLUMN(#REF!)))</formula>
    </cfRule>
  </conditionalFormatting>
  <conditionalFormatting sqref="AW74">
    <cfRule type="expression" dxfId="234" priority="149">
      <formula>AND(AW74&lt;&gt;"",#REF!="",OR(COLUMN(AW74)=COLUMN(#REF!),COLUMN(AW74)=COLUMN(#REF!)))</formula>
    </cfRule>
  </conditionalFormatting>
  <conditionalFormatting sqref="BW75 AX75:BE75">
    <cfRule type="expression" dxfId="233" priority="148">
      <formula>AND(AX75&lt;&gt;"",#REF!="",OR(COLUMN(AX75)=COLUMN(#REF!),COLUMN(AX75)=COLUMN(#REF!)))</formula>
    </cfRule>
  </conditionalFormatting>
  <conditionalFormatting sqref="AW75">
    <cfRule type="expression" dxfId="232" priority="147">
      <formula>AND(AW75&lt;&gt;"",#REF!="",OR(COLUMN(AW75)=COLUMN(#REF!),COLUMN(AW75)=COLUMN(#REF!)))</formula>
    </cfRule>
  </conditionalFormatting>
  <conditionalFormatting sqref="BW76 AX76:BE76">
    <cfRule type="expression" dxfId="231" priority="146">
      <formula>AND(AX76&lt;&gt;"",#REF!="",OR(COLUMN(AX76)=COLUMN(#REF!),COLUMN(AX76)=COLUMN(#REF!)))</formula>
    </cfRule>
  </conditionalFormatting>
  <conditionalFormatting sqref="AW76">
    <cfRule type="expression" dxfId="230" priority="145">
      <formula>AND(AW76&lt;&gt;"",#REF!="",OR(COLUMN(AW76)=COLUMN(#REF!),COLUMN(AW76)=COLUMN(#REF!)))</formula>
    </cfRule>
  </conditionalFormatting>
  <conditionalFormatting sqref="BW77 AX77:BE77">
    <cfRule type="expression" dxfId="229" priority="144">
      <formula>AND(AX77&lt;&gt;"",#REF!="",OR(COLUMN(AX77)=COLUMN(#REF!),COLUMN(AX77)=COLUMN(#REF!)))</formula>
    </cfRule>
  </conditionalFormatting>
  <conditionalFormatting sqref="AW77">
    <cfRule type="expression" dxfId="228" priority="143">
      <formula>AND(AW77&lt;&gt;"",#REF!="",OR(COLUMN(AW77)=COLUMN(#REF!),COLUMN(AW77)=COLUMN(#REF!)))</formula>
    </cfRule>
  </conditionalFormatting>
  <conditionalFormatting sqref="BW78 AX78:BE78">
    <cfRule type="expression" dxfId="227" priority="142">
      <formula>AND(AX78&lt;&gt;"",#REF!="",OR(COLUMN(AX78)=COLUMN(#REF!),COLUMN(AX78)=COLUMN(#REF!)))</formula>
    </cfRule>
  </conditionalFormatting>
  <conditionalFormatting sqref="AW78">
    <cfRule type="expression" dxfId="226" priority="141">
      <formula>AND(AW78&lt;&gt;"",#REF!="",OR(COLUMN(AW78)=COLUMN(#REF!),COLUMN(AW78)=COLUMN(#REF!)))</formula>
    </cfRule>
  </conditionalFormatting>
  <conditionalFormatting sqref="BW79 AX79:BE79">
    <cfRule type="expression" dxfId="225" priority="140">
      <formula>AND(AX79&lt;&gt;"",#REF!="",OR(COLUMN(AX79)=COLUMN(#REF!),COLUMN(AX79)=COLUMN(#REF!)))</formula>
    </cfRule>
  </conditionalFormatting>
  <conditionalFormatting sqref="AW79">
    <cfRule type="expression" dxfId="224" priority="139">
      <formula>AND(AW79&lt;&gt;"",#REF!="",OR(COLUMN(AW79)=COLUMN(#REF!),COLUMN(AW79)=COLUMN(#REF!)))</formula>
    </cfRule>
  </conditionalFormatting>
  <conditionalFormatting sqref="BW80 AX80:BE80">
    <cfRule type="expression" dxfId="223" priority="138">
      <formula>AND(AX80&lt;&gt;"",#REF!="",OR(COLUMN(AX80)=COLUMN(#REF!),COLUMN(AX80)=COLUMN(#REF!)))</formula>
    </cfRule>
  </conditionalFormatting>
  <conditionalFormatting sqref="AW80">
    <cfRule type="expression" dxfId="222" priority="137">
      <formula>AND(AW80&lt;&gt;"",#REF!="",OR(COLUMN(AW80)=COLUMN(#REF!),COLUMN(AW80)=COLUMN(#REF!)))</formula>
    </cfRule>
  </conditionalFormatting>
  <conditionalFormatting sqref="BW81 AX81:BE81">
    <cfRule type="expression" dxfId="221" priority="136">
      <formula>AND(AX81&lt;&gt;"",#REF!="",OR(COLUMN(AX81)=COLUMN(#REF!),COLUMN(AX81)=COLUMN(#REF!)))</formula>
    </cfRule>
  </conditionalFormatting>
  <conditionalFormatting sqref="AW81">
    <cfRule type="expression" dxfId="220" priority="135">
      <formula>AND(AW81&lt;&gt;"",#REF!="",OR(COLUMN(AW81)=COLUMN(#REF!),COLUMN(AW81)=COLUMN(#REF!)))</formula>
    </cfRule>
  </conditionalFormatting>
  <conditionalFormatting sqref="BW82 AX82:BE82">
    <cfRule type="expression" dxfId="219" priority="134">
      <formula>AND(AX82&lt;&gt;"",#REF!="",OR(COLUMN(AX82)=COLUMN(#REF!),COLUMN(AX82)=COLUMN(#REF!)))</formula>
    </cfRule>
  </conditionalFormatting>
  <conditionalFormatting sqref="AW82">
    <cfRule type="expression" dxfId="218" priority="133">
      <formula>AND(AW82&lt;&gt;"",#REF!="",OR(COLUMN(AW82)=COLUMN(#REF!),COLUMN(AW82)=COLUMN(#REF!)))</formula>
    </cfRule>
  </conditionalFormatting>
  <conditionalFormatting sqref="BW83 AX83:BE83">
    <cfRule type="expression" dxfId="217" priority="132">
      <formula>AND(AX83&lt;&gt;"",#REF!="",OR(COLUMN(AX83)=COLUMN(#REF!),COLUMN(AX83)=COLUMN(#REF!)))</formula>
    </cfRule>
  </conditionalFormatting>
  <conditionalFormatting sqref="AW83">
    <cfRule type="expression" dxfId="216" priority="131">
      <formula>AND(AW83&lt;&gt;"",#REF!="",OR(COLUMN(AW83)=COLUMN(#REF!),COLUMN(AW83)=COLUMN(#REF!)))</formula>
    </cfRule>
  </conditionalFormatting>
  <conditionalFormatting sqref="BW84 AX84:BE84">
    <cfRule type="expression" dxfId="215" priority="130">
      <formula>AND(AX84&lt;&gt;"",#REF!="",OR(COLUMN(AX84)=COLUMN(#REF!),COLUMN(AX84)=COLUMN(#REF!)))</formula>
    </cfRule>
  </conditionalFormatting>
  <conditionalFormatting sqref="AW84">
    <cfRule type="expression" dxfId="214" priority="129">
      <formula>AND(AW84&lt;&gt;"",#REF!="",OR(COLUMN(AW84)=COLUMN(#REF!),COLUMN(AW84)=COLUMN(#REF!)))</formula>
    </cfRule>
  </conditionalFormatting>
  <conditionalFormatting sqref="BW85 AX85:BE85">
    <cfRule type="expression" dxfId="213" priority="128">
      <formula>AND(AX85&lt;&gt;"",#REF!="",OR(COLUMN(AX85)=COLUMN(#REF!),COLUMN(AX85)=COLUMN(#REF!)))</formula>
    </cfRule>
  </conditionalFormatting>
  <conditionalFormatting sqref="AW85">
    <cfRule type="expression" dxfId="212" priority="127">
      <formula>AND(AW85&lt;&gt;"",#REF!="",OR(COLUMN(AW85)=COLUMN(#REF!),COLUMN(AW85)=COLUMN(#REF!)))</formula>
    </cfRule>
  </conditionalFormatting>
  <conditionalFormatting sqref="BW86 AX86:BE86">
    <cfRule type="expression" dxfId="211" priority="126">
      <formula>AND(AX86&lt;&gt;"",#REF!="",OR(COLUMN(AX86)=COLUMN(#REF!),COLUMN(AX86)=COLUMN(#REF!)))</formula>
    </cfRule>
  </conditionalFormatting>
  <conditionalFormatting sqref="AW86">
    <cfRule type="expression" dxfId="210" priority="125">
      <formula>AND(AW86&lt;&gt;"",#REF!="",OR(COLUMN(AW86)=COLUMN(#REF!),COLUMN(AW86)=COLUMN(#REF!)))</formula>
    </cfRule>
  </conditionalFormatting>
  <conditionalFormatting sqref="BW87 AX87:BE87">
    <cfRule type="expression" dxfId="209" priority="124">
      <formula>AND(AX87&lt;&gt;"",#REF!="",OR(COLUMN(AX87)=COLUMN(#REF!),COLUMN(AX87)=COLUMN(#REF!)))</formula>
    </cfRule>
  </conditionalFormatting>
  <conditionalFormatting sqref="AW87">
    <cfRule type="expression" dxfId="208" priority="123">
      <formula>AND(AW87&lt;&gt;"",#REF!="",OR(COLUMN(AW87)=COLUMN(#REF!),COLUMN(AW87)=COLUMN(#REF!)))</formula>
    </cfRule>
  </conditionalFormatting>
  <conditionalFormatting sqref="BW88 AX88:BE88">
    <cfRule type="expression" dxfId="207" priority="122">
      <formula>AND(AX88&lt;&gt;"",#REF!="",OR(COLUMN(AX88)=COLUMN(#REF!),COLUMN(AX88)=COLUMN(#REF!)))</formula>
    </cfRule>
  </conditionalFormatting>
  <conditionalFormatting sqref="AW88">
    <cfRule type="expression" dxfId="206" priority="121">
      <formula>AND(AW88&lt;&gt;"",#REF!="",OR(COLUMN(AW88)=COLUMN(#REF!),COLUMN(AW88)=COLUMN(#REF!)))</formula>
    </cfRule>
  </conditionalFormatting>
  <conditionalFormatting sqref="BW89 AX89:BE89">
    <cfRule type="expression" dxfId="205" priority="120">
      <formula>AND(AX89&lt;&gt;"",#REF!="",OR(COLUMN(AX89)=COLUMN(#REF!),COLUMN(AX89)=COLUMN(#REF!)))</formula>
    </cfRule>
  </conditionalFormatting>
  <conditionalFormatting sqref="AW89">
    <cfRule type="expression" dxfId="204" priority="119">
      <formula>AND(AW89&lt;&gt;"",#REF!="",OR(COLUMN(AW89)=COLUMN(#REF!),COLUMN(AW89)=COLUMN(#REF!)))</formula>
    </cfRule>
  </conditionalFormatting>
  <conditionalFormatting sqref="BW90 AX90:BE90">
    <cfRule type="expression" dxfId="203" priority="118">
      <formula>AND(AX90&lt;&gt;"",#REF!="",OR(COLUMN(AX90)=COLUMN(#REF!),COLUMN(AX90)=COLUMN(#REF!)))</formula>
    </cfRule>
  </conditionalFormatting>
  <conditionalFormatting sqref="AW90">
    <cfRule type="expression" dxfId="202" priority="117">
      <formula>AND(AW90&lt;&gt;"",#REF!="",OR(COLUMN(AW90)=COLUMN(#REF!),COLUMN(AW90)=COLUMN(#REF!)))</formula>
    </cfRule>
  </conditionalFormatting>
  <conditionalFormatting sqref="BW91 AX91:BE91">
    <cfRule type="expression" dxfId="201" priority="116">
      <formula>AND(AX91&lt;&gt;"",#REF!="",OR(COLUMN(AX91)=COLUMN(#REF!),COLUMN(AX91)=COLUMN(#REF!)))</formula>
    </cfRule>
  </conditionalFormatting>
  <conditionalFormatting sqref="AW91">
    <cfRule type="expression" dxfId="200" priority="115">
      <formula>AND(AW91&lt;&gt;"",#REF!="",OR(COLUMN(AW91)=COLUMN(#REF!),COLUMN(AW91)=COLUMN(#REF!)))</formula>
    </cfRule>
  </conditionalFormatting>
  <conditionalFormatting sqref="BW92 AX92:BE92">
    <cfRule type="expression" dxfId="199" priority="114">
      <formula>AND(AX92&lt;&gt;"",#REF!="",OR(COLUMN(AX92)=COLUMN(#REF!),COLUMN(AX92)=COLUMN(#REF!)))</formula>
    </cfRule>
  </conditionalFormatting>
  <conditionalFormatting sqref="AW92">
    <cfRule type="expression" dxfId="198" priority="113">
      <formula>AND(AW92&lt;&gt;"",#REF!="",OR(COLUMN(AW92)=COLUMN(#REF!),COLUMN(AW92)=COLUMN(#REF!)))</formula>
    </cfRule>
  </conditionalFormatting>
  <conditionalFormatting sqref="BW93 AX93:BE93">
    <cfRule type="expression" dxfId="197" priority="112">
      <formula>AND(AX93&lt;&gt;"",#REF!="",OR(COLUMN(AX93)=COLUMN(#REF!),COLUMN(AX93)=COLUMN(#REF!)))</formula>
    </cfRule>
  </conditionalFormatting>
  <conditionalFormatting sqref="AW93">
    <cfRule type="expression" dxfId="196" priority="111">
      <formula>AND(AW93&lt;&gt;"",#REF!="",OR(COLUMN(AW93)=COLUMN(#REF!),COLUMN(AW93)=COLUMN(#REF!)))</formula>
    </cfRule>
  </conditionalFormatting>
  <conditionalFormatting sqref="BW94 AX94:BE94">
    <cfRule type="expression" dxfId="195" priority="110">
      <formula>AND(AX94&lt;&gt;"",#REF!="",OR(COLUMN(AX94)=COLUMN(#REF!),COLUMN(AX94)=COLUMN(#REF!)))</formula>
    </cfRule>
  </conditionalFormatting>
  <conditionalFormatting sqref="AW94">
    <cfRule type="expression" dxfId="194" priority="109">
      <formula>AND(AW94&lt;&gt;"",#REF!="",OR(COLUMN(AW94)=COLUMN(#REF!),COLUMN(AW94)=COLUMN(#REF!)))</formula>
    </cfRule>
  </conditionalFormatting>
  <conditionalFormatting sqref="BW95 AX95:BE95">
    <cfRule type="expression" dxfId="193" priority="108">
      <formula>AND(AX95&lt;&gt;"",#REF!="",OR(COLUMN(AX95)=COLUMN(#REF!),COLUMN(AX95)=COLUMN(#REF!)))</formula>
    </cfRule>
  </conditionalFormatting>
  <conditionalFormatting sqref="AW95">
    <cfRule type="expression" dxfId="192" priority="107">
      <formula>AND(AW95&lt;&gt;"",#REF!="",OR(COLUMN(AW95)=COLUMN(#REF!),COLUMN(AW95)=COLUMN(#REF!)))</formula>
    </cfRule>
  </conditionalFormatting>
  <conditionalFormatting sqref="BW96 AX96:BE96">
    <cfRule type="expression" dxfId="191" priority="106">
      <formula>AND(AX96&lt;&gt;"",#REF!="",OR(COLUMN(AX96)=COLUMN(#REF!),COLUMN(AX96)=COLUMN(#REF!)))</formula>
    </cfRule>
  </conditionalFormatting>
  <conditionalFormatting sqref="AW96">
    <cfRule type="expression" dxfId="190" priority="105">
      <formula>AND(AW96&lt;&gt;"",#REF!="",OR(COLUMN(AW96)=COLUMN(#REF!),COLUMN(AW96)=COLUMN(#REF!)))</formula>
    </cfRule>
  </conditionalFormatting>
  <conditionalFormatting sqref="BW97 AX97:BE97">
    <cfRule type="expression" dxfId="189" priority="104">
      <formula>AND(AX97&lt;&gt;"",#REF!="",OR(COLUMN(AX97)=COLUMN(#REF!),COLUMN(AX97)=COLUMN(#REF!)))</formula>
    </cfRule>
  </conditionalFormatting>
  <conditionalFormatting sqref="AW97">
    <cfRule type="expression" dxfId="188" priority="103">
      <formula>AND(AW97&lt;&gt;"",#REF!="",OR(COLUMN(AW97)=COLUMN(#REF!),COLUMN(AW97)=COLUMN(#REF!)))</formula>
    </cfRule>
  </conditionalFormatting>
  <conditionalFormatting sqref="BW98 AX98:BE98">
    <cfRule type="expression" dxfId="187" priority="102">
      <formula>AND(AX98&lt;&gt;"",#REF!="",OR(COLUMN(AX98)=COLUMN(#REF!),COLUMN(AX98)=COLUMN(#REF!)))</formula>
    </cfRule>
  </conditionalFormatting>
  <conditionalFormatting sqref="AW98">
    <cfRule type="expression" dxfId="186" priority="101">
      <formula>AND(AW98&lt;&gt;"",#REF!="",OR(COLUMN(AW98)=COLUMN(#REF!),COLUMN(AW98)=COLUMN(#REF!)))</formula>
    </cfRule>
  </conditionalFormatting>
  <conditionalFormatting sqref="BW99 AX99:BE99">
    <cfRule type="expression" dxfId="185" priority="100">
      <formula>AND(AX99&lt;&gt;"",#REF!="",OR(COLUMN(AX99)=COLUMN(#REF!),COLUMN(AX99)=COLUMN(#REF!)))</formula>
    </cfRule>
  </conditionalFormatting>
  <conditionalFormatting sqref="AW99">
    <cfRule type="expression" dxfId="184" priority="99">
      <formula>AND(AW99&lt;&gt;"",#REF!="",OR(COLUMN(AW99)=COLUMN(#REF!),COLUMN(AW99)=COLUMN(#REF!)))</formula>
    </cfRule>
  </conditionalFormatting>
  <conditionalFormatting sqref="BW100 AX100:BE100">
    <cfRule type="expression" dxfId="183" priority="98">
      <formula>AND(AX100&lt;&gt;"",#REF!="",OR(COLUMN(AX100)=COLUMN(#REF!),COLUMN(AX100)=COLUMN(#REF!)))</formula>
    </cfRule>
  </conditionalFormatting>
  <conditionalFormatting sqref="AW100">
    <cfRule type="expression" dxfId="182" priority="97">
      <formula>AND(AW100&lt;&gt;"",#REF!="",OR(COLUMN(AW100)=COLUMN(#REF!),COLUMN(AW100)=COLUMN(#REF!)))</formula>
    </cfRule>
  </conditionalFormatting>
  <conditionalFormatting sqref="BW101 AX101:BE101">
    <cfRule type="expression" dxfId="181" priority="96">
      <formula>AND(AX101&lt;&gt;"",#REF!="",OR(COLUMN(AX101)=COLUMN(#REF!),COLUMN(AX101)=COLUMN(#REF!)))</formula>
    </cfRule>
  </conditionalFormatting>
  <conditionalFormatting sqref="AW101">
    <cfRule type="expression" dxfId="180" priority="95">
      <formula>AND(AW101&lt;&gt;"",#REF!="",OR(COLUMN(AW101)=COLUMN(#REF!),COLUMN(AW101)=COLUMN(#REF!)))</formula>
    </cfRule>
  </conditionalFormatting>
  <conditionalFormatting sqref="BW102 AX102:BE102">
    <cfRule type="expression" dxfId="179" priority="94">
      <formula>AND(AX102&lt;&gt;"",#REF!="",OR(COLUMN(AX102)=COLUMN(#REF!),COLUMN(AX102)=COLUMN(#REF!)))</formula>
    </cfRule>
  </conditionalFormatting>
  <conditionalFormatting sqref="AW102">
    <cfRule type="expression" dxfId="178" priority="93">
      <formula>AND(AW102&lt;&gt;"",#REF!="",OR(COLUMN(AW102)=COLUMN(#REF!),COLUMN(AW102)=COLUMN(#REF!)))</formula>
    </cfRule>
  </conditionalFormatting>
  <conditionalFormatting sqref="BW103 AX103:BE103">
    <cfRule type="expression" dxfId="177" priority="92">
      <formula>AND(AX103&lt;&gt;"",#REF!="",OR(COLUMN(AX103)=COLUMN(#REF!),COLUMN(AX103)=COLUMN(#REF!)))</formula>
    </cfRule>
  </conditionalFormatting>
  <conditionalFormatting sqref="AW103">
    <cfRule type="expression" dxfId="176" priority="91">
      <formula>AND(AW103&lt;&gt;"",#REF!="",OR(COLUMN(AW103)=COLUMN(#REF!),COLUMN(AW103)=COLUMN(#REF!)))</formula>
    </cfRule>
  </conditionalFormatting>
  <conditionalFormatting sqref="BW104 AX104:BE104">
    <cfRule type="expression" dxfId="175" priority="90">
      <formula>AND(AX104&lt;&gt;"",#REF!="",OR(COLUMN(AX104)=COLUMN(#REF!),COLUMN(AX104)=COLUMN(#REF!)))</formula>
    </cfRule>
  </conditionalFormatting>
  <conditionalFormatting sqref="AW104">
    <cfRule type="expression" dxfId="174" priority="89">
      <formula>AND(AW104&lt;&gt;"",#REF!="",OR(COLUMN(AW104)=COLUMN(#REF!),COLUMN(AW104)=COLUMN(#REF!)))</formula>
    </cfRule>
  </conditionalFormatting>
  <conditionalFormatting sqref="BW105 AX105:BE105">
    <cfRule type="expression" dxfId="173" priority="88">
      <formula>AND(AX105&lt;&gt;"",#REF!="",OR(COLUMN(AX105)=COLUMN(#REF!),COLUMN(AX105)=COLUMN(#REF!)))</formula>
    </cfRule>
  </conditionalFormatting>
  <conditionalFormatting sqref="AW105">
    <cfRule type="expression" dxfId="172" priority="87">
      <formula>AND(AW105&lt;&gt;"",#REF!="",OR(COLUMN(AW105)=COLUMN(#REF!),COLUMN(AW105)=COLUMN(#REF!)))</formula>
    </cfRule>
  </conditionalFormatting>
  <conditionalFormatting sqref="BW106 AX106:BE106">
    <cfRule type="expression" dxfId="171" priority="86">
      <formula>AND(AX106&lt;&gt;"",#REF!="",OR(COLUMN(AX106)=COLUMN(#REF!),COLUMN(AX106)=COLUMN(#REF!)))</formula>
    </cfRule>
  </conditionalFormatting>
  <conditionalFormatting sqref="AW106">
    <cfRule type="expression" dxfId="170" priority="85">
      <formula>AND(AW106&lt;&gt;"",#REF!="",OR(COLUMN(AW106)=COLUMN(#REF!),COLUMN(AW106)=COLUMN(#REF!)))</formula>
    </cfRule>
  </conditionalFormatting>
  <conditionalFormatting sqref="BW107 AX107:BE107">
    <cfRule type="expression" dxfId="169" priority="84">
      <formula>AND(AX107&lt;&gt;"",#REF!="",OR(COLUMN(AX107)=COLUMN(#REF!),COLUMN(AX107)=COLUMN(#REF!)))</formula>
    </cfRule>
  </conditionalFormatting>
  <conditionalFormatting sqref="AW107">
    <cfRule type="expression" dxfId="168" priority="83">
      <formula>AND(AW107&lt;&gt;"",#REF!="",OR(COLUMN(AW107)=COLUMN(#REF!),COLUMN(AW107)=COLUMN(#REF!)))</formula>
    </cfRule>
  </conditionalFormatting>
  <conditionalFormatting sqref="BW108 AX108:BE108">
    <cfRule type="expression" dxfId="167" priority="82">
      <formula>AND(AX108&lt;&gt;"",#REF!="",OR(COLUMN(AX108)=COLUMN(#REF!),COLUMN(AX108)=COLUMN(#REF!)))</formula>
    </cfRule>
  </conditionalFormatting>
  <conditionalFormatting sqref="AW108">
    <cfRule type="expression" dxfId="166" priority="81">
      <formula>AND(AW108&lt;&gt;"",#REF!="",OR(COLUMN(AW108)=COLUMN(#REF!),COLUMN(AW108)=COLUMN(#REF!)))</formula>
    </cfRule>
  </conditionalFormatting>
  <conditionalFormatting sqref="BW109 AX109:BE109">
    <cfRule type="expression" dxfId="165" priority="80">
      <formula>AND(AX109&lt;&gt;"",#REF!="",OR(COLUMN(AX109)=COLUMN(#REF!),COLUMN(AX109)=COLUMN(#REF!)))</formula>
    </cfRule>
  </conditionalFormatting>
  <conditionalFormatting sqref="AW109">
    <cfRule type="expression" dxfId="164" priority="79">
      <formula>AND(AW109&lt;&gt;"",#REF!="",OR(COLUMN(AW109)=COLUMN(#REF!),COLUMN(AW109)=COLUMN(#REF!)))</formula>
    </cfRule>
  </conditionalFormatting>
  <conditionalFormatting sqref="BW110 AX110:BE110">
    <cfRule type="expression" dxfId="163" priority="78">
      <formula>AND(AX110&lt;&gt;"",#REF!="",OR(COLUMN(AX110)=COLUMN(#REF!),COLUMN(AX110)=COLUMN(#REF!)))</formula>
    </cfRule>
  </conditionalFormatting>
  <conditionalFormatting sqref="AW110">
    <cfRule type="expression" dxfId="162" priority="77">
      <formula>AND(AW110&lt;&gt;"",#REF!="",OR(COLUMN(AW110)=COLUMN(#REF!),COLUMN(AW110)=COLUMN(#REF!)))</formula>
    </cfRule>
  </conditionalFormatting>
  <conditionalFormatting sqref="BW111 AX111:BE111">
    <cfRule type="expression" dxfId="161" priority="76">
      <formula>AND(AX111&lt;&gt;"",#REF!="",OR(COLUMN(AX111)=COLUMN(#REF!),COLUMN(AX111)=COLUMN(#REF!)))</formula>
    </cfRule>
  </conditionalFormatting>
  <conditionalFormatting sqref="AW111">
    <cfRule type="expression" dxfId="160" priority="75">
      <formula>AND(AW111&lt;&gt;"",#REF!="",OR(COLUMN(AW111)=COLUMN(#REF!),COLUMN(AW111)=COLUMN(#REF!)))</formula>
    </cfRule>
  </conditionalFormatting>
  <conditionalFormatting sqref="BW112 AX112:BE112">
    <cfRule type="expression" dxfId="159" priority="74">
      <formula>AND(AX112&lt;&gt;"",#REF!="",OR(COLUMN(AX112)=COLUMN(#REF!),COLUMN(AX112)=COLUMN(#REF!)))</formula>
    </cfRule>
  </conditionalFormatting>
  <conditionalFormatting sqref="AW112">
    <cfRule type="expression" dxfId="158" priority="73">
      <formula>AND(AW112&lt;&gt;"",#REF!="",OR(COLUMN(AW112)=COLUMN(#REF!),COLUMN(AW112)=COLUMN(#REF!)))</formula>
    </cfRule>
  </conditionalFormatting>
  <conditionalFormatting sqref="BW113 AX113:BE113">
    <cfRule type="expression" dxfId="157" priority="72">
      <formula>AND(AX113&lt;&gt;"",#REF!="",OR(COLUMN(AX113)=COLUMN(#REF!),COLUMN(AX113)=COLUMN(#REF!)))</formula>
    </cfRule>
  </conditionalFormatting>
  <conditionalFormatting sqref="AW113">
    <cfRule type="expression" dxfId="156" priority="71">
      <formula>AND(AW113&lt;&gt;"",#REF!="",OR(COLUMN(AW113)=COLUMN(#REF!),COLUMN(AW113)=COLUMN(#REF!)))</formula>
    </cfRule>
  </conditionalFormatting>
  <conditionalFormatting sqref="BW114 AX114:BE114">
    <cfRule type="expression" dxfId="155" priority="70">
      <formula>AND(AX114&lt;&gt;"",#REF!="",OR(COLUMN(AX114)=COLUMN(#REF!),COLUMN(AX114)=COLUMN(#REF!)))</formula>
    </cfRule>
  </conditionalFormatting>
  <conditionalFormatting sqref="AW114">
    <cfRule type="expression" dxfId="154" priority="69">
      <formula>AND(AW114&lt;&gt;"",#REF!="",OR(COLUMN(AW114)=COLUMN(#REF!),COLUMN(AW114)=COLUMN(#REF!)))</formula>
    </cfRule>
  </conditionalFormatting>
  <conditionalFormatting sqref="BW115 AX115:BE115">
    <cfRule type="expression" dxfId="153" priority="68">
      <formula>AND(AX115&lt;&gt;"",#REF!="",OR(COLUMN(AX115)=COLUMN(#REF!),COLUMN(AX115)=COLUMN(#REF!)))</formula>
    </cfRule>
  </conditionalFormatting>
  <conditionalFormatting sqref="AW115">
    <cfRule type="expression" dxfId="152" priority="67">
      <formula>AND(AW115&lt;&gt;"",#REF!="",OR(COLUMN(AW115)=COLUMN(#REF!),COLUMN(AW115)=COLUMN(#REF!)))</formula>
    </cfRule>
  </conditionalFormatting>
  <conditionalFormatting sqref="BW116 AX116:BE116">
    <cfRule type="expression" dxfId="151" priority="66">
      <formula>AND(AX116&lt;&gt;"",#REF!="",OR(COLUMN(AX116)=COLUMN(#REF!),COLUMN(AX116)=COLUMN(#REF!)))</formula>
    </cfRule>
  </conditionalFormatting>
  <conditionalFormatting sqref="AW116">
    <cfRule type="expression" dxfId="150" priority="65">
      <formula>AND(AW116&lt;&gt;"",#REF!="",OR(COLUMN(AW116)=COLUMN(#REF!),COLUMN(AW116)=COLUMN(#REF!)))</formula>
    </cfRule>
  </conditionalFormatting>
  <conditionalFormatting sqref="BW117 AX117:BE117">
    <cfRule type="expression" dxfId="149" priority="64">
      <formula>AND(AX117&lt;&gt;"",#REF!="",OR(COLUMN(AX117)=COLUMN(#REF!),COLUMN(AX117)=COLUMN(#REF!)))</formula>
    </cfRule>
  </conditionalFormatting>
  <conditionalFormatting sqref="AW117">
    <cfRule type="expression" dxfId="148" priority="63">
      <formula>AND(AW117&lt;&gt;"",#REF!="",OR(COLUMN(AW117)=COLUMN(#REF!),COLUMN(AW117)=COLUMN(#REF!)))</formula>
    </cfRule>
  </conditionalFormatting>
  <conditionalFormatting sqref="BW118 AX118:BE118">
    <cfRule type="expression" dxfId="147" priority="62">
      <formula>AND(AX118&lt;&gt;"",#REF!="",OR(COLUMN(AX118)=COLUMN(#REF!),COLUMN(AX118)=COLUMN(#REF!)))</formula>
    </cfRule>
  </conditionalFormatting>
  <conditionalFormatting sqref="AW118">
    <cfRule type="expression" dxfId="146" priority="61">
      <formula>AND(AW118&lt;&gt;"",#REF!="",OR(COLUMN(AW118)=COLUMN(#REF!),COLUMN(AW118)=COLUMN(#REF!)))</formula>
    </cfRule>
  </conditionalFormatting>
  <conditionalFormatting sqref="BW119 AX119:BE119">
    <cfRule type="expression" dxfId="145" priority="60">
      <formula>AND(AX119&lt;&gt;"",#REF!="",OR(COLUMN(AX119)=COLUMN(#REF!),COLUMN(AX119)=COLUMN(#REF!)))</formula>
    </cfRule>
  </conditionalFormatting>
  <conditionalFormatting sqref="AW119">
    <cfRule type="expression" dxfId="144" priority="59">
      <formula>AND(AW119&lt;&gt;"",#REF!="",OR(COLUMN(AW119)=COLUMN(#REF!),COLUMN(AW119)=COLUMN(#REF!)))</formula>
    </cfRule>
  </conditionalFormatting>
  <conditionalFormatting sqref="BW120 AX120:BE120">
    <cfRule type="expression" dxfId="143" priority="58">
      <formula>AND(AX120&lt;&gt;"",#REF!="",OR(COLUMN(AX120)=COLUMN(#REF!),COLUMN(AX120)=COLUMN(#REF!)))</formula>
    </cfRule>
  </conditionalFormatting>
  <conditionalFormatting sqref="AW120">
    <cfRule type="expression" dxfId="142" priority="57">
      <formula>AND(AW120&lt;&gt;"",#REF!="",OR(COLUMN(AW120)=COLUMN(#REF!),COLUMN(AW120)=COLUMN(#REF!)))</formula>
    </cfRule>
  </conditionalFormatting>
  <conditionalFormatting sqref="BW121 AX121:BE121">
    <cfRule type="expression" dxfId="141" priority="56">
      <formula>AND(AX121&lt;&gt;"",#REF!="",OR(COLUMN(AX121)=COLUMN(#REF!),COLUMN(AX121)=COLUMN(#REF!)))</formula>
    </cfRule>
  </conditionalFormatting>
  <conditionalFormatting sqref="AW121">
    <cfRule type="expression" dxfId="140" priority="55">
      <formula>AND(AW121&lt;&gt;"",#REF!="",OR(COLUMN(AW121)=COLUMN(#REF!),COLUMN(AW121)=COLUMN(#REF!)))</formula>
    </cfRule>
  </conditionalFormatting>
  <conditionalFormatting sqref="BW122 AX122:BE122">
    <cfRule type="expression" dxfId="139" priority="54">
      <formula>AND(AX122&lt;&gt;"",#REF!="",OR(COLUMN(AX122)=COLUMN(#REF!),COLUMN(AX122)=COLUMN(#REF!)))</formula>
    </cfRule>
  </conditionalFormatting>
  <conditionalFormatting sqref="AW122">
    <cfRule type="expression" dxfId="138" priority="53">
      <formula>AND(AW122&lt;&gt;"",#REF!="",OR(COLUMN(AW122)=COLUMN(#REF!),COLUMN(AW122)=COLUMN(#REF!)))</formula>
    </cfRule>
  </conditionalFormatting>
  <conditionalFormatting sqref="BW123 AX123:BE123">
    <cfRule type="expression" dxfId="137" priority="52">
      <formula>AND(AX123&lt;&gt;"",#REF!="",OR(COLUMN(AX123)=COLUMN(#REF!),COLUMN(AX123)=COLUMN(#REF!)))</formula>
    </cfRule>
  </conditionalFormatting>
  <conditionalFormatting sqref="AW123">
    <cfRule type="expression" dxfId="136" priority="51">
      <formula>AND(AW123&lt;&gt;"",#REF!="",OR(COLUMN(AW123)=COLUMN(#REF!),COLUMN(AW123)=COLUMN(#REF!)))</formula>
    </cfRule>
  </conditionalFormatting>
  <conditionalFormatting sqref="BW124 AX124:BE124">
    <cfRule type="expression" dxfId="135" priority="50">
      <formula>AND(AX124&lt;&gt;"",#REF!="",OR(COLUMN(AX124)=COLUMN(#REF!),COLUMN(AX124)=COLUMN(#REF!)))</formula>
    </cfRule>
  </conditionalFormatting>
  <conditionalFormatting sqref="AW124">
    <cfRule type="expression" dxfId="134" priority="49">
      <formula>AND(AW124&lt;&gt;"",#REF!="",OR(COLUMN(AW124)=COLUMN(#REF!),COLUMN(AW124)=COLUMN(#REF!)))</formula>
    </cfRule>
  </conditionalFormatting>
  <conditionalFormatting sqref="BW125 AX125:BE125">
    <cfRule type="expression" dxfId="133" priority="48">
      <formula>AND(AX125&lt;&gt;"",#REF!="",OR(COLUMN(AX125)=COLUMN(#REF!),COLUMN(AX125)=COLUMN(#REF!)))</formula>
    </cfRule>
  </conditionalFormatting>
  <conditionalFormatting sqref="AW125">
    <cfRule type="expression" dxfId="132" priority="47">
      <formula>AND(AW125&lt;&gt;"",#REF!="",OR(COLUMN(AW125)=COLUMN(#REF!),COLUMN(AW125)=COLUMN(#REF!)))</formula>
    </cfRule>
  </conditionalFormatting>
  <conditionalFormatting sqref="BW126 AX126:BE126">
    <cfRule type="expression" dxfId="131" priority="46">
      <formula>AND(AX126&lt;&gt;"",#REF!="",OR(COLUMN(AX126)=COLUMN(#REF!),COLUMN(AX126)=COLUMN(#REF!)))</formula>
    </cfRule>
  </conditionalFormatting>
  <conditionalFormatting sqref="AW126">
    <cfRule type="expression" dxfId="130" priority="45">
      <formula>AND(AW126&lt;&gt;"",#REF!="",OR(COLUMN(AW126)=COLUMN(#REF!),COLUMN(AW126)=COLUMN(#REF!)))</formula>
    </cfRule>
  </conditionalFormatting>
  <conditionalFormatting sqref="BW127 AX127:BE127">
    <cfRule type="expression" dxfId="129" priority="44">
      <formula>AND(AX127&lt;&gt;"",#REF!="",OR(COLUMN(AX127)=COLUMN(#REF!),COLUMN(AX127)=COLUMN(#REF!)))</formula>
    </cfRule>
  </conditionalFormatting>
  <conditionalFormatting sqref="AW127">
    <cfRule type="expression" dxfId="128" priority="43">
      <formula>AND(AW127&lt;&gt;"",#REF!="",OR(COLUMN(AW127)=COLUMN(#REF!),COLUMN(AW127)=COLUMN(#REF!)))</formula>
    </cfRule>
  </conditionalFormatting>
  <conditionalFormatting sqref="BW128 AX128:BE128">
    <cfRule type="expression" dxfId="127" priority="42">
      <formula>AND(AX128&lt;&gt;"",#REF!="",OR(COLUMN(AX128)=COLUMN(#REF!),COLUMN(AX128)=COLUMN(#REF!)))</formula>
    </cfRule>
  </conditionalFormatting>
  <conditionalFormatting sqref="AW128">
    <cfRule type="expression" dxfId="126" priority="41">
      <formula>AND(AW128&lt;&gt;"",#REF!="",OR(COLUMN(AW128)=COLUMN(#REF!),COLUMN(AW128)=COLUMN(#REF!)))</formula>
    </cfRule>
  </conditionalFormatting>
  <conditionalFormatting sqref="BW129 AX129:BE129">
    <cfRule type="expression" dxfId="125" priority="40">
      <formula>AND(AX129&lt;&gt;"",#REF!="",OR(COLUMN(AX129)=COLUMN(#REF!),COLUMN(AX129)=COLUMN(#REF!)))</formula>
    </cfRule>
  </conditionalFormatting>
  <conditionalFormatting sqref="AW129">
    <cfRule type="expression" dxfId="124" priority="39">
      <formula>AND(AW129&lt;&gt;"",#REF!="",OR(COLUMN(AW129)=COLUMN(#REF!),COLUMN(AW129)=COLUMN(#REF!)))</formula>
    </cfRule>
  </conditionalFormatting>
  <conditionalFormatting sqref="BW130 AX130:BE130">
    <cfRule type="expression" dxfId="123" priority="38">
      <formula>AND(AX130&lt;&gt;"",#REF!="",OR(COLUMN(AX130)=COLUMN(#REF!),COLUMN(AX130)=COLUMN(#REF!)))</formula>
    </cfRule>
  </conditionalFormatting>
  <conditionalFormatting sqref="AW130">
    <cfRule type="expression" dxfId="122" priority="37">
      <formula>AND(AW130&lt;&gt;"",#REF!="",OR(COLUMN(AW130)=COLUMN(#REF!),COLUMN(AW130)=COLUMN(#REF!)))</formula>
    </cfRule>
  </conditionalFormatting>
  <conditionalFormatting sqref="BW131 AX131:BE131">
    <cfRule type="expression" dxfId="121" priority="36">
      <formula>AND(AX131&lt;&gt;"",#REF!="",OR(COLUMN(AX131)=COLUMN(#REF!),COLUMN(AX131)=COLUMN(#REF!)))</formula>
    </cfRule>
  </conditionalFormatting>
  <conditionalFormatting sqref="AW131">
    <cfRule type="expression" dxfId="120" priority="35">
      <formula>AND(AW131&lt;&gt;"",#REF!="",OR(COLUMN(AW131)=COLUMN(#REF!),COLUMN(AW131)=COLUMN(#REF!)))</formula>
    </cfRule>
  </conditionalFormatting>
  <conditionalFormatting sqref="BW132 AX132:BE132">
    <cfRule type="expression" dxfId="119" priority="34">
      <formula>AND(AX132&lt;&gt;"",#REF!="",OR(COLUMN(AX132)=COLUMN(#REF!),COLUMN(AX132)=COLUMN(#REF!)))</formula>
    </cfRule>
  </conditionalFormatting>
  <conditionalFormatting sqref="AW132">
    <cfRule type="expression" dxfId="118" priority="33">
      <formula>AND(AW132&lt;&gt;"",#REF!="",OR(COLUMN(AW132)=COLUMN(#REF!),COLUMN(AW132)=COLUMN(#REF!)))</formula>
    </cfRule>
  </conditionalFormatting>
  <conditionalFormatting sqref="BW133 AX133:BE133">
    <cfRule type="expression" dxfId="117" priority="32">
      <formula>AND(AX133&lt;&gt;"",#REF!="",OR(COLUMN(AX133)=COLUMN(#REF!),COLUMN(AX133)=COLUMN(#REF!)))</formula>
    </cfRule>
  </conditionalFormatting>
  <conditionalFormatting sqref="AW133">
    <cfRule type="expression" dxfId="116" priority="31">
      <formula>AND(AW133&lt;&gt;"",#REF!="",OR(COLUMN(AW133)=COLUMN(#REF!),COLUMN(AW133)=COLUMN(#REF!)))</formula>
    </cfRule>
  </conditionalFormatting>
  <conditionalFormatting sqref="BW134 AX134:BE134">
    <cfRule type="expression" dxfId="115" priority="30">
      <formula>AND(AX134&lt;&gt;"",#REF!="",OR(COLUMN(AX134)=COLUMN(#REF!),COLUMN(AX134)=COLUMN(#REF!)))</formula>
    </cfRule>
  </conditionalFormatting>
  <conditionalFormatting sqref="AW134">
    <cfRule type="expression" dxfId="114" priority="29">
      <formula>AND(AW134&lt;&gt;"",#REF!="",OR(COLUMN(AW134)=COLUMN(#REF!),COLUMN(AW134)=COLUMN(#REF!)))</formula>
    </cfRule>
  </conditionalFormatting>
  <conditionalFormatting sqref="BW135 AX135:BE135">
    <cfRule type="expression" dxfId="113" priority="28">
      <formula>AND(AX135&lt;&gt;"",#REF!="",OR(COLUMN(AX135)=COLUMN(#REF!),COLUMN(AX135)=COLUMN(#REF!)))</formula>
    </cfRule>
  </conditionalFormatting>
  <conditionalFormatting sqref="AW135">
    <cfRule type="expression" dxfId="112" priority="27">
      <formula>AND(AW135&lt;&gt;"",#REF!="",OR(COLUMN(AW135)=COLUMN(#REF!),COLUMN(AW135)=COLUMN(#REF!)))</formula>
    </cfRule>
  </conditionalFormatting>
  <conditionalFormatting sqref="BW136 AX136:BE136">
    <cfRule type="expression" dxfId="111" priority="26">
      <formula>AND(AX136&lt;&gt;"",#REF!="",OR(COLUMN(AX136)=COLUMN(#REF!),COLUMN(AX136)=COLUMN(#REF!)))</formula>
    </cfRule>
  </conditionalFormatting>
  <conditionalFormatting sqref="AW136">
    <cfRule type="expression" dxfId="110" priority="25">
      <formula>AND(AW136&lt;&gt;"",#REF!="",OR(COLUMN(AW136)=COLUMN(#REF!),COLUMN(AW136)=COLUMN(#REF!)))</formula>
    </cfRule>
  </conditionalFormatting>
  <conditionalFormatting sqref="BW137 AX137:BE137">
    <cfRule type="expression" dxfId="109" priority="24">
      <formula>AND(AX137&lt;&gt;"",#REF!="",OR(COLUMN(AX137)=COLUMN(#REF!),COLUMN(AX137)=COLUMN(#REF!)))</formula>
    </cfRule>
  </conditionalFormatting>
  <conditionalFormatting sqref="AW137">
    <cfRule type="expression" dxfId="108" priority="23">
      <formula>AND(AW137&lt;&gt;"",#REF!="",OR(COLUMN(AW137)=COLUMN(#REF!),COLUMN(AW137)=COLUMN(#REF!)))</formula>
    </cfRule>
  </conditionalFormatting>
  <conditionalFormatting sqref="BW138 AX138:BE138">
    <cfRule type="expression" dxfId="107" priority="22">
      <formula>AND(AX138&lt;&gt;"",#REF!="",OR(COLUMN(AX138)=COLUMN(#REF!),COLUMN(AX138)=COLUMN(#REF!)))</formula>
    </cfRule>
  </conditionalFormatting>
  <conditionalFormatting sqref="AW138">
    <cfRule type="expression" dxfId="106" priority="21">
      <formula>AND(AW138&lt;&gt;"",#REF!="",OR(COLUMN(AW138)=COLUMN(#REF!),COLUMN(AW138)=COLUMN(#REF!)))</formula>
    </cfRule>
  </conditionalFormatting>
  <conditionalFormatting sqref="BW139 AX139:BE139">
    <cfRule type="expression" dxfId="105" priority="20">
      <formula>AND(AX139&lt;&gt;"",#REF!="",OR(COLUMN(AX139)=COLUMN(#REF!),COLUMN(AX139)=COLUMN(#REF!)))</formula>
    </cfRule>
  </conditionalFormatting>
  <conditionalFormatting sqref="AW139">
    <cfRule type="expression" dxfId="104" priority="19">
      <formula>AND(AW139&lt;&gt;"",#REF!="",OR(COLUMN(AW139)=COLUMN(#REF!),COLUMN(AW139)=COLUMN(#REF!)))</formula>
    </cfRule>
  </conditionalFormatting>
  <conditionalFormatting sqref="BW140 AX140:BE140">
    <cfRule type="expression" dxfId="103" priority="18">
      <formula>AND(AX140&lt;&gt;"",#REF!="",OR(COLUMN(AX140)=COLUMN(#REF!),COLUMN(AX140)=COLUMN(#REF!)))</formula>
    </cfRule>
  </conditionalFormatting>
  <conditionalFormatting sqref="AW140">
    <cfRule type="expression" dxfId="102" priority="17">
      <formula>AND(AW140&lt;&gt;"",#REF!="",OR(COLUMN(AW140)=COLUMN(#REF!),COLUMN(AW140)=COLUMN(#REF!)))</formula>
    </cfRule>
  </conditionalFormatting>
  <conditionalFormatting sqref="BW141 AX141:BE141">
    <cfRule type="expression" dxfId="101" priority="16">
      <formula>AND(AX141&lt;&gt;"",#REF!="",OR(COLUMN(AX141)=COLUMN(#REF!),COLUMN(AX141)=COLUMN(#REF!)))</formula>
    </cfRule>
  </conditionalFormatting>
  <conditionalFormatting sqref="AW141">
    <cfRule type="expression" dxfId="100" priority="15">
      <formula>AND(AW141&lt;&gt;"",#REF!="",OR(COLUMN(AW141)=COLUMN(#REF!),COLUMN(AW141)=COLUMN(#REF!)))</formula>
    </cfRule>
  </conditionalFormatting>
  <conditionalFormatting sqref="BW142 AX142:BE142">
    <cfRule type="expression" dxfId="99" priority="14">
      <formula>AND(AX142&lt;&gt;"",#REF!="",OR(COLUMN(AX142)=COLUMN(#REF!),COLUMN(AX142)=COLUMN(#REF!)))</formula>
    </cfRule>
  </conditionalFormatting>
  <conditionalFormatting sqref="AW142">
    <cfRule type="expression" dxfId="98" priority="13">
      <formula>AND(AW142&lt;&gt;"",#REF!="",OR(COLUMN(AW142)=COLUMN(#REF!),COLUMN(AW142)=COLUMN(#REF!)))</formula>
    </cfRule>
  </conditionalFormatting>
  <conditionalFormatting sqref="BW143 AX143:BE143">
    <cfRule type="expression" dxfId="97" priority="12">
      <formula>AND(AX143&lt;&gt;"",#REF!="",OR(COLUMN(AX143)=COLUMN(#REF!),COLUMN(AX143)=COLUMN(#REF!)))</formula>
    </cfRule>
  </conditionalFormatting>
  <conditionalFormatting sqref="AW143">
    <cfRule type="expression" dxfId="96" priority="11">
      <formula>AND(AW143&lt;&gt;"",#REF!="",OR(COLUMN(AW143)=COLUMN(#REF!),COLUMN(AW143)=COLUMN(#REF!)))</formula>
    </cfRule>
  </conditionalFormatting>
  <conditionalFormatting sqref="BW144 AX144:BE144">
    <cfRule type="expression" dxfId="95" priority="10">
      <formula>AND(AX144&lt;&gt;"",#REF!="",OR(COLUMN(AX144)=COLUMN(#REF!),COLUMN(AX144)=COLUMN(#REF!)))</formula>
    </cfRule>
  </conditionalFormatting>
  <conditionalFormatting sqref="AW144">
    <cfRule type="expression" dxfId="94" priority="9">
      <formula>AND(AW144&lt;&gt;"",#REF!="",OR(COLUMN(AW144)=COLUMN(#REF!),COLUMN(AW144)=COLUMN(#REF!)))</formula>
    </cfRule>
  </conditionalFormatting>
  <conditionalFormatting sqref="BW145 AX145:BE145">
    <cfRule type="expression" dxfId="93" priority="8">
      <formula>AND(AX145&lt;&gt;"",#REF!="",OR(COLUMN(AX145)=COLUMN(#REF!),COLUMN(AX145)=COLUMN(#REF!)))</formula>
    </cfRule>
  </conditionalFormatting>
  <conditionalFormatting sqref="AW145">
    <cfRule type="expression" dxfId="92" priority="7">
      <formula>AND(AW145&lt;&gt;"",#REF!="",OR(COLUMN(AW145)=COLUMN(#REF!),COLUMN(AW145)=COLUMN(#REF!)))</formula>
    </cfRule>
  </conditionalFormatting>
  <conditionalFormatting sqref="BW146 AX146:BE146">
    <cfRule type="expression" dxfId="91" priority="6">
      <formula>AND(AX146&lt;&gt;"",#REF!="",OR(COLUMN(AX146)=COLUMN(#REF!),COLUMN(AX146)=COLUMN(#REF!)))</formula>
    </cfRule>
  </conditionalFormatting>
  <conditionalFormatting sqref="AW146">
    <cfRule type="expression" dxfId="90" priority="5">
      <formula>AND(AW146&lt;&gt;"",#REF!="",OR(COLUMN(AW146)=COLUMN(#REF!),COLUMN(AW146)=COLUMN(#REF!)))</formula>
    </cfRule>
  </conditionalFormatting>
  <conditionalFormatting sqref="BW147 AX147:BE147">
    <cfRule type="expression" dxfId="89" priority="4">
      <formula>AND(AX147&lt;&gt;"",#REF!="",OR(COLUMN(AX147)=COLUMN(#REF!),COLUMN(AX147)=COLUMN(#REF!)))</formula>
    </cfRule>
  </conditionalFormatting>
  <conditionalFormatting sqref="AW147">
    <cfRule type="expression" dxfId="88" priority="3">
      <formula>AND(AW147&lt;&gt;"",#REF!="",OR(COLUMN(AW147)=COLUMN(#REF!),COLUMN(AW147)=COLUMN(#REF!)))</formula>
    </cfRule>
  </conditionalFormatting>
  <conditionalFormatting sqref="BW148 AX148:BE148">
    <cfRule type="expression" dxfId="87" priority="2">
      <formula>AND(AX148&lt;&gt;"",#REF!="",OR(COLUMN(AX148)=COLUMN(#REF!),COLUMN(AX148)=COLUMN(#REF!)))</formula>
    </cfRule>
  </conditionalFormatting>
  <conditionalFormatting sqref="AW148">
    <cfRule type="expression" dxfId="86" priority="1">
      <formula>AND(AW148&lt;&gt;"",#REF!="",OR(COLUMN(AW148)=COLUMN(#REF!),COLUMN(AW148)=COLUMN(#REF!)))</formula>
    </cfRule>
  </conditionalFormatting>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X96"/>
  <sheetViews>
    <sheetView showGridLines="0" zoomScale="80" zoomScaleNormal="80" workbookViewId="0">
      <selection activeCell="O19" sqref="O19"/>
    </sheetView>
  </sheetViews>
  <sheetFormatPr defaultColWidth="10.69921875" defaultRowHeight="15"/>
  <cols>
    <col min="1" max="1" width="1.69921875" style="158" customWidth="1"/>
    <col min="2" max="2" width="7.8984375" style="186" hidden="1" customWidth="1"/>
    <col min="3" max="3" width="10.69921875" style="186" hidden="1" customWidth="1"/>
    <col min="4" max="4" width="9.59765625" style="186" hidden="1" customWidth="1"/>
    <col min="5" max="5" width="33.5" style="158" customWidth="1"/>
    <col min="6" max="6" width="9.69921875" style="158" customWidth="1"/>
    <col min="7" max="7" width="6.8984375" style="158" customWidth="1"/>
    <col min="8" max="8" width="8.3984375" style="158" customWidth="1"/>
    <col min="9" max="9" width="8.5" style="160" customWidth="1"/>
    <col min="10" max="10" width="11.09765625" style="160" customWidth="1"/>
    <col min="11" max="11" width="6.296875" style="158" customWidth="1"/>
    <col min="12" max="12" width="6.5" style="158" customWidth="1"/>
    <col min="13" max="13" width="6.8984375" style="158" customWidth="1"/>
    <col min="14" max="14" width="6.296875" style="158" customWidth="1"/>
    <col min="15" max="15" width="13.19921875" style="158" customWidth="1"/>
    <col min="16" max="16" width="7.3984375" style="158" customWidth="1"/>
    <col min="17" max="17" width="6.5" style="158" customWidth="1"/>
    <col min="18" max="18" width="7.09765625" style="158" customWidth="1"/>
    <col min="19" max="19" width="6.5" style="158" customWidth="1"/>
    <col min="20" max="20" width="7.69921875" style="158" customWidth="1"/>
    <col min="21" max="21" width="8.19921875" style="158" customWidth="1"/>
    <col min="22" max="22" width="8.59765625" style="158" customWidth="1"/>
    <col min="23" max="23" width="13.5" style="158" customWidth="1"/>
    <col min="24" max="24" width="8.59765625" style="158" customWidth="1"/>
    <col min="25" max="16384" width="10.69921875" style="158"/>
  </cols>
  <sheetData>
    <row r="1" spans="1:24" ht="5.0999999999999996" customHeight="1">
      <c r="N1" s="281"/>
    </row>
    <row r="2" spans="1:24" s="173" customFormat="1" ht="31.5" customHeight="1">
      <c r="B2" s="187"/>
      <c r="C2" s="187"/>
      <c r="D2" s="187"/>
      <c r="E2" s="983" t="s">
        <v>1395</v>
      </c>
      <c r="F2" s="983"/>
      <c r="G2" s="983"/>
      <c r="H2" s="983"/>
      <c r="I2" s="174"/>
      <c r="J2" s="174"/>
    </row>
    <row r="3" spans="1:24" s="109" customFormat="1" ht="17.25" customHeight="1">
      <c r="B3" s="188"/>
      <c r="C3" s="188"/>
      <c r="D3" s="188"/>
      <c r="E3" s="983"/>
      <c r="F3" s="983"/>
      <c r="G3" s="983"/>
      <c r="H3" s="983"/>
      <c r="I3" s="174"/>
      <c r="J3" s="174"/>
      <c r="K3" s="173"/>
    </row>
    <row r="4" spans="1:24" s="173" customFormat="1" ht="5.25" customHeight="1">
      <c r="B4" s="187"/>
      <c r="C4" s="187"/>
      <c r="D4" s="187"/>
      <c r="I4" s="174"/>
      <c r="J4" s="174"/>
    </row>
    <row r="5" spans="1:24" s="145" customFormat="1" ht="5.25" customHeight="1">
      <c r="B5" s="31"/>
      <c r="C5" s="31"/>
      <c r="D5" s="31"/>
      <c r="I5" s="115"/>
      <c r="J5" s="115"/>
    </row>
    <row r="6" spans="1:24" s="175" customFormat="1" ht="21.75" customHeight="1">
      <c r="B6" s="189"/>
      <c r="C6" s="189"/>
      <c r="D6" s="189"/>
      <c r="E6" s="176" t="s">
        <v>1332</v>
      </c>
      <c r="F6" s="176"/>
      <c r="G6" s="176"/>
      <c r="H6" s="176"/>
      <c r="I6" s="177"/>
      <c r="J6" s="177"/>
      <c r="K6" s="176"/>
      <c r="L6" s="176"/>
      <c r="M6" s="176"/>
      <c r="N6" s="176"/>
      <c r="O6" s="176"/>
      <c r="P6" s="176"/>
      <c r="Q6" s="176"/>
      <c r="R6" s="176"/>
      <c r="S6" s="176"/>
      <c r="T6" s="176"/>
      <c r="U6" s="176"/>
      <c r="V6" s="176"/>
      <c r="W6" s="176"/>
      <c r="X6" s="176"/>
    </row>
    <row r="7" spans="1:24" s="145" customFormat="1" ht="5.25" customHeight="1">
      <c r="B7" s="31"/>
      <c r="C7" s="31"/>
      <c r="D7" s="31"/>
      <c r="E7" s="30"/>
      <c r="I7" s="115"/>
      <c r="J7" s="115"/>
    </row>
    <row r="8" spans="1:24" s="108" customFormat="1" ht="34.5" customHeight="1">
      <c r="B8" s="185" t="s">
        <v>655</v>
      </c>
      <c r="C8" s="185" t="s">
        <v>1344</v>
      </c>
      <c r="D8" s="185" t="s">
        <v>1346</v>
      </c>
      <c r="E8" s="114" t="s">
        <v>1334</v>
      </c>
      <c r="F8" s="90" t="s">
        <v>1363</v>
      </c>
      <c r="G8" s="90" t="s">
        <v>1357</v>
      </c>
      <c r="H8" s="90" t="s">
        <v>1354</v>
      </c>
      <c r="I8" s="90" t="s">
        <v>1359</v>
      </c>
      <c r="J8" s="90" t="s">
        <v>704</v>
      </c>
      <c r="K8" s="90" t="s">
        <v>32</v>
      </c>
      <c r="L8" s="90" t="s">
        <v>1414</v>
      </c>
      <c r="M8" s="443" t="s">
        <v>1416</v>
      </c>
      <c r="N8" s="90" t="s">
        <v>1333</v>
      </c>
      <c r="O8" s="90" t="s">
        <v>656</v>
      </c>
      <c r="P8" s="90" t="s">
        <v>657</v>
      </c>
      <c r="Q8" s="90" t="s">
        <v>8</v>
      </c>
      <c r="R8" s="90" t="s">
        <v>33</v>
      </c>
      <c r="S8" s="90" t="s">
        <v>1331</v>
      </c>
      <c r="T8" s="90" t="s">
        <v>1409</v>
      </c>
      <c r="U8" s="90" t="s">
        <v>1419</v>
      </c>
      <c r="V8" s="90" t="s">
        <v>1421</v>
      </c>
      <c r="W8" s="90" t="s">
        <v>707</v>
      </c>
      <c r="X8" s="90" t="s">
        <v>0</v>
      </c>
    </row>
    <row r="9" spans="1:24" s="147" customFormat="1" ht="7.5" customHeight="1">
      <c r="B9" s="184"/>
      <c r="C9" s="184"/>
      <c r="D9" s="184"/>
      <c r="E9" s="146"/>
      <c r="I9" s="148"/>
      <c r="J9" s="148"/>
    </row>
    <row r="10" spans="1:24" s="147" customFormat="1">
      <c r="A10" s="161"/>
      <c r="B10" s="184" t="s">
        <v>620</v>
      </c>
      <c r="C10" s="184" t="s">
        <v>34</v>
      </c>
      <c r="D10" s="184" t="str">
        <f>B10&amp;" "&amp;C10</f>
        <v>Pós-fixado -</v>
      </c>
      <c r="E10" s="149" t="s">
        <v>620</v>
      </c>
      <c r="F10" s="149"/>
      <c r="G10" s="149"/>
      <c r="H10" s="149"/>
      <c r="I10" s="150"/>
      <c r="J10" s="150"/>
      <c r="K10" s="149"/>
      <c r="L10" s="149"/>
      <c r="M10" s="149"/>
      <c r="N10" s="149"/>
      <c r="O10" s="149"/>
      <c r="P10" s="149"/>
      <c r="Q10" s="149"/>
      <c r="R10" s="149"/>
      <c r="S10" s="149"/>
      <c r="T10" s="149"/>
      <c r="U10" s="171"/>
      <c r="V10" s="171"/>
      <c r="W10" s="171"/>
      <c r="X10" s="195"/>
    </row>
    <row r="11" spans="1:24">
      <c r="E11" s="617" t="str">
        <f>"FIQ FIDC Via Multicrédito - Senior (CDI+"&amp;TEXT(H11,"0.00%")&amp;")"</f>
        <v>FIQ FIDC Via Multicrédito - Senior (CDI+2.50%)</v>
      </c>
      <c r="F11" s="313" t="s">
        <v>57</v>
      </c>
      <c r="G11" s="197" t="s">
        <v>1355</v>
      </c>
      <c r="H11" s="624">
        <v>2.5000000000000001E-2</v>
      </c>
      <c r="I11" s="315" t="s">
        <v>34</v>
      </c>
      <c r="J11" s="316" t="s">
        <v>34</v>
      </c>
      <c r="K11" s="278" t="s">
        <v>715</v>
      </c>
      <c r="L11" s="326" t="s">
        <v>34</v>
      </c>
      <c r="M11" s="605" t="s">
        <v>1321</v>
      </c>
      <c r="N11" s="277" t="s">
        <v>34</v>
      </c>
      <c r="O11" s="277" t="s">
        <v>685</v>
      </c>
      <c r="P11" s="277" t="s">
        <v>608</v>
      </c>
      <c r="Q11" s="155" t="s">
        <v>48</v>
      </c>
      <c r="R11" s="277">
        <v>91</v>
      </c>
      <c r="S11" s="278">
        <v>2.5000000000000001E-3</v>
      </c>
      <c r="T11" s="157">
        <v>7.0000000000000001E-3</v>
      </c>
      <c r="U11" s="279">
        <v>5000</v>
      </c>
      <c r="V11" s="344" t="s">
        <v>1423</v>
      </c>
      <c r="W11" s="279">
        <v>60000000</v>
      </c>
      <c r="X11" s="280">
        <v>42184</v>
      </c>
    </row>
    <row r="12" spans="1:24">
      <c r="E12" s="198" t="str">
        <f>IF(LEN(F12)&lt;=5,F12&amp;" "&amp;I12&amp;IF(F12="LFT"," - "&amp;"Liquidez Diária","")&amp;" ("&amp;IF(G12="PRE", "", G12)&amp;TEXT(H12,"0.00%")&amp;")",IF(LEFT(F12,3)="Cor","Títulos Corporativos - "&amp;J12&amp;IF(J12&lt;1," ano("," anos (")&amp;IF(G12="PRE", "", G12)&amp;TEXT(H12,"0.00%")&amp;")","Títulos Bancários - "&amp;IF(J12&lt;1,IF(J12=0, "Liquidez Diária (", J12*12&amp;" meses ("),IF(J12=1,"1 ano (",J12&amp;" anos ("))&amp;IF(IF(G12="PRE", "", G12)="%CDI",TEXT(H12,"0.0%")&amp;" CDI)",IF(G12="PRE", "", G12)&amp;TEXT(H12,"0.00%")&amp;")")))</f>
        <v>LFT 2025 - Liquidez Diária (Selic+0.07%)</v>
      </c>
      <c r="F12" s="213" t="s">
        <v>1365</v>
      </c>
      <c r="G12" s="213" t="s">
        <v>1366</v>
      </c>
      <c r="H12" s="620" cm="1">
        <f t="array" ref="H12">IFERROR(IF(LEN(F12)&lt;=6, _xlfn._xlws.FILTER(IF(IF(IF(Tbl_TaxasDiarias[Tipo]=$F12, Tbl_TaxasDiarias[Indexador])=$G12, Tbl_TaxasDiarias[Vencimento])=$I12, Tbl_TaxasDiarias[Taxa Considerada]),
IF(IF(IF(Tbl_TaxasDiarias[Tipo]=$F12, Tbl_TaxasDiarias[Indexador])=$G12, Tbl_TaxasDiarias[Vencimento])=$I12, Tbl_TaxasDiarias[Taxa Considerada])),
_xlfn._xlws.FILTER(IF(IF(IF(Tbl_TaxasDiarias[Tipo]=$F12, Tbl_TaxasDiarias[Indexador])=$G12, Tbl_TaxasDiarias[Duration])=$J12, Tbl_TaxasDiarias[Taxa Considerada]),
IF(IF(IF(Tbl_TaxasDiarias[Tipo]=$F12, Tbl_TaxasDiarias[Indexador])=$G12, Tbl_TaxasDiarias[Duration])=$J12, Tbl_TaxasDiarias[Taxa Considerada]))), "-")</f>
        <v>7.2599999999999997E-4</v>
      </c>
      <c r="I12" s="623">
        <v>2025</v>
      </c>
      <c r="J12" s="623">
        <v>0</v>
      </c>
      <c r="K12" s="211" t="s">
        <v>715</v>
      </c>
      <c r="L12" s="326" t="s">
        <v>1415</v>
      </c>
      <c r="M12" s="213" t="s">
        <v>1321</v>
      </c>
      <c r="N12" s="213" t="s">
        <v>34</v>
      </c>
      <c r="O12" s="213" t="s">
        <v>1364</v>
      </c>
      <c r="P12" s="277" t="s">
        <v>608</v>
      </c>
      <c r="Q12" s="155" t="s">
        <v>48</v>
      </c>
      <c r="R12" s="277">
        <v>0</v>
      </c>
      <c r="S12" s="278" t="s">
        <v>34</v>
      </c>
      <c r="T12" s="157" t="str">
        <f>IF(OR(LEFT($E12,3)="LFT",LEFT($E12,3)="NTN"), "-", IF(LEFT($J12,3)="Liq", 0.03%, 0.25%))</f>
        <v>-</v>
      </c>
      <c r="U12" s="279" t="s">
        <v>34</v>
      </c>
      <c r="V12" s="344" t="s">
        <v>1422</v>
      </c>
      <c r="W12" s="279" t="s">
        <v>34</v>
      </c>
      <c r="X12" s="280" t="s">
        <v>34</v>
      </c>
    </row>
    <row r="13" spans="1:24">
      <c r="E13" s="198" t="str">
        <f t="shared" ref="E13:E20" si="0">IF(LEN(F13)&lt;=5,F13&amp;" "&amp;I13&amp;IF(F13="LFT"," - "&amp;"Liquidez Diária","")&amp;" ("&amp;IF(G13="PRE", "", G13)&amp;TEXT(H13,"0.00%")&amp;")",IF(LEFT(F13,3)="Cor","Títulos Corporativos - "&amp;J13&amp;IF(J13&lt;1," ano("," anos (")&amp;IF(G13="PRE", "", G13)&amp;TEXT(H13,"0.00%")&amp;")","Títulos Bancários - "&amp;IF(J13&lt;1,IF(J13=0, "Liquidez Diária (", J13*12&amp;" meses ("),IF(J13=1,"1 ano (",J13&amp;" anos ("))&amp;IF(IF(G13="PRE", "", G13)="%CDI",TEXT(H13,"0.0%")&amp;" CDI)",IF(G13="PRE", "", G13)&amp;TEXT(H13,"0.00%")&amp;")")))</f>
        <v>Títulos Bancários - Liquidez Diária (102.5% CDI)</v>
      </c>
      <c r="F13" s="208" t="s">
        <v>1445</v>
      </c>
      <c r="G13" s="197" t="s">
        <v>1356</v>
      </c>
      <c r="H13" s="620" cm="1">
        <f t="array" ref="H13">IFERROR(IF(LEN(F13)&lt;=6, _xlfn._xlws.FILTER(IF(IF(IF(Tbl_TaxasDiarias[Tipo]=$F13, Tbl_TaxasDiarias[Indexador])=$G13, Tbl_TaxasDiarias[Vencimento])=$I13, Tbl_TaxasDiarias[Taxa Considerada]),
IF(IF(IF(Tbl_TaxasDiarias[Tipo]=$F13, Tbl_TaxasDiarias[Indexador])=$G13, Tbl_TaxasDiarias[Vencimento])=$I13, Tbl_TaxasDiarias[Taxa Considerada])),
_xlfn._xlws.FILTER(IF(IF(IF(Tbl_TaxasDiarias[Tipo]=$F13, Tbl_TaxasDiarias[Indexador])=$G13, Tbl_TaxasDiarias[Duration])=$J13, Tbl_TaxasDiarias[Taxa Considerada]),
IF(IF(IF(Tbl_TaxasDiarias[Tipo]=$F13, Tbl_TaxasDiarias[Indexador])=$G13, Tbl_TaxasDiarias[Duration])=$J13, Tbl_TaxasDiarias[Taxa Considerada]))), "-")</f>
        <v>1.0249999999999999</v>
      </c>
      <c r="I13" s="208" t="s">
        <v>34</v>
      </c>
      <c r="J13" s="623">
        <v>0</v>
      </c>
      <c r="K13" s="211" t="s">
        <v>715</v>
      </c>
      <c r="L13" s="208" t="s">
        <v>34</v>
      </c>
      <c r="M13" s="208" t="s">
        <v>34</v>
      </c>
      <c r="N13" s="277" t="s">
        <v>34</v>
      </c>
      <c r="O13" s="208" t="s">
        <v>663</v>
      </c>
      <c r="P13" s="277" t="s">
        <v>608</v>
      </c>
      <c r="Q13" s="155" t="s">
        <v>48</v>
      </c>
      <c r="R13" s="277">
        <v>0</v>
      </c>
      <c r="S13" s="278" t="s">
        <v>34</v>
      </c>
      <c r="T13" s="157">
        <v>2.9999999999999997E-4</v>
      </c>
      <c r="U13" s="279" t="s">
        <v>34</v>
      </c>
      <c r="V13" s="279" t="s">
        <v>1422</v>
      </c>
      <c r="W13" s="279" t="s">
        <v>34</v>
      </c>
      <c r="X13" s="280" t="s">
        <v>34</v>
      </c>
    </row>
    <row r="14" spans="1:24">
      <c r="E14" s="198" t="str">
        <f t="shared" si="0"/>
        <v>Títulos Bancários - 6 meses (115.5% CDI)</v>
      </c>
      <c r="F14" s="208" t="s">
        <v>1445</v>
      </c>
      <c r="G14" s="197" t="s">
        <v>1356</v>
      </c>
      <c r="H14" s="620" cm="1">
        <f t="array" ref="H14">IFERROR(IF(LEN(F14)&lt;=6, _xlfn._xlws.FILTER(IF(IF(IF(Tbl_TaxasDiarias[Tipo]=$F14, Tbl_TaxasDiarias[Indexador])=$G14, Tbl_TaxasDiarias[Vencimento])=$I14, Tbl_TaxasDiarias[Taxa Considerada]),
IF(IF(IF(Tbl_TaxasDiarias[Tipo]=$F14, Tbl_TaxasDiarias[Indexador])=$G14, Tbl_TaxasDiarias[Vencimento])=$I14, Tbl_TaxasDiarias[Taxa Considerada])),
_xlfn._xlws.FILTER(IF(IF(IF(Tbl_TaxasDiarias[Tipo]=$F14, Tbl_TaxasDiarias[Indexador])=$G14, Tbl_TaxasDiarias[Duration])=$J14, Tbl_TaxasDiarias[Taxa Considerada]),
IF(IF(IF(Tbl_TaxasDiarias[Tipo]=$F14, Tbl_TaxasDiarias[Indexador])=$G14, Tbl_TaxasDiarias[Duration])=$J14, Tbl_TaxasDiarias[Taxa Considerada]))), "-")</f>
        <v>1.155</v>
      </c>
      <c r="I14" s="780">
        <f ca="1">YEAR(EDATE(TODAY(),J14*12))</f>
        <v>2023</v>
      </c>
      <c r="J14" s="623">
        <v>0.5</v>
      </c>
      <c r="K14" s="211" t="s">
        <v>715</v>
      </c>
      <c r="L14" s="208" t="s">
        <v>34</v>
      </c>
      <c r="M14" s="208" t="s">
        <v>34</v>
      </c>
      <c r="N14" s="208" t="s">
        <v>34</v>
      </c>
      <c r="O14" s="208" t="s">
        <v>663</v>
      </c>
      <c r="P14" s="277" t="s">
        <v>608</v>
      </c>
      <c r="Q14" s="155" t="s">
        <v>48</v>
      </c>
      <c r="R14" s="277">
        <f ca="1">IF(OR(LEFT($E14, 3) = "NTN", LEFT($E14, 3) = "LFT"), DATE(I14, 8, 15) - TODAY(), FLOOR(J14*365,1))</f>
        <v>182</v>
      </c>
      <c r="S14" s="278" t="s">
        <v>34</v>
      </c>
      <c r="T14" s="157">
        <v>2E-3</v>
      </c>
      <c r="U14" s="279" t="s">
        <v>34</v>
      </c>
      <c r="V14" s="279" t="s">
        <v>1422</v>
      </c>
      <c r="W14" s="279" t="s">
        <v>34</v>
      </c>
      <c r="X14" s="280" t="s">
        <v>34</v>
      </c>
    </row>
    <row r="15" spans="1:24">
      <c r="E15" s="198" t="str">
        <f t="shared" si="0"/>
        <v>Títulos Bancários - 1 ano (114.0% CDI)</v>
      </c>
      <c r="F15" s="208" t="s">
        <v>1445</v>
      </c>
      <c r="G15" s="197" t="s">
        <v>1356</v>
      </c>
      <c r="H15" s="620" cm="1">
        <f t="array" ref="H15">IFERROR(IF(LEN(F15)&lt;=6, _xlfn._xlws.FILTER(IF(IF(IF(Tbl_TaxasDiarias[Tipo]=$F15, Tbl_TaxasDiarias[Indexador])=$G15, Tbl_TaxasDiarias[Vencimento])=$I15, Tbl_TaxasDiarias[Taxa Considerada]),
IF(IF(IF(Tbl_TaxasDiarias[Tipo]=$F15, Tbl_TaxasDiarias[Indexador])=$G15, Tbl_TaxasDiarias[Vencimento])=$I15, Tbl_TaxasDiarias[Taxa Considerada])),
_xlfn._xlws.FILTER(IF(IF(IF(Tbl_TaxasDiarias[Tipo]=$F15, Tbl_TaxasDiarias[Indexador])=$G15, Tbl_TaxasDiarias[Duration])=$J15, Tbl_TaxasDiarias[Taxa Considerada]),
IF(IF(IF(Tbl_TaxasDiarias[Tipo]=$F15, Tbl_TaxasDiarias[Indexador])=$G15, Tbl_TaxasDiarias[Duration])=$J15, Tbl_TaxasDiarias[Taxa Considerada]))), "-")</f>
        <v>1.1399999999999999</v>
      </c>
      <c r="I15" s="155">
        <f ca="1">YEAR(EDATE(TODAY(),J15*12))</f>
        <v>2023</v>
      </c>
      <c r="J15" s="623">
        <v>1</v>
      </c>
      <c r="K15" s="211" t="s">
        <v>715</v>
      </c>
      <c r="L15" s="208" t="s">
        <v>34</v>
      </c>
      <c r="M15" s="208" t="s">
        <v>34</v>
      </c>
      <c r="N15" s="208" t="s">
        <v>34</v>
      </c>
      <c r="O15" s="208" t="s">
        <v>663</v>
      </c>
      <c r="P15" s="277" t="s">
        <v>608</v>
      </c>
      <c r="Q15" s="155" t="s">
        <v>48</v>
      </c>
      <c r="R15" s="277">
        <f t="shared" ref="R15:R20" ca="1" si="1">IF(OR(LEFT($E15, 3) = "NTN", LEFT($E15, 3) = "LFT"), DATE(I15, 8, 15) - TODAY(), FLOOR(J15*365,1))</f>
        <v>365</v>
      </c>
      <c r="S15" s="278" t="s">
        <v>34</v>
      </c>
      <c r="T15" s="157">
        <v>2E-3</v>
      </c>
      <c r="U15" s="279" t="s">
        <v>34</v>
      </c>
      <c r="V15" s="279" t="s">
        <v>1422</v>
      </c>
      <c r="W15" s="279" t="s">
        <v>34</v>
      </c>
      <c r="X15" s="280" t="s">
        <v>34</v>
      </c>
    </row>
    <row r="16" spans="1:24">
      <c r="E16" s="198" t="str">
        <f t="shared" si="0"/>
        <v>Títulos Bancários - 2 anos (118.5% CDI)</v>
      </c>
      <c r="F16" s="208" t="s">
        <v>1445</v>
      </c>
      <c r="G16" s="197" t="s">
        <v>1356</v>
      </c>
      <c r="H16" s="620" cm="1">
        <f t="array" ref="H16">IFERROR(IF(LEN(F16)&lt;=6, _xlfn._xlws.FILTER(IF(IF(IF(Tbl_TaxasDiarias[Tipo]=$F16, Tbl_TaxasDiarias[Indexador])=$G16, Tbl_TaxasDiarias[Vencimento])=$I16, Tbl_TaxasDiarias[Taxa Considerada]),
IF(IF(IF(Tbl_TaxasDiarias[Tipo]=$F16, Tbl_TaxasDiarias[Indexador])=$G16, Tbl_TaxasDiarias[Vencimento])=$I16, Tbl_TaxasDiarias[Taxa Considerada])),
_xlfn._xlws.FILTER(IF(IF(IF(Tbl_TaxasDiarias[Tipo]=$F16, Tbl_TaxasDiarias[Indexador])=$G16, Tbl_TaxasDiarias[Duration])=$J16, Tbl_TaxasDiarias[Taxa Considerada]),
IF(IF(IF(Tbl_TaxasDiarias[Tipo]=$F16, Tbl_TaxasDiarias[Indexador])=$G16, Tbl_TaxasDiarias[Duration])=$J16, Tbl_TaxasDiarias[Taxa Considerada]))), "-")</f>
        <v>1.1850000000000001</v>
      </c>
      <c r="I16" s="209">
        <f ca="1">EDATE(TODAY(),J16*12)</f>
        <v>45603</v>
      </c>
      <c r="J16" s="623">
        <v>2</v>
      </c>
      <c r="K16" s="211" t="s">
        <v>715</v>
      </c>
      <c r="L16" s="208" t="s">
        <v>34</v>
      </c>
      <c r="M16" s="208" t="s">
        <v>34</v>
      </c>
      <c r="N16" s="208" t="s">
        <v>34</v>
      </c>
      <c r="O16" s="208" t="s">
        <v>663</v>
      </c>
      <c r="P16" s="277" t="s">
        <v>608</v>
      </c>
      <c r="Q16" s="155" t="s">
        <v>48</v>
      </c>
      <c r="R16" s="277">
        <f t="shared" ca="1" si="1"/>
        <v>730</v>
      </c>
      <c r="S16" s="278" t="s">
        <v>34</v>
      </c>
      <c r="T16" s="157">
        <v>2E-3</v>
      </c>
      <c r="U16" s="279" t="s">
        <v>34</v>
      </c>
      <c r="V16" s="279" t="s">
        <v>1422</v>
      </c>
      <c r="W16" s="279" t="s">
        <v>34</v>
      </c>
      <c r="X16" s="280" t="s">
        <v>34</v>
      </c>
    </row>
    <row r="17" spans="1:24">
      <c r="E17" s="198" t="str">
        <f t="shared" si="0"/>
        <v>Títulos Bancários - 3 anos (117.5% CDI)</v>
      </c>
      <c r="F17" s="208" t="s">
        <v>1445</v>
      </c>
      <c r="G17" s="197" t="s">
        <v>1356</v>
      </c>
      <c r="H17" s="620" cm="1">
        <f t="array" ref="H17">IFERROR(IF(LEN(F17)&lt;=6, _xlfn._xlws.FILTER(IF(IF(IF(Tbl_TaxasDiarias[Tipo]=$F17, Tbl_TaxasDiarias[Indexador])=$G17, Tbl_TaxasDiarias[Vencimento])=$I17, Tbl_TaxasDiarias[Taxa Considerada]),
IF(IF(IF(Tbl_TaxasDiarias[Tipo]=$F17, Tbl_TaxasDiarias[Indexador])=$G17, Tbl_TaxasDiarias[Vencimento])=$I17, Tbl_TaxasDiarias[Taxa Considerada])),
_xlfn._xlws.FILTER(IF(IF(IF(Tbl_TaxasDiarias[Tipo]=$F17, Tbl_TaxasDiarias[Indexador])=$G17, Tbl_TaxasDiarias[Duration])=$J17, Tbl_TaxasDiarias[Taxa Considerada]),
IF(IF(IF(Tbl_TaxasDiarias[Tipo]=$F17, Tbl_TaxasDiarias[Indexador])=$G17, Tbl_TaxasDiarias[Duration])=$J17, Tbl_TaxasDiarias[Taxa Considerada]))), "-")</f>
        <v>1.175</v>
      </c>
      <c r="I17" s="209">
        <f ca="1">EDATE(TODAY(),J17*12)</f>
        <v>45968</v>
      </c>
      <c r="J17" s="623">
        <v>3</v>
      </c>
      <c r="K17" s="199" t="s">
        <v>1339</v>
      </c>
      <c r="L17" s="208" t="s">
        <v>34</v>
      </c>
      <c r="M17" s="208" t="s">
        <v>34</v>
      </c>
      <c r="N17" s="208" t="s">
        <v>34</v>
      </c>
      <c r="O17" s="208" t="s">
        <v>663</v>
      </c>
      <c r="P17" s="277" t="s">
        <v>608</v>
      </c>
      <c r="Q17" s="155" t="s">
        <v>48</v>
      </c>
      <c r="R17" s="277">
        <f t="shared" ca="1" si="1"/>
        <v>1095</v>
      </c>
      <c r="S17" s="278" t="s">
        <v>34</v>
      </c>
      <c r="T17" s="157">
        <v>2E-3</v>
      </c>
      <c r="U17" s="279" t="s">
        <v>34</v>
      </c>
      <c r="V17" s="279" t="s">
        <v>1422</v>
      </c>
      <c r="W17" s="279" t="s">
        <v>34</v>
      </c>
      <c r="X17" s="280" t="s">
        <v>34</v>
      </c>
    </row>
    <row r="18" spans="1:24">
      <c r="E18" s="198" t="str">
        <f t="shared" si="0"/>
        <v>Títulos Corporativos - 2 anos (CDI+1.75%)</v>
      </c>
      <c r="F18" s="208" t="s">
        <v>1486</v>
      </c>
      <c r="G18" s="197" t="s">
        <v>1355</v>
      </c>
      <c r="H18" s="620" cm="1">
        <f t="array" ref="H18">IFERROR(IF(LEN(F18)&lt;=6, _xlfn._xlws.FILTER(IF(IF(IF(Tbl_TaxasDiarias[Tipo]=$F18, Tbl_TaxasDiarias[Indexador])=$G18, Tbl_TaxasDiarias[Vencimento])=$I18, Tbl_TaxasDiarias[Taxa Considerada]),
IF(IF(IF(Tbl_TaxasDiarias[Tipo]=$F18, Tbl_TaxasDiarias[Indexador])=$G18, Tbl_TaxasDiarias[Vencimento])=$I18, Tbl_TaxasDiarias[Taxa Considerada])),
_xlfn._xlws.FILTER(IF(IF(IF(Tbl_TaxasDiarias[Tipo]=$F18, Tbl_TaxasDiarias[Indexador])=$G18, Tbl_TaxasDiarias[Duration])=$J18, Tbl_TaxasDiarias[Taxa Considerada]),
IF(IF(IF(Tbl_TaxasDiarias[Tipo]=$F18, Tbl_TaxasDiarias[Indexador])=$G18, Tbl_TaxasDiarias[Duration])=$J18, Tbl_TaxasDiarias[Taxa Considerada]))), "-")</f>
        <v>1.7500000000000002E-2</v>
      </c>
      <c r="I18" s="210" t="s">
        <v>34</v>
      </c>
      <c r="J18" s="623">
        <v>2</v>
      </c>
      <c r="K18" s="211" t="s">
        <v>715</v>
      </c>
      <c r="L18" s="208" t="s">
        <v>34</v>
      </c>
      <c r="M18" s="208" t="s">
        <v>34</v>
      </c>
      <c r="N18" s="208" t="s">
        <v>34</v>
      </c>
      <c r="O18" s="208" t="s">
        <v>663</v>
      </c>
      <c r="P18" s="277" t="s">
        <v>608</v>
      </c>
      <c r="Q18" s="155" t="s">
        <v>48</v>
      </c>
      <c r="R18" s="277">
        <f t="shared" ca="1" si="1"/>
        <v>730</v>
      </c>
      <c r="S18" s="278" t="s">
        <v>34</v>
      </c>
      <c r="T18" s="157">
        <v>2E-3</v>
      </c>
      <c r="U18" s="279" t="s">
        <v>34</v>
      </c>
      <c r="V18" s="279" t="s">
        <v>1422</v>
      </c>
      <c r="W18" s="279" t="s">
        <v>34</v>
      </c>
      <c r="X18" s="280" t="s">
        <v>34</v>
      </c>
    </row>
    <row r="19" spans="1:24">
      <c r="E19" s="198" t="str">
        <f t="shared" si="0"/>
        <v>Títulos Corporativos - 3 anos (CDI+1.85%)</v>
      </c>
      <c r="F19" s="208" t="s">
        <v>1486</v>
      </c>
      <c r="G19" s="197" t="s">
        <v>1355</v>
      </c>
      <c r="H19" s="620" cm="1">
        <f t="array" ref="H19">IFERROR(IF(LEN(F19)&lt;=6, _xlfn._xlws.FILTER(IF(IF(IF(Tbl_TaxasDiarias[Tipo]=$F19, Tbl_TaxasDiarias[Indexador])=$G19, Tbl_TaxasDiarias[Vencimento])=$I19, Tbl_TaxasDiarias[Taxa Considerada]),
IF(IF(IF(Tbl_TaxasDiarias[Tipo]=$F19, Tbl_TaxasDiarias[Indexador])=$G19, Tbl_TaxasDiarias[Vencimento])=$I19, Tbl_TaxasDiarias[Taxa Considerada])),
_xlfn._xlws.FILTER(IF(IF(IF(Tbl_TaxasDiarias[Tipo]=$F19, Tbl_TaxasDiarias[Indexador])=$G19, Tbl_TaxasDiarias[Duration])=$J19, Tbl_TaxasDiarias[Taxa Considerada]),
IF(IF(IF(Tbl_TaxasDiarias[Tipo]=$F19, Tbl_TaxasDiarias[Indexador])=$G19, Tbl_TaxasDiarias[Duration])=$J19, Tbl_TaxasDiarias[Taxa Considerada]))), "-")</f>
        <v>1.8499999999999999E-2</v>
      </c>
      <c r="I19" s="210" t="s">
        <v>34</v>
      </c>
      <c r="J19" s="623">
        <v>3</v>
      </c>
      <c r="K19" s="211" t="s">
        <v>715</v>
      </c>
      <c r="L19" s="208" t="s">
        <v>34</v>
      </c>
      <c r="M19" s="208" t="s">
        <v>34</v>
      </c>
      <c r="N19" s="208" t="s">
        <v>34</v>
      </c>
      <c r="O19" s="208" t="s">
        <v>663</v>
      </c>
      <c r="P19" s="277" t="s">
        <v>608</v>
      </c>
      <c r="Q19" s="155" t="s">
        <v>48</v>
      </c>
      <c r="R19" s="277">
        <f t="shared" ca="1" si="1"/>
        <v>1095</v>
      </c>
      <c r="S19" s="278" t="s">
        <v>34</v>
      </c>
      <c r="T19" s="157">
        <v>2E-3</v>
      </c>
      <c r="U19" s="279" t="s">
        <v>34</v>
      </c>
      <c r="V19" s="279" t="s">
        <v>1422</v>
      </c>
      <c r="W19" s="279" t="s">
        <v>34</v>
      </c>
      <c r="X19" s="280" t="s">
        <v>34</v>
      </c>
    </row>
    <row r="20" spans="1:24">
      <c r="E20" s="198" t="str">
        <f t="shared" si="0"/>
        <v>Títulos Corporativos - 4 anos (CDI+2.10%)</v>
      </c>
      <c r="F20" s="208" t="s">
        <v>1486</v>
      </c>
      <c r="G20" s="197" t="s">
        <v>1355</v>
      </c>
      <c r="H20" s="620" cm="1">
        <f t="array" ref="H20">IFERROR(IF(LEN(F20)&lt;=6, _xlfn._xlws.FILTER(IF(IF(IF(Tbl_TaxasDiarias[Tipo]=$F20, Tbl_TaxasDiarias[Indexador])=$G20, Tbl_TaxasDiarias[Vencimento])=$I20, Tbl_TaxasDiarias[Taxa Considerada]),
IF(IF(IF(Tbl_TaxasDiarias[Tipo]=$F20, Tbl_TaxasDiarias[Indexador])=$G20, Tbl_TaxasDiarias[Vencimento])=$I20, Tbl_TaxasDiarias[Taxa Considerada])),
_xlfn._xlws.FILTER(IF(IF(IF(Tbl_TaxasDiarias[Tipo]=$F20, Tbl_TaxasDiarias[Indexador])=$G20, Tbl_TaxasDiarias[Duration])=$J20, Tbl_TaxasDiarias[Taxa Considerada]),
IF(IF(IF(Tbl_TaxasDiarias[Tipo]=$F20, Tbl_TaxasDiarias[Indexador])=$G20, Tbl_TaxasDiarias[Duration])=$J20, Tbl_TaxasDiarias[Taxa Considerada]))), "-")</f>
        <v>2.1000000000000001E-2</v>
      </c>
      <c r="I20" s="210" t="s">
        <v>34</v>
      </c>
      <c r="J20" s="623">
        <v>4</v>
      </c>
      <c r="K20" s="199" t="s">
        <v>1339</v>
      </c>
      <c r="L20" s="208" t="s">
        <v>34</v>
      </c>
      <c r="M20" s="208" t="s">
        <v>34</v>
      </c>
      <c r="N20" s="208" t="s">
        <v>34</v>
      </c>
      <c r="O20" s="208" t="s">
        <v>663</v>
      </c>
      <c r="P20" s="277" t="s">
        <v>608</v>
      </c>
      <c r="Q20" s="155" t="s">
        <v>48</v>
      </c>
      <c r="R20" s="277">
        <f t="shared" ca="1" si="1"/>
        <v>1460</v>
      </c>
      <c r="S20" s="278" t="s">
        <v>34</v>
      </c>
      <c r="T20" s="157">
        <v>2E-3</v>
      </c>
      <c r="U20" s="279" t="s">
        <v>34</v>
      </c>
      <c r="V20" s="279" t="s">
        <v>1422</v>
      </c>
      <c r="W20" s="279" t="s">
        <v>34</v>
      </c>
      <c r="X20" s="280" t="s">
        <v>34</v>
      </c>
    </row>
    <row r="21" spans="1:24" s="147" customFormat="1" ht="7.5" customHeight="1">
      <c r="B21" s="184"/>
      <c r="C21" s="184"/>
      <c r="D21" s="184"/>
      <c r="E21" s="170"/>
      <c r="I21" s="148"/>
      <c r="J21" s="148"/>
    </row>
    <row r="22" spans="1:24" s="147" customFormat="1">
      <c r="A22" s="161"/>
      <c r="B22" s="194"/>
      <c r="C22" s="184"/>
      <c r="D22" s="184"/>
      <c r="E22" s="149" t="s">
        <v>621</v>
      </c>
      <c r="F22" s="149"/>
      <c r="G22" s="149"/>
      <c r="H22" s="149"/>
      <c r="I22" s="150"/>
      <c r="J22" s="150"/>
      <c r="K22" s="149"/>
      <c r="L22" s="149"/>
      <c r="M22" s="149"/>
      <c r="N22" s="149"/>
      <c r="O22" s="149"/>
      <c r="P22" s="149"/>
      <c r="Q22" s="149"/>
      <c r="R22" s="149"/>
      <c r="S22" s="149"/>
      <c r="T22" s="149"/>
      <c r="U22" s="171"/>
      <c r="V22" s="171"/>
      <c r="W22" s="171"/>
      <c r="X22" s="195"/>
    </row>
    <row r="23" spans="1:24" s="147" customFormat="1" ht="3" customHeight="1">
      <c r="B23" s="184"/>
      <c r="C23" s="184"/>
      <c r="D23" s="184"/>
      <c r="I23" s="151"/>
      <c r="J23" s="151"/>
    </row>
    <row r="24" spans="1:24" s="147" customFormat="1">
      <c r="A24" s="161"/>
      <c r="B24" s="184" t="s">
        <v>621</v>
      </c>
      <c r="C24" s="184" t="s">
        <v>738</v>
      </c>
      <c r="D24" s="184" t="str">
        <f>B24&amp;" "&amp;C24</f>
        <v>Inflação Curta</v>
      </c>
      <c r="E24" s="152" t="s">
        <v>1371</v>
      </c>
      <c r="F24" s="152"/>
      <c r="G24" s="152"/>
      <c r="H24" s="152"/>
      <c r="I24" s="153"/>
      <c r="J24" s="153"/>
      <c r="K24" s="152"/>
      <c r="L24" s="152"/>
      <c r="M24" s="152"/>
      <c r="N24" s="152"/>
      <c r="O24" s="152"/>
      <c r="P24" s="152"/>
      <c r="Q24" s="152"/>
      <c r="R24" s="152"/>
      <c r="S24" s="152"/>
      <c r="T24" s="152"/>
      <c r="U24" s="172"/>
      <c r="V24" s="172"/>
      <c r="W24" s="172"/>
      <c r="X24" s="196"/>
    </row>
    <row r="25" spans="1:24">
      <c r="E25" s="198" t="str">
        <f t="shared" ref="E25:E32" si="2">IF(LEN(F25)&lt;=5,F25&amp;" "&amp;I25&amp;IF(F25="LFT"," - "&amp;"Liquidez Diária","")&amp;" ("&amp;IF(G25="PRE", "", G25)&amp;TEXT(H25,"0.00%")&amp;")",IF(LEFT(F25,3)="Cor","Títulos Corporativos - "&amp;J25&amp;IF(J25&lt;1," ano("," anos (")&amp;IF(G25="PRE", "", G25)&amp;TEXT(H25,"0.00%")&amp;")","Títulos Bancários - "&amp;IF(J25&lt;1,IF(J25=0, "Liquidez Diária (", J25*12&amp;" meses ("),IF(J25=1,"1 ano (",J25&amp;" anos ("))&amp;IF(IF(G25="PRE", "", G25)="%CDI",TEXT(H25,"0.0%")&amp;" CDI)",IF(G25="PRE", "", G25)&amp;TEXT(H25,"0.00%")&amp;")")))</f>
        <v>NTN-B 2023 (IPCA+5.50%)</v>
      </c>
      <c r="F25" s="208" t="s">
        <v>1360</v>
      </c>
      <c r="G25" s="197" t="s">
        <v>1358</v>
      </c>
      <c r="H25" s="620" cm="1">
        <f t="array" ref="H25">IFERROR(IF(LEN(F25)&lt;=6, _xlfn._xlws.FILTER(IF(IF(IF(Tbl_TaxasDiarias[Tipo]=$F25, Tbl_TaxasDiarias[Indexador])=$G25, Tbl_TaxasDiarias[Vencimento])=$I25, Tbl_TaxasDiarias[Taxa Considerada]),
IF(IF(IF(Tbl_TaxasDiarias[Tipo]=$F25, Tbl_TaxasDiarias[Indexador])=$G25, Tbl_TaxasDiarias[Vencimento])=$I25, Tbl_TaxasDiarias[Taxa Considerada])),
_xlfn._xlws.FILTER(IF(IF(IF(Tbl_TaxasDiarias[Tipo]=$F25, Tbl_TaxasDiarias[Indexador])=$G25, Tbl_TaxasDiarias[Duration])=$J25, Tbl_TaxasDiarias[Taxa Considerada]),
IF(IF(IF(Tbl_TaxasDiarias[Tipo]=$F25, Tbl_TaxasDiarias[Indexador])=$G25, Tbl_TaxasDiarias[Duration])=$J25, Tbl_TaxasDiarias[Taxa Considerada]))), "-")</f>
        <v>5.5E-2</v>
      </c>
      <c r="I25" s="622">
        <v>2023</v>
      </c>
      <c r="J25" s="618" cm="1">
        <f t="array" ref="J25">IFERROR(_xlfn._xlws.FILTER(IF(IF(IF(Tbl_TaxasDiarias[Tipo]=$F25, Tbl_TaxasDiarias[Indexador])=$G25, Tbl_TaxasDiarias[Vencimento])=$I25, Tbl_TaxasDiarias[Duration]),
IF(IF(IF(Tbl_TaxasDiarias[Tipo]=$F25, Tbl_TaxasDiarias[Indexador])=$G25, Tbl_TaxasDiarias[Vencimento])=$I25, Tbl_TaxasDiarias[Duration])), "-")</f>
        <v>0.49645064314182902</v>
      </c>
      <c r="K25" s="199" t="s">
        <v>1339</v>
      </c>
      <c r="L25" s="326" t="s">
        <v>1415</v>
      </c>
      <c r="M25" s="208" t="s">
        <v>1321</v>
      </c>
      <c r="N25" s="213" t="s">
        <v>34</v>
      </c>
      <c r="O25" s="213" t="s">
        <v>1364</v>
      </c>
      <c r="P25" s="277" t="s">
        <v>608</v>
      </c>
      <c r="Q25" s="155" t="s">
        <v>48</v>
      </c>
      <c r="R25" s="277">
        <f t="shared" ref="R25:R32" ca="1" si="3">IF(OR(LEFT($E25, 3) = "NTN", LEFT($E25, 3) = "LFT"), DATE(I25, 8, 15) - TODAY(), FLOOR(J25*365,1))</f>
        <v>281</v>
      </c>
      <c r="S25" s="278" t="s">
        <v>34</v>
      </c>
      <c r="T25" s="157" t="str">
        <f t="shared" ref="T25:T28" si="4">IF(OR(LEFT($E25,3)="LFT",LEFT($E25,3)="NTN"), "-", IF(LEFT($J25,3)="Liq", 0.03%, 0.25%))</f>
        <v>-</v>
      </c>
      <c r="U25" s="279" t="s">
        <v>34</v>
      </c>
      <c r="V25" s="279" t="s">
        <v>1422</v>
      </c>
      <c r="W25" s="279" t="s">
        <v>34</v>
      </c>
      <c r="X25" s="280" t="s">
        <v>34</v>
      </c>
    </row>
    <row r="26" spans="1:24">
      <c r="E26" s="198" t="str">
        <f t="shared" si="2"/>
        <v>NTN-B 2024 (IPCA+5.75%)</v>
      </c>
      <c r="F26" s="208" t="s">
        <v>1360</v>
      </c>
      <c r="G26" s="197" t="s">
        <v>1358</v>
      </c>
      <c r="H26" s="620" cm="1">
        <f t="array" ref="H26">IFERROR(IF(LEN(F26)&lt;=6, _xlfn._xlws.FILTER(IF(IF(IF(Tbl_TaxasDiarias[Tipo]=$F26, Tbl_TaxasDiarias[Indexador])=$G26, Tbl_TaxasDiarias[Vencimento])=$I26, Tbl_TaxasDiarias[Taxa Considerada]),
IF(IF(IF(Tbl_TaxasDiarias[Tipo]=$F26, Tbl_TaxasDiarias[Indexador])=$G26, Tbl_TaxasDiarias[Vencimento])=$I26, Tbl_TaxasDiarias[Taxa Considerada])),
_xlfn._xlws.FILTER(IF(IF(IF(Tbl_TaxasDiarias[Tipo]=$F26, Tbl_TaxasDiarias[Indexador])=$G26, Tbl_TaxasDiarias[Duration])=$J26, Tbl_TaxasDiarias[Taxa Considerada]),
IF(IF(IF(Tbl_TaxasDiarias[Tipo]=$F26, Tbl_TaxasDiarias[Indexador])=$G26, Tbl_TaxasDiarias[Duration])=$J26, Tbl_TaxasDiarias[Taxa Considerada]))), "-")</f>
        <v>5.7500000000000002E-2</v>
      </c>
      <c r="I26" s="622">
        <v>2024</v>
      </c>
      <c r="J26" s="618" cm="1">
        <f t="array" ref="J26">IFERROR(_xlfn._xlws.FILTER(IF(IF(IF(Tbl_TaxasDiarias[Tipo]=$F26, Tbl_TaxasDiarias[Indexador])=$G26, Tbl_TaxasDiarias[Vencimento])=$I26, Tbl_TaxasDiarias[Duration]),
IF(IF(IF(Tbl_TaxasDiarias[Tipo]=$F26, Tbl_TaxasDiarias[Indexador])=$G26, Tbl_TaxasDiarias[Vencimento])=$I26, Tbl_TaxasDiarias[Duration])), "-")</f>
        <v>1.67977838031987</v>
      </c>
      <c r="K26" s="199" t="s">
        <v>1339</v>
      </c>
      <c r="L26" s="326" t="s">
        <v>1415</v>
      </c>
      <c r="M26" s="208" t="s">
        <v>1321</v>
      </c>
      <c r="N26" s="213" t="s">
        <v>34</v>
      </c>
      <c r="O26" s="213" t="s">
        <v>1364</v>
      </c>
      <c r="P26" s="277" t="s">
        <v>608</v>
      </c>
      <c r="Q26" s="155" t="s">
        <v>48</v>
      </c>
      <c r="R26" s="277">
        <f t="shared" ca="1" si="3"/>
        <v>647</v>
      </c>
      <c r="S26" s="278" t="s">
        <v>34</v>
      </c>
      <c r="T26" s="157" t="str">
        <f t="shared" si="4"/>
        <v>-</v>
      </c>
      <c r="U26" s="279" t="s">
        <v>34</v>
      </c>
      <c r="V26" s="279" t="s">
        <v>1422</v>
      </c>
      <c r="W26" s="279" t="s">
        <v>34</v>
      </c>
      <c r="X26" s="280" t="s">
        <v>34</v>
      </c>
    </row>
    <row r="27" spans="1:24">
      <c r="E27" s="198" t="str">
        <f t="shared" si="2"/>
        <v>NTN-B 2025 (IPCA+5.35%)</v>
      </c>
      <c r="F27" s="208" t="s">
        <v>1360</v>
      </c>
      <c r="G27" s="197" t="s">
        <v>1358</v>
      </c>
      <c r="H27" s="620" cm="1">
        <f t="array" ref="H27">IFERROR(IF(LEN(F27)&lt;=6, _xlfn._xlws.FILTER(IF(IF(IF(Tbl_TaxasDiarias[Tipo]=$F27, Tbl_TaxasDiarias[Indexador])=$G27, Tbl_TaxasDiarias[Vencimento])=$I27, Tbl_TaxasDiarias[Taxa Considerada]),
IF(IF(IF(Tbl_TaxasDiarias[Tipo]=$F27, Tbl_TaxasDiarias[Indexador])=$G27, Tbl_TaxasDiarias[Vencimento])=$I27, Tbl_TaxasDiarias[Taxa Considerada])),
_xlfn._xlws.FILTER(IF(IF(IF(Tbl_TaxasDiarias[Tipo]=$F27, Tbl_TaxasDiarias[Indexador])=$G27, Tbl_TaxasDiarias[Duration])=$J27, Tbl_TaxasDiarias[Taxa Considerada]),
IF(IF(IF(Tbl_TaxasDiarias[Tipo]=$F27, Tbl_TaxasDiarias[Indexador])=$G27, Tbl_TaxasDiarias[Duration])=$J27, Tbl_TaxasDiarias[Taxa Considerada]))), "-")</f>
        <v>5.3499999999999999E-2</v>
      </c>
      <c r="I27" s="622">
        <v>2025</v>
      </c>
      <c r="J27" s="618" cm="1">
        <f t="array" ref="J27">IFERROR(_xlfn._xlws.FILTER(IF(IF(IF(Tbl_TaxasDiarias[Tipo]=$F27, Tbl_TaxasDiarias[Indexador])=$G27, Tbl_TaxasDiarias[Vencimento])=$I27, Tbl_TaxasDiarias[Duration]),
IF(IF(IF(Tbl_TaxasDiarias[Tipo]=$F27, Tbl_TaxasDiarias[Indexador])=$G27, Tbl_TaxasDiarias[Vencimento])=$I27, Tbl_TaxasDiarias[Duration])), "-")</f>
        <v>2.3005297985704098</v>
      </c>
      <c r="K27" s="199" t="s">
        <v>1339</v>
      </c>
      <c r="L27" s="326" t="s">
        <v>1415</v>
      </c>
      <c r="M27" s="208" t="s">
        <v>1321</v>
      </c>
      <c r="N27" s="213" t="s">
        <v>34</v>
      </c>
      <c r="O27" s="213" t="s">
        <v>1364</v>
      </c>
      <c r="P27" s="277" t="s">
        <v>608</v>
      </c>
      <c r="Q27" s="155" t="s">
        <v>48</v>
      </c>
      <c r="R27" s="277">
        <f t="shared" ca="1" si="3"/>
        <v>1012</v>
      </c>
      <c r="S27" s="278" t="s">
        <v>34</v>
      </c>
      <c r="T27" s="157" t="str">
        <f t="shared" si="4"/>
        <v>-</v>
      </c>
      <c r="U27" s="279" t="s">
        <v>34</v>
      </c>
      <c r="V27" s="279" t="s">
        <v>1422</v>
      </c>
      <c r="W27" s="279" t="s">
        <v>34</v>
      </c>
      <c r="X27" s="280" t="s">
        <v>34</v>
      </c>
    </row>
    <row r="28" spans="1:24">
      <c r="E28" s="198" t="str">
        <f t="shared" si="2"/>
        <v>NTN-B 2026 (IPCA+5.40%)</v>
      </c>
      <c r="F28" s="208" t="s">
        <v>1360</v>
      </c>
      <c r="G28" s="197" t="s">
        <v>1358</v>
      </c>
      <c r="H28" s="620" cm="1">
        <f t="array" ref="H28">IFERROR(IF(LEN(F28)&lt;=6, _xlfn._xlws.FILTER(IF(IF(IF(Tbl_TaxasDiarias[Tipo]=$F28, Tbl_TaxasDiarias[Indexador])=$G28, Tbl_TaxasDiarias[Vencimento])=$I28, Tbl_TaxasDiarias[Taxa Considerada]),
IF(IF(IF(Tbl_TaxasDiarias[Tipo]=$F28, Tbl_TaxasDiarias[Indexador])=$G28, Tbl_TaxasDiarias[Vencimento])=$I28, Tbl_TaxasDiarias[Taxa Considerada])),
_xlfn._xlws.FILTER(IF(IF(IF(Tbl_TaxasDiarias[Tipo]=$F28, Tbl_TaxasDiarias[Indexador])=$G28, Tbl_TaxasDiarias[Duration])=$J28, Tbl_TaxasDiarias[Taxa Considerada]),
IF(IF(IF(Tbl_TaxasDiarias[Tipo]=$F28, Tbl_TaxasDiarias[Indexador])=$G28, Tbl_TaxasDiarias[Duration])=$J28, Tbl_TaxasDiarias[Taxa Considerada]))), "-")</f>
        <v>5.3999999999999999E-2</v>
      </c>
      <c r="I28" s="622">
        <v>2026</v>
      </c>
      <c r="J28" s="618" cm="1">
        <f t="array" ref="J28">IFERROR(_xlfn._xlws.FILTER(IF(IF(IF(Tbl_TaxasDiarias[Tipo]=$F28, Tbl_TaxasDiarias[Indexador])=$G28, Tbl_TaxasDiarias[Vencimento])=$I28, Tbl_TaxasDiarias[Duration]),
IF(IF(IF(Tbl_TaxasDiarias[Tipo]=$F28, Tbl_TaxasDiarias[Indexador])=$G28, Tbl_TaxasDiarias[Vencimento])=$I28, Tbl_TaxasDiarias[Duration])), "-")</f>
        <v>3.3883623489243302</v>
      </c>
      <c r="K28" s="199" t="s">
        <v>715</v>
      </c>
      <c r="L28" s="326" t="s">
        <v>1415</v>
      </c>
      <c r="M28" s="208" t="s">
        <v>1321</v>
      </c>
      <c r="N28" s="213" t="s">
        <v>34</v>
      </c>
      <c r="O28" s="213" t="s">
        <v>1364</v>
      </c>
      <c r="P28" s="277" t="s">
        <v>608</v>
      </c>
      <c r="Q28" s="155" t="s">
        <v>48</v>
      </c>
      <c r="R28" s="277">
        <f t="shared" ca="1" si="3"/>
        <v>1377</v>
      </c>
      <c r="S28" s="278" t="s">
        <v>34</v>
      </c>
      <c r="T28" s="157" t="str">
        <f t="shared" si="4"/>
        <v>-</v>
      </c>
      <c r="U28" s="279" t="s">
        <v>34</v>
      </c>
      <c r="V28" s="279" t="s">
        <v>1422</v>
      </c>
      <c r="W28" s="279" t="s">
        <v>34</v>
      </c>
      <c r="X28" s="280" t="s">
        <v>34</v>
      </c>
    </row>
    <row r="29" spans="1:24">
      <c r="E29" s="198" t="str">
        <f>IF(LEN(F29)&lt;=5,F29&amp;" "&amp;I29&amp;IF(F29="LFT"," - "&amp;"Liquidez Diária","")&amp;" ("&amp;IF(G29="PRE", "", G29)&amp;TEXT(H29,"0.00%")&amp;")",IF(LEFT(F29,3)="Cor","Títulos Corporativos - "&amp;J29&amp;IF(J29&lt;1," ano("," anos (")&amp;IF(G29="PRE", "", G29)&amp;TEXT(H29,"0.00%")&amp;")","Títulos Bancários - "&amp;IF(J29&lt;1,IF(J29=0, "Liquidez Diária (", J29*12&amp;" meses ("),IF(J29=1,"1 ano (",J29&amp;" anos ("))&amp;IF(IF(G29="PRE", "", G29)="%CDI",TEXT(H29,"0.0%")&amp;" CDI)",IF(G29="PRE", "", G29)&amp;TEXT(H29,"0.00%")&amp;")")))</f>
        <v>NTN-B 2027 (IPCA+5.55%)</v>
      </c>
      <c r="F29" s="208" t="s">
        <v>1360</v>
      </c>
      <c r="G29" s="197" t="s">
        <v>1358</v>
      </c>
      <c r="H29" s="620" cm="1">
        <f t="array" ref="H29">IFERROR(IF(LEN(F29)&lt;=6, _xlfn._xlws.FILTER(IF(IF(IF(Tbl_TaxasDiarias[Tipo]=$F29, Tbl_TaxasDiarias[Indexador])=$G29, Tbl_TaxasDiarias[Vencimento])=$I29, Tbl_TaxasDiarias[Taxa Considerada]),
IF(IF(IF(Tbl_TaxasDiarias[Tipo]=$F29, Tbl_TaxasDiarias[Indexador])=$G29, Tbl_TaxasDiarias[Vencimento])=$I29, Tbl_TaxasDiarias[Taxa Considerada])),
_xlfn._xlws.FILTER(IF(IF(IF(Tbl_TaxasDiarias[Tipo]=$F29, Tbl_TaxasDiarias[Indexador])=$G29, Tbl_TaxasDiarias[Duration])=$J29, Tbl_TaxasDiarias[Taxa Considerada]),
IF(IF(IF(Tbl_TaxasDiarias[Tipo]=$F29, Tbl_TaxasDiarias[Indexador])=$G29, Tbl_TaxasDiarias[Duration])=$J29, Tbl_TaxasDiarias[Taxa Considerada]))), "-")</f>
        <v>5.5500000000000001E-2</v>
      </c>
      <c r="I29" s="622">
        <v>2027</v>
      </c>
      <c r="J29" s="618" cm="1">
        <f t="array" ref="J29">IFERROR(_xlfn._xlws.FILTER(IF(IF(IF(Tbl_TaxasDiarias[Tipo]=$F29, Tbl_TaxasDiarias[Indexador])=$G29, Tbl_TaxasDiarias[Vencimento])=$I29, Tbl_TaxasDiarias[Duration]),
IF(IF(IF(Tbl_TaxasDiarias[Tipo]=$F29, Tbl_TaxasDiarias[Indexador])=$G29, Tbl_TaxasDiarias[Vencimento])=$I29, Tbl_TaxasDiarias[Duration])), "-")</f>
        <v>3.9105824969951701</v>
      </c>
      <c r="K29" s="199" t="s">
        <v>715</v>
      </c>
      <c r="L29" s="326" t="s">
        <v>1415</v>
      </c>
      <c r="M29" s="208" t="s">
        <v>1321</v>
      </c>
      <c r="N29" s="213" t="s">
        <v>34</v>
      </c>
      <c r="O29" s="213" t="s">
        <v>1364</v>
      </c>
      <c r="P29" s="277" t="s">
        <v>608</v>
      </c>
      <c r="Q29" s="155" t="s">
        <v>48</v>
      </c>
      <c r="R29" s="277">
        <f ca="1">IF(OR(LEFT($E29, 3) = "NTN", LEFT($E29, 3) = "LFT"), DATE(I29, 8, 15) - TODAY(), FLOOR(J29*365,1))</f>
        <v>1742</v>
      </c>
      <c r="S29" s="278" t="s">
        <v>34</v>
      </c>
      <c r="T29" s="157" t="str">
        <f>IF(OR(LEFT($E29,3)="LFT",LEFT($E29,3)="NTN"), "-", IF(LEFT($J29,3)="Liq", 0.03%, 0.25%))</f>
        <v>-</v>
      </c>
      <c r="U29" s="279" t="s">
        <v>34</v>
      </c>
      <c r="V29" s="279" t="s">
        <v>1422</v>
      </c>
      <c r="W29" s="279" t="s">
        <v>34</v>
      </c>
      <c r="X29" s="280" t="s">
        <v>34</v>
      </c>
    </row>
    <row r="30" spans="1:24">
      <c r="E30" s="198" t="str">
        <f t="shared" si="2"/>
        <v>Títulos Bancários - 1 ano (IPCA+6.95%)</v>
      </c>
      <c r="F30" s="208" t="s">
        <v>1445</v>
      </c>
      <c r="G30" s="197" t="s">
        <v>1358</v>
      </c>
      <c r="H30" s="620" cm="1">
        <f t="array" ref="H30">IFERROR(IF(LEN(F30)&lt;=6, _xlfn._xlws.FILTER(IF(IF(IF(Tbl_TaxasDiarias[Tipo]=$F30, Tbl_TaxasDiarias[Indexador])=$G30, Tbl_TaxasDiarias[Vencimento])=$I30, Tbl_TaxasDiarias[Taxa Considerada]),
IF(IF(IF(Tbl_TaxasDiarias[Tipo]=$F30, Tbl_TaxasDiarias[Indexador])=$G30, Tbl_TaxasDiarias[Vencimento])=$I30, Tbl_TaxasDiarias[Taxa Considerada])),
_xlfn._xlws.FILTER(IF(IF(IF(Tbl_TaxasDiarias[Tipo]=$F30, Tbl_TaxasDiarias[Indexador])=$G30, Tbl_TaxasDiarias[Duration])=$J30, Tbl_TaxasDiarias[Taxa Considerada]),
IF(IF(IF(Tbl_TaxasDiarias[Tipo]=$F30, Tbl_TaxasDiarias[Indexador])=$G30, Tbl_TaxasDiarias[Duration])=$J30, Tbl_TaxasDiarias[Taxa Considerada]))), "-")</f>
        <v>6.9500000000000006E-2</v>
      </c>
      <c r="I30" s="209">
        <f ca="1">EDATE(TODAY(),J30*12)</f>
        <v>45237</v>
      </c>
      <c r="J30" s="623">
        <v>1</v>
      </c>
      <c r="K30" s="199" t="s">
        <v>1339</v>
      </c>
      <c r="L30" s="326" t="s">
        <v>34</v>
      </c>
      <c r="M30" s="208" t="s">
        <v>34</v>
      </c>
      <c r="N30" s="208" t="s">
        <v>34</v>
      </c>
      <c r="O30" s="208" t="s">
        <v>663</v>
      </c>
      <c r="P30" s="277" t="s">
        <v>608</v>
      </c>
      <c r="Q30" s="155" t="s">
        <v>48</v>
      </c>
      <c r="R30" s="277">
        <f t="shared" ca="1" si="3"/>
        <v>365</v>
      </c>
      <c r="S30" s="278" t="s">
        <v>34</v>
      </c>
      <c r="T30" s="157">
        <v>2E-3</v>
      </c>
      <c r="U30" s="279" t="s">
        <v>34</v>
      </c>
      <c r="V30" s="279" t="s">
        <v>1422</v>
      </c>
      <c r="W30" s="279" t="s">
        <v>34</v>
      </c>
      <c r="X30" s="280" t="s">
        <v>34</v>
      </c>
    </row>
    <row r="31" spans="1:24">
      <c r="E31" s="198" t="str">
        <f t="shared" si="2"/>
        <v>Títulos Bancários - 2 anos (IPCA+6.85%)</v>
      </c>
      <c r="F31" s="208" t="s">
        <v>1445</v>
      </c>
      <c r="G31" s="197" t="s">
        <v>1358</v>
      </c>
      <c r="H31" s="620" cm="1">
        <f t="array" ref="H31">IFERROR(IF(LEN(F31)&lt;=6, _xlfn._xlws.FILTER(IF(IF(IF(Tbl_TaxasDiarias[Tipo]=$F31, Tbl_TaxasDiarias[Indexador])=$G31, Tbl_TaxasDiarias[Vencimento])=$I31, Tbl_TaxasDiarias[Taxa Considerada]),
IF(IF(IF(Tbl_TaxasDiarias[Tipo]=$F31, Tbl_TaxasDiarias[Indexador])=$G31, Tbl_TaxasDiarias[Vencimento])=$I31, Tbl_TaxasDiarias[Taxa Considerada])),
_xlfn._xlws.FILTER(IF(IF(IF(Tbl_TaxasDiarias[Tipo]=$F31, Tbl_TaxasDiarias[Indexador])=$G31, Tbl_TaxasDiarias[Duration])=$J31, Tbl_TaxasDiarias[Taxa Considerada]),
IF(IF(IF(Tbl_TaxasDiarias[Tipo]=$F31, Tbl_TaxasDiarias[Indexador])=$G31, Tbl_TaxasDiarias[Duration])=$J31, Tbl_TaxasDiarias[Taxa Considerada]))), "-")</f>
        <v>6.8500000000000005E-2</v>
      </c>
      <c r="I31" s="209">
        <f ca="1">EDATE(TODAY(),J31*12)</f>
        <v>45603</v>
      </c>
      <c r="J31" s="623">
        <v>2</v>
      </c>
      <c r="K31" s="199" t="s">
        <v>1339</v>
      </c>
      <c r="L31" s="326" t="s">
        <v>34</v>
      </c>
      <c r="M31" s="208" t="s">
        <v>34</v>
      </c>
      <c r="N31" s="208" t="s">
        <v>34</v>
      </c>
      <c r="O31" s="208" t="s">
        <v>663</v>
      </c>
      <c r="P31" s="277" t="s">
        <v>608</v>
      </c>
      <c r="Q31" s="155" t="s">
        <v>48</v>
      </c>
      <c r="R31" s="277">
        <f t="shared" ca="1" si="3"/>
        <v>730</v>
      </c>
      <c r="S31" s="278" t="s">
        <v>34</v>
      </c>
      <c r="T31" s="157">
        <v>2E-3</v>
      </c>
      <c r="U31" s="279" t="s">
        <v>34</v>
      </c>
      <c r="V31" s="279" t="s">
        <v>1422</v>
      </c>
      <c r="W31" s="279" t="s">
        <v>34</v>
      </c>
      <c r="X31" s="280" t="s">
        <v>34</v>
      </c>
    </row>
    <row r="32" spans="1:24">
      <c r="E32" s="198" t="str">
        <f t="shared" si="2"/>
        <v>Títulos Bancários - 3 anos (IPCA+6.75%)</v>
      </c>
      <c r="F32" s="208" t="s">
        <v>1445</v>
      </c>
      <c r="G32" s="197" t="s">
        <v>1358</v>
      </c>
      <c r="H32" s="620" cm="1">
        <f t="array" ref="H32">IFERROR(IF(LEN(F32)&lt;=6, _xlfn._xlws.FILTER(IF(IF(IF(Tbl_TaxasDiarias[Tipo]=$F32, Tbl_TaxasDiarias[Indexador])=$G32, Tbl_TaxasDiarias[Vencimento])=$I32, Tbl_TaxasDiarias[Taxa Considerada]),
IF(IF(IF(Tbl_TaxasDiarias[Tipo]=$F32, Tbl_TaxasDiarias[Indexador])=$G32, Tbl_TaxasDiarias[Vencimento])=$I32, Tbl_TaxasDiarias[Taxa Considerada])),
_xlfn._xlws.FILTER(IF(IF(IF(Tbl_TaxasDiarias[Tipo]=$F32, Tbl_TaxasDiarias[Indexador])=$G32, Tbl_TaxasDiarias[Duration])=$J32, Tbl_TaxasDiarias[Taxa Considerada]),
IF(IF(IF(Tbl_TaxasDiarias[Tipo]=$F32, Tbl_TaxasDiarias[Indexador])=$G32, Tbl_TaxasDiarias[Duration])=$J32, Tbl_TaxasDiarias[Taxa Considerada]))), "-")</f>
        <v>6.7500000000000004E-2</v>
      </c>
      <c r="I32" s="209">
        <f ca="1">EDATE(TODAY(),J32*12)</f>
        <v>45968</v>
      </c>
      <c r="J32" s="623">
        <v>3</v>
      </c>
      <c r="K32" s="199" t="s">
        <v>1339</v>
      </c>
      <c r="L32" s="326" t="s">
        <v>34</v>
      </c>
      <c r="M32" s="208" t="s">
        <v>34</v>
      </c>
      <c r="N32" s="208" t="s">
        <v>34</v>
      </c>
      <c r="O32" s="208" t="s">
        <v>663</v>
      </c>
      <c r="P32" s="277" t="s">
        <v>608</v>
      </c>
      <c r="Q32" s="155" t="s">
        <v>48</v>
      </c>
      <c r="R32" s="277">
        <f t="shared" ca="1" si="3"/>
        <v>1095</v>
      </c>
      <c r="S32" s="278" t="s">
        <v>34</v>
      </c>
      <c r="T32" s="157">
        <v>2E-3</v>
      </c>
      <c r="U32" s="279" t="s">
        <v>34</v>
      </c>
      <c r="V32" s="279" t="s">
        <v>1422</v>
      </c>
      <c r="W32" s="279" t="s">
        <v>34</v>
      </c>
      <c r="X32" s="280" t="s">
        <v>34</v>
      </c>
    </row>
    <row r="33" spans="1:24" ht="5.25" customHeight="1">
      <c r="E33" s="159"/>
      <c r="H33" s="200"/>
      <c r="I33" s="205"/>
    </row>
    <row r="34" spans="1:24" s="147" customFormat="1">
      <c r="A34" s="161"/>
      <c r="B34" s="184" t="s">
        <v>621</v>
      </c>
      <c r="C34" s="186" t="s">
        <v>865</v>
      </c>
      <c r="D34" s="184" t="str">
        <f>B34&amp;" "&amp;C34</f>
        <v>Inflação Média</v>
      </c>
      <c r="E34" s="152" t="s">
        <v>1375</v>
      </c>
      <c r="F34" s="152"/>
      <c r="G34" s="152"/>
      <c r="H34" s="201"/>
      <c r="I34" s="206"/>
      <c r="J34" s="153"/>
      <c r="K34" s="152"/>
      <c r="L34" s="152"/>
      <c r="M34" s="152"/>
      <c r="N34" s="152"/>
      <c r="O34" s="152"/>
      <c r="P34" s="152"/>
      <c r="Q34" s="152"/>
      <c r="R34" s="152"/>
      <c r="S34" s="152"/>
      <c r="T34" s="152"/>
      <c r="U34" s="172"/>
      <c r="V34" s="172"/>
      <c r="W34" s="172"/>
      <c r="X34" s="196"/>
    </row>
    <row r="35" spans="1:24">
      <c r="E35" s="198" t="str">
        <f t="shared" ref="E35:E41" si="5">IF(LEN(F35)&lt;=5,F35&amp;" "&amp;I35&amp;IF(F35="LFT"," - "&amp;"Liquidez Diária","")&amp;" ("&amp;IF(G35="PRE", "", G35)&amp;TEXT(H35,"0.00%")&amp;")",IF(LEFT(F35,3)="Cor","Títulos Corporativos - "&amp;J35&amp;IF(J35&lt;1," ano("," anos (")&amp;IF(G35="PRE", "", G35)&amp;TEXT(H35,"0.00%")&amp;")","Títulos Bancários - "&amp;IF(J35&lt;1,IF(J35=0, "Liquidez Diária (", J35*12&amp;" meses ("),IF(J35=1,"1 ano (",J35&amp;" anos ("))&amp;IF(IF(G35="PRE", "", G35)="%CDI",TEXT(H35,"0.0%")&amp;" CDI)",IF(G35="PRE", "", G35)&amp;TEXT(H35,"0.00%")&amp;")")))</f>
        <v>NTN-B 2028 (IPCA+5.55%)</v>
      </c>
      <c r="F35" s="208" t="s">
        <v>1360</v>
      </c>
      <c r="G35" s="197" t="s">
        <v>1358</v>
      </c>
      <c r="H35" s="620" cm="1">
        <f t="array" ref="H35">IFERROR(IF(LEN(F35)&lt;=6, _xlfn._xlws.FILTER(IF(IF(IF(Tbl_TaxasDiarias[Tipo]=$F35, Tbl_TaxasDiarias[Indexador])=$G35, Tbl_TaxasDiarias[Vencimento])=$I35, Tbl_TaxasDiarias[Taxa Considerada]),
IF(IF(IF(Tbl_TaxasDiarias[Tipo]=$F35, Tbl_TaxasDiarias[Indexador])=$G35, Tbl_TaxasDiarias[Vencimento])=$I35, Tbl_TaxasDiarias[Taxa Considerada])),
_xlfn._xlws.FILTER(IF(IF(IF(Tbl_TaxasDiarias[Tipo]=$F35, Tbl_TaxasDiarias[Indexador])=$G35, Tbl_TaxasDiarias[Duration])=$J35, Tbl_TaxasDiarias[Taxa Considerada]),
IF(IF(IF(Tbl_TaxasDiarias[Tipo]=$F35, Tbl_TaxasDiarias[Indexador])=$G35, Tbl_TaxasDiarias[Duration])=$J35, Tbl_TaxasDiarias[Taxa Considerada]))), "-")</f>
        <v>5.5500000000000001E-2</v>
      </c>
      <c r="I35" s="622">
        <v>2028</v>
      </c>
      <c r="J35" s="618" cm="1">
        <f t="array" ref="J35">IFERROR(_xlfn._xlws.FILTER(IF(IF(IF(Tbl_TaxasDiarias[Tipo]=$F35, Tbl_TaxasDiarias[Indexador])=$G35, Tbl_TaxasDiarias[Vencimento])=$I35, Tbl_TaxasDiarias[Duration]),
IF(IF(IF(Tbl_TaxasDiarias[Tipo]=$F35, Tbl_TaxasDiarias[Indexador])=$G35, Tbl_TaxasDiarias[Vencimento])=$I35, Tbl_TaxasDiarias[Duration])), "-")</f>
        <v>4.9060537388415204</v>
      </c>
      <c r="K35" s="199" t="s">
        <v>715</v>
      </c>
      <c r="L35" s="326" t="s">
        <v>1415</v>
      </c>
      <c r="M35" s="208" t="s">
        <v>1321</v>
      </c>
      <c r="N35" s="213" t="s">
        <v>34</v>
      </c>
      <c r="O35" s="213" t="s">
        <v>1364</v>
      </c>
      <c r="P35" s="277" t="s">
        <v>608</v>
      </c>
      <c r="Q35" s="155" t="s">
        <v>48</v>
      </c>
      <c r="R35" s="277">
        <f t="shared" ref="R35:R41" ca="1" si="6">IF(OR(LEFT($E35, 3) = "NTN", LEFT($E35, 3) = "LFT"), DATE(I35, 8, 15) - TODAY(), FLOOR(J35*365,1))</f>
        <v>2108</v>
      </c>
      <c r="S35" s="278" t="s">
        <v>34</v>
      </c>
      <c r="T35" s="157" t="str">
        <f t="shared" ref="T35:T36" si="7">IF(OR(LEFT($E35,3)="LFT",LEFT($E35,3)="NTN"), "-", IF(LEFT($J35,3)="Liq", 0.03%, 0.25%))</f>
        <v>-</v>
      </c>
      <c r="U35" s="279" t="s">
        <v>34</v>
      </c>
      <c r="V35" s="279" t="s">
        <v>1422</v>
      </c>
      <c r="W35" s="279" t="s">
        <v>34</v>
      </c>
      <c r="X35" s="280" t="s">
        <v>34</v>
      </c>
    </row>
    <row r="36" spans="1:24">
      <c r="E36" s="198" t="str">
        <f t="shared" si="5"/>
        <v>NTN-B 2030 (IPCA+5.60%)</v>
      </c>
      <c r="F36" s="208" t="s">
        <v>1360</v>
      </c>
      <c r="G36" s="197" t="s">
        <v>1358</v>
      </c>
      <c r="H36" s="620" cm="1">
        <f t="array" ref="H36">IFERROR(IF(LEN(F36)&lt;=6, _xlfn._xlws.FILTER(IF(IF(IF(Tbl_TaxasDiarias[Tipo]=$F36, Tbl_TaxasDiarias[Indexador])=$G36, Tbl_TaxasDiarias[Vencimento])=$I36, Tbl_TaxasDiarias[Taxa Considerada]),
IF(IF(IF(Tbl_TaxasDiarias[Tipo]=$F36, Tbl_TaxasDiarias[Indexador])=$G36, Tbl_TaxasDiarias[Vencimento])=$I36, Tbl_TaxasDiarias[Taxa Considerada])),
_xlfn._xlws.FILTER(IF(IF(IF(Tbl_TaxasDiarias[Tipo]=$F36, Tbl_TaxasDiarias[Indexador])=$G36, Tbl_TaxasDiarias[Duration])=$J36, Tbl_TaxasDiarias[Taxa Considerada]),
IF(IF(IF(Tbl_TaxasDiarias[Tipo]=$F36, Tbl_TaxasDiarias[Indexador])=$G36, Tbl_TaxasDiarias[Duration])=$J36, Tbl_TaxasDiarias[Taxa Considerada]))), "-")</f>
        <v>5.6000000000000001E-2</v>
      </c>
      <c r="I36" s="622">
        <v>2030</v>
      </c>
      <c r="J36" s="618" cm="1">
        <f t="array" ref="J36">IFERROR(_xlfn._xlws.FILTER(IF(IF(IF(Tbl_TaxasDiarias[Tipo]=$F36, Tbl_TaxasDiarias[Indexador])=$G36, Tbl_TaxasDiarias[Vencimento])=$I36, Tbl_TaxasDiarias[Duration]),
IF(IF(IF(Tbl_TaxasDiarias[Tipo]=$F36, Tbl_TaxasDiarias[Indexador])=$G36, Tbl_TaxasDiarias[Vencimento])=$I36, Tbl_TaxasDiarias[Duration])), "-")</f>
        <v>6.2553402823988904</v>
      </c>
      <c r="K36" s="199" t="s">
        <v>715</v>
      </c>
      <c r="L36" s="326" t="s">
        <v>1415</v>
      </c>
      <c r="M36" s="208" t="s">
        <v>1321</v>
      </c>
      <c r="N36" s="213" t="s">
        <v>34</v>
      </c>
      <c r="O36" s="213" t="s">
        <v>1364</v>
      </c>
      <c r="P36" s="277" t="s">
        <v>608</v>
      </c>
      <c r="Q36" s="155" t="s">
        <v>48</v>
      </c>
      <c r="R36" s="277">
        <f t="shared" ca="1" si="6"/>
        <v>2838</v>
      </c>
      <c r="S36" s="278" t="s">
        <v>34</v>
      </c>
      <c r="T36" s="157" t="str">
        <f t="shared" si="7"/>
        <v>-</v>
      </c>
      <c r="U36" s="279" t="s">
        <v>34</v>
      </c>
      <c r="V36" s="279" t="s">
        <v>1422</v>
      </c>
      <c r="W36" s="279" t="s">
        <v>34</v>
      </c>
      <c r="X36" s="280" t="s">
        <v>34</v>
      </c>
    </row>
    <row r="37" spans="1:24">
      <c r="E37" s="198" t="str">
        <f t="shared" si="5"/>
        <v>Títulos Bancários - 4 anos (IPCA+6.65%)</v>
      </c>
      <c r="F37" s="208" t="s">
        <v>1445</v>
      </c>
      <c r="G37" s="197" t="s">
        <v>1358</v>
      </c>
      <c r="H37" s="620" cm="1">
        <f t="array" ref="H37">IFERROR(IF(LEN(F37)&lt;=6, _xlfn._xlws.FILTER(IF(IF(IF(Tbl_TaxasDiarias[Tipo]=$F37, Tbl_TaxasDiarias[Indexador])=$G37, Tbl_TaxasDiarias[Vencimento])=$I37, Tbl_TaxasDiarias[Taxa Considerada]),
IF(IF(IF(Tbl_TaxasDiarias[Tipo]=$F37, Tbl_TaxasDiarias[Indexador])=$G37, Tbl_TaxasDiarias[Vencimento])=$I37, Tbl_TaxasDiarias[Taxa Considerada])),
_xlfn._xlws.FILTER(IF(IF(IF(Tbl_TaxasDiarias[Tipo]=$F37, Tbl_TaxasDiarias[Indexador])=$G37, Tbl_TaxasDiarias[Duration])=$J37, Tbl_TaxasDiarias[Taxa Considerada]),
IF(IF(IF(Tbl_TaxasDiarias[Tipo]=$F37, Tbl_TaxasDiarias[Indexador])=$G37, Tbl_TaxasDiarias[Duration])=$J37, Tbl_TaxasDiarias[Taxa Considerada]))), "-")</f>
        <v>6.6500000000000004E-2</v>
      </c>
      <c r="I37" s="209">
        <f ca="1">EDATE(TODAY(),J37*12)</f>
        <v>46333</v>
      </c>
      <c r="J37" s="623">
        <v>4</v>
      </c>
      <c r="K37" s="199" t="s">
        <v>715</v>
      </c>
      <c r="L37" s="326" t="s">
        <v>34</v>
      </c>
      <c r="M37" s="208" t="s">
        <v>34</v>
      </c>
      <c r="N37" s="208" t="s">
        <v>34</v>
      </c>
      <c r="O37" s="208" t="s">
        <v>663</v>
      </c>
      <c r="P37" s="277" t="s">
        <v>608</v>
      </c>
      <c r="Q37" s="155" t="s">
        <v>48</v>
      </c>
      <c r="R37" s="277">
        <f t="shared" ca="1" si="6"/>
        <v>1460</v>
      </c>
      <c r="S37" s="278" t="s">
        <v>34</v>
      </c>
      <c r="T37" s="157">
        <v>2E-3</v>
      </c>
      <c r="U37" s="279" t="s">
        <v>34</v>
      </c>
      <c r="V37" s="279" t="s">
        <v>1422</v>
      </c>
      <c r="W37" s="279" t="s">
        <v>34</v>
      </c>
      <c r="X37" s="280" t="s">
        <v>34</v>
      </c>
    </row>
    <row r="38" spans="1:24">
      <c r="E38" s="198" t="str">
        <f t="shared" si="5"/>
        <v>Títulos Bancários - 5 anos (IPCA+6.60%)</v>
      </c>
      <c r="F38" s="208" t="s">
        <v>1445</v>
      </c>
      <c r="G38" s="197" t="s">
        <v>1358</v>
      </c>
      <c r="H38" s="620" cm="1">
        <f t="array" ref="H38">IFERROR(IF(LEN(F38)&lt;=6, _xlfn._xlws.FILTER(IF(IF(IF(Tbl_TaxasDiarias[Tipo]=$F38, Tbl_TaxasDiarias[Indexador])=$G38, Tbl_TaxasDiarias[Vencimento])=$I38, Tbl_TaxasDiarias[Taxa Considerada]),
IF(IF(IF(Tbl_TaxasDiarias[Tipo]=$F38, Tbl_TaxasDiarias[Indexador])=$G38, Tbl_TaxasDiarias[Vencimento])=$I38, Tbl_TaxasDiarias[Taxa Considerada])),
_xlfn._xlws.FILTER(IF(IF(IF(Tbl_TaxasDiarias[Tipo]=$F38, Tbl_TaxasDiarias[Indexador])=$G38, Tbl_TaxasDiarias[Duration])=$J38, Tbl_TaxasDiarias[Taxa Considerada]),
IF(IF(IF(Tbl_TaxasDiarias[Tipo]=$F38, Tbl_TaxasDiarias[Indexador])=$G38, Tbl_TaxasDiarias[Duration])=$J38, Tbl_TaxasDiarias[Taxa Considerada]))), "-")</f>
        <v>6.6000000000000003E-2</v>
      </c>
      <c r="I38" s="209">
        <f ca="1">EDATE(TODAY(),J38*12)</f>
        <v>46698</v>
      </c>
      <c r="J38" s="623">
        <v>5</v>
      </c>
      <c r="K38" s="199" t="s">
        <v>715</v>
      </c>
      <c r="L38" s="326" t="s">
        <v>34</v>
      </c>
      <c r="M38" s="208" t="s">
        <v>34</v>
      </c>
      <c r="N38" s="208" t="s">
        <v>34</v>
      </c>
      <c r="O38" s="208" t="s">
        <v>663</v>
      </c>
      <c r="P38" s="277" t="s">
        <v>608</v>
      </c>
      <c r="Q38" s="155" t="s">
        <v>48</v>
      </c>
      <c r="R38" s="277">
        <f t="shared" ca="1" si="6"/>
        <v>1825</v>
      </c>
      <c r="S38" s="278" t="s">
        <v>34</v>
      </c>
      <c r="T38" s="157">
        <v>2E-3</v>
      </c>
      <c r="U38" s="279" t="s">
        <v>34</v>
      </c>
      <c r="V38" s="279" t="s">
        <v>1422</v>
      </c>
      <c r="W38" s="279" t="s">
        <v>34</v>
      </c>
      <c r="X38" s="280" t="s">
        <v>34</v>
      </c>
    </row>
    <row r="39" spans="1:24">
      <c r="E39" s="198" t="str">
        <f t="shared" si="5"/>
        <v>Títulos Corporativos - 4 anos (IPCA+7.75%)</v>
      </c>
      <c r="F39" s="208" t="s">
        <v>1486</v>
      </c>
      <c r="G39" s="197" t="s">
        <v>1358</v>
      </c>
      <c r="H39" s="620" cm="1">
        <f t="array" ref="H39">IFERROR(IF(LEN(F39)&lt;=6, _xlfn._xlws.FILTER(IF(IF(IF(Tbl_TaxasDiarias[Tipo]=$F39, Tbl_TaxasDiarias[Indexador])=$G39, Tbl_TaxasDiarias[Vencimento])=$I39, Tbl_TaxasDiarias[Taxa Considerada]),
IF(IF(IF(Tbl_TaxasDiarias[Tipo]=$F39, Tbl_TaxasDiarias[Indexador])=$G39, Tbl_TaxasDiarias[Vencimento])=$I39, Tbl_TaxasDiarias[Taxa Considerada])),
_xlfn._xlws.FILTER(IF(IF(IF(Tbl_TaxasDiarias[Tipo]=$F39, Tbl_TaxasDiarias[Indexador])=$G39, Tbl_TaxasDiarias[Duration])=$J39, Tbl_TaxasDiarias[Taxa Considerada]),
IF(IF(IF(Tbl_TaxasDiarias[Tipo]=$F39, Tbl_TaxasDiarias[Indexador])=$G39, Tbl_TaxasDiarias[Duration])=$J39, Tbl_TaxasDiarias[Taxa Considerada]))), "-")</f>
        <v>7.7499999999999999E-2</v>
      </c>
      <c r="I39" s="209">
        <f ca="1">EDATE(TODAY(),J39*12)</f>
        <v>46333</v>
      </c>
      <c r="J39" s="623">
        <v>4</v>
      </c>
      <c r="K39" s="211" t="s">
        <v>715</v>
      </c>
      <c r="L39" s="326" t="s">
        <v>34</v>
      </c>
      <c r="M39" s="208" t="s">
        <v>34</v>
      </c>
      <c r="N39" s="208" t="s">
        <v>34</v>
      </c>
      <c r="O39" s="208" t="s">
        <v>663</v>
      </c>
      <c r="P39" s="277" t="s">
        <v>608</v>
      </c>
      <c r="Q39" s="155" t="s">
        <v>48</v>
      </c>
      <c r="R39" s="277">
        <f t="shared" ca="1" si="6"/>
        <v>1460</v>
      </c>
      <c r="S39" s="278" t="s">
        <v>34</v>
      </c>
      <c r="T39" s="157">
        <v>2E-3</v>
      </c>
      <c r="U39" s="279" t="s">
        <v>34</v>
      </c>
      <c r="V39" s="279" t="s">
        <v>1422</v>
      </c>
      <c r="W39" s="279" t="s">
        <v>34</v>
      </c>
      <c r="X39" s="280" t="s">
        <v>34</v>
      </c>
    </row>
    <row r="40" spans="1:24">
      <c r="E40" s="198" t="str">
        <f t="shared" si="5"/>
        <v>Títulos Corporativos - 5 anos (IPCA+8.10%)</v>
      </c>
      <c r="F40" s="208" t="s">
        <v>1486</v>
      </c>
      <c r="G40" s="197" t="s">
        <v>1358</v>
      </c>
      <c r="H40" s="620" cm="1">
        <f t="array" ref="H40">IFERROR(IF(LEN(F40)&lt;=6, _xlfn._xlws.FILTER(IF(IF(IF(Tbl_TaxasDiarias[Tipo]=$F40, Tbl_TaxasDiarias[Indexador])=$G40, Tbl_TaxasDiarias[Vencimento])=$I40, Tbl_TaxasDiarias[Taxa Considerada]),
IF(IF(IF(Tbl_TaxasDiarias[Tipo]=$F40, Tbl_TaxasDiarias[Indexador])=$G40, Tbl_TaxasDiarias[Vencimento])=$I40, Tbl_TaxasDiarias[Taxa Considerada])),
_xlfn._xlws.FILTER(IF(IF(IF(Tbl_TaxasDiarias[Tipo]=$F40, Tbl_TaxasDiarias[Indexador])=$G40, Tbl_TaxasDiarias[Duration])=$J40, Tbl_TaxasDiarias[Taxa Considerada]),
IF(IF(IF(Tbl_TaxasDiarias[Tipo]=$F40, Tbl_TaxasDiarias[Indexador])=$G40, Tbl_TaxasDiarias[Duration])=$J40, Tbl_TaxasDiarias[Taxa Considerada]))), "-")</f>
        <v>8.1000000000000003E-2</v>
      </c>
      <c r="I40" s="210" t="s">
        <v>34</v>
      </c>
      <c r="J40" s="623">
        <v>5</v>
      </c>
      <c r="K40" s="199" t="s">
        <v>715</v>
      </c>
      <c r="L40" s="326" t="s">
        <v>34</v>
      </c>
      <c r="M40" s="208" t="s">
        <v>34</v>
      </c>
      <c r="N40" s="208" t="s">
        <v>34</v>
      </c>
      <c r="O40" s="208" t="s">
        <v>663</v>
      </c>
      <c r="P40" s="277" t="s">
        <v>608</v>
      </c>
      <c r="Q40" s="155" t="s">
        <v>48</v>
      </c>
      <c r="R40" s="277">
        <f t="shared" ca="1" si="6"/>
        <v>1825</v>
      </c>
      <c r="S40" s="278" t="s">
        <v>34</v>
      </c>
      <c r="T40" s="157">
        <v>2E-3</v>
      </c>
      <c r="U40" s="279" t="s">
        <v>34</v>
      </c>
      <c r="V40" s="279" t="s">
        <v>1422</v>
      </c>
      <c r="W40" s="279" t="s">
        <v>34</v>
      </c>
      <c r="X40" s="280" t="s">
        <v>34</v>
      </c>
    </row>
    <row r="41" spans="1:24">
      <c r="E41" s="198" t="str">
        <f t="shared" si="5"/>
        <v>Títulos Corporativos - 6 anos (IPCA+7.95%)</v>
      </c>
      <c r="F41" s="208" t="s">
        <v>1486</v>
      </c>
      <c r="G41" s="197" t="s">
        <v>1358</v>
      </c>
      <c r="H41" s="620" cm="1">
        <f t="array" ref="H41">IFERROR(IF(LEN(F41)&lt;=6, _xlfn._xlws.FILTER(IF(IF(IF(Tbl_TaxasDiarias[Tipo]=$F41, Tbl_TaxasDiarias[Indexador])=$G41, Tbl_TaxasDiarias[Vencimento])=$I41, Tbl_TaxasDiarias[Taxa Considerada]),
IF(IF(IF(Tbl_TaxasDiarias[Tipo]=$F41, Tbl_TaxasDiarias[Indexador])=$G41, Tbl_TaxasDiarias[Vencimento])=$I41, Tbl_TaxasDiarias[Taxa Considerada])),
_xlfn._xlws.FILTER(IF(IF(IF(Tbl_TaxasDiarias[Tipo]=$F41, Tbl_TaxasDiarias[Indexador])=$G41, Tbl_TaxasDiarias[Duration])=$J41, Tbl_TaxasDiarias[Taxa Considerada]),
IF(IF(IF(Tbl_TaxasDiarias[Tipo]=$F41, Tbl_TaxasDiarias[Indexador])=$G41, Tbl_TaxasDiarias[Duration])=$J41, Tbl_TaxasDiarias[Taxa Considerada]))), "-")</f>
        <v>7.9500000000000001E-2</v>
      </c>
      <c r="I41" s="210" t="s">
        <v>34</v>
      </c>
      <c r="J41" s="623">
        <v>6</v>
      </c>
      <c r="K41" s="199" t="s">
        <v>715</v>
      </c>
      <c r="L41" s="326" t="s">
        <v>34</v>
      </c>
      <c r="M41" s="208" t="s">
        <v>34</v>
      </c>
      <c r="N41" s="208" t="s">
        <v>34</v>
      </c>
      <c r="O41" s="208" t="s">
        <v>663</v>
      </c>
      <c r="P41" s="277" t="s">
        <v>608</v>
      </c>
      <c r="Q41" s="155" t="s">
        <v>48</v>
      </c>
      <c r="R41" s="277">
        <f t="shared" ca="1" si="6"/>
        <v>2190</v>
      </c>
      <c r="S41" s="278" t="s">
        <v>34</v>
      </c>
      <c r="T41" s="157">
        <v>2E-3</v>
      </c>
      <c r="U41" s="279" t="s">
        <v>34</v>
      </c>
      <c r="V41" s="279" t="s">
        <v>1422</v>
      </c>
      <c r="W41" s="279" t="s">
        <v>34</v>
      </c>
      <c r="X41" s="280" t="s">
        <v>34</v>
      </c>
    </row>
    <row r="42" spans="1:24">
      <c r="E42" s="617" t="s">
        <v>1435</v>
      </c>
      <c r="F42" s="208" t="s">
        <v>1486</v>
      </c>
      <c r="G42" s="197" t="s">
        <v>1358</v>
      </c>
      <c r="H42" s="408">
        <f>MROUND((((1+H35)*(1+5%)-1)/0.85+1)/(1+5%)*(1+2.2%)-1,0.05%)</f>
        <v>9.7500000000000003E-2</v>
      </c>
      <c r="I42" s="210" t="s">
        <v>34</v>
      </c>
      <c r="J42" s="623">
        <v>6</v>
      </c>
      <c r="K42" s="211" t="s">
        <v>715</v>
      </c>
      <c r="L42" s="326" t="s">
        <v>34</v>
      </c>
      <c r="M42" s="605" t="s">
        <v>1321</v>
      </c>
      <c r="N42" s="208" t="s">
        <v>34</v>
      </c>
      <c r="O42" s="208" t="s">
        <v>663</v>
      </c>
      <c r="P42" s="277" t="s">
        <v>608</v>
      </c>
      <c r="Q42" s="155" t="s">
        <v>48</v>
      </c>
      <c r="R42" s="277">
        <v>2</v>
      </c>
      <c r="S42" s="278">
        <v>7.4999999999999997E-3</v>
      </c>
      <c r="T42" s="409" t="s">
        <v>34</v>
      </c>
      <c r="U42" s="279">
        <v>100</v>
      </c>
      <c r="V42" s="279" t="s">
        <v>1422</v>
      </c>
      <c r="W42" s="279">
        <v>470000000</v>
      </c>
      <c r="X42" s="280">
        <v>44309</v>
      </c>
    </row>
    <row r="43" spans="1:24" ht="5.25" customHeight="1">
      <c r="E43" s="159"/>
      <c r="H43" s="200"/>
      <c r="I43" s="205"/>
    </row>
    <row r="44" spans="1:24" s="147" customFormat="1">
      <c r="A44" s="161"/>
      <c r="B44" s="184" t="s">
        <v>621</v>
      </c>
      <c r="C44" s="186" t="s">
        <v>866</v>
      </c>
      <c r="D44" s="184" t="str">
        <f>B44&amp;" "&amp;C44</f>
        <v>Inflação Longa</v>
      </c>
      <c r="E44" s="152" t="s">
        <v>1369</v>
      </c>
      <c r="F44" s="152"/>
      <c r="G44" s="152"/>
      <c r="H44" s="201"/>
      <c r="I44" s="206"/>
      <c r="J44" s="153"/>
      <c r="K44" s="152"/>
      <c r="L44" s="152"/>
      <c r="M44" s="152"/>
      <c r="N44" s="152"/>
      <c r="O44" s="152"/>
      <c r="P44" s="152"/>
      <c r="Q44" s="152"/>
      <c r="R44" s="152"/>
      <c r="S44" s="152"/>
      <c r="T44" s="152"/>
      <c r="U44" s="172"/>
      <c r="V44" s="172"/>
      <c r="W44" s="172"/>
      <c r="X44" s="196"/>
    </row>
    <row r="45" spans="1:24">
      <c r="E45" s="198" t="str">
        <f t="shared" ref="E45:E49" si="8">IF(LEN(F45)&lt;=5,F45&amp;" "&amp;I45&amp;IF(F45="LFT"," - "&amp;"Liquidez Diária","")&amp;" ("&amp;IF(G45="PRE", "", G45)&amp;TEXT(H45,"0.00%")&amp;")",IF(LEFT(F45,3)="Cor","Títulos Corporativos - "&amp;J45&amp;IF(J45&lt;1," ano("," anos (")&amp;IF(G45="PRE", "", G45)&amp;TEXT(H45,"0.00%")&amp;")","Títulos Bancários - "&amp;IF(J45&lt;1,IF(J45=0, "Liquidez Diária (", J45*12&amp;" meses ("),IF(J45=1,"1 ano (",J45&amp;" anos ("))&amp;IF(IF(G45="PRE", "", G45)="%CDI",TEXT(H45,"0.0%")&amp;" CDI)",IF(G45="PRE", "", G45)&amp;TEXT(H45,"0.00%")&amp;")")))</f>
        <v>NTN-B 2032 (IPCA+5.70%)</v>
      </c>
      <c r="F45" s="208" t="s">
        <v>1360</v>
      </c>
      <c r="G45" s="197" t="s">
        <v>1358</v>
      </c>
      <c r="H45" s="620" cm="1">
        <f t="array" ref="H45">IFERROR(IF(LEN(F45)&lt;=6, _xlfn._xlws.FILTER(IF(IF(IF(Tbl_TaxasDiarias[Tipo]=$F45, Tbl_TaxasDiarias[Indexador])=$G45, Tbl_TaxasDiarias[Vencimento])=$I45, Tbl_TaxasDiarias[Taxa Considerada]),
IF(IF(IF(Tbl_TaxasDiarias[Tipo]=$F45, Tbl_TaxasDiarias[Indexador])=$G45, Tbl_TaxasDiarias[Vencimento])=$I45, Tbl_TaxasDiarias[Taxa Considerada])),
_xlfn._xlws.FILTER(IF(IF(IF(Tbl_TaxasDiarias[Tipo]=$F45, Tbl_TaxasDiarias[Indexador])=$G45, Tbl_TaxasDiarias[Duration])=$J45, Tbl_TaxasDiarias[Taxa Considerada]),
IF(IF(IF(Tbl_TaxasDiarias[Tipo]=$F45, Tbl_TaxasDiarias[Indexador])=$G45, Tbl_TaxasDiarias[Duration])=$J45, Tbl_TaxasDiarias[Taxa Considerada]))), "-")</f>
        <v>5.7000000000000002E-2</v>
      </c>
      <c r="I45" s="622">
        <v>2032</v>
      </c>
      <c r="J45" s="618" cm="1">
        <f t="array" ref="J45">IFERROR(_xlfn._xlws.FILTER(IF(IF(IF(Tbl_TaxasDiarias[Tipo]=$F45, Tbl_TaxasDiarias[Indexador])=$G45, Tbl_TaxasDiarias[Vencimento])=$I45, Tbl_TaxasDiarias[Duration]),
IF(IF(IF(Tbl_TaxasDiarias[Tipo]=$F45, Tbl_TaxasDiarias[Indexador])=$G45, Tbl_TaxasDiarias[Vencimento])=$I45, Tbl_TaxasDiarias[Duration])), "-")</f>
        <v>7.4625785325474396</v>
      </c>
      <c r="K45" s="199" t="s">
        <v>1339</v>
      </c>
      <c r="L45" s="213" t="s">
        <v>1415</v>
      </c>
      <c r="M45" s="208" t="s">
        <v>1321</v>
      </c>
      <c r="N45" s="213" t="s">
        <v>34</v>
      </c>
      <c r="O45" s="213" t="s">
        <v>1364</v>
      </c>
      <c r="P45" s="277" t="s">
        <v>608</v>
      </c>
      <c r="Q45" s="155" t="s">
        <v>48</v>
      </c>
      <c r="R45" s="277">
        <f ca="1">IF(OR(LEFT($E45, 3) = "NTN", LEFT($E45, 3) = "LFT"), DATE(I45, 8, 15) - TODAY(), FLOOR(J45*365,1))</f>
        <v>3569</v>
      </c>
      <c r="S45" s="278" t="s">
        <v>34</v>
      </c>
      <c r="T45" s="157" t="str">
        <f>IF(OR(LEFT($E45,3)="LFT",LEFT($E45,3)="NTN"), "-", IF(LEFT($J45,3)="Liq", 0.03%, 0.25%))</f>
        <v>-</v>
      </c>
      <c r="U45" s="279" t="s">
        <v>34</v>
      </c>
      <c r="V45" s="279" t="s">
        <v>1422</v>
      </c>
      <c r="W45" s="279" t="s">
        <v>34</v>
      </c>
      <c r="X45" s="280" t="s">
        <v>34</v>
      </c>
    </row>
    <row r="46" spans="1:24">
      <c r="E46" s="198" t="str">
        <f t="shared" si="8"/>
        <v>NTN-B 2035 (IPCA+5.75%)</v>
      </c>
      <c r="F46" s="208" t="s">
        <v>1360</v>
      </c>
      <c r="G46" s="197" t="s">
        <v>1358</v>
      </c>
      <c r="H46" s="620" cm="1">
        <f t="array" ref="H46">IFERROR(IF(LEN(F46)&lt;=6, _xlfn._xlws.FILTER(IF(IF(IF(Tbl_TaxasDiarias[Tipo]=$F46, Tbl_TaxasDiarias[Indexador])=$G46, Tbl_TaxasDiarias[Vencimento])=$I46, Tbl_TaxasDiarias[Taxa Considerada]),
IF(IF(IF(Tbl_TaxasDiarias[Tipo]=$F46, Tbl_TaxasDiarias[Indexador])=$G46, Tbl_TaxasDiarias[Vencimento])=$I46, Tbl_TaxasDiarias[Taxa Considerada])),
_xlfn._xlws.FILTER(IF(IF(IF(Tbl_TaxasDiarias[Tipo]=$F46, Tbl_TaxasDiarias[Indexador])=$G46, Tbl_TaxasDiarias[Duration])=$J46, Tbl_TaxasDiarias[Taxa Considerada]),
IF(IF(IF(Tbl_TaxasDiarias[Tipo]=$F46, Tbl_TaxasDiarias[Indexador])=$G46, Tbl_TaxasDiarias[Duration])=$J46, Tbl_TaxasDiarias[Taxa Considerada]))), "-")</f>
        <v>5.7500000000000002E-2</v>
      </c>
      <c r="I46" s="622">
        <v>2035</v>
      </c>
      <c r="J46" s="618" cm="1">
        <f t="array" ref="J46">IFERROR(_xlfn._xlws.FILTER(IF(IF(IF(Tbl_TaxasDiarias[Tipo]=$F46, Tbl_TaxasDiarias[Indexador])=$G46, Tbl_TaxasDiarias[Vencimento])=$I46, Tbl_TaxasDiarias[Duration]),
IF(IF(IF(Tbl_TaxasDiarias[Tipo]=$F46, Tbl_TaxasDiarias[Indexador])=$G46, Tbl_TaxasDiarias[Vencimento])=$I46, Tbl_TaxasDiarias[Duration])), "-")</f>
        <v>8.7850985947713305</v>
      </c>
      <c r="K46" s="199" t="s">
        <v>1339</v>
      </c>
      <c r="L46" s="213" t="s">
        <v>1415</v>
      </c>
      <c r="M46" s="208" t="s">
        <v>1321</v>
      </c>
      <c r="N46" s="213" t="s">
        <v>34</v>
      </c>
      <c r="O46" s="213" t="s">
        <v>1364</v>
      </c>
      <c r="P46" s="277" t="s">
        <v>608</v>
      </c>
      <c r="Q46" s="155" t="s">
        <v>48</v>
      </c>
      <c r="R46" s="277">
        <f ca="1">IF(OR(LEFT($E46, 3) = "NTN", LEFT($E46, 3) = "LFT"), DATE(I46, 8, 15) - TODAY(), FLOOR(J46*365,1))</f>
        <v>4664</v>
      </c>
      <c r="S46" s="278" t="s">
        <v>34</v>
      </c>
      <c r="T46" s="157" t="str">
        <f>IF(OR(LEFT($E46,3)="LFT",LEFT($E46,3)="NTN"), "-", IF(LEFT($J46,3)="Liq", 0.03%, 0.25%))</f>
        <v>-</v>
      </c>
      <c r="U46" s="279" t="s">
        <v>34</v>
      </c>
      <c r="V46" s="279" t="s">
        <v>1422</v>
      </c>
      <c r="W46" s="279" t="s">
        <v>34</v>
      </c>
      <c r="X46" s="280" t="s">
        <v>34</v>
      </c>
    </row>
    <row r="47" spans="1:24">
      <c r="E47" s="198" t="str">
        <f t="shared" si="8"/>
        <v>Títulos Corporativos - 8 anos (IPCA+8.50%)</v>
      </c>
      <c r="F47" s="208" t="s">
        <v>1486</v>
      </c>
      <c r="G47" s="197" t="s">
        <v>1358</v>
      </c>
      <c r="H47" s="620" cm="1">
        <f t="array" ref="H47">IFERROR(IF(LEN(F47)&lt;=6, _xlfn._xlws.FILTER(IF(IF(IF(Tbl_TaxasDiarias[Tipo]=$F47, Tbl_TaxasDiarias[Indexador])=$G47, Tbl_TaxasDiarias[Vencimento])=$I47, Tbl_TaxasDiarias[Taxa Considerada]),
IF(IF(IF(Tbl_TaxasDiarias[Tipo]=$F47, Tbl_TaxasDiarias[Indexador])=$G47, Tbl_TaxasDiarias[Vencimento])=$I47, Tbl_TaxasDiarias[Taxa Considerada])),
_xlfn._xlws.FILTER(IF(IF(IF(Tbl_TaxasDiarias[Tipo]=$F47, Tbl_TaxasDiarias[Indexador])=$G47, Tbl_TaxasDiarias[Duration])=$J47, Tbl_TaxasDiarias[Taxa Considerada]),
IF(IF(IF(Tbl_TaxasDiarias[Tipo]=$F47, Tbl_TaxasDiarias[Indexador])=$G47, Tbl_TaxasDiarias[Duration])=$J47, Tbl_TaxasDiarias[Taxa Considerada]))), "-")</f>
        <v>8.5000000000000006E-2</v>
      </c>
      <c r="I47" s="210" t="s">
        <v>34</v>
      </c>
      <c r="J47" s="623">
        <v>8</v>
      </c>
      <c r="K47" s="199" t="s">
        <v>1339</v>
      </c>
      <c r="L47" s="326" t="s">
        <v>34</v>
      </c>
      <c r="M47" s="208" t="s">
        <v>34</v>
      </c>
      <c r="N47" s="208" t="s">
        <v>34</v>
      </c>
      <c r="O47" s="208" t="s">
        <v>663</v>
      </c>
      <c r="P47" s="277" t="s">
        <v>608</v>
      </c>
      <c r="Q47" s="155" t="s">
        <v>48</v>
      </c>
      <c r="R47" s="277">
        <f ca="1">IF(OR(LEFT($E47, 3) = "NTN", LEFT($E47, 3) = "LFT"), DATE(I47, 8, 15) - TODAY(), FLOOR(J47*365,1))</f>
        <v>2920</v>
      </c>
      <c r="S47" s="278" t="s">
        <v>34</v>
      </c>
      <c r="T47" s="157">
        <v>2E-3</v>
      </c>
      <c r="U47" s="279" t="s">
        <v>34</v>
      </c>
      <c r="V47" s="279" t="s">
        <v>1422</v>
      </c>
      <c r="W47" s="279" t="s">
        <v>34</v>
      </c>
      <c r="X47" s="280" t="s">
        <v>34</v>
      </c>
    </row>
    <row r="48" spans="1:24">
      <c r="E48" s="198" t="str">
        <f t="shared" si="8"/>
        <v>Títulos Corporativos - 9 anos (IPCA+8.10%)</v>
      </c>
      <c r="F48" s="208" t="s">
        <v>1486</v>
      </c>
      <c r="G48" s="197" t="s">
        <v>1358</v>
      </c>
      <c r="H48" s="620" cm="1">
        <f t="array" ref="H48">IFERROR(IF(LEN(F48)&lt;=6, _xlfn._xlws.FILTER(IF(IF(IF(Tbl_TaxasDiarias[Tipo]=$F48, Tbl_TaxasDiarias[Indexador])=$G48, Tbl_TaxasDiarias[Vencimento])=$I48, Tbl_TaxasDiarias[Taxa Considerada]),
IF(IF(IF(Tbl_TaxasDiarias[Tipo]=$F48, Tbl_TaxasDiarias[Indexador])=$G48, Tbl_TaxasDiarias[Vencimento])=$I48, Tbl_TaxasDiarias[Taxa Considerada])),
_xlfn._xlws.FILTER(IF(IF(IF(Tbl_TaxasDiarias[Tipo]=$F48, Tbl_TaxasDiarias[Indexador])=$G48, Tbl_TaxasDiarias[Duration])=$J48, Tbl_TaxasDiarias[Taxa Considerada]),
IF(IF(IF(Tbl_TaxasDiarias[Tipo]=$F48, Tbl_TaxasDiarias[Indexador])=$G48, Tbl_TaxasDiarias[Duration])=$J48, Tbl_TaxasDiarias[Taxa Considerada]))), "-")</f>
        <v>8.1000000000000003E-2</v>
      </c>
      <c r="I48" s="210" t="s">
        <v>34</v>
      </c>
      <c r="J48" s="623">
        <v>9</v>
      </c>
      <c r="K48" s="199" t="s">
        <v>1339</v>
      </c>
      <c r="L48" s="326" t="s">
        <v>34</v>
      </c>
      <c r="M48" s="208" t="s">
        <v>34</v>
      </c>
      <c r="N48" s="208" t="s">
        <v>34</v>
      </c>
      <c r="O48" s="208" t="s">
        <v>663</v>
      </c>
      <c r="P48" s="277" t="s">
        <v>608</v>
      </c>
      <c r="Q48" s="155" t="s">
        <v>48</v>
      </c>
      <c r="R48" s="277">
        <f ca="1">IF(OR(LEFT($E48, 3) = "NTN", LEFT($E48, 3) = "LFT"), DATE(I48, 8, 15) - TODAY(), FLOOR(J48*365,1))</f>
        <v>3285</v>
      </c>
      <c r="S48" s="278" t="s">
        <v>34</v>
      </c>
      <c r="T48" s="157">
        <v>2E-3</v>
      </c>
      <c r="U48" s="279" t="s">
        <v>34</v>
      </c>
      <c r="V48" s="279" t="s">
        <v>1422</v>
      </c>
      <c r="W48" s="279" t="s">
        <v>34</v>
      </c>
      <c r="X48" s="280" t="s">
        <v>34</v>
      </c>
    </row>
    <row r="49" spans="1:24">
      <c r="E49" s="198" t="str">
        <f t="shared" si="8"/>
        <v>Títulos Corporativos - 10 anos (IPCA+7.45%)</v>
      </c>
      <c r="F49" s="208" t="s">
        <v>1486</v>
      </c>
      <c r="G49" s="197" t="s">
        <v>1358</v>
      </c>
      <c r="H49" s="620" cm="1">
        <f t="array" ref="H49">IFERROR(IF(LEN(F49)&lt;=6, _xlfn._xlws.FILTER(IF(IF(IF(Tbl_TaxasDiarias[Tipo]=$F49, Tbl_TaxasDiarias[Indexador])=$G49, Tbl_TaxasDiarias[Vencimento])=$I49, Tbl_TaxasDiarias[Taxa Considerada]),
IF(IF(IF(Tbl_TaxasDiarias[Tipo]=$F49, Tbl_TaxasDiarias[Indexador])=$G49, Tbl_TaxasDiarias[Vencimento])=$I49, Tbl_TaxasDiarias[Taxa Considerada])),
_xlfn._xlws.FILTER(IF(IF(IF(Tbl_TaxasDiarias[Tipo]=$F49, Tbl_TaxasDiarias[Indexador])=$G49, Tbl_TaxasDiarias[Duration])=$J49, Tbl_TaxasDiarias[Taxa Considerada]),
IF(IF(IF(Tbl_TaxasDiarias[Tipo]=$F49, Tbl_TaxasDiarias[Indexador])=$G49, Tbl_TaxasDiarias[Duration])=$J49, Tbl_TaxasDiarias[Taxa Considerada]))), "-")</f>
        <v>7.4499999999999997E-2</v>
      </c>
      <c r="I49" s="210" t="s">
        <v>34</v>
      </c>
      <c r="J49" s="623">
        <v>10</v>
      </c>
      <c r="K49" s="199" t="s">
        <v>1339</v>
      </c>
      <c r="L49" s="326" t="s">
        <v>34</v>
      </c>
      <c r="M49" s="208" t="s">
        <v>34</v>
      </c>
      <c r="N49" s="208" t="s">
        <v>34</v>
      </c>
      <c r="O49" s="208" t="s">
        <v>663</v>
      </c>
      <c r="P49" s="277" t="s">
        <v>608</v>
      </c>
      <c r="Q49" s="155" t="s">
        <v>48</v>
      </c>
      <c r="R49" s="277">
        <f ca="1">IF(OR(LEFT($E49, 3) = "NTN", LEFT($E49, 3) = "LFT"), DATE(I49, 8, 15) - TODAY(), FLOOR(J49*365,1))</f>
        <v>3650</v>
      </c>
      <c r="S49" s="278" t="s">
        <v>34</v>
      </c>
      <c r="T49" s="157">
        <v>2E-3</v>
      </c>
      <c r="U49" s="279" t="s">
        <v>34</v>
      </c>
      <c r="V49" s="279" t="s">
        <v>1422</v>
      </c>
      <c r="W49" s="279" t="s">
        <v>34</v>
      </c>
      <c r="X49" s="280" t="s">
        <v>34</v>
      </c>
    </row>
    <row r="50" spans="1:24" s="147" customFormat="1" ht="7.5" customHeight="1">
      <c r="B50" s="184"/>
      <c r="C50" s="184"/>
      <c r="D50" s="184"/>
      <c r="E50" s="146"/>
      <c r="H50" s="202"/>
      <c r="I50" s="148"/>
      <c r="J50" s="148"/>
    </row>
    <row r="51" spans="1:24" s="147" customFormat="1">
      <c r="A51" s="161"/>
      <c r="B51" s="194"/>
      <c r="C51" s="184"/>
      <c r="D51" s="184"/>
      <c r="E51" s="149" t="s">
        <v>661</v>
      </c>
      <c r="F51" s="149"/>
      <c r="G51" s="149"/>
      <c r="H51" s="203"/>
      <c r="I51" s="207"/>
      <c r="J51" s="150"/>
      <c r="K51" s="149"/>
      <c r="L51" s="149"/>
      <c r="M51" s="149"/>
      <c r="N51" s="149"/>
      <c r="O51" s="149"/>
      <c r="P51" s="149"/>
      <c r="Q51" s="149"/>
      <c r="R51" s="149"/>
      <c r="S51" s="149"/>
      <c r="T51" s="149"/>
      <c r="U51" s="171"/>
      <c r="V51" s="171"/>
      <c r="W51" s="171"/>
      <c r="X51" s="195"/>
    </row>
    <row r="52" spans="1:24" s="147" customFormat="1" ht="3" customHeight="1">
      <c r="B52" s="184"/>
      <c r="C52" s="184"/>
      <c r="D52" s="184"/>
      <c r="H52" s="204"/>
      <c r="I52" s="151"/>
      <c r="J52" s="151"/>
    </row>
    <row r="53" spans="1:24" s="147" customFormat="1">
      <c r="A53" s="161"/>
      <c r="B53" s="184" t="s">
        <v>661</v>
      </c>
      <c r="C53" s="184" t="s">
        <v>738</v>
      </c>
      <c r="D53" s="184" t="str">
        <f>B53&amp;" "&amp;C53</f>
        <v>Pré-fixado Curta</v>
      </c>
      <c r="E53" s="152" t="s">
        <v>1372</v>
      </c>
      <c r="F53" s="152"/>
      <c r="G53" s="152"/>
      <c r="H53" s="201"/>
      <c r="I53" s="206"/>
      <c r="J53" s="153"/>
      <c r="K53" s="152"/>
      <c r="L53" s="152"/>
      <c r="M53" s="152"/>
      <c r="N53" s="152"/>
      <c r="O53" s="152"/>
      <c r="P53" s="152"/>
      <c r="Q53" s="152"/>
      <c r="R53" s="152"/>
      <c r="S53" s="152"/>
      <c r="T53" s="152"/>
      <c r="U53" s="172"/>
      <c r="V53" s="172"/>
      <c r="W53" s="172"/>
      <c r="X53" s="196"/>
    </row>
    <row r="54" spans="1:24">
      <c r="E54" s="198" t="str">
        <f>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(13.60%)</v>
      </c>
      <c r="F54" s="208" t="s">
        <v>1361</v>
      </c>
      <c r="G54" s="619" t="s">
        <v>1446</v>
      </c>
      <c r="H54" s="620" cm="1">
        <f t="array" ref="H54">IFERROR(IF(LEN(F54)&lt;=6, _xlfn._xlws.FILTER(IF(IF(IF(Tbl_TaxasDiarias[Tipo]=$F54, Tbl_TaxasDiarias[Indexador])=$G54, Tbl_TaxasDiarias[Vencimento])=$I54, Tbl_TaxasDiarias[Taxa Considerada]),
IF(IF(IF(Tbl_TaxasDiarias[Tipo]=$F54, Tbl_TaxasDiarias[Indexador])=$G54, Tbl_TaxasDiarias[Vencimento])=$I54, Tbl_TaxasDiarias[Taxa Considerada])),
_xlfn._xlws.FILTER(IF(IF(IF(Tbl_TaxasDiarias[Tipo]=$F54, Tbl_TaxasDiarias[Indexador])=$G54, Tbl_TaxasDiarias[Duration])=$J54, Tbl_TaxasDiarias[Taxa Considerada]),
IF(IF(IF(Tbl_TaxasDiarias[Tipo]=$F54, Tbl_TaxasDiarias[Indexador])=$G54, Tbl_TaxasDiarias[Duration])=$J54, Tbl_TaxasDiarias[Taxa Considerada]))), "-")</f>
        <v>0.13600000000000001</v>
      </c>
      <c r="I54" s="622">
        <v>2023</v>
      </c>
      <c r="J54" s="618" cm="1">
        <f t="array" ref="J54">IFERROR(_xlfn._xlws.FILTER(IF(IF(IF(Tbl_TaxasDiarias[Tipo]=$F54, Tbl_TaxasDiarias[Indexador])=$G54, Tbl_TaxasDiarias[Vencimento])=$I54, Tbl_TaxasDiarias[Duration]),
IF(IF(IF(Tbl_TaxasDiarias[Tipo]=$F54, Tbl_TaxasDiarias[Indexador])=$G54, Tbl_TaxasDiarias[Vencimento])=$I54, Tbl_TaxasDiarias[Duration])), "-")</f>
        <v>0.13534908024439499</v>
      </c>
      <c r="K54" s="211" t="s">
        <v>1339</v>
      </c>
      <c r="L54" s="213" t="s">
        <v>1415</v>
      </c>
      <c r="M54" s="208" t="s">
        <v>1321</v>
      </c>
      <c r="N54" s="213" t="s">
        <v>34</v>
      </c>
      <c r="O54" s="213" t="s">
        <v>1364</v>
      </c>
      <c r="P54" s="277" t="s">
        <v>608</v>
      </c>
      <c r="Q54" s="155" t="s">
        <v>48</v>
      </c>
      <c r="R54" s="277">
        <f ca="1">IF(OR(LEFT($E54, 3) = "NTN", LEFT($E54, 3) = "LFT"), DATE(I54, 8, 15) - TODAY(), FLOOR(J54*365,1))</f>
        <v>281</v>
      </c>
      <c r="S54" s="278" t="s">
        <v>34</v>
      </c>
      <c r="T54" s="157" t="str">
        <f>IF(OR(LEFT($E54,3)="LFT",LEFT($E54,3)="NTN"), "-", IF(LEFT($J54,3)="Liq", 0.03%, 0.25%))</f>
        <v>-</v>
      </c>
      <c r="U54" s="279" t="s">
        <v>34</v>
      </c>
      <c r="V54" s="279" t="s">
        <v>1422</v>
      </c>
      <c r="W54" s="279" t="s">
        <v>34</v>
      </c>
      <c r="X54" s="280" t="s">
        <v>34</v>
      </c>
    </row>
    <row r="55" spans="1:24">
      <c r="E55" s="198" t="str">
        <f>IF(LEN(F55)&lt;=5,F55&amp;" "&amp;I55&amp;IF(F55="LFT"," - "&amp;J55,"")&amp;" ("&amp;IF(G55="PRE", "", G55)&amp;TEXT(H55,"0.00%")&amp;")",IF(LEFT(F55,3)="Cor","Títulos Corporativos - "&amp;J55&amp;IF(J55&lt;1," ano("," anos (")&amp;IF(G55="PRE", "", G55)&amp;TEXT(H55,"0.00%")&amp;")","Títulos Bancários - "&amp;IF(J55&lt;1,J55*12&amp;" meses (",IF(J55=1,"1 ano (",IF(ISNUMBER(J55)*1,J55&amp;" anos (","Liquidez Diária (")))&amp;IF(IF(G55="PRE", "", G55)="%CDI",TEXT(H55,"0.0%")&amp;" CDI)",IF(G55="PRE", "", G55)&amp;TEXT(H55,"0.00%")&amp;")")))</f>
        <v>NTN-F 2025 (11.80%)</v>
      </c>
      <c r="F55" s="208" t="s">
        <v>1361</v>
      </c>
      <c r="G55" s="619" t="s">
        <v>1446</v>
      </c>
      <c r="H55" s="620" cm="1">
        <f t="array" ref="H55">IFERROR(IF(LEN(F55)&lt;=6, _xlfn._xlws.FILTER(IF(IF(IF(Tbl_TaxasDiarias[Tipo]=$F55, Tbl_TaxasDiarias[Indexador])=$G55, Tbl_TaxasDiarias[Vencimento])=$I55, Tbl_TaxasDiarias[Taxa Considerada]),
IF(IF(IF(Tbl_TaxasDiarias[Tipo]=$F55, Tbl_TaxasDiarias[Indexador])=$G55, Tbl_TaxasDiarias[Vencimento])=$I55, Tbl_TaxasDiarias[Taxa Considerada])),
_xlfn._xlws.FILTER(IF(IF(IF(Tbl_TaxasDiarias[Tipo]=$F55, Tbl_TaxasDiarias[Indexador])=$G55, Tbl_TaxasDiarias[Duration])=$J55, Tbl_TaxasDiarias[Taxa Considerada]),
IF(IF(IF(Tbl_TaxasDiarias[Tipo]=$F55, Tbl_TaxasDiarias[Indexador])=$G55, Tbl_TaxasDiarias[Duration])=$J55, Tbl_TaxasDiarias[Taxa Considerada]))), "-")</f>
        <v>0.11799999999999999</v>
      </c>
      <c r="I55" s="622">
        <v>2025</v>
      </c>
      <c r="J55" s="618" cm="1">
        <f t="array" ref="J55">IFERROR(_xlfn._xlws.FILTER(IF(IF(IF(Tbl_TaxasDiarias[Tipo]=$F55, Tbl_TaxasDiarias[Indexador])=$G55, Tbl_TaxasDiarias[Vencimento])=$I55, Tbl_TaxasDiarias[Duration]),
IF(IF(IF(Tbl_TaxasDiarias[Tipo]=$F55, Tbl_TaxasDiarias[Indexador])=$G55, Tbl_TaxasDiarias[Vencimento])=$I55, Tbl_TaxasDiarias[Duration])), "-")</f>
        <v>1.91875349762369</v>
      </c>
      <c r="K55" s="211" t="s">
        <v>1339</v>
      </c>
      <c r="L55" s="213" t="s">
        <v>1415</v>
      </c>
      <c r="M55" s="208" t="s">
        <v>1321</v>
      </c>
      <c r="N55" s="213" t="s">
        <v>34</v>
      </c>
      <c r="O55" s="213" t="s">
        <v>1364</v>
      </c>
      <c r="P55" s="277" t="s">
        <v>608</v>
      </c>
      <c r="Q55" s="155" t="s">
        <v>48</v>
      </c>
      <c r="R55" s="277">
        <f ca="1">IF(OR(LEFT($E55, 3) = "NTN", LEFT($E55, 3) = "LFT"), DATE(I55, 8, 15) - TODAY(), FLOOR(J55*365,1))</f>
        <v>1012</v>
      </c>
      <c r="S55" s="278" t="s">
        <v>34</v>
      </c>
      <c r="T55" s="157" t="str">
        <f>IF(OR(LEFT($E55,3)="LFT",LEFT($E55,3)="NTN"), "-", IF(LEFT($J55,3)="Liq", 0.03%, 0.25%))</f>
        <v>-</v>
      </c>
      <c r="U55" s="279" t="s">
        <v>34</v>
      </c>
      <c r="V55" s="279" t="s">
        <v>1422</v>
      </c>
      <c r="W55" s="279" t="s">
        <v>34</v>
      </c>
      <c r="X55" s="280" t="s">
        <v>34</v>
      </c>
    </row>
    <row r="56" spans="1:24">
      <c r="E56" s="198" t="str">
        <f>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(14.30%)</v>
      </c>
      <c r="F56" s="208" t="s">
        <v>1445</v>
      </c>
      <c r="G56" s="619" t="s">
        <v>1446</v>
      </c>
      <c r="H56" s="620" cm="1">
        <f t="array" ref="H56">IFERROR(IF(LEN(F56)&lt;=6, _xlfn._xlws.FILTER(IF(IF(IF(Tbl_TaxasDiarias[Tipo]=$F56, Tbl_TaxasDiarias[Indexador])=$G56, Tbl_TaxasDiarias[Vencimento])=$I56, Tbl_TaxasDiarias[Taxa Considerada]),
IF(IF(IF(Tbl_TaxasDiarias[Tipo]=$F56, Tbl_TaxasDiarias[Indexador])=$G56, Tbl_TaxasDiarias[Vencimento])=$I56, Tbl_TaxasDiarias[Taxa Considerada])),
_xlfn._xlws.FILTER(IF(IF(IF(Tbl_TaxasDiarias[Tipo]=$F56, Tbl_TaxasDiarias[Indexador])=$G56, Tbl_TaxasDiarias[Duration])=$J56, Tbl_TaxasDiarias[Taxa Considerada]),
IF(IF(IF(Tbl_TaxasDiarias[Tipo]=$F56, Tbl_TaxasDiarias[Indexador])=$G56, Tbl_TaxasDiarias[Duration])=$J56, Tbl_TaxasDiarias[Taxa Considerada]))), "-")</f>
        <v>0.14299999999999999</v>
      </c>
      <c r="I56" s="209">
        <f ca="1">EDATE(TODAY(),J56*12)</f>
        <v>45237</v>
      </c>
      <c r="J56" s="623">
        <v>1</v>
      </c>
      <c r="K56" s="211" t="s">
        <v>1339</v>
      </c>
      <c r="L56" s="326" t="s">
        <v>34</v>
      </c>
      <c r="M56" s="208" t="s">
        <v>34</v>
      </c>
      <c r="N56" s="208" t="s">
        <v>34</v>
      </c>
      <c r="O56" s="208" t="s">
        <v>663</v>
      </c>
      <c r="P56" s="277" t="s">
        <v>608</v>
      </c>
      <c r="Q56" s="155" t="s">
        <v>48</v>
      </c>
      <c r="R56" s="277">
        <f ca="1">IF(OR(LEFT($E56, 3) = "NTN", LEFT($E56, 3) = "LFT"), DATE(I56, 8, 15) - TODAY(), FLOOR(J56*365,1))</f>
        <v>365</v>
      </c>
      <c r="S56" s="278" t="s">
        <v>34</v>
      </c>
      <c r="T56" s="157">
        <v>2E-3</v>
      </c>
      <c r="U56" s="279" t="s">
        <v>34</v>
      </c>
      <c r="V56" s="279" t="s">
        <v>1422</v>
      </c>
      <c r="W56" s="279" t="s">
        <v>34</v>
      </c>
      <c r="X56" s="280" t="s">
        <v>34</v>
      </c>
    </row>
    <row r="57" spans="1:24">
      <c r="E57" s="198" t="str">
        <f>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(13.35%)</v>
      </c>
      <c r="F57" s="208" t="s">
        <v>1445</v>
      </c>
      <c r="G57" s="619" t="s">
        <v>1446</v>
      </c>
      <c r="H57" s="620" cm="1">
        <f t="array" ref="H57">IFERROR(IF(LEN(F57)&lt;=6, _xlfn._xlws.FILTER(IF(IF(IF(Tbl_TaxasDiarias[Tipo]=$F57, Tbl_TaxasDiarias[Indexador])=$G57, Tbl_TaxasDiarias[Vencimento])=$I57, Tbl_TaxasDiarias[Taxa Considerada]),
IF(IF(IF(Tbl_TaxasDiarias[Tipo]=$F57, Tbl_TaxasDiarias[Indexador])=$G57, Tbl_TaxasDiarias[Vencimento])=$I57, Tbl_TaxasDiarias[Taxa Considerada])),
_xlfn._xlws.FILTER(IF(IF(IF(Tbl_TaxasDiarias[Tipo]=$F57, Tbl_TaxasDiarias[Indexador])=$G57, Tbl_TaxasDiarias[Duration])=$J57, Tbl_TaxasDiarias[Taxa Considerada]),
IF(IF(IF(Tbl_TaxasDiarias[Tipo]=$F57, Tbl_TaxasDiarias[Indexador])=$G57, Tbl_TaxasDiarias[Duration])=$J57, Tbl_TaxasDiarias[Taxa Considerada]))), "-")</f>
        <v>0.13350000000000001</v>
      </c>
      <c r="I57" s="209">
        <f ca="1">EDATE(TODAY(),J57*12)</f>
        <v>45603</v>
      </c>
      <c r="J57" s="623">
        <v>2</v>
      </c>
      <c r="K57" s="211" t="s">
        <v>715</v>
      </c>
      <c r="L57" s="326" t="s">
        <v>34</v>
      </c>
      <c r="M57" s="208" t="s">
        <v>34</v>
      </c>
      <c r="N57" s="208" t="s">
        <v>34</v>
      </c>
      <c r="O57" s="208" t="s">
        <v>663</v>
      </c>
      <c r="P57" s="277" t="s">
        <v>608</v>
      </c>
      <c r="Q57" s="155" t="s">
        <v>48</v>
      </c>
      <c r="R57" s="277">
        <f ca="1">IF(OR(LEFT($E57, 3) = "NTN", LEFT($E57, 3) = "LFT"), DATE(I57, 8, 15) - TODAY(), FLOOR(J57*365,1))</f>
        <v>730</v>
      </c>
      <c r="S57" s="278" t="s">
        <v>34</v>
      </c>
      <c r="T57" s="157">
        <v>2E-3</v>
      </c>
      <c r="U57" s="279" t="s">
        <v>34</v>
      </c>
      <c r="V57" s="279" t="s">
        <v>1422</v>
      </c>
      <c r="W57" s="279" t="s">
        <v>34</v>
      </c>
      <c r="X57" s="280" t="s">
        <v>34</v>
      </c>
    </row>
    <row r="58" spans="1:24">
      <c r="E58" s="198" t="str">
        <f>IF(LEN(F58)&lt;=5,F58&amp;" "&amp;I58&amp;IF(F58="LFT"," - "&amp;J58,"")&amp;" ("&amp;IF(G58="PRE", "", G58)&amp;TEXT(H58,"0.00%")&amp;")",IF(LEFT(F58,3)="Cor","Títulos Corporativos - "&amp;J58&amp;IF(J58&lt;1," ano("," anos (")&amp;IF(G58="PRE", "", G58)&amp;TEXT(H58,"0.00%")&amp;")","Títulos Bancários - "&amp;IF(J58&lt;1,J58*12&amp;" meses (",IF(J58=1,"1 ano (",IF(ISNUMBER(J58)*1,J58&amp;" anos (","Liquidez Diária (")))&amp;IF(IF(G58="PRE", "", G58)="%CDI",TEXT(H58,"0.0%")&amp;" CDI)",IF(G58="PRE", "", G58)&amp;TEXT(H58,"0.00%")&amp;")")))</f>
        <v>Títulos Bancários - 3 anos (13.30%)</v>
      </c>
      <c r="F58" s="208" t="s">
        <v>1445</v>
      </c>
      <c r="G58" s="619" t="s">
        <v>1446</v>
      </c>
      <c r="H58" s="620" cm="1">
        <f t="array" ref="H58">IFERROR(IF(LEN(F58)&lt;=6, _xlfn._xlws.FILTER(IF(IF(IF(Tbl_TaxasDiarias[Tipo]=$F58, Tbl_TaxasDiarias[Indexador])=$G58, Tbl_TaxasDiarias[Vencimento])=$I58, Tbl_TaxasDiarias[Taxa Considerada]),
IF(IF(IF(Tbl_TaxasDiarias[Tipo]=$F58, Tbl_TaxasDiarias[Indexador])=$G58, Tbl_TaxasDiarias[Vencimento])=$I58, Tbl_TaxasDiarias[Taxa Considerada])),
_xlfn._xlws.FILTER(IF(IF(IF(Tbl_TaxasDiarias[Tipo]=$F58, Tbl_TaxasDiarias[Indexador])=$G58, Tbl_TaxasDiarias[Duration])=$J58, Tbl_TaxasDiarias[Taxa Considerada]),
IF(IF(IF(Tbl_TaxasDiarias[Tipo]=$F58, Tbl_TaxasDiarias[Indexador])=$G58, Tbl_TaxasDiarias[Duration])=$J58, Tbl_TaxasDiarias[Taxa Considerada]))), "-")</f>
        <v>0.13300000000000001</v>
      </c>
      <c r="I58" s="209">
        <f ca="1">EDATE(TODAY(),J58*12)</f>
        <v>45968</v>
      </c>
      <c r="J58" s="623">
        <v>3</v>
      </c>
      <c r="K58" s="211" t="s">
        <v>715</v>
      </c>
      <c r="L58" s="326" t="s">
        <v>34</v>
      </c>
      <c r="M58" s="208" t="s">
        <v>34</v>
      </c>
      <c r="N58" s="208" t="s">
        <v>34</v>
      </c>
      <c r="O58" s="208" t="s">
        <v>663</v>
      </c>
      <c r="P58" s="277" t="s">
        <v>608</v>
      </c>
      <c r="Q58" s="155" t="s">
        <v>48</v>
      </c>
      <c r="R58" s="277">
        <f ca="1">IF(OR(LEFT($E58, 3) = "NTN", LEFT($E58, 3) = "LFT"), DATE(I58, 8, 15) - TODAY(), FLOOR(J58*365,1))</f>
        <v>1095</v>
      </c>
      <c r="S58" s="278" t="s">
        <v>34</v>
      </c>
      <c r="T58" s="157">
        <v>2E-3</v>
      </c>
      <c r="U58" s="279" t="s">
        <v>34</v>
      </c>
      <c r="V58" s="279" t="s">
        <v>1422</v>
      </c>
      <c r="W58" s="279" t="s">
        <v>34</v>
      </c>
      <c r="X58" s="280" t="s">
        <v>34</v>
      </c>
    </row>
    <row r="59" spans="1:24" ht="5.25" customHeight="1">
      <c r="E59" s="159"/>
      <c r="H59" s="200"/>
      <c r="I59" s="205"/>
    </row>
    <row r="60" spans="1:24" s="147" customFormat="1">
      <c r="A60" s="161"/>
      <c r="B60" s="184" t="s">
        <v>661</v>
      </c>
      <c r="C60" s="186" t="s">
        <v>865</v>
      </c>
      <c r="D60" s="184" t="str">
        <f>B60&amp;" "&amp;C60</f>
        <v>Pré-fixado Média</v>
      </c>
      <c r="E60" s="152" t="s">
        <v>1376</v>
      </c>
      <c r="F60" s="152"/>
      <c r="G60" s="152"/>
      <c r="H60" s="201"/>
      <c r="I60" s="206"/>
      <c r="J60" s="153"/>
      <c r="K60" s="152"/>
      <c r="L60" s="152"/>
      <c r="M60" s="152"/>
      <c r="N60" s="152"/>
      <c r="O60" s="152"/>
      <c r="P60" s="152"/>
      <c r="Q60" s="152"/>
      <c r="R60" s="152"/>
      <c r="S60" s="152"/>
      <c r="T60" s="152"/>
      <c r="U60" s="172"/>
      <c r="V60" s="172"/>
      <c r="W60" s="172"/>
      <c r="X60" s="196"/>
    </row>
    <row r="61" spans="1:24">
      <c r="E61" s="198" t="str">
        <f t="shared" ref="E61:E66" si="9">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(11.50%)</v>
      </c>
      <c r="F61" s="208" t="s">
        <v>1361</v>
      </c>
      <c r="G61" s="619" t="s">
        <v>1446</v>
      </c>
      <c r="H61" s="620" cm="1">
        <f t="array" ref="H61">IFERROR(IF(LEN(F61)&lt;=6, _xlfn._xlws.FILTER(IF(IF(IF(Tbl_TaxasDiarias[Tipo]=$F61, Tbl_TaxasDiarias[Indexador])=$G61, Tbl_TaxasDiarias[Vencimento])=$I61, Tbl_TaxasDiarias[Taxa Considerada]),
IF(IF(IF(Tbl_TaxasDiarias[Tipo]=$F61, Tbl_TaxasDiarias[Indexador])=$G61, Tbl_TaxasDiarias[Vencimento])=$I61, Tbl_TaxasDiarias[Taxa Considerada])),
_xlfn._xlws.FILTER(IF(IF(IF(Tbl_TaxasDiarias[Tipo]=$F61, Tbl_TaxasDiarias[Indexador])=$G61, Tbl_TaxasDiarias[Duration])=$J61, Tbl_TaxasDiarias[Taxa Considerada]),
IF(IF(IF(Tbl_TaxasDiarias[Tipo]=$F61, Tbl_TaxasDiarias[Indexador])=$G61, Tbl_TaxasDiarias[Duration])=$J61, Tbl_TaxasDiarias[Taxa Considerada]))), "-")</f>
        <v>0.115</v>
      </c>
      <c r="I61" s="622">
        <v>2027</v>
      </c>
      <c r="J61" s="618" cm="1">
        <f t="array" ref="J61">IFERROR(_xlfn._xlws.FILTER(IF(IF(IF(Tbl_TaxasDiarias[Tipo]=$F61, Tbl_TaxasDiarias[Indexador])=$G61, Tbl_TaxasDiarias[Vencimento])=$I61, Tbl_TaxasDiarias[Duration]),
IF(IF(IF(Tbl_TaxasDiarias[Tipo]=$F61, Tbl_TaxasDiarias[Indexador])=$G61, Tbl_TaxasDiarias[Vencimento])=$I61, Tbl_TaxasDiarias[Duration])), "-")</f>
        <v>3.3653401036708299</v>
      </c>
      <c r="K61" s="211" t="s">
        <v>1339</v>
      </c>
      <c r="L61" s="213" t="s">
        <v>1415</v>
      </c>
      <c r="M61" s="208" t="s">
        <v>1321</v>
      </c>
      <c r="N61" s="213" t="s">
        <v>34</v>
      </c>
      <c r="O61" s="213" t="s">
        <v>1364</v>
      </c>
      <c r="P61" s="277" t="s">
        <v>608</v>
      </c>
      <c r="Q61" s="155" t="s">
        <v>48</v>
      </c>
      <c r="R61" s="277">
        <f t="shared" ref="R61:R66" ca="1" si="10">IF(OR(LEFT($E61, 3) = "NTN", LEFT($E61, 3) = "LFT"), DATE(I61, 8, 15) - TODAY(), FLOOR(J61*365,1))</f>
        <v>1742</v>
      </c>
      <c r="S61" s="278" t="s">
        <v>34</v>
      </c>
      <c r="T61" s="157" t="str">
        <f t="shared" ref="T61:T63" si="11">IF(OR(LEFT($E61,3)="LFT",LEFT($E61,3)="NTN"), "-", IF(LEFT($J61,3)="Liq", 0.03%, 0.25%))</f>
        <v>-</v>
      </c>
      <c r="U61" s="279" t="s">
        <v>34</v>
      </c>
      <c r="V61" s="279" t="s">
        <v>1422</v>
      </c>
      <c r="W61" s="279" t="s">
        <v>34</v>
      </c>
      <c r="X61" s="280" t="s">
        <v>34</v>
      </c>
    </row>
    <row r="62" spans="1:24">
      <c r="E62" s="198" t="str">
        <f t="shared" si="9"/>
        <v>NTN-F 2029 (11.65%)</v>
      </c>
      <c r="F62" s="208" t="s">
        <v>1361</v>
      </c>
      <c r="G62" s="619" t="s">
        <v>1446</v>
      </c>
      <c r="H62" s="620" cm="1">
        <f t="array" ref="H62">IFERROR(IF(LEN(F62)&lt;=6, _xlfn._xlws.FILTER(IF(IF(IF(Tbl_TaxasDiarias[Tipo]=$F62, Tbl_TaxasDiarias[Indexador])=$G62, Tbl_TaxasDiarias[Vencimento])=$I62, Tbl_TaxasDiarias[Taxa Considerada]),
IF(IF(IF(Tbl_TaxasDiarias[Tipo]=$F62, Tbl_TaxasDiarias[Indexador])=$G62, Tbl_TaxasDiarias[Vencimento])=$I62, Tbl_TaxasDiarias[Taxa Considerada])),
_xlfn._xlws.FILTER(IF(IF(IF(Tbl_TaxasDiarias[Tipo]=$F62, Tbl_TaxasDiarias[Indexador])=$G62, Tbl_TaxasDiarias[Duration])=$J62, Tbl_TaxasDiarias[Taxa Considerada]),
IF(IF(IF(Tbl_TaxasDiarias[Tipo]=$F62, Tbl_TaxasDiarias[Indexador])=$G62, Tbl_TaxasDiarias[Duration])=$J62, Tbl_TaxasDiarias[Taxa Considerada]))), "-")</f>
        <v>0.11650000000000001</v>
      </c>
      <c r="I62" s="622">
        <v>2029</v>
      </c>
      <c r="J62" s="618" cm="1">
        <f t="array" ref="J62">IFERROR(_xlfn._xlws.FILTER(IF(IF(IF(Tbl_TaxasDiarias[Tipo]=$F62, Tbl_TaxasDiarias[Indexador])=$G62, Tbl_TaxasDiarias[Vencimento])=$I62, Tbl_TaxasDiarias[Duration]),
IF(IF(IF(Tbl_TaxasDiarias[Tipo]=$F62, Tbl_TaxasDiarias[Indexador])=$G62, Tbl_TaxasDiarias[Vencimento])=$I62, Tbl_TaxasDiarias[Duration])), "-")</f>
        <v>4.5254864569113398</v>
      </c>
      <c r="K62" s="211" t="s">
        <v>1339</v>
      </c>
      <c r="L62" s="213" t="s">
        <v>1415</v>
      </c>
      <c r="M62" s="208" t="s">
        <v>1321</v>
      </c>
      <c r="N62" s="213" t="s">
        <v>34</v>
      </c>
      <c r="O62" s="213" t="s">
        <v>1364</v>
      </c>
      <c r="P62" s="277" t="s">
        <v>608</v>
      </c>
      <c r="Q62" s="155" t="s">
        <v>48</v>
      </c>
      <c r="R62" s="277">
        <f t="shared" ca="1" si="10"/>
        <v>2473</v>
      </c>
      <c r="S62" s="278" t="s">
        <v>34</v>
      </c>
      <c r="T62" s="157" t="str">
        <f t="shared" si="11"/>
        <v>-</v>
      </c>
      <c r="U62" s="279" t="s">
        <v>34</v>
      </c>
      <c r="V62" s="279" t="s">
        <v>1422</v>
      </c>
      <c r="W62" s="279" t="s">
        <v>34</v>
      </c>
      <c r="X62" s="280" t="s">
        <v>34</v>
      </c>
    </row>
    <row r="63" spans="1:24">
      <c r="E63" s="198" t="str">
        <f t="shared" si="9"/>
        <v>NTN-F 2031 (11.70%)</v>
      </c>
      <c r="F63" s="208" t="s">
        <v>1361</v>
      </c>
      <c r="G63" s="619" t="s">
        <v>1446</v>
      </c>
      <c r="H63" s="620" cm="1">
        <f t="array" ref="H63">IFERROR(IF(LEN(F63)&lt;=6, _xlfn._xlws.FILTER(IF(IF(IF(Tbl_TaxasDiarias[Tipo]=$F63, Tbl_TaxasDiarias[Indexador])=$G63, Tbl_TaxasDiarias[Vencimento])=$I63, Tbl_TaxasDiarias[Taxa Considerada]),
IF(IF(IF(Tbl_TaxasDiarias[Tipo]=$F63, Tbl_TaxasDiarias[Indexador])=$G63, Tbl_TaxasDiarias[Vencimento])=$I63, Tbl_TaxasDiarias[Taxa Considerada])),
_xlfn._xlws.FILTER(IF(IF(IF(Tbl_TaxasDiarias[Tipo]=$F63, Tbl_TaxasDiarias[Indexador])=$G63, Tbl_TaxasDiarias[Duration])=$J63, Tbl_TaxasDiarias[Taxa Considerada]),
IF(IF(IF(Tbl_TaxasDiarias[Tipo]=$F63, Tbl_TaxasDiarias[Indexador])=$G63, Tbl_TaxasDiarias[Duration])=$J63, Tbl_TaxasDiarias[Taxa Considerada]))), "-")</f>
        <v>0.11700000000000001</v>
      </c>
      <c r="I63" s="622">
        <v>2031</v>
      </c>
      <c r="J63" s="618" cm="1">
        <f t="array" ref="J63">IFERROR(_xlfn._xlws.FILTER(IF(IF(IF(Tbl_TaxasDiarias[Tipo]=$F63, Tbl_TaxasDiarias[Indexador])=$G63, Tbl_TaxasDiarias[Vencimento])=$I63, Tbl_TaxasDiarias[Duration]),
IF(IF(IF(Tbl_TaxasDiarias[Tipo]=$F63, Tbl_TaxasDiarias[Indexador])=$G63, Tbl_TaxasDiarias[Vencimento])=$I63, Tbl_TaxasDiarias[Duration])), "-")</f>
        <v>5.4589432780765801</v>
      </c>
      <c r="K63" s="211" t="s">
        <v>1339</v>
      </c>
      <c r="L63" s="213" t="s">
        <v>1415</v>
      </c>
      <c r="M63" s="208" t="s">
        <v>1321</v>
      </c>
      <c r="N63" s="213" t="s">
        <v>34</v>
      </c>
      <c r="O63" s="213" t="s">
        <v>1364</v>
      </c>
      <c r="P63" s="277" t="s">
        <v>608</v>
      </c>
      <c r="Q63" s="155" t="s">
        <v>48</v>
      </c>
      <c r="R63" s="277">
        <f t="shared" ca="1" si="10"/>
        <v>3203</v>
      </c>
      <c r="S63" s="278" t="s">
        <v>34</v>
      </c>
      <c r="T63" s="157" t="str">
        <f t="shared" si="11"/>
        <v>-</v>
      </c>
      <c r="U63" s="279" t="s">
        <v>34</v>
      </c>
      <c r="V63" s="279" t="s">
        <v>1422</v>
      </c>
      <c r="W63" s="279" t="s">
        <v>34</v>
      </c>
      <c r="X63" s="280" t="s">
        <v>34</v>
      </c>
    </row>
    <row r="64" spans="1:24">
      <c r="E64" s="198" t="str">
        <f t="shared" si="9"/>
        <v>Títulos Bancários - 4 anos (13.10%)</v>
      </c>
      <c r="F64" s="208" t="s">
        <v>1445</v>
      </c>
      <c r="G64" s="619" t="s">
        <v>1446</v>
      </c>
      <c r="H64" s="620" cm="1">
        <f t="array" ref="H64">IFERROR(IF(LEN(F64)&lt;=6, _xlfn._xlws.FILTER(IF(IF(IF(Tbl_TaxasDiarias[Tipo]=$F64, Tbl_TaxasDiarias[Indexador])=$G64, Tbl_TaxasDiarias[Vencimento])=$I64, Tbl_TaxasDiarias[Taxa Considerada]),
IF(IF(IF(Tbl_TaxasDiarias[Tipo]=$F64, Tbl_TaxasDiarias[Indexador])=$G64, Tbl_TaxasDiarias[Vencimento])=$I64, Tbl_TaxasDiarias[Taxa Considerada])),
_xlfn._xlws.FILTER(IF(IF(IF(Tbl_TaxasDiarias[Tipo]=$F64, Tbl_TaxasDiarias[Indexador])=$G64, Tbl_TaxasDiarias[Duration])=$J64, Tbl_TaxasDiarias[Taxa Considerada]),
IF(IF(IF(Tbl_TaxasDiarias[Tipo]=$F64, Tbl_TaxasDiarias[Indexador])=$G64, Tbl_TaxasDiarias[Duration])=$J64, Tbl_TaxasDiarias[Taxa Considerada]))), "-")</f>
        <v>0.13100000000000001</v>
      </c>
      <c r="I64" s="209">
        <f ca="1">EDATE(TODAY(),J64*12)</f>
        <v>46333</v>
      </c>
      <c r="J64" s="623">
        <v>4</v>
      </c>
      <c r="K64" s="211" t="s">
        <v>1339</v>
      </c>
      <c r="L64" s="326" t="s">
        <v>1417</v>
      </c>
      <c r="M64" s="208" t="s">
        <v>34</v>
      </c>
      <c r="N64" s="208" t="s">
        <v>34</v>
      </c>
      <c r="O64" s="208" t="s">
        <v>663</v>
      </c>
      <c r="P64" s="277" t="s">
        <v>608</v>
      </c>
      <c r="Q64" s="155" t="s">
        <v>48</v>
      </c>
      <c r="R64" s="277">
        <f t="shared" ca="1" si="10"/>
        <v>1460</v>
      </c>
      <c r="S64" s="278" t="s">
        <v>34</v>
      </c>
      <c r="T64" s="157">
        <v>2E-3</v>
      </c>
      <c r="U64" s="279" t="s">
        <v>34</v>
      </c>
      <c r="V64" s="279" t="s">
        <v>1422</v>
      </c>
      <c r="W64" s="279" t="s">
        <v>34</v>
      </c>
      <c r="X64" s="280" t="s">
        <v>34</v>
      </c>
    </row>
    <row r="65" spans="1:24">
      <c r="E65" s="198" t="str">
        <f t="shared" si="9"/>
        <v>Títulos Bancários - 5 anos (12.95%)</v>
      </c>
      <c r="F65" s="208" t="s">
        <v>1445</v>
      </c>
      <c r="G65" s="619" t="s">
        <v>1446</v>
      </c>
      <c r="H65" s="620" cm="1">
        <f t="array" ref="H65">IFERROR(IF(LEN(F65)&lt;=6, _xlfn._xlws.FILTER(IF(IF(IF(Tbl_TaxasDiarias[Tipo]=$F65, Tbl_TaxasDiarias[Indexador])=$G65, Tbl_TaxasDiarias[Vencimento])=$I65, Tbl_TaxasDiarias[Taxa Considerada]),
IF(IF(IF(Tbl_TaxasDiarias[Tipo]=$F65, Tbl_TaxasDiarias[Indexador])=$G65, Tbl_TaxasDiarias[Vencimento])=$I65, Tbl_TaxasDiarias[Taxa Considerada])),
_xlfn._xlws.FILTER(IF(IF(IF(Tbl_TaxasDiarias[Tipo]=$F65, Tbl_TaxasDiarias[Indexador])=$G65, Tbl_TaxasDiarias[Duration])=$J65, Tbl_TaxasDiarias[Taxa Considerada]),
IF(IF(IF(Tbl_TaxasDiarias[Tipo]=$F65, Tbl_TaxasDiarias[Indexador])=$G65, Tbl_TaxasDiarias[Duration])=$J65, Tbl_TaxasDiarias[Taxa Considerada]))), "-")</f>
        <v>0.1295</v>
      </c>
      <c r="I65" s="209">
        <f ca="1">EDATE(TODAY(),J65*12)</f>
        <v>46698</v>
      </c>
      <c r="J65" s="623">
        <v>5</v>
      </c>
      <c r="K65" s="211" t="s">
        <v>1339</v>
      </c>
      <c r="L65" s="208" t="s">
        <v>1417</v>
      </c>
      <c r="M65" s="208" t="s">
        <v>34</v>
      </c>
      <c r="N65" s="208" t="s">
        <v>34</v>
      </c>
      <c r="O65" s="208" t="s">
        <v>663</v>
      </c>
      <c r="P65" s="277" t="s">
        <v>608</v>
      </c>
      <c r="Q65" s="155" t="s">
        <v>48</v>
      </c>
      <c r="R65" s="277">
        <f t="shared" ca="1" si="10"/>
        <v>1825</v>
      </c>
      <c r="S65" s="278" t="s">
        <v>34</v>
      </c>
      <c r="T65" s="157">
        <v>2E-3</v>
      </c>
      <c r="U65" s="279" t="s">
        <v>34</v>
      </c>
      <c r="V65" s="279" t="s">
        <v>1422</v>
      </c>
      <c r="W65" s="279" t="s">
        <v>34</v>
      </c>
      <c r="X65" s="280" t="s">
        <v>34</v>
      </c>
    </row>
    <row r="66" spans="1:24">
      <c r="E66" s="198" t="str">
        <f t="shared" si="9"/>
        <v>Títulos Bancários - 6 anos (12.85%)</v>
      </c>
      <c r="F66" s="208" t="s">
        <v>1445</v>
      </c>
      <c r="G66" s="619" t="s">
        <v>1446</v>
      </c>
      <c r="H66" s="620" cm="1">
        <f t="array" ref="H66">IFERROR(IF(LEN(F66)&lt;=6, _xlfn._xlws.FILTER(IF(IF(IF(Tbl_TaxasDiarias[Tipo]=$F66, Tbl_TaxasDiarias[Indexador])=$G66, Tbl_TaxasDiarias[Vencimento])=$I66, Tbl_TaxasDiarias[Taxa Considerada]),
IF(IF(IF(Tbl_TaxasDiarias[Tipo]=$F66, Tbl_TaxasDiarias[Indexador])=$G66, Tbl_TaxasDiarias[Vencimento])=$I66, Tbl_TaxasDiarias[Taxa Considerada])),
_xlfn._xlws.FILTER(IF(IF(IF(Tbl_TaxasDiarias[Tipo]=$F66, Tbl_TaxasDiarias[Indexador])=$G66, Tbl_TaxasDiarias[Duration])=$J66, Tbl_TaxasDiarias[Taxa Considerada]),
IF(IF(IF(Tbl_TaxasDiarias[Tipo]=$F66, Tbl_TaxasDiarias[Indexador])=$G66, Tbl_TaxasDiarias[Duration])=$J66, Tbl_TaxasDiarias[Taxa Considerada]))), "-")</f>
        <v>0.1285</v>
      </c>
      <c r="I66" s="209">
        <f ca="1">EDATE(TODAY(),J66*12)</f>
        <v>47064</v>
      </c>
      <c r="J66" s="623">
        <v>6</v>
      </c>
      <c r="K66" s="211" t="s">
        <v>1339</v>
      </c>
      <c r="L66" s="208" t="s">
        <v>1417</v>
      </c>
      <c r="M66" s="208" t="s">
        <v>34</v>
      </c>
      <c r="N66" s="208" t="s">
        <v>34</v>
      </c>
      <c r="O66" s="208" t="s">
        <v>663</v>
      </c>
      <c r="P66" s="277" t="s">
        <v>608</v>
      </c>
      <c r="Q66" s="155" t="s">
        <v>48</v>
      </c>
      <c r="R66" s="277">
        <f t="shared" ca="1" si="10"/>
        <v>2190</v>
      </c>
      <c r="S66" s="278" t="s">
        <v>34</v>
      </c>
      <c r="T66" s="157">
        <v>2E-3</v>
      </c>
      <c r="U66" s="279" t="s">
        <v>34</v>
      </c>
      <c r="V66" s="279" t="s">
        <v>1422</v>
      </c>
      <c r="W66" s="279" t="s">
        <v>34</v>
      </c>
      <c r="X66" s="280" t="s">
        <v>34</v>
      </c>
    </row>
    <row r="67" spans="1:24" ht="5.25" customHeight="1">
      <c r="E67" s="159"/>
    </row>
    <row r="68" spans="1:24" s="147" customFormat="1">
      <c r="A68" s="161"/>
      <c r="B68" s="184" t="s">
        <v>661</v>
      </c>
      <c r="C68" s="186" t="s">
        <v>866</v>
      </c>
      <c r="D68" s="184" t="str">
        <f>B68&amp;" "&amp;C68</f>
        <v>Pré-fixado Longa</v>
      </c>
      <c r="E68" s="152" t="s">
        <v>1370</v>
      </c>
      <c r="F68" s="152"/>
      <c r="G68" s="152"/>
      <c r="H68" s="152"/>
      <c r="I68" s="153"/>
      <c r="J68" s="153"/>
      <c r="K68" s="152"/>
      <c r="L68" s="152"/>
      <c r="M68" s="152"/>
      <c r="N68" s="152"/>
      <c r="O68" s="152"/>
      <c r="P68" s="152"/>
      <c r="Q68" s="152"/>
      <c r="R68" s="152"/>
      <c r="S68" s="152"/>
      <c r="T68" s="152"/>
      <c r="U68" s="172"/>
      <c r="V68" s="172"/>
      <c r="W68" s="172"/>
      <c r="X68" s="196"/>
    </row>
    <row r="69" spans="1:24">
      <c r="E69" s="154"/>
      <c r="F69" s="155"/>
      <c r="G69" s="155"/>
      <c r="H69" s="156"/>
      <c r="I69" s="155"/>
      <c r="J69" s="155"/>
      <c r="K69" s="157"/>
      <c r="L69" s="155"/>
      <c r="M69" s="155"/>
      <c r="N69" s="155"/>
      <c r="O69" s="155"/>
      <c r="P69" s="277"/>
      <c r="Q69" s="155"/>
      <c r="R69" s="277"/>
      <c r="S69" s="278"/>
      <c r="T69" s="157"/>
      <c r="U69" s="279"/>
      <c r="V69" s="279"/>
      <c r="W69" s="279"/>
      <c r="X69" s="280"/>
    </row>
    <row r="70" spans="1:24" s="147" customFormat="1" ht="11.25" customHeight="1">
      <c r="B70" s="184"/>
      <c r="C70" s="184"/>
      <c r="D70" s="184"/>
      <c r="I70" s="148"/>
      <c r="J70" s="148"/>
    </row>
    <row r="71" spans="1:24" s="147" customFormat="1">
      <c r="A71" s="161"/>
      <c r="B71" s="194"/>
      <c r="C71" s="184"/>
      <c r="D71" s="184"/>
      <c r="E71" s="149" t="s">
        <v>14</v>
      </c>
      <c r="F71" s="149"/>
      <c r="G71" s="149"/>
      <c r="H71" s="203"/>
      <c r="I71" s="207"/>
      <c r="J71" s="150"/>
      <c r="K71" s="149"/>
      <c r="L71" s="149"/>
      <c r="M71" s="149"/>
      <c r="N71" s="149"/>
      <c r="O71" s="149"/>
      <c r="P71" s="149"/>
      <c r="Q71" s="149"/>
      <c r="R71" s="149"/>
      <c r="S71" s="149"/>
      <c r="T71" s="149"/>
      <c r="U71" s="171"/>
      <c r="V71" s="171"/>
      <c r="W71" s="171"/>
      <c r="X71" s="195"/>
    </row>
    <row r="72" spans="1:24" s="147" customFormat="1" ht="3" customHeight="1">
      <c r="B72" s="184"/>
      <c r="C72" s="184"/>
      <c r="D72" s="184"/>
      <c r="H72" s="204"/>
      <c r="I72" s="151"/>
      <c r="J72" s="151"/>
    </row>
    <row r="73" spans="1:24" s="147" customFormat="1">
      <c r="A73" s="161"/>
      <c r="B73" s="184" t="s">
        <v>607</v>
      </c>
      <c r="C73" s="184" t="s">
        <v>608</v>
      </c>
      <c r="D73" s="184" t="str">
        <f>B73&amp;" "&amp;C73</f>
        <v>Long Only Brasil</v>
      </c>
      <c r="E73" s="152" t="s">
        <v>608</v>
      </c>
      <c r="F73" s="152"/>
      <c r="G73" s="152"/>
      <c r="H73" s="201"/>
      <c r="I73" s="206"/>
      <c r="J73" s="153"/>
      <c r="K73" s="152"/>
      <c r="L73" s="152"/>
      <c r="M73" s="152"/>
      <c r="N73" s="152"/>
      <c r="O73" s="152"/>
      <c r="P73" s="152"/>
      <c r="Q73" s="152"/>
      <c r="R73" s="152"/>
      <c r="S73" s="152"/>
      <c r="T73" s="152"/>
      <c r="U73" s="172"/>
      <c r="V73" s="172"/>
      <c r="W73" s="172"/>
      <c r="X73" s="196"/>
    </row>
    <row r="74" spans="1:24">
      <c r="E74" s="276" t="s">
        <v>1396</v>
      </c>
      <c r="F74" s="277" t="s">
        <v>1400</v>
      </c>
      <c r="G74" s="313" t="s">
        <v>34</v>
      </c>
      <c r="H74" s="314" t="s">
        <v>34</v>
      </c>
      <c r="I74" s="315" t="s">
        <v>34</v>
      </c>
      <c r="J74" s="316" t="s">
        <v>34</v>
      </c>
      <c r="K74" s="407" t="s">
        <v>1339</v>
      </c>
      <c r="L74" s="605" t="s">
        <v>1415</v>
      </c>
      <c r="M74" s="605" t="s">
        <v>1321</v>
      </c>
      <c r="N74" s="277" t="s">
        <v>34</v>
      </c>
      <c r="O74" s="277" t="s">
        <v>672</v>
      </c>
      <c r="P74" s="277" t="s">
        <v>608</v>
      </c>
      <c r="Q74" s="155" t="s">
        <v>48</v>
      </c>
      <c r="R74" s="277">
        <v>2</v>
      </c>
      <c r="S74" s="278">
        <v>3.0000000000000001E-3</v>
      </c>
      <c r="T74" s="157">
        <v>2.5000000000000001E-3</v>
      </c>
      <c r="U74" s="279" t="s">
        <v>34</v>
      </c>
      <c r="V74" s="279" t="s">
        <v>1422</v>
      </c>
      <c r="W74" s="279">
        <v>15220000000</v>
      </c>
      <c r="X74" s="280">
        <v>39784</v>
      </c>
    </row>
    <row r="75" spans="1:24">
      <c r="E75" s="403" t="s">
        <v>1432</v>
      </c>
      <c r="F75" s="404" t="s">
        <v>716</v>
      </c>
      <c r="G75" s="313" t="s">
        <v>34</v>
      </c>
      <c r="H75" s="314" t="s">
        <v>34</v>
      </c>
      <c r="I75" s="315" t="s">
        <v>34</v>
      </c>
      <c r="J75" s="316" t="s">
        <v>34</v>
      </c>
      <c r="K75" s="278" t="s">
        <v>715</v>
      </c>
      <c r="L75" s="605" t="s">
        <v>34</v>
      </c>
      <c r="M75" s="605" t="s">
        <v>1321</v>
      </c>
      <c r="N75" s="277" t="s">
        <v>34</v>
      </c>
      <c r="O75" s="404" t="s">
        <v>34</v>
      </c>
      <c r="P75" s="277" t="s">
        <v>608</v>
      </c>
      <c r="Q75" s="155" t="s">
        <v>48</v>
      </c>
      <c r="R75" s="277">
        <v>2</v>
      </c>
      <c r="S75" s="409" t="s">
        <v>34</v>
      </c>
      <c r="T75" s="407">
        <v>5.0000000000000001E-3</v>
      </c>
      <c r="U75" s="279" t="s">
        <v>34</v>
      </c>
      <c r="V75" s="279" t="s">
        <v>1422</v>
      </c>
      <c r="W75" s="406" t="s">
        <v>34</v>
      </c>
      <c r="X75" s="405" t="s">
        <v>34</v>
      </c>
    </row>
    <row r="76" spans="1:24" ht="5.25" customHeight="1">
      <c r="E76" s="159"/>
      <c r="H76" s="200"/>
      <c r="I76" s="205"/>
    </row>
    <row r="77" spans="1:24" s="147" customFormat="1">
      <c r="A77" s="161"/>
      <c r="B77" s="184" t="s">
        <v>15</v>
      </c>
      <c r="C77" s="184" t="s">
        <v>15</v>
      </c>
      <c r="D77" s="184" t="str">
        <f>B77&amp;" "&amp;C77</f>
        <v>Alternativos Alternativos</v>
      </c>
      <c r="E77" s="152" t="s">
        <v>15</v>
      </c>
      <c r="F77" s="152"/>
      <c r="G77" s="152"/>
      <c r="H77" s="201"/>
      <c r="I77" s="206"/>
      <c r="J77" s="153"/>
      <c r="K77" s="152"/>
      <c r="L77" s="152"/>
      <c r="M77" s="152"/>
      <c r="N77" s="152"/>
      <c r="O77" s="152"/>
      <c r="P77" s="152"/>
      <c r="Q77" s="152"/>
      <c r="R77" s="152"/>
      <c r="S77" s="152"/>
      <c r="T77" s="152"/>
      <c r="U77" s="172"/>
      <c r="V77" s="172"/>
      <c r="W77" s="172"/>
      <c r="X77" s="196"/>
    </row>
    <row r="78" spans="1:24">
      <c r="E78" s="403" t="s">
        <v>1433</v>
      </c>
      <c r="F78" s="404" t="s">
        <v>716</v>
      </c>
      <c r="G78" s="313" t="s">
        <v>34</v>
      </c>
      <c r="H78" s="314" t="s">
        <v>34</v>
      </c>
      <c r="I78" s="315" t="s">
        <v>34</v>
      </c>
      <c r="J78" s="316" t="s">
        <v>34</v>
      </c>
      <c r="K78" s="407" t="s">
        <v>1339</v>
      </c>
      <c r="L78" s="605" t="s">
        <v>34</v>
      </c>
      <c r="M78" s="605" t="s">
        <v>1321</v>
      </c>
      <c r="N78" s="277" t="s">
        <v>34</v>
      </c>
      <c r="O78" s="404" t="s">
        <v>34</v>
      </c>
      <c r="P78" s="277" t="s">
        <v>608</v>
      </c>
      <c r="Q78" s="155" t="s">
        <v>48</v>
      </c>
      <c r="R78" s="277">
        <v>2</v>
      </c>
      <c r="S78" s="409">
        <v>0.01</v>
      </c>
      <c r="T78" s="407">
        <v>2.5000000000000001E-3</v>
      </c>
      <c r="U78" s="279" t="s">
        <v>34</v>
      </c>
      <c r="V78" s="279" t="s">
        <v>1422</v>
      </c>
      <c r="W78" s="406" t="s">
        <v>34</v>
      </c>
      <c r="X78" s="405" t="s">
        <v>34</v>
      </c>
    </row>
    <row r="79" spans="1:24" ht="5.25" customHeight="1">
      <c r="E79" s="159"/>
      <c r="H79" s="200"/>
      <c r="I79" s="205"/>
    </row>
    <row r="80" spans="1:24" s="147" customFormat="1">
      <c r="A80" s="161"/>
      <c r="B80" s="184" t="s">
        <v>14</v>
      </c>
      <c r="C80" s="184" t="s">
        <v>690</v>
      </c>
      <c r="D80" s="184" t="str">
        <f>B80&amp;" "&amp;C80</f>
        <v>Renda Variável USA</v>
      </c>
      <c r="E80" s="152" t="s">
        <v>609</v>
      </c>
      <c r="F80" s="152"/>
      <c r="G80" s="152"/>
      <c r="H80" s="201"/>
      <c r="I80" s="206"/>
      <c r="J80" s="153"/>
      <c r="K80" s="152"/>
      <c r="L80" s="152"/>
      <c r="M80" s="152"/>
      <c r="N80" s="152"/>
      <c r="O80" s="152"/>
      <c r="P80" s="152"/>
      <c r="Q80" s="152"/>
      <c r="R80" s="152"/>
      <c r="S80" s="152"/>
      <c r="T80" s="152"/>
      <c r="U80" s="172"/>
      <c r="V80" s="172"/>
      <c r="W80" s="172"/>
      <c r="X80" s="196"/>
    </row>
    <row r="81" spans="1:24">
      <c r="E81" s="276" t="s">
        <v>464</v>
      </c>
      <c r="F81" s="277" t="s">
        <v>1400</v>
      </c>
      <c r="G81" s="313" t="s">
        <v>34</v>
      </c>
      <c r="H81" s="314" t="s">
        <v>34</v>
      </c>
      <c r="I81" s="315" t="s">
        <v>34</v>
      </c>
      <c r="J81" s="316" t="s">
        <v>34</v>
      </c>
      <c r="K81" s="211" t="s">
        <v>1339</v>
      </c>
      <c r="L81" s="605" t="s">
        <v>1415</v>
      </c>
      <c r="M81" s="605" t="s">
        <v>1321</v>
      </c>
      <c r="N81" s="277" t="s">
        <v>34</v>
      </c>
      <c r="O81" s="277" t="s">
        <v>672</v>
      </c>
      <c r="P81" s="277" t="s">
        <v>608</v>
      </c>
      <c r="Q81" s="277" t="s">
        <v>49</v>
      </c>
      <c r="R81" s="277">
        <v>2</v>
      </c>
      <c r="S81" s="278">
        <v>2.3999999999999998E-3</v>
      </c>
      <c r="T81" s="157">
        <v>2.5000000000000001E-3</v>
      </c>
      <c r="U81" s="279" t="s">
        <v>34</v>
      </c>
      <c r="V81" s="279" t="s">
        <v>1422</v>
      </c>
      <c r="W81" s="279">
        <v>3010000000</v>
      </c>
      <c r="X81" s="280">
        <v>41758</v>
      </c>
    </row>
    <row r="82" spans="1:24" ht="5.25" customHeight="1">
      <c r="E82" s="159"/>
      <c r="H82" s="200"/>
      <c r="I82" s="205"/>
    </row>
    <row r="83" spans="1:24" s="147" customFormat="1">
      <c r="A83" s="161"/>
      <c r="B83" s="184" t="s">
        <v>14</v>
      </c>
      <c r="C83" s="184" t="s">
        <v>612</v>
      </c>
      <c r="D83" s="184" t="str">
        <f>B83&amp;" "&amp;C83</f>
        <v>Renda Variável China</v>
      </c>
      <c r="E83" s="152" t="s">
        <v>612</v>
      </c>
      <c r="F83" s="152"/>
      <c r="G83" s="152"/>
      <c r="H83" s="201"/>
      <c r="I83" s="206"/>
      <c r="J83" s="153"/>
      <c r="K83" s="152"/>
      <c r="L83" s="152"/>
      <c r="M83" s="152"/>
      <c r="N83" s="152"/>
      <c r="O83" s="152"/>
      <c r="P83" s="152"/>
      <c r="Q83" s="152"/>
      <c r="R83" s="152"/>
      <c r="S83" s="152"/>
      <c r="T83" s="152"/>
      <c r="U83" s="172"/>
      <c r="V83" s="172"/>
      <c r="W83" s="172"/>
      <c r="X83" s="196"/>
    </row>
    <row r="84" spans="1:24">
      <c r="E84" s="276" t="s">
        <v>1397</v>
      </c>
      <c r="F84" s="277" t="s">
        <v>1400</v>
      </c>
      <c r="G84" s="313" t="s">
        <v>34</v>
      </c>
      <c r="H84" s="314" t="s">
        <v>34</v>
      </c>
      <c r="I84" s="315" t="s">
        <v>34</v>
      </c>
      <c r="J84" s="316" t="s">
        <v>34</v>
      </c>
      <c r="K84" s="211" t="s">
        <v>1339</v>
      </c>
      <c r="L84" s="605" t="s">
        <v>34</v>
      </c>
      <c r="M84" s="605" t="s">
        <v>1321</v>
      </c>
      <c r="N84" s="277" t="s">
        <v>34</v>
      </c>
      <c r="O84" s="277" t="s">
        <v>672</v>
      </c>
      <c r="P84" s="277" t="s">
        <v>608</v>
      </c>
      <c r="Q84" s="155" t="s">
        <v>48</v>
      </c>
      <c r="R84" s="277">
        <v>2</v>
      </c>
      <c r="S84" s="278">
        <v>8.8999999999999999E-3</v>
      </c>
      <c r="T84" s="157">
        <v>2.5000000000000001E-3</v>
      </c>
      <c r="U84" s="279" t="s">
        <v>34</v>
      </c>
      <c r="V84" s="279" t="s">
        <v>1422</v>
      </c>
      <c r="W84" s="279">
        <v>484000000</v>
      </c>
      <c r="X84" s="280">
        <v>44186</v>
      </c>
    </row>
    <row r="85" spans="1:24" ht="5.25" customHeight="1">
      <c r="E85" s="159"/>
      <c r="H85" s="200"/>
      <c r="I85" s="205"/>
    </row>
    <row r="86" spans="1:24" s="147" customFormat="1">
      <c r="A86" s="161"/>
      <c r="B86" s="184" t="s">
        <v>14</v>
      </c>
      <c r="C86" s="184" t="s">
        <v>613</v>
      </c>
      <c r="D86" s="184" t="str">
        <f>B86&amp;" "&amp;C86</f>
        <v>Renda Variável Europa</v>
      </c>
      <c r="E86" s="152" t="s">
        <v>613</v>
      </c>
      <c r="F86" s="152"/>
      <c r="G86" s="152"/>
      <c r="H86" s="201"/>
      <c r="I86" s="206"/>
      <c r="J86" s="153"/>
      <c r="K86" s="152"/>
      <c r="L86" s="152"/>
      <c r="M86" s="152"/>
      <c r="N86" s="152"/>
      <c r="O86" s="152"/>
      <c r="P86" s="152"/>
      <c r="Q86" s="152"/>
      <c r="R86" s="152"/>
      <c r="S86" s="152"/>
      <c r="T86" s="152"/>
      <c r="U86" s="172"/>
      <c r="V86" s="172"/>
      <c r="W86" s="172"/>
      <c r="X86" s="196"/>
    </row>
    <row r="87" spans="1:24">
      <c r="E87" s="276" t="s">
        <v>1398</v>
      </c>
      <c r="F87" s="277" t="s">
        <v>1400</v>
      </c>
      <c r="G87" s="313" t="s">
        <v>34</v>
      </c>
      <c r="H87" s="314" t="s">
        <v>34</v>
      </c>
      <c r="I87" s="315" t="s">
        <v>34</v>
      </c>
      <c r="J87" s="316" t="s">
        <v>34</v>
      </c>
      <c r="K87" s="211" t="s">
        <v>1339</v>
      </c>
      <c r="L87" s="605" t="s">
        <v>34</v>
      </c>
      <c r="M87" s="605" t="s">
        <v>1321</v>
      </c>
      <c r="N87" s="277" t="s">
        <v>34</v>
      </c>
      <c r="O87" s="277" t="s">
        <v>672</v>
      </c>
      <c r="P87" s="277" t="s">
        <v>608</v>
      </c>
      <c r="Q87" s="155" t="s">
        <v>48</v>
      </c>
      <c r="R87" s="277">
        <v>2</v>
      </c>
      <c r="S87" s="278">
        <v>3.8999999999999998E-3</v>
      </c>
      <c r="T87" s="157">
        <v>2.5000000000000001E-3</v>
      </c>
      <c r="U87" s="279" t="s">
        <v>34</v>
      </c>
      <c r="V87" s="279" t="s">
        <v>1422</v>
      </c>
      <c r="W87" s="279">
        <v>45310000</v>
      </c>
      <c r="X87" s="280">
        <v>44215</v>
      </c>
    </row>
    <row r="88" spans="1:24" ht="5.25" customHeight="1">
      <c r="E88" s="159"/>
      <c r="H88" s="200"/>
      <c r="I88" s="205"/>
    </row>
    <row r="89" spans="1:24" s="147" customFormat="1">
      <c r="A89" s="161"/>
      <c r="B89" s="184" t="s">
        <v>14</v>
      </c>
      <c r="C89" s="184" t="s">
        <v>611</v>
      </c>
      <c r="D89" s="184" t="str">
        <f>B89&amp;" "&amp;C89</f>
        <v>Renda Variável Global</v>
      </c>
      <c r="E89" s="152" t="s">
        <v>611</v>
      </c>
      <c r="F89" s="152"/>
      <c r="G89" s="152"/>
      <c r="H89" s="201"/>
      <c r="I89" s="206"/>
      <c r="J89" s="153"/>
      <c r="K89" s="152"/>
      <c r="L89" s="152"/>
      <c r="M89" s="152"/>
      <c r="N89" s="152"/>
      <c r="O89" s="152"/>
      <c r="P89" s="152"/>
      <c r="Q89" s="152"/>
      <c r="R89" s="152"/>
      <c r="S89" s="152"/>
      <c r="T89" s="152"/>
      <c r="U89" s="172"/>
      <c r="V89" s="172"/>
      <c r="W89" s="172"/>
      <c r="X89" s="196"/>
    </row>
    <row r="90" spans="1:24">
      <c r="E90" s="276" t="s">
        <v>1399</v>
      </c>
      <c r="F90" s="277" t="s">
        <v>1400</v>
      </c>
      <c r="G90" s="313" t="s">
        <v>34</v>
      </c>
      <c r="H90" s="314" t="s">
        <v>34</v>
      </c>
      <c r="I90" s="315" t="s">
        <v>34</v>
      </c>
      <c r="J90" s="316" t="s">
        <v>34</v>
      </c>
      <c r="K90" s="211" t="s">
        <v>1339</v>
      </c>
      <c r="L90" s="605" t="s">
        <v>34</v>
      </c>
      <c r="M90" s="605" t="s">
        <v>1321</v>
      </c>
      <c r="N90" s="277" t="s">
        <v>34</v>
      </c>
      <c r="O90" s="277" t="s">
        <v>672</v>
      </c>
      <c r="P90" s="277" t="s">
        <v>608</v>
      </c>
      <c r="Q90" s="155" t="s">
        <v>48</v>
      </c>
      <c r="R90" s="277">
        <v>2</v>
      </c>
      <c r="S90" s="278">
        <v>3.8E-3</v>
      </c>
      <c r="T90" s="157">
        <v>2.5000000000000001E-3</v>
      </c>
      <c r="U90" s="279" t="s">
        <v>34</v>
      </c>
      <c r="V90" s="279" t="s">
        <v>1422</v>
      </c>
      <c r="W90" s="279">
        <v>50720000</v>
      </c>
      <c r="X90" s="280">
        <v>44489</v>
      </c>
    </row>
    <row r="91" spans="1:24" ht="5.25" customHeight="1">
      <c r="E91" s="159"/>
      <c r="H91" s="200"/>
      <c r="I91" s="205"/>
    </row>
    <row r="92" spans="1:24" s="147" customFormat="1">
      <c r="A92" s="161"/>
      <c r="B92" s="184" t="s">
        <v>14</v>
      </c>
      <c r="C92" s="184" t="s">
        <v>696</v>
      </c>
      <c r="D92" s="184" t="str">
        <f>B92&amp;" "&amp;C92</f>
        <v>Renda Variável EM</v>
      </c>
      <c r="E92" s="152" t="s">
        <v>696</v>
      </c>
      <c r="F92" s="152"/>
      <c r="G92" s="152"/>
      <c r="H92" s="201"/>
      <c r="I92" s="206"/>
      <c r="J92" s="153"/>
      <c r="K92" s="152"/>
      <c r="L92" s="152"/>
      <c r="M92" s="152"/>
      <c r="N92" s="152"/>
      <c r="O92" s="152"/>
      <c r="P92" s="152"/>
      <c r="Q92" s="152"/>
      <c r="R92" s="152"/>
      <c r="S92" s="152"/>
      <c r="T92" s="152"/>
      <c r="U92" s="172"/>
      <c r="V92" s="172"/>
      <c r="W92" s="172"/>
      <c r="X92" s="196"/>
    </row>
    <row r="93" spans="1:24">
      <c r="E93" s="276" t="s">
        <v>1401</v>
      </c>
      <c r="F93" s="277" t="s">
        <v>1400</v>
      </c>
      <c r="G93" s="313" t="s">
        <v>34</v>
      </c>
      <c r="H93" s="314" t="s">
        <v>34</v>
      </c>
      <c r="I93" s="315" t="s">
        <v>34</v>
      </c>
      <c r="J93" s="316" t="s">
        <v>34</v>
      </c>
      <c r="K93" s="211" t="s">
        <v>1339</v>
      </c>
      <c r="L93" s="605" t="s">
        <v>34</v>
      </c>
      <c r="M93" s="605" t="s">
        <v>1321</v>
      </c>
      <c r="N93" s="277" t="s">
        <v>34</v>
      </c>
      <c r="O93" s="277" t="s">
        <v>672</v>
      </c>
      <c r="P93" s="277" t="s">
        <v>608</v>
      </c>
      <c r="Q93" s="155" t="s">
        <v>48</v>
      </c>
      <c r="R93" s="277">
        <v>2</v>
      </c>
      <c r="S93" s="278">
        <v>0.01</v>
      </c>
      <c r="T93" s="157">
        <v>2.5000000000000001E-3</v>
      </c>
      <c r="U93" s="279" t="s">
        <v>34</v>
      </c>
      <c r="V93" s="279" t="s">
        <v>1422</v>
      </c>
      <c r="W93" s="279">
        <v>13540000</v>
      </c>
      <c r="X93" s="280">
        <v>44375</v>
      </c>
    </row>
    <row r="94" spans="1:24" ht="5.25" customHeight="1">
      <c r="E94" s="159"/>
      <c r="H94" s="200"/>
      <c r="I94" s="205"/>
    </row>
    <row r="95" spans="1:24" s="147" customFormat="1" ht="11.25" customHeight="1">
      <c r="B95" s="184"/>
      <c r="C95" s="184"/>
      <c r="D95" s="184"/>
      <c r="I95" s="148"/>
      <c r="J95" s="148"/>
    </row>
    <row r="96" spans="1:24">
      <c r="B96" s="194" t="s">
        <v>1343</v>
      </c>
      <c r="C96" s="194"/>
    </row>
  </sheetData>
  <mergeCells count="1">
    <mergeCell ref="E2:H3"/>
  </mergeCells>
  <conditionalFormatting sqref="E33:O33">
    <cfRule type="expression" dxfId="85" priority="59">
      <formula>AND(E33&lt;&gt;"",#REF!="",OR(COLUMN(E33)=COLUMN(#REF!),COLUMN(E33)=COLUMN(#REF!)))</formula>
    </cfRule>
  </conditionalFormatting>
  <conditionalFormatting sqref="E43:O43">
    <cfRule type="expression" dxfId="84" priority="58">
      <formula>AND(E43&lt;&gt;"",#REF!="",OR(COLUMN(E43)=COLUMN(#REF!),COLUMN(E43)=COLUMN(#REF!)))</formula>
    </cfRule>
  </conditionalFormatting>
  <conditionalFormatting sqref="E88:K89 E91:K91 E90:F90 K90 E59:O59 E76:O76 E82:O82 E85:O85 E94:O94 L88:O91 E79:O79">
    <cfRule type="expression" dxfId="83" priority="57">
      <formula>AND(E59&lt;&gt;"",#REF!="",OR(COLUMN(E59)=COLUMN(#REF!),COLUMN(E59)=COLUMN(#REF!)))</formula>
    </cfRule>
  </conditionalFormatting>
  <conditionalFormatting sqref="J47:J49 E69:G69 E67:G67 J14:K16 F39:G39 J37:L42 L69:O69 I67:M67 N61:O67 L12:M20 N11:O20 L25:O32 N45:O49 N54:O58 F14:I20 L74:O75 F78:O78 L81:O81 L84:O84 L87:O87 L90:O90 L93:O93 K26:K27 F25:G29 F12:K13 G30:G32 G37:G38 G42:H42 G47:G49 I45:J46 E54:E58 E61:E66 E11:E20 E25:E32 E45:E49 H12:H20 I30:K32 I26:J29 I25:K25 H25:H32 G40:G41 I39 H45:H49 H54:K58 H61:K66 M35:O42 F35:G36 E35:E42 I35:L36 H35:H41 E29:O29">
    <cfRule type="expression" dxfId="82" priority="56">
      <formula>AND(E11&lt;&gt;"",#REF!="",OR(COLUMN(E11)=COLUMN(#REF!),COLUMN(E11)=COLUMN(#REF!)))</formula>
    </cfRule>
  </conditionalFormatting>
  <conditionalFormatting sqref="J69:K69 G45:G46 K45:K49 J18:K18 J17 J19:J20 G61:G66">
    <cfRule type="expression" dxfId="81" priority="55">
      <formula>AND(G17&lt;&gt;"",#REF!="",OR(COLUMN(G17)=COLUMN(#REF!),COLUMN(G17)=COLUMN(#REF!)))</formula>
    </cfRule>
  </conditionalFormatting>
  <conditionalFormatting sqref="I69">
    <cfRule type="expression" dxfId="80" priority="54">
      <formula>AND(I69&lt;&gt;"",#REF!="",OR(COLUMN(I69)=COLUMN(#REF!),COLUMN(I69)=COLUMN(#REF!)))</formula>
    </cfRule>
  </conditionalFormatting>
  <conditionalFormatting sqref="F45:F46">
    <cfRule type="expression" dxfId="79" priority="53">
      <formula>AND(F45&lt;&gt;"",#REF!="",OR(COLUMN(F45)=COLUMN(#REF!),COLUMN(F45)=COLUMN(#REF!)))</formula>
    </cfRule>
  </conditionalFormatting>
  <conditionalFormatting sqref="F54:F55">
    <cfRule type="expression" dxfId="78" priority="52">
      <formula>AND(F54&lt;&gt;"",#REF!="",OR(COLUMN(F54)=COLUMN(#REF!),COLUMN(F54)=COLUMN(#REF!)))</formula>
    </cfRule>
  </conditionalFormatting>
  <conditionalFormatting sqref="F61:F63">
    <cfRule type="expression" dxfId="77" priority="51">
      <formula>AND(F61&lt;&gt;"",#REF!="",OR(COLUMN(F61)=COLUMN(#REF!),COLUMN(F61)=COLUMN(#REF!)))</formula>
    </cfRule>
  </conditionalFormatting>
  <conditionalFormatting sqref="F30:F32">
    <cfRule type="expression" dxfId="76" priority="50">
      <formula>AND(F30&lt;&gt;"",#REF!="",OR(COLUMN(F30)=COLUMN(#REF!),COLUMN(F30)=COLUMN(#REF!)))</formula>
    </cfRule>
  </conditionalFormatting>
  <conditionalFormatting sqref="F39">
    <cfRule type="expression" dxfId="75" priority="49">
      <formula>AND(F39&lt;&gt;"",#REF!="",OR(COLUMN(F39)=COLUMN(#REF!),COLUMN(F39)=COLUMN(#REF!)))</formula>
    </cfRule>
  </conditionalFormatting>
  <conditionalFormatting sqref="F37:F39">
    <cfRule type="expression" dxfId="74" priority="48">
      <formula>AND(F37&lt;&gt;"",#REF!="",OR(COLUMN(F37)=COLUMN(#REF!),COLUMN(F37)=COLUMN(#REF!)))</formula>
    </cfRule>
  </conditionalFormatting>
  <conditionalFormatting sqref="F40:F42">
    <cfRule type="expression" dxfId="73" priority="47">
      <formula>AND(F40&lt;&gt;"",#REF!="",OR(COLUMN(F40)=COLUMN(#REF!),COLUMN(F40)=COLUMN(#REF!)))</formula>
    </cfRule>
  </conditionalFormatting>
  <conditionalFormatting sqref="I37:I42">
    <cfRule type="expression" dxfId="72" priority="46">
      <formula>AND(I37&lt;&gt;"",#REF!="",OR(COLUMN(I37)=COLUMN(#REF!),COLUMN(I37)=COLUMN(#REF!)))</formula>
    </cfRule>
  </conditionalFormatting>
  <conditionalFormatting sqref="F47:F49">
    <cfRule type="expression" dxfId="71" priority="45">
      <formula>AND(F47&lt;&gt;"",#REF!="",OR(COLUMN(F47)=COLUMN(#REF!),COLUMN(F47)=COLUMN(#REF!)))</formula>
    </cfRule>
  </conditionalFormatting>
  <conditionalFormatting sqref="I47:I49">
    <cfRule type="expression" dxfId="70" priority="44">
      <formula>AND(I47&lt;&gt;"",#REF!="",OR(COLUMN(I47)=COLUMN(#REF!),COLUMN(I47)=COLUMN(#REF!)))</formula>
    </cfRule>
  </conditionalFormatting>
  <conditionalFormatting sqref="F56">
    <cfRule type="expression" dxfId="69" priority="43">
      <formula>AND(F56&lt;&gt;"",#REF!="",OR(COLUMN(F56)=COLUMN(#REF!),COLUMN(F56)=COLUMN(#REF!)))</formula>
    </cfRule>
  </conditionalFormatting>
  <conditionalFormatting sqref="F57">
    <cfRule type="expression" dxfId="68" priority="42">
      <formula>AND(F57&lt;&gt;"",#REF!="",OR(COLUMN(F57)=COLUMN(#REF!),COLUMN(F57)=COLUMN(#REF!)))</formula>
    </cfRule>
  </conditionalFormatting>
  <conditionalFormatting sqref="F58">
    <cfRule type="expression" dxfId="67" priority="41">
      <formula>AND(F58&lt;&gt;"",#REF!="",OR(COLUMN(F58)=COLUMN(#REF!),COLUMN(F58)=COLUMN(#REF!)))</formula>
    </cfRule>
  </conditionalFormatting>
  <conditionalFormatting sqref="I56:I58">
    <cfRule type="expression" dxfId="66" priority="40">
      <formula>AND(I56&lt;&gt;"",#REF!="",OR(COLUMN(I56)=COLUMN(#REF!),COLUMN(I56)=COLUMN(#REF!)))</formula>
    </cfRule>
  </conditionalFormatting>
  <conditionalFormatting sqref="F64">
    <cfRule type="expression" dxfId="65" priority="39">
      <formula>AND(F64&lt;&gt;"",#REF!="",OR(COLUMN(F64)=COLUMN(#REF!),COLUMN(F64)=COLUMN(#REF!)))</formula>
    </cfRule>
  </conditionalFormatting>
  <conditionalFormatting sqref="F65">
    <cfRule type="expression" dxfId="64" priority="38">
      <formula>AND(F65&lt;&gt;"",#REF!="",OR(COLUMN(F65)=COLUMN(#REF!),COLUMN(F65)=COLUMN(#REF!)))</formula>
    </cfRule>
  </conditionalFormatting>
  <conditionalFormatting sqref="F66">
    <cfRule type="expression" dxfId="63" priority="37">
      <formula>AND(F66&lt;&gt;"",#REF!="",OR(COLUMN(F66)=COLUMN(#REF!),COLUMN(F66)=COLUMN(#REF!)))</formula>
    </cfRule>
  </conditionalFormatting>
  <conditionalFormatting sqref="I64:I66">
    <cfRule type="expression" dxfId="62" priority="36">
      <formula>AND(I64&lt;&gt;"",#REF!="",OR(COLUMN(I64)=COLUMN(#REF!),COLUMN(I64)=COLUMN(#REF!)))</formula>
    </cfRule>
  </conditionalFormatting>
  <conditionalFormatting sqref="K20">
    <cfRule type="expression" dxfId="61" priority="35">
      <formula>AND(K20&lt;&gt;"",#REF!="",OR(COLUMN(K20)=COLUMN(#REF!),COLUMN(K20)=COLUMN(#REF!)))</formula>
    </cfRule>
  </conditionalFormatting>
  <conditionalFormatting sqref="K17">
    <cfRule type="expression" dxfId="60" priority="34">
      <formula>AND(K17&lt;&gt;"",#REF!="",OR(COLUMN(K17)=COLUMN(#REF!),COLUMN(K17)=COLUMN(#REF!)))</formula>
    </cfRule>
  </conditionalFormatting>
  <conditionalFormatting sqref="K19">
    <cfRule type="expression" dxfId="59" priority="33">
      <formula>AND(K19&lt;&gt;"",#REF!="",OR(COLUMN(K19)=COLUMN(#REF!),COLUMN(K19)=COLUMN(#REF!)))</formula>
    </cfRule>
  </conditionalFormatting>
  <conditionalFormatting sqref="K28:K29">
    <cfRule type="expression" dxfId="58" priority="32">
      <formula>AND(K28&lt;&gt;"",#REF!="",OR(COLUMN(K28)=COLUMN(#REF!),COLUMN(K28)=COLUMN(#REF!)))</formula>
    </cfRule>
  </conditionalFormatting>
  <conditionalFormatting sqref="E81 E84 E87 E90 H81:K81 H84:K84 H87:K87 H90:K90 H74:K75 E74:E75">
    <cfRule type="expression" dxfId="57" priority="31">
      <formula>AND(E74&lt;&gt;"",#REF!="",OR(COLUMN(E74)=COLUMN(#REF!),COLUMN(E74)=COLUMN(#REF!)))</formula>
    </cfRule>
  </conditionalFormatting>
  <conditionalFormatting sqref="F74:F75">
    <cfRule type="expression" dxfId="56" priority="30">
      <formula>AND(F74&lt;&gt;"",#REF!="",OR(COLUMN(F74)=COLUMN(#REF!),COLUMN(F74)=COLUMN(#REF!)))</formula>
    </cfRule>
  </conditionalFormatting>
  <conditionalFormatting sqref="G74:G75">
    <cfRule type="expression" dxfId="55" priority="29">
      <formula>AND(G74&lt;&gt;"",#REF!="",OR(COLUMN(G74)=COLUMN(#REF!),COLUMN(G74)=COLUMN(#REF!)))</formula>
    </cfRule>
  </conditionalFormatting>
  <conditionalFormatting sqref="F81">
    <cfRule type="expression" dxfId="54" priority="28">
      <formula>AND(F81&lt;&gt;"",#REF!="",OR(COLUMN(F81)=COLUMN(#REF!),COLUMN(F81)=COLUMN(#REF!)))</formula>
    </cfRule>
  </conditionalFormatting>
  <conditionalFormatting sqref="F84">
    <cfRule type="expression" dxfId="53" priority="27">
      <formula>AND(F84&lt;&gt;"",#REF!="",OR(COLUMN(F84)=COLUMN(#REF!),COLUMN(F84)=COLUMN(#REF!)))</formula>
    </cfRule>
  </conditionalFormatting>
  <conditionalFormatting sqref="F90">
    <cfRule type="expression" dxfId="52" priority="26">
      <formula>AND(F90&lt;&gt;"",#REF!="",OR(COLUMN(F90)=COLUMN(#REF!),COLUMN(F90)=COLUMN(#REF!)))</formula>
    </cfRule>
  </conditionalFormatting>
  <conditionalFormatting sqref="F87">
    <cfRule type="expression" dxfId="51" priority="25">
      <formula>AND(F87&lt;&gt;"",#REF!="",OR(COLUMN(F87)=COLUMN(#REF!),COLUMN(F87)=COLUMN(#REF!)))</formula>
    </cfRule>
  </conditionalFormatting>
  <conditionalFormatting sqref="K93 E93">
    <cfRule type="expression" dxfId="50" priority="24">
      <formula>AND(E93&lt;&gt;"",#REF!="",OR(COLUMN(E93)=COLUMN(#REF!),COLUMN(E93)=COLUMN(#REF!)))</formula>
    </cfRule>
  </conditionalFormatting>
  <conditionalFormatting sqref="F93">
    <cfRule type="expression" dxfId="49" priority="23">
      <formula>AND(F93&lt;&gt;"",#REF!="",OR(COLUMN(F93)=COLUMN(#REF!),COLUMN(F93)=COLUMN(#REF!)))</formula>
    </cfRule>
  </conditionalFormatting>
  <conditionalFormatting sqref="G81">
    <cfRule type="expression" dxfId="48" priority="22">
      <formula>AND(G81&lt;&gt;"",#REF!="",OR(COLUMN(G81)=COLUMN(#REF!),COLUMN(G81)=COLUMN(#REF!)))</formula>
    </cfRule>
  </conditionalFormatting>
  <conditionalFormatting sqref="G84">
    <cfRule type="expression" dxfId="47" priority="21">
      <formula>AND(G84&lt;&gt;"",#REF!="",OR(COLUMN(G84)=COLUMN(#REF!),COLUMN(G84)=COLUMN(#REF!)))</formula>
    </cfRule>
  </conditionalFormatting>
  <conditionalFormatting sqref="G87">
    <cfRule type="expression" dxfId="46" priority="20">
      <formula>AND(G87&lt;&gt;"",#REF!="",OR(COLUMN(G87)=COLUMN(#REF!),COLUMN(G87)=COLUMN(#REF!)))</formula>
    </cfRule>
  </conditionalFormatting>
  <conditionalFormatting sqref="G90">
    <cfRule type="expression" dxfId="45" priority="19">
      <formula>AND(G90&lt;&gt;"",#REF!="",OR(COLUMN(G90)=COLUMN(#REF!),COLUMN(G90)=COLUMN(#REF!)))</formula>
    </cfRule>
  </conditionalFormatting>
  <conditionalFormatting sqref="H93:J93">
    <cfRule type="expression" dxfId="44" priority="18">
      <formula>AND(H93&lt;&gt;"",#REF!="",OR(COLUMN(H93)=COLUMN(#REF!),COLUMN(H93)=COLUMN(#REF!)))</formula>
    </cfRule>
  </conditionalFormatting>
  <conditionalFormatting sqref="G93">
    <cfRule type="expression" dxfId="43" priority="17">
      <formula>AND(G93&lt;&gt;"",#REF!="",OR(COLUMN(G93)=COLUMN(#REF!),COLUMN(G93)=COLUMN(#REF!)))</formula>
    </cfRule>
  </conditionalFormatting>
  <conditionalFormatting sqref="H11:K12">
    <cfRule type="expression" dxfId="42" priority="16">
      <formula>AND(H11&lt;&gt;"",#REF!="",OR(COLUMN(H11)=COLUMN(#REF!),COLUMN(H11)=COLUMN(#REF!)))</formula>
    </cfRule>
  </conditionalFormatting>
  <conditionalFormatting sqref="F11:F12">
    <cfRule type="expression" dxfId="41" priority="15">
      <formula>AND(F11&lt;&gt;"",#REF!="",OR(COLUMN(F11)=COLUMN(#REF!),COLUMN(F11)=COLUMN(#REF!)))</formula>
    </cfRule>
  </conditionalFormatting>
  <conditionalFormatting sqref="G11:G12">
    <cfRule type="expression" dxfId="40" priority="14">
      <formula>AND(G11&lt;&gt;"",#REF!="",OR(COLUMN(G11)=COLUMN(#REF!),COLUMN(G11)=COLUMN(#REF!)))</formula>
    </cfRule>
  </conditionalFormatting>
  <conditionalFormatting sqref="M11:N12">
    <cfRule type="expression" dxfId="39" priority="13">
      <formula>AND(M11&lt;&gt;"",#REF!="",OR(COLUMN(M11)=COLUMN(#REF!),COLUMN(M11)=COLUMN(#REF!)))</formula>
    </cfRule>
  </conditionalFormatting>
  <conditionalFormatting sqref="L56:L58">
    <cfRule type="expression" dxfId="38" priority="12">
      <formula>AND(L56&lt;&gt;"",#REF!="",OR(COLUMN(L56)=COLUMN(#REF!),COLUMN(L56)=COLUMN(#REF!)))</formula>
    </cfRule>
  </conditionalFormatting>
  <conditionalFormatting sqref="L54:L55">
    <cfRule type="expression" dxfId="37" priority="11">
      <formula>AND(L54&lt;&gt;"",#REF!="",OR(COLUMN(L54)=COLUMN(#REF!),COLUMN(L54)=COLUMN(#REF!)))</formula>
    </cfRule>
  </conditionalFormatting>
  <conditionalFormatting sqref="L61:L63">
    <cfRule type="expression" dxfId="36" priority="10">
      <formula>AND(L61&lt;&gt;"",#REF!="",OR(COLUMN(L61)=COLUMN(#REF!),COLUMN(L61)=COLUMN(#REF!)))</formula>
    </cfRule>
  </conditionalFormatting>
  <conditionalFormatting sqref="L64:L66">
    <cfRule type="expression" dxfId="35" priority="9">
      <formula>AND(L64&lt;&gt;"",#REF!="",OR(COLUMN(L64)=COLUMN(#REF!),COLUMN(L64)=COLUMN(#REF!)))</formula>
    </cfRule>
  </conditionalFormatting>
  <conditionalFormatting sqref="L11:L12">
    <cfRule type="expression" dxfId="34" priority="8">
      <formula>AND(L11&lt;&gt;"",#REF!="",OR(COLUMN(L11)=COLUMN(#REF!),COLUMN(L11)=COLUMN(#REF!)))</formula>
    </cfRule>
  </conditionalFormatting>
  <conditionalFormatting sqref="L45:L46">
    <cfRule type="expression" dxfId="33" priority="7">
      <formula>AND(L45&lt;&gt;"",#REF!="",OR(COLUMN(L45)=COLUMN(#REF!),COLUMN(L45)=COLUMN(#REF!)))</formula>
    </cfRule>
  </conditionalFormatting>
  <conditionalFormatting sqref="L47:L49">
    <cfRule type="expression" dxfId="32" priority="6">
      <formula>AND(L47&lt;&gt;"",#REF!="",OR(COLUMN(L47)=COLUMN(#REF!),COLUMN(L47)=COLUMN(#REF!)))</formula>
    </cfRule>
  </conditionalFormatting>
  <conditionalFormatting sqref="M45:N49">
    <cfRule type="expression" dxfId="31" priority="5">
      <formula>AND(M45&lt;&gt;"",#REF!="",OR(COLUMN(M45)=COLUMN(#REF!),COLUMN(M45)=COLUMN(#REF!)))</formula>
    </cfRule>
  </conditionalFormatting>
  <conditionalFormatting sqref="M54:N58">
    <cfRule type="expression" dxfId="30" priority="4">
      <formula>AND(M54&lt;&gt;"",#REF!="",OR(COLUMN(M54)=COLUMN(#REF!),COLUMN(M54)=COLUMN(#REF!)))</formula>
    </cfRule>
  </conditionalFormatting>
  <conditionalFormatting sqref="M61:N66">
    <cfRule type="expression" dxfId="29" priority="3">
      <formula>AND(M61&lt;&gt;"",#REF!="",OR(COLUMN(M61)=COLUMN(#REF!),COLUMN(M61)=COLUMN(#REF!)))</formula>
    </cfRule>
  </conditionalFormatting>
  <conditionalFormatting sqref="E78">
    <cfRule type="expression" dxfId="28" priority="2">
      <formula>AND(E78&lt;&gt;"",#REF!="",OR(COLUMN(E78)=COLUMN(#REF!),COLUMN(E78)=COLUMN(#REF!)))</formula>
    </cfRule>
  </conditionalFormatting>
  <conditionalFormatting sqref="G54:G58">
    <cfRule type="expression" dxfId="27" priority="1">
      <formula>AND(G54&lt;&gt;"",#REF!="",OR(COLUMN(G54)=COLUMN(#REF!),COLUMN(G54)=COLUMN(#REF!)))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74B09-2673-4D78-B0B1-7EA9FC989666}">
  <sheetPr codeName="Sheet34">
    <tabColor theme="0" tint="-0.499984740745262"/>
  </sheetPr>
  <dimension ref="B1:N57"/>
  <sheetViews>
    <sheetView showGridLines="0" zoomScale="80" zoomScaleNormal="80" workbookViewId="0">
      <selection activeCell="F31" sqref="F31"/>
    </sheetView>
  </sheetViews>
  <sheetFormatPr defaultColWidth="10.69921875" defaultRowHeight="15"/>
  <cols>
    <col min="1" max="1" width="1.69921875" style="608" customWidth="1"/>
    <col min="2" max="2" width="9.09765625" style="186" bestFit="1" customWidth="1"/>
    <col min="3" max="3" width="8.59765625" style="186" bestFit="1" customWidth="1"/>
    <col min="4" max="4" width="11.59765625" style="186" bestFit="1" customWidth="1"/>
    <col min="5" max="5" width="8.3984375" style="186" bestFit="1" customWidth="1"/>
    <col min="6" max="6" width="11.19921875" style="186" bestFit="1" customWidth="1"/>
    <col min="7" max="7" width="8.09765625" style="186" bestFit="1" customWidth="1"/>
    <col min="8" max="8" width="30.19921875" style="608" bestFit="1" customWidth="1"/>
    <col min="9" max="9" width="8.09765625" style="609" bestFit="1" customWidth="1"/>
    <col min="10" max="10" width="11.296875" style="609" bestFit="1" customWidth="1"/>
    <col min="11" max="11" width="16.296875" style="609" bestFit="1" customWidth="1"/>
    <col min="12" max="12" width="12.59765625" style="610" bestFit="1" customWidth="1"/>
    <col min="13" max="13" width="10.5" style="779" bestFit="1" customWidth="1"/>
    <col min="14" max="14" width="10.8984375" style="609" bestFit="1" customWidth="1"/>
    <col min="15" max="15" width="10.69921875" style="608"/>
    <col min="16" max="16" width="33.19921875" style="608" bestFit="1" customWidth="1"/>
    <col min="17" max="17" width="10.09765625" style="608" bestFit="1" customWidth="1"/>
    <col min="18" max="18" width="10.3984375" style="608" bestFit="1" customWidth="1"/>
    <col min="19" max="19" width="16.5" style="608" bestFit="1" customWidth="1"/>
    <col min="20" max="20" width="11.69921875" style="608" bestFit="1" customWidth="1"/>
    <col min="21" max="21" width="11.8984375" style="608" bestFit="1" customWidth="1"/>
    <col min="22" max="22" width="14.296875" style="608" bestFit="1" customWidth="1"/>
    <col min="23" max="16384" width="10.69921875" style="608"/>
  </cols>
  <sheetData>
    <row r="1" spans="2:14" ht="5.0999999999999996" customHeight="1">
      <c r="M1" s="610"/>
    </row>
    <row r="2" spans="2:14" s="173" customFormat="1" ht="31.5" customHeight="1">
      <c r="B2" s="983" t="s">
        <v>1443</v>
      </c>
      <c r="C2" s="983"/>
      <c r="D2" s="983"/>
      <c r="E2" s="987"/>
      <c r="F2" s="987"/>
      <c r="G2" s="611"/>
      <c r="H2" s="611"/>
    </row>
    <row r="3" spans="2:14" s="109" customFormat="1" ht="17.25" customHeight="1">
      <c r="B3" s="983"/>
      <c r="C3" s="983"/>
      <c r="D3" s="983"/>
      <c r="E3" s="987"/>
      <c r="F3" s="987"/>
      <c r="G3" s="611"/>
      <c r="H3" s="611"/>
    </row>
    <row r="4" spans="2:14" s="173" customFormat="1" ht="5.25" customHeight="1">
      <c r="B4" s="187"/>
      <c r="C4" s="187"/>
      <c r="D4" s="187"/>
      <c r="E4" s="187"/>
      <c r="F4" s="187"/>
      <c r="G4" s="187"/>
      <c r="I4" s="612"/>
      <c r="J4" s="612"/>
      <c r="K4" s="612"/>
      <c r="L4" s="611"/>
      <c r="M4" s="611"/>
      <c r="N4" s="612"/>
    </row>
    <row r="5" spans="2:14" s="145" customFormat="1" ht="5.25" customHeight="1">
      <c r="B5" s="31"/>
      <c r="C5" s="31"/>
      <c r="D5" s="31"/>
      <c r="E5" s="31"/>
      <c r="F5" s="31"/>
      <c r="G5" s="31"/>
      <c r="I5" s="613"/>
      <c r="J5" s="613"/>
      <c r="K5" s="613"/>
      <c r="L5" s="614"/>
      <c r="M5" s="614"/>
      <c r="N5" s="613"/>
    </row>
    <row r="6" spans="2:14" s="175" customFormat="1" ht="21.75" customHeight="1">
      <c r="B6" s="176" t="s">
        <v>2792</v>
      </c>
      <c r="C6" s="615"/>
      <c r="D6" s="615"/>
      <c r="E6" s="615"/>
      <c r="F6" s="616"/>
      <c r="G6" s="616"/>
      <c r="H6" s="108"/>
    </row>
    <row r="7" spans="2:14" s="145" customFormat="1" ht="5.25" customHeight="1">
      <c r="B7" s="31"/>
      <c r="C7" s="31"/>
      <c r="D7" s="31"/>
      <c r="E7" s="31"/>
      <c r="F7" s="31"/>
      <c r="G7" s="31"/>
      <c r="H7" s="30"/>
      <c r="I7" s="613"/>
      <c r="J7" s="613"/>
      <c r="K7" s="613"/>
      <c r="L7" s="614"/>
      <c r="M7" s="614"/>
      <c r="N7" s="613"/>
    </row>
    <row r="8" spans="2:14" s="108" customFormat="1" ht="15.75">
      <c r="B8" s="114" t="s">
        <v>2779</v>
      </c>
      <c r="C8" s="114" t="s">
        <v>2780</v>
      </c>
      <c r="D8" s="114" t="s">
        <v>2781</v>
      </c>
      <c r="E8" s="114" t="s">
        <v>715</v>
      </c>
      <c r="F8" s="114" t="s">
        <v>703</v>
      </c>
      <c r="G8" s="114" t="s">
        <v>2782</v>
      </c>
    </row>
    <row r="9" spans="2:14" ht="15.75">
      <c r="B9" s="984">
        <v>44866</v>
      </c>
      <c r="C9" s="985" t="s">
        <v>2783</v>
      </c>
      <c r="D9" s="985" t="s">
        <v>2784</v>
      </c>
      <c r="E9" s="985" t="s">
        <v>631</v>
      </c>
      <c r="F9" s="985" t="s">
        <v>14</v>
      </c>
      <c r="G9" s="986">
        <v>4.4999999999999998E-2</v>
      </c>
      <c r="I9" s="608"/>
      <c r="J9" s="608"/>
      <c r="K9" s="608"/>
      <c r="L9" s="608"/>
      <c r="M9" s="608"/>
      <c r="N9" s="608"/>
    </row>
    <row r="10" spans="2:14" ht="15.75">
      <c r="B10" s="984">
        <v>44866</v>
      </c>
      <c r="C10" s="985" t="s">
        <v>2783</v>
      </c>
      <c r="D10" s="985" t="s">
        <v>2784</v>
      </c>
      <c r="E10" s="985" t="s">
        <v>634</v>
      </c>
      <c r="F10" s="985" t="s">
        <v>2785</v>
      </c>
      <c r="G10" s="986">
        <v>0.08</v>
      </c>
      <c r="I10" s="608"/>
      <c r="J10" s="608"/>
      <c r="K10" s="608"/>
      <c r="L10" s="608"/>
      <c r="M10" s="608"/>
      <c r="N10" s="608"/>
    </row>
    <row r="11" spans="2:14" ht="15.75">
      <c r="B11" s="984">
        <v>44866</v>
      </c>
      <c r="C11" s="985" t="s">
        <v>2783</v>
      </c>
      <c r="D11" s="985" t="s">
        <v>2784</v>
      </c>
      <c r="E11" s="985" t="s">
        <v>637</v>
      </c>
      <c r="F11" s="985" t="s">
        <v>2786</v>
      </c>
      <c r="G11" s="986">
        <v>0.08</v>
      </c>
      <c r="I11" s="608"/>
      <c r="J11" s="608"/>
      <c r="K11" s="608"/>
      <c r="L11" s="608"/>
      <c r="M11" s="608"/>
      <c r="N11" s="608"/>
    </row>
    <row r="12" spans="2:14" ht="15.75">
      <c r="B12" s="984">
        <v>44866</v>
      </c>
      <c r="C12" s="985" t="s">
        <v>2783</v>
      </c>
      <c r="D12" s="985" t="s">
        <v>2784</v>
      </c>
      <c r="E12" s="985" t="s">
        <v>150</v>
      </c>
      <c r="F12" s="985" t="s">
        <v>621</v>
      </c>
      <c r="G12" s="986">
        <v>0.15</v>
      </c>
      <c r="I12" s="608"/>
      <c r="J12" s="608"/>
      <c r="K12" s="608"/>
      <c r="L12" s="608"/>
      <c r="M12" s="608"/>
      <c r="N12" s="608"/>
    </row>
    <row r="13" spans="2:14" ht="15.75">
      <c r="B13" s="984">
        <v>44866</v>
      </c>
      <c r="C13" s="985" t="s">
        <v>2783</v>
      </c>
      <c r="D13" s="985" t="s">
        <v>2784</v>
      </c>
      <c r="E13" s="985" t="s">
        <v>630</v>
      </c>
      <c r="F13" s="985" t="s">
        <v>13</v>
      </c>
      <c r="G13" s="986">
        <v>0.375</v>
      </c>
      <c r="I13" s="608"/>
      <c r="J13" s="608"/>
      <c r="K13" s="608"/>
      <c r="L13" s="608"/>
      <c r="M13" s="608"/>
      <c r="N13" s="608"/>
    </row>
    <row r="14" spans="2:14" ht="15.75">
      <c r="B14" s="984">
        <v>44866</v>
      </c>
      <c r="C14" s="985" t="s">
        <v>2783</v>
      </c>
      <c r="D14" s="985" t="s">
        <v>2784</v>
      </c>
      <c r="E14" s="985" t="s">
        <v>60</v>
      </c>
      <c r="F14" s="985" t="s">
        <v>14</v>
      </c>
      <c r="G14" s="986">
        <v>0.27</v>
      </c>
      <c r="I14" s="608"/>
      <c r="J14" s="608"/>
      <c r="K14" s="608"/>
      <c r="L14" s="608"/>
      <c r="M14" s="608"/>
      <c r="N14" s="608"/>
    </row>
    <row r="15" spans="2:14" ht="15.75">
      <c r="B15" s="984">
        <v>44866</v>
      </c>
      <c r="C15" s="985" t="s">
        <v>2783</v>
      </c>
      <c r="D15" s="985" t="s">
        <v>2787</v>
      </c>
      <c r="E15" s="985" t="s">
        <v>631</v>
      </c>
      <c r="F15" s="985" t="s">
        <v>14</v>
      </c>
      <c r="G15" s="986">
        <v>0.08</v>
      </c>
      <c r="I15" s="608"/>
      <c r="J15" s="608"/>
      <c r="K15" s="608"/>
      <c r="L15" s="608"/>
      <c r="M15" s="608"/>
      <c r="N15" s="608"/>
    </row>
    <row r="16" spans="2:14" ht="15.75">
      <c r="B16" s="984">
        <v>44866</v>
      </c>
      <c r="C16" s="985" t="s">
        <v>2783</v>
      </c>
      <c r="D16" s="985" t="s">
        <v>2787</v>
      </c>
      <c r="E16" s="985" t="s">
        <v>637</v>
      </c>
      <c r="F16" s="985" t="s">
        <v>2786</v>
      </c>
      <c r="G16" s="986">
        <v>0.15</v>
      </c>
      <c r="I16" s="608"/>
      <c r="J16" s="608"/>
      <c r="K16" s="608"/>
      <c r="L16" s="608"/>
      <c r="M16" s="608"/>
      <c r="N16" s="608"/>
    </row>
    <row r="17" spans="2:14" ht="15.75">
      <c r="B17" s="984">
        <v>44866</v>
      </c>
      <c r="C17" s="985" t="s">
        <v>2783</v>
      </c>
      <c r="D17" s="985" t="s">
        <v>2787</v>
      </c>
      <c r="E17" s="985" t="s">
        <v>150</v>
      </c>
      <c r="F17" s="985" t="s">
        <v>621</v>
      </c>
      <c r="G17" s="986">
        <v>0.15</v>
      </c>
      <c r="I17" s="608"/>
      <c r="J17" s="608"/>
      <c r="K17" s="608"/>
      <c r="L17" s="608"/>
      <c r="M17" s="608"/>
      <c r="N17" s="608"/>
    </row>
    <row r="18" spans="2:14" ht="15.75">
      <c r="B18" s="984">
        <v>44866</v>
      </c>
      <c r="C18" s="985" t="s">
        <v>2783</v>
      </c>
      <c r="D18" s="985" t="s">
        <v>2787</v>
      </c>
      <c r="E18" s="985" t="s">
        <v>630</v>
      </c>
      <c r="F18" s="985" t="s">
        <v>13</v>
      </c>
      <c r="G18" s="986">
        <v>0.35</v>
      </c>
      <c r="I18" s="608"/>
      <c r="J18" s="608"/>
      <c r="K18" s="608"/>
      <c r="L18" s="608"/>
      <c r="M18" s="608"/>
      <c r="N18" s="608"/>
    </row>
    <row r="19" spans="2:14" ht="15.75">
      <c r="B19" s="984">
        <v>44866</v>
      </c>
      <c r="C19" s="985" t="s">
        <v>2783</v>
      </c>
      <c r="D19" s="985" t="s">
        <v>2787</v>
      </c>
      <c r="E19" s="985" t="s">
        <v>60</v>
      </c>
      <c r="F19" s="985" t="s">
        <v>14</v>
      </c>
      <c r="G19" s="986">
        <v>0.27</v>
      </c>
      <c r="I19" s="608"/>
      <c r="J19" s="608"/>
      <c r="K19" s="608"/>
      <c r="L19" s="608"/>
      <c r="M19" s="608"/>
      <c r="N19" s="608"/>
    </row>
    <row r="20" spans="2:14" ht="15.75">
      <c r="B20" s="984">
        <v>44866</v>
      </c>
      <c r="C20" s="985" t="s">
        <v>2788</v>
      </c>
      <c r="D20" s="985" t="s">
        <v>2784</v>
      </c>
      <c r="E20" s="985" t="s">
        <v>631</v>
      </c>
      <c r="F20" s="985" t="s">
        <v>14</v>
      </c>
      <c r="G20" s="986">
        <v>0.02</v>
      </c>
      <c r="I20" s="608"/>
      <c r="J20" s="608"/>
      <c r="K20" s="608"/>
      <c r="L20" s="608"/>
      <c r="M20" s="608"/>
      <c r="N20" s="608"/>
    </row>
    <row r="21" spans="2:14" ht="15.75">
      <c r="B21" s="984">
        <v>44866</v>
      </c>
      <c r="C21" s="985" t="s">
        <v>2788</v>
      </c>
      <c r="D21" s="985" t="s">
        <v>2784</v>
      </c>
      <c r="E21" s="985" t="s">
        <v>634</v>
      </c>
      <c r="F21" s="985" t="s">
        <v>2785</v>
      </c>
      <c r="G21" s="986">
        <v>7.0000000000000007E-2</v>
      </c>
      <c r="I21" s="608"/>
      <c r="J21" s="608"/>
      <c r="K21" s="608"/>
      <c r="L21" s="608"/>
      <c r="M21" s="608"/>
      <c r="N21" s="608"/>
    </row>
    <row r="22" spans="2:14" ht="15.75">
      <c r="B22" s="984">
        <v>44866</v>
      </c>
      <c r="C22" s="985" t="s">
        <v>2788</v>
      </c>
      <c r="D22" s="985" t="s">
        <v>2784</v>
      </c>
      <c r="E22" s="985" t="s">
        <v>637</v>
      </c>
      <c r="F22" s="985" t="s">
        <v>2786</v>
      </c>
      <c r="G22" s="986">
        <v>0.2</v>
      </c>
      <c r="I22" s="608"/>
      <c r="J22" s="608"/>
      <c r="K22" s="608"/>
      <c r="L22" s="608"/>
      <c r="M22" s="608"/>
      <c r="N22" s="608"/>
    </row>
    <row r="23" spans="2:14" ht="15.75">
      <c r="B23" s="984">
        <v>44866</v>
      </c>
      <c r="C23" s="985" t="s">
        <v>2788</v>
      </c>
      <c r="D23" s="985" t="s">
        <v>2784</v>
      </c>
      <c r="E23" s="985" t="s">
        <v>150</v>
      </c>
      <c r="F23" s="985" t="s">
        <v>621</v>
      </c>
      <c r="G23" s="986">
        <v>0.2</v>
      </c>
      <c r="I23" s="608"/>
      <c r="J23" s="608"/>
      <c r="K23" s="608"/>
      <c r="L23" s="608"/>
      <c r="M23" s="608"/>
      <c r="N23" s="608"/>
    </row>
    <row r="24" spans="2:14" ht="15.75">
      <c r="B24" s="984">
        <v>44866</v>
      </c>
      <c r="C24" s="985" t="s">
        <v>2788</v>
      </c>
      <c r="D24" s="985" t="s">
        <v>2784</v>
      </c>
      <c r="E24" s="985" t="s">
        <v>630</v>
      </c>
      <c r="F24" s="985" t="s">
        <v>13</v>
      </c>
      <c r="G24" s="986">
        <v>0.35</v>
      </c>
      <c r="I24" s="608"/>
      <c r="J24" s="608"/>
      <c r="K24" s="608"/>
      <c r="L24" s="608"/>
      <c r="M24" s="608"/>
      <c r="N24" s="608"/>
    </row>
    <row r="25" spans="2:14" ht="15.75">
      <c r="B25" s="984">
        <v>44866</v>
      </c>
      <c r="C25" s="985" t="s">
        <v>2788</v>
      </c>
      <c r="D25" s="985" t="s">
        <v>2784</v>
      </c>
      <c r="E25" s="985" t="s">
        <v>60</v>
      </c>
      <c r="F25" s="985" t="s">
        <v>14</v>
      </c>
      <c r="G25" s="986">
        <v>0.16</v>
      </c>
      <c r="I25" s="608"/>
      <c r="J25" s="608"/>
      <c r="K25" s="608"/>
      <c r="L25" s="608"/>
      <c r="M25" s="608"/>
      <c r="N25" s="608"/>
    </row>
    <row r="26" spans="2:14" ht="15.75">
      <c r="B26" s="984">
        <v>44866</v>
      </c>
      <c r="C26" s="985" t="s">
        <v>2788</v>
      </c>
      <c r="D26" s="985" t="s">
        <v>2787</v>
      </c>
      <c r="E26" s="985" t="s">
        <v>631</v>
      </c>
      <c r="F26" s="985" t="s">
        <v>14</v>
      </c>
      <c r="G26" s="986">
        <v>0.04</v>
      </c>
      <c r="I26" s="608"/>
      <c r="J26" s="608"/>
      <c r="K26" s="608"/>
      <c r="L26" s="608"/>
      <c r="M26" s="608"/>
      <c r="N26" s="608"/>
    </row>
    <row r="27" spans="2:14" ht="15.75">
      <c r="B27" s="984">
        <v>44866</v>
      </c>
      <c r="C27" s="985" t="s">
        <v>2788</v>
      </c>
      <c r="D27" s="985" t="s">
        <v>2787</v>
      </c>
      <c r="E27" s="985" t="s">
        <v>637</v>
      </c>
      <c r="F27" s="985" t="s">
        <v>2786</v>
      </c>
      <c r="G27" s="986">
        <v>0.3</v>
      </c>
      <c r="I27" s="608"/>
      <c r="J27" s="608"/>
      <c r="K27" s="608"/>
      <c r="L27" s="608"/>
      <c r="M27" s="608"/>
      <c r="N27" s="608"/>
    </row>
    <row r="28" spans="2:14" ht="15.75">
      <c r="B28" s="984">
        <v>44866</v>
      </c>
      <c r="C28" s="985" t="s">
        <v>2788</v>
      </c>
      <c r="D28" s="985" t="s">
        <v>2787</v>
      </c>
      <c r="E28" s="985" t="s">
        <v>150</v>
      </c>
      <c r="F28" s="985" t="s">
        <v>621</v>
      </c>
      <c r="G28" s="986">
        <v>0.2</v>
      </c>
      <c r="I28" s="608"/>
      <c r="J28" s="608"/>
      <c r="K28" s="608"/>
      <c r="L28" s="608"/>
      <c r="M28" s="608"/>
      <c r="N28" s="608"/>
    </row>
    <row r="29" spans="2:14" ht="15.75">
      <c r="B29" s="984">
        <v>44866</v>
      </c>
      <c r="C29" s="985" t="s">
        <v>2788</v>
      </c>
      <c r="D29" s="985" t="s">
        <v>2787</v>
      </c>
      <c r="E29" s="985" t="s">
        <v>630</v>
      </c>
      <c r="F29" s="985" t="s">
        <v>13</v>
      </c>
      <c r="G29" s="986">
        <v>0.3</v>
      </c>
      <c r="I29" s="608"/>
      <c r="J29" s="608"/>
      <c r="K29" s="608"/>
      <c r="L29" s="608"/>
      <c r="M29" s="608"/>
      <c r="N29" s="608"/>
    </row>
    <row r="30" spans="2:14" ht="15.75">
      <c r="B30" s="984">
        <v>44866</v>
      </c>
      <c r="C30" s="985" t="s">
        <v>2788</v>
      </c>
      <c r="D30" s="985" t="s">
        <v>2787</v>
      </c>
      <c r="E30" s="985" t="s">
        <v>60</v>
      </c>
      <c r="F30" s="985" t="s">
        <v>14</v>
      </c>
      <c r="G30" s="986">
        <v>0.16</v>
      </c>
      <c r="I30" s="608"/>
      <c r="J30" s="608"/>
      <c r="K30" s="608"/>
      <c r="L30" s="608"/>
      <c r="M30" s="608"/>
      <c r="N30" s="608"/>
    </row>
    <row r="31" spans="2:14" ht="15.75">
      <c r="B31" s="984">
        <v>44866</v>
      </c>
      <c r="C31" s="985" t="s">
        <v>2789</v>
      </c>
      <c r="D31" s="985" t="s">
        <v>2784</v>
      </c>
      <c r="E31" s="985" t="s">
        <v>631</v>
      </c>
      <c r="F31" s="985" t="s">
        <v>14</v>
      </c>
      <c r="G31" s="986">
        <v>1.4999999999999999E-2</v>
      </c>
      <c r="I31" s="608"/>
      <c r="J31" s="608"/>
      <c r="K31" s="608"/>
      <c r="L31" s="608"/>
      <c r="M31" s="608"/>
      <c r="N31" s="608"/>
    </row>
    <row r="32" spans="2:14" ht="15.75">
      <c r="B32" s="984">
        <v>44866</v>
      </c>
      <c r="C32" s="985" t="s">
        <v>2789</v>
      </c>
      <c r="D32" s="985" t="s">
        <v>2784</v>
      </c>
      <c r="E32" s="985" t="s">
        <v>634</v>
      </c>
      <c r="F32" s="985" t="s">
        <v>2785</v>
      </c>
      <c r="G32" s="986">
        <v>0.06</v>
      </c>
      <c r="I32" s="608"/>
      <c r="J32" s="608"/>
      <c r="K32" s="608"/>
      <c r="L32" s="608"/>
      <c r="M32" s="608"/>
      <c r="N32" s="608"/>
    </row>
    <row r="33" spans="2:14" ht="15.75">
      <c r="B33" s="984">
        <v>44866</v>
      </c>
      <c r="C33" s="985" t="s">
        <v>2789</v>
      </c>
      <c r="D33" s="985" t="s">
        <v>2784</v>
      </c>
      <c r="E33" s="985" t="s">
        <v>637</v>
      </c>
      <c r="F33" s="985" t="s">
        <v>2786</v>
      </c>
      <c r="G33" s="986">
        <v>0.52</v>
      </c>
      <c r="I33" s="608"/>
      <c r="J33" s="608"/>
      <c r="K33" s="608"/>
      <c r="L33" s="608"/>
      <c r="M33" s="608"/>
      <c r="N33" s="608"/>
    </row>
    <row r="34" spans="2:14" ht="15.75">
      <c r="B34" s="984">
        <v>44866</v>
      </c>
      <c r="C34" s="985" t="s">
        <v>2789</v>
      </c>
      <c r="D34" s="985" t="s">
        <v>2784</v>
      </c>
      <c r="E34" s="985" t="s">
        <v>150</v>
      </c>
      <c r="F34" s="985" t="s">
        <v>621</v>
      </c>
      <c r="G34" s="986">
        <v>0.1</v>
      </c>
      <c r="I34" s="608"/>
      <c r="J34" s="608"/>
      <c r="K34" s="608"/>
      <c r="L34" s="608"/>
      <c r="M34" s="608"/>
      <c r="N34" s="608"/>
    </row>
    <row r="35" spans="2:14" ht="15.75">
      <c r="B35" s="984">
        <v>44866</v>
      </c>
      <c r="C35" s="985" t="s">
        <v>2789</v>
      </c>
      <c r="D35" s="985" t="s">
        <v>2784</v>
      </c>
      <c r="E35" s="985" t="s">
        <v>630</v>
      </c>
      <c r="F35" s="985" t="s">
        <v>13</v>
      </c>
      <c r="G35" s="986">
        <v>0.23499999999999999</v>
      </c>
      <c r="I35" s="608"/>
      <c r="J35" s="608"/>
      <c r="K35" s="608"/>
      <c r="L35" s="608"/>
      <c r="M35" s="608"/>
      <c r="N35" s="608"/>
    </row>
    <row r="36" spans="2:14" ht="15.75">
      <c r="B36" s="984">
        <v>44866</v>
      </c>
      <c r="C36" s="985" t="s">
        <v>2789</v>
      </c>
      <c r="D36" s="985" t="s">
        <v>2784</v>
      </c>
      <c r="E36" s="985" t="s">
        <v>60</v>
      </c>
      <c r="F36" s="985" t="s">
        <v>14</v>
      </c>
      <c r="G36" s="986">
        <v>7.0000000000000007E-2</v>
      </c>
      <c r="I36" s="608"/>
      <c r="J36" s="608"/>
      <c r="K36" s="608"/>
      <c r="L36" s="608"/>
      <c r="M36" s="608"/>
      <c r="N36" s="608"/>
    </row>
    <row r="37" spans="2:14" ht="15.75">
      <c r="B37" s="984">
        <v>44866</v>
      </c>
      <c r="C37" s="985" t="s">
        <v>2789</v>
      </c>
      <c r="D37" s="985" t="s">
        <v>2787</v>
      </c>
      <c r="E37" s="985" t="s">
        <v>631</v>
      </c>
      <c r="F37" s="985" t="s">
        <v>14</v>
      </c>
      <c r="G37" s="986">
        <v>0.03</v>
      </c>
      <c r="I37" s="608"/>
      <c r="J37" s="608"/>
      <c r="K37" s="608"/>
      <c r="L37" s="608"/>
      <c r="M37" s="608"/>
      <c r="N37" s="608"/>
    </row>
    <row r="38" spans="2:14" ht="15.75">
      <c r="B38" s="984">
        <v>44866</v>
      </c>
      <c r="C38" s="985" t="s">
        <v>2789</v>
      </c>
      <c r="D38" s="985" t="s">
        <v>2787</v>
      </c>
      <c r="E38" s="985" t="s">
        <v>637</v>
      </c>
      <c r="F38" s="985" t="s">
        <v>2786</v>
      </c>
      <c r="G38" s="986">
        <v>0.6</v>
      </c>
      <c r="I38" s="608"/>
      <c r="J38" s="608"/>
      <c r="K38" s="608"/>
      <c r="L38" s="608"/>
      <c r="M38" s="608"/>
      <c r="N38" s="608"/>
    </row>
    <row r="39" spans="2:14" ht="15.75">
      <c r="B39" s="984">
        <v>44866</v>
      </c>
      <c r="C39" s="985" t="s">
        <v>2789</v>
      </c>
      <c r="D39" s="985" t="s">
        <v>2787</v>
      </c>
      <c r="E39" s="985" t="s">
        <v>150</v>
      </c>
      <c r="F39" s="985" t="s">
        <v>621</v>
      </c>
      <c r="G39" s="986">
        <v>0.1</v>
      </c>
      <c r="I39" s="608"/>
      <c r="J39" s="608"/>
      <c r="K39" s="608"/>
      <c r="L39" s="608"/>
      <c r="M39" s="608"/>
      <c r="N39" s="608"/>
    </row>
    <row r="40" spans="2:14" ht="15.75">
      <c r="B40" s="984">
        <v>44866</v>
      </c>
      <c r="C40" s="985" t="s">
        <v>2789</v>
      </c>
      <c r="D40" s="985" t="s">
        <v>2787</v>
      </c>
      <c r="E40" s="985" t="s">
        <v>630</v>
      </c>
      <c r="F40" s="985" t="s">
        <v>13</v>
      </c>
      <c r="G40" s="986">
        <v>0.2</v>
      </c>
      <c r="I40" s="608"/>
      <c r="J40" s="608"/>
      <c r="K40" s="608"/>
      <c r="L40" s="608"/>
      <c r="M40" s="608"/>
      <c r="N40" s="608"/>
    </row>
    <row r="41" spans="2:14" ht="15.75">
      <c r="B41" s="984">
        <v>44866</v>
      </c>
      <c r="C41" s="985" t="s">
        <v>2789</v>
      </c>
      <c r="D41" s="985" t="s">
        <v>2787</v>
      </c>
      <c r="E41" s="985" t="s">
        <v>60</v>
      </c>
      <c r="F41" s="985" t="s">
        <v>14</v>
      </c>
      <c r="G41" s="986">
        <v>7.0000000000000007E-2</v>
      </c>
      <c r="I41" s="608"/>
      <c r="J41" s="608"/>
      <c r="K41" s="608"/>
      <c r="L41" s="608"/>
      <c r="M41" s="608"/>
      <c r="N41" s="608"/>
    </row>
    <row r="42" spans="2:14" ht="15.75">
      <c r="B42" s="984">
        <v>44866</v>
      </c>
      <c r="C42" s="985" t="s">
        <v>2790</v>
      </c>
      <c r="D42" s="985" t="s">
        <v>2784</v>
      </c>
      <c r="E42" s="985" t="s">
        <v>631</v>
      </c>
      <c r="F42" s="985" t="s">
        <v>14</v>
      </c>
      <c r="G42" s="986">
        <v>5.0000000000000001E-3</v>
      </c>
      <c r="I42" s="608"/>
      <c r="J42" s="608"/>
      <c r="K42" s="608"/>
      <c r="L42" s="608"/>
      <c r="M42" s="608"/>
      <c r="N42" s="608"/>
    </row>
    <row r="43" spans="2:14" ht="15.75">
      <c r="B43" s="984">
        <v>44866</v>
      </c>
      <c r="C43" s="985" t="s">
        <v>2790</v>
      </c>
      <c r="D43" s="985" t="s">
        <v>2784</v>
      </c>
      <c r="E43" s="985" t="s">
        <v>634</v>
      </c>
      <c r="F43" s="985" t="s">
        <v>2785</v>
      </c>
      <c r="G43" s="986">
        <v>0.05</v>
      </c>
      <c r="I43" s="608"/>
      <c r="J43" s="608"/>
      <c r="K43" s="608"/>
      <c r="L43" s="608"/>
      <c r="M43" s="608"/>
      <c r="N43" s="608"/>
    </row>
    <row r="44" spans="2:14" ht="15.75">
      <c r="B44" s="984">
        <v>44866</v>
      </c>
      <c r="C44" s="985" t="s">
        <v>2790</v>
      </c>
      <c r="D44" s="985" t="s">
        <v>2784</v>
      </c>
      <c r="E44" s="985" t="s">
        <v>637</v>
      </c>
      <c r="F44" s="985" t="s">
        <v>2786</v>
      </c>
      <c r="G44" s="986">
        <v>0.64</v>
      </c>
      <c r="I44" s="608"/>
      <c r="J44" s="608"/>
      <c r="K44" s="608"/>
      <c r="L44" s="608"/>
      <c r="M44" s="608"/>
      <c r="N44" s="608"/>
    </row>
    <row r="45" spans="2:14" ht="15.75">
      <c r="B45" s="984">
        <v>44866</v>
      </c>
      <c r="C45" s="985" t="s">
        <v>2790</v>
      </c>
      <c r="D45" s="985" t="s">
        <v>2784</v>
      </c>
      <c r="E45" s="985" t="s">
        <v>150</v>
      </c>
      <c r="F45" s="985" t="s">
        <v>621</v>
      </c>
      <c r="G45" s="986">
        <v>0.15</v>
      </c>
      <c r="I45" s="608"/>
      <c r="J45" s="608"/>
      <c r="K45" s="608"/>
      <c r="L45" s="608"/>
      <c r="M45" s="608"/>
      <c r="N45" s="608"/>
    </row>
    <row r="46" spans="2:14" ht="15.75">
      <c r="B46" s="984">
        <v>44866</v>
      </c>
      <c r="C46" s="985" t="s">
        <v>2790</v>
      </c>
      <c r="D46" s="985" t="s">
        <v>2784</v>
      </c>
      <c r="E46" s="985" t="s">
        <v>630</v>
      </c>
      <c r="F46" s="985" t="s">
        <v>13</v>
      </c>
      <c r="G46" s="986">
        <v>0.12</v>
      </c>
      <c r="I46" s="608"/>
      <c r="J46" s="608"/>
      <c r="K46" s="608"/>
      <c r="L46" s="608"/>
      <c r="M46" s="608"/>
      <c r="N46" s="608"/>
    </row>
    <row r="47" spans="2:14" ht="15.75">
      <c r="B47" s="984">
        <v>44866</v>
      </c>
      <c r="C47" s="985" t="s">
        <v>2790</v>
      </c>
      <c r="D47" s="985" t="s">
        <v>2784</v>
      </c>
      <c r="E47" s="985" t="s">
        <v>60</v>
      </c>
      <c r="F47" s="985" t="s">
        <v>14</v>
      </c>
      <c r="G47" s="986">
        <v>3.5000000000000003E-2</v>
      </c>
      <c r="I47" s="608"/>
      <c r="J47" s="608"/>
      <c r="K47" s="608"/>
      <c r="L47" s="608"/>
      <c r="M47" s="608"/>
      <c r="N47" s="608"/>
    </row>
    <row r="48" spans="2:14" ht="15.75">
      <c r="B48" s="984">
        <v>44866</v>
      </c>
      <c r="C48" s="985" t="s">
        <v>2790</v>
      </c>
      <c r="D48" s="985" t="s">
        <v>2787</v>
      </c>
      <c r="E48" s="985" t="s">
        <v>631</v>
      </c>
      <c r="F48" s="985" t="s">
        <v>14</v>
      </c>
      <c r="G48" s="986">
        <v>1.4999999999999999E-2</v>
      </c>
      <c r="I48" s="608"/>
      <c r="J48" s="608"/>
      <c r="K48" s="608"/>
      <c r="L48" s="608"/>
      <c r="M48" s="608"/>
      <c r="N48" s="608"/>
    </row>
    <row r="49" spans="2:14" ht="15.75">
      <c r="B49" s="984">
        <v>44866</v>
      </c>
      <c r="C49" s="985" t="s">
        <v>2790</v>
      </c>
      <c r="D49" s="985" t="s">
        <v>2787</v>
      </c>
      <c r="E49" s="985" t="s">
        <v>637</v>
      </c>
      <c r="F49" s="985" t="s">
        <v>2786</v>
      </c>
      <c r="G49" s="986">
        <v>0.7</v>
      </c>
      <c r="I49" s="608"/>
      <c r="J49" s="608"/>
      <c r="K49" s="608"/>
      <c r="L49" s="608"/>
      <c r="M49" s="608"/>
      <c r="N49" s="608"/>
    </row>
    <row r="50" spans="2:14" ht="15.75">
      <c r="B50" s="984">
        <v>44866</v>
      </c>
      <c r="C50" s="985" t="s">
        <v>2790</v>
      </c>
      <c r="D50" s="985" t="s">
        <v>2787</v>
      </c>
      <c r="E50" s="985" t="s">
        <v>150</v>
      </c>
      <c r="F50" s="985" t="s">
        <v>621</v>
      </c>
      <c r="G50" s="986">
        <v>0.15</v>
      </c>
      <c r="I50" s="608"/>
      <c r="J50" s="608"/>
      <c r="K50" s="608"/>
      <c r="L50" s="608"/>
      <c r="M50" s="608"/>
      <c r="N50" s="608"/>
    </row>
    <row r="51" spans="2:14" s="147" customFormat="1" ht="15.75">
      <c r="B51" s="984">
        <v>44866</v>
      </c>
      <c r="C51" s="985" t="s">
        <v>2790</v>
      </c>
      <c r="D51" s="985" t="s">
        <v>2787</v>
      </c>
      <c r="E51" s="985" t="s">
        <v>630</v>
      </c>
      <c r="F51" s="985" t="s">
        <v>13</v>
      </c>
      <c r="G51" s="986">
        <v>0.1</v>
      </c>
    </row>
    <row r="52" spans="2:14" ht="15.75">
      <c r="B52" s="984">
        <v>44866</v>
      </c>
      <c r="C52" s="985" t="s">
        <v>2790</v>
      </c>
      <c r="D52" s="985" t="s">
        <v>2787</v>
      </c>
      <c r="E52" s="985" t="s">
        <v>60</v>
      </c>
      <c r="F52" s="985" t="s">
        <v>14</v>
      </c>
      <c r="G52" s="986">
        <v>3.5000000000000003E-2</v>
      </c>
    </row>
    <row r="53" spans="2:14" ht="15.75">
      <c r="B53" s="984">
        <v>44866</v>
      </c>
      <c r="C53" s="985" t="s">
        <v>2791</v>
      </c>
      <c r="D53" s="985" t="s">
        <v>2784</v>
      </c>
      <c r="E53" s="985" t="s">
        <v>634</v>
      </c>
      <c r="F53" s="985" t="s">
        <v>2785</v>
      </c>
      <c r="G53" s="986">
        <v>0.03</v>
      </c>
    </row>
    <row r="54" spans="2:14" ht="15.75">
      <c r="B54" s="984">
        <v>44866</v>
      </c>
      <c r="C54" s="985" t="s">
        <v>2791</v>
      </c>
      <c r="D54" s="985" t="s">
        <v>2784</v>
      </c>
      <c r="E54" s="985" t="s">
        <v>637</v>
      </c>
      <c r="F54" s="985" t="s">
        <v>2786</v>
      </c>
      <c r="G54" s="986">
        <v>0.82</v>
      </c>
    </row>
    <row r="55" spans="2:14" ht="15.75">
      <c r="B55" s="984">
        <v>44866</v>
      </c>
      <c r="C55" s="985" t="s">
        <v>2791</v>
      </c>
      <c r="D55" s="985" t="s">
        <v>2784</v>
      </c>
      <c r="E55" s="985" t="s">
        <v>150</v>
      </c>
      <c r="F55" s="985" t="s">
        <v>621</v>
      </c>
      <c r="G55" s="986">
        <v>0.15</v>
      </c>
    </row>
    <row r="56" spans="2:14" ht="15.75">
      <c r="B56" s="984">
        <v>44866</v>
      </c>
      <c r="C56" s="985" t="s">
        <v>2791</v>
      </c>
      <c r="D56" s="985" t="s">
        <v>2787</v>
      </c>
      <c r="E56" s="985" t="s">
        <v>637</v>
      </c>
      <c r="F56" s="985" t="s">
        <v>2786</v>
      </c>
      <c r="G56" s="986">
        <v>0.85</v>
      </c>
    </row>
    <row r="57" spans="2:14" ht="15.75">
      <c r="B57" s="984">
        <v>44866</v>
      </c>
      <c r="C57" s="985" t="s">
        <v>2791</v>
      </c>
      <c r="D57" s="985" t="s">
        <v>2787</v>
      </c>
      <c r="E57" s="985" t="s">
        <v>150</v>
      </c>
      <c r="F57" s="985" t="s">
        <v>621</v>
      </c>
      <c r="G57" s="986">
        <v>0.15</v>
      </c>
    </row>
  </sheetData>
  <mergeCells count="1">
    <mergeCell ref="B2:D3"/>
  </mergeCells>
  <pageMargins left="0.7" right="0.7" top="0.75" bottom="0.75"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H51"/>
  <sheetViews>
    <sheetView showGridLines="0" zoomScale="85" zoomScaleNormal="85" workbookViewId="0">
      <selection activeCell="F31" sqref="F31"/>
    </sheetView>
  </sheetViews>
  <sheetFormatPr defaultColWidth="10.69921875" defaultRowHeight="15"/>
  <cols>
    <col min="1" max="1" width="1.69921875" style="608" customWidth="1"/>
    <col min="2" max="2" width="30.19921875" style="608" bestFit="1" customWidth="1"/>
    <col min="3" max="3" width="8.09765625" style="609" bestFit="1" customWidth="1"/>
    <col min="4" max="4" width="11.296875" style="609" bestFit="1" customWidth="1"/>
    <col min="5" max="5" width="16.296875" style="609" bestFit="1" customWidth="1"/>
    <col min="6" max="6" width="12.59765625" style="610" bestFit="1" customWidth="1"/>
    <col min="7" max="7" width="10.5" style="779" bestFit="1" customWidth="1"/>
    <col min="8" max="8" width="10.8984375" style="609" bestFit="1" customWidth="1"/>
    <col min="9" max="9" width="10.69921875" style="608"/>
    <col min="10" max="10" width="33.19921875" style="608" bestFit="1" customWidth="1"/>
    <col min="11" max="11" width="10.09765625" style="608" bestFit="1" customWidth="1"/>
    <col min="12" max="12" width="10.3984375" style="608" bestFit="1" customWidth="1"/>
    <col min="13" max="13" width="16.5" style="608" bestFit="1" customWidth="1"/>
    <col min="14" max="14" width="11.69921875" style="608" bestFit="1" customWidth="1"/>
    <col min="15" max="15" width="11.8984375" style="608" bestFit="1" customWidth="1"/>
    <col min="16" max="16" width="14.296875" style="608" bestFit="1" customWidth="1"/>
    <col min="17" max="16384" width="10.69921875" style="608"/>
  </cols>
  <sheetData>
    <row r="1" spans="2:8" ht="5.0999999999999996" customHeight="1">
      <c r="G1" s="610"/>
    </row>
    <row r="2" spans="2:8" s="173" customFormat="1" ht="31.5" customHeight="1">
      <c r="B2" s="983" t="s">
        <v>1443</v>
      </c>
      <c r="C2" s="983"/>
      <c r="D2" s="987"/>
      <c r="E2" s="987"/>
      <c r="F2" s="987"/>
      <c r="G2" s="611"/>
      <c r="H2" s="611"/>
    </row>
    <row r="3" spans="2:8" s="109" customFormat="1" ht="17.25" customHeight="1">
      <c r="B3" s="983"/>
      <c r="C3" s="983"/>
      <c r="D3" s="987"/>
      <c r="E3" s="987"/>
      <c r="F3" s="987"/>
      <c r="G3" s="611"/>
      <c r="H3" s="611"/>
    </row>
    <row r="4" spans="2:8" s="173" customFormat="1" ht="5.25" customHeight="1">
      <c r="C4" s="612"/>
      <c r="D4" s="612"/>
      <c r="E4" s="612"/>
      <c r="F4" s="611"/>
      <c r="G4" s="611"/>
      <c r="H4" s="612"/>
    </row>
    <row r="5" spans="2:8" s="145" customFormat="1" ht="5.25" customHeight="1">
      <c r="C5" s="613"/>
      <c r="D5" s="613"/>
      <c r="E5" s="613"/>
      <c r="F5" s="614"/>
      <c r="G5" s="614"/>
      <c r="H5" s="613"/>
    </row>
    <row r="6" spans="2:8" s="175" customFormat="1" ht="21.75" customHeight="1">
      <c r="B6" s="176" t="s">
        <v>1332</v>
      </c>
      <c r="C6" s="615"/>
      <c r="D6" s="615"/>
      <c r="E6" s="615"/>
      <c r="F6" s="616"/>
      <c r="G6" s="616"/>
      <c r="H6" s="615"/>
    </row>
    <row r="7" spans="2:8" s="145" customFormat="1" ht="5.25" customHeight="1">
      <c r="B7" s="30"/>
      <c r="C7" s="613"/>
      <c r="D7" s="613"/>
      <c r="E7" s="613"/>
      <c r="F7" s="614"/>
      <c r="G7" s="614"/>
      <c r="H7" s="613"/>
    </row>
    <row r="8" spans="2:8" s="108" customFormat="1" ht="15.75">
      <c r="B8" s="114" t="s">
        <v>1334</v>
      </c>
      <c r="C8" s="90" t="s">
        <v>1363</v>
      </c>
      <c r="D8" s="90" t="s">
        <v>1357</v>
      </c>
      <c r="E8" s="90" t="s">
        <v>1444</v>
      </c>
      <c r="F8" s="90" t="s">
        <v>1359</v>
      </c>
      <c r="G8" s="90" t="s">
        <v>704</v>
      </c>
      <c r="H8" s="90" t="s">
        <v>1487</v>
      </c>
    </row>
    <row r="9" spans="2:8">
      <c r="B9" s="628" t="s">
        <v>2636</v>
      </c>
      <c r="C9" s="626" t="s">
        <v>1365</v>
      </c>
      <c r="D9" s="626" t="s">
        <v>1366</v>
      </c>
      <c r="E9" s="627">
        <v>7.2599999999999997E-4</v>
      </c>
      <c r="F9" s="626">
        <v>2025</v>
      </c>
      <c r="G9" s="625">
        <v>0</v>
      </c>
      <c r="H9" s="621">
        <v>44872</v>
      </c>
    </row>
    <row r="10" spans="2:8">
      <c r="B10" s="778" t="s">
        <v>1454</v>
      </c>
      <c r="C10" s="626" t="s">
        <v>1360</v>
      </c>
      <c r="D10" s="626" t="s">
        <v>1358</v>
      </c>
      <c r="E10" s="627">
        <v>5.5E-2</v>
      </c>
      <c r="F10" s="626">
        <v>2023</v>
      </c>
      <c r="G10" s="625">
        <v>0.49645064314182902</v>
      </c>
      <c r="H10" s="621">
        <v>44872</v>
      </c>
    </row>
    <row r="11" spans="2:8">
      <c r="B11" s="628" t="s">
        <v>1455</v>
      </c>
      <c r="C11" s="626" t="s">
        <v>1360</v>
      </c>
      <c r="D11" s="626" t="s">
        <v>1358</v>
      </c>
      <c r="E11" s="627">
        <v>5.7500000000000002E-2</v>
      </c>
      <c r="F11" s="626">
        <v>2024</v>
      </c>
      <c r="G11" s="625">
        <v>1.67977838031987</v>
      </c>
      <c r="H11" s="621">
        <v>44872</v>
      </c>
    </row>
    <row r="12" spans="2:8">
      <c r="B12" s="628" t="s">
        <v>1456</v>
      </c>
      <c r="C12" s="626" t="s">
        <v>1360</v>
      </c>
      <c r="D12" s="626" t="s">
        <v>1358</v>
      </c>
      <c r="E12" s="627">
        <v>5.3499999999999999E-2</v>
      </c>
      <c r="F12" s="626">
        <v>2025</v>
      </c>
      <c r="G12" s="625">
        <v>2.3005297985704098</v>
      </c>
      <c r="H12" s="621">
        <v>44872</v>
      </c>
    </row>
    <row r="13" spans="2:8">
      <c r="B13" s="628" t="s">
        <v>1457</v>
      </c>
      <c r="C13" s="626" t="s">
        <v>1360</v>
      </c>
      <c r="D13" s="626" t="s">
        <v>1358</v>
      </c>
      <c r="E13" s="627">
        <v>5.3999999999999999E-2</v>
      </c>
      <c r="F13" s="626">
        <v>2026</v>
      </c>
      <c r="G13" s="625">
        <v>3.3883623489243302</v>
      </c>
      <c r="H13" s="621">
        <v>44872</v>
      </c>
    </row>
    <row r="14" spans="2:8">
      <c r="B14" s="628" t="s">
        <v>1461</v>
      </c>
      <c r="C14" s="626" t="s">
        <v>1360</v>
      </c>
      <c r="D14" s="626" t="s">
        <v>1358</v>
      </c>
      <c r="E14" s="627">
        <v>5.5500000000000001E-2</v>
      </c>
      <c r="F14" s="626">
        <v>2027</v>
      </c>
      <c r="G14" s="625">
        <v>3.9105824969951701</v>
      </c>
      <c r="H14" s="621">
        <v>44872</v>
      </c>
    </row>
    <row r="15" spans="2:8">
      <c r="B15" s="628" t="s">
        <v>1462</v>
      </c>
      <c r="C15" s="626" t="s">
        <v>1360</v>
      </c>
      <c r="D15" s="626" t="s">
        <v>1358</v>
      </c>
      <c r="E15" s="627">
        <v>5.5500000000000001E-2</v>
      </c>
      <c r="F15" s="626">
        <v>2028</v>
      </c>
      <c r="G15" s="625">
        <v>4.9060537388415204</v>
      </c>
      <c r="H15" s="621">
        <v>44872</v>
      </c>
    </row>
    <row r="16" spans="2:8">
      <c r="B16" s="628" t="s">
        <v>1463</v>
      </c>
      <c r="C16" s="626" t="s">
        <v>1360</v>
      </c>
      <c r="D16" s="626" t="s">
        <v>1358</v>
      </c>
      <c r="E16" s="627">
        <v>5.6000000000000001E-2</v>
      </c>
      <c r="F16" s="626">
        <v>2030</v>
      </c>
      <c r="G16" s="625">
        <v>6.2553402823988904</v>
      </c>
      <c r="H16" s="621">
        <v>44872</v>
      </c>
    </row>
    <row r="17" spans="2:8">
      <c r="B17" s="628" t="s">
        <v>1469</v>
      </c>
      <c r="C17" s="626" t="s">
        <v>1360</v>
      </c>
      <c r="D17" s="626" t="s">
        <v>1358</v>
      </c>
      <c r="E17" s="627">
        <v>5.7000000000000002E-2</v>
      </c>
      <c r="F17" s="626">
        <v>2032</v>
      </c>
      <c r="G17" s="625">
        <v>7.4625785325474396</v>
      </c>
      <c r="H17" s="621">
        <v>44872</v>
      </c>
    </row>
    <row r="18" spans="2:8">
      <c r="B18" s="775" t="s">
        <v>1470</v>
      </c>
      <c r="C18" s="626" t="s">
        <v>1360</v>
      </c>
      <c r="D18" s="626" t="s">
        <v>1358</v>
      </c>
      <c r="E18" s="627">
        <v>5.7500000000000002E-2</v>
      </c>
      <c r="F18" s="626">
        <v>2035</v>
      </c>
      <c r="G18" s="625">
        <v>8.7850985947713305</v>
      </c>
      <c r="H18" s="621">
        <v>44872</v>
      </c>
    </row>
    <row r="19" spans="2:8">
      <c r="B19" s="628" t="s">
        <v>1474</v>
      </c>
      <c r="C19" s="626" t="s">
        <v>1361</v>
      </c>
      <c r="D19" s="626" t="s">
        <v>1446</v>
      </c>
      <c r="E19" s="627">
        <v>0.13600000000000001</v>
      </c>
      <c r="F19" s="626">
        <v>2023</v>
      </c>
      <c r="G19" s="625">
        <v>0.13534908024439499</v>
      </c>
      <c r="H19" s="621">
        <v>44872</v>
      </c>
    </row>
    <row r="20" spans="2:8">
      <c r="B20" s="628" t="s">
        <v>1475</v>
      </c>
      <c r="C20" s="626" t="s">
        <v>1361</v>
      </c>
      <c r="D20" s="626" t="s">
        <v>1446</v>
      </c>
      <c r="E20" s="627">
        <v>0.11799999999999999</v>
      </c>
      <c r="F20" s="626">
        <v>2025</v>
      </c>
      <c r="G20" s="625">
        <v>1.91875349762369</v>
      </c>
      <c r="H20" s="621">
        <v>44872</v>
      </c>
    </row>
    <row r="21" spans="2:8">
      <c r="B21" s="628" t="s">
        <v>1479</v>
      </c>
      <c r="C21" s="626" t="s">
        <v>1361</v>
      </c>
      <c r="D21" s="626" t="s">
        <v>1446</v>
      </c>
      <c r="E21" s="627">
        <v>0.115</v>
      </c>
      <c r="F21" s="626">
        <v>2027</v>
      </c>
      <c r="G21" s="625">
        <v>3.3653401036708299</v>
      </c>
      <c r="H21" s="621">
        <v>44872</v>
      </c>
    </row>
    <row r="22" spans="2:8">
      <c r="B22" s="628" t="s">
        <v>1480</v>
      </c>
      <c r="C22" s="626" t="s">
        <v>1361</v>
      </c>
      <c r="D22" s="626" t="s">
        <v>1446</v>
      </c>
      <c r="E22" s="627">
        <v>0.11650000000000001</v>
      </c>
      <c r="F22" s="626">
        <v>2029</v>
      </c>
      <c r="G22" s="625">
        <v>4.5254864569113398</v>
      </c>
      <c r="H22" s="621">
        <v>44872</v>
      </c>
    </row>
    <row r="23" spans="2:8">
      <c r="B23" s="628" t="s">
        <v>1481</v>
      </c>
      <c r="C23" s="626" t="s">
        <v>1361</v>
      </c>
      <c r="D23" s="626" t="s">
        <v>1446</v>
      </c>
      <c r="E23" s="627">
        <v>0.11700000000000001</v>
      </c>
      <c r="F23" s="626">
        <v>2031</v>
      </c>
      <c r="G23" s="625">
        <v>5.4589432780765801</v>
      </c>
      <c r="H23" s="621">
        <v>44872</v>
      </c>
    </row>
    <row r="24" spans="2:8">
      <c r="B24" s="628" t="s">
        <v>1482</v>
      </c>
      <c r="C24" s="626" t="s">
        <v>1361</v>
      </c>
      <c r="D24" s="626" t="s">
        <v>1446</v>
      </c>
      <c r="E24" s="627">
        <v>0.11749999999999999</v>
      </c>
      <c r="F24" s="626">
        <v>2033</v>
      </c>
      <c r="G24" s="625">
        <v>6.2027222379450802</v>
      </c>
      <c r="H24" s="621">
        <v>44872</v>
      </c>
    </row>
    <row r="25" spans="2:8">
      <c r="B25" s="628" t="s">
        <v>1448</v>
      </c>
      <c r="C25" s="626" t="s">
        <v>1445</v>
      </c>
      <c r="D25" s="626" t="s">
        <v>1356</v>
      </c>
      <c r="E25" s="627">
        <v>1.1399999999999999</v>
      </c>
      <c r="F25" s="626">
        <v>2023</v>
      </c>
      <c r="G25" s="625">
        <v>1</v>
      </c>
      <c r="H25" s="621">
        <v>44872</v>
      </c>
    </row>
    <row r="26" spans="2:8">
      <c r="B26" s="628" t="s">
        <v>1458</v>
      </c>
      <c r="C26" s="626" t="s">
        <v>1445</v>
      </c>
      <c r="D26" s="626" t="s">
        <v>1358</v>
      </c>
      <c r="E26" s="627">
        <v>6.9500000000000006E-2</v>
      </c>
      <c r="F26" s="626">
        <v>2023</v>
      </c>
      <c r="G26" s="625">
        <v>1</v>
      </c>
      <c r="H26" s="621">
        <v>44872</v>
      </c>
    </row>
    <row r="27" spans="2:8">
      <c r="B27" s="628" t="s">
        <v>1476</v>
      </c>
      <c r="C27" s="626" t="s">
        <v>1445</v>
      </c>
      <c r="D27" s="626" t="s">
        <v>1446</v>
      </c>
      <c r="E27" s="627">
        <v>0.14299999999999999</v>
      </c>
      <c r="F27" s="626">
        <v>2023</v>
      </c>
      <c r="G27" s="625">
        <v>1</v>
      </c>
      <c r="H27" s="621">
        <v>44872</v>
      </c>
    </row>
    <row r="28" spans="2:8">
      <c r="B28" s="628" t="s">
        <v>1449</v>
      </c>
      <c r="C28" s="626" t="s">
        <v>1445</v>
      </c>
      <c r="D28" s="626" t="s">
        <v>1356</v>
      </c>
      <c r="E28" s="627">
        <v>1.1850000000000001</v>
      </c>
      <c r="F28" s="626">
        <v>2024</v>
      </c>
      <c r="G28" s="625">
        <v>2</v>
      </c>
      <c r="H28" s="621">
        <v>44872</v>
      </c>
    </row>
    <row r="29" spans="2:8">
      <c r="B29" s="628" t="s">
        <v>1459</v>
      </c>
      <c r="C29" s="626" t="s">
        <v>1445</v>
      </c>
      <c r="D29" s="626" t="s">
        <v>1358</v>
      </c>
      <c r="E29" s="627">
        <v>6.8500000000000005E-2</v>
      </c>
      <c r="F29" s="626">
        <v>2024</v>
      </c>
      <c r="G29" s="625">
        <v>2</v>
      </c>
      <c r="H29" s="621">
        <v>44872</v>
      </c>
    </row>
    <row r="30" spans="2:8">
      <c r="B30" s="628" t="s">
        <v>1477</v>
      </c>
      <c r="C30" s="626" t="s">
        <v>1445</v>
      </c>
      <c r="D30" s="626" t="s">
        <v>1446</v>
      </c>
      <c r="E30" s="627">
        <v>0.13350000000000001</v>
      </c>
      <c r="F30" s="626">
        <v>2024</v>
      </c>
      <c r="G30" s="625">
        <v>2</v>
      </c>
      <c r="H30" s="621">
        <v>44872</v>
      </c>
    </row>
    <row r="31" spans="2:8">
      <c r="B31" s="628" t="s">
        <v>1450</v>
      </c>
      <c r="C31" s="626" t="s">
        <v>1445</v>
      </c>
      <c r="D31" s="626" t="s">
        <v>1356</v>
      </c>
      <c r="E31" s="627">
        <v>1.175</v>
      </c>
      <c r="F31" s="626">
        <v>2025</v>
      </c>
      <c r="G31" s="625">
        <v>3</v>
      </c>
      <c r="H31" s="621">
        <v>44872</v>
      </c>
    </row>
    <row r="32" spans="2:8">
      <c r="B32" s="628" t="s">
        <v>1460</v>
      </c>
      <c r="C32" s="626" t="s">
        <v>1445</v>
      </c>
      <c r="D32" s="626" t="s">
        <v>1358</v>
      </c>
      <c r="E32" s="627">
        <v>6.7500000000000004E-2</v>
      </c>
      <c r="F32" s="626">
        <v>2025</v>
      </c>
      <c r="G32" s="625">
        <v>3</v>
      </c>
      <c r="H32" s="621">
        <v>44872</v>
      </c>
    </row>
    <row r="33" spans="2:8">
      <c r="B33" s="628" t="s">
        <v>1478</v>
      </c>
      <c r="C33" s="626" t="s">
        <v>1445</v>
      </c>
      <c r="D33" s="626" t="s">
        <v>1446</v>
      </c>
      <c r="E33" s="627">
        <v>0.13300000000000001</v>
      </c>
      <c r="F33" s="626">
        <v>2025</v>
      </c>
      <c r="G33" s="625">
        <v>3</v>
      </c>
      <c r="H33" s="621">
        <v>44872</v>
      </c>
    </row>
    <row r="34" spans="2:8">
      <c r="B34" s="628" t="s">
        <v>1464</v>
      </c>
      <c r="C34" s="626" t="s">
        <v>1445</v>
      </c>
      <c r="D34" s="626" t="s">
        <v>1358</v>
      </c>
      <c r="E34" s="627">
        <v>6.6500000000000004E-2</v>
      </c>
      <c r="F34" s="626">
        <v>2026</v>
      </c>
      <c r="G34" s="625">
        <v>4</v>
      </c>
      <c r="H34" s="621">
        <v>44872</v>
      </c>
    </row>
    <row r="35" spans="2:8">
      <c r="B35" s="628" t="s">
        <v>1483</v>
      </c>
      <c r="C35" s="626" t="s">
        <v>1445</v>
      </c>
      <c r="D35" s="626" t="s">
        <v>1446</v>
      </c>
      <c r="E35" s="627">
        <v>0.13100000000000001</v>
      </c>
      <c r="F35" s="626">
        <v>2026</v>
      </c>
      <c r="G35" s="625">
        <v>4</v>
      </c>
      <c r="H35" s="621">
        <v>44872</v>
      </c>
    </row>
    <row r="36" spans="2:8">
      <c r="B36" s="628" t="s">
        <v>1465</v>
      </c>
      <c r="C36" s="626" t="s">
        <v>1445</v>
      </c>
      <c r="D36" s="626" t="s">
        <v>1358</v>
      </c>
      <c r="E36" s="627">
        <v>6.6000000000000003E-2</v>
      </c>
      <c r="F36" s="626">
        <v>2027</v>
      </c>
      <c r="G36" s="625">
        <v>5</v>
      </c>
      <c r="H36" s="621">
        <v>44872</v>
      </c>
    </row>
    <row r="37" spans="2:8">
      <c r="B37" s="628" t="s">
        <v>1484</v>
      </c>
      <c r="C37" s="626" t="s">
        <v>1445</v>
      </c>
      <c r="D37" s="626" t="s">
        <v>1446</v>
      </c>
      <c r="E37" s="627">
        <v>0.1295</v>
      </c>
      <c r="F37" s="626">
        <v>2027</v>
      </c>
      <c r="G37" s="625">
        <v>5</v>
      </c>
      <c r="H37" s="621">
        <v>44872</v>
      </c>
    </row>
    <row r="38" spans="2:8">
      <c r="B38" s="628" t="s">
        <v>1485</v>
      </c>
      <c r="C38" s="626" t="s">
        <v>1445</v>
      </c>
      <c r="D38" s="626" t="s">
        <v>1446</v>
      </c>
      <c r="E38" s="627">
        <v>0.1285</v>
      </c>
      <c r="F38" s="626">
        <v>2028</v>
      </c>
      <c r="G38" s="625">
        <v>6</v>
      </c>
      <c r="H38" s="621">
        <v>44872</v>
      </c>
    </row>
    <row r="39" spans="2:8">
      <c r="B39" s="628" t="s">
        <v>1447</v>
      </c>
      <c r="C39" s="626" t="s">
        <v>1445</v>
      </c>
      <c r="D39" s="626" t="s">
        <v>1356</v>
      </c>
      <c r="E39" s="627">
        <v>1.155</v>
      </c>
      <c r="F39" s="626">
        <v>2023</v>
      </c>
      <c r="G39" s="625">
        <v>0.5</v>
      </c>
      <c r="H39" s="621">
        <v>44872</v>
      </c>
    </row>
    <row r="40" spans="2:8">
      <c r="B40" s="628" t="s">
        <v>2637</v>
      </c>
      <c r="C40" s="626" t="s">
        <v>1445</v>
      </c>
      <c r="D40" s="626" t="s">
        <v>1356</v>
      </c>
      <c r="E40" s="627">
        <v>1.0249999999999999</v>
      </c>
      <c r="F40" s="626"/>
      <c r="G40" s="625">
        <v>0</v>
      </c>
      <c r="H40" s="621">
        <v>44872</v>
      </c>
    </row>
    <row r="41" spans="2:8">
      <c r="B41" s="628" t="s">
        <v>1473</v>
      </c>
      <c r="C41" s="626" t="s">
        <v>1486</v>
      </c>
      <c r="D41" s="626" t="s">
        <v>1358</v>
      </c>
      <c r="E41" s="627">
        <v>7.4499999999999997E-2</v>
      </c>
      <c r="F41" s="626"/>
      <c r="G41" s="625">
        <v>10</v>
      </c>
      <c r="H41" s="621">
        <v>44872</v>
      </c>
    </row>
    <row r="42" spans="2:8">
      <c r="B42" s="628" t="s">
        <v>1451</v>
      </c>
      <c r="C42" s="626" t="s">
        <v>1486</v>
      </c>
      <c r="D42" s="626" t="s">
        <v>1355</v>
      </c>
      <c r="E42" s="627">
        <v>1.7500000000000002E-2</v>
      </c>
      <c r="F42" s="626"/>
      <c r="G42" s="625">
        <v>2</v>
      </c>
      <c r="H42" s="621">
        <v>44872</v>
      </c>
    </row>
    <row r="43" spans="2:8">
      <c r="B43" s="628" t="s">
        <v>1452</v>
      </c>
      <c r="C43" s="626" t="s">
        <v>1486</v>
      </c>
      <c r="D43" s="626" t="s">
        <v>1355</v>
      </c>
      <c r="E43" s="627">
        <v>1.8499999999999999E-2</v>
      </c>
      <c r="F43" s="626"/>
      <c r="G43" s="625">
        <v>3</v>
      </c>
      <c r="H43" s="621">
        <v>44872</v>
      </c>
    </row>
    <row r="44" spans="2:8">
      <c r="B44" s="628" t="s">
        <v>1453</v>
      </c>
      <c r="C44" s="626" t="s">
        <v>1486</v>
      </c>
      <c r="D44" s="626" t="s">
        <v>1355</v>
      </c>
      <c r="E44" s="627">
        <v>2.1000000000000001E-2</v>
      </c>
      <c r="F44" s="626"/>
      <c r="G44" s="625">
        <v>4</v>
      </c>
      <c r="H44" s="621">
        <v>44872</v>
      </c>
    </row>
    <row r="45" spans="2:8">
      <c r="B45" s="628" t="s">
        <v>1466</v>
      </c>
      <c r="C45" s="626" t="s">
        <v>1486</v>
      </c>
      <c r="D45" s="626" t="s">
        <v>1358</v>
      </c>
      <c r="E45" s="627">
        <v>7.7499999999999999E-2</v>
      </c>
      <c r="F45" s="626">
        <v>2026</v>
      </c>
      <c r="G45" s="625">
        <v>4</v>
      </c>
      <c r="H45" s="621">
        <v>44872</v>
      </c>
    </row>
    <row r="46" spans="2:8">
      <c r="B46" s="628" t="s">
        <v>2627</v>
      </c>
      <c r="C46" s="626" t="s">
        <v>1486</v>
      </c>
      <c r="D46" s="626" t="s">
        <v>1355</v>
      </c>
      <c r="E46" s="627">
        <v>2.1999999999999999E-2</v>
      </c>
      <c r="F46" s="626"/>
      <c r="G46" s="625">
        <v>5</v>
      </c>
      <c r="H46" s="621">
        <v>44872</v>
      </c>
    </row>
    <row r="47" spans="2:8">
      <c r="B47" s="628" t="s">
        <v>1467</v>
      </c>
      <c r="C47" s="626" t="s">
        <v>1486</v>
      </c>
      <c r="D47" s="626" t="s">
        <v>1358</v>
      </c>
      <c r="E47" s="627">
        <v>8.1000000000000003E-2</v>
      </c>
      <c r="F47" s="626"/>
      <c r="G47" s="625">
        <v>5</v>
      </c>
      <c r="H47" s="621">
        <v>44872</v>
      </c>
    </row>
    <row r="48" spans="2:8">
      <c r="B48" s="628" t="s">
        <v>1468</v>
      </c>
      <c r="C48" s="626" t="s">
        <v>1486</v>
      </c>
      <c r="D48" s="626" t="s">
        <v>1358</v>
      </c>
      <c r="E48" s="627">
        <v>7.9500000000000001E-2</v>
      </c>
      <c r="F48" s="626"/>
      <c r="G48" s="625">
        <v>6</v>
      </c>
      <c r="H48" s="621">
        <v>44872</v>
      </c>
    </row>
    <row r="49" spans="2:8">
      <c r="B49" s="628" t="s">
        <v>2633</v>
      </c>
      <c r="C49" s="626" t="s">
        <v>1486</v>
      </c>
      <c r="D49" s="626" t="s">
        <v>1358</v>
      </c>
      <c r="E49" s="627">
        <v>8.1500000000000003E-2</v>
      </c>
      <c r="F49" s="626"/>
      <c r="G49" s="625">
        <v>7</v>
      </c>
      <c r="H49" s="621">
        <v>44872</v>
      </c>
    </row>
    <row r="50" spans="2:8">
      <c r="B50" s="628" t="s">
        <v>1471</v>
      </c>
      <c r="C50" s="626" t="s">
        <v>1486</v>
      </c>
      <c r="D50" s="626" t="s">
        <v>1358</v>
      </c>
      <c r="E50" s="627">
        <v>8.5000000000000006E-2</v>
      </c>
      <c r="F50" s="626"/>
      <c r="G50" s="625">
        <v>8</v>
      </c>
      <c r="H50" s="621">
        <v>44872</v>
      </c>
    </row>
    <row r="51" spans="2:8" s="147" customFormat="1">
      <c r="B51" s="628" t="s">
        <v>1472</v>
      </c>
      <c r="C51" s="626" t="s">
        <v>1486</v>
      </c>
      <c r="D51" s="626" t="s">
        <v>1358</v>
      </c>
      <c r="E51" s="627">
        <v>8.1000000000000003E-2</v>
      </c>
      <c r="F51" s="626"/>
      <c r="G51" s="625">
        <v>9</v>
      </c>
      <c r="H51" s="621">
        <v>44872</v>
      </c>
    </row>
  </sheetData>
  <mergeCells count="1">
    <mergeCell ref="B2:C3"/>
  </mergeCells>
  <conditionalFormatting sqref="D36:G38 C19:C22 G11:G13 C31 C26:G28 C9:G10 E34:G35 B9:B17 D29:G33 C11:F17 D19:G25 E39:G50 H9:H50 B18:F18 B19:B51 E51:H51">
    <cfRule type="expression" dxfId="26" priority="27">
      <formula>AND(B9&lt;&gt;"",#REF!="",OR(COLUMN(B9)=COLUMN(#REF!),COLUMN(B9)=COLUMN(#REF!)))</formula>
    </cfRule>
  </conditionalFormatting>
  <conditionalFormatting sqref="D34:H35 G14:G18">
    <cfRule type="expression" dxfId="25" priority="26">
      <formula>AND(D14&lt;&gt;"",#REF!="",OR(COLUMN(D14)=COLUMN(#REF!),COLUMN(D14)=COLUMN(#REF!)))</formula>
    </cfRule>
  </conditionalFormatting>
  <conditionalFormatting sqref="C34:C35">
    <cfRule type="expression" dxfId="24" priority="25">
      <formula>AND(C34&lt;&gt;"",#REF!="",OR(COLUMN(C34)=COLUMN(#REF!),COLUMN(C34)=COLUMN(#REF!)))</formula>
    </cfRule>
  </conditionalFormatting>
  <conditionalFormatting sqref="C39:C40">
    <cfRule type="expression" dxfId="23" priority="24">
      <formula>AND(C39&lt;&gt;"",#REF!="",OR(COLUMN(C39)=COLUMN(#REF!),COLUMN(C39)=COLUMN(#REF!)))</formula>
    </cfRule>
  </conditionalFormatting>
  <conditionalFormatting sqref="C44:C47">
    <cfRule type="expression" dxfId="22" priority="23">
      <formula>AND(C44&lt;&gt;"",#REF!="",OR(COLUMN(C44)=COLUMN(#REF!),COLUMN(C44)=COLUMN(#REF!)))</formula>
    </cfRule>
  </conditionalFormatting>
  <conditionalFormatting sqref="C23:C25">
    <cfRule type="expression" dxfId="21" priority="22">
      <formula>AND(C23&lt;&gt;"",#REF!="",OR(COLUMN(C23)=COLUMN(#REF!),COLUMN(C23)=COLUMN(#REF!)))</formula>
    </cfRule>
  </conditionalFormatting>
  <conditionalFormatting sqref="C31">
    <cfRule type="expression" dxfId="20" priority="21">
      <formula>AND(C31&lt;&gt;"",#REF!="",OR(COLUMN(C31)=COLUMN(#REF!),COLUMN(C31)=COLUMN(#REF!)))</formula>
    </cfRule>
  </conditionalFormatting>
  <conditionalFormatting sqref="C29:C31">
    <cfRule type="expression" dxfId="19" priority="20">
      <formula>AND(C29&lt;&gt;"",#REF!="",OR(COLUMN(C29)=COLUMN(#REF!),COLUMN(C29)=COLUMN(#REF!)))</formula>
    </cfRule>
  </conditionalFormatting>
  <conditionalFormatting sqref="C32:C33">
    <cfRule type="expression" dxfId="18" priority="19">
      <formula>AND(C32&lt;&gt;"",#REF!="",OR(COLUMN(C32)=COLUMN(#REF!),COLUMN(C32)=COLUMN(#REF!)))</formula>
    </cfRule>
  </conditionalFormatting>
  <conditionalFormatting sqref="F29:F33">
    <cfRule type="expression" dxfId="17" priority="18">
      <formula>AND(F29&lt;&gt;"",#REF!="",OR(COLUMN(F29)=COLUMN(#REF!),COLUMN(F29)=COLUMN(#REF!)))</formula>
    </cfRule>
  </conditionalFormatting>
  <conditionalFormatting sqref="C36:C38">
    <cfRule type="expression" dxfId="16" priority="17">
      <formula>AND(C36&lt;&gt;"",#REF!="",OR(COLUMN(C36)=COLUMN(#REF!),COLUMN(C36)=COLUMN(#REF!)))</formula>
    </cfRule>
  </conditionalFormatting>
  <conditionalFormatting sqref="F36:F38">
    <cfRule type="expression" dxfId="15" priority="16">
      <formula>AND(F36&lt;&gt;"",#REF!="",OR(COLUMN(F36)=COLUMN(#REF!),COLUMN(F36)=COLUMN(#REF!)))</formula>
    </cfRule>
  </conditionalFormatting>
  <conditionalFormatting sqref="C41">
    <cfRule type="expression" dxfId="14" priority="15">
      <formula>AND(C41&lt;&gt;"",#REF!="",OR(COLUMN(C41)=COLUMN(#REF!),COLUMN(C41)=COLUMN(#REF!)))</formula>
    </cfRule>
  </conditionalFormatting>
  <conditionalFormatting sqref="C42">
    <cfRule type="expression" dxfId="13" priority="14">
      <formula>AND(C42&lt;&gt;"",#REF!="",OR(COLUMN(C42)=COLUMN(#REF!),COLUMN(C42)=COLUMN(#REF!)))</formula>
    </cfRule>
  </conditionalFormatting>
  <conditionalFormatting sqref="C43">
    <cfRule type="expression" dxfId="12" priority="13">
      <formula>AND(C43&lt;&gt;"",#REF!="",OR(COLUMN(C43)=COLUMN(#REF!),COLUMN(C43)=COLUMN(#REF!)))</formula>
    </cfRule>
  </conditionalFormatting>
  <conditionalFormatting sqref="D39:H43">
    <cfRule type="expression" dxfId="11" priority="12">
      <formula>AND(D39&lt;&gt;"",#REF!="",OR(COLUMN(D39)=COLUMN(#REF!),COLUMN(D39)=COLUMN(#REF!)))</formula>
    </cfRule>
  </conditionalFormatting>
  <conditionalFormatting sqref="F41:F43">
    <cfRule type="expression" dxfId="10" priority="11">
      <formula>AND(F41&lt;&gt;"",#REF!="",OR(COLUMN(F41)=COLUMN(#REF!),COLUMN(F41)=COLUMN(#REF!)))</formula>
    </cfRule>
  </conditionalFormatting>
  <conditionalFormatting sqref="C48">
    <cfRule type="expression" dxfId="9" priority="10">
      <formula>AND(C48&lt;&gt;"",#REF!="",OR(COLUMN(C48)=COLUMN(#REF!),COLUMN(C48)=COLUMN(#REF!)))</formula>
    </cfRule>
  </conditionalFormatting>
  <conditionalFormatting sqref="C49">
    <cfRule type="expression" dxfId="8" priority="9">
      <formula>AND(C49&lt;&gt;"",#REF!="",OR(COLUMN(C49)=COLUMN(#REF!),COLUMN(C49)=COLUMN(#REF!)))</formula>
    </cfRule>
  </conditionalFormatting>
  <conditionalFormatting sqref="C50:C51">
    <cfRule type="expression" dxfId="7" priority="8">
      <formula>AND(C50&lt;&gt;"",#REF!="",OR(COLUMN(C50)=COLUMN(#REF!),COLUMN(C50)=COLUMN(#REF!)))</formula>
    </cfRule>
  </conditionalFormatting>
  <conditionalFormatting sqref="F48:F51">
    <cfRule type="expression" dxfId="6" priority="7">
      <formula>AND(F48&lt;&gt;"",#REF!="",OR(COLUMN(F48)=COLUMN(#REF!),COLUMN(F48)=COLUMN(#REF!)))</formula>
    </cfRule>
  </conditionalFormatting>
  <conditionalFormatting sqref="D44:H50">
    <cfRule type="expression" dxfId="5" priority="6">
      <formula>AND(D44&lt;&gt;"",#REF!="",OR(COLUMN(D44)=COLUMN(#REF!),COLUMN(D44)=COLUMN(#REF!)))</formula>
    </cfRule>
  </conditionalFormatting>
  <conditionalFormatting sqref="F11:F14">
    <cfRule type="expression" dxfId="4" priority="5">
      <formula>AND(F11&lt;&gt;"",#REF!="",OR(COLUMN(F11)=COLUMN(#REF!),COLUMN(F11)=COLUMN(#REF!)))</formula>
    </cfRule>
  </conditionalFormatting>
  <conditionalFormatting sqref="F23:F25">
    <cfRule type="expression" dxfId="3" priority="4">
      <formula>AND(F23&lt;&gt;"",#REF!="",OR(COLUMN(F23)=COLUMN(#REF!),COLUMN(F23)=COLUMN(#REF!)))</formula>
    </cfRule>
  </conditionalFormatting>
  <conditionalFormatting sqref="F41:F43">
    <cfRule type="expression" dxfId="2" priority="3">
      <formula>AND(F41&lt;&gt;"",#REF!="",OR(COLUMN(F41)=COLUMN(#REF!),COLUMN(F41)=COLUMN(#REF!)))</formula>
    </cfRule>
  </conditionalFormatting>
  <conditionalFormatting sqref="F48:F51">
    <cfRule type="expression" dxfId="1" priority="2">
      <formula>AND(F48&lt;&gt;"",#REF!="",OR(COLUMN(F48)=COLUMN(#REF!),COLUMN(F48)=COLUMN(#REF!)))</formula>
    </cfRule>
  </conditionalFormatting>
  <conditionalFormatting sqref="D51:H51">
    <cfRule type="expression" dxfId="0" priority="1">
      <formula>AND(D51&lt;&gt;"",#REF!="",OR(COLUMN(D51)=COLUMN(#REF!),COLUMN(D51)=COLUMN(#REF!)))</formula>
    </cfRule>
  </conditionalFormatting>
  <pageMargins left="0.7" right="0.7" top="0.75" bottom="0.75" header="0.3" footer="0.3"/>
  <pageSetup paperSize="9"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57"/>
  <sheetViews>
    <sheetView showGridLines="0" topLeftCell="AF9" workbookViewId="0">
      <selection activeCell="AM39" sqref="AM39"/>
    </sheetView>
  </sheetViews>
  <sheetFormatPr defaultColWidth="8.8984375" defaultRowHeight="18.75"/>
  <cols>
    <col min="1" max="1" width="8.69921875" customWidth="1"/>
    <col min="2" max="2" width="11.3984375" style="107" customWidth="1"/>
    <col min="3" max="3" width="15.09765625" style="107" customWidth="1"/>
    <col min="4" max="4" width="13.3984375" style="107" customWidth="1"/>
    <col min="5" max="5" width="9.09765625" style="107" customWidth="1"/>
    <col min="6" max="6" width="11.3984375" style="107" customWidth="1"/>
    <col min="7" max="7" width="9.3984375" style="107" customWidth="1"/>
    <col min="8" max="8" width="9.296875" style="107" customWidth="1"/>
    <col min="9" max="9" width="8.8984375" style="107"/>
    <col min="10" max="10" width="10.3984375" style="107" customWidth="1"/>
    <col min="11" max="11" width="8.8984375" style="107"/>
    <col min="12" max="12" width="11.3984375" style="107" customWidth="1"/>
    <col min="13" max="13" width="13.59765625" style="107" customWidth="1"/>
    <col min="14" max="14" width="10" style="107" customWidth="1"/>
    <col min="15" max="15" width="9.19921875" style="107" customWidth="1"/>
    <col min="16" max="16" width="11.296875" style="107" customWidth="1"/>
    <col min="17" max="18" width="8.59765625" style="107" customWidth="1"/>
    <col min="19" max="19" width="8.8984375" style="107"/>
    <col min="20" max="20" width="8.3984375" style="107" customWidth="1"/>
    <col min="21" max="21" width="8.8984375" style="107"/>
    <col min="22" max="22" width="8.69921875" customWidth="1"/>
    <col min="23" max="23" width="11.296875" customWidth="1"/>
    <col min="24" max="26" width="8.69921875" customWidth="1"/>
    <col min="27" max="27" width="9.19921875" customWidth="1"/>
    <col min="28" max="33" width="8.69921875" customWidth="1"/>
    <col min="34" max="16384" width="8.8984375" style="107"/>
  </cols>
  <sheetData>
    <row r="1" spans="2:20" s="107" customFormat="1" ht="16.5" thickBot="1"/>
    <row r="2" spans="2:20" s="107" customFormat="1" ht="15.75">
      <c r="B2" s="100" t="s">
        <v>703</v>
      </c>
      <c r="C2" s="101" t="s">
        <v>655</v>
      </c>
      <c r="D2" s="102" t="s">
        <v>656</v>
      </c>
      <c r="E2" s="101" t="s">
        <v>704</v>
      </c>
      <c r="F2" s="101" t="s">
        <v>622</v>
      </c>
      <c r="G2" s="101" t="s">
        <v>705</v>
      </c>
      <c r="H2" s="101" t="s">
        <v>657</v>
      </c>
      <c r="I2" s="101" t="s">
        <v>8</v>
      </c>
      <c r="J2" s="103" t="s">
        <v>32</v>
      </c>
      <c r="L2" s="104" t="s">
        <v>703</v>
      </c>
      <c r="M2" s="104" t="s">
        <v>655</v>
      </c>
      <c r="N2" s="105" t="s">
        <v>656</v>
      </c>
      <c r="O2" s="104" t="s">
        <v>704</v>
      </c>
      <c r="P2" s="104" t="s">
        <v>622</v>
      </c>
      <c r="Q2" s="104" t="s">
        <v>705</v>
      </c>
      <c r="R2" s="104" t="s">
        <v>657</v>
      </c>
      <c r="S2" s="104" t="s">
        <v>8</v>
      </c>
      <c r="T2" s="104" t="s">
        <v>658</v>
      </c>
    </row>
    <row r="3" spans="2:20" s="107" customFormat="1" ht="15.75">
      <c r="B3" s="106" t="s">
        <v>14</v>
      </c>
      <c r="C3" s="107" t="s">
        <v>607</v>
      </c>
      <c r="D3" s="107" t="s">
        <v>1317</v>
      </c>
      <c r="E3" s="107" t="s">
        <v>738</v>
      </c>
      <c r="F3" s="107" t="s">
        <v>1338</v>
      </c>
      <c r="G3" s="107" t="s">
        <v>1319</v>
      </c>
      <c r="H3" s="107" t="s">
        <v>608</v>
      </c>
      <c r="I3" s="107" t="s">
        <v>48</v>
      </c>
      <c r="J3" s="117" t="s">
        <v>715</v>
      </c>
      <c r="L3" s="118" t="s">
        <v>14</v>
      </c>
      <c r="M3" s="119" t="s">
        <v>607</v>
      </c>
      <c r="N3" s="120" t="s">
        <v>1317</v>
      </c>
      <c r="O3" s="120" t="s">
        <v>738</v>
      </c>
      <c r="P3" s="120" t="s">
        <v>1318</v>
      </c>
      <c r="Q3" s="120" t="s">
        <v>34</v>
      </c>
      <c r="R3" s="121" t="s">
        <v>608</v>
      </c>
      <c r="S3" s="120" t="s">
        <v>48</v>
      </c>
      <c r="T3" s="122" t="s">
        <v>1320</v>
      </c>
    </row>
    <row r="4" spans="2:20" s="107" customFormat="1" ht="15.75">
      <c r="B4" s="106" t="s">
        <v>13</v>
      </c>
      <c r="C4" s="107" t="s">
        <v>614</v>
      </c>
      <c r="D4" s="107" t="s">
        <v>689</v>
      </c>
      <c r="E4" s="107" t="s">
        <v>865</v>
      </c>
      <c r="F4" s="107" t="s">
        <v>865</v>
      </c>
      <c r="G4" s="107" t="s">
        <v>1304</v>
      </c>
      <c r="H4" s="107" t="s">
        <v>690</v>
      </c>
      <c r="I4" s="107" t="s">
        <v>49</v>
      </c>
      <c r="J4" s="117" t="s">
        <v>1339</v>
      </c>
      <c r="L4" s="123"/>
      <c r="M4" s="124" t="s">
        <v>614</v>
      </c>
      <c r="N4" s="107" t="s">
        <v>689</v>
      </c>
      <c r="O4" s="107" t="s">
        <v>865</v>
      </c>
      <c r="P4" s="107" t="s">
        <v>1322</v>
      </c>
      <c r="R4" s="125" t="s">
        <v>609</v>
      </c>
      <c r="S4" s="107" t="s">
        <v>49</v>
      </c>
      <c r="T4" s="126" t="s">
        <v>1323</v>
      </c>
    </row>
    <row r="5" spans="2:20" s="107" customFormat="1" ht="15.75">
      <c r="B5" s="106" t="s">
        <v>11</v>
      </c>
      <c r="C5" s="107" t="s">
        <v>15</v>
      </c>
      <c r="D5" s="107" t="s">
        <v>1345</v>
      </c>
      <c r="E5" s="107" t="s">
        <v>866</v>
      </c>
      <c r="F5" s="107" t="s">
        <v>1337</v>
      </c>
      <c r="G5" s="107" t="s">
        <v>34</v>
      </c>
      <c r="H5" s="107" t="s">
        <v>611</v>
      </c>
      <c r="I5" s="107" t="s">
        <v>1325</v>
      </c>
      <c r="J5" s="117" t="s">
        <v>1340</v>
      </c>
      <c r="L5" s="123"/>
      <c r="M5" s="124" t="s">
        <v>15</v>
      </c>
      <c r="N5" s="107" t="s">
        <v>610</v>
      </c>
      <c r="O5" s="107" t="s">
        <v>866</v>
      </c>
      <c r="R5" s="125" t="s">
        <v>611</v>
      </c>
      <c r="S5" s="107" t="s">
        <v>1325</v>
      </c>
      <c r="T5" s="126" t="s">
        <v>1324</v>
      </c>
    </row>
    <row r="6" spans="2:20" s="107" customFormat="1" ht="15.75">
      <c r="B6" s="106"/>
      <c r="C6" s="107" t="s">
        <v>615</v>
      </c>
      <c r="D6" s="107" t="s">
        <v>860</v>
      </c>
      <c r="E6" s="107" t="s">
        <v>34</v>
      </c>
      <c r="F6" s="107" t="s">
        <v>34</v>
      </c>
      <c r="H6" s="107" t="s">
        <v>612</v>
      </c>
      <c r="I6" s="107" t="s">
        <v>723</v>
      </c>
      <c r="J6" s="117"/>
      <c r="L6" s="123"/>
      <c r="M6" s="124"/>
      <c r="N6" s="107" t="s">
        <v>1326</v>
      </c>
      <c r="R6" s="125" t="s">
        <v>612</v>
      </c>
      <c r="S6" s="107" t="s">
        <v>723</v>
      </c>
      <c r="T6" s="126"/>
    </row>
    <row r="7" spans="2:20" s="107" customFormat="1" ht="15.75">
      <c r="B7" s="106"/>
      <c r="C7" s="107" t="s">
        <v>616</v>
      </c>
      <c r="D7" s="107" t="s">
        <v>610</v>
      </c>
      <c r="H7" s="107" t="s">
        <v>613</v>
      </c>
      <c r="I7" s="107" t="s">
        <v>34</v>
      </c>
      <c r="J7" s="117"/>
      <c r="L7" s="123"/>
      <c r="N7" s="107" t="s">
        <v>16</v>
      </c>
      <c r="R7" s="125" t="s">
        <v>613</v>
      </c>
      <c r="S7" s="107" t="s">
        <v>34</v>
      </c>
      <c r="T7" s="126"/>
    </row>
    <row r="8" spans="2:20" s="107" customFormat="1" ht="15.75">
      <c r="B8" s="106"/>
      <c r="C8" s="107" t="s">
        <v>620</v>
      </c>
      <c r="D8" s="107" t="s">
        <v>1326</v>
      </c>
      <c r="H8" s="107" t="s">
        <v>700</v>
      </c>
      <c r="J8" s="117"/>
      <c r="L8" s="127"/>
      <c r="N8" s="128" t="s">
        <v>17</v>
      </c>
      <c r="R8" s="125" t="s">
        <v>700</v>
      </c>
      <c r="T8" s="126"/>
    </row>
    <row r="9" spans="2:20" s="107" customFormat="1" ht="15.75">
      <c r="B9" s="106"/>
      <c r="C9" s="107" t="s">
        <v>661</v>
      </c>
      <c r="D9" s="107" t="s">
        <v>16</v>
      </c>
      <c r="H9" s="107" t="s">
        <v>696</v>
      </c>
      <c r="J9" s="117"/>
      <c r="L9" s="127"/>
      <c r="N9" s="128" t="s">
        <v>699</v>
      </c>
      <c r="R9" s="125" t="s">
        <v>696</v>
      </c>
      <c r="T9" s="126"/>
    </row>
    <row r="10" spans="2:20" s="107" customFormat="1" ht="15.75">
      <c r="B10" s="106"/>
      <c r="C10" s="107" t="s">
        <v>621</v>
      </c>
      <c r="D10" s="107" t="s">
        <v>17</v>
      </c>
      <c r="H10" s="107" t="s">
        <v>1270</v>
      </c>
      <c r="J10" s="117"/>
      <c r="L10" s="127"/>
      <c r="N10" s="128" t="s">
        <v>1326</v>
      </c>
      <c r="R10" s="125" t="s">
        <v>1270</v>
      </c>
      <c r="T10" s="126"/>
    </row>
    <row r="11" spans="2:20" s="107" customFormat="1" ht="15.75">
      <c r="B11" s="106"/>
      <c r="D11" s="107" t="s">
        <v>699</v>
      </c>
      <c r="J11" s="117"/>
      <c r="L11" s="127"/>
      <c r="N11" s="128" t="s">
        <v>1327</v>
      </c>
      <c r="R11" s="129"/>
      <c r="T11" s="126"/>
    </row>
    <row r="12" spans="2:20" s="107" customFormat="1" ht="15.75">
      <c r="B12" s="106"/>
      <c r="D12" s="107" t="s">
        <v>1326</v>
      </c>
      <c r="J12" s="117"/>
      <c r="L12" s="127"/>
      <c r="N12" s="128" t="s">
        <v>701</v>
      </c>
      <c r="R12" s="129"/>
      <c r="T12" s="126"/>
    </row>
    <row r="13" spans="2:20" s="107" customFormat="1" ht="15.75">
      <c r="B13" s="106"/>
      <c r="D13" s="107" t="s">
        <v>1327</v>
      </c>
      <c r="J13" s="117"/>
      <c r="L13" s="130"/>
      <c r="M13" s="131"/>
      <c r="N13" s="132"/>
      <c r="O13" s="131"/>
      <c r="P13" s="131"/>
      <c r="Q13" s="131"/>
      <c r="R13" s="133"/>
      <c r="S13" s="131"/>
      <c r="T13" s="134"/>
    </row>
    <row r="14" spans="2:20" s="107" customFormat="1" ht="15.75">
      <c r="B14" s="106"/>
      <c r="D14" s="107" t="s">
        <v>701</v>
      </c>
      <c r="J14" s="117"/>
      <c r="N14" s="128"/>
    </row>
    <row r="15" spans="2:20" s="107" customFormat="1" ht="15.75">
      <c r="B15" s="106"/>
      <c r="D15" s="107" t="s">
        <v>619</v>
      </c>
      <c r="J15" s="117"/>
      <c r="L15" s="118" t="s">
        <v>13</v>
      </c>
      <c r="M15" s="121" t="s">
        <v>615</v>
      </c>
      <c r="N15" s="135" t="s">
        <v>619</v>
      </c>
      <c r="O15" s="120" t="s">
        <v>34</v>
      </c>
      <c r="P15" s="120" t="s">
        <v>1318</v>
      </c>
      <c r="Q15" s="120" t="s">
        <v>34</v>
      </c>
      <c r="R15" s="120" t="s">
        <v>608</v>
      </c>
      <c r="S15" s="120" t="s">
        <v>1328</v>
      </c>
      <c r="T15" s="122" t="s">
        <v>1320</v>
      </c>
    </row>
    <row r="16" spans="2:20" s="107" customFormat="1" ht="15.75">
      <c r="B16" s="106"/>
      <c r="D16" s="107" t="s">
        <v>617</v>
      </c>
      <c r="J16" s="117"/>
      <c r="L16" s="123"/>
      <c r="M16" s="125" t="s">
        <v>616</v>
      </c>
      <c r="N16" s="136" t="s">
        <v>617</v>
      </c>
      <c r="P16" s="107" t="s">
        <v>1322</v>
      </c>
      <c r="R16" s="107" t="s">
        <v>609</v>
      </c>
      <c r="S16" s="107" t="s">
        <v>49</v>
      </c>
      <c r="T16" s="126" t="s">
        <v>1323</v>
      </c>
    </row>
    <row r="17" spans="1:53" ht="15.75">
      <c r="A17" s="107"/>
      <c r="B17" s="106"/>
      <c r="D17" s="107" t="s">
        <v>618</v>
      </c>
      <c r="J17" s="117"/>
      <c r="L17" s="123"/>
      <c r="M17" s="125"/>
      <c r="N17" s="136" t="s">
        <v>618</v>
      </c>
      <c r="P17" s="107" t="s">
        <v>34</v>
      </c>
      <c r="R17" s="107" t="s">
        <v>611</v>
      </c>
      <c r="T17" s="126" t="s">
        <v>1324</v>
      </c>
      <c r="V17" s="107"/>
      <c r="W17" s="107"/>
      <c r="X17" s="107"/>
      <c r="Y17" s="107"/>
      <c r="Z17" s="107"/>
      <c r="AA17" s="107"/>
      <c r="AB17" s="107"/>
      <c r="AC17" s="107"/>
      <c r="AD17" s="107"/>
      <c r="AE17" s="107"/>
      <c r="AF17" s="107"/>
      <c r="AG17" s="107"/>
    </row>
    <row r="18" spans="1:53" ht="15.75">
      <c r="A18" s="107"/>
      <c r="B18" s="106"/>
      <c r="D18" s="107" t="s">
        <v>610</v>
      </c>
      <c r="J18" s="117"/>
      <c r="L18" s="123"/>
      <c r="M18" s="125"/>
      <c r="N18" s="136" t="s">
        <v>610</v>
      </c>
      <c r="R18" s="107" t="s">
        <v>612</v>
      </c>
      <c r="T18" s="126"/>
      <c r="V18" s="107"/>
      <c r="W18" s="107"/>
      <c r="X18" s="107"/>
      <c r="Y18" s="107"/>
      <c r="Z18" s="107"/>
      <c r="AA18" s="107"/>
      <c r="AB18" s="107"/>
      <c r="AC18" s="107"/>
      <c r="AD18" s="107"/>
      <c r="AE18" s="107"/>
      <c r="AF18" s="107"/>
      <c r="AG18" s="107"/>
    </row>
    <row r="19" spans="1:53" ht="15.75">
      <c r="A19" s="107"/>
      <c r="B19" s="106"/>
      <c r="D19" s="107" t="s">
        <v>672</v>
      </c>
      <c r="J19" s="117"/>
      <c r="L19" s="137"/>
      <c r="M19" s="138"/>
      <c r="N19" s="139"/>
      <c r="O19" s="131"/>
      <c r="P19" s="131"/>
      <c r="Q19" s="131"/>
      <c r="R19" s="131" t="s">
        <v>613</v>
      </c>
      <c r="S19" s="131"/>
      <c r="T19" s="134"/>
      <c r="V19" s="107"/>
      <c r="W19" s="107"/>
      <c r="X19" s="107"/>
      <c r="Y19" s="107"/>
      <c r="Z19" s="107"/>
      <c r="AA19" s="107"/>
      <c r="AB19" s="107"/>
      <c r="AC19" s="107"/>
      <c r="AD19" s="107"/>
      <c r="AE19" s="107"/>
      <c r="AF19" s="107"/>
      <c r="AG19" s="107"/>
    </row>
    <row r="20" spans="1:53" ht="15.75">
      <c r="A20" s="107"/>
      <c r="B20" s="106"/>
      <c r="D20" s="107" t="s">
        <v>685</v>
      </c>
      <c r="J20" s="117"/>
      <c r="N20" s="128"/>
      <c r="V20" s="107"/>
      <c r="W20" s="107"/>
      <c r="X20" s="107"/>
      <c r="Y20" s="107"/>
      <c r="Z20" s="107"/>
      <c r="AA20" s="107"/>
      <c r="AB20" s="107"/>
      <c r="AC20" s="107"/>
      <c r="AD20" s="107"/>
      <c r="AE20" s="107"/>
      <c r="AF20" s="107"/>
      <c r="AG20" s="107"/>
    </row>
    <row r="21" spans="1:53" ht="15.75">
      <c r="A21" s="107"/>
      <c r="B21" s="106"/>
      <c r="D21" s="107" t="s">
        <v>692</v>
      </c>
      <c r="J21" s="117"/>
      <c r="L21" s="118" t="s">
        <v>11</v>
      </c>
      <c r="M21" s="121" t="s">
        <v>620</v>
      </c>
      <c r="N21" s="140" t="s">
        <v>672</v>
      </c>
      <c r="O21" s="121" t="s">
        <v>738</v>
      </c>
      <c r="P21" s="120" t="s">
        <v>34</v>
      </c>
      <c r="Q21" s="120" t="s">
        <v>1319</v>
      </c>
      <c r="R21" s="120" t="s">
        <v>608</v>
      </c>
      <c r="S21" s="120" t="s">
        <v>1328</v>
      </c>
      <c r="T21" s="122" t="s">
        <v>1320</v>
      </c>
      <c r="V21" s="107"/>
      <c r="W21" s="107"/>
      <c r="X21" s="107"/>
      <c r="Y21" s="107"/>
      <c r="Z21" s="107"/>
      <c r="AA21" s="107"/>
      <c r="AB21" s="107"/>
      <c r="AC21" s="107"/>
      <c r="AD21" s="107"/>
      <c r="AE21" s="107"/>
      <c r="AF21" s="107"/>
      <c r="AG21" s="107"/>
    </row>
    <row r="22" spans="1:53" ht="16.5" thickBot="1">
      <c r="A22" s="107"/>
      <c r="B22" s="141"/>
      <c r="C22" s="142"/>
      <c r="D22" s="142" t="s">
        <v>663</v>
      </c>
      <c r="E22" s="142"/>
      <c r="F22" s="142"/>
      <c r="G22" s="142"/>
      <c r="H22" s="142"/>
      <c r="I22" s="142"/>
      <c r="J22" s="143"/>
      <c r="L22" s="123"/>
      <c r="M22" s="125" t="s">
        <v>661</v>
      </c>
      <c r="N22" s="128" t="s">
        <v>685</v>
      </c>
      <c r="O22" s="125" t="s">
        <v>865</v>
      </c>
      <c r="Q22" s="107" t="s">
        <v>1304</v>
      </c>
      <c r="R22" s="107" t="s">
        <v>609</v>
      </c>
      <c r="S22" s="107" t="s">
        <v>49</v>
      </c>
      <c r="T22" s="126" t="s">
        <v>1323</v>
      </c>
      <c r="V22" s="107"/>
      <c r="W22" s="107"/>
      <c r="X22" s="107"/>
      <c r="Y22" s="107"/>
      <c r="Z22" s="107"/>
      <c r="AA22" s="107"/>
      <c r="AB22" s="107"/>
      <c r="AC22" s="107"/>
      <c r="AD22" s="107"/>
      <c r="AE22" s="107"/>
      <c r="AF22" s="107"/>
      <c r="AG22" s="107"/>
    </row>
    <row r="23" spans="1:53" ht="15.75">
      <c r="A23" s="107"/>
      <c r="L23" s="123"/>
      <c r="M23" s="125" t="s">
        <v>621</v>
      </c>
      <c r="N23" s="128" t="s">
        <v>692</v>
      </c>
      <c r="O23" s="125" t="s">
        <v>866</v>
      </c>
      <c r="R23" s="107" t="s">
        <v>611</v>
      </c>
      <c r="T23" s="126" t="s">
        <v>1324</v>
      </c>
      <c r="V23" s="107"/>
      <c r="W23" s="107"/>
      <c r="X23" s="107"/>
      <c r="Y23" s="107"/>
      <c r="Z23" s="107"/>
      <c r="AA23" s="107"/>
      <c r="AB23" s="107"/>
      <c r="AC23" s="107"/>
      <c r="AD23" s="107"/>
      <c r="AE23" s="107"/>
      <c r="AF23" s="107"/>
      <c r="AG23" s="107"/>
    </row>
    <row r="24" spans="1:53" ht="15.75">
      <c r="A24" s="107"/>
      <c r="L24" s="123"/>
      <c r="M24" s="125"/>
      <c r="N24" s="128" t="s">
        <v>663</v>
      </c>
      <c r="O24" s="125"/>
      <c r="R24" s="107" t="s">
        <v>612</v>
      </c>
      <c r="T24" s="126"/>
      <c r="V24" s="107"/>
      <c r="W24" s="107"/>
      <c r="X24" s="107"/>
      <c r="Y24" s="107"/>
      <c r="Z24" s="107"/>
      <c r="AA24" s="107"/>
      <c r="AB24" s="107"/>
      <c r="AC24" s="107"/>
      <c r="AD24" s="107"/>
      <c r="AE24" s="107"/>
      <c r="AF24" s="107"/>
      <c r="AG24" s="107"/>
    </row>
    <row r="25" spans="1:53" ht="15.75">
      <c r="A25" s="107"/>
      <c r="L25" s="144"/>
      <c r="M25" s="131"/>
      <c r="N25" s="132" t="s">
        <v>16</v>
      </c>
      <c r="O25" s="133"/>
      <c r="P25" s="131"/>
      <c r="Q25" s="131"/>
      <c r="R25" s="131" t="s">
        <v>613</v>
      </c>
      <c r="S25" s="131"/>
      <c r="T25" s="134"/>
      <c r="V25" s="107"/>
      <c r="W25" s="107"/>
      <c r="X25" s="107"/>
      <c r="Y25" s="107"/>
      <c r="Z25" s="107"/>
      <c r="AA25" s="107"/>
      <c r="AB25" s="107"/>
      <c r="AC25" s="107"/>
      <c r="AD25" s="107"/>
      <c r="AE25" s="107"/>
      <c r="AF25" s="107"/>
      <c r="AG25" s="107"/>
    </row>
    <row r="26" spans="1:53">
      <c r="A26" s="107"/>
      <c r="V26" s="107"/>
      <c r="W26" s="107"/>
      <c r="X26" s="107"/>
      <c r="Y26" s="107"/>
      <c r="Z26" s="107"/>
      <c r="AA26" s="107"/>
      <c r="AB26" s="107"/>
      <c r="AC26" s="107"/>
      <c r="AD26" s="107"/>
      <c r="AE26" s="107"/>
      <c r="AF26" s="107"/>
      <c r="AH26" s="107" t="s">
        <v>620</v>
      </c>
      <c r="AI26" s="107" t="s">
        <v>1371</v>
      </c>
      <c r="AJ26" s="107" t="s">
        <v>1375</v>
      </c>
      <c r="AK26" s="107" t="s">
        <v>1369</v>
      </c>
      <c r="AL26" s="107" t="s">
        <v>1372</v>
      </c>
      <c r="AM26" s="107" t="s">
        <v>1376</v>
      </c>
      <c r="AN26" s="107" t="s">
        <v>1370</v>
      </c>
      <c r="AO26" s="107" t="s">
        <v>615</v>
      </c>
      <c r="AP26" s="107" t="s">
        <v>610</v>
      </c>
      <c r="AQ26" s="107" t="s">
        <v>617</v>
      </c>
      <c r="AR26" s="107" t="s">
        <v>619</v>
      </c>
      <c r="AS26" s="107" t="s">
        <v>618</v>
      </c>
      <c r="AT26" s="107" t="s">
        <v>607</v>
      </c>
      <c r="AU26" s="107" t="s">
        <v>614</v>
      </c>
      <c r="AV26" s="107" t="s">
        <v>15</v>
      </c>
      <c r="AW26" s="107" t="s">
        <v>612</v>
      </c>
      <c r="AX26" s="107" t="s">
        <v>609</v>
      </c>
      <c r="AY26" s="107" t="s">
        <v>613</v>
      </c>
      <c r="AZ26" s="107" t="s">
        <v>611</v>
      </c>
      <c r="BA26" s="107" t="s">
        <v>696</v>
      </c>
    </row>
    <row r="27" spans="1:53" s="91" customFormat="1" ht="31.5">
      <c r="L27" s="231" t="s">
        <v>1377</v>
      </c>
      <c r="M27" s="232" t="str" cm="1">
        <f t="array" ref="M27:AF27">TRANSPOSE(L28:L47)</f>
        <v>Pós-fixado</v>
      </c>
      <c r="N27" s="232" t="str">
        <v>Inflação Curta (0-4)</v>
      </c>
      <c r="O27" s="232" t="str">
        <v>Inflação Média (4-7)</v>
      </c>
      <c r="P27" s="232" t="str">
        <v>Inflação Longa (7-11)</v>
      </c>
      <c r="Q27" s="232" t="str">
        <v>Pré Curta (0-3)</v>
      </c>
      <c r="R27" s="232" t="str">
        <v>Pré Média (3-6)</v>
      </c>
      <c r="S27" s="232" t="str">
        <v>Pré Longa (6-10)</v>
      </c>
      <c r="T27" s="232" t="str">
        <v>Macro</v>
      </c>
      <c r="U27" s="232" t="str">
        <v>Quant</v>
      </c>
      <c r="V27" s="232" t="str">
        <v>Long &amp; Short</v>
      </c>
      <c r="W27" s="232" t="str">
        <v>Multiestratégia</v>
      </c>
      <c r="X27" s="232" t="str">
        <v>Arbitragem</v>
      </c>
      <c r="Y27" s="232" t="str">
        <v>Long Only</v>
      </c>
      <c r="Z27" s="232" t="str">
        <v>Long Bias</v>
      </c>
      <c r="AA27" s="232" t="str">
        <v>Alternativos</v>
      </c>
      <c r="AB27" s="232" t="str">
        <v>China</v>
      </c>
      <c r="AC27" s="232" t="str">
        <v>EUA</v>
      </c>
      <c r="AD27" s="232" t="str">
        <v>Europa</v>
      </c>
      <c r="AE27" s="232" t="str">
        <v>Global</v>
      </c>
      <c r="AF27" s="232" t="str">
        <v>EM</v>
      </c>
      <c r="AH27" s="107" t="str" cm="1">
        <f t="array" aca="1" ref="AH27:AH36" ca="1">OFFSET($M$27,1,,COUNTA($M:$M)-COUNTA($M$1:$M$27))</f>
        <v>FIQ FIDC Via Multicrédito - Senior (CDI+2.50%)</v>
      </c>
      <c r="AI27" s="107" t="str" cm="1">
        <f t="array" aca="1" ref="AI27:AI34" ca="1">OFFSET($N$27,1,,COUNTA($N:$N)-COUNTA($N$1:$N$27))</f>
        <v>NTN-B 2023 (IPCA+5.50%)</v>
      </c>
      <c r="AJ27" s="107" t="str" cm="1">
        <f t="array" aca="1" ref="AJ27:AJ34" ca="1">OFFSET($O$27,1,,COUNTA($O:$O)-COUNTA($O$1:$O$27))</f>
        <v>NTN-B 2028 (IPCA+5.55%)</v>
      </c>
      <c r="AK27" s="107" t="str" cm="1">
        <f t="array" aca="1" ref="AK27:AK31" ca="1">OFFSET($P$27,1,,COUNTA($P:$P)-COUNTA($P$1:$P$27))</f>
        <v>NTN-B 2032 (IPCA+5.70%)</v>
      </c>
      <c r="AL27" s="107" t="str" cm="1">
        <f t="array" aca="1" ref="AL27:AL31" ca="1">OFFSET($Q$27,1,,COUNTA($Q:$Q)-COUNTA($Q$1:$Q$27))</f>
        <v>NTN-F 2023 (13.60%)</v>
      </c>
      <c r="AM27" s="107" t="str" cm="1">
        <f t="array" aca="1" ref="AM27:AM32" ca="1">OFFSET($R$27,1,,COUNTA($R:$R)-COUNTA($R$1:$R$27))</f>
        <v>NTN-F 2027 (11.50%)</v>
      </c>
      <c r="AN27" s="107" t="str" cm="1">
        <f t="array" aca="1" ref="AN27" ca="1">OFFSET($S$27,1,,COUNTA($S:$S)-COUNTA($S$1:$S$27))</f>
        <v/>
      </c>
      <c r="AO27" s="107" t="str" cm="1">
        <f t="array" aca="1" ref="AO27" ca="1">OFFSET($T$27,1,,COUNTA($T:$T)-COUNTA($T$1:$T$27))</f>
        <v/>
      </c>
      <c r="AP27" s="107" t="str" cm="1">
        <f t="array" aca="1" ref="AP27" ca="1">OFFSET($U$27,1,,COUNTA($U:$U)-COUNTA($U$1:$U$27))</f>
        <v/>
      </c>
      <c r="AQ27" s="107" t="str" cm="1">
        <f t="array" aca="1" ref="AQ27" ca="1">OFFSET($V$27,1,,COUNTA($V:$V)-COUNTA($V$1:$V$27))</f>
        <v/>
      </c>
      <c r="AR27" s="107" t="str" cm="1">
        <f t="array" aca="1" ref="AR27" ca="1">OFFSET($W$27,1,,COUNTA($W:$W)-COUNTA($W$1:$W$27))</f>
        <v/>
      </c>
      <c r="AS27" s="107" t="str" cm="1">
        <f t="array" aca="1" ref="AS27" ca="1">OFFSET($X$27,1,,COUNTA($X:$X)-COUNTA($X$1:$X$27))</f>
        <v/>
      </c>
      <c r="AT27" s="107" t="str" cm="1">
        <f t="array" aca="1" ref="AT27:AT28" ca="1">OFFSET($Y$27,1,,COUNTA($Y:$Y)-COUNTA($Y$1:$Y$27))</f>
        <v>IBOV11</v>
      </c>
      <c r="AU27" s="107" t="str" cm="1">
        <f t="array" aca="1" ref="AU27" ca="1">OFFSET($Z$27,1,,COUNTA($Z:$Z)-COUNTA($Z$1:$Z$27))</f>
        <v/>
      </c>
      <c r="AV27" s="107" t="str" cm="1">
        <f t="array" aca="1" ref="AV27" ca="1">OFFSET($AA$27,1,,COUNTA($AA:$AA)-COUNTA($AA$1:$AA$27))</f>
        <v>Carteira de FII B.Side</v>
      </c>
      <c r="AW27" s="107" t="str" cm="1">
        <f t="array" aca="1" ref="AW27" ca="1">OFFSET($AB$27,1,,COUNTA($AB:$AB)-COUNTA($AB$1:$AB$27))</f>
        <v>XINA11</v>
      </c>
      <c r="AX27" s="107" t="str" cm="1">
        <f t="array" aca="1" ref="AX27" ca="1">OFFSET($AC$27,1,,COUNTA($AC:$AC)-COUNTA($AC$1:$AC$27))</f>
        <v>IVVB11</v>
      </c>
      <c r="AY27" s="107" t="str" cm="1">
        <f t="array" aca="1" ref="AY27" ca="1">OFFSET($AD$27,1,,COUNTA($AD:$AD)-COUNTA($AD$1:$AD$27))</f>
        <v>EURP11</v>
      </c>
      <c r="AZ27" s="107" t="str" cm="1">
        <f t="array" aca="1" ref="AZ27" ca="1">OFFSET($AE$27,1,,COUNTA($AE:$AE)-COUNTA($AE$1:$AE$27))</f>
        <v>WRLD11</v>
      </c>
      <c r="BA27" s="107" t="str" cm="1">
        <f t="array" aca="1" ref="BA27" ca="1">OFFSET($AF$27,1,,COUNTA($AF:$AF)-COUNTA($AF$1:$AF$27))</f>
        <v>ASIA11</v>
      </c>
    </row>
    <row r="28" spans="1:53">
      <c r="A28" s="107"/>
      <c r="L28" s="107" t="str">
        <f>IF('Criação de Portfólio'!E12="","",'Criação de Portfólio'!E12)</f>
        <v>Pós-fixado</v>
      </c>
      <c r="M28" s="107" t="str" cm="1">
        <f t="array" aca="1" ref="M28:M37"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FIQ FIDC Via Multicrédito - Senior (CDI+2.50%)</v>
      </c>
      <c r="N28" s="107" t="str" cm="1">
        <f t="array" aca="1" ref="N28:N35"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NTN-B 2023 (IPCA+5.50%)</v>
      </c>
      <c r="O28" s="107" t="str" cm="1">
        <f t="array" aca="1" ref="O28:O35"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NTN-B 2028 (IPCA+5.55%)</v>
      </c>
      <c r="P28" s="107" t="str" cm="1">
        <f t="array" aca="1" ref="P28:P32"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NTN-B 2032 (IPCA+5.70%)</v>
      </c>
      <c r="Q28" s="107" t="str" cm="1">
        <f t="array" aca="1" ref="Q28:Q32"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NTN-F 2023 (13.60%)</v>
      </c>
      <c r="R28" s="107"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(11.50%)</v>
      </c>
      <c r="S28" s="107"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07" t="str" cm="1">
        <f t="array" aca="1" ref="T28"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
      </c>
      <c r="U28" s="107" t="str" cm="1">
        <f t="array" aca="1" ref="U28"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
      </c>
      <c r="V28" s="107" t="str" cm="1">
        <f t="array" aca="1" ref="V28"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
      </c>
      <c r="W28" s="107" t="str" cm="1">
        <f t="array" aca="1" ref="W28"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
      </c>
      <c r="X28" s="107" t="str" cm="1">
        <f t="array" aca="1" ref="X28"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
      </c>
      <c r="Y28" s="107" t="str" cm="1">
        <f t="array" aca="1" ref="Y28:Y2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IBOV11</v>
      </c>
      <c r="Z28" s="107" t="str" cm="1">
        <f t="array" aca="1" ref="Z28"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
      </c>
      <c r="AA28" s="107"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07" t="str" cm="1">
        <f t="array" aca="1" ref="AB28"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XINA11</v>
      </c>
      <c r="AC28" s="107" t="str" cm="1">
        <f t="array" aca="1" ref="AC28"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IVVB11</v>
      </c>
      <c r="AD28" s="107"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07" t="str" cm="1">
        <f t="array" aca="1" ref="AE28"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WRLD11</v>
      </c>
      <c r="AF28" s="107" t="str" cm="1">
        <f t="array" aca="1" ref="AF28"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ASIA11</v>
      </c>
      <c r="AH28" s="107" t="str">
        <f ca="1"/>
        <v>LFT 2025 - Liquidez Diária (Selic+0.07%)</v>
      </c>
      <c r="AI28" s="107" t="str">
        <f ca="1"/>
        <v>NTN-B 2024 (IPCA+5.75%)</v>
      </c>
      <c r="AJ28" s="107" t="str">
        <f ca="1"/>
        <v>NTN-B 2030 (IPCA+5.60%)</v>
      </c>
      <c r="AK28" s="107" t="str">
        <f ca="1"/>
        <v>NTN-B 2035 (IPCA+5.75%)</v>
      </c>
      <c r="AL28" s="107" t="str">
        <f ca="1"/>
        <v>NTN-F 2025 (11.80%)</v>
      </c>
      <c r="AM28" s="107" t="str">
        <f ca="1"/>
        <v>NTN-F 2029 (11.65%)</v>
      </c>
      <c r="AT28" s="107" t="str">
        <f ca="1"/>
        <v>Carteira de Ações B.Side</v>
      </c>
    </row>
    <row r="29" spans="1:53">
      <c r="A29" s="107"/>
      <c r="L29" s="107" t="str">
        <f>IF('Criação de Portfólio'!E17="","",'Criação de Portfólio'!E17)</f>
        <v>Inflação Curta (0-4)</v>
      </c>
      <c r="M29" s="107" t="str">
        <f ca="1"/>
        <v>LFT 2025 - Liquidez Diária (Selic+0.07%)</v>
      </c>
      <c r="N29" s="107" t="str">
        <f ca="1"/>
        <v>NTN-B 2024 (IPCA+5.75%)</v>
      </c>
      <c r="O29" s="107" t="str">
        <f ca="1"/>
        <v>NTN-B 2030 (IPCA+5.60%)</v>
      </c>
      <c r="P29" s="107" t="str">
        <f ca="1"/>
        <v>NTN-B 2035 (IPCA+5.75%)</v>
      </c>
      <c r="Q29" s="107" t="str">
        <f ca="1"/>
        <v>NTN-F 2025 (11.80%)</v>
      </c>
      <c r="R29" s="107" t="str">
        <f ca="1"/>
        <v>NTN-F 2029 (11.65%)</v>
      </c>
      <c r="V29" s="107"/>
      <c r="W29" s="107"/>
      <c r="X29" s="107"/>
      <c r="Y29" s="107" t="str">
        <f ca="1"/>
        <v>Carteira de Ações B.Side</v>
      </c>
      <c r="Z29" s="107"/>
      <c r="AA29" s="107"/>
      <c r="AB29" s="107"/>
      <c r="AC29" s="107"/>
      <c r="AD29" s="107"/>
      <c r="AE29" s="107"/>
      <c r="AF29" s="107"/>
      <c r="AH29" s="107" t="str">
        <f ca="1"/>
        <v>Títulos Bancários - Liquidez Diária (102.5% CDI)</v>
      </c>
      <c r="AI29" s="107" t="str">
        <f ca="1"/>
        <v>NTN-B 2025 (IPCA+5.35%)</v>
      </c>
      <c r="AJ29" s="107" t="str">
        <f ca="1"/>
        <v>Títulos Bancários - 4 anos (IPCA+6.65%)</v>
      </c>
      <c r="AK29" s="107" t="str">
        <f ca="1"/>
        <v>Títulos Corporativos - 8 anos (IPCA+8.50%)</v>
      </c>
      <c r="AL29" s="107" t="str">
        <f ca="1"/>
        <v>Títulos Bancários - 1 ano (14.30%)</v>
      </c>
      <c r="AM29" s="107" t="str">
        <f ca="1"/>
        <v>NTN-F 2031 (11.70%)</v>
      </c>
    </row>
    <row r="30" spans="1:53">
      <c r="A30" s="107"/>
      <c r="L30" s="107" t="str">
        <f>IF('Criação de Portfólio'!E20="","",'Criação de Portfólio'!E20)</f>
        <v>Inflação Média (4-7)</v>
      </c>
      <c r="M30" s="107" t="str">
        <f ca="1"/>
        <v>Títulos Bancários - Liquidez Diária (102.5% CDI)</v>
      </c>
      <c r="N30" s="107" t="str">
        <f ca="1"/>
        <v>NTN-B 2025 (IPCA+5.35%)</v>
      </c>
      <c r="O30" s="107" t="str">
        <f ca="1"/>
        <v>Títulos Bancários - 4 anos (IPCA+6.65%)</v>
      </c>
      <c r="P30" s="107" t="str">
        <f ca="1"/>
        <v>Títulos Corporativos - 8 anos (IPCA+8.50%)</v>
      </c>
      <c r="Q30" s="107" t="str">
        <f ca="1"/>
        <v>Títulos Bancários - 1 ano (14.30%)</v>
      </c>
      <c r="R30" s="107" t="str">
        <f ca="1"/>
        <v>NTN-F 2031 (11.70%)</v>
      </c>
      <c r="V30" s="107"/>
      <c r="W30" s="107"/>
      <c r="X30" s="107"/>
      <c r="Y30" s="107"/>
      <c r="Z30" s="107"/>
      <c r="AA30" s="107"/>
      <c r="AB30" s="107"/>
      <c r="AC30" s="107"/>
      <c r="AD30" s="107"/>
      <c r="AE30" s="107"/>
      <c r="AF30" s="107"/>
      <c r="AH30" s="107" t="str">
        <f ca="1"/>
        <v>Títulos Bancários - 6 meses (115.5% CDI)</v>
      </c>
      <c r="AI30" s="107" t="str">
        <f ca="1"/>
        <v>NTN-B 2026 (IPCA+5.40%)</v>
      </c>
      <c r="AJ30" s="107" t="str">
        <f ca="1"/>
        <v>Títulos Bancários - 5 anos (IPCA+6.60%)</v>
      </c>
      <c r="AK30" s="107" t="str">
        <f ca="1"/>
        <v>Títulos Corporativos - 9 anos (IPCA+8.10%)</v>
      </c>
      <c r="AL30" s="107" t="str">
        <f ca="1"/>
        <v>Títulos Bancários - 2 anos (13.35%)</v>
      </c>
      <c r="AM30" s="107" t="str">
        <f ca="1"/>
        <v>Títulos Bancários - 4 anos (13.10%)</v>
      </c>
    </row>
    <row r="31" spans="1:53">
      <c r="A31" s="107"/>
      <c r="L31" s="107" t="str">
        <f>IF('Criação de Portfólio'!E23="","",'Criação de Portfólio'!E23)</f>
        <v>Inflação Longa (7-11)</v>
      </c>
      <c r="M31" s="107" t="str">
        <f ca="1"/>
        <v>Títulos Bancários - 6 meses (115.5% CDI)</v>
      </c>
      <c r="N31" s="107" t="str">
        <f ca="1"/>
        <v>NTN-B 2026 (IPCA+5.40%)</v>
      </c>
      <c r="O31" s="107" t="str">
        <f ca="1"/>
        <v>Títulos Bancários - 5 anos (IPCA+6.60%)</v>
      </c>
      <c r="P31" s="107" t="str">
        <f ca="1"/>
        <v>Títulos Corporativos - 9 anos (IPCA+8.10%)</v>
      </c>
      <c r="Q31" s="107" t="str">
        <f ca="1"/>
        <v>Títulos Bancários - 2 anos (13.35%)</v>
      </c>
      <c r="R31" s="107" t="str">
        <f ca="1"/>
        <v>Títulos Bancários - 4 anos (13.10%)</v>
      </c>
      <c r="V31" s="107"/>
      <c r="W31" s="107"/>
      <c r="X31" s="107"/>
      <c r="Y31" s="107"/>
      <c r="Z31" s="107"/>
      <c r="AA31" s="107"/>
      <c r="AB31" s="107"/>
      <c r="AC31" s="107"/>
      <c r="AD31" s="107"/>
      <c r="AE31" s="107"/>
      <c r="AF31" s="107"/>
      <c r="AH31" s="107" t="str">
        <f ca="1"/>
        <v>Títulos Bancários - 1 ano (114.0% CDI)</v>
      </c>
      <c r="AI31" s="107" t="str">
        <f ca="1"/>
        <v>NTN-B 2027 (IPCA+5.55%)</v>
      </c>
      <c r="AJ31" s="107" t="str">
        <f ca="1"/>
        <v>Títulos Corporativos - 4 anos (IPCA+7.75%)</v>
      </c>
      <c r="AK31" s="107" t="str">
        <f ca="1"/>
        <v>Títulos Corporativos - 10 anos (IPCA+7.45%)</v>
      </c>
      <c r="AL31" s="107" t="str">
        <f ca="1"/>
        <v>Títulos Bancários - 3 anos (13.30%)</v>
      </c>
      <c r="AM31" s="107" t="str">
        <f ca="1"/>
        <v>Títulos Bancários - 5 anos (12.95%)</v>
      </c>
    </row>
    <row r="32" spans="1:53">
      <c r="A32" s="107"/>
      <c r="L32" s="107" t="str">
        <f>IF('Criação de Portfólio'!E28="","",'Criação de Portfólio'!E28)</f>
        <v>Pré Curta (0-3)</v>
      </c>
      <c r="M32" s="107" t="str">
        <f ca="1"/>
        <v>Títulos Bancários - 1 ano (114.0% CDI)</v>
      </c>
      <c r="N32" s="107" t="str">
        <f ca="1"/>
        <v>NTN-B 2027 (IPCA+5.55%)</v>
      </c>
      <c r="O32" s="107" t="str">
        <f ca="1"/>
        <v>Títulos Corporativos - 4 anos (IPCA+7.75%)</v>
      </c>
      <c r="P32" s="107" t="str">
        <f ca="1"/>
        <v>Títulos Corporativos - 10 anos (IPCA+7.45%)</v>
      </c>
      <c r="Q32" s="107" t="str">
        <f ca="1"/>
        <v>Títulos Bancários - 3 anos (13.30%)</v>
      </c>
      <c r="R32" s="107" t="str">
        <f ca="1"/>
        <v>Títulos Bancários - 5 anos (12.95%)</v>
      </c>
      <c r="V32" s="107"/>
      <c r="W32" s="107"/>
      <c r="X32" s="107"/>
      <c r="Y32" s="107"/>
      <c r="Z32" s="107"/>
      <c r="AA32" s="107"/>
      <c r="AB32" s="107"/>
      <c r="AC32" s="107"/>
      <c r="AD32" s="107"/>
      <c r="AE32" s="107"/>
      <c r="AF32" s="107"/>
      <c r="AH32" s="107" t="str">
        <f ca="1"/>
        <v>Títulos Bancários - 2 anos (118.5% CDI)</v>
      </c>
      <c r="AI32" s="107" t="str">
        <f ca="1"/>
        <v>Títulos Bancários - 1 ano (IPCA+6.95%)</v>
      </c>
      <c r="AJ32" s="107" t="str">
        <f ca="1"/>
        <v>Títulos Corporativos - 5 anos (IPCA+8.10%)</v>
      </c>
      <c r="AM32" s="107" t="str">
        <f ca="1"/>
        <v>Títulos Bancários - 6 anos (12.85%)</v>
      </c>
    </row>
    <row r="33" spans="1:36">
      <c r="A33" s="107"/>
      <c r="L33" s="107" t="str">
        <f>IF('Criação de Portfólio'!E31="","",'Criação de Portfólio'!E31)</f>
        <v>Pré Média (3-6)</v>
      </c>
      <c r="M33" s="107" t="str">
        <f ca="1"/>
        <v>Títulos Bancários - 2 anos (118.5% CDI)</v>
      </c>
      <c r="N33" s="107" t="str">
        <f ca="1"/>
        <v>Títulos Bancários - 1 ano (IPCA+6.95%)</v>
      </c>
      <c r="O33" s="107" t="str">
        <f ca="1"/>
        <v>Títulos Corporativos - 5 anos (IPCA+8.10%)</v>
      </c>
      <c r="R33" s="107" t="str">
        <f ca="1"/>
        <v>Títulos Bancários - 6 anos (12.85%)</v>
      </c>
      <c r="V33" s="107"/>
      <c r="W33" s="107"/>
      <c r="X33" s="107"/>
      <c r="Y33" s="107"/>
      <c r="Z33" s="107"/>
      <c r="AA33" s="107"/>
      <c r="AB33" s="107"/>
      <c r="AC33" s="107"/>
      <c r="AD33" s="107"/>
      <c r="AE33" s="107"/>
      <c r="AF33" s="107"/>
      <c r="AH33" s="107" t="str">
        <f ca="1"/>
        <v>Títulos Bancários - 3 anos (117.5% CDI)</v>
      </c>
      <c r="AI33" s="107" t="str">
        <f ca="1"/>
        <v>Títulos Bancários - 2 anos (IPCA+6.85%)</v>
      </c>
      <c r="AJ33" s="107" t="str">
        <f ca="1"/>
        <v>Títulos Corporativos - 6 anos (IPCA+7.95%)</v>
      </c>
    </row>
    <row r="34" spans="1:36">
      <c r="A34" s="107"/>
      <c r="L34" s="107" t="str">
        <f>IF('Criação de Portfólio'!E34="","",'Criação de Portfólio'!E34)</f>
        <v>Pré Longa (6-10)</v>
      </c>
      <c r="M34" s="107" t="str">
        <f ca="1"/>
        <v>Títulos Bancários - 3 anos (117.5% CDI)</v>
      </c>
      <c r="N34" s="107" t="str">
        <f ca="1"/>
        <v>Títulos Bancários - 2 anos (IPCA+6.85%)</v>
      </c>
      <c r="O34" s="107" t="str">
        <f ca="1"/>
        <v>Títulos Corporativos - 6 anos (IPCA+7.95%)</v>
      </c>
      <c r="V34" s="107"/>
      <c r="W34" s="107"/>
      <c r="X34" s="107"/>
      <c r="Y34" s="107"/>
      <c r="Z34" s="107"/>
      <c r="AA34" s="107"/>
      <c r="AB34" s="107"/>
      <c r="AC34" s="107"/>
      <c r="AD34" s="107"/>
      <c r="AE34" s="107"/>
      <c r="AF34" s="107"/>
      <c r="AH34" s="107" t="str">
        <f ca="1"/>
        <v>Títulos Corporativos - 2 anos (CDI+1.75%)</v>
      </c>
      <c r="AI34" s="107" t="str">
        <f ca="1"/>
        <v>Títulos Bancários - 3 anos (IPCA+6.75%)</v>
      </c>
      <c r="AJ34" s="107" t="str">
        <f ca="1"/>
        <v>BDIF11 (IMA-B+2.20%)</v>
      </c>
    </row>
    <row r="35" spans="1:36">
      <c r="A35" s="107"/>
      <c r="L35" s="107" t="str">
        <f>IF('Criação de Portfólio'!E39="","",'Criação de Portfólio'!E39)</f>
        <v>Macro</v>
      </c>
      <c r="M35" s="107" t="str">
        <f ca="1"/>
        <v>Títulos Corporativos - 2 anos (CDI+1.75%)</v>
      </c>
      <c r="N35" s="107" t="str">
        <f ca="1"/>
        <v>Títulos Bancários - 3 anos (IPCA+6.75%)</v>
      </c>
      <c r="O35" s="107" t="str">
        <f ca="1"/>
        <v>BDIF11 (IMA-B+2.20%)</v>
      </c>
      <c r="V35" s="107"/>
      <c r="W35" s="107"/>
      <c r="X35" s="107"/>
      <c r="Y35" s="107"/>
      <c r="Z35" s="107"/>
      <c r="AA35" s="107"/>
      <c r="AB35" s="107"/>
      <c r="AC35" s="107"/>
      <c r="AD35" s="107"/>
      <c r="AE35" s="107"/>
      <c r="AF35" s="107"/>
      <c r="AH35" s="107" t="str">
        <f ca="1"/>
        <v>Títulos Corporativos - 3 anos (CDI+1.85%)</v>
      </c>
    </row>
    <row r="36" spans="1:36">
      <c r="A36" s="107"/>
      <c r="L36" s="107" t="str">
        <f>IF('Criação de Portfólio'!E44="","",'Criação de Portfólio'!E44)</f>
        <v>Quant</v>
      </c>
      <c r="M36" s="107" t="str">
        <f ca="1"/>
        <v>Títulos Corporativos - 3 anos (CDI+1.85%)</v>
      </c>
      <c r="V36" s="107"/>
      <c r="W36" s="107"/>
      <c r="X36" s="107"/>
      <c r="Y36" s="107"/>
      <c r="Z36" s="107"/>
      <c r="AA36" s="107"/>
      <c r="AB36" s="107"/>
      <c r="AC36" s="107"/>
      <c r="AD36" s="107"/>
      <c r="AE36" s="107"/>
      <c r="AF36" s="107"/>
      <c r="AH36" s="107" t="str">
        <f ca="1"/>
        <v>Títulos Corporativos - 4 anos (CDI+2.10%)</v>
      </c>
    </row>
    <row r="37" spans="1:36">
      <c r="A37" s="107"/>
      <c r="L37" s="107" t="str">
        <f>IF('Criação de Portfólio'!E47="","",'Criação de Portfólio'!E47)</f>
        <v>Long &amp; Short</v>
      </c>
      <c r="M37" s="107" t="str">
        <f ca="1"/>
        <v>Títulos Corporativos - 4 anos (CDI+2.10%)</v>
      </c>
      <c r="V37" s="107"/>
      <c r="W37" s="107"/>
      <c r="X37" s="107"/>
      <c r="Y37" s="107"/>
      <c r="Z37" s="107"/>
      <c r="AA37" s="107"/>
      <c r="AB37" s="107"/>
      <c r="AC37" s="107"/>
      <c r="AD37" s="107"/>
      <c r="AE37" s="107"/>
      <c r="AF37" s="107"/>
    </row>
    <row r="38" spans="1:36">
      <c r="A38" s="107"/>
      <c r="L38" s="107" t="str">
        <f>IF('Criação de Portfólio'!E50="","",'Criação de Portfólio'!E50)</f>
        <v>Multiestratégia</v>
      </c>
      <c r="V38" s="107"/>
      <c r="W38" s="107"/>
      <c r="X38" s="107"/>
      <c r="Y38" s="107"/>
      <c r="Z38" s="107"/>
      <c r="AA38" s="107"/>
      <c r="AB38" s="107"/>
      <c r="AC38" s="107"/>
      <c r="AD38" s="107"/>
      <c r="AE38" s="107"/>
      <c r="AF38" s="107"/>
    </row>
    <row r="39" spans="1:36">
      <c r="A39" s="107"/>
      <c r="L39" s="107" t="str">
        <f>IF('Criação de Portfólio'!E53="","",'Criação de Portfólio'!E53)</f>
        <v>Arbitragem</v>
      </c>
      <c r="V39" s="107"/>
      <c r="W39" s="107"/>
      <c r="X39" s="107"/>
      <c r="Y39" s="107"/>
      <c r="Z39" s="107"/>
      <c r="AA39" s="107"/>
      <c r="AB39" s="107"/>
      <c r="AC39" s="107"/>
      <c r="AD39" s="107"/>
      <c r="AE39" s="107"/>
      <c r="AF39" s="107"/>
    </row>
    <row r="40" spans="1:36">
      <c r="A40" s="107"/>
      <c r="L40" s="107" t="str">
        <f>IF('Criação de Portfólio'!E60="","",'Criação de Portfólio'!E60)</f>
        <v>Long Only</v>
      </c>
      <c r="V40" s="107"/>
      <c r="W40" s="107"/>
      <c r="X40" s="107"/>
      <c r="Y40" s="107"/>
      <c r="Z40" s="107"/>
      <c r="AA40" s="107"/>
      <c r="AB40" s="107"/>
      <c r="AC40" s="107"/>
      <c r="AD40" s="107"/>
      <c r="AE40" s="107"/>
      <c r="AF40" s="107"/>
    </row>
    <row r="41" spans="1:36">
      <c r="A41" s="107"/>
      <c r="L41" s="107" t="str">
        <f>IF('Criação de Portfólio'!E63="","",'Criação de Portfólio'!E63)</f>
        <v>Long Bias</v>
      </c>
      <c r="V41" s="107"/>
      <c r="W41" s="107"/>
      <c r="X41" s="107"/>
      <c r="Y41" s="107"/>
      <c r="Z41" s="107"/>
      <c r="AA41" s="107"/>
      <c r="AB41" s="107"/>
      <c r="AC41" s="107"/>
      <c r="AD41" s="107"/>
      <c r="AE41" s="107"/>
      <c r="AF41" s="107"/>
    </row>
    <row r="42" spans="1:36">
      <c r="A42" s="107"/>
      <c r="L42" s="107" t="str">
        <f>IF('Criação de Portfólio'!E66="","",'Criação de Portfólio'!E66)</f>
        <v>Alternativos</v>
      </c>
      <c r="V42" s="107"/>
      <c r="W42" s="107"/>
      <c r="X42" s="107"/>
      <c r="Y42" s="107"/>
      <c r="Z42" s="107"/>
      <c r="AA42" s="107"/>
      <c r="AB42" s="107"/>
      <c r="AC42" s="107"/>
      <c r="AD42" s="107"/>
      <c r="AE42" s="107"/>
      <c r="AF42" s="107"/>
    </row>
    <row r="43" spans="1:36">
      <c r="A43" s="107"/>
      <c r="L43" s="107" t="str">
        <f>IF('Criação de Portfólio'!E74="","",'Criação de Portfólio'!E74)</f>
        <v>China</v>
      </c>
      <c r="V43" s="107"/>
      <c r="W43" s="107"/>
      <c r="X43" s="107"/>
      <c r="Y43" s="107"/>
      <c r="Z43" s="107"/>
      <c r="AA43" s="107"/>
      <c r="AB43" s="107"/>
      <c r="AC43" s="107"/>
      <c r="AD43" s="107"/>
      <c r="AE43" s="107"/>
      <c r="AF43" s="107"/>
    </row>
    <row r="44" spans="1:36">
      <c r="A44" s="107"/>
      <c r="L44" s="107" t="str">
        <f>IF('Criação de Portfólio'!E71="","",'Criação de Portfólio'!E71)</f>
        <v>EUA</v>
      </c>
      <c r="V44" s="107"/>
      <c r="W44" s="107"/>
      <c r="X44" s="107"/>
      <c r="Y44" s="107"/>
      <c r="Z44" s="107"/>
      <c r="AA44" s="107"/>
      <c r="AB44" s="107"/>
      <c r="AC44" s="107"/>
      <c r="AD44" s="107"/>
      <c r="AE44" s="107"/>
      <c r="AF44" s="107"/>
    </row>
    <row r="45" spans="1:36">
      <c r="A45" s="107"/>
      <c r="L45" s="107" t="str">
        <f>IF('Criação de Portfólio'!E77="","",'Criação de Portfólio'!E77)</f>
        <v>Europa</v>
      </c>
      <c r="V45" s="107"/>
      <c r="W45" s="107"/>
      <c r="X45" s="107"/>
      <c r="Y45" s="107"/>
      <c r="Z45" s="107"/>
      <c r="AA45" s="107"/>
      <c r="AB45" s="107"/>
      <c r="AC45" s="107"/>
      <c r="AD45" s="107"/>
      <c r="AE45" s="107"/>
      <c r="AF45" s="107"/>
    </row>
    <row r="46" spans="1:36">
      <c r="A46" s="107"/>
      <c r="L46" s="107" t="str">
        <f>IF('Criação de Portfólio'!E80="","",'Criação de Portfólio'!E80)</f>
        <v>Global</v>
      </c>
      <c r="V46" s="107"/>
      <c r="W46" s="107"/>
      <c r="X46" s="107"/>
      <c r="Y46" s="107"/>
      <c r="Z46" s="107"/>
      <c r="AA46" s="107"/>
      <c r="AB46" s="107"/>
      <c r="AC46" s="107"/>
      <c r="AD46" s="107"/>
      <c r="AE46" s="107"/>
      <c r="AF46" s="107"/>
    </row>
    <row r="47" spans="1:36">
      <c r="A47" s="107"/>
      <c r="L47" s="107" t="str">
        <f>IF('Criação de Portfólio'!E83="","",'Criação de Portfólio'!E83)</f>
        <v>EM</v>
      </c>
      <c r="V47" s="107"/>
      <c r="W47" s="107"/>
      <c r="X47" s="107"/>
      <c r="Y47" s="107"/>
      <c r="Z47" s="107"/>
      <c r="AA47" s="107"/>
      <c r="AB47" s="107"/>
      <c r="AC47" s="107"/>
      <c r="AD47" s="107"/>
      <c r="AE47" s="107"/>
      <c r="AF47" s="107"/>
    </row>
    <row r="48" spans="1:36">
      <c r="A48" s="107"/>
      <c r="V48" s="107"/>
      <c r="W48" s="107"/>
      <c r="X48" s="107"/>
      <c r="Y48" s="107"/>
      <c r="Z48" s="107"/>
      <c r="AA48" s="107"/>
      <c r="AB48" s="107"/>
      <c r="AC48" s="107"/>
      <c r="AD48" s="107"/>
      <c r="AE48" s="107"/>
      <c r="AF48" s="107"/>
    </row>
    <row r="49" s="107" customFormat="1" ht="15.75"/>
    <row r="50" s="107" customFormat="1" ht="15.75"/>
    <row r="51" s="107" customFormat="1" ht="15.75"/>
    <row r="52" s="107" customFormat="1" ht="15.75"/>
    <row r="53" s="107" customFormat="1" ht="15.75"/>
    <row r="54" s="107" customFormat="1" ht="15.75"/>
    <row r="55" s="107" customFormat="1" ht="15.75"/>
    <row r="56" s="107" customFormat="1" ht="15.75"/>
    <row r="57" s="107" customFormat="1" ht="15.75"/>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2"/>
  <sheetViews>
    <sheetView showGridLines="0" showRuler="0" view="pageLayout" zoomScaleNormal="80" workbookViewId="0"/>
  </sheetViews>
  <sheetFormatPr defaultColWidth="10.69921875" defaultRowHeight="11.25"/>
  <cols>
    <col min="1" max="1" width="1.19921875" style="355" customWidth="1"/>
    <col min="2" max="2" width="26.796875" style="355" customWidth="1"/>
    <col min="3" max="3" width="0.59765625" style="355" customWidth="1"/>
    <col min="4" max="4" width="9.8984375" style="355" customWidth="1"/>
    <col min="5" max="5" width="5.09765625" style="358" customWidth="1"/>
    <col min="6" max="6" width="0.59765625" style="355" customWidth="1"/>
    <col min="7" max="7" width="5.19921875" style="358" customWidth="1"/>
    <col min="8" max="8" width="5.8984375" style="358" customWidth="1"/>
    <col min="9" max="9" width="5.19921875" style="358" customWidth="1"/>
    <col min="10" max="10" width="6.59765625" style="358" customWidth="1"/>
    <col min="11" max="11" width="5.19921875" style="358" customWidth="1"/>
    <col min="12" max="12" width="6.59765625" style="358" customWidth="1"/>
    <col min="13" max="13" width="5.19921875" style="358" customWidth="1"/>
    <col min="14" max="14" width="6.59765625" style="358" customWidth="1"/>
    <col min="15" max="15" width="7.09765625" style="358" customWidth="1"/>
    <col min="16" max="16" width="5.09765625" style="358" customWidth="1"/>
    <col min="17" max="17" width="0.59765625" style="358" customWidth="1"/>
    <col min="18" max="18" width="5.5" style="358" customWidth="1"/>
    <col min="19" max="16384" width="10.69921875" style="355"/>
  </cols>
  <sheetData>
    <row r="1" spans="1:18" ht="15" customHeight="1">
      <c r="A1" s="354"/>
      <c r="B1" s="400"/>
      <c r="C1" s="401"/>
      <c r="E1" s="359"/>
      <c r="F1" s="401"/>
      <c r="G1" s="359"/>
      <c r="I1" s="355"/>
      <c r="O1" s="356"/>
      <c r="P1" s="355"/>
      <c r="Q1" s="359"/>
    </row>
    <row r="2" spans="1:18" ht="15" customHeight="1">
      <c r="B2" s="402"/>
      <c r="C2" s="402"/>
      <c r="D2" s="402"/>
      <c r="E2" s="402"/>
      <c r="F2" s="402"/>
      <c r="G2" s="402"/>
      <c r="H2" s="402"/>
      <c r="I2" s="402"/>
      <c r="J2" s="402"/>
      <c r="K2" s="402"/>
      <c r="L2" s="402"/>
      <c r="M2" s="402"/>
      <c r="N2" s="402"/>
      <c r="O2" s="402"/>
      <c r="P2" s="402"/>
      <c r="Q2" s="402"/>
    </row>
    <row r="3" spans="1:18" ht="21" thickBot="1">
      <c r="A3" s="358"/>
      <c r="B3" s="659" t="s">
        <v>2609</v>
      </c>
      <c r="C3" s="656"/>
      <c r="D3" s="656"/>
      <c r="E3" s="656"/>
      <c r="F3" s="657"/>
      <c r="G3" s="657"/>
      <c r="H3" s="657"/>
      <c r="I3" s="657"/>
      <c r="J3" s="657"/>
      <c r="K3" s="657"/>
      <c r="L3" s="657"/>
      <c r="M3" s="657"/>
      <c r="N3" s="657"/>
      <c r="O3" s="657"/>
      <c r="P3" s="657"/>
      <c r="Q3" s="657"/>
      <c r="R3" s="657"/>
    </row>
    <row r="4" spans="1:18" ht="9.75" customHeight="1">
      <c r="B4" s="402"/>
      <c r="C4" s="402"/>
      <c r="D4" s="402"/>
      <c r="E4" s="402"/>
      <c r="F4" s="402"/>
      <c r="G4" s="402"/>
      <c r="H4" s="402"/>
      <c r="I4" s="402"/>
      <c r="J4" s="402"/>
      <c r="K4" s="402"/>
      <c r="L4" s="402"/>
      <c r="M4" s="402"/>
      <c r="N4" s="402"/>
      <c r="O4" s="402"/>
      <c r="P4" s="402"/>
      <c r="Q4" s="402"/>
    </row>
    <row r="5" spans="1:18" ht="15" customHeight="1">
      <c r="B5" s="402"/>
      <c r="C5" s="402"/>
      <c r="D5" s="402"/>
      <c r="E5" s="402"/>
      <c r="F5" s="402"/>
      <c r="G5" s="402"/>
      <c r="H5" s="402"/>
      <c r="I5" s="402"/>
      <c r="J5" s="402"/>
      <c r="K5" s="402"/>
      <c r="L5" s="402"/>
      <c r="M5" s="402"/>
      <c r="N5" s="402"/>
      <c r="O5" s="402"/>
      <c r="P5" s="402"/>
      <c r="Q5" s="402"/>
    </row>
    <row r="6" spans="1:18" ht="15" customHeight="1">
      <c r="B6" s="402"/>
      <c r="C6" s="402"/>
      <c r="D6" s="402"/>
      <c r="E6" s="402"/>
      <c r="F6" s="402"/>
      <c r="G6" s="402"/>
      <c r="H6" s="402"/>
      <c r="I6" s="402"/>
      <c r="J6" s="402"/>
      <c r="K6" s="402"/>
      <c r="L6" s="402"/>
      <c r="M6" s="402"/>
      <c r="N6" s="402"/>
      <c r="O6" s="402"/>
      <c r="P6" s="402"/>
      <c r="Q6" s="402"/>
    </row>
    <row r="7" spans="1:18" ht="11.25" customHeight="1">
      <c r="B7" s="402"/>
      <c r="C7" s="402"/>
      <c r="D7" s="402"/>
      <c r="E7" s="402"/>
      <c r="F7" s="402"/>
      <c r="G7" s="402"/>
      <c r="H7" s="402"/>
      <c r="I7" s="402"/>
      <c r="J7" s="402"/>
      <c r="K7" s="402"/>
      <c r="L7" s="402"/>
      <c r="M7" s="402"/>
      <c r="N7" s="402"/>
      <c r="O7" s="402"/>
      <c r="P7" s="402"/>
      <c r="Q7" s="402"/>
    </row>
    <row r="8" spans="1:18" ht="11.25" customHeight="1">
      <c r="B8" s="402"/>
      <c r="C8" s="402"/>
      <c r="D8" s="402"/>
      <c r="E8" s="402"/>
      <c r="F8" s="402"/>
      <c r="G8" s="402"/>
      <c r="H8" s="402"/>
      <c r="I8" s="402"/>
      <c r="J8" s="402"/>
      <c r="K8" s="402"/>
      <c r="L8" s="402"/>
      <c r="M8" s="402"/>
      <c r="N8" s="402"/>
      <c r="O8" s="402"/>
      <c r="P8" s="402"/>
      <c r="Q8" s="402"/>
    </row>
    <row r="9" spans="1:18" ht="11.25" customHeight="1">
      <c r="B9" s="402"/>
      <c r="C9" s="402"/>
      <c r="D9" s="402"/>
      <c r="E9" s="402"/>
      <c r="F9" s="402"/>
      <c r="G9" s="402"/>
      <c r="H9" s="402"/>
      <c r="I9" s="402"/>
      <c r="J9" s="402"/>
      <c r="K9" s="402"/>
      <c r="L9" s="402"/>
      <c r="M9" s="402"/>
      <c r="N9" s="402"/>
      <c r="O9" s="402"/>
      <c r="P9" s="402"/>
      <c r="Q9" s="402"/>
    </row>
    <row r="10" spans="1:18" ht="11.25" customHeight="1">
      <c r="B10" s="402"/>
      <c r="C10" s="402"/>
      <c r="D10" s="402"/>
      <c r="E10" s="402"/>
      <c r="F10" s="402"/>
      <c r="G10" s="402"/>
      <c r="H10" s="402"/>
      <c r="I10" s="402"/>
      <c r="J10" s="402"/>
      <c r="K10" s="402"/>
      <c r="L10" s="402"/>
      <c r="M10" s="402"/>
      <c r="N10" s="402"/>
      <c r="O10" s="402"/>
      <c r="P10" s="402"/>
      <c r="Q10" s="402"/>
    </row>
    <row r="11" spans="1:18" ht="11.25" customHeight="1">
      <c r="B11" s="402"/>
      <c r="C11" s="402"/>
      <c r="D11" s="402"/>
      <c r="E11" s="402"/>
      <c r="F11" s="402"/>
      <c r="G11" s="402"/>
      <c r="H11" s="402"/>
      <c r="I11" s="402"/>
      <c r="J11" s="402"/>
      <c r="K11" s="402"/>
      <c r="L11" s="402"/>
      <c r="M11" s="402"/>
      <c r="N11" s="402"/>
      <c r="O11" s="402"/>
      <c r="P11" s="402"/>
      <c r="Q11" s="402"/>
    </row>
    <row r="12" spans="1:18" ht="11.25" customHeight="1">
      <c r="B12" s="402"/>
      <c r="C12" s="402"/>
      <c r="D12" s="402"/>
      <c r="E12" s="402"/>
      <c r="F12" s="402"/>
      <c r="G12" s="402"/>
      <c r="H12" s="402"/>
      <c r="I12" s="402"/>
      <c r="J12" s="402"/>
      <c r="K12" s="402"/>
      <c r="L12" s="402"/>
      <c r="M12" s="402"/>
      <c r="N12" s="402"/>
      <c r="O12" s="402"/>
      <c r="P12" s="402"/>
      <c r="Q12" s="402"/>
    </row>
    <row r="13" spans="1:18" ht="11.25" customHeight="1">
      <c r="B13" s="402"/>
      <c r="C13" s="402"/>
      <c r="D13" s="402"/>
      <c r="E13" s="402"/>
      <c r="F13" s="402"/>
      <c r="G13" s="402"/>
      <c r="H13" s="402"/>
      <c r="I13" s="402"/>
      <c r="J13" s="402"/>
      <c r="K13" s="402"/>
      <c r="L13" s="402"/>
      <c r="M13" s="402"/>
      <c r="N13" s="402"/>
      <c r="O13" s="402"/>
      <c r="P13" s="402"/>
      <c r="Q13" s="402"/>
    </row>
    <row r="14" spans="1:18" ht="11.25" customHeight="1">
      <c r="B14" s="402"/>
      <c r="C14" s="402"/>
      <c r="D14" s="402"/>
      <c r="E14" s="402"/>
      <c r="F14" s="402"/>
      <c r="G14" s="402"/>
      <c r="H14" s="402"/>
      <c r="I14" s="402"/>
      <c r="J14" s="402"/>
      <c r="K14" s="402"/>
      <c r="L14" s="402"/>
      <c r="M14" s="402"/>
      <c r="N14" s="402"/>
      <c r="O14" s="402"/>
      <c r="P14" s="402"/>
      <c r="Q14" s="402"/>
    </row>
    <row r="15" spans="1:18" ht="11.25" customHeight="1">
      <c r="B15" s="402"/>
      <c r="C15" s="402"/>
      <c r="D15" s="402"/>
      <c r="E15" s="402"/>
      <c r="F15" s="402"/>
      <c r="G15" s="402"/>
      <c r="H15" s="402"/>
      <c r="I15" s="402"/>
      <c r="J15" s="402"/>
      <c r="K15" s="402"/>
      <c r="L15" s="402"/>
      <c r="M15" s="402"/>
      <c r="N15" s="402"/>
      <c r="O15" s="402"/>
      <c r="P15" s="402"/>
      <c r="Q15" s="402"/>
    </row>
    <row r="16" spans="1:18" ht="11.25" customHeight="1">
      <c r="B16" s="402"/>
      <c r="C16" s="402"/>
      <c r="D16" s="402"/>
      <c r="E16" s="402"/>
      <c r="F16" s="402"/>
      <c r="G16" s="402"/>
      <c r="H16" s="402"/>
      <c r="I16" s="402"/>
      <c r="J16" s="402"/>
      <c r="K16" s="402"/>
      <c r="L16" s="402"/>
      <c r="M16" s="402"/>
      <c r="N16" s="402"/>
      <c r="O16" s="402"/>
      <c r="P16" s="402"/>
      <c r="Q16" s="402"/>
    </row>
    <row r="17" spans="2:17" ht="11.25" customHeight="1">
      <c r="B17" s="402"/>
      <c r="C17" s="402"/>
      <c r="D17" s="402"/>
      <c r="E17" s="402"/>
      <c r="F17" s="402"/>
      <c r="G17" s="402"/>
      <c r="H17" s="402"/>
      <c r="I17" s="402"/>
      <c r="J17" s="402"/>
      <c r="K17" s="402"/>
      <c r="L17" s="402"/>
      <c r="M17" s="402"/>
      <c r="N17" s="402"/>
      <c r="O17" s="402"/>
      <c r="P17" s="402"/>
      <c r="Q17" s="402"/>
    </row>
    <row r="18" spans="2:17" ht="11.25" customHeight="1">
      <c r="B18" s="402"/>
      <c r="C18" s="402"/>
      <c r="D18" s="402"/>
      <c r="E18" s="402"/>
      <c r="F18" s="402"/>
      <c r="G18" s="402"/>
      <c r="H18" s="402"/>
      <c r="I18" s="402"/>
      <c r="J18" s="402"/>
      <c r="K18" s="402"/>
      <c r="L18" s="402"/>
      <c r="M18" s="402"/>
      <c r="N18" s="402"/>
      <c r="O18" s="402"/>
      <c r="P18" s="402"/>
      <c r="Q18" s="402"/>
    </row>
    <row r="19" spans="2:17" ht="11.25" customHeight="1">
      <c r="B19" s="402"/>
      <c r="C19" s="402"/>
      <c r="D19" s="402"/>
      <c r="E19" s="402"/>
      <c r="F19" s="402"/>
      <c r="G19" s="402"/>
      <c r="H19" s="402"/>
      <c r="I19" s="402"/>
      <c r="J19" s="402"/>
      <c r="K19" s="402"/>
      <c r="L19" s="402"/>
      <c r="M19" s="402"/>
      <c r="N19" s="402"/>
      <c r="O19" s="402"/>
      <c r="P19" s="402"/>
      <c r="Q19" s="402"/>
    </row>
    <row r="20" spans="2:17" ht="11.25" customHeight="1">
      <c r="B20" s="402"/>
      <c r="C20" s="402"/>
      <c r="D20" s="402"/>
      <c r="E20" s="402"/>
      <c r="F20" s="402"/>
      <c r="G20" s="402"/>
      <c r="H20" s="402"/>
      <c r="I20" s="402"/>
      <c r="J20" s="402"/>
      <c r="K20" s="402"/>
      <c r="L20" s="402"/>
      <c r="M20" s="402"/>
      <c r="N20" s="402"/>
      <c r="O20" s="402"/>
      <c r="P20" s="402"/>
      <c r="Q20" s="402"/>
    </row>
    <row r="21" spans="2:17" ht="11.25" customHeight="1">
      <c r="B21" s="402"/>
      <c r="C21" s="402"/>
      <c r="D21" s="402"/>
      <c r="E21" s="402"/>
      <c r="F21" s="402"/>
      <c r="G21" s="402"/>
      <c r="H21" s="402"/>
      <c r="I21" s="402"/>
      <c r="J21" s="402"/>
      <c r="K21" s="402"/>
      <c r="L21" s="402"/>
      <c r="M21" s="402"/>
      <c r="N21" s="402"/>
      <c r="O21" s="402"/>
      <c r="P21" s="402"/>
      <c r="Q21" s="402"/>
    </row>
    <row r="22" spans="2:17" ht="11.25" customHeight="1">
      <c r="B22" s="402"/>
      <c r="C22" s="402"/>
      <c r="D22" s="402"/>
      <c r="E22" s="402"/>
      <c r="F22" s="402"/>
      <c r="G22" s="402"/>
      <c r="H22" s="402"/>
      <c r="I22" s="402"/>
      <c r="J22" s="402"/>
      <c r="K22" s="402"/>
      <c r="L22" s="402"/>
      <c r="M22" s="402"/>
      <c r="N22" s="402"/>
      <c r="O22" s="402"/>
      <c r="P22" s="402"/>
      <c r="Q22" s="402"/>
    </row>
    <row r="23" spans="2:17" ht="11.25" customHeight="1">
      <c r="B23" s="402"/>
      <c r="C23" s="402"/>
      <c r="D23" s="402"/>
      <c r="E23" s="402"/>
      <c r="F23" s="402"/>
      <c r="G23" s="402"/>
      <c r="H23" s="402"/>
      <c r="I23" s="402"/>
      <c r="J23" s="402"/>
      <c r="K23" s="402"/>
      <c r="L23" s="402"/>
      <c r="M23" s="402"/>
      <c r="N23" s="402"/>
      <c r="O23" s="402"/>
      <c r="P23" s="402"/>
      <c r="Q23" s="402"/>
    </row>
    <row r="24" spans="2:17" ht="11.25" customHeight="1">
      <c r="B24" s="402"/>
      <c r="C24" s="402"/>
      <c r="D24" s="402"/>
      <c r="E24" s="402"/>
      <c r="F24" s="402"/>
      <c r="G24" s="402"/>
      <c r="H24" s="402"/>
      <c r="I24" s="402"/>
      <c r="J24" s="402"/>
      <c r="K24" s="402"/>
      <c r="L24" s="402"/>
      <c r="M24" s="402"/>
      <c r="N24" s="402"/>
      <c r="O24" s="402"/>
      <c r="P24" s="402"/>
      <c r="Q24" s="402"/>
    </row>
    <row r="25" spans="2:17" ht="11.25" customHeight="1">
      <c r="B25" s="402"/>
      <c r="C25" s="402"/>
      <c r="D25" s="402"/>
      <c r="E25" s="402"/>
      <c r="F25" s="402"/>
      <c r="G25" s="402"/>
      <c r="H25" s="402"/>
      <c r="I25" s="402"/>
      <c r="J25" s="402"/>
      <c r="K25" s="402"/>
      <c r="L25" s="402"/>
      <c r="M25" s="402"/>
      <c r="N25" s="402"/>
      <c r="O25" s="402"/>
      <c r="P25" s="402"/>
      <c r="Q25" s="402"/>
    </row>
    <row r="26" spans="2:17" ht="11.25" customHeight="1">
      <c r="B26" s="402"/>
      <c r="C26" s="402"/>
      <c r="D26" s="402"/>
      <c r="E26" s="402"/>
      <c r="F26" s="402"/>
      <c r="G26" s="402"/>
      <c r="H26" s="402"/>
      <c r="I26" s="402"/>
      <c r="J26" s="402"/>
      <c r="K26" s="402"/>
      <c r="L26" s="402"/>
      <c r="M26" s="402"/>
      <c r="N26" s="402"/>
      <c r="O26" s="402"/>
      <c r="P26" s="402"/>
      <c r="Q26" s="402"/>
    </row>
    <row r="35" spans="5:17" ht="19.5" customHeight="1">
      <c r="E35" s="355"/>
      <c r="G35" s="355"/>
      <c r="H35" s="355"/>
      <c r="I35" s="355"/>
      <c r="J35" s="355"/>
      <c r="K35" s="355"/>
      <c r="L35" s="355"/>
      <c r="M35" s="355"/>
      <c r="N35" s="355"/>
      <c r="O35" s="355"/>
      <c r="P35" s="355"/>
      <c r="Q35" s="355"/>
    </row>
    <row r="36" spans="5:17" ht="11.25" customHeight="1">
      <c r="E36" s="355"/>
      <c r="G36" s="355"/>
      <c r="H36" s="355"/>
      <c r="I36" s="355"/>
      <c r="J36" s="355"/>
      <c r="K36" s="355"/>
      <c r="L36" s="355"/>
      <c r="M36" s="355"/>
      <c r="N36" s="355"/>
      <c r="O36" s="355"/>
      <c r="P36" s="355"/>
      <c r="Q36" s="355"/>
    </row>
    <row r="37" spans="5:17" ht="11.25" customHeight="1">
      <c r="E37" s="355"/>
      <c r="G37" s="355"/>
      <c r="H37" s="355"/>
      <c r="I37" s="355"/>
      <c r="J37" s="355"/>
      <c r="K37" s="355"/>
      <c r="L37" s="355"/>
      <c r="M37" s="355"/>
      <c r="N37" s="355"/>
      <c r="O37" s="355"/>
      <c r="P37" s="355"/>
      <c r="Q37" s="355"/>
    </row>
    <row r="38" spans="5:17" ht="11.25" customHeight="1">
      <c r="E38" s="355"/>
      <c r="G38" s="355"/>
      <c r="H38" s="355"/>
      <c r="I38" s="355"/>
      <c r="J38" s="355"/>
      <c r="K38" s="355"/>
      <c r="L38" s="355"/>
      <c r="M38" s="355"/>
      <c r="N38" s="355"/>
      <c r="O38" s="355"/>
      <c r="P38" s="355"/>
      <c r="Q38" s="355"/>
    </row>
    <row r="39" spans="5:17" ht="11.25" customHeight="1">
      <c r="E39" s="355"/>
      <c r="G39" s="355"/>
      <c r="H39" s="355"/>
      <c r="I39" s="355"/>
      <c r="J39" s="355"/>
      <c r="K39" s="355"/>
      <c r="L39" s="355"/>
      <c r="M39" s="355"/>
      <c r="N39" s="355"/>
      <c r="O39" s="355"/>
      <c r="P39" s="355"/>
      <c r="Q39" s="355"/>
    </row>
    <row r="40" spans="5:17" ht="11.25" customHeight="1">
      <c r="E40" s="355"/>
      <c r="G40" s="355"/>
      <c r="H40" s="355"/>
      <c r="I40" s="355"/>
      <c r="J40" s="355"/>
      <c r="K40" s="355"/>
      <c r="L40" s="355"/>
      <c r="M40" s="355"/>
      <c r="N40" s="355"/>
      <c r="O40" s="355"/>
      <c r="P40" s="355"/>
      <c r="Q40" s="355"/>
    </row>
    <row r="41" spans="5:17" ht="11.25" customHeight="1">
      <c r="E41" s="355"/>
      <c r="G41" s="355"/>
      <c r="H41" s="355"/>
      <c r="I41" s="355"/>
      <c r="J41" s="355"/>
      <c r="K41" s="355"/>
      <c r="L41" s="355"/>
      <c r="M41" s="355"/>
      <c r="N41" s="355"/>
      <c r="O41" s="355"/>
      <c r="P41" s="355"/>
      <c r="Q41" s="355"/>
    </row>
    <row r="42" spans="5:17" ht="11.25" customHeight="1">
      <c r="E42" s="355"/>
      <c r="G42" s="355"/>
      <c r="H42" s="355"/>
      <c r="I42" s="355"/>
      <c r="J42" s="355"/>
      <c r="K42" s="355"/>
      <c r="L42" s="355"/>
      <c r="M42" s="355"/>
      <c r="N42" s="355"/>
      <c r="O42" s="355"/>
      <c r="P42" s="355"/>
      <c r="Q42" s="355"/>
    </row>
  </sheetData>
  <printOptions horizontalCentered="1"/>
  <pageMargins left="0.25" right="0.25" top="0.75" bottom="0.3" header="0" footer="0"/>
  <pageSetup paperSize="9" pageOrder="overThenDown" orientation="landscape" r:id="rId1"/>
  <headerFooter>
    <oddHeader>&amp;R&amp;G</oddHeader>
    <oddFooter>&amp;L&amp;10 20/10/2022</oddFoot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Normal="80" workbookViewId="0"/>
  </sheetViews>
  <sheetFormatPr defaultColWidth="10.69921875" defaultRowHeight="11.25"/>
  <cols>
    <col min="1" max="1" width="5.8984375" style="358" customWidth="1"/>
    <col min="2" max="4" width="4.8984375" style="355" customWidth="1"/>
    <col min="5" max="22" width="4.8984375" style="358" customWidth="1"/>
    <col min="23" max="23" width="4.8984375" style="355" customWidth="1"/>
    <col min="24" max="16384" width="10.69921875" style="355"/>
  </cols>
  <sheetData>
    <row r="1" spans="1:23">
      <c r="A1" s="723"/>
      <c r="B1" s="724"/>
      <c r="C1" s="724"/>
      <c r="D1" s="724"/>
      <c r="E1" s="723"/>
      <c r="F1" s="723"/>
      <c r="G1" s="723"/>
      <c r="H1" s="723"/>
      <c r="I1" s="723"/>
      <c r="J1" s="723"/>
      <c r="K1" s="723"/>
      <c r="L1" s="723"/>
      <c r="M1" s="723"/>
      <c r="N1" s="723"/>
      <c r="O1" s="723"/>
      <c r="P1" s="723"/>
      <c r="Q1" s="723"/>
      <c r="R1" s="723"/>
      <c r="S1" s="723"/>
      <c r="T1" s="723"/>
      <c r="U1" s="723"/>
      <c r="V1" s="723"/>
      <c r="W1" s="724"/>
    </row>
    <row r="2" spans="1:23">
      <c r="A2" s="723"/>
      <c r="B2" s="724"/>
      <c r="C2" s="724"/>
      <c r="D2" s="724"/>
      <c r="E2" s="723"/>
      <c r="F2" s="723"/>
      <c r="G2" s="723"/>
      <c r="H2" s="723"/>
      <c r="I2" s="723"/>
      <c r="J2" s="723"/>
      <c r="K2" s="723"/>
      <c r="L2" s="723"/>
      <c r="M2" s="723"/>
      <c r="N2" s="723"/>
      <c r="O2" s="723"/>
      <c r="P2" s="723"/>
      <c r="Q2" s="723"/>
      <c r="R2" s="723"/>
      <c r="S2" s="723"/>
      <c r="T2" s="723"/>
      <c r="U2" s="723"/>
      <c r="V2" s="723"/>
      <c r="W2" s="724"/>
    </row>
    <row r="3" spans="1:23">
      <c r="A3" s="723"/>
      <c r="B3" s="724"/>
      <c r="C3" s="724"/>
      <c r="D3" s="724"/>
      <c r="E3" s="723"/>
      <c r="F3" s="723"/>
      <c r="G3" s="723"/>
      <c r="H3" s="723"/>
      <c r="I3" s="723"/>
      <c r="J3" s="723"/>
      <c r="K3" s="723"/>
      <c r="L3" s="723"/>
      <c r="M3" s="723"/>
      <c r="N3" s="723"/>
      <c r="O3" s="723"/>
      <c r="P3" s="723"/>
      <c r="Q3" s="723"/>
      <c r="R3" s="723"/>
      <c r="S3" s="723"/>
      <c r="T3" s="723"/>
      <c r="U3" s="723"/>
      <c r="V3" s="723"/>
      <c r="W3" s="724"/>
    </row>
    <row r="4" spans="1:23">
      <c r="A4" s="723"/>
      <c r="B4" s="724"/>
      <c r="C4" s="724"/>
      <c r="D4" s="724"/>
      <c r="E4" s="723"/>
      <c r="F4" s="723"/>
      <c r="G4" s="723"/>
      <c r="H4" s="723"/>
      <c r="I4" s="723"/>
      <c r="J4" s="723"/>
      <c r="K4" s="723"/>
      <c r="L4" s="723"/>
      <c r="M4" s="723"/>
      <c r="N4" s="723"/>
      <c r="O4" s="723"/>
      <c r="P4" s="723"/>
      <c r="Q4" s="723"/>
      <c r="R4" s="723"/>
      <c r="S4" s="723"/>
      <c r="T4" s="723"/>
      <c r="U4" s="723"/>
      <c r="V4" s="723"/>
      <c r="W4" s="724"/>
    </row>
    <row r="5" spans="1:23">
      <c r="A5" s="723"/>
      <c r="B5" s="724"/>
      <c r="C5" s="724"/>
      <c r="D5" s="724"/>
      <c r="E5" s="723"/>
      <c r="F5" s="723"/>
      <c r="G5" s="723"/>
      <c r="H5" s="723"/>
      <c r="I5" s="723"/>
      <c r="J5" s="723"/>
      <c r="K5" s="723"/>
      <c r="L5" s="723"/>
      <c r="M5" s="723"/>
      <c r="N5" s="723"/>
      <c r="O5" s="723"/>
      <c r="P5" s="723"/>
      <c r="Q5" s="723"/>
      <c r="R5" s="723"/>
      <c r="S5" s="723"/>
      <c r="T5" s="723"/>
      <c r="U5" s="723"/>
      <c r="V5" s="723"/>
      <c r="W5" s="724"/>
    </row>
    <row r="6" spans="1:23">
      <c r="A6" s="723"/>
      <c r="B6" s="724"/>
      <c r="C6" s="724"/>
      <c r="D6" s="724"/>
      <c r="E6" s="723"/>
      <c r="F6" s="723"/>
      <c r="G6" s="723"/>
      <c r="H6" s="723"/>
      <c r="I6" s="723"/>
      <c r="J6" s="723"/>
      <c r="K6" s="723"/>
      <c r="L6" s="723"/>
      <c r="M6" s="723"/>
      <c r="N6" s="723"/>
      <c r="O6" s="723"/>
      <c r="P6" s="723"/>
      <c r="Q6" s="723"/>
      <c r="R6" s="723"/>
      <c r="S6" s="723"/>
      <c r="T6" s="723"/>
      <c r="U6" s="723"/>
      <c r="V6" s="723"/>
      <c r="W6" s="724"/>
    </row>
    <row r="7" spans="1:23">
      <c r="A7" s="723"/>
      <c r="B7" s="724"/>
      <c r="C7" s="724"/>
      <c r="D7" s="724"/>
      <c r="E7" s="723"/>
      <c r="F7" s="723"/>
      <c r="G7" s="723"/>
      <c r="H7" s="723"/>
      <c r="I7" s="723"/>
      <c r="J7" s="723"/>
      <c r="K7" s="723"/>
      <c r="L7" s="723"/>
      <c r="M7" s="723"/>
      <c r="N7" s="723"/>
      <c r="O7" s="723"/>
      <c r="P7" s="723"/>
      <c r="Q7" s="723"/>
      <c r="R7" s="723"/>
      <c r="S7" s="723"/>
      <c r="T7" s="723"/>
      <c r="U7" s="723"/>
      <c r="V7" s="723"/>
      <c r="W7" s="724"/>
    </row>
    <row r="8" spans="1:23">
      <c r="A8" s="723"/>
      <c r="B8" s="724"/>
      <c r="C8" s="724"/>
      <c r="D8" s="724"/>
      <c r="E8" s="723"/>
      <c r="F8" s="723"/>
      <c r="G8" s="723"/>
      <c r="H8" s="723"/>
      <c r="I8" s="723"/>
      <c r="J8" s="723"/>
      <c r="K8" s="723"/>
      <c r="L8" s="723"/>
      <c r="M8" s="723"/>
      <c r="N8" s="723"/>
      <c r="O8" s="723"/>
      <c r="P8" s="723"/>
      <c r="Q8" s="723"/>
      <c r="R8" s="723"/>
      <c r="S8" s="723"/>
      <c r="T8" s="723"/>
      <c r="U8" s="723"/>
      <c r="V8" s="723"/>
      <c r="W8" s="724"/>
    </row>
    <row r="9" spans="1:23">
      <c r="A9" s="723"/>
      <c r="B9" s="724"/>
      <c r="C9" s="724"/>
      <c r="D9" s="724"/>
      <c r="E9" s="723"/>
      <c r="F9" s="723"/>
      <c r="G9" s="723"/>
      <c r="H9" s="723"/>
      <c r="I9" s="723"/>
      <c r="J9" s="723"/>
      <c r="K9" s="723"/>
      <c r="L9" s="723"/>
      <c r="M9" s="723"/>
      <c r="N9" s="723"/>
      <c r="O9" s="723"/>
      <c r="P9" s="723"/>
      <c r="Q9" s="723"/>
      <c r="R9" s="723"/>
      <c r="S9" s="723"/>
      <c r="T9" s="723"/>
      <c r="U9" s="723"/>
      <c r="V9" s="723"/>
      <c r="W9" s="724"/>
    </row>
    <row r="10" spans="1:23">
      <c r="A10" s="723"/>
      <c r="B10" s="724"/>
      <c r="C10" s="724"/>
      <c r="D10" s="724"/>
      <c r="E10" s="723"/>
      <c r="F10" s="723"/>
      <c r="G10" s="723"/>
      <c r="H10" s="723"/>
      <c r="I10" s="723"/>
      <c r="J10" s="723"/>
      <c r="K10" s="723"/>
      <c r="L10" s="723"/>
      <c r="M10" s="723"/>
      <c r="N10" s="723"/>
      <c r="O10" s="723"/>
      <c r="P10" s="723"/>
      <c r="Q10" s="723"/>
      <c r="R10" s="723"/>
      <c r="S10" s="723"/>
      <c r="T10" s="723"/>
      <c r="U10" s="723"/>
      <c r="V10" s="723"/>
      <c r="W10" s="724"/>
    </row>
    <row r="11" spans="1:23">
      <c r="A11" s="723"/>
      <c r="B11" s="724"/>
      <c r="C11" s="724"/>
      <c r="D11" s="724"/>
      <c r="E11" s="723"/>
      <c r="F11" s="723"/>
      <c r="G11" s="723"/>
      <c r="H11" s="723"/>
      <c r="I11" s="723"/>
      <c r="J11" s="723"/>
      <c r="K11" s="723"/>
      <c r="L11" s="723"/>
      <c r="M11" s="723"/>
      <c r="N11" s="723"/>
      <c r="O11" s="723"/>
      <c r="P11" s="723"/>
      <c r="Q11" s="723"/>
      <c r="R11" s="723"/>
      <c r="S11" s="723"/>
      <c r="T11" s="723"/>
      <c r="U11" s="723"/>
      <c r="V11" s="723"/>
      <c r="W11" s="724"/>
    </row>
    <row r="12" spans="1:23">
      <c r="A12" s="723"/>
      <c r="B12" s="724"/>
      <c r="C12" s="724"/>
      <c r="D12" s="724"/>
      <c r="E12" s="723"/>
      <c r="F12" s="723"/>
      <c r="G12" s="723"/>
      <c r="H12" s="723"/>
      <c r="I12" s="723"/>
      <c r="J12" s="723"/>
      <c r="K12" s="723"/>
      <c r="L12" s="723"/>
      <c r="M12" s="723"/>
      <c r="N12" s="723"/>
      <c r="O12" s="723"/>
      <c r="P12" s="723"/>
      <c r="Q12" s="723"/>
      <c r="R12" s="723"/>
      <c r="S12" s="723"/>
      <c r="T12" s="723"/>
      <c r="U12" s="723"/>
      <c r="V12" s="723"/>
      <c r="W12" s="724"/>
    </row>
    <row r="13" spans="1:23">
      <c r="A13" s="723"/>
      <c r="B13" s="724"/>
      <c r="C13" s="724"/>
      <c r="D13" s="724"/>
      <c r="E13" s="723"/>
      <c r="F13" s="723"/>
      <c r="G13" s="723"/>
      <c r="H13" s="723"/>
      <c r="I13" s="723"/>
      <c r="J13" s="723"/>
      <c r="K13" s="723"/>
      <c r="L13" s="723"/>
      <c r="M13" s="723"/>
      <c r="N13" s="723"/>
      <c r="O13" s="723"/>
      <c r="P13" s="723"/>
      <c r="Q13" s="723"/>
      <c r="R13" s="723"/>
      <c r="S13" s="723"/>
      <c r="T13" s="723"/>
      <c r="U13" s="723"/>
      <c r="V13" s="723"/>
      <c r="W13" s="724"/>
    </row>
    <row r="14" spans="1:23">
      <c r="A14" s="723"/>
      <c r="B14" s="724"/>
      <c r="C14" s="724"/>
      <c r="D14" s="724"/>
      <c r="E14" s="723"/>
      <c r="F14" s="723"/>
      <c r="G14" s="723"/>
      <c r="H14" s="723"/>
      <c r="I14" s="723"/>
      <c r="J14" s="723"/>
      <c r="K14" s="723"/>
      <c r="L14" s="723"/>
      <c r="M14" s="723"/>
      <c r="N14" s="723"/>
      <c r="O14" s="723"/>
      <c r="P14" s="723"/>
      <c r="Q14" s="723"/>
      <c r="R14" s="723"/>
      <c r="S14" s="723"/>
      <c r="T14" s="723"/>
      <c r="U14" s="723"/>
      <c r="V14" s="723"/>
      <c r="W14" s="724"/>
    </row>
    <row r="15" spans="1:23">
      <c r="A15" s="723"/>
      <c r="B15" s="724"/>
      <c r="C15" s="724"/>
      <c r="D15" s="724"/>
      <c r="E15" s="723"/>
      <c r="F15" s="723"/>
      <c r="G15" s="723"/>
      <c r="H15" s="723"/>
      <c r="I15" s="723"/>
      <c r="J15" s="723"/>
      <c r="K15" s="723"/>
      <c r="L15" s="723"/>
      <c r="M15" s="723"/>
      <c r="N15" s="723"/>
      <c r="O15" s="723"/>
      <c r="P15" s="723"/>
      <c r="Q15" s="723"/>
      <c r="R15" s="723"/>
      <c r="S15" s="723"/>
      <c r="T15" s="723"/>
      <c r="U15" s="723"/>
      <c r="V15" s="723"/>
      <c r="W15" s="724"/>
    </row>
    <row r="16" spans="1:23">
      <c r="A16" s="723"/>
      <c r="B16" s="724"/>
      <c r="C16" s="724"/>
      <c r="D16" s="724"/>
      <c r="E16" s="723"/>
      <c r="F16" s="723"/>
      <c r="G16" s="723"/>
      <c r="H16" s="723"/>
      <c r="I16" s="723"/>
      <c r="J16" s="723"/>
      <c r="K16" s="723"/>
      <c r="L16" s="723"/>
      <c r="M16" s="723"/>
      <c r="N16" s="723"/>
      <c r="O16" s="723"/>
      <c r="P16" s="723"/>
      <c r="Q16" s="723"/>
      <c r="R16" s="723"/>
      <c r="S16" s="723"/>
      <c r="T16" s="723"/>
      <c r="U16" s="723"/>
      <c r="V16" s="723"/>
      <c r="W16" s="724"/>
    </row>
    <row r="17" spans="1:23">
      <c r="A17" s="723"/>
      <c r="B17" s="724"/>
      <c r="C17" s="724"/>
      <c r="D17" s="724"/>
      <c r="E17" s="723"/>
      <c r="F17" s="723"/>
      <c r="G17" s="723"/>
      <c r="H17" s="723"/>
      <c r="I17" s="723"/>
      <c r="J17" s="723"/>
      <c r="K17" s="723"/>
      <c r="L17" s="723"/>
      <c r="M17" s="723"/>
      <c r="N17" s="723"/>
      <c r="O17" s="723"/>
      <c r="P17" s="723"/>
      <c r="Q17" s="723"/>
      <c r="R17" s="723"/>
      <c r="S17" s="723"/>
      <c r="T17" s="723"/>
      <c r="U17" s="723"/>
      <c r="V17" s="723"/>
      <c r="W17" s="724"/>
    </row>
    <row r="18" spans="1:23">
      <c r="A18" s="723"/>
      <c r="B18" s="724"/>
      <c r="C18" s="724"/>
      <c r="D18" s="724"/>
      <c r="E18" s="723"/>
      <c r="F18" s="723"/>
      <c r="G18" s="723"/>
      <c r="H18" s="723"/>
      <c r="I18" s="723"/>
      <c r="J18" s="723"/>
      <c r="K18" s="723"/>
      <c r="L18" s="723"/>
      <c r="M18" s="723"/>
      <c r="N18" s="723"/>
      <c r="O18" s="723"/>
      <c r="P18" s="723"/>
      <c r="Q18" s="723"/>
      <c r="R18" s="723"/>
      <c r="S18" s="723"/>
      <c r="T18" s="723"/>
      <c r="U18" s="723"/>
      <c r="V18" s="723"/>
      <c r="W18" s="724"/>
    </row>
    <row r="19" spans="1:23">
      <c r="A19" s="723"/>
      <c r="B19" s="724"/>
      <c r="C19" s="724"/>
      <c r="D19" s="724"/>
      <c r="E19" s="723"/>
      <c r="F19" s="723"/>
      <c r="G19" s="723"/>
      <c r="H19" s="723"/>
      <c r="I19" s="723"/>
      <c r="J19" s="723"/>
      <c r="K19" s="723"/>
      <c r="L19" s="723"/>
      <c r="M19" s="723"/>
      <c r="N19" s="723"/>
      <c r="O19" s="723"/>
      <c r="P19" s="723"/>
      <c r="Q19" s="723"/>
      <c r="R19" s="723"/>
      <c r="S19" s="723"/>
      <c r="T19" s="723"/>
      <c r="U19" s="723"/>
      <c r="V19" s="723"/>
      <c r="W19" s="724"/>
    </row>
    <row r="20" spans="1:23">
      <c r="A20" s="723"/>
      <c r="B20" s="724"/>
      <c r="C20" s="724"/>
      <c r="D20" s="724"/>
      <c r="E20" s="723"/>
      <c r="F20" s="723"/>
      <c r="G20" s="723"/>
      <c r="H20" s="723"/>
      <c r="I20" s="723"/>
      <c r="J20" s="723"/>
      <c r="K20" s="723"/>
      <c r="L20" s="723"/>
      <c r="M20" s="723"/>
      <c r="N20" s="723"/>
      <c r="O20" s="723"/>
      <c r="P20" s="723"/>
      <c r="Q20" s="723"/>
      <c r="R20" s="723"/>
      <c r="S20" s="723"/>
      <c r="T20" s="723"/>
      <c r="U20" s="723"/>
      <c r="V20" s="723"/>
      <c r="W20" s="724"/>
    </row>
    <row r="21" spans="1:23" ht="30.75" customHeight="1">
      <c r="A21" s="723"/>
      <c r="B21" s="724"/>
      <c r="C21" s="724"/>
      <c r="D21" s="724"/>
      <c r="E21" s="723"/>
      <c r="F21" s="723"/>
      <c r="G21" s="723"/>
      <c r="H21" s="723"/>
      <c r="I21" s="723"/>
      <c r="J21" s="723"/>
      <c r="K21" s="725"/>
      <c r="L21" s="725"/>
      <c r="M21" s="725"/>
      <c r="N21" s="725"/>
      <c r="O21" s="725"/>
      <c r="P21" s="725"/>
      <c r="Q21" s="725"/>
      <c r="R21" s="725"/>
      <c r="S21" s="725"/>
      <c r="T21" s="725"/>
      <c r="U21" s="725"/>
      <c r="V21" s="723"/>
      <c r="W21" s="724"/>
    </row>
    <row r="22" spans="1:23" ht="11.25" customHeight="1">
      <c r="A22" s="723"/>
      <c r="B22" s="724"/>
      <c r="C22" s="724"/>
      <c r="D22" s="724"/>
      <c r="E22" s="723"/>
      <c r="F22" s="723"/>
      <c r="G22" s="723"/>
      <c r="H22" s="723"/>
      <c r="I22" s="723"/>
      <c r="J22" s="723"/>
      <c r="K22" s="725"/>
      <c r="L22" s="725"/>
      <c r="M22" s="725"/>
      <c r="N22" s="725"/>
      <c r="O22" s="725"/>
      <c r="P22" s="725"/>
      <c r="Q22" s="725"/>
      <c r="R22" s="725"/>
      <c r="S22" s="725"/>
      <c r="T22" s="725"/>
      <c r="U22" s="725"/>
      <c r="V22" s="723"/>
      <c r="W22" s="724"/>
    </row>
    <row r="23" spans="1:23" ht="11.25" customHeight="1">
      <c r="A23" s="723"/>
      <c r="B23" s="724"/>
      <c r="C23" s="724"/>
      <c r="D23" s="724"/>
      <c r="E23" s="723"/>
      <c r="F23" s="723"/>
      <c r="G23" s="723"/>
      <c r="H23" s="723"/>
      <c r="I23" s="723"/>
      <c r="J23" s="723"/>
      <c r="K23" s="725"/>
      <c r="L23" s="725"/>
      <c r="M23" s="725"/>
      <c r="N23" s="725"/>
      <c r="O23" s="725"/>
      <c r="P23" s="725"/>
      <c r="Q23" s="725"/>
      <c r="R23" s="725"/>
      <c r="S23" s="725"/>
      <c r="T23" s="725"/>
      <c r="U23" s="725"/>
      <c r="V23" s="723"/>
      <c r="W23" s="724"/>
    </row>
    <row r="24" spans="1:23" ht="11.25" customHeight="1">
      <c r="A24" s="723"/>
      <c r="B24" s="724"/>
      <c r="C24" s="724"/>
      <c r="D24" s="724"/>
      <c r="E24" s="723"/>
      <c r="F24" s="723"/>
      <c r="G24" s="723"/>
      <c r="H24" s="723"/>
      <c r="I24" s="723"/>
      <c r="J24" s="723"/>
      <c r="K24" s="725"/>
      <c r="L24" s="725"/>
      <c r="M24" s="725"/>
      <c r="N24" s="725"/>
      <c r="O24" s="725"/>
      <c r="P24" s="725"/>
      <c r="Q24" s="725"/>
      <c r="R24" s="725"/>
      <c r="S24" s="725"/>
      <c r="T24" s="725"/>
      <c r="U24" s="725"/>
      <c r="V24" s="723"/>
      <c r="W24" s="724"/>
    </row>
    <row r="25" spans="1:23">
      <c r="A25" s="723"/>
      <c r="B25" s="724"/>
      <c r="C25" s="724"/>
      <c r="D25" s="724"/>
      <c r="E25" s="723"/>
      <c r="F25" s="723"/>
      <c r="G25" s="723"/>
      <c r="H25" s="723"/>
      <c r="I25" s="723"/>
      <c r="J25" s="723"/>
      <c r="K25" s="723"/>
      <c r="L25" s="723"/>
      <c r="M25" s="723"/>
      <c r="N25" s="723"/>
      <c r="O25" s="723"/>
      <c r="P25" s="723"/>
      <c r="Q25" s="723"/>
      <c r="R25" s="723"/>
      <c r="S25" s="723"/>
      <c r="T25" s="723"/>
      <c r="U25" s="723"/>
      <c r="V25" s="723"/>
      <c r="W25" s="724"/>
    </row>
    <row r="26" spans="1:23">
      <c r="A26" s="724"/>
      <c r="B26" s="724"/>
      <c r="C26" s="724"/>
      <c r="D26" s="723"/>
      <c r="E26" s="723"/>
      <c r="F26" s="723"/>
      <c r="G26" s="723"/>
      <c r="H26" s="723"/>
      <c r="I26" s="723"/>
      <c r="J26" s="723"/>
      <c r="K26" s="723"/>
      <c r="L26" s="723"/>
      <c r="M26" s="723"/>
      <c r="N26" s="723"/>
      <c r="O26" s="723"/>
      <c r="P26" s="723"/>
      <c r="Q26" s="723"/>
      <c r="R26" s="723"/>
      <c r="S26" s="723"/>
      <c r="T26" s="723"/>
      <c r="U26" s="723"/>
      <c r="V26" s="724"/>
      <c r="W26" s="724"/>
    </row>
    <row r="27" spans="1:23" ht="15" customHeight="1">
      <c r="A27" s="724"/>
      <c r="B27" s="724"/>
      <c r="C27" s="724"/>
      <c r="D27" s="723"/>
      <c r="E27" s="723"/>
      <c r="F27" s="723"/>
      <c r="G27" s="723"/>
      <c r="H27" s="723"/>
      <c r="I27" s="723"/>
      <c r="J27" s="723"/>
      <c r="K27" s="723"/>
      <c r="L27" s="723"/>
      <c r="M27" s="723"/>
      <c r="N27" s="723"/>
      <c r="O27" s="723"/>
      <c r="P27" s="723"/>
      <c r="Q27" s="723"/>
      <c r="R27" s="723"/>
      <c r="S27" s="723"/>
      <c r="T27" s="723"/>
      <c r="U27" s="723"/>
      <c r="V27" s="724"/>
      <c r="W27" s="724"/>
    </row>
    <row r="28" spans="1:23" ht="61.5" customHeight="1">
      <c r="A28" s="724"/>
      <c r="B28" s="724"/>
      <c r="C28" s="724"/>
      <c r="D28" s="723"/>
      <c r="E28" s="723"/>
      <c r="F28" s="723"/>
      <c r="G28" s="723"/>
      <c r="H28" s="723"/>
      <c r="I28" s="723"/>
      <c r="J28" s="723"/>
      <c r="K28" s="723"/>
      <c r="L28" s="723"/>
      <c r="M28" s="723"/>
      <c r="N28" s="723"/>
      <c r="O28" s="723"/>
      <c r="P28" s="723"/>
      <c r="Q28" s="723"/>
      <c r="R28" s="723"/>
      <c r="S28" s="723"/>
      <c r="T28" s="723"/>
      <c r="U28" s="723"/>
      <c r="V28" s="724"/>
      <c r="W28" s="724"/>
    </row>
    <row r="29" spans="1:23" ht="11.25" customHeight="1">
      <c r="A29" s="723"/>
      <c r="B29" s="724"/>
      <c r="C29" s="724"/>
      <c r="D29" s="724"/>
      <c r="E29" s="723"/>
      <c r="F29" s="723"/>
      <c r="G29" s="723"/>
      <c r="H29" s="723"/>
      <c r="I29" s="723"/>
      <c r="J29" s="723"/>
      <c r="K29" s="725"/>
      <c r="L29" s="725"/>
      <c r="M29" s="725"/>
      <c r="N29" s="725"/>
      <c r="O29" s="725"/>
      <c r="P29" s="725"/>
      <c r="Q29" s="725"/>
      <c r="R29" s="725"/>
      <c r="S29" s="725"/>
      <c r="T29" s="725"/>
      <c r="U29" s="725"/>
      <c r="V29" s="723"/>
      <c r="W29" s="724"/>
    </row>
    <row r="30" spans="1:23" ht="21" customHeight="1">
      <c r="A30" s="723"/>
      <c r="B30" s="730" t="s">
        <v>2589</v>
      </c>
      <c r="C30" s="740"/>
      <c r="D30" s="740"/>
      <c r="E30" s="734"/>
      <c r="F30" s="734"/>
      <c r="G30" s="734"/>
      <c r="H30" s="734"/>
      <c r="I30" s="734"/>
      <c r="J30" s="730" t="s">
        <v>2596</v>
      </c>
      <c r="K30" s="733"/>
      <c r="L30" s="725"/>
      <c r="M30" s="725"/>
      <c r="N30" s="725"/>
      <c r="O30" s="725"/>
      <c r="P30" s="725"/>
      <c r="Q30" s="725"/>
      <c r="R30" s="725"/>
      <c r="S30" s="725"/>
      <c r="T30" s="725"/>
      <c r="U30" s="725"/>
      <c r="V30" s="723"/>
      <c r="W30" s="724"/>
    </row>
    <row r="31" spans="1:23" ht="6" customHeight="1">
      <c r="A31" s="723"/>
      <c r="B31" s="724"/>
      <c r="C31" s="724"/>
      <c r="D31" s="724"/>
      <c r="E31" s="723"/>
      <c r="F31" s="723"/>
      <c r="G31" s="723"/>
      <c r="H31" s="723"/>
      <c r="I31" s="723"/>
      <c r="J31" s="725"/>
      <c r="K31" s="725"/>
      <c r="L31" s="725"/>
      <c r="M31" s="725"/>
      <c r="N31" s="725"/>
      <c r="O31" s="725"/>
      <c r="P31" s="725"/>
      <c r="Q31" s="725"/>
      <c r="R31" s="725"/>
      <c r="S31" s="725"/>
      <c r="T31" s="725"/>
      <c r="U31" s="725"/>
      <c r="V31" s="723"/>
      <c r="W31" s="724"/>
    </row>
    <row r="32" spans="1:23" ht="13.5" customHeight="1">
      <c r="A32" s="723"/>
      <c r="B32" s="737" t="s">
        <v>2590</v>
      </c>
      <c r="C32" s="737"/>
      <c r="D32" s="737"/>
      <c r="E32" s="737"/>
      <c r="F32" s="737"/>
      <c r="G32" s="737"/>
      <c r="H32" s="737"/>
      <c r="I32" s="737"/>
      <c r="J32" s="737" t="s">
        <v>2593</v>
      </c>
      <c r="K32" s="738"/>
      <c r="L32" s="735"/>
      <c r="M32" s="735"/>
      <c r="N32" s="735"/>
      <c r="O32" s="725"/>
      <c r="P32" s="725"/>
      <c r="Q32" s="725"/>
      <c r="R32" s="725"/>
      <c r="S32" s="725"/>
      <c r="T32" s="725"/>
      <c r="U32" s="725"/>
      <c r="V32" s="723"/>
      <c r="W32" s="724"/>
    </row>
    <row r="33" spans="1:23" ht="21">
      <c r="A33" s="723"/>
      <c r="B33" s="737" t="s">
        <v>2591</v>
      </c>
      <c r="C33" s="737"/>
      <c r="D33" s="737"/>
      <c r="E33" s="737"/>
      <c r="F33" s="737"/>
      <c r="G33" s="737"/>
      <c r="H33" s="737"/>
      <c r="I33" s="737"/>
      <c r="J33" s="737" t="s">
        <v>2594</v>
      </c>
      <c r="K33" s="739"/>
      <c r="L33" s="736"/>
      <c r="M33" s="736"/>
      <c r="N33" s="736"/>
      <c r="O33" s="723"/>
      <c r="P33" s="723"/>
      <c r="Q33" s="723"/>
      <c r="R33" s="723"/>
      <c r="S33" s="723"/>
      <c r="T33" s="723"/>
      <c r="U33" s="723"/>
      <c r="V33" s="723"/>
      <c r="W33" s="724"/>
    </row>
    <row r="34" spans="1:23" ht="21">
      <c r="A34" s="723"/>
      <c r="B34" s="737" t="s">
        <v>2592</v>
      </c>
      <c r="C34" s="737"/>
      <c r="D34" s="737"/>
      <c r="E34" s="737"/>
      <c r="F34" s="737"/>
      <c r="G34" s="737"/>
      <c r="H34" s="737"/>
      <c r="I34" s="737"/>
      <c r="J34" s="737" t="s">
        <v>2595</v>
      </c>
      <c r="K34" s="739"/>
      <c r="L34" s="736"/>
      <c r="M34" s="736"/>
      <c r="N34" s="736"/>
      <c r="O34" s="723"/>
      <c r="P34" s="723"/>
      <c r="Q34" s="723"/>
      <c r="R34" s="723"/>
      <c r="S34" s="723"/>
      <c r="T34" s="723"/>
      <c r="U34" s="723"/>
      <c r="V34" s="723"/>
      <c r="W34" s="724"/>
    </row>
    <row r="35" spans="1:23" ht="15">
      <c r="A35" s="724"/>
      <c r="B35" s="731"/>
      <c r="C35" s="731"/>
      <c r="D35" s="732"/>
      <c r="E35" s="732"/>
      <c r="F35" s="732"/>
      <c r="G35" s="732"/>
      <c r="H35" s="732"/>
      <c r="I35" s="732"/>
      <c r="J35" s="732"/>
      <c r="K35" s="732"/>
      <c r="L35" s="723"/>
      <c r="M35" s="723"/>
      <c r="N35" s="723"/>
      <c r="O35" s="723"/>
      <c r="P35" s="723"/>
      <c r="Q35" s="723"/>
      <c r="R35" s="723"/>
      <c r="S35" s="723"/>
      <c r="T35" s="723"/>
      <c r="U35" s="723"/>
      <c r="V35" s="724"/>
      <c r="W35" s="724"/>
    </row>
    <row r="36" spans="1:23">
      <c r="A36" s="724"/>
      <c r="B36" s="724"/>
      <c r="C36" s="724"/>
      <c r="D36" s="723"/>
      <c r="E36" s="723"/>
      <c r="F36" s="723"/>
      <c r="G36" s="723"/>
      <c r="H36" s="723"/>
      <c r="I36" s="723"/>
      <c r="J36" s="723"/>
      <c r="K36" s="723"/>
      <c r="L36" s="723"/>
      <c r="M36" s="723"/>
      <c r="N36" s="723"/>
      <c r="O36" s="723"/>
      <c r="P36" s="723"/>
      <c r="Q36" s="723"/>
      <c r="R36" s="723"/>
      <c r="S36" s="723"/>
      <c r="T36" s="723"/>
      <c r="U36" s="723"/>
      <c r="V36" s="724"/>
      <c r="W36" s="724"/>
    </row>
    <row r="37" spans="1:23" ht="17.25">
      <c r="A37" s="724"/>
      <c r="B37" s="724"/>
      <c r="C37" s="728" t="s">
        <v>2629</v>
      </c>
      <c r="D37" s="723"/>
      <c r="E37" s="723"/>
      <c r="F37" s="723"/>
      <c r="G37" s="723"/>
      <c r="H37" s="723"/>
      <c r="I37" s="723"/>
      <c r="J37" s="723"/>
      <c r="K37" s="729" t="s">
        <v>2628</v>
      </c>
      <c r="L37" s="723"/>
      <c r="M37" s="723"/>
      <c r="N37" s="723"/>
      <c r="O37" s="723"/>
      <c r="P37" s="723"/>
      <c r="Q37" s="723"/>
      <c r="R37" s="723"/>
      <c r="S37" s="729" t="s">
        <v>2588</v>
      </c>
      <c r="T37" s="723"/>
      <c r="U37" s="723"/>
      <c r="V37" s="724"/>
      <c r="W37" s="724"/>
    </row>
    <row r="38" spans="1:23" ht="23.25">
      <c r="A38" s="724"/>
      <c r="B38" s="726"/>
      <c r="C38" s="724"/>
      <c r="D38" s="723"/>
      <c r="E38" s="723"/>
      <c r="F38" s="723"/>
      <c r="G38" s="723"/>
      <c r="H38" s="723"/>
      <c r="I38" s="723"/>
      <c r="J38" s="723"/>
      <c r="K38" s="723"/>
      <c r="L38" s="723"/>
      <c r="M38" s="723"/>
      <c r="N38" s="723"/>
      <c r="O38" s="723"/>
      <c r="P38" s="723"/>
      <c r="Q38" s="723"/>
      <c r="R38" s="723"/>
      <c r="S38" s="723"/>
      <c r="T38" s="723"/>
      <c r="U38" s="723"/>
      <c r="V38" s="724"/>
      <c r="W38" s="724"/>
    </row>
    <row r="39" spans="1:23">
      <c r="A39" s="723"/>
      <c r="B39" s="724"/>
      <c r="C39" s="724"/>
      <c r="D39" s="724"/>
      <c r="E39" s="723"/>
      <c r="F39" s="723"/>
      <c r="G39" s="723"/>
      <c r="H39" s="723"/>
      <c r="I39" s="723"/>
      <c r="J39" s="723"/>
      <c r="K39" s="723"/>
      <c r="L39" s="723"/>
      <c r="M39" s="723"/>
      <c r="N39" s="723"/>
      <c r="O39" s="723"/>
      <c r="P39" s="723"/>
      <c r="Q39" s="723"/>
      <c r="R39" s="723"/>
      <c r="S39" s="723"/>
      <c r="T39" s="723"/>
      <c r="U39" s="723"/>
      <c r="V39" s="723"/>
      <c r="W39" s="724"/>
    </row>
    <row r="40" spans="1:23">
      <c r="A40" s="723"/>
      <c r="B40" s="724"/>
      <c r="C40" s="724"/>
      <c r="D40" s="724"/>
      <c r="E40" s="723"/>
      <c r="F40" s="723"/>
      <c r="G40" s="723"/>
      <c r="H40" s="723"/>
      <c r="I40" s="723"/>
      <c r="J40" s="723"/>
      <c r="K40" s="723"/>
      <c r="L40" s="723"/>
      <c r="M40" s="723"/>
      <c r="N40" s="723"/>
      <c r="O40" s="723"/>
      <c r="P40" s="723"/>
      <c r="Q40" s="723"/>
      <c r="R40" s="723"/>
      <c r="S40" s="723"/>
      <c r="T40" s="723"/>
      <c r="U40" s="723"/>
      <c r="V40" s="723"/>
      <c r="W40" s="724"/>
    </row>
    <row r="41" spans="1:23">
      <c r="A41" s="724"/>
      <c r="B41" s="724"/>
      <c r="C41" s="724"/>
      <c r="D41" s="723"/>
      <c r="E41" s="723"/>
      <c r="F41" s="723"/>
      <c r="G41" s="723"/>
      <c r="H41" s="723"/>
      <c r="I41" s="723"/>
      <c r="J41" s="723"/>
      <c r="K41" s="723"/>
      <c r="L41" s="723"/>
      <c r="M41" s="723"/>
      <c r="N41" s="723"/>
      <c r="O41" s="723"/>
      <c r="P41" s="723"/>
      <c r="Q41" s="723"/>
      <c r="R41" s="723"/>
      <c r="S41" s="723"/>
      <c r="T41" s="723"/>
      <c r="U41" s="723"/>
      <c r="V41" s="724"/>
      <c r="W41" s="724"/>
    </row>
    <row r="42" spans="1:23">
      <c r="A42" s="723"/>
      <c r="B42" s="724"/>
      <c r="C42" s="724"/>
      <c r="D42" s="724"/>
      <c r="E42" s="723"/>
      <c r="F42" s="723"/>
      <c r="G42" s="723"/>
      <c r="H42" s="723"/>
      <c r="I42" s="723"/>
      <c r="J42" s="723"/>
      <c r="K42" s="723"/>
      <c r="L42" s="723"/>
      <c r="M42" s="723"/>
      <c r="N42" s="723"/>
      <c r="O42" s="723"/>
      <c r="P42" s="723"/>
      <c r="Q42" s="723"/>
      <c r="R42" s="723"/>
      <c r="S42" s="723"/>
      <c r="T42" s="723"/>
      <c r="U42" s="723"/>
      <c r="V42" s="723"/>
      <c r="W42" s="724"/>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4680A-A76F-49FB-A015-471275267535}">
  <sheetPr codeName="Sheet3"/>
  <dimension ref="B2:B7"/>
  <sheetViews>
    <sheetView showGridLines="0" workbookViewId="0">
      <selection activeCell="R20" sqref="R20"/>
    </sheetView>
  </sheetViews>
  <sheetFormatPr defaultRowHeight="18.75"/>
  <sheetData>
    <row r="2" spans="2:2" ht="34.5" customHeight="1">
      <c r="B2" s="990" t="s">
        <v>2809</v>
      </c>
    </row>
    <row r="3" spans="2:2">
      <c r="B3" t="s">
        <v>2810</v>
      </c>
    </row>
    <row r="4" spans="2:2">
      <c r="B4" s="989" t="s">
        <v>2811</v>
      </c>
    </row>
    <row r="5" spans="2:2">
      <c r="B5" t="s">
        <v>2814</v>
      </c>
    </row>
    <row r="6" spans="2:2">
      <c r="B6" s="88" t="s">
        <v>2813</v>
      </c>
    </row>
    <row r="7" spans="2:2">
      <c r="B7" t="s">
        <v>2812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5D261-586C-4D1F-840D-CA2EE171AED0}">
  <sheetPr codeName="Sheet1"/>
  <dimension ref="A2:K714"/>
  <sheetViews>
    <sheetView topLeftCell="A2" workbookViewId="0">
      <selection activeCell="J22" sqref="J22"/>
    </sheetView>
  </sheetViews>
  <sheetFormatPr defaultRowHeight="18.75"/>
  <sheetData>
    <row r="2" spans="1:11">
      <c r="B2" t="s">
        <v>2581</v>
      </c>
      <c r="C2" t="s">
        <v>2518</v>
      </c>
      <c r="D2" t="s">
        <v>2519</v>
      </c>
      <c r="E2" t="s">
        <v>2520</v>
      </c>
      <c r="F2" t="s">
        <v>2521</v>
      </c>
      <c r="G2" t="s">
        <v>2522</v>
      </c>
      <c r="H2" t="s">
        <v>2523</v>
      </c>
      <c r="I2" t="s">
        <v>64</v>
      </c>
    </row>
    <row r="3" spans="1:11">
      <c r="A3" s="690">
        <v>43832</v>
      </c>
      <c r="B3">
        <v>1.8725238573782498E-4</v>
      </c>
      <c r="C3">
        <v>1.6185376630310146E-4</v>
      </c>
      <c r="D3">
        <v>5.0732736981593527E-4</v>
      </c>
      <c r="E3">
        <v>3.4524615031137893E-3</v>
      </c>
      <c r="F3">
        <v>4.4464765199994129E-3</v>
      </c>
      <c r="G3">
        <v>1.7354918763161101E-2</v>
      </c>
      <c r="H3" s="651">
        <v>0</v>
      </c>
      <c r="I3">
        <v>1.7088558920153041E-4</v>
      </c>
      <c r="K3" s="690"/>
    </row>
    <row r="4" spans="1:11">
      <c r="A4" s="690">
        <v>43833</v>
      </c>
      <c r="B4">
        <v>4.1041478454006963E-4</v>
      </c>
      <c r="C4">
        <v>4.183073207078003E-4</v>
      </c>
      <c r="D4">
        <v>1.0149121206921574E-3</v>
      </c>
      <c r="E4">
        <v>2.0186282367400388E-3</v>
      </c>
      <c r="F4">
        <v>4.014675731553119E-3</v>
      </c>
      <c r="G4">
        <v>1.5094164465504489E-2</v>
      </c>
      <c r="H4" s="651">
        <v>7.1123755334268068E-4</v>
      </c>
      <c r="I4">
        <v>3.4180038028774895E-4</v>
      </c>
    </row>
    <row r="5" spans="1:11">
      <c r="A5" s="690">
        <v>43836</v>
      </c>
      <c r="B5">
        <v>6.3056938403605045E-4</v>
      </c>
      <c r="C5">
        <v>5.2088743369216317E-4</v>
      </c>
      <c r="D5">
        <v>1.5227543832048163E-3</v>
      </c>
      <c r="E5">
        <v>1.0312743620395359E-3</v>
      </c>
      <c r="F5">
        <v>2.457571305348738E-3</v>
      </c>
      <c r="G5">
        <v>9.1665928394397689E-3</v>
      </c>
      <c r="H5" s="860">
        <v>4.2674253200567502E-3</v>
      </c>
      <c r="I5">
        <v>5.1274437824866403E-4</v>
      </c>
    </row>
    <row r="6" spans="1:11">
      <c r="A6" s="690">
        <v>43837</v>
      </c>
      <c r="B6">
        <v>8.5796151385975072E-4</v>
      </c>
      <c r="C6">
        <v>8.9943366491418431E-4</v>
      </c>
      <c r="D6">
        <v>2.030854287996986E-3</v>
      </c>
      <c r="E6">
        <v>1.0923585734732288E-3</v>
      </c>
      <c r="F6">
        <v>3.2622757569691352E-3</v>
      </c>
      <c r="G6">
        <v>1.1072885368810903E-2</v>
      </c>
      <c r="H6">
        <v>4.978662873399875E-3</v>
      </c>
      <c r="I6">
        <v>6.8371758807539429E-4</v>
      </c>
    </row>
    <row r="7" spans="1:11">
      <c r="A7" s="690">
        <v>43838</v>
      </c>
      <c r="B7">
        <v>1.0881225987724452E-3</v>
      </c>
      <c r="C7">
        <v>1.4335845450923479E-3</v>
      </c>
      <c r="D7">
        <v>2.5392119657774437E-3</v>
      </c>
      <c r="E7">
        <v>2.4079273215638075E-4</v>
      </c>
      <c r="F7">
        <v>3.4949010599769625E-3</v>
      </c>
      <c r="G7">
        <v>9.0499847538263456E-3</v>
      </c>
      <c r="H7">
        <v>6.7567567567567988E-3</v>
      </c>
      <c r="I7">
        <v>8.5472001475972448E-4</v>
      </c>
    </row>
    <row r="8" spans="1:11">
      <c r="A8" s="690">
        <v>43839</v>
      </c>
      <c r="B8">
        <v>1.3115228380389254E-3</v>
      </c>
      <c r="C8">
        <v>1.869607090112968E-3</v>
      </c>
      <c r="D8">
        <v>3.0478275473213579E-3</v>
      </c>
      <c r="E8">
        <v>7.2626330411473816E-4</v>
      </c>
      <c r="F8">
        <v>3.9558978803877487E-3</v>
      </c>
      <c r="G8">
        <v>1.1432143913485682E-2</v>
      </c>
      <c r="H8">
        <v>1.9914651493598834E-2</v>
      </c>
      <c r="I8">
        <v>1.0257516632945496E-3</v>
      </c>
    </row>
    <row r="9" spans="1:11">
      <c r="A9" s="690">
        <v>43840</v>
      </c>
      <c r="B9">
        <v>1.5325078559738081E-3</v>
      </c>
      <c r="C9">
        <v>2.3842623365346594E-3</v>
      </c>
      <c r="D9">
        <v>3.5567011634705104E-3</v>
      </c>
      <c r="E9">
        <v>1.1513697874079298E-3</v>
      </c>
      <c r="F9">
        <v>4.1270235149981627E-3</v>
      </c>
      <c r="G9">
        <v>1.5843333268796167E-2</v>
      </c>
      <c r="H9">
        <v>1.9559032716927272E-2</v>
      </c>
      <c r="I9">
        <v>1.1968125386734307E-3</v>
      </c>
    </row>
    <row r="10" spans="1:11">
      <c r="A10" s="690">
        <v>43843</v>
      </c>
      <c r="B10">
        <v>1.7945849368494748E-3</v>
      </c>
      <c r="C10">
        <v>2.3349367606995131E-3</v>
      </c>
      <c r="D10">
        <v>4.0658329451328523E-3</v>
      </c>
      <c r="E10">
        <v>2.6113449461382388E-3</v>
      </c>
      <c r="F10">
        <v>8.2569624390971263E-3</v>
      </c>
      <c r="G10">
        <v>2.7199911370231256E-2</v>
      </c>
      <c r="H10">
        <v>3.8762446657183425E-2</v>
      </c>
      <c r="I10">
        <v>1.3679026458908172E-3</v>
      </c>
    </row>
    <row r="11" spans="1:11">
      <c r="A11" s="690">
        <v>43844</v>
      </c>
      <c r="B11">
        <v>2.0092842654373388E-3</v>
      </c>
      <c r="C11">
        <v>3.2937154112004929E-3</v>
      </c>
      <c r="D11">
        <v>4.5752230232829483E-3</v>
      </c>
      <c r="E11">
        <v>3.1922214902977419E-3</v>
      </c>
      <c r="F11">
        <v>9.9869918360595555E-3</v>
      </c>
      <c r="G11">
        <v>3.620608076974885E-2</v>
      </c>
      <c r="H11">
        <v>3.4423897581792096E-2</v>
      </c>
      <c r="I11">
        <v>1.5390219899420465E-3</v>
      </c>
    </row>
    <row r="12" spans="1:11">
      <c r="A12" s="690">
        <v>43845</v>
      </c>
      <c r="B12">
        <v>2.2525369650501226E-3</v>
      </c>
      <c r="C12">
        <v>4.3721296251062469E-3</v>
      </c>
      <c r="D12">
        <v>5.0848715289615321E-3</v>
      </c>
      <c r="E12">
        <v>1.9802223180942491E-3</v>
      </c>
      <c r="F12">
        <v>1.1589965253702594E-2</v>
      </c>
      <c r="G12">
        <v>2.9108548924634325E-2</v>
      </c>
      <c r="H12">
        <v>4.9075391180654071E-2</v>
      </c>
      <c r="I12">
        <v>1.7101705758231223E-3</v>
      </c>
    </row>
    <row r="13" spans="1:11">
      <c r="A13" s="690">
        <v>43846</v>
      </c>
      <c r="B13">
        <v>2.4682730572815892E-3</v>
      </c>
      <c r="C13">
        <v>4.2274326559050834E-3</v>
      </c>
      <c r="D13">
        <v>5.5947785932761729E-3</v>
      </c>
      <c r="E13">
        <v>1.5813439368419502E-3</v>
      </c>
      <c r="F13">
        <v>1.181005430197879E-2</v>
      </c>
      <c r="G13">
        <v>3.2010120212299986E-2</v>
      </c>
      <c r="H13">
        <v>5.8748221906116393E-2</v>
      </c>
      <c r="I13">
        <v>1.8813484085311583E-3</v>
      </c>
    </row>
    <row r="14" spans="1:11">
      <c r="A14" s="690">
        <v>43847</v>
      </c>
      <c r="B14">
        <v>2.6916118604498607E-3</v>
      </c>
      <c r="C14">
        <v>4.928226331890162E-3</v>
      </c>
      <c r="D14">
        <v>6.1049443474006093E-3</v>
      </c>
      <c r="E14">
        <v>3.4822555476281547E-3</v>
      </c>
      <c r="F14">
        <v>1.4842334196834672E-2</v>
      </c>
      <c r="G14">
        <v>4.1691014209868538E-2</v>
      </c>
      <c r="H14">
        <v>5.6543385490753773E-2</v>
      </c>
      <c r="I14">
        <v>2.0525554930639345E-3</v>
      </c>
    </row>
    <row r="15" spans="1:11">
      <c r="A15" s="690">
        <v>43850</v>
      </c>
      <c r="B15">
        <v>2.9145648598256635E-3</v>
      </c>
      <c r="C15">
        <v>4.9212666084630374E-3</v>
      </c>
      <c r="D15">
        <v>6.6153689225751933E-3</v>
      </c>
      <c r="E15">
        <v>3.574840358223641E-3</v>
      </c>
      <c r="F15">
        <v>1.6853381746850804E-2</v>
      </c>
      <c r="G15">
        <v>4.5164355081851681E-2</v>
      </c>
      <c r="H15">
        <v>7.1834992887624072E-2</v>
      </c>
      <c r="I15">
        <v>2.2237918344203411E-3</v>
      </c>
    </row>
    <row r="16" spans="1:11">
      <c r="A16" s="690">
        <v>43851</v>
      </c>
      <c r="B16">
        <v>3.1645616020481437E-3</v>
      </c>
      <c r="C16">
        <v>5.0111502891201365E-3</v>
      </c>
      <c r="D16">
        <v>7.1260524501071121E-3</v>
      </c>
      <c r="E16">
        <v>9.4029232803771734E-5</v>
      </c>
      <c r="F16">
        <v>1.5907259120587325E-2</v>
      </c>
      <c r="G16">
        <v>3.514118174094949E-2</v>
      </c>
      <c r="H16">
        <v>6.7069701280227267E-2</v>
      </c>
      <c r="I16">
        <v>2.3950574375997125E-3</v>
      </c>
    </row>
    <row r="17" spans="1:9">
      <c r="A17" s="690">
        <v>43852</v>
      </c>
      <c r="B17">
        <v>3.3980590013478196E-3</v>
      </c>
      <c r="C17">
        <v>6.0322415288240894E-3</v>
      </c>
      <c r="D17">
        <v>7.6369950613697224E-3</v>
      </c>
      <c r="E17">
        <v>2.0766100042117763E-3</v>
      </c>
      <c r="F17">
        <v>1.8937762654589685E-2</v>
      </c>
      <c r="G17">
        <v>4.3737710772259408E-2</v>
      </c>
      <c r="H17">
        <v>5.9672830725461923E-2</v>
      </c>
      <c r="I17">
        <v>2.566352307602715E-3</v>
      </c>
    </row>
    <row r="18" spans="1:9">
      <c r="A18" s="690">
        <v>43853</v>
      </c>
      <c r="B18">
        <v>3.6203926356799254E-3</v>
      </c>
      <c r="C18">
        <v>6.421353281549802E-3</v>
      </c>
      <c r="D18">
        <v>8.1481968878034383E-3</v>
      </c>
      <c r="E18">
        <v>3.2747951497456018E-3</v>
      </c>
      <c r="F18">
        <v>1.9705633258344735E-2</v>
      </c>
      <c r="G18">
        <v>5.2233443839809546E-2</v>
      </c>
      <c r="H18">
        <v>5.7965860597439134E-2</v>
      </c>
      <c r="I18">
        <v>2.7376764494304595E-3</v>
      </c>
    </row>
    <row r="19" spans="1:9">
      <c r="A19" s="690">
        <v>43854</v>
      </c>
      <c r="B19">
        <v>3.8473992814009872E-3</v>
      </c>
      <c r="C19">
        <v>6.7167202704820905E-3</v>
      </c>
      <c r="D19">
        <v>8.6596580609152873E-3</v>
      </c>
      <c r="E19">
        <v>1.2330480095463781E-3</v>
      </c>
      <c r="F19">
        <v>1.8646949358461118E-2</v>
      </c>
      <c r="G19">
        <v>4.4895723102228002E-2</v>
      </c>
      <c r="H19">
        <v>5.1351351351350827E-2</v>
      </c>
      <c r="I19">
        <v>2.9090298680851667E-3</v>
      </c>
    </row>
    <row r="20" spans="1:9">
      <c r="A20" s="690">
        <v>43857</v>
      </c>
      <c r="B20">
        <v>4.1241077562241824E-3</v>
      </c>
      <c r="C20">
        <v>7.0319304320576315E-3</v>
      </c>
      <c r="D20">
        <v>9.1713787122786883E-3</v>
      </c>
      <c r="E20">
        <v>-3.7779544635659912E-3</v>
      </c>
      <c r="F20">
        <v>1.3941940164873268E-2</v>
      </c>
      <c r="G20">
        <v>1.77381266797072E-2</v>
      </c>
      <c r="H20">
        <v>3.8833570412517338E-2</v>
      </c>
      <c r="I20">
        <v>3.0804125685697237E-3</v>
      </c>
    </row>
    <row r="21" spans="1:9">
      <c r="A21" s="690">
        <v>43858</v>
      </c>
      <c r="B21">
        <v>4.3413070328215397E-3</v>
      </c>
      <c r="C21">
        <v>7.2064489807810439E-3</v>
      </c>
      <c r="D21">
        <v>9.6833589735343395E-3</v>
      </c>
      <c r="E21">
        <v>-5.0549867247950964E-4</v>
      </c>
      <c r="F21">
        <v>1.7921093077424732E-2</v>
      </c>
      <c r="G21">
        <v>3.3077989268047059E-2</v>
      </c>
      <c r="H21">
        <v>4.5519203413939779E-2</v>
      </c>
      <c r="I21">
        <v>3.2518245558881276E-3</v>
      </c>
    </row>
    <row r="22" spans="1:9">
      <c r="A22" s="690">
        <v>43859</v>
      </c>
      <c r="B22">
        <v>4.5698845310402358E-3</v>
      </c>
      <c r="C22">
        <v>7.6634395073993389E-3</v>
      </c>
      <c r="D22">
        <v>1.0195598976389331E-2</v>
      </c>
      <c r="E22">
        <v>-1.2269829973829971E-3</v>
      </c>
      <c r="F22">
        <v>1.703984727509078E-2</v>
      </c>
      <c r="G22">
        <v>2.7491322119232109E-2</v>
      </c>
      <c r="H22">
        <v>5.9743954480796058E-2</v>
      </c>
      <c r="I22">
        <v>3.4232658350448197E-3</v>
      </c>
    </row>
    <row r="23" spans="1:9">
      <c r="A23" s="690">
        <v>43860</v>
      </c>
      <c r="B23">
        <v>4.7985892649617945E-3</v>
      </c>
      <c r="C23">
        <v>7.7586759271133232E-3</v>
      </c>
      <c r="D23">
        <v>1.0708098852617587E-2</v>
      </c>
      <c r="E23">
        <v>-2.3983601307632219E-3</v>
      </c>
      <c r="F23">
        <v>1.7060965324729782E-2</v>
      </c>
      <c r="G23">
        <v>2.4310450081730606E-2</v>
      </c>
      <c r="H23">
        <v>6.6073968705546937E-2</v>
      </c>
      <c r="I23">
        <v>3.5947364110455737E-3</v>
      </c>
    </row>
    <row r="24" spans="1:9">
      <c r="A24" s="690">
        <v>43861</v>
      </c>
      <c r="B24">
        <v>5.0182100256650486E-3</v>
      </c>
      <c r="C24">
        <v>7.9762993269201221E-3</v>
      </c>
      <c r="D24">
        <v>1.1220858734060091E-2</v>
      </c>
      <c r="E24">
        <v>-3.4590953007301861E-3</v>
      </c>
      <c r="F24">
        <v>1.5896665924447051E-2</v>
      </c>
      <c r="G24">
        <v>1.290433183627071E-2</v>
      </c>
      <c r="H24">
        <v>5.3342816500710599E-2</v>
      </c>
      <c r="I24">
        <v>3.7662362888968293E-3</v>
      </c>
    </row>
    <row r="25" spans="1:9">
      <c r="A25" s="690">
        <v>43864</v>
      </c>
      <c r="B25">
        <v>5.2589083846850126E-3</v>
      </c>
      <c r="C25">
        <v>8.6306077511768553E-3</v>
      </c>
      <c r="D25">
        <v>1.173387875262466E-2</v>
      </c>
      <c r="E25">
        <v>-2.9005425478991764E-3</v>
      </c>
      <c r="F25">
        <v>1.7727586386373284E-2</v>
      </c>
      <c r="G25">
        <v>2.0937127220434615E-2</v>
      </c>
      <c r="H25">
        <v>5.2418207681364848E-2</v>
      </c>
      <c r="I25">
        <v>3.9377654736056922E-3</v>
      </c>
    </row>
    <row r="26" spans="1:9">
      <c r="A26" s="690">
        <v>43865</v>
      </c>
      <c r="B26">
        <v>5.4790678564771156E-3</v>
      </c>
      <c r="C26">
        <v>9.0547329813484012E-3</v>
      </c>
      <c r="D26">
        <v>1.2247159040285949E-2</v>
      </c>
      <c r="E26">
        <v>-9.5793957864764856E-4</v>
      </c>
      <c r="F26">
        <v>1.9219446859842115E-2</v>
      </c>
      <c r="G26">
        <v>2.805172929255817E-2</v>
      </c>
      <c r="H26">
        <v>7.1123755334280947E-2</v>
      </c>
      <c r="I26">
        <v>4.1093239701803785E-3</v>
      </c>
    </row>
    <row r="27" spans="1:9">
      <c r="A27" s="690">
        <v>43866</v>
      </c>
      <c r="B27">
        <v>5.7061407738479009E-3</v>
      </c>
      <c r="C27">
        <v>9.5468464027490541E-3</v>
      </c>
      <c r="D27">
        <v>1.2760699729085445E-2</v>
      </c>
      <c r="E27">
        <v>3.0078852292643177E-3</v>
      </c>
      <c r="F27">
        <v>2.1237857092349266E-2</v>
      </c>
      <c r="G27">
        <v>3.4357415973421235E-2</v>
      </c>
      <c r="H27">
        <v>7.7524893314366183E-2</v>
      </c>
      <c r="I27">
        <v>4.2809117836297705E-3</v>
      </c>
    </row>
    <row r="28" spans="1:9">
      <c r="A28" s="690">
        <v>43867</v>
      </c>
      <c r="B28">
        <v>5.9065758647764977E-3</v>
      </c>
      <c r="C28">
        <v>9.0632210203767105E-3</v>
      </c>
      <c r="D28">
        <v>1.3274500951131918E-2</v>
      </c>
      <c r="E28">
        <v>3.6943703214147305E-3</v>
      </c>
      <c r="F28">
        <v>2.010233945879758E-2</v>
      </c>
      <c r="G28">
        <v>2.7269932259482932E-2</v>
      </c>
      <c r="H28">
        <v>9.1749644381222462E-2</v>
      </c>
      <c r="I28">
        <v>4.4429726838108863E-3</v>
      </c>
    </row>
    <row r="29" spans="1:9">
      <c r="A29" s="690">
        <v>43868</v>
      </c>
      <c r="B29">
        <v>6.1233704397218869E-3</v>
      </c>
      <c r="C29">
        <v>8.9530228652665578E-3</v>
      </c>
      <c r="D29">
        <v>1.3788562838600971E-2</v>
      </c>
      <c r="E29">
        <v>1.9697102452176374E-3</v>
      </c>
      <c r="F29">
        <v>1.8055500182823536E-2</v>
      </c>
      <c r="G29">
        <v>1.4688351935111088E-2</v>
      </c>
      <c r="H29">
        <v>9.4594594594593628E-2</v>
      </c>
      <c r="I29">
        <v>4.6050597357738532E-3</v>
      </c>
    </row>
    <row r="30" spans="1:9">
      <c r="A30" s="690">
        <v>43871</v>
      </c>
      <c r="B30">
        <v>6.3747408877163902E-3</v>
      </c>
      <c r="C30">
        <v>9.3443299552076198E-3</v>
      </c>
      <c r="D30">
        <v>1.4302885523735487E-2</v>
      </c>
      <c r="E30">
        <v>4.0634408269668576E-4</v>
      </c>
      <c r="F30">
        <v>1.5375816788622876E-2</v>
      </c>
      <c r="G30">
        <v>1.9617707996300027E-4</v>
      </c>
      <c r="H30">
        <v>0.10668563300142142</v>
      </c>
      <c r="I30">
        <v>4.767172943738851E-3</v>
      </c>
    </row>
    <row r="31" spans="1:9">
      <c r="A31" s="690">
        <v>43872</v>
      </c>
      <c r="B31">
        <v>6.6056593446062184E-3</v>
      </c>
      <c r="C31">
        <v>1.0100738329475334E-2</v>
      </c>
      <c r="D31">
        <v>1.4817469138844963E-2</v>
      </c>
      <c r="E31">
        <v>4.0858125076173035E-3</v>
      </c>
      <c r="F31">
        <v>2.1075089572818895E-2</v>
      </c>
      <c r="G31">
        <v>2.2009763152707418E-2</v>
      </c>
      <c r="H31">
        <v>0.11059743954480705</v>
      </c>
      <c r="I31">
        <v>4.9293123119267257E-3</v>
      </c>
    </row>
    <row r="32" spans="1:9">
      <c r="A32" s="690">
        <v>43873</v>
      </c>
      <c r="B32">
        <v>6.7865088084135827E-3</v>
      </c>
      <c r="C32">
        <v>1.1063004066140358E-2</v>
      </c>
      <c r="D32">
        <v>1.5332313816306398E-2</v>
      </c>
      <c r="E32">
        <v>6.9771186162490562E-3</v>
      </c>
      <c r="F32">
        <v>2.3750452255457466E-2</v>
      </c>
      <c r="G32">
        <v>3.1751854960253123E-2</v>
      </c>
      <c r="H32">
        <v>0.12019914651493502</v>
      </c>
      <c r="I32">
        <v>5.0914778445587672E-3</v>
      </c>
    </row>
    <row r="33" spans="1:9">
      <c r="A33" s="690">
        <v>43874</v>
      </c>
      <c r="B33">
        <v>6.9983617905324813E-3</v>
      </c>
      <c r="C33">
        <v>1.1350477103809098E-2</v>
      </c>
      <c r="D33">
        <v>1.5847419688564068E-2</v>
      </c>
      <c r="E33">
        <v>7.3101591700981405E-3</v>
      </c>
      <c r="F33">
        <v>2.3154379908624678E-2</v>
      </c>
      <c r="G33">
        <v>2.697555754286407E-2</v>
      </c>
      <c r="H33">
        <v>0.12162162162162038</v>
      </c>
      <c r="I33">
        <v>5.2536695458573757E-3</v>
      </c>
    </row>
    <row r="34" spans="1:9">
      <c r="A34" s="690">
        <v>43875</v>
      </c>
      <c r="B34">
        <v>7.2440787639975746E-3</v>
      </c>
      <c r="C34">
        <v>1.2646009757893539E-2</v>
      </c>
      <c r="D34">
        <v>1.6362786888129088E-2</v>
      </c>
      <c r="E34">
        <v>6.8138593771007727E-3</v>
      </c>
      <c r="F34">
        <v>2.3348492669754251E-2</v>
      </c>
      <c r="G34">
        <v>2.064316144920153E-2</v>
      </c>
      <c r="H34">
        <v>0.10718349928876125</v>
      </c>
      <c r="I34">
        <v>5.4158874200451734E-3</v>
      </c>
    </row>
    <row r="35" spans="1:9">
      <c r="A35" s="690">
        <v>43878</v>
      </c>
      <c r="B35">
        <v>7.4575232844253936E-3</v>
      </c>
      <c r="C35">
        <v>1.2781935057871951E-2</v>
      </c>
      <c r="D35">
        <v>1.687841554757985E-2</v>
      </c>
      <c r="E35">
        <v>7.2030813174346342E-3</v>
      </c>
      <c r="F35">
        <v>2.5540627590279863E-2</v>
      </c>
      <c r="G35">
        <v>2.7724897377925384E-2</v>
      </c>
      <c r="H35">
        <v>0.13072546230440851</v>
      </c>
      <c r="I35">
        <v>5.5781314713456709E-3</v>
      </c>
    </row>
    <row r="36" spans="1:9">
      <c r="A36" s="690">
        <v>43879</v>
      </c>
      <c r="B36">
        <v>7.6890422659721125E-3</v>
      </c>
      <c r="C36">
        <v>1.2849578847586862E-2</v>
      </c>
      <c r="D36">
        <v>1.7394305799562249E-2</v>
      </c>
      <c r="E36">
        <v>7.0981304445554283E-3</v>
      </c>
      <c r="F36">
        <v>2.542591503257241E-2</v>
      </c>
      <c r="G36">
        <v>2.5711954849724217E-2</v>
      </c>
      <c r="H36">
        <v>0.12204836415362608</v>
      </c>
      <c r="I36">
        <v>5.7404017039832667E-3</v>
      </c>
    </row>
    <row r="37" spans="1:9">
      <c r="A37" s="690">
        <v>43880</v>
      </c>
      <c r="B37">
        <v>7.9061326367766416E-3</v>
      </c>
      <c r="C37">
        <v>1.3867854720067685E-2</v>
      </c>
      <c r="D37">
        <v>1.7910457776789235E-2</v>
      </c>
      <c r="E37">
        <v>9.3797163454840682E-3</v>
      </c>
      <c r="F37">
        <v>2.869368610940759E-2</v>
      </c>
      <c r="G37">
        <v>3.5890251235398019E-2</v>
      </c>
      <c r="H37">
        <v>0.12837837837837718</v>
      </c>
      <c r="I37">
        <v>5.9026981221828034E-3</v>
      </c>
    </row>
    <row r="38" spans="1:9">
      <c r="A38" s="690">
        <v>43881</v>
      </c>
      <c r="B38">
        <v>8.1088456729028202E-3</v>
      </c>
      <c r="C38">
        <v>1.4153929115560127E-2</v>
      </c>
      <c r="D38">
        <v>1.8426871612041262E-2</v>
      </c>
      <c r="E38">
        <v>6.950656338836847E-3</v>
      </c>
      <c r="F38">
        <v>2.6292847080181314E-2</v>
      </c>
      <c r="G38">
        <v>2.5089984097395934E-2</v>
      </c>
      <c r="H38">
        <v>0.13015647226173432</v>
      </c>
      <c r="I38">
        <v>6.06502073016979E-3</v>
      </c>
    </row>
    <row r="39" spans="1:9">
      <c r="A39" s="690">
        <v>43882</v>
      </c>
      <c r="B39">
        <v>8.3162015339284245E-3</v>
      </c>
      <c r="C39">
        <v>1.4136121489549014E-2</v>
      </c>
      <c r="D39">
        <v>1.8943547438166064E-2</v>
      </c>
      <c r="E39">
        <v>5.2674684625579893E-3</v>
      </c>
      <c r="F39">
        <v>2.5197398184709341E-2</v>
      </c>
      <c r="G39">
        <v>1.9935866213270037E-2</v>
      </c>
      <c r="H39">
        <v>0.11842105263157787</v>
      </c>
      <c r="I39">
        <v>6.2273695321704015E-3</v>
      </c>
    </row>
    <row r="40" spans="1:9">
      <c r="A40" s="690">
        <v>43887</v>
      </c>
      <c r="B40">
        <v>8.5732759275565229E-3</v>
      </c>
      <c r="C40">
        <v>1.3639229208931125E-2</v>
      </c>
      <c r="D40">
        <v>1.9460485388078874E-2</v>
      </c>
      <c r="E40">
        <v>-3.3276571589777593E-3</v>
      </c>
      <c r="F40">
        <v>1.2167260535637325E-2</v>
      </c>
      <c r="G40">
        <v>-3.7200205696816813E-2</v>
      </c>
      <c r="H40">
        <v>5.2773826458035966E-2</v>
      </c>
      <c r="I40">
        <v>6.3897445324117008E-3</v>
      </c>
    </row>
    <row r="41" spans="1:9">
      <c r="A41" s="690">
        <v>43888</v>
      </c>
      <c r="B41">
        <v>8.7779872039532858E-3</v>
      </c>
      <c r="C41">
        <v>1.4310147954870178E-2</v>
      </c>
      <c r="D41">
        <v>1.9977685594762207E-2</v>
      </c>
      <c r="E41">
        <v>-6.7574444915982079E-3</v>
      </c>
      <c r="F41">
        <v>9.0438061703692618E-3</v>
      </c>
      <c r="G41">
        <v>-5.6659456681452003E-2</v>
      </c>
      <c r="H41">
        <v>2.240398293029755E-2</v>
      </c>
      <c r="I41">
        <v>6.5521457351211954E-3</v>
      </c>
    </row>
    <row r="42" spans="1:9">
      <c r="A42" s="690">
        <v>43889</v>
      </c>
      <c r="B42">
        <v>8.9868059122057975E-3</v>
      </c>
      <c r="C42">
        <v>1.4763854996466375E-2</v>
      </c>
      <c r="D42">
        <v>2.0495148191265855E-2</v>
      </c>
      <c r="E42">
        <v>-4.4193083867251071E-3</v>
      </c>
      <c r="F42">
        <v>1.032536739600376E-2</v>
      </c>
      <c r="G42">
        <v>-5.2246495803951909E-2</v>
      </c>
      <c r="H42">
        <v>6.8278805120900454E-3</v>
      </c>
      <c r="I42">
        <v>6.7145731445272805E-3</v>
      </c>
    </row>
    <row r="43" spans="1:9">
      <c r="A43" s="690">
        <v>43892</v>
      </c>
      <c r="B43">
        <v>9.2359242750792436E-3</v>
      </c>
      <c r="C43">
        <v>1.6715905828727839E-2</v>
      </c>
      <c r="D43">
        <v>2.101287331070778E-2</v>
      </c>
      <c r="E43">
        <v>2.731108276922356E-3</v>
      </c>
      <c r="F43">
        <v>1.5662794513300993E-2</v>
      </c>
      <c r="G43">
        <v>-3.2884573061458644E-2</v>
      </c>
      <c r="H43">
        <v>5.7112375533427073E-2</v>
      </c>
      <c r="I43">
        <v>6.8770267648587957E-3</v>
      </c>
    </row>
    <row r="44" spans="1:9">
      <c r="A44" s="690">
        <v>43893</v>
      </c>
      <c r="B44">
        <v>9.4396864572376948E-3</v>
      </c>
      <c r="C44">
        <v>1.7767789750300134E-2</v>
      </c>
      <c r="D44">
        <v>2.1530861086272779E-2</v>
      </c>
      <c r="E44">
        <v>5.990061817298109E-3</v>
      </c>
      <c r="F44">
        <v>1.7133117657512686E-2</v>
      </c>
      <c r="G44">
        <v>-4.1989521970482002E-2</v>
      </c>
      <c r="H44">
        <v>3.4139402560454224E-2</v>
      </c>
      <c r="I44">
        <v>7.0395066003456908E-3</v>
      </c>
    </row>
    <row r="45" spans="1:9">
      <c r="A45" s="690">
        <v>43894</v>
      </c>
      <c r="B45">
        <v>9.6430678175900564E-3</v>
      </c>
      <c r="C45">
        <v>1.8383575697749732E-2</v>
      </c>
      <c r="D45">
        <v>2.2049111651213593E-2</v>
      </c>
      <c r="E45">
        <v>9.7270177977359928E-3</v>
      </c>
      <c r="F45">
        <v>2.1575735119034434E-2</v>
      </c>
      <c r="G45">
        <v>-2.6048064897501777E-2</v>
      </c>
      <c r="H45">
        <v>9.5305832147936531E-2</v>
      </c>
      <c r="I45">
        <v>7.2020126552179153E-3</v>
      </c>
    </row>
    <row r="46" spans="1:9">
      <c r="A46" s="690">
        <v>43895</v>
      </c>
      <c r="B46">
        <v>9.8600581567342971E-3</v>
      </c>
      <c r="C46">
        <v>1.7677317184816577E-2</v>
      </c>
      <c r="D46">
        <v>2.2567625138850245E-2</v>
      </c>
      <c r="E46">
        <v>2.3964139125560724E-3</v>
      </c>
      <c r="F46">
        <v>1.1229754242876755E-2</v>
      </c>
      <c r="G46">
        <v>-6.3693103982472632E-2</v>
      </c>
      <c r="H46">
        <v>6.7211948790895315E-2</v>
      </c>
      <c r="I46">
        <v>7.3645449337067515E-3</v>
      </c>
    </row>
    <row r="47" spans="1:9">
      <c r="A47" s="690">
        <v>43896</v>
      </c>
      <c r="B47">
        <v>1.0069922156095146E-2</v>
      </c>
      <c r="C47">
        <v>1.7653507505522859E-2</v>
      </c>
      <c r="D47">
        <v>2.3086401682570923E-2</v>
      </c>
      <c r="E47">
        <v>-2.4876519752027315E-3</v>
      </c>
      <c r="F47">
        <v>2.8584896556644868E-3</v>
      </c>
      <c r="G47">
        <v>-9.617824053958024E-2</v>
      </c>
      <c r="H47">
        <v>5.0640113798007702E-2</v>
      </c>
      <c r="I47">
        <v>7.5271034400439252E-3</v>
      </c>
    </row>
    <row r="48" spans="1:9">
      <c r="A48" s="690">
        <v>43899</v>
      </c>
      <c r="B48">
        <v>1.0302292092150278E-2</v>
      </c>
      <c r="C48">
        <v>1.5048300068186471E-2</v>
      </c>
      <c r="D48">
        <v>2.3605441415831097E-2</v>
      </c>
      <c r="E48">
        <v>-1.5864621817672564E-2</v>
      </c>
      <c r="F48">
        <v>-1.5983796371745185E-2</v>
      </c>
      <c r="G48">
        <v>-0.1840867089396242</v>
      </c>
      <c r="H48">
        <v>-1.2802275960171361E-2</v>
      </c>
      <c r="I48">
        <v>7.6896881784616067E-3</v>
      </c>
    </row>
    <row r="49" spans="1:9">
      <c r="A49" s="690">
        <v>43900</v>
      </c>
      <c r="B49">
        <v>1.0480674625409359E-2</v>
      </c>
      <c r="C49">
        <v>1.5990874143766654E-2</v>
      </c>
      <c r="D49">
        <v>2.4124744472153958E-2</v>
      </c>
      <c r="E49">
        <v>-1.0986489711385938E-2</v>
      </c>
      <c r="F49">
        <v>-6.9023711693126932E-3</v>
      </c>
      <c r="G49">
        <v>-0.13823061107818113</v>
      </c>
      <c r="H49">
        <v>2.418207681365514E-2</v>
      </c>
      <c r="I49">
        <v>7.8522991531930764E-3</v>
      </c>
    </row>
    <row r="50" spans="1:9">
      <c r="A50" s="690">
        <v>43901</v>
      </c>
      <c r="B50">
        <v>1.0670589965470878E-2</v>
      </c>
      <c r="C50">
        <v>1.280640640862285E-2</v>
      </c>
      <c r="D50">
        <v>2.4644310985130424E-2</v>
      </c>
      <c r="E50">
        <v>-2.652993629542566E-2</v>
      </c>
      <c r="F50">
        <v>-1.9850641023352322E-2</v>
      </c>
      <c r="G50">
        <v>-0.19009414281026038</v>
      </c>
      <c r="H50">
        <v>-1.0312944523471423E-2</v>
      </c>
      <c r="I50">
        <v>8.0149363684720587E-3</v>
      </c>
    </row>
    <row r="51" spans="1:9">
      <c r="A51" s="690">
        <v>43902</v>
      </c>
      <c r="B51">
        <v>1.0809879892841545E-2</v>
      </c>
      <c r="C51">
        <v>2.6330804420915399E-3</v>
      </c>
      <c r="D51">
        <v>2.5164141088419356E-2</v>
      </c>
      <c r="E51">
        <v>-4.2955541121834084E-2</v>
      </c>
      <c r="F51">
        <v>-4.4595792186492011E-2</v>
      </c>
      <c r="G51">
        <v>-0.28010020269917479</v>
      </c>
      <c r="H51">
        <v>-9.6728307254623669E-2</v>
      </c>
      <c r="I51">
        <v>8.1775998285329443E-3</v>
      </c>
    </row>
    <row r="52" spans="1:9">
      <c r="A52" s="690">
        <v>43903</v>
      </c>
      <c r="B52">
        <v>1.101404581759291E-2</v>
      </c>
      <c r="C52">
        <v>9.7335171169343759E-3</v>
      </c>
      <c r="D52">
        <v>2.5684234915747339E-2</v>
      </c>
      <c r="E52">
        <v>-2.8942353769231599E-2</v>
      </c>
      <c r="F52">
        <v>-2.6285139669937507E-2</v>
      </c>
      <c r="G52">
        <v>-0.20978164424294288</v>
      </c>
      <c r="H52">
        <v>-3.9118065433861871E-3</v>
      </c>
      <c r="I52">
        <v>8.3402895376107899E-3</v>
      </c>
    </row>
    <row r="53" spans="1:9">
      <c r="A53" s="690">
        <v>43906</v>
      </c>
      <c r="B53">
        <v>1.133786208399723E-2</v>
      </c>
      <c r="C53">
        <v>1.1192339725118572E-2</v>
      </c>
      <c r="D53">
        <v>2.6204592600908905E-2</v>
      </c>
      <c r="E53">
        <v>-3.1938083939749951E-2</v>
      </c>
      <c r="F53">
        <v>-3.5711576947372814E-2</v>
      </c>
      <c r="G53">
        <v>-0.29440960206518141</v>
      </c>
      <c r="H53">
        <v>-8.0938833570413204E-2</v>
      </c>
      <c r="I53">
        <v>8.5030054999415405E-3</v>
      </c>
    </row>
    <row r="54" spans="1:9">
      <c r="A54" s="690">
        <v>43907</v>
      </c>
      <c r="B54">
        <v>1.1568934724790259E-2</v>
      </c>
      <c r="C54">
        <v>1.3011719867168869E-2</v>
      </c>
      <c r="D54">
        <v>2.6725214277766085E-2</v>
      </c>
      <c r="E54">
        <v>-2.7719134288968772E-2</v>
      </c>
      <c r="F54">
        <v>-3.3647217723373313E-2</v>
      </c>
      <c r="G54">
        <v>-0.27740636626849813</v>
      </c>
      <c r="H54">
        <v>-2.9160739687056236E-2</v>
      </c>
      <c r="I54">
        <v>8.6657477197615851E-3</v>
      </c>
    </row>
    <row r="55" spans="1:9">
      <c r="A55" s="690">
        <v>43908</v>
      </c>
      <c r="B55">
        <v>1.1507382888143347E-2</v>
      </c>
      <c r="C55">
        <v>2.6570584645320139E-3</v>
      </c>
      <c r="D55">
        <v>2.7246100080249303E-2</v>
      </c>
      <c r="E55">
        <v>-3.6907391958005187E-2</v>
      </c>
      <c r="F55">
        <v>-5.0654137970281843E-2</v>
      </c>
      <c r="G55">
        <v>-0.34656812631507028</v>
      </c>
      <c r="H55">
        <v>-5.0497866287340765E-2</v>
      </c>
      <c r="I55">
        <v>8.8285162013082008E-3</v>
      </c>
    </row>
    <row r="56" spans="1:9">
      <c r="A56" s="690">
        <v>43909</v>
      </c>
      <c r="B56">
        <v>1.1575023222611724E-2</v>
      </c>
      <c r="C56">
        <v>1.4091483599711907E-3</v>
      </c>
      <c r="D56">
        <v>2.7767250142356703E-2</v>
      </c>
      <c r="E56">
        <v>-3.5422849296864456E-2</v>
      </c>
      <c r="F56">
        <v>-5.1188834283703466E-2</v>
      </c>
      <c r="G56">
        <v>-0.33893169841432069</v>
      </c>
      <c r="H56">
        <v>-6.6500711237554189E-2</v>
      </c>
      <c r="I56">
        <v>8.97204288688358E-3</v>
      </c>
    </row>
    <row r="57" spans="1:9">
      <c r="A57" s="690">
        <v>43910</v>
      </c>
      <c r="B57">
        <v>1.1541836154425056E-2</v>
      </c>
      <c r="C57">
        <v>-3.8485620126105236E-4</v>
      </c>
      <c r="D57">
        <v>2.8288664598154378E-2</v>
      </c>
      <c r="E57">
        <v>-3.1929908602099322E-2</v>
      </c>
      <c r="F57">
        <v>-5.1634078295855868E-2</v>
      </c>
      <c r="G57">
        <v>-0.34732610311977785</v>
      </c>
      <c r="H57">
        <v>-0.11095305832148028</v>
      </c>
      <c r="I57">
        <v>9.1155899920933869E-3</v>
      </c>
    </row>
    <row r="58" spans="1:9">
      <c r="A58" s="690">
        <v>43913</v>
      </c>
      <c r="B58">
        <v>1.1448105391357988E-2</v>
      </c>
      <c r="C58">
        <v>-5.0764760878366788E-3</v>
      </c>
      <c r="D58">
        <v>2.8810343581776587E-2</v>
      </c>
      <c r="E58">
        <v>-2.8615923870912385E-2</v>
      </c>
      <c r="F58">
        <v>-5.3619642968231629E-2</v>
      </c>
      <c r="G58">
        <v>-0.37562991320395589</v>
      </c>
      <c r="H58">
        <v>-0.11806543385490842</v>
      </c>
      <c r="I58">
        <v>9.2591575198426312E-3</v>
      </c>
    </row>
    <row r="59" spans="1:9">
      <c r="A59" s="690">
        <v>43914</v>
      </c>
      <c r="B59">
        <v>1.0950833419581807E-2</v>
      </c>
      <c r="C59">
        <v>-2.7310459044097568E-3</v>
      </c>
      <c r="D59">
        <v>2.9332287227425313E-2</v>
      </c>
      <c r="E59">
        <v>-2.1737589432235804E-2</v>
      </c>
      <c r="F59">
        <v>-4.6187000391862076E-2</v>
      </c>
      <c r="G59">
        <v>-0.33271732645197505</v>
      </c>
      <c r="H59">
        <v>-3.9829302987198778E-2</v>
      </c>
      <c r="I59">
        <v>9.4027454730369886E-3</v>
      </c>
    </row>
    <row r="60" spans="1:9">
      <c r="A60" s="690">
        <v>43915</v>
      </c>
      <c r="B60">
        <v>1.0437095931649099E-2</v>
      </c>
      <c r="C60">
        <v>-1.8312567486911124E-4</v>
      </c>
      <c r="D60">
        <v>2.9854495669371151E-2</v>
      </c>
      <c r="E60">
        <v>-1.8866444052273112E-2</v>
      </c>
      <c r="F60">
        <v>-4.0613765339892138E-2</v>
      </c>
      <c r="G60">
        <v>-0.29219363321632708</v>
      </c>
      <c r="H60">
        <v>-4.5874822190612674E-2</v>
      </c>
      <c r="I60">
        <v>9.5463538545823567E-3</v>
      </c>
    </row>
    <row r="61" spans="1:9">
      <c r="A61" s="690">
        <v>43916</v>
      </c>
      <c r="B61">
        <v>9.9902847549091511E-3</v>
      </c>
      <c r="C61">
        <v>7.7005660516027419E-4</v>
      </c>
      <c r="D61">
        <v>3.0376969041952195E-2</v>
      </c>
      <c r="E61">
        <v>-1.2132338796269515E-2</v>
      </c>
      <c r="F61">
        <v>-3.3916415228614993E-2</v>
      </c>
      <c r="G61">
        <v>-0.26611388960342486</v>
      </c>
      <c r="H61">
        <v>3.9118065433845217E-3</v>
      </c>
      <c r="I61">
        <v>9.6899826673850775E-3</v>
      </c>
    </row>
    <row r="62" spans="1:9">
      <c r="A62" s="690">
        <v>43917</v>
      </c>
      <c r="B62">
        <v>9.6227625203646472E-3</v>
      </c>
      <c r="C62">
        <v>9.1445123554123597E-4</v>
      </c>
      <c r="D62">
        <v>3.0899707479575156E-2</v>
      </c>
      <c r="E62">
        <v>-9.2678499934331082E-3</v>
      </c>
      <c r="F62">
        <v>-3.5529523233335691E-2</v>
      </c>
      <c r="G62">
        <v>-0.29166362177838656</v>
      </c>
      <c r="H62">
        <v>-8.5348506401147217E-3</v>
      </c>
      <c r="I62">
        <v>9.8336319143519368E-3</v>
      </c>
    </row>
    <row r="63" spans="1:9">
      <c r="A63" s="690">
        <v>43920</v>
      </c>
      <c r="B63">
        <v>9.0038616458258947E-3</v>
      </c>
      <c r="C63">
        <v>2.5774727650789142E-3</v>
      </c>
      <c r="D63">
        <v>3.1422711116714908E-2</v>
      </c>
      <c r="E63">
        <v>-4.4035746136412701E-3</v>
      </c>
      <c r="F63">
        <v>-3.3670067203661169E-2</v>
      </c>
      <c r="G63">
        <v>-0.28482260071256638</v>
      </c>
      <c r="H63">
        <v>3.8406827880511196E-2</v>
      </c>
      <c r="I63">
        <v>9.9773015983899427E-3</v>
      </c>
    </row>
    <row r="64" spans="1:9">
      <c r="A64" s="690">
        <v>43921</v>
      </c>
      <c r="B64">
        <v>8.8190004767856323E-3</v>
      </c>
      <c r="C64">
        <v>4.1867026759023762E-3</v>
      </c>
      <c r="D64">
        <v>3.1945980087914272E-2</v>
      </c>
      <c r="E64">
        <v>-4.386746059641955E-3</v>
      </c>
      <c r="F64">
        <v>-3.6299694677782823E-2</v>
      </c>
      <c r="G64">
        <v>-0.29831032396672397</v>
      </c>
      <c r="H64">
        <v>2.8591749644380382E-2</v>
      </c>
      <c r="I64">
        <v>1.0120991722406769E-2</v>
      </c>
    </row>
    <row r="65" spans="1:9">
      <c r="A65" s="690">
        <v>43922</v>
      </c>
      <c r="B65">
        <v>8.6663114317593326E-3</v>
      </c>
      <c r="C65">
        <v>4.2831180636164756E-3</v>
      </c>
      <c r="D65">
        <v>3.246951452778446E-2</v>
      </c>
      <c r="E65">
        <v>-4.7157680233526067E-3</v>
      </c>
      <c r="F65">
        <v>-3.8624061671353349E-2</v>
      </c>
      <c r="G65">
        <v>-0.31852615253640248</v>
      </c>
      <c r="H65">
        <v>-7.1123755334356886E-4</v>
      </c>
      <c r="I65">
        <v>1.0264702289310534E-2</v>
      </c>
    </row>
    <row r="66" spans="1:9">
      <c r="A66" s="690">
        <v>43923</v>
      </c>
      <c r="B66">
        <v>7.7414722014412796E-3</v>
      </c>
      <c r="C66">
        <v>5.198421780730822E-3</v>
      </c>
      <c r="D66">
        <v>3.2993314571005072E-2</v>
      </c>
      <c r="E66">
        <v>-2.6808118519462409E-3</v>
      </c>
      <c r="F66">
        <v>-3.8161580359060365E-2</v>
      </c>
      <c r="G66">
        <v>-0.31382804379565388</v>
      </c>
      <c r="H66">
        <v>2.0625889046940848E-2</v>
      </c>
      <c r="I66">
        <v>1.0408433302009579E-2</v>
      </c>
    </row>
    <row r="67" spans="1:9">
      <c r="A67" s="690">
        <v>43924</v>
      </c>
      <c r="B67">
        <v>7.5719366403952382E-3</v>
      </c>
      <c r="C67">
        <v>4.7880051470348128E-3</v>
      </c>
      <c r="D67">
        <v>3.3517380352323878E-2</v>
      </c>
      <c r="E67">
        <v>-7.7375046129946057E-4</v>
      </c>
      <c r="F67">
        <v>-3.9250245612872714E-2</v>
      </c>
      <c r="G67">
        <v>-0.33326709575843083</v>
      </c>
      <c r="H67">
        <v>2.0625889046940848E-2</v>
      </c>
      <c r="I67">
        <v>1.0552184763412908E-2</v>
      </c>
    </row>
    <row r="68" spans="1:9">
      <c r="A68" s="690">
        <v>43927</v>
      </c>
      <c r="B68">
        <v>7.0604548374142428E-3</v>
      </c>
      <c r="C68">
        <v>4.568845651603537E-3</v>
      </c>
      <c r="D68">
        <v>3.4041712006557034E-2</v>
      </c>
      <c r="E68">
        <v>1.8365444310077805E-3</v>
      </c>
      <c r="F68">
        <v>-3.361356591751441E-2</v>
      </c>
      <c r="G68">
        <v>-0.29967613964023343</v>
      </c>
      <c r="H68">
        <v>7.2546230440966308E-2</v>
      </c>
      <c r="I68">
        <v>1.069595667642953E-2</v>
      </c>
    </row>
    <row r="69" spans="1:9">
      <c r="A69" s="690">
        <v>43928</v>
      </c>
      <c r="B69">
        <v>6.7418562688217332E-3</v>
      </c>
      <c r="C69">
        <v>5.3767702198139755E-3</v>
      </c>
      <c r="D69">
        <v>3.4566309668589312E-2</v>
      </c>
      <c r="E69">
        <v>2.2557882780565031E-3</v>
      </c>
      <c r="F69">
        <v>-3.0897290077782635E-2</v>
      </c>
      <c r="G69">
        <v>-0.28123734306353199</v>
      </c>
      <c r="H69">
        <v>6.4366998577523926E-2</v>
      </c>
      <c r="I69">
        <v>1.0839749043969338E-2</v>
      </c>
    </row>
    <row r="70" spans="1:9">
      <c r="A70" s="690">
        <v>43929</v>
      </c>
      <c r="B70">
        <v>6.5838395788870852E-3</v>
      </c>
      <c r="C70">
        <v>6.2065184155708497E-3</v>
      </c>
      <c r="D70">
        <v>3.5091173473373649E-2</v>
      </c>
      <c r="E70">
        <v>2.3065382773921339E-3</v>
      </c>
      <c r="F70">
        <v>-2.9770514284152561E-2</v>
      </c>
      <c r="G70">
        <v>-0.26658456498084215</v>
      </c>
      <c r="H70">
        <v>7.9658605974394447E-2</v>
      </c>
      <c r="I70">
        <v>1.0983561868942227E-2</v>
      </c>
    </row>
    <row r="71" spans="1:9">
      <c r="A71" s="690">
        <v>43930</v>
      </c>
      <c r="B71">
        <v>6.6258728487593732E-3</v>
      </c>
      <c r="C71">
        <v>7.2019370946569961E-3</v>
      </c>
      <c r="D71">
        <v>3.5616303555931594E-2</v>
      </c>
      <c r="E71">
        <v>3.1890304323980434E-3</v>
      </c>
      <c r="F71">
        <v>-2.717545570148916E-2</v>
      </c>
      <c r="G71">
        <v>-0.26913453595891712</v>
      </c>
      <c r="H71">
        <v>8.6201991465148176E-2</v>
      </c>
      <c r="I71">
        <v>1.1127395154258757E-2</v>
      </c>
    </row>
    <row r="72" spans="1:9">
      <c r="A72" s="690">
        <v>43934</v>
      </c>
      <c r="B72">
        <v>6.5976484268144286E-3</v>
      </c>
      <c r="C72">
        <v>7.7102639313977317E-3</v>
      </c>
      <c r="D72">
        <v>3.6141700051353087E-2</v>
      </c>
      <c r="E72">
        <v>5.4479956841617661E-3</v>
      </c>
      <c r="F72">
        <v>-2.4461258362088456E-2</v>
      </c>
      <c r="G72">
        <v>-0.2630527005941109</v>
      </c>
      <c r="H72">
        <v>9.5163584637267595E-2</v>
      </c>
      <c r="I72">
        <v>1.1271248902829933E-2</v>
      </c>
    </row>
    <row r="73" spans="1:9">
      <c r="A73" s="690">
        <v>43935</v>
      </c>
      <c r="B73">
        <v>6.8425153638345115E-3</v>
      </c>
      <c r="C73">
        <v>8.7814243321178154E-3</v>
      </c>
      <c r="D73">
        <v>3.6667363094796679E-2</v>
      </c>
      <c r="E73">
        <v>1.2231447978741539E-2</v>
      </c>
      <c r="F73">
        <v>-1.8345613542550043E-2</v>
      </c>
      <c r="G73">
        <v>-0.24934721973860186</v>
      </c>
      <c r="H73">
        <v>0.1276671408250345</v>
      </c>
      <c r="I73">
        <v>1.1415123117566983E-2</v>
      </c>
    </row>
    <row r="74" spans="1:9">
      <c r="A74" s="690">
        <v>43936</v>
      </c>
      <c r="B74">
        <v>7.0545658847100956E-3</v>
      </c>
      <c r="C74">
        <v>9.2683671249229604E-3</v>
      </c>
      <c r="D74">
        <v>3.7193292821489532E-2</v>
      </c>
      <c r="E74">
        <v>1.3415344683487263E-2</v>
      </c>
      <c r="F74">
        <v>-1.7308043223644987E-2</v>
      </c>
      <c r="G74">
        <v>-0.25212326342310021</v>
      </c>
      <c r="H74">
        <v>0.11699857752489229</v>
      </c>
      <c r="I74">
        <v>1.1559017801381577E-2</v>
      </c>
    </row>
    <row r="75" spans="1:9">
      <c r="A75" s="690">
        <v>43937</v>
      </c>
      <c r="B75">
        <v>7.4290158974053E-3</v>
      </c>
      <c r="C75">
        <v>9.7244896333137376E-3</v>
      </c>
      <c r="D75">
        <v>3.7719489366727421E-2</v>
      </c>
      <c r="E75">
        <v>1.5731131872863902E-2</v>
      </c>
      <c r="F75">
        <v>-1.5555870963403273E-2</v>
      </c>
      <c r="G75">
        <v>-0.25553871692061303</v>
      </c>
      <c r="H75">
        <v>0.14402560455191904</v>
      </c>
      <c r="I75">
        <v>1.170293295718583E-2</v>
      </c>
    </row>
    <row r="76" spans="1:9">
      <c r="A76" s="690">
        <v>43938</v>
      </c>
      <c r="B76">
        <v>7.7850733241735526E-3</v>
      </c>
      <c r="C76">
        <v>1.0427192361541104E-2</v>
      </c>
      <c r="D76">
        <v>3.8245952865874511E-2</v>
      </c>
      <c r="E76">
        <v>1.3893911891969202E-2</v>
      </c>
      <c r="F76">
        <v>-1.515773682862398E-2</v>
      </c>
      <c r="G76">
        <v>-0.24729387200692876</v>
      </c>
      <c r="H76">
        <v>0.1529160739687041</v>
      </c>
      <c r="I76">
        <v>1.1846868587892523E-2</v>
      </c>
    </row>
    <row r="77" spans="1:9">
      <c r="A77" s="690">
        <v>43941</v>
      </c>
      <c r="B77">
        <v>7.8120996906498874E-3</v>
      </c>
      <c r="C77">
        <v>1.1578762468042569E-2</v>
      </c>
      <c r="D77">
        <v>3.8772683454364021E-2</v>
      </c>
      <c r="E77">
        <v>1.8131535853738612E-2</v>
      </c>
      <c r="F77">
        <v>-1.3076895677423317E-2</v>
      </c>
      <c r="G77">
        <v>-0.24469609317819552</v>
      </c>
      <c r="H77">
        <v>0.14651493598861864</v>
      </c>
      <c r="I77">
        <v>1.1990824696414437E-2</v>
      </c>
    </row>
    <row r="78" spans="1:9">
      <c r="A78" s="690">
        <v>43943</v>
      </c>
      <c r="B78">
        <v>8.2557023921747685E-3</v>
      </c>
      <c r="C78">
        <v>1.226544576814681E-2</v>
      </c>
      <c r="D78">
        <v>3.9299681267697562E-2</v>
      </c>
      <c r="E78">
        <v>2.5931596631926901E-2</v>
      </c>
      <c r="F78">
        <v>-6.8066444417140826E-3</v>
      </c>
      <c r="G78">
        <v>-0.22651636280713749</v>
      </c>
      <c r="H78">
        <v>0.16002844950213202</v>
      </c>
      <c r="I78">
        <v>1.213480128566502E-2</v>
      </c>
    </row>
    <row r="79" spans="1:9">
      <c r="A79" s="690">
        <v>43944</v>
      </c>
      <c r="B79">
        <v>8.5546489782106772E-3</v>
      </c>
      <c r="C79">
        <v>1.048243867091081E-2</v>
      </c>
      <c r="D79">
        <v>3.9826946441445576E-2</v>
      </c>
      <c r="E79">
        <v>2.5044868464779269E-2</v>
      </c>
      <c r="F79">
        <v>-7.5401620999251406E-3</v>
      </c>
      <c r="G79">
        <v>-0.23513107392914956</v>
      </c>
      <c r="H79">
        <v>0.18435277382645632</v>
      </c>
      <c r="I79">
        <v>1.2278798358558163E-2</v>
      </c>
    </row>
    <row r="80" spans="1:9">
      <c r="A80" s="690">
        <v>43945</v>
      </c>
      <c r="B80">
        <v>8.862955598589739E-3</v>
      </c>
      <c r="C80">
        <v>3.8290636335471806E-3</v>
      </c>
      <c r="D80">
        <v>4.0354479111247565E-2</v>
      </c>
      <c r="E80">
        <v>2.291496864212017E-2</v>
      </c>
      <c r="F80">
        <v>-1.5387923449901142E-2</v>
      </c>
      <c r="G80">
        <v>-0.26522205569285051</v>
      </c>
      <c r="H80">
        <v>0.2279516358463709</v>
      </c>
      <c r="I80">
        <v>1.2422815918007979E-2</v>
      </c>
    </row>
    <row r="81" spans="1:9">
      <c r="A81" s="690">
        <v>43948</v>
      </c>
      <c r="B81">
        <v>9.181550288019924E-3</v>
      </c>
      <c r="C81">
        <v>2.0750603031791659E-3</v>
      </c>
      <c r="D81">
        <v>4.0882279412811418E-2</v>
      </c>
      <c r="E81">
        <v>2.327834785026428E-2</v>
      </c>
      <c r="F81">
        <v>-1.2460063195282922E-2</v>
      </c>
      <c r="G81">
        <v>-0.24454348617019328</v>
      </c>
      <c r="H81">
        <v>0.24445234708392416</v>
      </c>
      <c r="I81">
        <v>1.2566853966929026E-2</v>
      </c>
    </row>
    <row r="82" spans="1:9">
      <c r="A82" s="690">
        <v>43949</v>
      </c>
      <c r="B82">
        <v>9.6867758809215943E-3</v>
      </c>
      <c r="C82">
        <v>5.7044693337702235E-3</v>
      </c>
      <c r="D82">
        <v>4.1410347481913856E-2</v>
      </c>
      <c r="E82">
        <v>2.1831128428934532E-2</v>
      </c>
      <c r="F82">
        <v>-8.6848338086534804E-3</v>
      </c>
      <c r="G82">
        <v>-0.2231097664426811</v>
      </c>
      <c r="H82">
        <v>0.21017069701280056</v>
      </c>
      <c r="I82">
        <v>1.2710912508236527E-2</v>
      </c>
    </row>
    <row r="83" spans="1:9">
      <c r="A83" s="690">
        <v>43950</v>
      </c>
      <c r="B83">
        <v>9.934232193355097E-3</v>
      </c>
      <c r="C83">
        <v>6.4190447260594752E-3</v>
      </c>
      <c r="D83">
        <v>4.1938683454400882E-2</v>
      </c>
      <c r="E83">
        <v>2.0035854441849743E-2</v>
      </c>
      <c r="F83">
        <v>-7.0406609767199591E-3</v>
      </c>
      <c r="G83">
        <v>-0.2086988536300638</v>
      </c>
      <c r="H83">
        <v>0.20056899004267259</v>
      </c>
      <c r="I83">
        <v>1.2854991544845928E-2</v>
      </c>
    </row>
    <row r="84" spans="1:9">
      <c r="A84" s="690">
        <v>43951</v>
      </c>
      <c r="B84">
        <v>1.0277692647749026E-2</v>
      </c>
      <c r="C84">
        <v>6.5704226426348544E-3</v>
      </c>
      <c r="D84">
        <v>4.2467287466187331E-2</v>
      </c>
      <c r="E84">
        <v>2.1130390458194093E-2</v>
      </c>
      <c r="F84">
        <v>-8.2760819592122559E-3</v>
      </c>
      <c r="G84">
        <v>-0.2282803580923829</v>
      </c>
      <c r="H84">
        <v>0.21266002844950038</v>
      </c>
      <c r="I84">
        <v>1.299909107967312E-2</v>
      </c>
    </row>
    <row r="85" spans="1:9">
      <c r="A85" s="690">
        <v>43955</v>
      </c>
      <c r="B85">
        <v>1.0580094617879343E-2</v>
      </c>
      <c r="C85">
        <v>6.6224154418483838E-3</v>
      </c>
      <c r="D85">
        <v>4.2996159653256649E-2</v>
      </c>
      <c r="E85">
        <v>2.272764633130131E-2</v>
      </c>
      <c r="F85">
        <v>-1.0052296611257283E-2</v>
      </c>
      <c r="G85">
        <v>-0.23831461140986621</v>
      </c>
      <c r="H85">
        <v>0.20341394025604376</v>
      </c>
      <c r="I85">
        <v>1.3143211115634212E-2</v>
      </c>
    </row>
    <row r="86" spans="1:9">
      <c r="A86" s="690">
        <v>43956</v>
      </c>
      <c r="B86">
        <v>1.0895107404438331E-2</v>
      </c>
      <c r="C86">
        <v>6.9876708560481227E-3</v>
      </c>
      <c r="D86">
        <v>4.3525300151661783E-2</v>
      </c>
      <c r="E86">
        <v>2.4271628846306514E-2</v>
      </c>
      <c r="F86">
        <v>-8.3843797617130233E-3</v>
      </c>
      <c r="G86">
        <v>-0.2345985717426915</v>
      </c>
      <c r="H86">
        <v>0.22503556187766538</v>
      </c>
      <c r="I86">
        <v>1.3287351655645985E-2</v>
      </c>
    </row>
    <row r="87" spans="1:9">
      <c r="A87" s="690">
        <v>43957</v>
      </c>
      <c r="B87">
        <v>1.1113081126594704E-2</v>
      </c>
      <c r="C87">
        <v>7.1204588807634028E-3</v>
      </c>
      <c r="D87">
        <v>4.405470909752407E-2</v>
      </c>
      <c r="E87">
        <v>2.6447237305928795E-2</v>
      </c>
      <c r="F87">
        <v>-5.9748719044043774E-3</v>
      </c>
      <c r="G87">
        <v>-0.23479299681422439</v>
      </c>
      <c r="H87">
        <v>0.2421763869132274</v>
      </c>
      <c r="I87">
        <v>1.3431512702625659E-2</v>
      </c>
    </row>
    <row r="88" spans="1:9">
      <c r="A88" s="690">
        <v>43958</v>
      </c>
      <c r="B88">
        <v>1.1363178530975793E-2</v>
      </c>
      <c r="C88">
        <v>7.3483791457353842E-3</v>
      </c>
      <c r="D88">
        <v>4.4584386627034567E-2</v>
      </c>
      <c r="E88">
        <v>3.0626049833883728E-2</v>
      </c>
      <c r="F88">
        <v>-2.4811204351362637E-3</v>
      </c>
      <c r="G88">
        <v>-0.24076420729688952</v>
      </c>
      <c r="H88">
        <v>0.30156472261735234</v>
      </c>
      <c r="I88">
        <v>1.3546485214516846E-2</v>
      </c>
    </row>
    <row r="89" spans="1:9">
      <c r="A89" s="690">
        <v>43959</v>
      </c>
      <c r="B89">
        <v>1.1583878195502884E-2</v>
      </c>
      <c r="C89">
        <v>8.7932139100721507E-3</v>
      </c>
      <c r="D89">
        <v>4.5114332876452945E-2</v>
      </c>
      <c r="E89">
        <v>3.0380887024288317E-2</v>
      </c>
      <c r="F89">
        <v>-1.415072413245233E-3</v>
      </c>
      <c r="G89">
        <v>-0.22997679604991506</v>
      </c>
      <c r="H89">
        <v>0.28556187766713914</v>
      </c>
      <c r="I89">
        <v>1.366147076989277E-2</v>
      </c>
    </row>
    <row r="90" spans="1:9">
      <c r="A90" s="690">
        <v>43962</v>
      </c>
      <c r="B90">
        <v>1.1790267486073702E-2</v>
      </c>
      <c r="C90">
        <v>9.4711316490097008E-3</v>
      </c>
      <c r="D90">
        <v>4.5644547982108152E-2</v>
      </c>
      <c r="E90">
        <v>3.1246944444778268E-2</v>
      </c>
      <c r="F90">
        <v>-1.2872901631701961E-3</v>
      </c>
      <c r="G90">
        <v>-0.23954678368244187</v>
      </c>
      <c r="H90">
        <v>0.30440967283072373</v>
      </c>
      <c r="I90">
        <v>1.3776469370233135E-2</v>
      </c>
    </row>
    <row r="91" spans="1:9">
      <c r="A91" s="690">
        <v>43963</v>
      </c>
      <c r="B91">
        <v>1.1894014363493799E-2</v>
      </c>
      <c r="C91">
        <v>8.2595228757984529E-3</v>
      </c>
      <c r="D91">
        <v>4.6175032080398415E-2</v>
      </c>
      <c r="E91">
        <v>2.912981402125947E-2</v>
      </c>
      <c r="F91">
        <v>-2.7701061281879547E-3</v>
      </c>
      <c r="G91">
        <v>-0.24754557349454198</v>
      </c>
      <c r="H91">
        <v>0.28876244665718165</v>
      </c>
      <c r="I91">
        <v>1.389148101701787E-2</v>
      </c>
    </row>
    <row r="92" spans="1:9">
      <c r="A92" s="690">
        <v>43964</v>
      </c>
      <c r="B92">
        <v>1.2036353396415178E-2</v>
      </c>
      <c r="C92">
        <v>7.6788522850130825E-3</v>
      </c>
      <c r="D92">
        <v>4.6705785307790793E-2</v>
      </c>
      <c r="E92">
        <v>2.9725949839346066E-2</v>
      </c>
      <c r="F92">
        <v>-2.980654342817135E-3</v>
      </c>
      <c r="G92">
        <v>-0.2476842372451219</v>
      </c>
      <c r="H92">
        <v>0.27382645803698247</v>
      </c>
      <c r="I92">
        <v>1.4006505711727346E-2</v>
      </c>
    </row>
    <row r="93" spans="1:9">
      <c r="A93" s="690">
        <v>43965</v>
      </c>
      <c r="B93">
        <v>1.2218613016971025E-2</v>
      </c>
      <c r="C93">
        <v>8.5511442139001304E-3</v>
      </c>
      <c r="D93">
        <v>4.7236807800822067E-2</v>
      </c>
      <c r="E93">
        <v>3.0000822189562459E-2</v>
      </c>
      <c r="F93">
        <v>-3.7419652607295628E-3</v>
      </c>
      <c r="G93">
        <v>-0.24098999219528117</v>
      </c>
      <c r="H93">
        <v>0.26685633001422304</v>
      </c>
      <c r="I93">
        <v>1.412154345584149E-2</v>
      </c>
    </row>
    <row r="94" spans="1:9">
      <c r="A94" s="690">
        <v>43966</v>
      </c>
      <c r="B94">
        <v>1.250282776407774E-2</v>
      </c>
      <c r="C94">
        <v>9.5939907629427612E-3</v>
      </c>
      <c r="D94">
        <v>4.7768099696098076E-2</v>
      </c>
      <c r="E94">
        <v>3.087997038682011E-2</v>
      </c>
      <c r="F94">
        <v>-6.1515961590922208E-3</v>
      </c>
      <c r="G94">
        <v>-0.25088592819666733</v>
      </c>
      <c r="H94">
        <v>0.28022759601706815</v>
      </c>
      <c r="I94">
        <v>1.4236594250840895E-2</v>
      </c>
    </row>
    <row r="95" spans="1:9">
      <c r="A95" s="690">
        <v>43969</v>
      </c>
      <c r="B95">
        <v>1.2725607808835804E-2</v>
      </c>
      <c r="C95">
        <v>1.0884097035325002E-2</v>
      </c>
      <c r="D95">
        <v>4.8299661130293936E-2</v>
      </c>
      <c r="E95">
        <v>2.8232353744662264E-2</v>
      </c>
      <c r="F95">
        <v>-4.4898239547490615E-3</v>
      </c>
      <c r="G95">
        <v>-0.22880392416907669</v>
      </c>
      <c r="H95">
        <v>0.29495021337126448</v>
      </c>
      <c r="I95">
        <v>1.4351658098206377E-2</v>
      </c>
    </row>
    <row r="96" spans="1:9">
      <c r="A96" s="690">
        <v>43970</v>
      </c>
      <c r="B96">
        <v>1.2893161100850703E-2</v>
      </c>
      <c r="C96">
        <v>1.1682310762192172E-2</v>
      </c>
      <c r="D96">
        <v>4.883149224015404E-2</v>
      </c>
      <c r="E96">
        <v>2.8593543949905209E-2</v>
      </c>
      <c r="F96">
        <v>-3.7698603278902842E-3</v>
      </c>
      <c r="G96">
        <v>-0.22483697806005931</v>
      </c>
      <c r="H96">
        <v>0.30867709815078093</v>
      </c>
      <c r="I96">
        <v>1.4466734999418307E-2</v>
      </c>
    </row>
    <row r="97" spans="1:9">
      <c r="A97" s="690">
        <v>43971</v>
      </c>
      <c r="B97">
        <v>1.3051929678511209E-2</v>
      </c>
      <c r="C97">
        <v>1.2514543320752303E-2</v>
      </c>
      <c r="D97">
        <v>4.9363593162492281E-2</v>
      </c>
      <c r="E97">
        <v>2.8823499848004808E-2</v>
      </c>
      <c r="F97">
        <v>-2.8598960330741274E-3</v>
      </c>
      <c r="G97">
        <v>-0.21773320991119938</v>
      </c>
      <c r="H97">
        <v>0.29587482219061001</v>
      </c>
      <c r="I97">
        <v>1.4581824955957945E-2</v>
      </c>
    </row>
    <row r="98" spans="1:9">
      <c r="A98" s="690">
        <v>43972</v>
      </c>
      <c r="B98">
        <v>1.3241247731701433E-2</v>
      </c>
      <c r="C98">
        <v>1.3471209948179075E-2</v>
      </c>
      <c r="D98">
        <v>4.9895964034192053E-2</v>
      </c>
      <c r="E98">
        <v>2.7086042394429022E-2</v>
      </c>
      <c r="F98">
        <v>-2.2648768633319882E-3</v>
      </c>
      <c r="G98">
        <v>-0.20725459989508688</v>
      </c>
      <c r="H98">
        <v>0.25782361308676949</v>
      </c>
      <c r="I98">
        <v>1.4696927969306328E-2</v>
      </c>
    </row>
    <row r="99" spans="1:9">
      <c r="A99" s="690">
        <v>43973</v>
      </c>
      <c r="B99">
        <v>1.3406689738874045E-2</v>
      </c>
      <c r="C99">
        <v>1.3403253428700301E-2</v>
      </c>
      <c r="D99">
        <v>5.0428604992205806E-2</v>
      </c>
      <c r="E99">
        <v>2.7855167396589442E-2</v>
      </c>
      <c r="F99">
        <v>-2.6809233461390081E-3</v>
      </c>
      <c r="G99">
        <v>-0.21206601845608974</v>
      </c>
      <c r="H99">
        <v>0.25711237553342658</v>
      </c>
      <c r="I99">
        <v>1.4812044040944716E-2</v>
      </c>
    </row>
    <row r="100" spans="1:9">
      <c r="A100" s="690">
        <v>43976</v>
      </c>
      <c r="B100">
        <v>1.3638726363625064E-2</v>
      </c>
      <c r="C100">
        <v>1.6011252301607382E-2</v>
      </c>
      <c r="D100">
        <v>5.0961516173555932E-2</v>
      </c>
      <c r="E100">
        <v>3.0452375836636625E-2</v>
      </c>
      <c r="F100">
        <v>-1.4601201494477412E-3</v>
      </c>
      <c r="G100">
        <v>-0.18899623877617633</v>
      </c>
      <c r="H100">
        <v>0.25177809388335537</v>
      </c>
      <c r="I100">
        <v>1.4927173172354369E-2</v>
      </c>
    </row>
    <row r="101" spans="1:9">
      <c r="A101" s="690">
        <v>43977</v>
      </c>
      <c r="B101">
        <v>1.3837048669422813E-2</v>
      </c>
      <c r="C101">
        <v>1.5678934067965944E-2</v>
      </c>
      <c r="D101">
        <v>5.1494697715334103E-2</v>
      </c>
      <c r="E101">
        <v>2.8326878273444711E-2</v>
      </c>
      <c r="F101">
        <v>2.1333810675263631E-3</v>
      </c>
      <c r="G101">
        <v>-0.189172510861633</v>
      </c>
      <c r="H101">
        <v>0.22439544807965706</v>
      </c>
      <c r="I101">
        <v>1.5042315365017211E-2</v>
      </c>
    </row>
    <row r="102" spans="1:9">
      <c r="A102" s="690">
        <v>43978</v>
      </c>
      <c r="B102">
        <v>1.3964585265733298E-2</v>
      </c>
      <c r="C102">
        <v>1.5858112759009613E-2</v>
      </c>
      <c r="D102">
        <v>5.2028149754701492E-2</v>
      </c>
      <c r="E102">
        <v>2.8457176867685563E-2</v>
      </c>
      <c r="F102">
        <v>5.3193659911396907E-3</v>
      </c>
      <c r="G102">
        <v>-0.1694324982627341</v>
      </c>
      <c r="H102">
        <v>0.22972972972972827</v>
      </c>
      <c r="I102">
        <v>1.5157470620414726E-2</v>
      </c>
    </row>
    <row r="103" spans="1:9">
      <c r="A103" s="690">
        <v>43979</v>
      </c>
      <c r="B103">
        <v>1.4174182398569268E-2</v>
      </c>
      <c r="C103">
        <v>1.6405817383092991E-2</v>
      </c>
      <c r="D103">
        <v>5.2561872428888989E-2</v>
      </c>
      <c r="E103">
        <v>2.9424300271928994E-2</v>
      </c>
      <c r="F103">
        <v>6.3507083292422273E-3</v>
      </c>
      <c r="G103">
        <v>-0.17675713865794396</v>
      </c>
      <c r="H103">
        <v>0.25106685633001269</v>
      </c>
      <c r="I103">
        <v>1.527263894002906E-2</v>
      </c>
    </row>
    <row r="104" spans="1:9">
      <c r="A104" s="690">
        <v>43980</v>
      </c>
      <c r="B104">
        <v>1.4312494811481002E-2</v>
      </c>
      <c r="C104">
        <v>1.6907411668480643E-2</v>
      </c>
      <c r="D104">
        <v>5.309586587519699E-2</v>
      </c>
      <c r="E104">
        <v>3.2174087940521012E-2</v>
      </c>
      <c r="F104">
        <v>8.5970648582893716E-3</v>
      </c>
      <c r="G104">
        <v>-0.17585092801398949</v>
      </c>
      <c r="H104">
        <v>0.24928876244665577</v>
      </c>
      <c r="I104">
        <v>1.5387820325342361E-2</v>
      </c>
    </row>
    <row r="105" spans="1:9">
      <c r="A105" s="690">
        <v>43983</v>
      </c>
      <c r="B105">
        <v>1.4514471851285293E-2</v>
      </c>
      <c r="C105">
        <v>1.7177777187243448E-2</v>
      </c>
      <c r="D105">
        <v>5.363013023099561E-2</v>
      </c>
      <c r="E105">
        <v>3.1854864320578491E-2</v>
      </c>
      <c r="F105">
        <v>9.7517434476344089E-3</v>
      </c>
      <c r="G105">
        <v>-0.16394666504469035</v>
      </c>
      <c r="H105">
        <v>0.25995732574679797</v>
      </c>
      <c r="I105">
        <v>1.5503014777836777E-2</v>
      </c>
    </row>
    <row r="106" spans="1:9">
      <c r="A106" s="690">
        <v>43984</v>
      </c>
      <c r="B106">
        <v>1.4705396674183246E-2</v>
      </c>
      <c r="C106">
        <v>1.8461274441238906E-2</v>
      </c>
      <c r="D106">
        <v>5.4164665633724463E-2</v>
      </c>
      <c r="E106">
        <v>3.220507918816784E-2</v>
      </c>
      <c r="F106">
        <v>1.1069925116252932E-2</v>
      </c>
      <c r="G106">
        <v>-0.14827930932733113</v>
      </c>
      <c r="H106">
        <v>0.23399715504978524</v>
      </c>
      <c r="I106">
        <v>1.5618222298994899E-2</v>
      </c>
    </row>
    <row r="107" spans="1:9">
      <c r="A107" s="690">
        <v>43985</v>
      </c>
      <c r="B107">
        <v>1.4869998109696692E-2</v>
      </c>
      <c r="C107">
        <v>1.9431246279288494E-2</v>
      </c>
      <c r="D107">
        <v>5.469947222089333E-2</v>
      </c>
      <c r="E107">
        <v>3.4667192608893505E-2</v>
      </c>
      <c r="F107">
        <v>1.3641741735408441E-2</v>
      </c>
      <c r="G107">
        <v>-0.13225133268002531</v>
      </c>
      <c r="H107">
        <v>0.21834992887624338</v>
      </c>
      <c r="I107">
        <v>1.5733442890299321E-2</v>
      </c>
    </row>
    <row r="108" spans="1:9">
      <c r="A108" s="690">
        <v>43986</v>
      </c>
      <c r="B108">
        <v>1.5066154633207152E-2</v>
      </c>
      <c r="C108">
        <v>1.9917711338937938E-2</v>
      </c>
      <c r="D108">
        <v>5.5234550130081495E-2</v>
      </c>
      <c r="E108">
        <v>3.633881041018161E-2</v>
      </c>
      <c r="F108">
        <v>1.4976249389402119E-2</v>
      </c>
      <c r="G108">
        <v>-0.1272946817909919</v>
      </c>
      <c r="H108">
        <v>0.22318634423897454</v>
      </c>
      <c r="I108">
        <v>1.5848676553232632E-2</v>
      </c>
    </row>
    <row r="109" spans="1:9">
      <c r="A109" s="690">
        <v>43987</v>
      </c>
      <c r="B109">
        <v>1.5236217848201061E-2</v>
      </c>
      <c r="C109">
        <v>2.0679485275070908E-2</v>
      </c>
      <c r="D109">
        <v>5.5769899498937958E-2</v>
      </c>
      <c r="E109">
        <v>3.6257547043614169E-2</v>
      </c>
      <c r="F109">
        <v>1.5956261648238712E-2</v>
      </c>
      <c r="G109">
        <v>-0.11909709916548605</v>
      </c>
      <c r="H109">
        <v>0.21550497866287222</v>
      </c>
      <c r="I109">
        <v>1.5963923289278092E-2</v>
      </c>
    </row>
    <row r="110" spans="1:9">
      <c r="A110" s="690">
        <v>43990</v>
      </c>
      <c r="B110">
        <v>1.5446029596799304E-2</v>
      </c>
      <c r="C110">
        <v>2.0753982707304663E-2</v>
      </c>
      <c r="D110">
        <v>5.6305520465181669E-2</v>
      </c>
      <c r="E110">
        <v>3.7528934232946565E-2</v>
      </c>
      <c r="F110">
        <v>1.8939145739529373E-2</v>
      </c>
      <c r="G110">
        <v>-9.5334543608473266E-2</v>
      </c>
      <c r="H110">
        <v>0.20199146514935862</v>
      </c>
      <c r="I110">
        <v>1.6079183099918737E-2</v>
      </c>
    </row>
    <row r="111" spans="1:9">
      <c r="A111" s="690">
        <v>43991</v>
      </c>
      <c r="B111">
        <v>1.5681001457352073E-2</v>
      </c>
      <c r="C111">
        <v>2.0413990873865639E-2</v>
      </c>
      <c r="D111">
        <v>5.6841413166601296E-2</v>
      </c>
      <c r="E111">
        <v>3.7231873634584689E-2</v>
      </c>
      <c r="F111">
        <v>1.8576063885170413E-2</v>
      </c>
      <c r="G111">
        <v>-0.10260221898564192</v>
      </c>
      <c r="H111">
        <v>0.20305832147937286</v>
      </c>
      <c r="I111">
        <v>1.6194455986637823E-2</v>
      </c>
    </row>
    <row r="112" spans="1:9">
      <c r="A112" s="690">
        <v>43992</v>
      </c>
      <c r="B112">
        <v>1.5952213594711884E-2</v>
      </c>
      <c r="C112">
        <v>2.1342375984898077E-2</v>
      </c>
      <c r="D112">
        <v>5.7377577741055674E-2</v>
      </c>
      <c r="E112">
        <v>3.7274432140283587E-2</v>
      </c>
      <c r="F112">
        <v>1.6844635809083464E-2</v>
      </c>
      <c r="G112">
        <v>-0.11717846668007748</v>
      </c>
      <c r="H112">
        <v>0.21273115220483518</v>
      </c>
      <c r="I112">
        <v>1.6309741950918832E-2</v>
      </c>
    </row>
    <row r="113" spans="1:9">
      <c r="A113" s="690">
        <v>43994</v>
      </c>
      <c r="B113">
        <v>1.6177720306870258E-2</v>
      </c>
      <c r="C113">
        <v>2.1630401069589578E-2</v>
      </c>
      <c r="D113">
        <v>5.7914014326473362E-2</v>
      </c>
      <c r="E113">
        <v>3.4160103986975665E-2</v>
      </c>
      <c r="F113">
        <v>1.3315137934120314E-2</v>
      </c>
      <c r="G113">
        <v>-0.12961713280109688</v>
      </c>
      <c r="H113">
        <v>0.17923186344238862</v>
      </c>
      <c r="I113">
        <v>1.6425040994245244E-2</v>
      </c>
    </row>
    <row r="114" spans="1:9">
      <c r="A114" s="690">
        <v>43997</v>
      </c>
      <c r="B114">
        <v>1.6379986437184524E-2</v>
      </c>
      <c r="C114">
        <v>2.171506632440301E-2</v>
      </c>
      <c r="D114">
        <v>5.8450723060853083E-2</v>
      </c>
      <c r="E114">
        <v>3.4969166457038181E-2</v>
      </c>
      <c r="F114">
        <v>1.321497904962432E-2</v>
      </c>
      <c r="G114">
        <v>-0.13332308790129788</v>
      </c>
      <c r="H114">
        <v>0.20768136557610117</v>
      </c>
      <c r="I114">
        <v>1.6540353118100981E-2</v>
      </c>
    </row>
    <row r="115" spans="1:9">
      <c r="A115" s="690">
        <v>43998</v>
      </c>
      <c r="B115">
        <v>1.6570865415661551E-2</v>
      </c>
      <c r="C115">
        <v>2.1544852682622517E-2</v>
      </c>
      <c r="D115">
        <v>5.8987704082263281E-2</v>
      </c>
      <c r="E115">
        <v>3.5749246711449079E-2</v>
      </c>
      <c r="F115">
        <v>1.4811854798549851E-2</v>
      </c>
      <c r="G115">
        <v>-0.12727766905445259</v>
      </c>
      <c r="H115">
        <v>0.25320056899004117</v>
      </c>
      <c r="I115">
        <v>1.6655678323969969E-2</v>
      </c>
    </row>
    <row r="116" spans="1:9">
      <c r="A116" s="690">
        <v>43999</v>
      </c>
      <c r="B116">
        <v>1.6750252384530651E-2</v>
      </c>
      <c r="C116">
        <v>2.2510098961926017E-2</v>
      </c>
      <c r="D116">
        <v>5.9524957528842792E-2</v>
      </c>
      <c r="E116">
        <v>3.8122900915308788E-2</v>
      </c>
      <c r="F116">
        <v>1.7113483921588957E-2</v>
      </c>
      <c r="G116">
        <v>-0.11117793449446878</v>
      </c>
      <c r="H116">
        <v>0.25355618776671274</v>
      </c>
      <c r="I116">
        <v>1.6771016613336576E-2</v>
      </c>
    </row>
    <row r="117" spans="1:9">
      <c r="A117" s="690">
        <v>44000</v>
      </c>
      <c r="B117">
        <v>1.6952766121307361E-2</v>
      </c>
      <c r="C117">
        <v>2.2616770640853323E-2</v>
      </c>
      <c r="D117">
        <v>6.0062483538800171E-2</v>
      </c>
      <c r="E117">
        <v>3.8334757588411872E-2</v>
      </c>
      <c r="F117">
        <v>1.9524573375338861E-2</v>
      </c>
      <c r="G117">
        <v>-0.10636980692132836</v>
      </c>
      <c r="H117">
        <v>0.28342816500711088</v>
      </c>
      <c r="I117">
        <v>1.685684916697805E-2</v>
      </c>
    </row>
    <row r="118" spans="1:9">
      <c r="A118" s="690">
        <v>44001</v>
      </c>
      <c r="B118">
        <v>1.7174497409969458E-2</v>
      </c>
      <c r="C118">
        <v>2.3316449722520671E-2</v>
      </c>
      <c r="D118">
        <v>6.0600282250414583E-2</v>
      </c>
      <c r="E118">
        <v>3.865170610290769E-2</v>
      </c>
      <c r="F118">
        <v>1.9930094929446307E-2</v>
      </c>
      <c r="G118">
        <v>-0.10124768440137144</v>
      </c>
      <c r="H118">
        <v>0.26102418207681222</v>
      </c>
      <c r="I118">
        <v>1.6942688966328889E-2</v>
      </c>
    </row>
    <row r="119" spans="1:9">
      <c r="A119" s="690">
        <v>44004</v>
      </c>
      <c r="B119">
        <v>1.7364300420867007E-2</v>
      </c>
      <c r="C119">
        <v>2.32855283799418E-2</v>
      </c>
      <c r="D119">
        <v>6.1138353802034695E-2</v>
      </c>
      <c r="E119">
        <v>3.9166892422839883E-2</v>
      </c>
      <c r="F119">
        <v>1.9938422172092851E-2</v>
      </c>
      <c r="G119">
        <v>-0.10546814937979354</v>
      </c>
      <c r="H119">
        <v>0.25711237553342681</v>
      </c>
      <c r="I119">
        <v>1.7028536012000606E-2</v>
      </c>
    </row>
    <row r="120" spans="1:9">
      <c r="A120" s="690">
        <v>44005</v>
      </c>
      <c r="B120">
        <v>1.7563710656308906E-2</v>
      </c>
      <c r="C120">
        <v>2.405991770304361E-2</v>
      </c>
      <c r="D120">
        <v>6.1676698332080004E-2</v>
      </c>
      <c r="E120">
        <v>4.0274150775909678E-2</v>
      </c>
      <c r="F120">
        <v>2.0839259665714982E-2</v>
      </c>
      <c r="G120">
        <v>-0.10242657904549213</v>
      </c>
      <c r="H120">
        <v>0.23826458036984222</v>
      </c>
      <c r="I120">
        <v>1.7114390304605154E-2</v>
      </c>
    </row>
    <row r="121" spans="1:9">
      <c r="A121" s="690">
        <v>44006</v>
      </c>
      <c r="B121">
        <v>1.7791490121934261E-2</v>
      </c>
      <c r="C121">
        <v>2.4189247792985036E-2</v>
      </c>
      <c r="D121">
        <v>6.2215315979039731E-2</v>
      </c>
      <c r="E121">
        <v>3.711253032392503E-2</v>
      </c>
      <c r="F121">
        <v>1.8400139252022552E-2</v>
      </c>
      <c r="G121">
        <v>-0.11563169413557284</v>
      </c>
      <c r="H121">
        <v>0.24615931721194739</v>
      </c>
      <c r="I121">
        <v>1.7200251844754266E-2</v>
      </c>
    </row>
    <row r="122" spans="1:9">
      <c r="A122" s="690">
        <v>44007</v>
      </c>
      <c r="B122">
        <v>1.8102905485441578E-2</v>
      </c>
      <c r="C122">
        <v>2.637150784946618E-2</v>
      </c>
      <c r="D122">
        <v>6.2754206881473706E-2</v>
      </c>
      <c r="E122">
        <v>3.9788191190641031E-2</v>
      </c>
      <c r="F122">
        <v>2.0657014892625281E-2</v>
      </c>
      <c r="G122">
        <v>-0.10537641925185648</v>
      </c>
      <c r="H122">
        <v>0.25924608819345529</v>
      </c>
      <c r="I122">
        <v>1.7286120633059676E-2</v>
      </c>
    </row>
    <row r="123" spans="1:9">
      <c r="A123" s="690">
        <v>44008</v>
      </c>
      <c r="B123">
        <v>1.8342619774532665E-2</v>
      </c>
      <c r="C123">
        <v>2.7026757729203821E-2</v>
      </c>
      <c r="D123">
        <v>6.3293371178011704E-2</v>
      </c>
      <c r="E123">
        <v>3.7510727718267134E-2</v>
      </c>
      <c r="F123">
        <v>1.7727533473391288E-2</v>
      </c>
      <c r="G123">
        <v>-0.1222687264061324</v>
      </c>
      <c r="H123">
        <v>0.26102418207681244</v>
      </c>
      <c r="I123">
        <v>1.7371996670133116E-2</v>
      </c>
    </row>
    <row r="124" spans="1:9">
      <c r="A124" s="690">
        <v>44011</v>
      </c>
      <c r="B124">
        <v>1.8641548476350023E-2</v>
      </c>
      <c r="C124">
        <v>2.8352401738348965E-2</v>
      </c>
      <c r="D124">
        <v>6.3832809007354108E-2</v>
      </c>
      <c r="E124">
        <v>3.8799229450654504E-2</v>
      </c>
      <c r="F124">
        <v>1.9900003617513651E-2</v>
      </c>
      <c r="G124">
        <v>-0.10736280539291188</v>
      </c>
      <c r="H124">
        <v>0.26820768136557471</v>
      </c>
      <c r="I124">
        <v>1.7457879956586764E-2</v>
      </c>
    </row>
    <row r="125" spans="1:9">
      <c r="A125" s="690">
        <v>44012</v>
      </c>
      <c r="B125">
        <v>1.900786483786332E-2</v>
      </c>
      <c r="C125">
        <v>2.8953884378297934E-2</v>
      </c>
      <c r="D125">
        <v>6.4372520508271691E-2</v>
      </c>
      <c r="E125">
        <v>4.0170258124424763E-2</v>
      </c>
      <c r="F125">
        <v>2.1207990257367193E-2</v>
      </c>
      <c r="G125">
        <v>-0.10587556469751991</v>
      </c>
      <c r="H125">
        <v>0.29246088193456465</v>
      </c>
      <c r="I125">
        <v>1.7543770493032351E-2</v>
      </c>
    </row>
    <row r="126" spans="1:9">
      <c r="A126" s="690">
        <v>44013</v>
      </c>
      <c r="B126">
        <v>1.9238792483491585E-2</v>
      </c>
      <c r="C126">
        <v>3.046039550762436E-2</v>
      </c>
      <c r="D126">
        <v>6.4912505819605615E-2</v>
      </c>
      <c r="E126">
        <v>4.2207096593344318E-2</v>
      </c>
      <c r="F126">
        <v>2.2344378764241002E-2</v>
      </c>
      <c r="G126">
        <v>-9.6058259927527034E-2</v>
      </c>
      <c r="H126">
        <v>0.26593172119487773</v>
      </c>
      <c r="I126">
        <v>1.7629668280082056E-2</v>
      </c>
    </row>
    <row r="127" spans="1:9">
      <c r="A127" s="690">
        <v>44014</v>
      </c>
      <c r="B127">
        <v>1.9421773756095995E-2</v>
      </c>
      <c r="C127">
        <v>3.1229486213346203E-2</v>
      </c>
      <c r="D127">
        <v>6.5452765080267206E-2</v>
      </c>
      <c r="E127">
        <v>4.2840591012109464E-2</v>
      </c>
      <c r="F127">
        <v>2.293194702035195E-2</v>
      </c>
      <c r="G127">
        <v>-9.8546725921979328E-2</v>
      </c>
      <c r="H127">
        <v>0.2890469416785193</v>
      </c>
      <c r="I127">
        <v>1.7715573318347833E-2</v>
      </c>
    </row>
    <row r="128" spans="1:9">
      <c r="A128" s="690">
        <v>44015</v>
      </c>
      <c r="B128">
        <v>1.9640159415325487E-2</v>
      </c>
      <c r="C128">
        <v>3.2699412306357534E-2</v>
      </c>
      <c r="D128">
        <v>6.5993298429238623E-2</v>
      </c>
      <c r="E128">
        <v>4.4534245581584697E-2</v>
      </c>
      <c r="F128">
        <v>2.466666394282524E-2</v>
      </c>
      <c r="G128">
        <v>-9.3296102844328876E-2</v>
      </c>
      <c r="H128">
        <v>0.29445234708392465</v>
      </c>
      <c r="I128">
        <v>1.7801485608441858E-2</v>
      </c>
    </row>
    <row r="129" spans="1:9">
      <c r="A129" s="690">
        <v>44018</v>
      </c>
      <c r="B129">
        <v>1.9898997564224086E-2</v>
      </c>
      <c r="C129">
        <v>3.2931483128641803E-2</v>
      </c>
      <c r="D129">
        <v>6.6534106005572191E-2</v>
      </c>
      <c r="E129">
        <v>4.7617673940805405E-2</v>
      </c>
      <c r="F129">
        <v>2.9156874398201138E-2</v>
      </c>
      <c r="G129">
        <v>-7.920659796866214E-2</v>
      </c>
      <c r="H129">
        <v>0.30476529160739552</v>
      </c>
      <c r="I129">
        <v>1.7887405150976532E-2</v>
      </c>
    </row>
    <row r="130" spans="1:9">
      <c r="A130" s="690">
        <v>44019</v>
      </c>
      <c r="B130">
        <v>2.0099277260159587E-2</v>
      </c>
      <c r="C130">
        <v>3.2719132712021093E-2</v>
      </c>
      <c r="D130">
        <v>6.7075187948391068E-2</v>
      </c>
      <c r="E130">
        <v>4.556183089984267E-2</v>
      </c>
      <c r="F130">
        <v>2.6860520811242683E-2</v>
      </c>
      <c r="G130">
        <v>-8.5188838897403474E-2</v>
      </c>
      <c r="H130">
        <v>0.29871977240398162</v>
      </c>
      <c r="I130">
        <v>1.7973331946563809E-2</v>
      </c>
    </row>
    <row r="131" spans="1:9">
      <c r="A131" s="690">
        <v>44020</v>
      </c>
      <c r="B131">
        <v>2.0305123762438093E-2</v>
      </c>
      <c r="C131">
        <v>3.2372176345985659E-2</v>
      </c>
      <c r="D131">
        <v>6.76165443968888E-2</v>
      </c>
      <c r="E131">
        <v>4.8653635000878381E-2</v>
      </c>
      <c r="F131">
        <v>2.7613642679845007E-2</v>
      </c>
      <c r="G131">
        <v>-7.2426580077486813E-2</v>
      </c>
      <c r="H131">
        <v>0.3001422475106672</v>
      </c>
      <c r="I131">
        <v>1.8059265995816087E-2</v>
      </c>
    </row>
    <row r="132" spans="1:9">
      <c r="A132" s="690">
        <v>44021</v>
      </c>
      <c r="B132">
        <v>2.0522649878187416E-2</v>
      </c>
      <c r="C132">
        <v>3.3259071801443607E-2</v>
      </c>
      <c r="D132">
        <v>6.8158175490329764E-2</v>
      </c>
      <c r="E132">
        <v>4.8608858062334281E-2</v>
      </c>
      <c r="F132">
        <v>2.7835191378315693E-2</v>
      </c>
      <c r="G132">
        <v>-7.4798187644962377E-2</v>
      </c>
      <c r="H132">
        <v>0.29103840682787907</v>
      </c>
      <c r="I132">
        <v>1.8145207299345545E-2</v>
      </c>
    </row>
    <row r="133" spans="1:9">
      <c r="A133" s="690">
        <v>44022</v>
      </c>
      <c r="B133">
        <v>2.0832782221336998E-2</v>
      </c>
      <c r="C133">
        <v>3.4742286787483589E-2</v>
      </c>
      <c r="D133">
        <v>6.8700081368048727E-2</v>
      </c>
      <c r="E133">
        <v>5.0607310056966615E-2</v>
      </c>
      <c r="F133">
        <v>3.0141507897053055E-2</v>
      </c>
      <c r="G133">
        <v>-6.91940196816897E-2</v>
      </c>
      <c r="H133">
        <v>0.30014224751066698</v>
      </c>
      <c r="I133">
        <v>1.8231155857764803E-2</v>
      </c>
    </row>
    <row r="134" spans="1:9">
      <c r="A134" s="690">
        <v>44025</v>
      </c>
      <c r="B134">
        <v>2.1147817129362201E-2</v>
      </c>
      <c r="C134">
        <v>3.5335471044765532E-2</v>
      </c>
      <c r="D134">
        <v>6.9242262169451285E-2</v>
      </c>
      <c r="E134">
        <v>4.8210395213247548E-2</v>
      </c>
      <c r="F134">
        <v>2.9357225454651026E-2</v>
      </c>
      <c r="G134">
        <v>-7.960789012182623E-2</v>
      </c>
      <c r="H134">
        <v>0.30419630156472111</v>
      </c>
      <c r="I134">
        <v>1.8317111671686037E-2</v>
      </c>
    </row>
    <row r="135" spans="1:9">
      <c r="A135" s="690">
        <v>44026</v>
      </c>
      <c r="B135">
        <v>2.1355298093074015E-2</v>
      </c>
      <c r="C135">
        <v>3.5899057581946003E-2</v>
      </c>
      <c r="D135">
        <v>6.9784718034013871E-2</v>
      </c>
      <c r="E135">
        <v>5.0205334617771324E-2</v>
      </c>
      <c r="F135">
        <v>3.0563892963366035E-2</v>
      </c>
      <c r="G135">
        <v>-7.172395785855068E-2</v>
      </c>
      <c r="H135">
        <v>0.31472261735419482</v>
      </c>
      <c r="I135">
        <v>1.840307474172187E-2</v>
      </c>
    </row>
    <row r="136" spans="1:9">
      <c r="A136" s="690">
        <v>44027</v>
      </c>
      <c r="B136">
        <v>2.1495521264128348E-2</v>
      </c>
      <c r="C136">
        <v>3.606680923575456E-2</v>
      </c>
      <c r="D136">
        <v>7.0327449101283301E-2</v>
      </c>
      <c r="E136">
        <v>5.2460104513175621E-2</v>
      </c>
      <c r="F136">
        <v>3.308874400279227E-2</v>
      </c>
      <c r="G136">
        <v>-6.1387601029538108E-2</v>
      </c>
      <c r="H136">
        <v>0.33499288762446522</v>
      </c>
      <c r="I136">
        <v>1.8489045068484922E-2</v>
      </c>
    </row>
    <row r="137" spans="1:9">
      <c r="A137" s="690">
        <v>44028</v>
      </c>
      <c r="B137">
        <v>2.1694589903040074E-2</v>
      </c>
      <c r="C137">
        <v>3.6228078197449998E-2</v>
      </c>
      <c r="D137">
        <v>7.0870455510877672E-2</v>
      </c>
      <c r="E137">
        <v>4.9354765969722214E-2</v>
      </c>
      <c r="F137">
        <v>3.0783893504459758E-2</v>
      </c>
      <c r="G137">
        <v>-7.0691167820982725E-2</v>
      </c>
      <c r="H137">
        <v>0.31223328591749522</v>
      </c>
      <c r="I137">
        <v>1.8575022652587592E-2</v>
      </c>
    </row>
    <row r="138" spans="1:9">
      <c r="A138" s="690">
        <v>44029</v>
      </c>
      <c r="B138">
        <v>2.1950495393037839E-2</v>
      </c>
      <c r="C138">
        <v>3.6933202026973921E-2</v>
      </c>
      <c r="D138">
        <v>7.1413737402485689E-2</v>
      </c>
      <c r="E138">
        <v>5.3656286079022175E-2</v>
      </c>
      <c r="F138">
        <v>3.548005483117489E-2</v>
      </c>
      <c r="G138">
        <v>-5.1360269790256652E-2</v>
      </c>
      <c r="H138">
        <v>0.33179231863442249</v>
      </c>
      <c r="I138">
        <v>1.8661007494642723E-2</v>
      </c>
    </row>
    <row r="139" spans="1:9">
      <c r="A139" s="690">
        <v>44032</v>
      </c>
      <c r="B139">
        <v>2.2193405594186366E-2</v>
      </c>
      <c r="C139">
        <v>3.726166736345915E-2</v>
      </c>
      <c r="D139">
        <v>7.1957294915866887E-2</v>
      </c>
      <c r="E139">
        <v>5.6046006204611087E-2</v>
      </c>
      <c r="F139">
        <v>3.9206186713582891E-2</v>
      </c>
      <c r="G139">
        <v>-3.7396983831922581E-2</v>
      </c>
      <c r="H139">
        <v>0.33435277382645667</v>
      </c>
      <c r="I139">
        <v>1.8746999595262936E-2</v>
      </c>
    </row>
    <row r="140" spans="1:9">
      <c r="A140" s="690">
        <v>44033</v>
      </c>
      <c r="B140">
        <v>2.2358166099663679E-2</v>
      </c>
      <c r="C140">
        <v>3.8070588997972887E-2</v>
      </c>
      <c r="D140">
        <v>7.2501128190851638E-2</v>
      </c>
      <c r="E140">
        <v>5.7197122424448077E-2</v>
      </c>
      <c r="F140">
        <v>3.8308409174647062E-2</v>
      </c>
      <c r="G140">
        <v>-4.1861687327259367E-2</v>
      </c>
      <c r="H140">
        <v>0.30298719772403837</v>
      </c>
      <c r="I140">
        <v>1.8832998955060853E-2</v>
      </c>
    </row>
    <row r="141" spans="1:9">
      <c r="A141" s="690">
        <v>44034</v>
      </c>
      <c r="B141">
        <v>2.253766640442012E-2</v>
      </c>
      <c r="C141">
        <v>3.9096840677571576E-2</v>
      </c>
      <c r="D141">
        <v>7.3045237367341365E-2</v>
      </c>
      <c r="E141">
        <v>5.8281297369789042E-2</v>
      </c>
      <c r="F141">
        <v>3.9894815871751588E-2</v>
      </c>
      <c r="G141">
        <v>-4.2119875811991836E-2</v>
      </c>
      <c r="H141">
        <v>0.2827169274537682</v>
      </c>
      <c r="I141">
        <v>1.8919005574649317E-2</v>
      </c>
    </row>
    <row r="142" spans="1:9">
      <c r="A142" s="690">
        <v>44035</v>
      </c>
      <c r="B142">
        <v>2.2740375752730912E-2</v>
      </c>
      <c r="C142">
        <v>3.9243069508527073E-2</v>
      </c>
      <c r="D142">
        <v>7.3589622585308545E-2</v>
      </c>
      <c r="E142">
        <v>5.5624489264667565E-2</v>
      </c>
      <c r="F142">
        <v>3.6500320976631695E-2</v>
      </c>
      <c r="G142">
        <v>-5.6560257706365302E-2</v>
      </c>
      <c r="H142">
        <v>0.29530583214793604</v>
      </c>
      <c r="I142">
        <v>1.900501945464117E-2</v>
      </c>
    </row>
    <row r="143" spans="1:9">
      <c r="A143" s="690">
        <v>44036</v>
      </c>
      <c r="B143">
        <v>2.3026843200782521E-2</v>
      </c>
      <c r="C143">
        <v>3.9296367896720641E-2</v>
      </c>
      <c r="D143">
        <v>7.413428398479649E-2</v>
      </c>
      <c r="E143">
        <v>5.5458147594486862E-2</v>
      </c>
      <c r="F143">
        <v>3.6103706078540521E-2</v>
      </c>
      <c r="G143">
        <v>-5.6629769645940242E-2</v>
      </c>
      <c r="H143">
        <v>0.28506401137979953</v>
      </c>
      <c r="I143">
        <v>1.9091040595649478E-2</v>
      </c>
    </row>
    <row r="144" spans="1:9">
      <c r="A144" s="690">
        <v>44039</v>
      </c>
      <c r="B144">
        <v>2.3261527332028464E-2</v>
      </c>
      <c r="C144">
        <v>4.0415349444168802E-2</v>
      </c>
      <c r="D144">
        <v>7.4679221705919563E-2</v>
      </c>
      <c r="E144">
        <v>6.0754240693525974E-2</v>
      </c>
      <c r="F144">
        <v>3.9396993562762272E-2</v>
      </c>
      <c r="G144">
        <v>-4.6619112651923755E-2</v>
      </c>
      <c r="H144">
        <v>0.27809388335703988</v>
      </c>
      <c r="I144">
        <v>1.9177068998287083E-2</v>
      </c>
    </row>
    <row r="145" spans="1:9">
      <c r="A145" s="690">
        <v>44040</v>
      </c>
      <c r="B145">
        <v>2.3551696770620634E-2</v>
      </c>
      <c r="C145">
        <v>4.0603882477326936E-2</v>
      </c>
      <c r="D145">
        <v>7.5224435888863406E-2</v>
      </c>
      <c r="E145">
        <v>6.0786940928994948E-2</v>
      </c>
      <c r="F145">
        <v>3.9323878870931805E-2</v>
      </c>
      <c r="G145">
        <v>-4.7475847405867855E-2</v>
      </c>
      <c r="H145">
        <v>0.27489331436699715</v>
      </c>
      <c r="I145">
        <v>1.9263104663167052E-2</v>
      </c>
    </row>
    <row r="146" spans="1:9">
      <c r="A146" s="690">
        <v>44041</v>
      </c>
      <c r="B146">
        <v>2.3758110630787588E-2</v>
      </c>
      <c r="C146">
        <v>4.062448396931595E-2</v>
      </c>
      <c r="D146">
        <v>7.5769926673884713E-2</v>
      </c>
      <c r="E146">
        <v>6.3647236040351718E-2</v>
      </c>
      <c r="F146">
        <v>4.0529508466402797E-2</v>
      </c>
      <c r="G146">
        <v>-3.8243246213543247E-2</v>
      </c>
      <c r="H146">
        <v>0.29601706970127872</v>
      </c>
      <c r="I146">
        <v>1.9349147590902227E-2</v>
      </c>
    </row>
    <row r="147" spans="1:9">
      <c r="A147" s="690">
        <v>44042</v>
      </c>
      <c r="B147">
        <v>2.4132652614522909E-2</v>
      </c>
      <c r="C147">
        <v>4.182478515257082E-2</v>
      </c>
      <c r="D147">
        <v>7.6315694201311235E-2</v>
      </c>
      <c r="E147">
        <v>6.5009910296983664E-2</v>
      </c>
      <c r="F147">
        <v>4.1173770451829128E-2</v>
      </c>
      <c r="G147">
        <v>-3.7784699700401547E-2</v>
      </c>
      <c r="H147">
        <v>0.28591749644381093</v>
      </c>
      <c r="I147">
        <v>1.9435197782105895E-2</v>
      </c>
    </row>
    <row r="148" spans="1:9">
      <c r="A148" s="690">
        <v>44043</v>
      </c>
      <c r="B148">
        <v>2.2471384092323188E-2</v>
      </c>
      <c r="C148">
        <v>4.2738896686072447E-2</v>
      </c>
      <c r="D148">
        <v>7.6861738611541996E-2</v>
      </c>
      <c r="E148">
        <v>6.310432112801645E-2</v>
      </c>
      <c r="F148">
        <v>3.9893477925635468E-2</v>
      </c>
      <c r="G148">
        <v>-4.738934527193972E-2</v>
      </c>
      <c r="H148">
        <v>0.30640113798008417</v>
      </c>
      <c r="I148">
        <v>1.9521255237391122E-2</v>
      </c>
    </row>
    <row r="149" spans="1:9">
      <c r="A149" s="690">
        <v>44046</v>
      </c>
      <c r="B149">
        <v>2.2830542984195512E-2</v>
      </c>
      <c r="C149">
        <v>4.3182697319114949E-2</v>
      </c>
      <c r="D149">
        <v>7.74080600450473E-2</v>
      </c>
      <c r="E149">
        <v>6.34476756965765E-2</v>
      </c>
      <c r="F149">
        <v>4.1167041305367302E-2</v>
      </c>
      <c r="G149">
        <v>-4.5140796910932757E-2</v>
      </c>
      <c r="H149">
        <v>0.34352773826457916</v>
      </c>
      <c r="I149">
        <v>1.9607319957371194E-2</v>
      </c>
    </row>
    <row r="150" spans="1:9">
      <c r="A150" s="690">
        <v>44047</v>
      </c>
      <c r="B150">
        <v>2.3050196156642944E-2</v>
      </c>
      <c r="C150">
        <v>4.3773729169550135E-2</v>
      </c>
      <c r="D150">
        <v>7.7954658642368502E-2</v>
      </c>
      <c r="E150">
        <v>6.3146817617103945E-2</v>
      </c>
      <c r="F150">
        <v>3.9670537200896527E-2</v>
      </c>
      <c r="G150">
        <v>-5.743786810611895E-2</v>
      </c>
      <c r="H150">
        <v>0.33748221906116527</v>
      </c>
      <c r="I150">
        <v>1.96933919426594E-2</v>
      </c>
    </row>
    <row r="151" spans="1:9">
      <c r="A151" s="690">
        <v>44048</v>
      </c>
      <c r="B151">
        <v>2.3250936496221675E-2</v>
      </c>
      <c r="C151">
        <v>4.3865343463252326E-2</v>
      </c>
      <c r="D151">
        <v>7.8501534544118456E-2</v>
      </c>
      <c r="E151">
        <v>6.7798822403956516E-2</v>
      </c>
      <c r="F151">
        <v>4.2750877576218871E-2</v>
      </c>
      <c r="G151">
        <v>-4.567806155142029E-2</v>
      </c>
      <c r="H151">
        <v>0.35021337126600161</v>
      </c>
      <c r="I151">
        <v>1.9779471193869025E-2</v>
      </c>
    </row>
    <row r="152" spans="1:9">
      <c r="A152" s="690">
        <v>44049</v>
      </c>
      <c r="B152">
        <v>2.346893245979631E-2</v>
      </c>
      <c r="C152">
        <v>4.6009467554787964E-2</v>
      </c>
      <c r="D152">
        <v>7.9048687890981295E-2</v>
      </c>
      <c r="E152">
        <v>7.0203885295162305E-2</v>
      </c>
      <c r="F152">
        <v>4.5242173921814954E-2</v>
      </c>
      <c r="G152">
        <v>-3.2939609721358898E-2</v>
      </c>
      <c r="H152">
        <v>0.36842105263157765</v>
      </c>
      <c r="I152">
        <v>1.9855640858158052E-2</v>
      </c>
    </row>
    <row r="153" spans="1:9">
      <c r="A153" s="690">
        <v>44050</v>
      </c>
      <c r="B153">
        <v>2.37622681957943E-2</v>
      </c>
      <c r="C153">
        <v>4.6003633186649351E-2</v>
      </c>
      <c r="D153">
        <v>7.9596118823712425E-2</v>
      </c>
      <c r="E153">
        <v>6.7301571415874228E-2</v>
      </c>
      <c r="F153">
        <v>4.2605514114400833E-2</v>
      </c>
      <c r="G153">
        <v>-4.0778022076684795E-2</v>
      </c>
      <c r="H153">
        <v>0.39935988620199026</v>
      </c>
      <c r="I153">
        <v>1.9931816211733899E-2</v>
      </c>
    </row>
    <row r="154" spans="1:9">
      <c r="A154" s="690">
        <v>44053</v>
      </c>
      <c r="B154">
        <v>2.3980691551960698E-2</v>
      </c>
      <c r="C154">
        <v>4.6145312673250283E-2</v>
      </c>
      <c r="D154">
        <v>8.0143827483138752E-2</v>
      </c>
      <c r="E154">
        <v>6.6552548185861315E-2</v>
      </c>
      <c r="F154">
        <v>4.3600182506162932E-2</v>
      </c>
      <c r="G154">
        <v>-3.9099525352669695E-2</v>
      </c>
      <c r="H154">
        <v>0.41102418207681257</v>
      </c>
      <c r="I154">
        <v>2.0007997255021337E-2</v>
      </c>
    </row>
    <row r="155" spans="1:9">
      <c r="A155" s="690">
        <v>44054</v>
      </c>
      <c r="B155">
        <v>2.4166130563705979E-2</v>
      </c>
      <c r="C155">
        <v>4.6271540775717712E-2</v>
      </c>
      <c r="D155">
        <v>8.069181401015868E-2</v>
      </c>
      <c r="E155">
        <v>6.1809634848561945E-2</v>
      </c>
      <c r="F155">
        <v>4.1842185687268607E-2</v>
      </c>
      <c r="G155">
        <v>-4.8393305328633063E-2</v>
      </c>
      <c r="H155">
        <v>0.38549075391180576</v>
      </c>
      <c r="I155">
        <v>2.0084183988445359E-2</v>
      </c>
    </row>
    <row r="156" spans="1:9">
      <c r="A156" s="690">
        <v>44055</v>
      </c>
      <c r="B156">
        <v>2.4305824045048219E-2</v>
      </c>
      <c r="C156">
        <v>4.5534703986869651E-2</v>
      </c>
      <c r="D156">
        <v>8.1240078545742112E-2</v>
      </c>
      <c r="E156">
        <v>6.3814548656381476E-2</v>
      </c>
      <c r="F156">
        <v>4.1873484767872116E-2</v>
      </c>
      <c r="G156">
        <v>-5.0106643900671766E-2</v>
      </c>
      <c r="H156">
        <v>0.41109530583214715</v>
      </c>
      <c r="I156">
        <v>2.0160376412430958E-2</v>
      </c>
    </row>
    <row r="157" spans="1:9">
      <c r="A157" s="690">
        <v>44056</v>
      </c>
      <c r="B157">
        <v>2.4480857133656553E-2</v>
      </c>
      <c r="C157">
        <v>4.5814003262595326E-2</v>
      </c>
      <c r="D157">
        <v>8.1788621230930225E-2</v>
      </c>
      <c r="E157">
        <v>6.2680708264836182E-2</v>
      </c>
      <c r="F157">
        <v>4.1439148472333542E-2</v>
      </c>
      <c r="G157">
        <v>-5.6826152928922458E-2</v>
      </c>
      <c r="H157">
        <v>0.39402560455191948</v>
      </c>
      <c r="I157">
        <v>2.0236574527403128E-2</v>
      </c>
    </row>
    <row r="158" spans="1:9">
      <c r="A158" s="690">
        <v>44057</v>
      </c>
      <c r="B158">
        <v>2.4635045111341736E-2</v>
      </c>
      <c r="C158">
        <v>4.6144109395574118E-2</v>
      </c>
      <c r="D158">
        <v>8.2337442206836142E-2</v>
      </c>
      <c r="E158">
        <v>6.4737687029640334E-2</v>
      </c>
      <c r="F158">
        <v>4.0850641600691073E-2</v>
      </c>
      <c r="G158">
        <v>-5.2921746465445452E-2</v>
      </c>
      <c r="H158">
        <v>0.40682788051209018</v>
      </c>
      <c r="I158">
        <v>2.0312778333787085E-2</v>
      </c>
    </row>
    <row r="159" spans="1:9">
      <c r="A159" s="690">
        <v>44060</v>
      </c>
      <c r="B159">
        <v>2.4859925787203974E-2</v>
      </c>
      <c r="C159">
        <v>4.5840439617013562E-2</v>
      </c>
      <c r="D159">
        <v>8.288654161464426E-2</v>
      </c>
      <c r="E159">
        <v>6.4168826543572699E-2</v>
      </c>
      <c r="F159">
        <v>4.0257124737722139E-2</v>
      </c>
      <c r="G159">
        <v>-6.6463544440254041E-2</v>
      </c>
      <c r="H159">
        <v>0.43029871977240286</v>
      </c>
      <c r="I159">
        <v>2.0388987832007821E-2</v>
      </c>
    </row>
    <row r="160" spans="1:9">
      <c r="A160" s="690">
        <v>44061</v>
      </c>
      <c r="B160">
        <v>2.5140660263737846E-2</v>
      </c>
      <c r="C160">
        <v>4.7589930153011162E-2</v>
      </c>
      <c r="D160">
        <v>8.3435919595610697E-2</v>
      </c>
      <c r="E160">
        <v>6.9650332931225023E-2</v>
      </c>
      <c r="F160">
        <v>4.5105078577289071E-2</v>
      </c>
      <c r="G160">
        <v>-4.5597015125912632E-2</v>
      </c>
      <c r="H160">
        <v>0.42489331436699751</v>
      </c>
      <c r="I160">
        <v>2.0465203022490552E-2</v>
      </c>
    </row>
    <row r="161" spans="1:9">
      <c r="A161" s="690">
        <v>44062</v>
      </c>
      <c r="B161">
        <v>2.5294772157091971E-2</v>
      </c>
      <c r="C161">
        <v>4.719346618753506E-2</v>
      </c>
      <c r="D161">
        <v>8.3985576291063291E-2</v>
      </c>
      <c r="E161">
        <v>6.4504292838996724E-2</v>
      </c>
      <c r="F161">
        <v>4.3662481467172221E-2</v>
      </c>
      <c r="G161">
        <v>-5.4018932599295688E-2</v>
      </c>
      <c r="H161">
        <v>0.43918918918918792</v>
      </c>
      <c r="I161">
        <v>2.0541423905660494E-2</v>
      </c>
    </row>
    <row r="162" spans="1:9">
      <c r="A162" s="690">
        <v>44063</v>
      </c>
      <c r="B162">
        <v>2.5504886740864707E-2</v>
      </c>
      <c r="C162">
        <v>4.7760709896965903E-2</v>
      </c>
      <c r="D162">
        <v>8.4535511842401379E-2</v>
      </c>
      <c r="E162">
        <v>6.3962391643074268E-2</v>
      </c>
      <c r="F162">
        <v>4.4020655309988888E-2</v>
      </c>
      <c r="G162">
        <v>-4.9164167705735395E-2</v>
      </c>
      <c r="H162">
        <v>0.44381223328591624</v>
      </c>
      <c r="I162">
        <v>2.061765048194264E-2</v>
      </c>
    </row>
    <row r="163" spans="1:9">
      <c r="A163" s="690">
        <v>44064</v>
      </c>
      <c r="B163">
        <v>2.572948128037944E-2</v>
      </c>
      <c r="C163">
        <v>4.8062985627800092E-2</v>
      </c>
      <c r="D163">
        <v>8.5085726391096461E-2</v>
      </c>
      <c r="E163">
        <v>6.3176511468707286E-2</v>
      </c>
      <c r="F163">
        <v>4.4193398194521727E-2</v>
      </c>
      <c r="G163">
        <v>-4.7137465411417723E-2</v>
      </c>
      <c r="H163">
        <v>0.47226173541962879</v>
      </c>
      <c r="I163">
        <v>2.0693882751762427E-2</v>
      </c>
    </row>
    <row r="164" spans="1:9">
      <c r="A164" s="690">
        <v>44067</v>
      </c>
      <c r="B164">
        <v>2.5957196970162189E-2</v>
      </c>
      <c r="C164">
        <v>4.8360527407717901E-2</v>
      </c>
      <c r="D164">
        <v>8.5636220078691316E-2</v>
      </c>
      <c r="E164">
        <v>6.3815979275699375E-2</v>
      </c>
      <c r="F164">
        <v>4.6173265787418982E-2</v>
      </c>
      <c r="G164">
        <v>-4.0841172591700503E-2</v>
      </c>
      <c r="H164">
        <v>0.4743954480796575</v>
      </c>
      <c r="I164">
        <v>2.0770120715545071E-2</v>
      </c>
    </row>
    <row r="165" spans="1:9">
      <c r="A165" s="690">
        <v>44068</v>
      </c>
      <c r="B165">
        <v>2.6176597983193162E-2</v>
      </c>
      <c r="C165">
        <v>4.9063183760638784E-2</v>
      </c>
      <c r="D165">
        <v>8.6186993046800886E-2</v>
      </c>
      <c r="E165">
        <v>6.4334349688015768E-2</v>
      </c>
      <c r="F165">
        <v>4.612681444988076E-2</v>
      </c>
      <c r="G165">
        <v>-4.0020786355950411E-2</v>
      </c>
      <c r="H165">
        <v>0.46081081081080955</v>
      </c>
      <c r="I165">
        <v>2.0846364373715787E-2</v>
      </c>
    </row>
    <row r="166" spans="1:9">
      <c r="A166" s="690">
        <v>44069</v>
      </c>
      <c r="B166">
        <v>2.6420843504007863E-2</v>
      </c>
      <c r="C166">
        <v>4.8464936700670425E-2</v>
      </c>
      <c r="D166">
        <v>8.6738045437111611E-2</v>
      </c>
      <c r="E166">
        <v>6.4190484755612065E-2</v>
      </c>
      <c r="F166">
        <v>4.516446887496639E-2</v>
      </c>
      <c r="G166">
        <v>-4.6756371855088297E-2</v>
      </c>
      <c r="H166">
        <v>0.50071123755334179</v>
      </c>
      <c r="I166">
        <v>2.0922613726700012E-2</v>
      </c>
    </row>
    <row r="167" spans="1:9">
      <c r="A167" s="690">
        <v>44070</v>
      </c>
      <c r="B167">
        <v>2.6538990719762401E-2</v>
      </c>
      <c r="C167">
        <v>4.8544694942322719E-2</v>
      </c>
      <c r="D167">
        <v>8.7289377391382095E-2</v>
      </c>
      <c r="E167">
        <v>6.3499798012845998E-2</v>
      </c>
      <c r="F167">
        <v>4.453150530281591E-2</v>
      </c>
      <c r="G167">
        <v>-4.7157665490111911E-2</v>
      </c>
      <c r="H167">
        <v>0.49502133712659924</v>
      </c>
      <c r="I167">
        <v>2.0998868774922963E-2</v>
      </c>
    </row>
    <row r="168" spans="1:9">
      <c r="A168" s="690">
        <v>44071</v>
      </c>
      <c r="B168">
        <v>2.6710003014407846E-2</v>
      </c>
      <c r="C168">
        <v>4.9991690461545168E-2</v>
      </c>
      <c r="D168">
        <v>8.7840989051442886E-2</v>
      </c>
      <c r="E168">
        <v>6.7591536276103703E-2</v>
      </c>
      <c r="F168">
        <v>4.761237074879876E-2</v>
      </c>
      <c r="G168">
        <v>-3.8494741667358334E-2</v>
      </c>
      <c r="H168">
        <v>0.45945945945945854</v>
      </c>
      <c r="I168">
        <v>2.1075129518810076E-2</v>
      </c>
    </row>
    <row r="169" spans="1:9">
      <c r="A169" s="690">
        <v>44074</v>
      </c>
      <c r="B169">
        <v>2.6859171566524731E-2</v>
      </c>
      <c r="C169">
        <v>5.0063981319512507E-2</v>
      </c>
      <c r="D169">
        <v>8.8392880559196252E-2</v>
      </c>
      <c r="E169">
        <v>6.5830077107977836E-2</v>
      </c>
      <c r="F169">
        <v>4.4103405358481229E-2</v>
      </c>
      <c r="G169">
        <v>-5.273565078522191E-2</v>
      </c>
      <c r="H169">
        <v>0.47332859174964348</v>
      </c>
      <c r="I169">
        <v>2.1151395958786789E-2</v>
      </c>
    </row>
    <row r="170" spans="1:9">
      <c r="A170" s="690">
        <v>44075</v>
      </c>
      <c r="B170">
        <v>2.69919556331224E-2</v>
      </c>
      <c r="C170">
        <v>5.104841472154531E-2</v>
      </c>
      <c r="D170">
        <v>8.8945052056616847E-2</v>
      </c>
      <c r="E170">
        <v>6.7903578122746389E-2</v>
      </c>
      <c r="F170">
        <v>4.6958837889794491E-2</v>
      </c>
      <c r="G170">
        <v>-3.5929929865359922E-2</v>
      </c>
      <c r="H170">
        <v>0.45803698435277274</v>
      </c>
      <c r="I170">
        <v>2.1227668095278762E-2</v>
      </c>
    </row>
    <row r="171" spans="1:9">
      <c r="A171" s="690">
        <v>44076</v>
      </c>
      <c r="B171">
        <v>2.7106623427039178E-2</v>
      </c>
      <c r="C171">
        <v>5.1507689966841852E-2</v>
      </c>
      <c r="D171">
        <v>8.9497503685750823E-2</v>
      </c>
      <c r="E171">
        <v>6.7282654391741747E-2</v>
      </c>
      <c r="F171">
        <v>4.7799306680765596E-2</v>
      </c>
      <c r="G171">
        <v>-3.6113106420905372E-2</v>
      </c>
      <c r="H171">
        <v>0.46948790896159198</v>
      </c>
      <c r="I171">
        <v>2.130394592871121E-2</v>
      </c>
    </row>
    <row r="172" spans="1:9">
      <c r="A172" s="690">
        <v>44077</v>
      </c>
      <c r="B172">
        <v>2.7259710208449972E-2</v>
      </c>
      <c r="C172">
        <v>5.3032698426898062E-2</v>
      </c>
      <c r="D172">
        <v>9.0050235588716721E-2</v>
      </c>
      <c r="E172">
        <v>6.272084422811508E-2</v>
      </c>
      <c r="F172">
        <v>4.306714898456776E-2</v>
      </c>
      <c r="G172">
        <v>-5.2234255247897265E-2</v>
      </c>
      <c r="H172">
        <v>0.40832147937410967</v>
      </c>
      <c r="I172">
        <v>2.1380229459509792E-2</v>
      </c>
    </row>
    <row r="173" spans="1:9">
      <c r="A173" s="690">
        <v>44078</v>
      </c>
      <c r="B173">
        <v>2.7430890932129692E-2</v>
      </c>
      <c r="C173">
        <v>5.4090057263296742E-2</v>
      </c>
      <c r="D173">
        <v>9.0603247907705242E-2</v>
      </c>
      <c r="E173">
        <v>6.4058296857334662E-2</v>
      </c>
      <c r="F173">
        <v>4.3958373603723455E-2</v>
      </c>
      <c r="G173">
        <v>-5.2099383377869568E-2</v>
      </c>
      <c r="H173">
        <v>0.39118065433854787</v>
      </c>
      <c r="I173">
        <v>2.1456518688099946E-2</v>
      </c>
    </row>
    <row r="174" spans="1:9">
      <c r="A174" s="690">
        <v>44082</v>
      </c>
      <c r="B174">
        <v>2.7592030174053095E-2</v>
      </c>
      <c r="C174">
        <v>5.3660938563702798E-2</v>
      </c>
      <c r="D174">
        <v>9.1156540784979034E-2</v>
      </c>
      <c r="E174">
        <v>5.8811469340178668E-2</v>
      </c>
      <c r="F174">
        <v>4.1460445485867803E-2</v>
      </c>
      <c r="G174">
        <v>-6.0855699107498551E-2</v>
      </c>
      <c r="H174">
        <v>0.36884779516358357</v>
      </c>
      <c r="I174">
        <v>2.1532813614907331E-2</v>
      </c>
    </row>
    <row r="175" spans="1:9">
      <c r="A175" s="690">
        <v>44083</v>
      </c>
      <c r="B175">
        <v>2.7743054159639735E-2</v>
      </c>
      <c r="C175">
        <v>5.4413531646296809E-2</v>
      </c>
      <c r="D175">
        <v>9.1710114362872908E-2</v>
      </c>
      <c r="E175">
        <v>6.2371360056578506E-2</v>
      </c>
      <c r="F175">
        <v>4.4262995821490181E-2</v>
      </c>
      <c r="G175">
        <v>-5.3345352194691609E-2</v>
      </c>
      <c r="H175">
        <v>0.38335704125177683</v>
      </c>
      <c r="I175">
        <v>2.1609114240357608E-2</v>
      </c>
    </row>
    <row r="176" spans="1:9">
      <c r="A176" s="690">
        <v>44084</v>
      </c>
      <c r="B176">
        <v>2.7838244147553759E-2</v>
      </c>
      <c r="C176">
        <v>5.4181521700632063E-2</v>
      </c>
      <c r="D176">
        <v>9.2263968783794059E-2</v>
      </c>
      <c r="E176">
        <v>5.8815569681338165E-2</v>
      </c>
      <c r="F176">
        <v>4.0034702940331401E-2</v>
      </c>
      <c r="G176">
        <v>-7.1063268242585131E-2</v>
      </c>
      <c r="H176">
        <v>0.36842105263157765</v>
      </c>
      <c r="I176">
        <v>2.1685420564876212E-2</v>
      </c>
    </row>
    <row r="177" spans="1:9">
      <c r="A177" s="690">
        <v>44085</v>
      </c>
      <c r="B177">
        <v>2.7944630447206187E-2</v>
      </c>
      <c r="C177">
        <v>5.4789366582682408E-2</v>
      </c>
      <c r="D177">
        <v>9.2818104190221851E-2</v>
      </c>
      <c r="E177">
        <v>5.9350358364079536E-2</v>
      </c>
      <c r="F177">
        <v>4.0342484529816147E-2</v>
      </c>
      <c r="G177">
        <v>-7.5361431556844938E-2</v>
      </c>
      <c r="H177">
        <v>0.36913229018492055</v>
      </c>
      <c r="I177">
        <v>2.1761732588889027E-2</v>
      </c>
    </row>
    <row r="178" spans="1:9">
      <c r="A178" s="690">
        <v>44088</v>
      </c>
      <c r="B178">
        <v>2.8071984834259656E-2</v>
      </c>
      <c r="C178">
        <v>5.5690034670593747E-2</v>
      </c>
      <c r="D178">
        <v>9.337252072470803E-2</v>
      </c>
      <c r="E178">
        <v>6.3343739139008592E-2</v>
      </c>
      <c r="F178">
        <v>4.3302212508390392E-2</v>
      </c>
      <c r="G178">
        <v>-6.015906714918462E-2</v>
      </c>
      <c r="H178">
        <v>0.36842105263157787</v>
      </c>
      <c r="I178">
        <v>2.1838050312821711E-2</v>
      </c>
    </row>
    <row r="179" spans="1:9">
      <c r="A179" s="690">
        <v>44089</v>
      </c>
      <c r="B179">
        <v>2.8140793873479453E-2</v>
      </c>
      <c r="C179">
        <v>5.5709544757541085E-2</v>
      </c>
      <c r="D179">
        <v>9.3927218529876288E-2</v>
      </c>
      <c r="E179">
        <v>6.4392938301340408E-2</v>
      </c>
      <c r="F179">
        <v>4.2443928181202129E-2</v>
      </c>
      <c r="G179">
        <v>-5.7949739775458142E-2</v>
      </c>
      <c r="H179">
        <v>0.37624466571834891</v>
      </c>
      <c r="I179">
        <v>2.1914373737099924E-2</v>
      </c>
    </row>
    <row r="180" spans="1:9">
      <c r="A180" s="690">
        <v>44090</v>
      </c>
      <c r="B180">
        <v>2.8207803762401396E-2</v>
      </c>
      <c r="C180">
        <v>5.5331714356765316E-2</v>
      </c>
      <c r="D180">
        <v>9.4482197748423147E-2</v>
      </c>
      <c r="E180">
        <v>6.3460566471772895E-2</v>
      </c>
      <c r="F180">
        <v>4.129833867015309E-2</v>
      </c>
      <c r="G180">
        <v>-6.3891375113135473E-2</v>
      </c>
      <c r="H180">
        <v>0.36557610241820671</v>
      </c>
      <c r="I180">
        <v>2.1990702862149547E-2</v>
      </c>
    </row>
    <row r="181" spans="1:9">
      <c r="A181" s="690">
        <v>44091</v>
      </c>
      <c r="B181">
        <v>2.8328344899433144E-2</v>
      </c>
      <c r="C181">
        <v>5.6231268843753623E-2</v>
      </c>
      <c r="D181">
        <v>9.5037458523117291E-2</v>
      </c>
      <c r="E181">
        <v>6.4074822058727054E-2</v>
      </c>
      <c r="F181">
        <v>4.091095233883868E-2</v>
      </c>
      <c r="G181">
        <v>-6.3501621474774561E-2</v>
      </c>
      <c r="H181">
        <v>0.35419630156472159</v>
      </c>
      <c r="I181">
        <v>2.206703768839624E-2</v>
      </c>
    </row>
    <row r="182" spans="1:9">
      <c r="A182" s="690">
        <v>44092</v>
      </c>
      <c r="B182">
        <v>2.8454789007671177E-2</v>
      </c>
      <c r="C182">
        <v>5.3819445213039163E-2</v>
      </c>
      <c r="D182">
        <v>9.5593000996799793E-2</v>
      </c>
      <c r="E182">
        <v>5.9555137556723814E-2</v>
      </c>
      <c r="F182">
        <v>3.673244059618086E-2</v>
      </c>
      <c r="G182">
        <v>-7.7196577684787493E-2</v>
      </c>
      <c r="H182">
        <v>0.37837837837837718</v>
      </c>
      <c r="I182">
        <v>2.2143378216266107E-2</v>
      </c>
    </row>
    <row r="183" spans="1:9">
      <c r="A183" s="690">
        <v>44095</v>
      </c>
      <c r="B183">
        <v>2.8518209052826649E-2</v>
      </c>
      <c r="C183">
        <v>5.2884059177445319E-2</v>
      </c>
      <c r="D183">
        <v>9.6148825312384334E-2</v>
      </c>
      <c r="E183">
        <v>5.4700338451280306E-2</v>
      </c>
      <c r="F183">
        <v>3.310573693616381E-2</v>
      </c>
      <c r="G183">
        <v>-8.9012848382509557E-2</v>
      </c>
      <c r="H183">
        <v>0.35867709815078097</v>
      </c>
      <c r="I183">
        <v>2.2219724446184808E-2</v>
      </c>
    </row>
    <row r="184" spans="1:9">
      <c r="A184" s="690">
        <v>44096</v>
      </c>
      <c r="B184">
        <v>2.8633957423577883E-2</v>
      </c>
      <c r="C184">
        <v>5.4710596599065076E-2</v>
      </c>
      <c r="D184">
        <v>9.6704931612856981E-2</v>
      </c>
      <c r="E184">
        <v>5.6257568573508498E-2</v>
      </c>
      <c r="F184">
        <v>3.3940701982836385E-2</v>
      </c>
      <c r="G184">
        <v>-8.4180730885252464E-2</v>
      </c>
      <c r="H184">
        <v>0.39260312944523346</v>
      </c>
      <c r="I184">
        <v>2.2296076378578222E-2</v>
      </c>
    </row>
    <row r="185" spans="1:9">
      <c r="A185" s="690">
        <v>44097</v>
      </c>
      <c r="B185">
        <v>2.8725957835828764E-2</v>
      </c>
      <c r="C185">
        <v>5.4269584273243687E-2</v>
      </c>
      <c r="D185">
        <v>9.7261320041276411E-2</v>
      </c>
      <c r="E185">
        <v>5.2581254511141928E-2</v>
      </c>
      <c r="F185">
        <v>2.9981988335886278E-2</v>
      </c>
      <c r="G185">
        <v>-9.5909064052170145E-2</v>
      </c>
      <c r="H185">
        <v>0.39416785206258753</v>
      </c>
      <c r="I185">
        <v>2.2372434013872233E-2</v>
      </c>
    </row>
    <row r="186" spans="1:9">
      <c r="A186" s="690">
        <v>44098</v>
      </c>
      <c r="B186">
        <v>2.8841332919259388E-2</v>
      </c>
      <c r="C186">
        <v>5.6215806957637948E-2</v>
      </c>
      <c r="D186">
        <v>9.7817990740773686E-2</v>
      </c>
      <c r="E186">
        <v>5.3814171964950308E-2</v>
      </c>
      <c r="F186">
        <v>3.0750774648951262E-2</v>
      </c>
      <c r="G186">
        <v>-9.060206968562623E-2</v>
      </c>
      <c r="H186">
        <v>0.37283072546230311</v>
      </c>
      <c r="I186">
        <v>2.2448797352492944E-2</v>
      </c>
    </row>
    <row r="187" spans="1:9">
      <c r="A187" s="690">
        <v>44099</v>
      </c>
      <c r="B187">
        <v>2.8933021104665668E-2</v>
      </c>
      <c r="C187">
        <v>5.6451096702571313E-2</v>
      </c>
      <c r="D187">
        <v>9.8374943854552921E-2</v>
      </c>
      <c r="E187">
        <v>5.3818123750763114E-2</v>
      </c>
      <c r="F187">
        <v>3.0909571986893702E-2</v>
      </c>
      <c r="G187">
        <v>-8.8696507366338273E-2</v>
      </c>
      <c r="H187">
        <v>0.40825035561877532</v>
      </c>
      <c r="I187">
        <v>2.2525166394866458E-2</v>
      </c>
    </row>
    <row r="188" spans="1:9">
      <c r="A188" s="690">
        <v>44102</v>
      </c>
      <c r="B188">
        <v>2.8942536755059534E-2</v>
      </c>
      <c r="C188">
        <v>5.4088499018281277E-2</v>
      </c>
      <c r="D188">
        <v>9.8932179525890396E-2</v>
      </c>
      <c r="E188">
        <v>5.2371882767583644E-2</v>
      </c>
      <c r="F188">
        <v>2.8049927242915329E-2</v>
      </c>
      <c r="G188">
        <v>-0.10230456231225382</v>
      </c>
      <c r="H188">
        <v>0.45448079658605844</v>
      </c>
      <c r="I188">
        <v>2.2601541141418657E-2</v>
      </c>
    </row>
    <row r="189" spans="1:9">
      <c r="A189" s="690">
        <v>44103</v>
      </c>
      <c r="B189">
        <v>2.8961190584418484E-2</v>
      </c>
      <c r="C189">
        <v>5.4477571364748956E-2</v>
      </c>
      <c r="D189">
        <v>9.9489697898135443E-2</v>
      </c>
      <c r="E189">
        <v>5.2344061866172797E-2</v>
      </c>
      <c r="F189">
        <v>2.5693774908454481E-2</v>
      </c>
      <c r="G189">
        <v>-0.10795850929946382</v>
      </c>
      <c r="H189">
        <v>0.47724039829302844</v>
      </c>
      <c r="I189">
        <v>2.2677921592575423E-2</v>
      </c>
    </row>
    <row r="190" spans="1:9">
      <c r="A190" s="690">
        <v>44104</v>
      </c>
      <c r="B190">
        <v>2.9049262200963932E-2</v>
      </c>
      <c r="C190">
        <v>5.6202599885406324E-2</v>
      </c>
      <c r="D190">
        <v>0.10004749911470978</v>
      </c>
      <c r="E190">
        <v>5.3128239531013977E-2</v>
      </c>
      <c r="F190">
        <v>2.692747915110294E-2</v>
      </c>
      <c r="G190">
        <v>-9.6325752854922175E-2</v>
      </c>
      <c r="H190">
        <v>0.45078236130867566</v>
      </c>
      <c r="I190">
        <v>2.2754307748763081E-2</v>
      </c>
    </row>
    <row r="191" spans="1:9">
      <c r="A191" s="690">
        <v>44105</v>
      </c>
      <c r="B191">
        <v>2.8956562872252345E-2</v>
      </c>
      <c r="C191">
        <v>5.676064290355809E-2</v>
      </c>
      <c r="D191">
        <v>0.10060558331910818</v>
      </c>
      <c r="E191">
        <v>5.5515333534931877E-2</v>
      </c>
      <c r="F191">
        <v>2.8476846764312391E-2</v>
      </c>
      <c r="G191">
        <v>-8.7373349814467094E-2</v>
      </c>
      <c r="H191">
        <v>0.47083926031294321</v>
      </c>
      <c r="I191">
        <v>2.2830699610407734E-2</v>
      </c>
    </row>
    <row r="192" spans="1:9">
      <c r="A192" s="690">
        <v>44106</v>
      </c>
      <c r="B192">
        <v>2.8928883256876592E-2</v>
      </c>
      <c r="C192">
        <v>5.5381416027337149E-2</v>
      </c>
      <c r="D192">
        <v>0.10116395065489825</v>
      </c>
      <c r="E192">
        <v>5.4352253731523303E-2</v>
      </c>
      <c r="F192">
        <v>2.5893664667706373E-2</v>
      </c>
      <c r="G192">
        <v>-9.7542200604957219E-2</v>
      </c>
      <c r="H192">
        <v>0.4608819345661439</v>
      </c>
      <c r="I192">
        <v>2.2907097177935487E-2</v>
      </c>
    </row>
    <row r="193" spans="1:9">
      <c r="A193" s="690">
        <v>44109</v>
      </c>
      <c r="B193">
        <v>2.8952559657793309E-2</v>
      </c>
      <c r="C193">
        <v>5.7179683447994512E-2</v>
      </c>
      <c r="D193">
        <v>0.10172260126572019</v>
      </c>
      <c r="E193">
        <v>5.6310064448499508E-2</v>
      </c>
      <c r="F193">
        <v>2.6421869429132272E-2</v>
      </c>
      <c r="G193">
        <v>-8.6069376086047367E-2</v>
      </c>
      <c r="H193">
        <v>0.45817923186344123</v>
      </c>
      <c r="I193">
        <v>2.2983500451772443E-2</v>
      </c>
    </row>
    <row r="194" spans="1:9">
      <c r="A194" s="690">
        <v>44110</v>
      </c>
      <c r="B194">
        <v>2.9041401708898018E-2</v>
      </c>
      <c r="C194">
        <v>5.745703644577449E-2</v>
      </c>
      <c r="D194">
        <v>0.10228153529528705</v>
      </c>
      <c r="E194">
        <v>5.5529817597256059E-2</v>
      </c>
      <c r="F194">
        <v>2.5178007590677787E-2</v>
      </c>
      <c r="G194">
        <v>-9.0306112862254984E-2</v>
      </c>
      <c r="H194">
        <v>0.44701280227595874</v>
      </c>
      <c r="I194">
        <v>2.3059909432344927E-2</v>
      </c>
    </row>
    <row r="195" spans="1:9">
      <c r="A195" s="690">
        <v>44111</v>
      </c>
      <c r="B195">
        <v>2.9181935874516007E-2</v>
      </c>
      <c r="C195">
        <v>5.7861309718570064E-2</v>
      </c>
      <c r="D195">
        <v>0.10284075288738515</v>
      </c>
      <c r="E195">
        <v>5.6180884458481239E-2</v>
      </c>
      <c r="F195">
        <v>2.5964309907557714E-2</v>
      </c>
      <c r="G195">
        <v>-8.924322051514233E-2</v>
      </c>
      <c r="H195">
        <v>0.47660028449502012</v>
      </c>
      <c r="I195">
        <v>2.3136324120079266E-2</v>
      </c>
    </row>
    <row r="196" spans="1:9">
      <c r="A196" s="690">
        <v>44112</v>
      </c>
      <c r="B196">
        <v>2.9367348734600895E-2</v>
      </c>
      <c r="C196">
        <v>5.9193017514521218E-2</v>
      </c>
      <c r="D196">
        <v>0.1034002541858734</v>
      </c>
      <c r="E196">
        <v>5.7949024043230546E-2</v>
      </c>
      <c r="F196">
        <v>2.7432295859539657E-2</v>
      </c>
      <c r="G196">
        <v>-7.6223355486184641E-2</v>
      </c>
      <c r="H196">
        <v>0.47937411095305715</v>
      </c>
      <c r="I196">
        <v>2.3212744515401562E-2</v>
      </c>
    </row>
    <row r="197" spans="1:9">
      <c r="A197" s="690">
        <v>44113</v>
      </c>
      <c r="B197">
        <v>2.9699455250770557E-2</v>
      </c>
      <c r="C197">
        <v>6.0975038614040633E-2</v>
      </c>
      <c r="D197">
        <v>0.10396003933468378</v>
      </c>
      <c r="E197">
        <v>6.1597429129395254E-2</v>
      </c>
      <c r="F197">
        <v>2.9534843575527603E-2</v>
      </c>
      <c r="G197">
        <v>-7.8589292923326948E-2</v>
      </c>
      <c r="H197">
        <v>0.47368421052631438</v>
      </c>
      <c r="I197">
        <v>2.3289170618738142E-2</v>
      </c>
    </row>
    <row r="198" spans="1:9">
      <c r="A198" s="690">
        <v>44117</v>
      </c>
      <c r="B198">
        <v>3.005273967924893E-2</v>
      </c>
      <c r="C198">
        <v>6.114599428289913E-2</v>
      </c>
      <c r="D198">
        <v>0.10452010847782134</v>
      </c>
      <c r="E198">
        <v>6.1183348506701041E-2</v>
      </c>
      <c r="F198">
        <v>3.1809820504861142E-2</v>
      </c>
      <c r="G198">
        <v>-6.9354771197032927E-2</v>
      </c>
      <c r="H198">
        <v>0.51066856330014088</v>
      </c>
      <c r="I198">
        <v>2.3365602430515553E-2</v>
      </c>
    </row>
    <row r="199" spans="1:9">
      <c r="A199" s="690">
        <v>44118</v>
      </c>
      <c r="B199">
        <v>3.0222273858974802E-2</v>
      </c>
      <c r="C199">
        <v>6.1820443518077584E-2</v>
      </c>
      <c r="D199">
        <v>0.10508046175936414</v>
      </c>
      <c r="E199">
        <v>6.1605962039321227E-2</v>
      </c>
      <c r="F199">
        <v>3.315039655143992E-2</v>
      </c>
      <c r="G199">
        <v>-6.1415356780300856E-2</v>
      </c>
      <c r="H199">
        <v>0.50263157894736699</v>
      </c>
      <c r="I199">
        <v>2.3442039951159899E-2</v>
      </c>
    </row>
    <row r="200" spans="1:9">
      <c r="A200" s="690">
        <v>44119</v>
      </c>
      <c r="B200">
        <v>3.0336190185195955E-2</v>
      </c>
      <c r="C200">
        <v>6.1080480546584992E-2</v>
      </c>
      <c r="D200">
        <v>0.10564109932346355</v>
      </c>
      <c r="E200">
        <v>6.0475403869295841E-2</v>
      </c>
      <c r="F200">
        <v>3.3349818803259046E-2</v>
      </c>
      <c r="G200">
        <v>-6.3267652429415344E-2</v>
      </c>
      <c r="H200">
        <v>0.50725462304409508</v>
      </c>
      <c r="I200">
        <v>2.3518483181097727E-2</v>
      </c>
    </row>
    <row r="201" spans="1:9">
      <c r="A201" s="690">
        <v>44120</v>
      </c>
      <c r="B201">
        <v>3.0425844127056845E-2</v>
      </c>
      <c r="C201">
        <v>6.168962178199644E-2</v>
      </c>
      <c r="D201">
        <v>0.10620202131434375</v>
      </c>
      <c r="E201">
        <v>6.1493697764859911E-2</v>
      </c>
      <c r="F201">
        <v>3.3872467346730328E-2</v>
      </c>
      <c r="G201">
        <v>-6.5608325682781077E-2</v>
      </c>
      <c r="H201">
        <v>0.51216216216216059</v>
      </c>
      <c r="I201">
        <v>2.3594932120755585E-2</v>
      </c>
    </row>
    <row r="202" spans="1:9">
      <c r="A202" s="690">
        <v>44123</v>
      </c>
      <c r="B202">
        <v>3.0594937809391709E-2</v>
      </c>
      <c r="C202">
        <v>6.3099194015733051E-2</v>
      </c>
      <c r="D202">
        <v>0.10676322787630221</v>
      </c>
      <c r="E202">
        <v>6.0152052140354684E-2</v>
      </c>
      <c r="F202">
        <v>3.2325700491776965E-2</v>
      </c>
      <c r="G202">
        <v>-6.5305366124639996E-2</v>
      </c>
      <c r="H202">
        <v>0.47837837837837682</v>
      </c>
      <c r="I202">
        <v>2.3671386770559799E-2</v>
      </c>
    </row>
    <row r="203" spans="1:9">
      <c r="A203" s="690">
        <v>44124</v>
      </c>
      <c r="B203">
        <v>3.0731402589116108E-2</v>
      </c>
      <c r="C203">
        <v>6.427883667489942E-2</v>
      </c>
      <c r="D203">
        <v>0.10732471915370967</v>
      </c>
      <c r="E203">
        <v>6.2787892893165553E-2</v>
      </c>
      <c r="F203">
        <v>3.4948934580049107E-2</v>
      </c>
      <c r="G203">
        <v>-5.3616475584763568E-2</v>
      </c>
      <c r="H203">
        <v>0.48421052631578787</v>
      </c>
      <c r="I203">
        <v>2.3747847130936917E-2</v>
      </c>
    </row>
    <row r="204" spans="1:9">
      <c r="A204" s="690">
        <v>44125</v>
      </c>
      <c r="B204">
        <v>3.084333083096058E-2</v>
      </c>
      <c r="C204">
        <v>6.557833472532848E-2</v>
      </c>
      <c r="D204">
        <v>0.10788649529101013</v>
      </c>
      <c r="E204">
        <v>6.5926298371826952E-2</v>
      </c>
      <c r="F204">
        <v>3.6334674293028835E-2</v>
      </c>
      <c r="G204">
        <v>-4.9028825750510374E-2</v>
      </c>
      <c r="H204">
        <v>0.4815078236130852</v>
      </c>
      <c r="I204">
        <v>2.3824313202313485E-2</v>
      </c>
    </row>
    <row r="205" spans="1:9">
      <c r="A205" s="690">
        <v>44126</v>
      </c>
      <c r="B205">
        <v>3.0956112456996365E-2</v>
      </c>
      <c r="C205">
        <v>6.5990507593824077E-2</v>
      </c>
      <c r="D205">
        <v>0.10844855643272067</v>
      </c>
      <c r="E205">
        <v>6.6423119291090238E-2</v>
      </c>
      <c r="F205">
        <v>3.6433924316620736E-2</v>
      </c>
      <c r="G205">
        <v>-4.1974145954280062E-2</v>
      </c>
      <c r="H205">
        <v>0.48790896159317021</v>
      </c>
      <c r="I205">
        <v>2.3900784985116053E-2</v>
      </c>
    </row>
    <row r="206" spans="1:9">
      <c r="A206" s="690">
        <v>44127</v>
      </c>
      <c r="B206">
        <v>3.1084453768319698E-2</v>
      </c>
      <c r="C206">
        <v>6.573587135690917E-2</v>
      </c>
      <c r="D206">
        <v>0.10901090272343206</v>
      </c>
      <c r="E206">
        <v>6.7594360326937553E-2</v>
      </c>
      <c r="F206">
        <v>3.602658181490459E-2</v>
      </c>
      <c r="G206">
        <v>-4.5034201624082781E-2</v>
      </c>
      <c r="H206">
        <v>0.49715504978662683</v>
      </c>
      <c r="I206">
        <v>2.3977262479771166E-2</v>
      </c>
    </row>
    <row r="207" spans="1:9">
      <c r="A207" s="690">
        <v>44130</v>
      </c>
      <c r="B207">
        <v>3.1241272305435386E-2</v>
      </c>
      <c r="C207">
        <v>6.632031321581211E-2</v>
      </c>
      <c r="D207">
        <v>0.10957353430780792</v>
      </c>
      <c r="E207">
        <v>6.4807605505788457E-2</v>
      </c>
      <c r="F207">
        <v>3.3803601794317739E-2</v>
      </c>
      <c r="G207">
        <v>-4.826840287703793E-2</v>
      </c>
      <c r="H207">
        <v>0.47183499288762265</v>
      </c>
      <c r="I207">
        <v>2.4053745686705597E-2</v>
      </c>
    </row>
    <row r="208" spans="1:9">
      <c r="A208" s="690">
        <v>44131</v>
      </c>
      <c r="B208">
        <v>3.1394612227946483E-2</v>
      </c>
      <c r="C208">
        <v>6.6478844314361796E-2</v>
      </c>
      <c r="D208">
        <v>0.11013645133058581</v>
      </c>
      <c r="E208">
        <v>6.4496225352259628E-2</v>
      </c>
      <c r="F208">
        <v>3.3023859138606504E-2</v>
      </c>
      <c r="G208">
        <v>-5.6753224144037939E-2</v>
      </c>
      <c r="H208">
        <v>0.48364153627311346</v>
      </c>
      <c r="I208">
        <v>2.4130234606345891E-2</v>
      </c>
    </row>
    <row r="209" spans="1:9">
      <c r="A209" s="690">
        <v>44132</v>
      </c>
      <c r="B209">
        <v>3.1518277222569724E-2</v>
      </c>
      <c r="C209">
        <v>6.6822072593713644E-2</v>
      </c>
      <c r="D209">
        <v>0.1106996539365761</v>
      </c>
      <c r="E209">
        <v>5.8996019434292668E-2</v>
      </c>
      <c r="F209">
        <v>2.6493600769775805E-2</v>
      </c>
      <c r="G209">
        <v>-9.0118748864702725E-2</v>
      </c>
      <c r="H209">
        <v>0.45092460881934393</v>
      </c>
      <c r="I209">
        <v>2.4206729239118818E-2</v>
      </c>
    </row>
    <row r="210" spans="1:9">
      <c r="A210" s="690">
        <v>44133</v>
      </c>
      <c r="B210">
        <v>3.172046223634406E-2</v>
      </c>
      <c r="C210">
        <v>6.7735517082085472E-2</v>
      </c>
      <c r="D210">
        <v>0.11126314227066314</v>
      </c>
      <c r="E210">
        <v>6.1370969524532359E-2</v>
      </c>
      <c r="F210">
        <v>2.7807695316250713E-2</v>
      </c>
      <c r="G210">
        <v>-7.517241501487415E-2</v>
      </c>
      <c r="H210">
        <v>0.46870554765291428</v>
      </c>
      <c r="I210">
        <v>2.4283229585450927E-2</v>
      </c>
    </row>
    <row r="211" spans="1:9">
      <c r="A211" s="690">
        <v>44134</v>
      </c>
      <c r="B211">
        <v>3.1830242337952841E-2</v>
      </c>
      <c r="C211">
        <v>6.7516640482236712E-2</v>
      </c>
      <c r="D211">
        <v>0.11182691647780474</v>
      </c>
      <c r="E211">
        <v>5.8962462635263169E-2</v>
      </c>
      <c r="F211">
        <v>2.3596016289166855E-2</v>
      </c>
      <c r="G211">
        <v>-9.5845832777809004E-2</v>
      </c>
      <c r="H211">
        <v>0.4409672830725444</v>
      </c>
      <c r="I211">
        <v>2.4359735645769209E-2</v>
      </c>
    </row>
    <row r="212" spans="1:9">
      <c r="A212" s="690">
        <v>44138</v>
      </c>
      <c r="B212">
        <v>3.2008000048231011E-2</v>
      </c>
      <c r="C212">
        <v>6.7850754863385987E-2</v>
      </c>
      <c r="D212">
        <v>0.112390976703032</v>
      </c>
      <c r="E212">
        <v>6.3355994082115341E-2</v>
      </c>
      <c r="F212">
        <v>2.7500507086111625E-2</v>
      </c>
      <c r="G212">
        <v>-7.9732204090731562E-2</v>
      </c>
      <c r="H212">
        <v>0.49359886201991277</v>
      </c>
      <c r="I212">
        <v>2.4436247420500434E-2</v>
      </c>
    </row>
    <row r="213" spans="1:9">
      <c r="A213" s="690">
        <v>44139</v>
      </c>
      <c r="B213">
        <v>3.2134322553244443E-2</v>
      </c>
      <c r="C213">
        <v>6.9635641463534625E-2</v>
      </c>
      <c r="D213">
        <v>0.11295532309144973</v>
      </c>
      <c r="E213">
        <v>6.4897619159393294E-2</v>
      </c>
      <c r="F213">
        <v>2.9838507197929465E-2</v>
      </c>
      <c r="G213">
        <v>-6.4589352598660055E-2</v>
      </c>
      <c r="H213">
        <v>0.5007112375533409</v>
      </c>
      <c r="I213">
        <v>2.451276491007115E-2</v>
      </c>
    </row>
    <row r="214" spans="1:9">
      <c r="A214" s="690">
        <v>44140</v>
      </c>
      <c r="B214">
        <v>3.226073092039905E-2</v>
      </c>
      <c r="C214">
        <v>7.1250171469753765E-2</v>
      </c>
      <c r="D214">
        <v>0.11351995578823648</v>
      </c>
      <c r="E214">
        <v>7.1152614985995344E-2</v>
      </c>
      <c r="F214">
        <v>3.4572245159992132E-2</v>
      </c>
      <c r="G214">
        <v>-4.0404338752639823E-2</v>
      </c>
      <c r="H214">
        <v>0.49715504978662683</v>
      </c>
      <c r="I214">
        <v>2.458928811490857E-2</v>
      </c>
    </row>
    <row r="215" spans="1:9">
      <c r="A215" s="690">
        <v>44141</v>
      </c>
      <c r="B215">
        <v>3.239206265332073E-2</v>
      </c>
      <c r="C215">
        <v>7.2907480148435955E-2</v>
      </c>
      <c r="D215">
        <v>0.11408487493864405</v>
      </c>
      <c r="E215">
        <v>7.2792070580005808E-2</v>
      </c>
      <c r="F215">
        <v>3.5646675649753323E-2</v>
      </c>
      <c r="G215">
        <v>-3.477198318463659E-2</v>
      </c>
      <c r="H215">
        <v>0.45305832147937242</v>
      </c>
      <c r="I215">
        <v>2.4665817035439463E-2</v>
      </c>
    </row>
    <row r="216" spans="1:9">
      <c r="A216" s="690">
        <v>44144</v>
      </c>
      <c r="B216">
        <v>3.2594369334489448E-2</v>
      </c>
      <c r="C216">
        <v>7.4410869276435143E-2</v>
      </c>
      <c r="D216">
        <v>0.11465008068799842</v>
      </c>
      <c r="E216">
        <v>7.2919872795354168E-2</v>
      </c>
      <c r="F216">
        <v>3.3443069650084256E-2</v>
      </c>
      <c r="G216">
        <v>-2.3381897671672203E-2</v>
      </c>
      <c r="H216">
        <v>0.46657183499288601</v>
      </c>
      <c r="I216">
        <v>2.4742351672090601E-2</v>
      </c>
    </row>
    <row r="217" spans="1:9">
      <c r="A217" s="690">
        <v>44145</v>
      </c>
      <c r="B217">
        <v>3.2679388292570666E-2</v>
      </c>
      <c r="C217">
        <v>7.4771477495420458E-2</v>
      </c>
      <c r="D217">
        <v>0.11521557318169906</v>
      </c>
      <c r="E217">
        <v>7.3061746808781303E-2</v>
      </c>
      <c r="F217">
        <v>3.1929564538518473E-2</v>
      </c>
      <c r="G217">
        <v>-2.0037057003297054E-2</v>
      </c>
      <c r="H217">
        <v>0.48008534850639961</v>
      </c>
      <c r="I217">
        <v>2.4818892025288974E-2</v>
      </c>
    </row>
    <row r="218" spans="1:9">
      <c r="A218" s="690">
        <v>44146</v>
      </c>
      <c r="B218">
        <v>3.2785026219273927E-2</v>
      </c>
      <c r="C218">
        <v>7.4662583686849748E-2</v>
      </c>
      <c r="D218">
        <v>0.11578135256521915</v>
      </c>
      <c r="E218">
        <v>7.3048546136778914E-2</v>
      </c>
      <c r="F218">
        <v>3.1439333188615581E-2</v>
      </c>
      <c r="G218">
        <v>-2.0645928403402847E-2</v>
      </c>
      <c r="H218">
        <v>0.49359886201991321</v>
      </c>
      <c r="I218">
        <v>2.4895438095461575E-2</v>
      </c>
    </row>
    <row r="219" spans="1:9">
      <c r="A219" s="690">
        <v>44147</v>
      </c>
      <c r="B219">
        <v>3.2919329710101364E-2</v>
      </c>
      <c r="C219">
        <v>7.4857085932657386E-2</v>
      </c>
      <c r="D219">
        <v>0.11634741898410583</v>
      </c>
      <c r="E219">
        <v>6.9110779861042415E-2</v>
      </c>
      <c r="F219">
        <v>2.5974361502869137E-2</v>
      </c>
      <c r="G219">
        <v>-3.6867749083800305E-2</v>
      </c>
      <c r="H219">
        <v>0.49004267425319914</v>
      </c>
      <c r="I219">
        <v>2.4971989883035617E-2</v>
      </c>
    </row>
    <row r="220" spans="1:9">
      <c r="A220" s="690">
        <v>44148</v>
      </c>
      <c r="B220">
        <v>3.3076854718356197E-2</v>
      </c>
      <c r="C220">
        <v>7.5856020355277165E-2</v>
      </c>
      <c r="D220">
        <v>0.11691377258397995</v>
      </c>
      <c r="E220">
        <v>7.1065695964179776E-2</v>
      </c>
      <c r="F220">
        <v>2.9369112286235621E-2</v>
      </c>
      <c r="G220">
        <v>-2.2016843016376297E-2</v>
      </c>
      <c r="H220">
        <v>0.51137980085348378</v>
      </c>
      <c r="I220">
        <v>2.504854738843787E-2</v>
      </c>
    </row>
    <row r="221" spans="1:9">
      <c r="A221" s="690">
        <v>44151</v>
      </c>
      <c r="B221">
        <v>3.3266411446627231E-2</v>
      </c>
      <c r="C221">
        <v>7.7200550371754773E-2</v>
      </c>
      <c r="D221">
        <v>0.11748041351053629</v>
      </c>
      <c r="E221">
        <v>7.2792002458939242E-2</v>
      </c>
      <c r="F221">
        <v>3.1007964366246865E-2</v>
      </c>
      <c r="G221">
        <v>-1.1243888319501516E-2</v>
      </c>
      <c r="H221">
        <v>0.51778093883356924</v>
      </c>
      <c r="I221">
        <v>2.5125110612095547E-2</v>
      </c>
    </row>
    <row r="222" spans="1:9">
      <c r="A222" s="690">
        <v>44152</v>
      </c>
      <c r="B222">
        <v>3.3398591454516069E-2</v>
      </c>
      <c r="C222">
        <v>7.8172014265353029E-2</v>
      </c>
      <c r="D222">
        <v>0.11804734190954336</v>
      </c>
      <c r="E222">
        <v>7.2013794925759544E-2</v>
      </c>
      <c r="F222">
        <v>3.051254881093679E-2</v>
      </c>
      <c r="G222">
        <v>-7.2219910713885449E-3</v>
      </c>
      <c r="H222">
        <v>0.50078236130867571</v>
      </c>
      <c r="I222">
        <v>2.5201679554435863E-2</v>
      </c>
    </row>
    <row r="223" spans="1:9">
      <c r="A223" s="690">
        <v>44153</v>
      </c>
      <c r="B223">
        <v>3.3528011064407615E-2</v>
      </c>
      <c r="C223">
        <v>7.7942836030278295E-2</v>
      </c>
      <c r="D223">
        <v>0.11861455792684406</v>
      </c>
      <c r="E223">
        <v>7.1191334781305793E-2</v>
      </c>
      <c r="F223">
        <v>2.8941097401684157E-2</v>
      </c>
      <c r="G223">
        <v>-1.5425320324040981E-2</v>
      </c>
      <c r="H223">
        <v>0.4716927453769546</v>
      </c>
      <c r="I223">
        <v>2.5278254215885809E-2</v>
      </c>
    </row>
    <row r="224" spans="1:9">
      <c r="A224" s="690">
        <v>44154</v>
      </c>
      <c r="B224">
        <v>3.3662601105040491E-2</v>
      </c>
      <c r="C224">
        <v>7.8824117389542758E-2</v>
      </c>
      <c r="D224">
        <v>0.11918206170835499</v>
      </c>
      <c r="E224">
        <v>7.1597727468502237E-2</v>
      </c>
      <c r="F224">
        <v>3.078343120492022E-2</v>
      </c>
      <c r="G224">
        <v>-1.164135676091127E-2</v>
      </c>
      <c r="H224">
        <v>0.45874822190611542</v>
      </c>
      <c r="I224">
        <v>2.53548345968726E-2</v>
      </c>
    </row>
    <row r="225" spans="1:9">
      <c r="A225" s="690">
        <v>44155</v>
      </c>
      <c r="B225">
        <v>3.3768854166789763E-2</v>
      </c>
      <c r="C225">
        <v>7.8572454122887159E-2</v>
      </c>
      <c r="D225">
        <v>0.11974985340006672</v>
      </c>
      <c r="E225">
        <v>7.1408905366400877E-2</v>
      </c>
      <c r="F225">
        <v>3.0895060508399075E-2</v>
      </c>
      <c r="G225">
        <v>-1.4033862130248265E-2</v>
      </c>
      <c r="H225">
        <v>0.47162162162162047</v>
      </c>
      <c r="I225">
        <v>2.5431420697823448E-2</v>
      </c>
    </row>
    <row r="226" spans="1:9">
      <c r="A226" s="690">
        <v>44158</v>
      </c>
      <c r="B226">
        <v>3.3931975609478693E-2</v>
      </c>
      <c r="C226">
        <v>7.8419460930714502E-2</v>
      </c>
      <c r="D226">
        <v>0.12031793314804395</v>
      </c>
      <c r="E226">
        <v>7.3427708927116697E-2</v>
      </c>
      <c r="F226">
        <v>3.2280758992614178E-2</v>
      </c>
      <c r="G226">
        <v>-4.1396556820225694E-3</v>
      </c>
      <c r="H226">
        <v>0.50071123755334157</v>
      </c>
      <c r="I226">
        <v>2.5508012519165568E-2</v>
      </c>
    </row>
    <row r="227" spans="1:9">
      <c r="A227" s="690">
        <v>44159</v>
      </c>
      <c r="B227">
        <v>3.4100354137327038E-2</v>
      </c>
      <c r="C227">
        <v>7.9889811449377124E-2</v>
      </c>
      <c r="D227">
        <v>0.12088630109842557</v>
      </c>
      <c r="E227">
        <v>7.729831852116642E-2</v>
      </c>
      <c r="F227">
        <v>3.5937588242254348E-2</v>
      </c>
      <c r="G227">
        <v>1.2826918380482777E-2</v>
      </c>
      <c r="H227">
        <v>0.50419630156472128</v>
      </c>
      <c r="I227">
        <v>2.5584610061326174E-2</v>
      </c>
    </row>
    <row r="228" spans="1:9">
      <c r="A228" s="690">
        <v>44160</v>
      </c>
      <c r="B228">
        <v>3.4220323675837827E-2</v>
      </c>
      <c r="C228">
        <v>8.1007182025778279E-2</v>
      </c>
      <c r="D228">
        <v>0.12145495739742462</v>
      </c>
      <c r="E228">
        <v>7.754730834570478E-2</v>
      </c>
      <c r="F228">
        <v>3.7643517733241039E-2</v>
      </c>
      <c r="G228">
        <v>1.7663798342319792E-2</v>
      </c>
      <c r="H228">
        <v>0.48648648648648507</v>
      </c>
      <c r="I228">
        <v>2.5661213324732701E-2</v>
      </c>
    </row>
    <row r="229" spans="1:9">
      <c r="A229" s="690">
        <v>44161</v>
      </c>
      <c r="B229">
        <v>3.4428668166716081E-2</v>
      </c>
      <c r="C229">
        <v>8.3299784969627755E-2</v>
      </c>
      <c r="D229">
        <v>0.12202390219132808</v>
      </c>
      <c r="E229">
        <v>7.7692142198388936E-2</v>
      </c>
      <c r="F229">
        <v>3.8153522158064446E-2</v>
      </c>
      <c r="G229">
        <v>2.044272976783823E-2</v>
      </c>
      <c r="H229">
        <v>0.482930298719771</v>
      </c>
      <c r="I229">
        <v>2.5737822309812364E-2</v>
      </c>
    </row>
    <row r="230" spans="1:9">
      <c r="A230" s="690">
        <v>44162</v>
      </c>
      <c r="B230">
        <v>3.4665672489075705E-2</v>
      </c>
      <c r="C230">
        <v>8.5340949514728148E-2</v>
      </c>
      <c r="D230">
        <v>0.12259313562649754</v>
      </c>
      <c r="E230">
        <v>8.0118150204571137E-2</v>
      </c>
      <c r="F230">
        <v>3.9685060538819261E-2</v>
      </c>
      <c r="G230">
        <v>2.5017393372690044E-2</v>
      </c>
      <c r="H230">
        <v>0.50071123755334135</v>
      </c>
      <c r="I230">
        <v>2.5814437016992597E-2</v>
      </c>
    </row>
    <row r="231" spans="1:9">
      <c r="A231" s="690">
        <v>44165</v>
      </c>
      <c r="B231">
        <v>3.5008644693946156E-2</v>
      </c>
      <c r="C231">
        <v>8.5743423870199287E-2</v>
      </c>
      <c r="D231">
        <v>0.12316265784936831</v>
      </c>
      <c r="E231">
        <v>7.9505100521517713E-2</v>
      </c>
      <c r="F231">
        <v>3.7334409672502566E-2</v>
      </c>
      <c r="G231">
        <v>1.5137984390072745E-2</v>
      </c>
      <c r="H231">
        <v>0.49359886201991321</v>
      </c>
      <c r="I231">
        <v>2.5891057446700838E-2</v>
      </c>
    </row>
    <row r="232" spans="1:9">
      <c r="A232" s="690">
        <v>44166</v>
      </c>
      <c r="B232">
        <v>3.5156856540334847E-2</v>
      </c>
      <c r="C232">
        <v>8.8025654762714289E-2</v>
      </c>
      <c r="D232">
        <v>0.12373246900645052</v>
      </c>
      <c r="E232">
        <v>8.2065149240065693E-2</v>
      </c>
      <c r="F232">
        <v>4.159717541883623E-2</v>
      </c>
      <c r="G232">
        <v>3.131226989301128E-2</v>
      </c>
      <c r="H232">
        <v>0.47226173541962879</v>
      </c>
      <c r="I232">
        <v>2.5967683599364522E-2</v>
      </c>
    </row>
    <row r="233" spans="1:9">
      <c r="A233" s="690">
        <v>44167</v>
      </c>
      <c r="B233">
        <v>3.5335899774923574E-2</v>
      </c>
      <c r="C233">
        <v>8.9289336732509605E-2</v>
      </c>
      <c r="D233">
        <v>0.12430256924432825</v>
      </c>
      <c r="E233">
        <v>8.2289065797970906E-2</v>
      </c>
      <c r="F233">
        <v>4.3660389615711948E-2</v>
      </c>
      <c r="G233">
        <v>3.4134652307485691E-2</v>
      </c>
      <c r="H233">
        <v>0.47475106685632862</v>
      </c>
      <c r="I233">
        <v>2.6044315475410862E-2</v>
      </c>
    </row>
    <row r="234" spans="1:9">
      <c r="A234" s="690">
        <v>44168</v>
      </c>
      <c r="B234">
        <v>3.5533640076337969E-2</v>
      </c>
      <c r="C234">
        <v>9.2121285102891415E-2</v>
      </c>
      <c r="D234">
        <v>0.1248729587096602</v>
      </c>
      <c r="E234">
        <v>8.3532295391886668E-2</v>
      </c>
      <c r="F234">
        <v>4.4933659222034184E-2</v>
      </c>
      <c r="G234">
        <v>3.6517379495516922E-2</v>
      </c>
      <c r="H234">
        <v>0.45803698435277251</v>
      </c>
      <c r="I234">
        <v>2.6120953075267739E-2</v>
      </c>
    </row>
    <row r="235" spans="1:9">
      <c r="A235" s="690">
        <v>44169</v>
      </c>
      <c r="B235">
        <v>3.5619912848438018E-2</v>
      </c>
      <c r="C235">
        <v>9.037264771049025E-2</v>
      </c>
      <c r="D235">
        <v>0.12544363754917942</v>
      </c>
      <c r="E235">
        <v>8.7463267452166704E-2</v>
      </c>
      <c r="F235">
        <v>4.7055493992836706E-2</v>
      </c>
      <c r="G235">
        <v>4.8756000907123065E-2</v>
      </c>
      <c r="H235">
        <v>0.46443812233285797</v>
      </c>
      <c r="I235">
        <v>2.6197596399362366E-2</v>
      </c>
    </row>
    <row r="236" spans="1:9">
      <c r="A236" s="690">
        <v>44172</v>
      </c>
      <c r="B236">
        <v>3.5807944123450008E-2</v>
      </c>
      <c r="C236">
        <v>9.2101373611640946E-2</v>
      </c>
      <c r="D236">
        <v>0.12601460590969338</v>
      </c>
      <c r="E236">
        <v>8.5496406021601468E-2</v>
      </c>
      <c r="F236">
        <v>4.558061202339414E-2</v>
      </c>
      <c r="G236">
        <v>4.7470646288368723E-2</v>
      </c>
      <c r="H236">
        <v>0.44807965860597321</v>
      </c>
      <c r="I236">
        <v>2.6274245448122402E-2</v>
      </c>
    </row>
    <row r="237" spans="1:9">
      <c r="A237" s="690">
        <v>44173</v>
      </c>
      <c r="B237">
        <v>3.5950284971077995E-2</v>
      </c>
      <c r="C237">
        <v>9.376632750806424E-2</v>
      </c>
      <c r="D237">
        <v>0.12658586393808391</v>
      </c>
      <c r="E237">
        <v>8.6164969669656477E-2</v>
      </c>
      <c r="F237">
        <v>4.5887346269795293E-2</v>
      </c>
      <c r="G237">
        <v>4.9958326154081911E-2</v>
      </c>
      <c r="H237">
        <v>0.4608819345661439</v>
      </c>
      <c r="I237">
        <v>2.6350900221975504E-2</v>
      </c>
    </row>
    <row r="238" spans="1:9">
      <c r="A238" s="690">
        <v>44174</v>
      </c>
      <c r="B238">
        <v>3.6114830247500951E-2</v>
      </c>
      <c r="C238">
        <v>9.5850113917734348E-2</v>
      </c>
      <c r="D238">
        <v>0.12715741178130746</v>
      </c>
      <c r="E238">
        <v>8.3842770173004233E-2</v>
      </c>
      <c r="F238">
        <v>4.4404368714090703E-2</v>
      </c>
      <c r="G238">
        <v>4.1726409078755688E-2</v>
      </c>
      <c r="H238">
        <v>0.45590327169274403</v>
      </c>
      <c r="I238">
        <v>2.6427560721349108E-2</v>
      </c>
    </row>
    <row r="239" spans="1:9">
      <c r="A239" s="690">
        <v>44175</v>
      </c>
      <c r="B239">
        <v>3.6242840361202067E-2</v>
      </c>
      <c r="C239">
        <v>9.6759911393761833E-2</v>
      </c>
      <c r="D239">
        <v>0.12772924958639509</v>
      </c>
      <c r="E239">
        <v>8.6498256414619057E-2</v>
      </c>
      <c r="F239">
        <v>4.7684941427365679E-2</v>
      </c>
      <c r="G239">
        <v>5.414112859570186E-2</v>
      </c>
      <c r="H239">
        <v>0.42105263157894623</v>
      </c>
      <c r="I239">
        <v>2.6504226946671094E-2</v>
      </c>
    </row>
    <row r="240" spans="1:9">
      <c r="A240" s="690">
        <v>44176</v>
      </c>
      <c r="B240">
        <v>3.6391464824831354E-2</v>
      </c>
      <c r="C240">
        <v>9.8571394655436295E-2</v>
      </c>
      <c r="D240">
        <v>0.12830137750045223</v>
      </c>
      <c r="E240">
        <v>8.6488504492942431E-2</v>
      </c>
      <c r="F240">
        <v>4.8610524642572539E-2</v>
      </c>
      <c r="G240">
        <v>5.8194182210245637E-2</v>
      </c>
      <c r="H240">
        <v>0.42709815078236013</v>
      </c>
      <c r="I240">
        <v>2.6580898898368899E-2</v>
      </c>
    </row>
    <row r="241" spans="1:9">
      <c r="A241" s="690">
        <v>44179</v>
      </c>
      <c r="B241">
        <v>3.6690034312393927E-2</v>
      </c>
      <c r="C241">
        <v>9.9348560955420995E-2</v>
      </c>
      <c r="D241">
        <v>0.12887379567065915</v>
      </c>
      <c r="E241">
        <v>8.6029224108867375E-2</v>
      </c>
      <c r="F241">
        <v>4.7396819546039026E-2</v>
      </c>
      <c r="G241">
        <v>5.6452969370957673E-2</v>
      </c>
      <c r="H241">
        <v>0.43100995732574554</v>
      </c>
      <c r="I241">
        <v>2.6657576576870401E-2</v>
      </c>
    </row>
    <row r="242" spans="1:9">
      <c r="A242" s="690">
        <v>44180</v>
      </c>
      <c r="B242">
        <v>3.6919175711305874E-2</v>
      </c>
      <c r="C242">
        <v>0.10075833491943764</v>
      </c>
      <c r="D242">
        <v>0.12944650424427095</v>
      </c>
      <c r="E242">
        <v>9.0292709027944396E-2</v>
      </c>
      <c r="F242">
        <v>5.2390934149075363E-2</v>
      </c>
      <c r="G242">
        <v>6.9459154176833016E-2</v>
      </c>
      <c r="H242">
        <v>0.44523470839260182</v>
      </c>
      <c r="I242">
        <v>2.6734259982603481E-2</v>
      </c>
    </row>
    <row r="243" spans="1:9">
      <c r="A243" s="690">
        <v>44181</v>
      </c>
      <c r="B243">
        <v>3.7036074595035551E-2</v>
      </c>
      <c r="C243">
        <v>0.10132556880756627</v>
      </c>
      <c r="D243">
        <v>0.13001950336861712</v>
      </c>
      <c r="E243">
        <v>9.2660383531675716E-2</v>
      </c>
      <c r="F243">
        <v>5.3652767361584974E-2</v>
      </c>
      <c r="G243">
        <v>8.0227634804468595E-2</v>
      </c>
      <c r="H243">
        <v>0.44594594594594472</v>
      </c>
      <c r="I243">
        <v>2.6810949115995575E-2</v>
      </c>
    </row>
    <row r="244" spans="1:9">
      <c r="A244" s="690">
        <v>44182</v>
      </c>
      <c r="B244">
        <v>3.7181243791841512E-2</v>
      </c>
      <c r="C244">
        <v>0.10234795079451908</v>
      </c>
      <c r="D244">
        <v>0.13059279319110195</v>
      </c>
      <c r="E244">
        <v>9.5892178087870539E-2</v>
      </c>
      <c r="F244">
        <v>5.6025027352056833E-2</v>
      </c>
      <c r="G244">
        <v>8.3274914800788302E-2</v>
      </c>
      <c r="H244">
        <v>0.44381223328591624</v>
      </c>
      <c r="I244">
        <v>2.6887643977474784E-2</v>
      </c>
    </row>
    <row r="245" spans="1:9">
      <c r="A245" s="690">
        <v>44183</v>
      </c>
      <c r="B245">
        <v>3.7319479112218223E-2</v>
      </c>
      <c r="C245">
        <v>0.10304965303512437</v>
      </c>
      <c r="D245">
        <v>0.13116637385920438</v>
      </c>
      <c r="E245">
        <v>9.6467156544267629E-2</v>
      </c>
      <c r="F245">
        <v>5.5572131239579159E-2</v>
      </c>
      <c r="G245">
        <v>8.2282878988107155E-2</v>
      </c>
      <c r="H245">
        <v>0.44416785206258758</v>
      </c>
      <c r="I245">
        <v>2.6964344567468768E-2</v>
      </c>
    </row>
    <row r="246" spans="1:9">
      <c r="A246" s="690">
        <v>44186</v>
      </c>
      <c r="B246">
        <v>3.7489952546240879E-2</v>
      </c>
      <c r="C246">
        <v>0.10377804301955451</v>
      </c>
      <c r="D246">
        <v>0.13174024552047858</v>
      </c>
      <c r="E246">
        <v>9.3272653847303211E-2</v>
      </c>
      <c r="F246">
        <v>5.2789933212772588E-2</v>
      </c>
      <c r="G246">
        <v>6.7484879084050542E-2</v>
      </c>
      <c r="H246">
        <v>0.45376955903271554</v>
      </c>
      <c r="I246">
        <v>2.7041050886405626E-2</v>
      </c>
    </row>
    <row r="247" spans="1:9">
      <c r="A247" s="690">
        <v>44187</v>
      </c>
      <c r="B247">
        <v>3.7685081809373022E-2</v>
      </c>
      <c r="C247">
        <v>0.10451827554269677</v>
      </c>
      <c r="D247">
        <v>0.13231440832255337</v>
      </c>
      <c r="E247">
        <v>9.1499593038934401E-2</v>
      </c>
      <c r="F247">
        <v>5.365203451064704E-2</v>
      </c>
      <c r="G247">
        <v>7.2810490604965361E-2</v>
      </c>
      <c r="H247">
        <v>0.45810810810810643</v>
      </c>
      <c r="I247">
        <v>2.7117762934713019E-2</v>
      </c>
    </row>
    <row r="248" spans="1:9">
      <c r="A248" s="690">
        <v>44188</v>
      </c>
      <c r="B248">
        <v>3.7830161186510836E-2</v>
      </c>
      <c r="C248">
        <v>0.1062075919347123</v>
      </c>
      <c r="D248">
        <v>0.13288886241313236</v>
      </c>
      <c r="E248">
        <v>9.4473860218302397E-2</v>
      </c>
      <c r="F248">
        <v>5.6803282813375766E-2</v>
      </c>
      <c r="G248">
        <v>8.3284696864197594E-2</v>
      </c>
      <c r="H248">
        <v>0.47453769559032555</v>
      </c>
      <c r="I248">
        <v>2.7194480712819047E-2</v>
      </c>
    </row>
    <row r="249" spans="1:9">
      <c r="A249" s="690">
        <v>44189</v>
      </c>
      <c r="B249">
        <v>3.7975894601829374E-2</v>
      </c>
      <c r="C249">
        <v>0.10703607183220942</v>
      </c>
      <c r="D249">
        <v>0.13346360793999423</v>
      </c>
      <c r="E249">
        <v>9.5001457919917431E-2</v>
      </c>
      <c r="F249">
        <v>5.7068088247570925E-2</v>
      </c>
      <c r="G249">
        <v>8.3254833799135675E-2</v>
      </c>
      <c r="H249">
        <v>0.47453769559032555</v>
      </c>
      <c r="I249">
        <v>2.727120422115159E-2</v>
      </c>
    </row>
    <row r="250" spans="1:9">
      <c r="A250" s="690">
        <v>44193</v>
      </c>
      <c r="B250">
        <v>3.8146438116365866E-2</v>
      </c>
      <c r="C250">
        <v>0.10747746989770901</v>
      </c>
      <c r="D250">
        <v>0.1340386450509925</v>
      </c>
      <c r="E250">
        <v>9.5310001205989536E-2</v>
      </c>
      <c r="F250">
        <v>5.8231314219584052E-2</v>
      </c>
      <c r="G250">
        <v>9.3665823301365192E-2</v>
      </c>
      <c r="H250">
        <v>0.5042674253200552</v>
      </c>
      <c r="I250">
        <v>2.7347933460138751E-2</v>
      </c>
    </row>
    <row r="251" spans="1:9">
      <c r="A251" s="690">
        <v>44194</v>
      </c>
      <c r="B251">
        <v>3.8273071566879091E-2</v>
      </c>
      <c r="C251">
        <v>0.10905973031080518</v>
      </c>
      <c r="D251">
        <v>0.13461397389405594</v>
      </c>
      <c r="E251">
        <v>9.7447671351328591E-2</v>
      </c>
      <c r="F251">
        <v>5.9935054142049582E-2</v>
      </c>
      <c r="G251">
        <v>9.7257642952603085E-2</v>
      </c>
      <c r="H251">
        <v>0.49359886201991299</v>
      </c>
      <c r="I251">
        <v>2.742466843020841E-2</v>
      </c>
    </row>
    <row r="252" spans="1:9">
      <c r="A252" s="690">
        <v>44195</v>
      </c>
      <c r="B252">
        <v>3.8455172132230375E-2</v>
      </c>
      <c r="C252">
        <v>0.11014901773550978</v>
      </c>
      <c r="D252">
        <v>0.13518959461718794</v>
      </c>
      <c r="E252">
        <v>0.10018712986359035</v>
      </c>
      <c r="F252">
        <v>6.2521370800550313E-2</v>
      </c>
      <c r="G252">
        <v>9.9826660470546003E-2</v>
      </c>
      <c r="H252">
        <v>0.49388335704124997</v>
      </c>
      <c r="I252">
        <v>2.7501409131788668E-2</v>
      </c>
    </row>
    <row r="253" spans="1:9">
      <c r="A253" s="690">
        <v>44196</v>
      </c>
      <c r="B253">
        <v>3.8599086371596369E-2</v>
      </c>
      <c r="C253">
        <v>0.11097335955818433</v>
      </c>
      <c r="D253">
        <v>0.1357655073684676</v>
      </c>
      <c r="E253">
        <v>0.10057189503488773</v>
      </c>
      <c r="F253">
        <v>6.2563630764281619E-2</v>
      </c>
      <c r="G253">
        <v>9.9770537705058615E-2</v>
      </c>
      <c r="H253">
        <v>0.49388335704124997</v>
      </c>
      <c r="I253">
        <v>2.7578155565307849E-2</v>
      </c>
    </row>
    <row r="254" spans="1:9">
      <c r="A254" s="690">
        <v>44200</v>
      </c>
      <c r="B254">
        <v>3.8749904789725731E-2</v>
      </c>
      <c r="C254">
        <v>0.11132883924697934</v>
      </c>
      <c r="D254">
        <v>0.13634171229604863</v>
      </c>
      <c r="E254">
        <v>9.9147179883582348E-2</v>
      </c>
      <c r="F254">
        <v>6.2862188275613962E-2</v>
      </c>
      <c r="G254">
        <v>0.10038280571078895</v>
      </c>
      <c r="H254">
        <v>0.49928876244665554</v>
      </c>
      <c r="I254">
        <v>2.7654907731193834E-2</v>
      </c>
    </row>
    <row r="255" spans="1:9">
      <c r="A255" s="690">
        <v>44201</v>
      </c>
      <c r="B255">
        <v>3.8870299356599913E-2</v>
      </c>
      <c r="C255">
        <v>0.11143584184590827</v>
      </c>
      <c r="D255">
        <v>0.13691820954816003</v>
      </c>
      <c r="E255">
        <v>0.10195733632147652</v>
      </c>
      <c r="F255">
        <v>6.3846436232756432E-2</v>
      </c>
      <c r="G255">
        <v>0.10389636177583372</v>
      </c>
      <c r="H255">
        <v>0.51422475106685472</v>
      </c>
      <c r="I255">
        <v>2.7731665629874946E-2</v>
      </c>
    </row>
    <row r="256" spans="1:9">
      <c r="A256" s="690">
        <v>44202</v>
      </c>
      <c r="B256">
        <v>3.9021254246935255E-2</v>
      </c>
      <c r="C256">
        <v>0.11166184678175339</v>
      </c>
      <c r="D256">
        <v>0.13749499927310604</v>
      </c>
      <c r="E256">
        <v>0.10152767489263326</v>
      </c>
      <c r="F256">
        <v>6.0257968275269969E-2</v>
      </c>
      <c r="G256">
        <v>9.7886531394396625E-2</v>
      </c>
      <c r="H256">
        <v>0.53456614509245903</v>
      </c>
      <c r="I256">
        <v>2.7808429261779288E-2</v>
      </c>
    </row>
    <row r="257" spans="1:9">
      <c r="A257" s="690">
        <v>44203</v>
      </c>
      <c r="B257">
        <v>3.9211795628572466E-2</v>
      </c>
      <c r="C257">
        <v>0.11111667585223239</v>
      </c>
      <c r="D257">
        <v>0.13807208161926598</v>
      </c>
      <c r="E257">
        <v>0.10275248246428581</v>
      </c>
      <c r="F257">
        <v>6.2025635141217172E-2</v>
      </c>
      <c r="G257">
        <v>0.12584602593605254</v>
      </c>
      <c r="H257">
        <v>0.58143669985775071</v>
      </c>
      <c r="I257">
        <v>2.7885198627335184E-2</v>
      </c>
    </row>
    <row r="258" spans="1:9">
      <c r="A258" s="690">
        <v>44204</v>
      </c>
      <c r="B258">
        <v>3.9510955220538602E-2</v>
      </c>
      <c r="C258">
        <v>0.11150342774162092</v>
      </c>
      <c r="D258">
        <v>0.13864945673509488</v>
      </c>
      <c r="E258">
        <v>0.10570794476077272</v>
      </c>
      <c r="F258">
        <v>6.6078155505728153E-2</v>
      </c>
      <c r="G258">
        <v>0.14810501479077787</v>
      </c>
      <c r="H258">
        <v>0.59317211948790716</v>
      </c>
      <c r="I258">
        <v>2.7961973726970735E-2</v>
      </c>
    </row>
    <row r="259" spans="1:9">
      <c r="A259" s="690">
        <v>44207</v>
      </c>
      <c r="B259">
        <v>3.9687940956562473E-2</v>
      </c>
      <c r="C259">
        <v>0.11027113088098695</v>
      </c>
      <c r="D259">
        <v>0.13922712476912258</v>
      </c>
      <c r="E259">
        <v>0.10163905137004337</v>
      </c>
      <c r="F259">
        <v>6.3507634593889417E-2</v>
      </c>
      <c r="G259">
        <v>0.13813276407301789</v>
      </c>
      <c r="H259">
        <v>0.6109530583214775</v>
      </c>
      <c r="I259">
        <v>2.8038754561114265E-2</v>
      </c>
    </row>
    <row r="260" spans="1:9">
      <c r="A260" s="690">
        <v>44208</v>
      </c>
      <c r="B260">
        <v>3.9856088919906885E-2</v>
      </c>
      <c r="C260">
        <v>0.11218280561382832</v>
      </c>
      <c r="D260">
        <v>0.13980508586995466</v>
      </c>
      <c r="E260">
        <v>0.10523055928356939</v>
      </c>
      <c r="F260">
        <v>6.4419370431171075E-2</v>
      </c>
      <c r="G260">
        <v>0.1451808678466473</v>
      </c>
      <c r="H260">
        <v>0.55761024182076646</v>
      </c>
      <c r="I260">
        <v>2.8115541130194099E-2</v>
      </c>
    </row>
    <row r="261" spans="1:9">
      <c r="A261" s="690">
        <v>44209</v>
      </c>
      <c r="B261">
        <v>3.9993289202609139E-2</v>
      </c>
      <c r="C261">
        <v>0.11185985810456134</v>
      </c>
      <c r="D261">
        <v>0.14038334018627197</v>
      </c>
      <c r="E261">
        <v>0.10378471038442805</v>
      </c>
      <c r="F261">
        <v>6.165328988273111E-2</v>
      </c>
      <c r="G261">
        <v>0.13188980875987677</v>
      </c>
      <c r="H261">
        <v>0.55405405405405239</v>
      </c>
      <c r="I261">
        <v>2.8192333434638783E-2</v>
      </c>
    </row>
    <row r="262" spans="1:9">
      <c r="A262" s="690">
        <v>44210</v>
      </c>
      <c r="B262">
        <v>4.0174603298703149E-2</v>
      </c>
      <c r="C262">
        <v>0.11347361048407456</v>
      </c>
      <c r="D262">
        <v>0.14096188786683062</v>
      </c>
      <c r="E262">
        <v>0.10651209424823138</v>
      </c>
      <c r="F262">
        <v>6.3210078625286714E-2</v>
      </c>
      <c r="G262">
        <v>0.14337706792929383</v>
      </c>
      <c r="H262">
        <v>0.52219061166429426</v>
      </c>
      <c r="I262">
        <v>2.8269131474876419E-2</v>
      </c>
    </row>
    <row r="263" spans="1:9">
      <c r="A263" s="690">
        <v>44211</v>
      </c>
      <c r="B263">
        <v>4.045485933248405E-2</v>
      </c>
      <c r="C263">
        <v>0.11404447222616598</v>
      </c>
      <c r="D263">
        <v>0.14154072906046244</v>
      </c>
      <c r="E263">
        <v>0.10334966448127747</v>
      </c>
      <c r="F263">
        <v>5.8777282203848591E-2</v>
      </c>
      <c r="G263">
        <v>0.12541746062913695</v>
      </c>
      <c r="H263">
        <v>0.53200568990042507</v>
      </c>
      <c r="I263">
        <v>2.8345935251335552E-2</v>
      </c>
    </row>
    <row r="264" spans="1:9">
      <c r="A264" s="690">
        <v>44214</v>
      </c>
      <c r="B264">
        <v>4.0600699874124402E-2</v>
      </c>
      <c r="C264">
        <v>0.1145653497461232</v>
      </c>
      <c r="D264">
        <v>0.14211986391607456</v>
      </c>
      <c r="E264">
        <v>0.1027042718588822</v>
      </c>
      <c r="F264">
        <v>5.9428453730841824E-2</v>
      </c>
      <c r="G264">
        <v>0.13134928509587529</v>
      </c>
      <c r="H264">
        <v>0.53015647226173357</v>
      </c>
      <c r="I264">
        <v>2.842274476444473E-2</v>
      </c>
    </row>
    <row r="265" spans="1:9">
      <c r="A265" s="690">
        <v>44215</v>
      </c>
      <c r="B265">
        <v>4.0825183937978515E-2</v>
      </c>
      <c r="C265">
        <v>0.11458454324925516</v>
      </c>
      <c r="D265">
        <v>0.14269929258264957</v>
      </c>
      <c r="E265">
        <v>0.1029435346344012</v>
      </c>
      <c r="F265">
        <v>6.0564424658521077E-2</v>
      </c>
      <c r="G265">
        <v>0.12798644885102584</v>
      </c>
      <c r="H265">
        <v>0.56642958748221739</v>
      </c>
      <c r="I265">
        <v>2.8499560014632275E-2</v>
      </c>
    </row>
    <row r="266" spans="1:9">
      <c r="A266" s="690">
        <v>44216</v>
      </c>
      <c r="B266">
        <v>4.0994777311094799E-2</v>
      </c>
      <c r="C266">
        <v>0.11496475496188907</v>
      </c>
      <c r="D266">
        <v>0.14327901520924602</v>
      </c>
      <c r="E266">
        <v>0.10609728318819167</v>
      </c>
      <c r="F266">
        <v>6.1794782725266062E-2</v>
      </c>
      <c r="G266">
        <v>0.12537878822659954</v>
      </c>
      <c r="H266">
        <v>0.57432432432432279</v>
      </c>
      <c r="I266">
        <v>2.8576381002326956E-2</v>
      </c>
    </row>
    <row r="267" spans="1:9">
      <c r="A267" s="690">
        <v>44217</v>
      </c>
      <c r="B267">
        <v>4.1119312280707421E-2</v>
      </c>
      <c r="C267">
        <v>0.11448088851793714</v>
      </c>
      <c r="D267">
        <v>0.14385903194499794</v>
      </c>
      <c r="E267">
        <v>0.10564298337698319</v>
      </c>
      <c r="F267">
        <v>6.1564338274173069E-2</v>
      </c>
      <c r="G267">
        <v>0.11794837481924869</v>
      </c>
      <c r="H267">
        <v>0.59196301564722487</v>
      </c>
      <c r="I267">
        <v>2.8653207727957097E-2</v>
      </c>
    </row>
    <row r="268" spans="1:9">
      <c r="A268" s="690">
        <v>44218</v>
      </c>
      <c r="B268">
        <v>4.1371707558235604E-2</v>
      </c>
      <c r="C268">
        <v>0.11424174645011576</v>
      </c>
      <c r="D268">
        <v>0.14443934293911487</v>
      </c>
      <c r="E268">
        <v>0.10120673031979299</v>
      </c>
      <c r="F268">
        <v>5.9907663190400307E-2</v>
      </c>
      <c r="G268">
        <v>0.11011160553064836</v>
      </c>
      <c r="H268">
        <v>0.61379800853484912</v>
      </c>
      <c r="I268">
        <v>2.8730040191951245E-2</v>
      </c>
    </row>
    <row r="269" spans="1:9">
      <c r="A269" s="690">
        <v>44221</v>
      </c>
      <c r="B269">
        <v>4.1544243500770017E-2</v>
      </c>
      <c r="C269">
        <v>0.11458719442745346</v>
      </c>
      <c r="D269">
        <v>0.14501994834088205</v>
      </c>
      <c r="E269">
        <v>0.10037965638003254</v>
      </c>
      <c r="F269">
        <v>5.9254438015164279E-2</v>
      </c>
      <c r="G269">
        <v>0.10910272293014334</v>
      </c>
      <c r="H269">
        <v>0.61379800853484912</v>
      </c>
      <c r="I269">
        <v>2.8806878394738167E-2</v>
      </c>
    </row>
    <row r="270" spans="1:9">
      <c r="A270" s="690">
        <v>44222</v>
      </c>
      <c r="B270">
        <v>4.176365973140439E-2</v>
      </c>
      <c r="C270">
        <v>0.11531973476064405</v>
      </c>
      <c r="D270">
        <v>0.14560084829966069</v>
      </c>
      <c r="E270">
        <v>9.9555024836969874E-2</v>
      </c>
      <c r="F270">
        <v>5.6775574597852874E-2</v>
      </c>
      <c r="G270">
        <v>0.1011553701459813</v>
      </c>
      <c r="H270">
        <v>0.5908961593172104</v>
      </c>
      <c r="I270">
        <v>2.8883722336746409E-2</v>
      </c>
    </row>
    <row r="271" spans="1:9">
      <c r="A271" s="690">
        <v>44223</v>
      </c>
      <c r="B271">
        <v>4.1943350804813262E-2</v>
      </c>
      <c r="C271">
        <v>0.11628876795645593</v>
      </c>
      <c r="D271">
        <v>0.14618204296488746</v>
      </c>
      <c r="E271">
        <v>9.3109529274305824E-2</v>
      </c>
      <c r="F271">
        <v>5.2033152535376326E-2</v>
      </c>
      <c r="G271">
        <v>8.9898164325169505E-2</v>
      </c>
      <c r="H271">
        <v>0.55049786628733854</v>
      </c>
      <c r="I271">
        <v>2.896057201840474E-2</v>
      </c>
    </row>
    <row r="272" spans="1:9">
      <c r="A272" s="690">
        <v>44224</v>
      </c>
      <c r="B272">
        <v>4.2149831963335993E-2</v>
      </c>
      <c r="C272">
        <v>0.11747741571286419</v>
      </c>
      <c r="D272">
        <v>0.14676353248607521</v>
      </c>
      <c r="E272">
        <v>9.6416306281551067E-2</v>
      </c>
      <c r="F272">
        <v>5.7338481407705144E-2</v>
      </c>
      <c r="G272">
        <v>0.11323398543559526</v>
      </c>
      <c r="H272">
        <v>0.58961593172119331</v>
      </c>
      <c r="I272">
        <v>2.9037427440141705E-2</v>
      </c>
    </row>
    <row r="273" spans="1:9">
      <c r="A273" s="690">
        <v>44225</v>
      </c>
      <c r="B273">
        <v>4.23174634403225E-2</v>
      </c>
      <c r="C273">
        <v>0.11872052984026094</v>
      </c>
      <c r="D273">
        <v>0.14734531701281228</v>
      </c>
      <c r="E273">
        <v>9.1028410598009701E-2</v>
      </c>
      <c r="F273">
        <v>5.3200773556846048E-2</v>
      </c>
      <c r="G273">
        <v>8.8360725242715654E-2</v>
      </c>
      <c r="H273">
        <v>0.56472261735419482</v>
      </c>
      <c r="I273">
        <v>2.9114288602386296E-2</v>
      </c>
    </row>
    <row r="274" spans="1:9">
      <c r="A274" s="690">
        <v>44228</v>
      </c>
      <c r="B274">
        <v>4.2525863669644171E-2</v>
      </c>
      <c r="C274">
        <v>0.11926056303812871</v>
      </c>
      <c r="D274">
        <v>0.14792739669476296</v>
      </c>
      <c r="E274">
        <v>9.8881914290400497E-2</v>
      </c>
      <c r="F274">
        <v>6.0236293482435643E-2</v>
      </c>
      <c r="G274">
        <v>0.11157027382196172</v>
      </c>
      <c r="H274">
        <v>0.57396870554765145</v>
      </c>
      <c r="I274">
        <v>2.9191155505567057E-2</v>
      </c>
    </row>
    <row r="275" spans="1:9">
      <c r="A275" s="690">
        <v>44229</v>
      </c>
      <c r="B275">
        <v>4.2685614863408716E-2</v>
      </c>
      <c r="C275">
        <v>0.12071050506764736</v>
      </c>
      <c r="D275">
        <v>0.1485097716816679</v>
      </c>
      <c r="E275">
        <v>0.10466989569625151</v>
      </c>
      <c r="F275">
        <v>6.4045537044792988E-2</v>
      </c>
      <c r="G275">
        <v>0.11791493835823585</v>
      </c>
      <c r="H275">
        <v>0.58058321479373953</v>
      </c>
      <c r="I275">
        <v>2.9268028150112757E-2</v>
      </c>
    </row>
    <row r="276" spans="1:9">
      <c r="A276" s="690">
        <v>44230</v>
      </c>
      <c r="B276">
        <v>4.2869357719681922E-2</v>
      </c>
      <c r="C276">
        <v>0.12161696840601732</v>
      </c>
      <c r="D276">
        <v>0.14909244212334305</v>
      </c>
      <c r="E276">
        <v>0.10794128085793919</v>
      </c>
      <c r="F276">
        <v>6.6492404201266675E-2</v>
      </c>
      <c r="G276">
        <v>0.12924992540531588</v>
      </c>
      <c r="H276">
        <v>0.58605974395447946</v>
      </c>
      <c r="I276">
        <v>2.9344906536452386E-2</v>
      </c>
    </row>
    <row r="277" spans="1:9">
      <c r="A277" s="690">
        <v>44231</v>
      </c>
      <c r="B277">
        <v>4.3026277839764759E-2</v>
      </c>
      <c r="C277">
        <v>0.12168740508744125</v>
      </c>
      <c r="D277">
        <v>0.14967540816968095</v>
      </c>
      <c r="E277">
        <v>0.11078059759103143</v>
      </c>
      <c r="F277">
        <v>6.8261253683908674E-2</v>
      </c>
      <c r="G277">
        <v>0.13012291869889392</v>
      </c>
      <c r="H277">
        <v>0.61877667140824877</v>
      </c>
      <c r="I277">
        <v>2.9421790665014713E-2</v>
      </c>
    </row>
    <row r="278" spans="1:9">
      <c r="A278" s="690">
        <v>44232</v>
      </c>
      <c r="B278">
        <v>4.3224253560051551E-2</v>
      </c>
      <c r="C278">
        <v>0.12242780282724497</v>
      </c>
      <c r="D278">
        <v>0.15025866997064985</v>
      </c>
      <c r="E278">
        <v>0.1143519118920564</v>
      </c>
      <c r="F278">
        <v>7.3563297280986095E-2</v>
      </c>
      <c r="G278">
        <v>0.14359716307090431</v>
      </c>
      <c r="H278">
        <v>0.61095305832147795</v>
      </c>
      <c r="I278">
        <v>2.9498680536228727E-2</v>
      </c>
    </row>
    <row r="279" spans="1:9">
      <c r="A279" s="690">
        <v>44235</v>
      </c>
      <c r="B279">
        <v>4.3452490961115364E-2</v>
      </c>
      <c r="C279">
        <v>0.12290129047679188</v>
      </c>
      <c r="D279">
        <v>0.15084222767629396</v>
      </c>
      <c r="E279">
        <v>0.11610044081411441</v>
      </c>
      <c r="F279">
        <v>7.4381234401704299E-2</v>
      </c>
      <c r="G279">
        <v>0.14547677461542796</v>
      </c>
      <c r="H279">
        <v>0.61450924608819202</v>
      </c>
      <c r="I279">
        <v>2.9575576150523419E-2</v>
      </c>
    </row>
    <row r="280" spans="1:9">
      <c r="A280" s="690">
        <v>44236</v>
      </c>
      <c r="B280">
        <v>4.3604139154772348E-2</v>
      </c>
      <c r="C280">
        <v>0.12258965479840755</v>
      </c>
      <c r="D280">
        <v>0.15142608143673408</v>
      </c>
      <c r="E280">
        <v>0.11608167831722982</v>
      </c>
      <c r="F280">
        <v>7.3734677119208225E-2</v>
      </c>
      <c r="G280">
        <v>0.14141761600675107</v>
      </c>
      <c r="H280">
        <v>0.62162162162162016</v>
      </c>
      <c r="I280">
        <v>2.9652477508327557E-2</v>
      </c>
    </row>
    <row r="281" spans="1:9">
      <c r="A281" s="690">
        <v>44237</v>
      </c>
      <c r="B281">
        <v>4.3802159575973443E-2</v>
      </c>
      <c r="C281">
        <v>0.1238982228956238</v>
      </c>
      <c r="D281">
        <v>0.15201023140216696</v>
      </c>
      <c r="E281">
        <v>0.11420134003764848</v>
      </c>
      <c r="F281">
        <v>7.1739123281418182E-2</v>
      </c>
      <c r="G281">
        <v>0.13140414446990234</v>
      </c>
      <c r="H281">
        <v>0.62375533428164842</v>
      </c>
      <c r="I281">
        <v>2.9729384610070353E-2</v>
      </c>
    </row>
    <row r="282" spans="1:9">
      <c r="A282" s="690">
        <v>44238</v>
      </c>
      <c r="B282">
        <v>4.4024877153672204E-2</v>
      </c>
      <c r="C282">
        <v>0.12453069264837602</v>
      </c>
      <c r="D282">
        <v>0.15259467772286528</v>
      </c>
      <c r="E282">
        <v>0.11721941927350765</v>
      </c>
      <c r="F282">
        <v>7.3602327530611023E-2</v>
      </c>
      <c r="G282">
        <v>0.14001671664637172</v>
      </c>
      <c r="H282">
        <v>0.62503556187766507</v>
      </c>
      <c r="I282">
        <v>2.9806297456180575E-2</v>
      </c>
    </row>
    <row r="283" spans="1:9">
      <c r="A283" s="690">
        <v>44239</v>
      </c>
      <c r="B283">
        <v>4.4228224139651884E-2</v>
      </c>
      <c r="C283">
        <v>0.12502472893680028</v>
      </c>
      <c r="D283">
        <v>0.15317942054917832</v>
      </c>
      <c r="E283">
        <v>0.12053097588893236</v>
      </c>
      <c r="F283">
        <v>7.4114194817136436E-2</v>
      </c>
      <c r="G283">
        <v>0.13972593656353793</v>
      </c>
      <c r="H283">
        <v>0.63157894736841902</v>
      </c>
      <c r="I283">
        <v>2.9883216047087435E-2</v>
      </c>
    </row>
    <row r="284" spans="1:9">
      <c r="A284" s="690">
        <v>44244</v>
      </c>
      <c r="B284">
        <v>4.4491823539340336E-2</v>
      </c>
      <c r="C284">
        <v>0.12497414870910517</v>
      </c>
      <c r="D284">
        <v>0.15376446003153132</v>
      </c>
      <c r="E284">
        <v>0.12528420052333433</v>
      </c>
      <c r="F284">
        <v>7.6838404172560049E-2</v>
      </c>
      <c r="G284">
        <v>0.14653203946314197</v>
      </c>
      <c r="H284">
        <v>0.63584637268847577</v>
      </c>
      <c r="I284">
        <v>2.9960140383220146E-2</v>
      </c>
    </row>
    <row r="285" spans="1:9">
      <c r="A285" s="690">
        <v>44245</v>
      </c>
      <c r="B285">
        <v>4.4815943286764748E-2</v>
      </c>
      <c r="C285">
        <v>0.12633573113800645</v>
      </c>
      <c r="D285">
        <v>0.15434979632042634</v>
      </c>
      <c r="E285">
        <v>0.12377720894368704</v>
      </c>
      <c r="F285">
        <v>7.653547671424521E-2</v>
      </c>
      <c r="G285">
        <v>0.14143844489267021</v>
      </c>
      <c r="H285">
        <v>0.63442389758179019</v>
      </c>
      <c r="I285">
        <v>3.0037070465007698E-2</v>
      </c>
    </row>
    <row r="286" spans="1:9">
      <c r="A286" s="690">
        <v>44246</v>
      </c>
      <c r="B286">
        <v>4.4985290227695041E-2</v>
      </c>
      <c r="C286">
        <v>0.12670226783241145</v>
      </c>
      <c r="D286">
        <v>0.15493542956644113</v>
      </c>
      <c r="E286">
        <v>0.12613426705952246</v>
      </c>
      <c r="F286">
        <v>7.8540356750195217E-2</v>
      </c>
      <c r="G286">
        <v>0.14320079855024792</v>
      </c>
      <c r="H286">
        <v>0.62162162162161949</v>
      </c>
      <c r="I286">
        <v>3.0114006292879081E-2</v>
      </c>
    </row>
    <row r="287" spans="1:9">
      <c r="A287" s="690">
        <v>44249</v>
      </c>
      <c r="B287">
        <v>4.5195726632786037E-2</v>
      </c>
      <c r="C287">
        <v>0.12576346051674947</v>
      </c>
      <c r="D287">
        <v>0.15552135992023031</v>
      </c>
      <c r="E287">
        <v>0.11910378958691936</v>
      </c>
      <c r="F287">
        <v>7.2980188143272784E-2</v>
      </c>
      <c r="G287">
        <v>0.10952666877398443</v>
      </c>
      <c r="H287">
        <v>0.6322901849217617</v>
      </c>
      <c r="I287">
        <v>3.0190947867263729E-2</v>
      </c>
    </row>
    <row r="288" spans="1:9">
      <c r="A288" s="690">
        <v>44250</v>
      </c>
      <c r="B288">
        <v>4.5399426083030603E-2</v>
      </c>
      <c r="C288">
        <v>0.12645817942645321</v>
      </c>
      <c r="D288">
        <v>0.15610758753252485</v>
      </c>
      <c r="E288">
        <v>0.12079357495716758</v>
      </c>
      <c r="F288">
        <v>7.2867443367629736E-2</v>
      </c>
      <c r="G288">
        <v>0.12206094778096888</v>
      </c>
      <c r="H288">
        <v>0.62162162162161949</v>
      </c>
      <c r="I288">
        <v>3.0267895188590854E-2</v>
      </c>
    </row>
    <row r="289" spans="1:9">
      <c r="A289" s="690">
        <v>44251</v>
      </c>
      <c r="B289">
        <v>4.5603595725396184E-2</v>
      </c>
      <c r="C289">
        <v>0.12628461981415562</v>
      </c>
      <c r="D289">
        <v>0.1566941125541319</v>
      </c>
      <c r="E289">
        <v>0.1244193596376979</v>
      </c>
      <c r="F289">
        <v>7.559108738437792E-2</v>
      </c>
      <c r="G289">
        <v>0.12769510764027525</v>
      </c>
      <c r="H289">
        <v>0.64118065433854676</v>
      </c>
      <c r="I289">
        <v>3.0344848257289669E-2</v>
      </c>
    </row>
    <row r="290" spans="1:9">
      <c r="A290" s="690">
        <v>44252</v>
      </c>
      <c r="B290">
        <v>4.5726988965553161E-2</v>
      </c>
      <c r="C290">
        <v>0.12540005987885094</v>
      </c>
      <c r="D290">
        <v>0.15728093513593566</v>
      </c>
      <c r="E290">
        <v>0.11688228843621884</v>
      </c>
      <c r="F290">
        <v>6.9906163131956189E-2</v>
      </c>
      <c r="G290">
        <v>0.10201059989317818</v>
      </c>
      <c r="H290">
        <v>0.63015647226173321</v>
      </c>
      <c r="I290">
        <v>3.0421807073789386E-2</v>
      </c>
    </row>
    <row r="291" spans="1:9">
      <c r="A291" s="690">
        <v>44253</v>
      </c>
      <c r="B291">
        <v>4.5949995683832512E-2</v>
      </c>
      <c r="C291">
        <v>0.12471991099965107</v>
      </c>
      <c r="D291">
        <v>0.15786805542889626</v>
      </c>
      <c r="E291">
        <v>0.11092685688129933</v>
      </c>
      <c r="F291">
        <v>6.5125551529604531E-2</v>
      </c>
      <c r="G291">
        <v>8.584430741864324E-2</v>
      </c>
      <c r="H291">
        <v>0.64295874822190391</v>
      </c>
      <c r="I291">
        <v>3.049877163851944E-2</v>
      </c>
    </row>
    <row r="292" spans="1:9">
      <c r="A292" s="690">
        <v>44256</v>
      </c>
      <c r="B292">
        <v>4.6143260814158538E-2</v>
      </c>
      <c r="C292">
        <v>0.12442113866022941</v>
      </c>
      <c r="D292">
        <v>0.15845547358405088</v>
      </c>
      <c r="E292">
        <v>0.11529949499119763</v>
      </c>
      <c r="F292">
        <v>6.9436316300636403E-2</v>
      </c>
      <c r="G292">
        <v>9.2835841143735331E-2</v>
      </c>
      <c r="H292">
        <v>0.69843527738264366</v>
      </c>
      <c r="I292">
        <v>3.0575741951909041E-2</v>
      </c>
    </row>
    <row r="293" spans="1:9">
      <c r="A293" s="690">
        <v>44257</v>
      </c>
      <c r="B293">
        <v>4.6286046883800891E-2</v>
      </c>
      <c r="C293">
        <v>0.12467675953945556</v>
      </c>
      <c r="D293">
        <v>0.15904318975251308</v>
      </c>
      <c r="E293">
        <v>0.11372626430850286</v>
      </c>
      <c r="F293">
        <v>6.8960247833549371E-2</v>
      </c>
      <c r="G293">
        <v>9.8034845504722856E-2</v>
      </c>
      <c r="H293">
        <v>0.69559032716927227</v>
      </c>
      <c r="I293">
        <v>3.0652718014387625E-2</v>
      </c>
    </row>
    <row r="294" spans="1:9">
      <c r="A294" s="690">
        <v>44258</v>
      </c>
      <c r="B294">
        <v>4.6435172610481468E-2</v>
      </c>
      <c r="C294">
        <v>0.1249701031728494</v>
      </c>
      <c r="D294">
        <v>0.15963120408547327</v>
      </c>
      <c r="E294">
        <v>0.11395203538521592</v>
      </c>
      <c r="F294">
        <v>6.7395817332671193E-2</v>
      </c>
      <c r="G294">
        <v>9.1469103774365346E-2</v>
      </c>
      <c r="H294">
        <v>0.65078236130867495</v>
      </c>
      <c r="I294">
        <v>3.0729699826384627E-2</v>
      </c>
    </row>
    <row r="295" spans="1:9">
      <c r="A295" s="690">
        <v>44259</v>
      </c>
      <c r="B295">
        <v>4.6676435131599581E-2</v>
      </c>
      <c r="C295">
        <v>0.12900353179759017</v>
      </c>
      <c r="D295">
        <v>0.16021951673419843</v>
      </c>
      <c r="E295">
        <v>0.11460544365544334</v>
      </c>
      <c r="F295">
        <v>6.3809989080063634E-2</v>
      </c>
      <c r="G295">
        <v>9.7821947519752372E-2</v>
      </c>
      <c r="H295">
        <v>0.64509246088193239</v>
      </c>
      <c r="I295">
        <v>3.0806687388329479E-2</v>
      </c>
    </row>
    <row r="296" spans="1:9">
      <c r="A296" s="690">
        <v>44260</v>
      </c>
      <c r="B296">
        <v>4.6876944376354368E-2</v>
      </c>
      <c r="C296">
        <v>0.13242401580269525</v>
      </c>
      <c r="D296">
        <v>0.1608081278500324</v>
      </c>
      <c r="E296">
        <v>0.11995113732143814</v>
      </c>
      <c r="F296">
        <v>6.6402366490624365E-2</v>
      </c>
      <c r="G296">
        <v>0.11632488334924829</v>
      </c>
      <c r="H296">
        <v>0.68563300142247274</v>
      </c>
      <c r="I296">
        <v>3.0883680700651617E-2</v>
      </c>
    </row>
    <row r="297" spans="1:9">
      <c r="A297" s="690">
        <v>44263</v>
      </c>
      <c r="B297">
        <v>4.6998801029424886E-2</v>
      </c>
      <c r="C297">
        <v>0.13120974763596793</v>
      </c>
      <c r="D297">
        <v>0.16139703758439561</v>
      </c>
      <c r="E297">
        <v>0.11659710269625401</v>
      </c>
      <c r="F297">
        <v>6.1562482824659259E-2</v>
      </c>
      <c r="G297">
        <v>8.0266533590131139E-2</v>
      </c>
      <c r="H297">
        <v>0.73008534850639872</v>
      </c>
      <c r="I297">
        <v>3.0960679763780474E-2</v>
      </c>
    </row>
    <row r="298" spans="1:9">
      <c r="A298" s="690">
        <v>44264</v>
      </c>
      <c r="B298">
        <v>4.732378768600598E-2</v>
      </c>
      <c r="C298">
        <v>0.13149677511610358</v>
      </c>
      <c r="D298">
        <v>0.16198624608878531</v>
      </c>
      <c r="E298">
        <v>0.11569116247891698</v>
      </c>
      <c r="F298">
        <v>6.31154073643998E-2</v>
      </c>
      <c r="G298">
        <v>8.1933440726416507E-2</v>
      </c>
      <c r="H298">
        <v>0.73719772403982686</v>
      </c>
      <c r="I298">
        <v>3.1037684578145708E-2</v>
      </c>
    </row>
    <row r="299" spans="1:9">
      <c r="A299" s="690">
        <v>44265</v>
      </c>
      <c r="B299">
        <v>4.7475797687811738E-2</v>
      </c>
      <c r="C299">
        <v>0.13242175176482696</v>
      </c>
      <c r="D299">
        <v>0.16257575351477582</v>
      </c>
      <c r="E299">
        <v>0.11642190937412877</v>
      </c>
      <c r="F299">
        <v>6.0182202368670445E-2</v>
      </c>
      <c r="G299">
        <v>8.8136121509650556E-2</v>
      </c>
      <c r="H299">
        <v>0.71180654338548854</v>
      </c>
      <c r="I299">
        <v>3.1114695144176974E-2</v>
      </c>
    </row>
    <row r="300" spans="1:9">
      <c r="A300" s="690">
        <v>44266</v>
      </c>
      <c r="B300">
        <v>4.7611211831534161E-2</v>
      </c>
      <c r="C300">
        <v>0.13397958118128517</v>
      </c>
      <c r="D300">
        <v>0.16316556001401827</v>
      </c>
      <c r="E300">
        <v>0.12273015517686559</v>
      </c>
      <c r="F300">
        <v>6.569302876635108E-2</v>
      </c>
      <c r="G300">
        <v>0.106785946527028</v>
      </c>
      <c r="H300">
        <v>0.6852773826458014</v>
      </c>
      <c r="I300">
        <v>3.1191711462303928E-2</v>
      </c>
    </row>
    <row r="301" spans="1:9">
      <c r="A301" s="690">
        <v>44267</v>
      </c>
      <c r="B301">
        <v>4.780982554227009E-2</v>
      </c>
      <c r="C301">
        <v>0.1340593895989115</v>
      </c>
      <c r="D301">
        <v>0.16375566573824063</v>
      </c>
      <c r="E301">
        <v>0.12498559965662981</v>
      </c>
      <c r="F301">
        <v>6.5386430230259363E-2</v>
      </c>
      <c r="G301">
        <v>0.10265089015581541</v>
      </c>
      <c r="H301">
        <v>0.68705547652915855</v>
      </c>
      <c r="I301">
        <v>3.1268733532956006E-2</v>
      </c>
    </row>
    <row r="302" spans="1:9">
      <c r="A302" s="690">
        <v>44270</v>
      </c>
      <c r="B302">
        <v>4.7985212669015231E-2</v>
      </c>
      <c r="C302">
        <v>0.13435317662709823</v>
      </c>
      <c r="D302">
        <v>0.16434607083924813</v>
      </c>
      <c r="E302">
        <v>0.1253810312059751</v>
      </c>
      <c r="F302">
        <v>6.6771551444607224E-2</v>
      </c>
      <c r="G302">
        <v>0.10985935395852953</v>
      </c>
      <c r="H302">
        <v>0.72119487908961388</v>
      </c>
      <c r="I302">
        <v>3.1345761356562862E-2</v>
      </c>
    </row>
    <row r="303" spans="1:9">
      <c r="A303" s="690">
        <v>44271</v>
      </c>
      <c r="B303">
        <v>4.8142026320834974E-2</v>
      </c>
      <c r="C303">
        <v>0.13525781499859391</v>
      </c>
      <c r="D303">
        <v>0.1649367754689226</v>
      </c>
      <c r="E303">
        <v>0.12464052360818134</v>
      </c>
      <c r="F303">
        <v>6.7611742910131056E-2</v>
      </c>
      <c r="G303">
        <v>0.10916671318819438</v>
      </c>
      <c r="H303">
        <v>0.72083926031294254</v>
      </c>
      <c r="I303">
        <v>3.1422794933554377E-2</v>
      </c>
    </row>
    <row r="304" spans="1:9">
      <c r="A304" s="690">
        <v>44272</v>
      </c>
      <c r="B304">
        <v>4.8281707283617248E-2</v>
      </c>
      <c r="C304">
        <v>0.13605117064530892</v>
      </c>
      <c r="D304">
        <v>0.16552777977922317</v>
      </c>
      <c r="E304">
        <v>0.12747782586529555</v>
      </c>
      <c r="F304">
        <v>7.0129949105830258E-2</v>
      </c>
      <c r="G304">
        <v>0.12720102955538026</v>
      </c>
      <c r="H304">
        <v>0.72048364153627142</v>
      </c>
      <c r="I304">
        <v>3.1499834264360205E-2</v>
      </c>
    </row>
    <row r="305" spans="1:9">
      <c r="A305" s="690">
        <v>44273</v>
      </c>
      <c r="B305">
        <v>4.8432296439529399E-2</v>
      </c>
      <c r="C305">
        <v>0.13561566308523543</v>
      </c>
      <c r="D305">
        <v>0.16611908392218599</v>
      </c>
      <c r="E305">
        <v>0.12290153773906232</v>
      </c>
      <c r="F305">
        <v>6.635677104419746E-2</v>
      </c>
      <c r="G305">
        <v>0.11064518601041073</v>
      </c>
      <c r="H305">
        <v>0.68492176386913073</v>
      </c>
      <c r="I305">
        <v>3.160689868662625E-2</v>
      </c>
    </row>
    <row r="306" spans="1:9">
      <c r="A306" s="690">
        <v>44274</v>
      </c>
      <c r="B306">
        <v>4.8582578407114996E-2</v>
      </c>
      <c r="C306">
        <v>0.13479427431169366</v>
      </c>
      <c r="D306">
        <v>0.1667106880499245</v>
      </c>
      <c r="E306">
        <v>0.12360738886797629</v>
      </c>
      <c r="F306">
        <v>6.747043965441657E-2</v>
      </c>
      <c r="G306">
        <v>0.12236620928969866</v>
      </c>
      <c r="H306">
        <v>0.65149359886201808</v>
      </c>
      <c r="I306">
        <v>3.1713974221633467E-2</v>
      </c>
    </row>
    <row r="307" spans="1:9">
      <c r="A307" s="690">
        <v>44277</v>
      </c>
      <c r="B307">
        <v>4.8769273749560194E-2</v>
      </c>
      <c r="C307">
        <v>0.13508997201046102</v>
      </c>
      <c r="D307">
        <v>0.16730259231462896</v>
      </c>
      <c r="E307">
        <v>0.12225952287859609</v>
      </c>
      <c r="F307">
        <v>6.7594301848408866E-2</v>
      </c>
      <c r="G307">
        <v>0.11698043445273343</v>
      </c>
      <c r="H307">
        <v>0.68029871977240219</v>
      </c>
      <c r="I307">
        <v>3.1821060870535156E-2</v>
      </c>
    </row>
    <row r="308" spans="1:9">
      <c r="A308" s="690">
        <v>44278</v>
      </c>
      <c r="B308">
        <v>4.8924357356882942E-2</v>
      </c>
      <c r="C308">
        <v>0.13475697493270999</v>
      </c>
      <c r="D308">
        <v>0.16789479686856734</v>
      </c>
      <c r="E308">
        <v>0.11819677452489175</v>
      </c>
      <c r="F308">
        <v>6.4617032802348096E-2</v>
      </c>
      <c r="G308">
        <v>0.10545155477707935</v>
      </c>
      <c r="H308">
        <v>0.66842105263157725</v>
      </c>
      <c r="I308">
        <v>3.1928158634484838E-2</v>
      </c>
    </row>
    <row r="309" spans="1:9">
      <c r="A309" s="690">
        <v>44279</v>
      </c>
      <c r="B309">
        <v>4.9151024519199948E-2</v>
      </c>
      <c r="C309">
        <v>0.13479644328115281</v>
      </c>
      <c r="D309">
        <v>0.16848730186408445</v>
      </c>
      <c r="E309">
        <v>0.11696088593659915</v>
      </c>
      <c r="F309">
        <v>6.0388480850039672E-2</v>
      </c>
      <c r="G309">
        <v>9.4359174286073433E-2</v>
      </c>
      <c r="H309">
        <v>0.68563300142247341</v>
      </c>
      <c r="I309">
        <v>3.2035267514636256E-2</v>
      </c>
    </row>
    <row r="310" spans="1:9">
      <c r="A310" s="690">
        <v>44280</v>
      </c>
      <c r="B310">
        <v>4.9341454245975136E-2</v>
      </c>
      <c r="C310">
        <v>0.13575532357712827</v>
      </c>
      <c r="D310">
        <v>0.16908010745360258</v>
      </c>
      <c r="E310">
        <v>0.11782729176027873</v>
      </c>
      <c r="F310">
        <v>6.2267383128667531E-2</v>
      </c>
      <c r="G310">
        <v>0.10569273804362078</v>
      </c>
      <c r="H310">
        <v>0.71201991465149184</v>
      </c>
      <c r="I310">
        <v>3.2142387512143156E-2</v>
      </c>
    </row>
    <row r="311" spans="1:9">
      <c r="A311" s="690">
        <v>44281</v>
      </c>
      <c r="B311">
        <v>4.9628783369477736E-2</v>
      </c>
      <c r="C311">
        <v>0.13659104091211094</v>
      </c>
      <c r="D311">
        <v>0.16967321378962108</v>
      </c>
      <c r="E311">
        <v>0.12295524771142952</v>
      </c>
      <c r="F311">
        <v>6.5030066961993205E-2</v>
      </c>
      <c r="G311">
        <v>0.113211712261998</v>
      </c>
      <c r="H311">
        <v>0.75533428165006922</v>
      </c>
      <c r="I311">
        <v>3.2249518628159501E-2</v>
      </c>
    </row>
    <row r="312" spans="1:9">
      <c r="A312" s="690">
        <v>44284</v>
      </c>
      <c r="B312">
        <v>4.9851140000934269E-2</v>
      </c>
      <c r="C312">
        <v>0.13677898721764015</v>
      </c>
      <c r="D312">
        <v>0.17026662102471724</v>
      </c>
      <c r="E312">
        <v>0.12300948106686982</v>
      </c>
      <c r="F312">
        <v>6.5604553665927989E-2</v>
      </c>
      <c r="G312">
        <v>0.11909681677365458</v>
      </c>
      <c r="H312">
        <v>0.76294452347083719</v>
      </c>
      <c r="I312">
        <v>3.2356660863839259E-2</v>
      </c>
    </row>
    <row r="313" spans="1:9">
      <c r="A313" s="690">
        <v>44285</v>
      </c>
      <c r="B313">
        <v>5.003463200695335E-2</v>
      </c>
      <c r="C313">
        <v>0.13820718354553785</v>
      </c>
      <c r="D313">
        <v>0.17086032931154516</v>
      </c>
      <c r="E313">
        <v>0.12588439846049049</v>
      </c>
      <c r="F313">
        <v>6.5891691935050956E-2</v>
      </c>
      <c r="G313">
        <v>0.13245526932614471</v>
      </c>
      <c r="H313">
        <v>0.76031294452346887</v>
      </c>
      <c r="I313">
        <v>3.2463814220336618E-2</v>
      </c>
    </row>
    <row r="314" spans="1:9">
      <c r="A314" s="690">
        <v>44286</v>
      </c>
      <c r="B314">
        <v>5.0245105113190025E-2</v>
      </c>
      <c r="C314">
        <v>0.13926604917862684</v>
      </c>
      <c r="D314">
        <v>0.17145433880283667</v>
      </c>
      <c r="E314">
        <v>0.12790374883996769</v>
      </c>
      <c r="F314">
        <v>6.6521474935772096E-2</v>
      </c>
      <c r="G314">
        <v>0.1335519357225059</v>
      </c>
      <c r="H314">
        <v>0.72972972972972783</v>
      </c>
      <c r="I314">
        <v>3.2570978698805986E-2</v>
      </c>
    </row>
    <row r="315" spans="1:9">
      <c r="A315" s="690">
        <v>44287</v>
      </c>
      <c r="B315">
        <v>5.0392882956337814E-2</v>
      </c>
      <c r="C315">
        <v>0.13991422904686246</v>
      </c>
      <c r="D315">
        <v>0.1720486496514011</v>
      </c>
      <c r="E315">
        <v>0.12807091754440059</v>
      </c>
      <c r="F315">
        <v>6.7207353434155293E-2</v>
      </c>
      <c r="G315">
        <v>0.12413294599860469</v>
      </c>
      <c r="H315">
        <v>0.77382645803698247</v>
      </c>
      <c r="I315">
        <v>3.2678154300401774E-2</v>
      </c>
    </row>
    <row r="316" spans="1:9">
      <c r="A316" s="690">
        <v>44291</v>
      </c>
      <c r="B316">
        <v>5.0611444803186023E-2</v>
      </c>
      <c r="C316">
        <v>0.14012092848489499</v>
      </c>
      <c r="D316">
        <v>0.17264326201012503</v>
      </c>
      <c r="E316">
        <v>0.12970178414212263</v>
      </c>
      <c r="F316">
        <v>6.742395582491012E-2</v>
      </c>
      <c r="G316">
        <v>0.1400703973702575</v>
      </c>
      <c r="H316">
        <v>0.78876244665718165</v>
      </c>
      <c r="I316">
        <v>3.2785341026278392E-2</v>
      </c>
    </row>
    <row r="317" spans="1:9">
      <c r="A317" s="690">
        <v>44292</v>
      </c>
      <c r="B317">
        <v>5.0774674208047044E-2</v>
      </c>
      <c r="C317">
        <v>0.14011995351579931</v>
      </c>
      <c r="D317">
        <v>0.173238176031973</v>
      </c>
      <c r="E317">
        <v>0.12877191451852377</v>
      </c>
      <c r="F317">
        <v>7.0134467007146206E-2</v>
      </c>
      <c r="G317">
        <v>0.14164184936825075</v>
      </c>
      <c r="H317">
        <v>0.76379800853484903</v>
      </c>
      <c r="I317">
        <v>3.2892538877590471E-2</v>
      </c>
    </row>
    <row r="318" spans="1:9">
      <c r="A318" s="690">
        <v>44293</v>
      </c>
      <c r="B318">
        <v>5.0939402142079704E-2</v>
      </c>
      <c r="C318">
        <v>0.13994790192859408</v>
      </c>
      <c r="D318">
        <v>0.17383339186998703</v>
      </c>
      <c r="E318">
        <v>0.12886607438494591</v>
      </c>
      <c r="F318">
        <v>7.1419063302207597E-2</v>
      </c>
      <c r="G318">
        <v>0.1434238826413865</v>
      </c>
      <c r="H318">
        <v>0.77987197724039659</v>
      </c>
      <c r="I318">
        <v>3.2999747855492867E-2</v>
      </c>
    </row>
    <row r="319" spans="1:9">
      <c r="A319" s="690">
        <v>44294</v>
      </c>
      <c r="B319">
        <v>5.1127977320962303E-2</v>
      </c>
      <c r="C319">
        <v>0.14215131403849046</v>
      </c>
      <c r="D319">
        <v>0.17442890967728664</v>
      </c>
      <c r="E319">
        <v>0.12926606033812993</v>
      </c>
      <c r="F319">
        <v>7.2746556161963793E-2</v>
      </c>
      <c r="G319">
        <v>0.15140622308156404</v>
      </c>
      <c r="H319">
        <v>0.76742532005689723</v>
      </c>
      <c r="I319">
        <v>3.3106967961140432E-2</v>
      </c>
    </row>
    <row r="320" spans="1:9">
      <c r="A320" s="690">
        <v>44295</v>
      </c>
      <c r="B320">
        <v>5.1394973920495302E-2</v>
      </c>
      <c r="C320">
        <v>0.14029521111620946</v>
      </c>
      <c r="D320">
        <v>0.17502472960706905</v>
      </c>
      <c r="E320">
        <v>0.13068111585916742</v>
      </c>
      <c r="F320">
        <v>7.3793502477333517E-2</v>
      </c>
      <c r="G320">
        <v>0.15042787965104565</v>
      </c>
      <c r="H320">
        <v>0.80654338549075222</v>
      </c>
      <c r="I320">
        <v>3.3214199195688021E-2</v>
      </c>
    </row>
    <row r="321" spans="1:9">
      <c r="A321" s="690">
        <v>44298</v>
      </c>
      <c r="B321">
        <v>5.1624666716115764E-2</v>
      </c>
      <c r="C321">
        <v>0.14032563699655332</v>
      </c>
      <c r="D321">
        <v>0.17562085181260922</v>
      </c>
      <c r="E321">
        <v>0.13052619813071398</v>
      </c>
      <c r="F321">
        <v>7.5225661644745312E-2</v>
      </c>
      <c r="G321">
        <v>0.16038239413700217</v>
      </c>
      <c r="H321">
        <v>0.82460881934565977</v>
      </c>
      <c r="I321">
        <v>3.3321441560290932E-2</v>
      </c>
    </row>
    <row r="322" spans="1:9">
      <c r="A322" s="690">
        <v>44299</v>
      </c>
      <c r="B322">
        <v>5.17637333408969E-2</v>
      </c>
      <c r="C322">
        <v>0.13928741574133841</v>
      </c>
      <c r="D322">
        <v>0.17621727644726004</v>
      </c>
      <c r="E322">
        <v>0.12933419408605618</v>
      </c>
      <c r="F322">
        <v>7.5615777728940348E-2</v>
      </c>
      <c r="G322">
        <v>0.16185256755342992</v>
      </c>
      <c r="H322">
        <v>0.829302987197722</v>
      </c>
      <c r="I322">
        <v>3.3428695056104463E-2</v>
      </c>
    </row>
    <row r="323" spans="1:9">
      <c r="A323" s="690">
        <v>44300</v>
      </c>
      <c r="B323">
        <v>5.19449111471324E-2</v>
      </c>
      <c r="C323">
        <v>0.1406000461527559</v>
      </c>
      <c r="D323">
        <v>0.1768140036644521</v>
      </c>
      <c r="E323">
        <v>0.13046172563789904</v>
      </c>
      <c r="F323">
        <v>7.5812077333606398E-2</v>
      </c>
      <c r="G323">
        <v>0.17067009948618561</v>
      </c>
      <c r="H323">
        <v>0.80860597439544613</v>
      </c>
      <c r="I323">
        <v>3.3535959684283911E-2</v>
      </c>
    </row>
    <row r="324" spans="1:9">
      <c r="A324" s="690">
        <v>44301</v>
      </c>
      <c r="B324">
        <v>5.2147658035168964E-2</v>
      </c>
      <c r="C324">
        <v>0.14244564669257143</v>
      </c>
      <c r="D324">
        <v>0.17741103361769373</v>
      </c>
      <c r="E324">
        <v>0.12890321118581083</v>
      </c>
      <c r="F324">
        <v>7.6040589662636604E-2</v>
      </c>
      <c r="G324">
        <v>0.17639951536365173</v>
      </c>
      <c r="H324">
        <v>0.81330014224750879</v>
      </c>
      <c r="I324">
        <v>3.3643235445984576E-2</v>
      </c>
    </row>
    <row r="325" spans="1:9">
      <c r="A325" s="690">
        <v>44302</v>
      </c>
      <c r="B325">
        <v>5.2351613679982645E-2</v>
      </c>
      <c r="C325">
        <v>0.14417468921878718</v>
      </c>
      <c r="D325">
        <v>0.17800836646057139</v>
      </c>
      <c r="E325">
        <v>0.13083888399158017</v>
      </c>
      <c r="F325">
        <v>7.9072519328464708E-2</v>
      </c>
      <c r="G325">
        <v>0.18131191205823805</v>
      </c>
      <c r="H325">
        <v>0.81365576102418036</v>
      </c>
      <c r="I325">
        <v>3.3750522342362199E-2</v>
      </c>
    </row>
    <row r="326" spans="1:9">
      <c r="A326" s="690">
        <v>44305</v>
      </c>
      <c r="B326">
        <v>5.2540230767229801E-2</v>
      </c>
      <c r="C326">
        <v>0.14519351188200091</v>
      </c>
      <c r="D326">
        <v>0.17860600234674906</v>
      </c>
      <c r="E326">
        <v>0.13163167874199644</v>
      </c>
      <c r="F326">
        <v>7.9576380359761778E-2</v>
      </c>
      <c r="G326">
        <v>0.18092174982237585</v>
      </c>
      <c r="H326">
        <v>0.78982930298719611</v>
      </c>
      <c r="I326">
        <v>3.3857820374572523E-2</v>
      </c>
    </row>
    <row r="327" spans="1:9">
      <c r="A327" s="690">
        <v>44306</v>
      </c>
      <c r="B327">
        <v>5.2701500771482612E-2</v>
      </c>
      <c r="C327">
        <v>0.14430049359954666</v>
      </c>
      <c r="D327">
        <v>0.17920394142996887</v>
      </c>
      <c r="E327">
        <v>0.12816325139386531</v>
      </c>
      <c r="F327">
        <v>7.6366427007547921E-2</v>
      </c>
      <c r="G327">
        <v>0.17735542001138649</v>
      </c>
      <c r="H327">
        <v>0.77667140825035408</v>
      </c>
      <c r="I327">
        <v>3.3965129543771511E-2</v>
      </c>
    </row>
    <row r="328" spans="1:9">
      <c r="A328" s="690">
        <v>44308</v>
      </c>
      <c r="B328">
        <v>5.2916233358859088E-2</v>
      </c>
      <c r="C328">
        <v>0.14651998427098656</v>
      </c>
      <c r="D328">
        <v>0.17980218386405111</v>
      </c>
      <c r="E328">
        <v>0.12916379979182624</v>
      </c>
      <c r="F328">
        <v>7.5503480547143953E-2</v>
      </c>
      <c r="G328">
        <v>0.17333174622872183</v>
      </c>
      <c r="H328">
        <v>0.74452347083925874</v>
      </c>
      <c r="I328">
        <v>3.4072449851114905E-2</v>
      </c>
    </row>
    <row r="329" spans="1:9">
      <c r="A329" s="690">
        <v>44309</v>
      </c>
      <c r="B329">
        <v>5.3144701113918336E-2</v>
      </c>
      <c r="C329">
        <v>0.14780323052387412</v>
      </c>
      <c r="D329">
        <v>0.18040072980289401</v>
      </c>
      <c r="E329">
        <v>0.13227274835543446</v>
      </c>
      <c r="F329">
        <v>7.7829049275578432E-2</v>
      </c>
      <c r="G329">
        <v>0.18354545932608013</v>
      </c>
      <c r="H329">
        <v>0.77098150782361152</v>
      </c>
      <c r="I329">
        <v>3.4179781297758893E-2</v>
      </c>
    </row>
    <row r="330" spans="1:9">
      <c r="A330" s="690">
        <v>44312</v>
      </c>
      <c r="B330">
        <v>5.3368105511341302E-2</v>
      </c>
      <c r="C330">
        <v>0.14831115417151852</v>
      </c>
      <c r="D330">
        <v>0.18099957940047373</v>
      </c>
      <c r="E330">
        <v>0.13446393110183119</v>
      </c>
      <c r="F330">
        <v>8.0122251740533557E-2</v>
      </c>
      <c r="G330">
        <v>0.18716912633867655</v>
      </c>
      <c r="H330">
        <v>0.76031294452346931</v>
      </c>
      <c r="I330">
        <v>3.428712388485966E-2</v>
      </c>
    </row>
    <row r="331" spans="1:9">
      <c r="A331" s="690">
        <v>44313</v>
      </c>
      <c r="B331">
        <v>5.354490194937056E-2</v>
      </c>
      <c r="C331">
        <v>0.14901130987496369</v>
      </c>
      <c r="D331">
        <v>0.18159873281084482</v>
      </c>
      <c r="E331">
        <v>0.13564495525209197</v>
      </c>
      <c r="F331">
        <v>7.9866784927640433E-2</v>
      </c>
      <c r="G331">
        <v>0.18350408084081216</v>
      </c>
      <c r="H331">
        <v>0.76742532005689745</v>
      </c>
      <c r="I331">
        <v>3.4394477613573615E-2</v>
      </c>
    </row>
    <row r="332" spans="1:9">
      <c r="A332" s="690">
        <v>44314</v>
      </c>
      <c r="B332">
        <v>5.3718966297826798E-2</v>
      </c>
      <c r="C332">
        <v>0.14994977171501023</v>
      </c>
      <c r="D332">
        <v>0.18219819018813954</v>
      </c>
      <c r="E332">
        <v>0.1365377287187759</v>
      </c>
      <c r="F332">
        <v>8.0811447905195788E-2</v>
      </c>
      <c r="G332">
        <v>0.19187054191014652</v>
      </c>
      <c r="H332">
        <v>0.73541963015647083</v>
      </c>
      <c r="I332">
        <v>3.4501842485056944E-2</v>
      </c>
    </row>
    <row r="333" spans="1:9">
      <c r="A333" s="690">
        <v>44315</v>
      </c>
      <c r="B333">
        <v>5.391795934499255E-2</v>
      </c>
      <c r="C333">
        <v>0.15054977972662376</v>
      </c>
      <c r="D333">
        <v>0.18279795168656898</v>
      </c>
      <c r="E333">
        <v>0.13853724503024067</v>
      </c>
      <c r="F333">
        <v>8.1460956089615566E-2</v>
      </c>
      <c r="G333">
        <v>0.19340018143702098</v>
      </c>
      <c r="H333">
        <v>0.7389758179231849</v>
      </c>
      <c r="I333">
        <v>3.4609218500466499E-2</v>
      </c>
    </row>
    <row r="334" spans="1:9">
      <c r="A334" s="690">
        <v>44316</v>
      </c>
      <c r="B334">
        <v>5.4176706022785126E-2</v>
      </c>
      <c r="C334">
        <v>0.15091361045991492</v>
      </c>
      <c r="D334">
        <v>0.18339801746042173</v>
      </c>
      <c r="E334">
        <v>0.13702654950957571</v>
      </c>
      <c r="F334">
        <v>8.0027410480407069E-2</v>
      </c>
      <c r="G334">
        <v>0.18720767098766355</v>
      </c>
      <c r="H334">
        <v>0.75675675675675547</v>
      </c>
      <c r="I334">
        <v>3.471660566095891E-2</v>
      </c>
    </row>
    <row r="335" spans="1:9">
      <c r="A335" s="690">
        <v>44319</v>
      </c>
      <c r="B335">
        <v>5.4369423210008261E-2</v>
      </c>
      <c r="C335">
        <v>0.15026171726983573</v>
      </c>
      <c r="D335">
        <v>0.1839983876640654</v>
      </c>
      <c r="E335">
        <v>0.13642758313863834</v>
      </c>
      <c r="F335">
        <v>8.0085153586632263E-2</v>
      </c>
      <c r="G335">
        <v>0.18570469303810766</v>
      </c>
      <c r="H335">
        <v>0.75953058321479228</v>
      </c>
      <c r="I335">
        <v>3.4824003967690809E-2</v>
      </c>
    </row>
    <row r="336" spans="1:9">
      <c r="A336" s="690">
        <v>44320</v>
      </c>
      <c r="B336">
        <v>5.4512766136921575E-2</v>
      </c>
      <c r="C336">
        <v>0.14916438983702873</v>
      </c>
      <c r="D336">
        <v>0.18459906245194535</v>
      </c>
      <c r="E336">
        <v>0.13492456078565418</v>
      </c>
      <c r="F336">
        <v>8.0723433431933778E-2</v>
      </c>
      <c r="G336">
        <v>0.17584650265960766</v>
      </c>
      <c r="H336">
        <v>0.75106685633001269</v>
      </c>
      <c r="I336">
        <v>3.4931413421819268E-2</v>
      </c>
    </row>
    <row r="337" spans="1:9">
      <c r="A337" s="690">
        <v>44321</v>
      </c>
      <c r="B337">
        <v>5.4673588399392292E-2</v>
      </c>
      <c r="C337">
        <v>0.15008871267130375</v>
      </c>
      <c r="D337">
        <v>0.18520004197858553</v>
      </c>
      <c r="E337">
        <v>0.13550151459630166</v>
      </c>
      <c r="F337">
        <v>8.2344660290831317E-2</v>
      </c>
      <c r="G337">
        <v>0.19275400534814668</v>
      </c>
      <c r="H337">
        <v>0.7247510668563284</v>
      </c>
      <c r="I337">
        <v>3.5038834024501364E-2</v>
      </c>
    </row>
    <row r="338" spans="1:9">
      <c r="A338" s="690">
        <v>44322</v>
      </c>
      <c r="B338">
        <v>5.4888540902531036E-2</v>
      </c>
      <c r="C338">
        <v>0.15115843661881923</v>
      </c>
      <c r="D338">
        <v>0.18580132639858826</v>
      </c>
      <c r="E338">
        <v>0.13510153191308194</v>
      </c>
      <c r="F338">
        <v>8.2885300223970004E-2</v>
      </c>
      <c r="G338">
        <v>0.19864155142542872</v>
      </c>
      <c r="H338">
        <v>0.71550497866287177</v>
      </c>
      <c r="I338">
        <v>3.5176169689179915E-2</v>
      </c>
    </row>
    <row r="339" spans="1:9">
      <c r="A339" s="690">
        <v>44323</v>
      </c>
      <c r="B339">
        <v>5.5135181747623774E-2</v>
      </c>
      <c r="C339">
        <v>0.15215416913078994</v>
      </c>
      <c r="D339">
        <v>0.18640291586663427</v>
      </c>
      <c r="E339">
        <v>0.13840559558621246</v>
      </c>
      <c r="F339">
        <v>8.722414129183087E-2</v>
      </c>
      <c r="G339">
        <v>0.21571396301549295</v>
      </c>
      <c r="H339">
        <v>0.70953058321479223</v>
      </c>
      <c r="I339">
        <v>3.5313523576445016E-2</v>
      </c>
    </row>
    <row r="340" spans="1:9">
      <c r="A340" s="690">
        <v>44326</v>
      </c>
      <c r="B340">
        <v>5.5393036978814036E-2</v>
      </c>
      <c r="C340">
        <v>0.15236677619085648</v>
      </c>
      <c r="D340">
        <v>0.18700481053748286</v>
      </c>
      <c r="E340">
        <v>0.13692302167897785</v>
      </c>
      <c r="F340">
        <v>8.4774278657510527E-2</v>
      </c>
      <c r="G340">
        <v>0.21334136614824395</v>
      </c>
      <c r="H340">
        <v>0.6891891891891877</v>
      </c>
      <c r="I340">
        <v>3.5450895688714734E-2</v>
      </c>
    </row>
    <row r="341" spans="1:9">
      <c r="A341" s="690">
        <v>44327</v>
      </c>
      <c r="B341">
        <v>5.5598456381478867E-2</v>
      </c>
      <c r="C341">
        <v>0.15403746858094158</v>
      </c>
      <c r="D341">
        <v>0.18760701056597173</v>
      </c>
      <c r="E341">
        <v>0.13763583635670473</v>
      </c>
      <c r="F341">
        <v>8.5584791482808065E-2</v>
      </c>
      <c r="G341">
        <v>0.2180925011204482</v>
      </c>
      <c r="H341">
        <v>0.67780938833570259</v>
      </c>
      <c r="I341">
        <v>3.5588286028407135E-2</v>
      </c>
    </row>
    <row r="342" spans="1:9">
      <c r="A342" s="690">
        <v>44328</v>
      </c>
      <c r="B342">
        <v>5.5785624468079886E-2</v>
      </c>
      <c r="C342">
        <v>0.1538540313651493</v>
      </c>
      <c r="D342">
        <v>0.18820951610701719</v>
      </c>
      <c r="E342">
        <v>0.13577570901908587</v>
      </c>
      <c r="F342">
        <v>8.0292641357008199E-2</v>
      </c>
      <c r="G342">
        <v>0.19312910973458464</v>
      </c>
      <c r="H342">
        <v>0.67140825035561713</v>
      </c>
      <c r="I342">
        <v>3.5725694597940727E-2</v>
      </c>
    </row>
    <row r="343" spans="1:9">
      <c r="A343" s="690">
        <v>44329</v>
      </c>
      <c r="B343">
        <v>5.6007031513070515E-2</v>
      </c>
      <c r="C343">
        <v>0.15416493472604431</v>
      </c>
      <c r="D343">
        <v>0.18881232731561415</v>
      </c>
      <c r="E343">
        <v>0.13444667711414127</v>
      </c>
      <c r="F343">
        <v>7.987276519262787E-2</v>
      </c>
      <c r="G343">
        <v>0.19908474026289635</v>
      </c>
      <c r="H343">
        <v>0.68100995732574487</v>
      </c>
      <c r="I343">
        <v>3.5863121399734466E-2</v>
      </c>
    </row>
    <row r="344" spans="1:9">
      <c r="A344" s="690">
        <v>44330</v>
      </c>
      <c r="B344">
        <v>5.6198241508754077E-2</v>
      </c>
      <c r="C344">
        <v>0.15458266769296491</v>
      </c>
      <c r="D344">
        <v>0.18941544434683588</v>
      </c>
      <c r="E344">
        <v>0.13745973052980154</v>
      </c>
      <c r="F344">
        <v>8.0811571590071463E-2</v>
      </c>
      <c r="G344">
        <v>0.2089412204950456</v>
      </c>
      <c r="H344">
        <v>0.69985775248932947</v>
      </c>
      <c r="I344">
        <v>3.6000566436207304E-2</v>
      </c>
    </row>
    <row r="345" spans="1:9">
      <c r="A345" s="690">
        <v>44333</v>
      </c>
      <c r="B345">
        <v>5.6444104488741376E-2</v>
      </c>
      <c r="C345">
        <v>0.15636040571412502</v>
      </c>
      <c r="D345">
        <v>0.19001886735583473</v>
      </c>
      <c r="E345">
        <v>0.13882531816357191</v>
      </c>
      <c r="F345">
        <v>8.5643771976935401E-2</v>
      </c>
      <c r="G345">
        <v>0.22049142240431996</v>
      </c>
      <c r="H345">
        <v>0.69914651493598678</v>
      </c>
      <c r="I345">
        <v>3.6138029709779085E-2</v>
      </c>
    </row>
    <row r="346" spans="1:9">
      <c r="A346" s="690">
        <v>44334</v>
      </c>
      <c r="B346">
        <v>5.6642116171988777E-2</v>
      </c>
      <c r="C346">
        <v>0.15574365664345136</v>
      </c>
      <c r="D346">
        <v>0.19062259649784163</v>
      </c>
      <c r="E346">
        <v>0.13839855156040803</v>
      </c>
      <c r="F346">
        <v>8.5000971908636647E-2</v>
      </c>
      <c r="G346">
        <v>0.21905807555774093</v>
      </c>
      <c r="H346">
        <v>0.67745376955903081</v>
      </c>
      <c r="I346">
        <v>3.6275511222869428E-2</v>
      </c>
    </row>
    <row r="347" spans="1:9">
      <c r="A347" s="690">
        <v>44335</v>
      </c>
      <c r="B347">
        <v>5.6862168236594401E-2</v>
      </c>
      <c r="C347">
        <v>0.15607800091677015</v>
      </c>
      <c r="D347">
        <v>0.19122663192816636</v>
      </c>
      <c r="E347">
        <v>0.13589052537008173</v>
      </c>
      <c r="F347">
        <v>8.2440480269351024E-2</v>
      </c>
      <c r="G347">
        <v>0.21412494466397169</v>
      </c>
      <c r="H347">
        <v>0.68918918918918726</v>
      </c>
      <c r="I347">
        <v>3.6413010977898397E-2</v>
      </c>
    </row>
    <row r="348" spans="1:9">
      <c r="A348" s="690">
        <v>44336</v>
      </c>
      <c r="B348">
        <v>5.708001008116792E-2</v>
      </c>
      <c r="C348">
        <v>0.15932354368964785</v>
      </c>
      <c r="D348">
        <v>0.19183097380219727</v>
      </c>
      <c r="E348">
        <v>0.13808708397062652</v>
      </c>
      <c r="F348">
        <v>8.4141741691818428E-2</v>
      </c>
      <c r="G348">
        <v>0.21753261800727275</v>
      </c>
      <c r="H348">
        <v>0.69274537695590155</v>
      </c>
      <c r="I348">
        <v>3.6550528977286501E-2</v>
      </c>
    </row>
    <row r="349" spans="1:9">
      <c r="A349" s="690">
        <v>44337</v>
      </c>
      <c r="B349">
        <v>5.7368417365493585E-2</v>
      </c>
      <c r="C349">
        <v>0.16032714430459261</v>
      </c>
      <c r="D349">
        <v>0.19243562227540156</v>
      </c>
      <c r="E349">
        <v>0.1386322002516438</v>
      </c>
      <c r="F349">
        <v>8.3736211469183974E-2</v>
      </c>
      <c r="G349">
        <v>0.21516017001729826</v>
      </c>
      <c r="H349">
        <v>0.7211948790896141</v>
      </c>
      <c r="I349">
        <v>3.6688065223454691E-2</v>
      </c>
    </row>
    <row r="350" spans="1:9">
      <c r="A350" s="690">
        <v>44340</v>
      </c>
      <c r="B350">
        <v>5.7605264404148482E-2</v>
      </c>
      <c r="C350">
        <v>0.16042363041586438</v>
      </c>
      <c r="D350">
        <v>0.19304057750332548</v>
      </c>
      <c r="E350">
        <v>0.14123106646012351</v>
      </c>
      <c r="F350">
        <v>8.4024445231030365E-2</v>
      </c>
      <c r="G350">
        <v>0.22695365770030018</v>
      </c>
      <c r="H350">
        <v>0.72475106685632817</v>
      </c>
      <c r="I350">
        <v>3.6825619718823921E-2</v>
      </c>
    </row>
    <row r="351" spans="1:9">
      <c r="A351" s="690">
        <v>44341</v>
      </c>
      <c r="B351">
        <v>5.78122220343531E-2</v>
      </c>
      <c r="C351">
        <v>0.16044749055884711</v>
      </c>
      <c r="D351">
        <v>0.19364583964159388</v>
      </c>
      <c r="E351">
        <v>0.13802344534391597</v>
      </c>
      <c r="F351">
        <v>8.4950275530352837E-2</v>
      </c>
      <c r="G351">
        <v>0.21894696846790773</v>
      </c>
      <c r="H351">
        <v>0.72425320056898812</v>
      </c>
      <c r="I351">
        <v>3.6963192465815586E-2</v>
      </c>
    </row>
    <row r="352" spans="1:9">
      <c r="A352" s="690">
        <v>44342</v>
      </c>
      <c r="B352">
        <v>5.8016786731303949E-2</v>
      </c>
      <c r="C352">
        <v>0.16119237403673048</v>
      </c>
      <c r="D352">
        <v>0.19425140884591108</v>
      </c>
      <c r="E352">
        <v>0.13879398751358063</v>
      </c>
      <c r="F352">
        <v>8.6455129205111003E-2</v>
      </c>
      <c r="G352">
        <v>0.22476423929577161</v>
      </c>
      <c r="H352">
        <v>0.71763869132289981</v>
      </c>
      <c r="I352">
        <v>3.7100783466851528E-2</v>
      </c>
    </row>
    <row r="353" spans="1:9">
      <c r="A353" s="690">
        <v>44343</v>
      </c>
      <c r="B353">
        <v>5.8229496172296891E-2</v>
      </c>
      <c r="C353">
        <v>0.16241845982553649</v>
      </c>
      <c r="D353">
        <v>0.19485728527205981</v>
      </c>
      <c r="E353">
        <v>0.14261045188097432</v>
      </c>
      <c r="F353">
        <v>8.9859418781664813E-2</v>
      </c>
      <c r="G353">
        <v>0.23178448867930079</v>
      </c>
      <c r="H353">
        <v>0.71123755334281435</v>
      </c>
      <c r="I353">
        <v>3.7238392724353808E-2</v>
      </c>
    </row>
    <row r="354" spans="1:9">
      <c r="A354" s="690">
        <v>44344</v>
      </c>
      <c r="B354">
        <v>5.8465984123461379E-2</v>
      </c>
      <c r="C354">
        <v>0.16418695540711248</v>
      </c>
      <c r="D354">
        <v>0.19546346907590229</v>
      </c>
      <c r="E354">
        <v>0.14368634078796583</v>
      </c>
      <c r="F354">
        <v>9.193635494133412E-2</v>
      </c>
      <c r="G354">
        <v>0.24187862922616676</v>
      </c>
      <c r="H354">
        <v>0.69914651493598656</v>
      </c>
      <c r="I354">
        <v>3.7376020240744712E-2</v>
      </c>
    </row>
    <row r="355" spans="1:9">
      <c r="A355" s="690">
        <v>44347</v>
      </c>
      <c r="B355">
        <v>5.8669879996632091E-2</v>
      </c>
      <c r="C355">
        <v>0.16423312367265575</v>
      </c>
      <c r="D355">
        <v>0.19606996041337954</v>
      </c>
      <c r="E355">
        <v>0.14449588303417116</v>
      </c>
      <c r="F355">
        <v>9.3109550585668499E-2</v>
      </c>
      <c r="G355">
        <v>0.25430342451020782</v>
      </c>
      <c r="H355">
        <v>0.6927453769559011</v>
      </c>
      <c r="I355">
        <v>3.7513666018446967E-2</v>
      </c>
    </row>
    <row r="356" spans="1:9">
      <c r="A356" s="690">
        <v>44348</v>
      </c>
      <c r="B356">
        <v>5.892608919583231E-2</v>
      </c>
      <c r="C356">
        <v>0.16505897289107363</v>
      </c>
      <c r="D356">
        <v>0.19667675944051188</v>
      </c>
      <c r="E356">
        <v>0.14778798838909291</v>
      </c>
      <c r="F356">
        <v>9.247875439154174E-2</v>
      </c>
      <c r="G356">
        <v>0.26680386846081627</v>
      </c>
      <c r="H356">
        <v>0.66785206258890262</v>
      </c>
      <c r="I356">
        <v>3.7651330059883525E-2</v>
      </c>
    </row>
    <row r="357" spans="1:9">
      <c r="A357" s="690">
        <v>44349</v>
      </c>
      <c r="B357">
        <v>5.9150074040686063E-2</v>
      </c>
      <c r="C357">
        <v>0.16632147671487241</v>
      </c>
      <c r="D357">
        <v>0.19728386631339867</v>
      </c>
      <c r="E357">
        <v>0.14814080991635037</v>
      </c>
      <c r="F357">
        <v>9.4789644049396271E-2</v>
      </c>
      <c r="G357">
        <v>0.27694810155920901</v>
      </c>
      <c r="H357">
        <v>0.65647226173541773</v>
      </c>
      <c r="I357">
        <v>3.7789012367478003E-2</v>
      </c>
    </row>
    <row r="358" spans="1:9">
      <c r="A358" s="690">
        <v>44351</v>
      </c>
      <c r="B358">
        <v>5.9382874822357046E-2</v>
      </c>
      <c r="C358">
        <v>0.167738053639374</v>
      </c>
      <c r="D358">
        <v>0.19789128118821853</v>
      </c>
      <c r="E358">
        <v>0.14854518879082046</v>
      </c>
      <c r="F358">
        <v>9.5730243475880217E-2</v>
      </c>
      <c r="G358">
        <v>0.284502367048594</v>
      </c>
      <c r="H358">
        <v>0.64800853485063814</v>
      </c>
      <c r="I358">
        <v>3.7926712943653795E-2</v>
      </c>
    </row>
    <row r="359" spans="1:9">
      <c r="A359" s="690">
        <v>44354</v>
      </c>
      <c r="B359">
        <v>5.9617228847887782E-2</v>
      </c>
      <c r="C359">
        <v>0.1674978189657772</v>
      </c>
      <c r="D359">
        <v>0.19849900422122913</v>
      </c>
      <c r="E359">
        <v>0.14888676363923214</v>
      </c>
      <c r="F359">
        <v>9.5698724555639547E-2</v>
      </c>
      <c r="G359">
        <v>0.2849725413095372</v>
      </c>
      <c r="H359">
        <v>0.64623044096728099</v>
      </c>
      <c r="I359">
        <v>3.8064431790835185E-2</v>
      </c>
    </row>
    <row r="360" spans="1:9">
      <c r="A360" s="690">
        <v>44355</v>
      </c>
      <c r="B360">
        <v>5.9829046542454023E-2</v>
      </c>
      <c r="C360">
        <v>0.16765982931463896</v>
      </c>
      <c r="D360">
        <v>0.19910703556876763</v>
      </c>
      <c r="E360">
        <v>0.14730599517396481</v>
      </c>
      <c r="F360">
        <v>9.4976430603938455E-2</v>
      </c>
      <c r="G360">
        <v>0.28000046520897959</v>
      </c>
      <c r="H360">
        <v>0.64630156472261535</v>
      </c>
      <c r="I360">
        <v>3.8202168911446233E-2</v>
      </c>
    </row>
    <row r="361" spans="1:9">
      <c r="A361" s="690">
        <v>44356</v>
      </c>
      <c r="B361">
        <v>6.0044765637591535E-2</v>
      </c>
      <c r="C361">
        <v>0.16827908330794394</v>
      </c>
      <c r="D361">
        <v>0.19971537538725048</v>
      </c>
      <c r="E361">
        <v>0.14615139562326362</v>
      </c>
      <c r="F361">
        <v>9.5049853583644373E-2</v>
      </c>
      <c r="G361">
        <v>0.2832362541093949</v>
      </c>
      <c r="H361">
        <v>0.65007112375533227</v>
      </c>
      <c r="I361">
        <v>3.8339924307911666E-2</v>
      </c>
    </row>
    <row r="362" spans="1:9">
      <c r="A362" s="690">
        <v>44357</v>
      </c>
      <c r="B362">
        <v>6.0244896057286779E-2</v>
      </c>
      <c r="C362">
        <v>0.16803543667046972</v>
      </c>
      <c r="D362">
        <v>0.20032402383317338</v>
      </c>
      <c r="E362">
        <v>0.14672808335025245</v>
      </c>
      <c r="F362">
        <v>9.5511840338531995E-2</v>
      </c>
      <c r="G362">
        <v>0.28708621862635586</v>
      </c>
      <c r="H362">
        <v>0.66500711237553145</v>
      </c>
      <c r="I362">
        <v>3.8477697982656434E-2</v>
      </c>
    </row>
    <row r="363" spans="1:9">
      <c r="A363" s="690">
        <v>44358</v>
      </c>
      <c r="B363">
        <v>6.0467660504090581E-2</v>
      </c>
      <c r="C363">
        <v>0.16787741789608401</v>
      </c>
      <c r="D363">
        <v>0.20093298106311153</v>
      </c>
      <c r="E363">
        <v>0.14552570944451126</v>
      </c>
      <c r="F363">
        <v>9.4368890349511014E-2</v>
      </c>
      <c r="G363">
        <v>0.28075025221060113</v>
      </c>
      <c r="H363">
        <v>0.68847795163584435</v>
      </c>
      <c r="I363">
        <v>3.8615489938105707E-2</v>
      </c>
    </row>
    <row r="364" spans="1:9">
      <c r="A364" s="690">
        <v>44361</v>
      </c>
      <c r="B364">
        <v>6.0734591648010428E-2</v>
      </c>
      <c r="C364">
        <v>0.16865817651944437</v>
      </c>
      <c r="D364">
        <v>0.20154224723371961</v>
      </c>
      <c r="E364">
        <v>0.14822303990957053</v>
      </c>
      <c r="F364">
        <v>9.7181814055311344E-2</v>
      </c>
      <c r="G364">
        <v>0.28890262477043649</v>
      </c>
      <c r="H364">
        <v>0.67069701280227401</v>
      </c>
      <c r="I364">
        <v>3.8753300176685324E-2</v>
      </c>
    </row>
    <row r="365" spans="1:9">
      <c r="A365" s="690">
        <v>44362</v>
      </c>
      <c r="B365">
        <v>6.0968092127852813E-2</v>
      </c>
      <c r="C365">
        <v>0.16884730243782586</v>
      </c>
      <c r="D365">
        <v>0.20215182250173136</v>
      </c>
      <c r="E365">
        <v>0.14852233767873768</v>
      </c>
      <c r="F365">
        <v>9.8062789740039902E-2</v>
      </c>
      <c r="G365">
        <v>0.29064253511556881</v>
      </c>
      <c r="H365">
        <v>0.65647226173541773</v>
      </c>
      <c r="I365">
        <v>3.889112870082112E-2</v>
      </c>
    </row>
    <row r="366" spans="1:9">
      <c r="A366" s="690">
        <v>44363</v>
      </c>
      <c r="B366">
        <v>6.119363838402947E-2</v>
      </c>
      <c r="C366">
        <v>0.16931990420284704</v>
      </c>
      <c r="D366">
        <v>0.20276170702396068</v>
      </c>
      <c r="E366">
        <v>0.14981272716294236</v>
      </c>
      <c r="F366">
        <v>9.7938819537769284E-2</v>
      </c>
      <c r="G366">
        <v>0.28480271932906565</v>
      </c>
      <c r="H366">
        <v>0.65576102418207505</v>
      </c>
      <c r="I366">
        <v>3.9028975512939157E-2</v>
      </c>
    </row>
    <row r="367" spans="1:9">
      <c r="A367" s="690">
        <v>44364</v>
      </c>
      <c r="B367">
        <v>6.1424763221313627E-2</v>
      </c>
      <c r="C367">
        <v>0.16710934424536461</v>
      </c>
      <c r="D367">
        <v>0.20337190095730051</v>
      </c>
      <c r="E367">
        <v>0.14690667917808731</v>
      </c>
      <c r="F367">
        <v>9.6723338181869734E-2</v>
      </c>
      <c r="G367">
        <v>0.27101403968622662</v>
      </c>
      <c r="H367">
        <v>0.6372688477951618</v>
      </c>
      <c r="I367">
        <v>3.9196643711258972E-2</v>
      </c>
    </row>
    <row r="368" spans="1:9">
      <c r="A368" s="690">
        <v>44365</v>
      </c>
      <c r="B368">
        <v>6.1659828074297485E-2</v>
      </c>
      <c r="C368">
        <v>0.16642143673889764</v>
      </c>
      <c r="D368">
        <v>0.20398240445872351</v>
      </c>
      <c r="E368">
        <v>0.14559200478779077</v>
      </c>
      <c r="F368">
        <v>9.6508690542458364E-2</v>
      </c>
      <c r="G368">
        <v>0.27697033137060778</v>
      </c>
      <c r="H368">
        <v>0.63157894736841946</v>
      </c>
      <c r="I368">
        <v>3.9364338966211054E-2</v>
      </c>
    </row>
    <row r="369" spans="1:9">
      <c r="A369" s="690">
        <v>44368</v>
      </c>
      <c r="B369">
        <v>6.1940426454844655E-2</v>
      </c>
      <c r="C369">
        <v>0.16867122451451122</v>
      </c>
      <c r="D369">
        <v>0.20459321768528227</v>
      </c>
      <c r="E369">
        <v>0.14868885750458127</v>
      </c>
      <c r="F369">
        <v>0.10031140909726588</v>
      </c>
      <c r="G369">
        <v>0.28500179273531723</v>
      </c>
      <c r="H369">
        <v>0.63584637268847621</v>
      </c>
      <c r="I369">
        <v>3.9532061282161246E-2</v>
      </c>
    </row>
    <row r="370" spans="1:9">
      <c r="A370" s="690">
        <v>44369</v>
      </c>
      <c r="B370">
        <v>6.2197496862713253E-2</v>
      </c>
      <c r="C370">
        <v>0.16784661120873245</v>
      </c>
      <c r="D370">
        <v>0.20520434079410865</v>
      </c>
      <c r="E370">
        <v>0.14861272775321788</v>
      </c>
      <c r="F370">
        <v>0.10145704204450712</v>
      </c>
      <c r="G370">
        <v>0.28622089891689462</v>
      </c>
      <c r="H370">
        <v>0.63577524893314208</v>
      </c>
      <c r="I370">
        <v>3.9699810663476498E-2</v>
      </c>
    </row>
    <row r="371" spans="1:9">
      <c r="A371" s="690">
        <v>44370</v>
      </c>
      <c r="B371">
        <v>6.2435803760863662E-2</v>
      </c>
      <c r="C371">
        <v>0.16899679487808972</v>
      </c>
      <c r="D371">
        <v>0.20581577394241446</v>
      </c>
      <c r="E371">
        <v>0.14956209571788803</v>
      </c>
      <c r="F371">
        <v>0.10257467737640114</v>
      </c>
      <c r="G371">
        <v>0.28704154849348873</v>
      </c>
      <c r="H371">
        <v>0.62162162162161994</v>
      </c>
      <c r="I371">
        <v>3.9867587114524428E-2</v>
      </c>
    </row>
    <row r="372" spans="1:9">
      <c r="A372" s="690">
        <v>44371</v>
      </c>
      <c r="B372">
        <v>6.2676899643366202E-2</v>
      </c>
      <c r="C372">
        <v>0.17047356271334935</v>
      </c>
      <c r="D372">
        <v>0.2064275172874912</v>
      </c>
      <c r="E372">
        <v>0.15187616714168795</v>
      </c>
      <c r="F372">
        <v>0.10413435347083921</v>
      </c>
      <c r="G372">
        <v>0.29685963234927848</v>
      </c>
      <c r="H372">
        <v>0.61237553342816331</v>
      </c>
      <c r="I372">
        <v>4.0035390639673096E-2</v>
      </c>
    </row>
    <row r="373" spans="1:9">
      <c r="A373" s="690">
        <v>44372</v>
      </c>
      <c r="B373">
        <v>6.2964462306748681E-2</v>
      </c>
      <c r="C373">
        <v>0.17125510530882826</v>
      </c>
      <c r="D373">
        <v>0.20703957098671033</v>
      </c>
      <c r="E373">
        <v>0.15415359308169818</v>
      </c>
      <c r="F373">
        <v>0.10268035722144586</v>
      </c>
      <c r="G373">
        <v>0.28277360236244675</v>
      </c>
      <c r="H373">
        <v>0.62588904694167691</v>
      </c>
      <c r="I373">
        <v>4.0203221243291676E-2</v>
      </c>
    </row>
    <row r="374" spans="1:9">
      <c r="A374" s="690">
        <v>44375</v>
      </c>
      <c r="B374">
        <v>6.3331741604442771E-2</v>
      </c>
      <c r="C374">
        <v>0.17301161170329604</v>
      </c>
      <c r="D374">
        <v>0.20765193519752279</v>
      </c>
      <c r="E374">
        <v>0.15429761042397216</v>
      </c>
      <c r="F374">
        <v>0.10280669508083884</v>
      </c>
      <c r="G374">
        <v>0.28723253318013509</v>
      </c>
      <c r="H374">
        <v>0.63371266002844795</v>
      </c>
      <c r="I374">
        <v>4.037107892974956E-2</v>
      </c>
    </row>
    <row r="375" spans="1:9">
      <c r="A375" s="690">
        <v>44376</v>
      </c>
      <c r="B375">
        <v>6.3611419085997767E-2</v>
      </c>
      <c r="C375">
        <v>0.1735492803954215</v>
      </c>
      <c r="D375">
        <v>0.20826461007745967</v>
      </c>
      <c r="E375">
        <v>0.15458321985720036</v>
      </c>
      <c r="F375">
        <v>0.102449732980048</v>
      </c>
      <c r="G375">
        <v>0.28537395121086129</v>
      </c>
      <c r="H375">
        <v>0.63371266002844795</v>
      </c>
      <c r="I375">
        <v>4.0538963703417252E-2</v>
      </c>
    </row>
    <row r="376" spans="1:9">
      <c r="A376" s="690">
        <v>44377</v>
      </c>
      <c r="B376">
        <v>6.3864377854497834E-2</v>
      </c>
      <c r="C376">
        <v>0.17374950737665951</v>
      </c>
      <c r="D376">
        <v>0.20887759578413201</v>
      </c>
      <c r="E376">
        <v>0.15463879297247773</v>
      </c>
      <c r="F376">
        <v>0.10224959435154557</v>
      </c>
      <c r="G376">
        <v>0.2855134047187704</v>
      </c>
      <c r="H376">
        <v>0.65362731152204678</v>
      </c>
      <c r="I376">
        <v>4.0706875568665923E-2</v>
      </c>
    </row>
    <row r="377" spans="1:9">
      <c r="A377" s="690">
        <v>44378</v>
      </c>
      <c r="B377">
        <v>6.4124413423195969E-2</v>
      </c>
      <c r="C377">
        <v>0.17398914350809047</v>
      </c>
      <c r="D377">
        <v>0.20949089247523056</v>
      </c>
      <c r="E377">
        <v>0.15479664574853413</v>
      </c>
      <c r="F377">
        <v>0.10158797429436706</v>
      </c>
      <c r="G377">
        <v>0.27601463891568723</v>
      </c>
      <c r="H377">
        <v>0.67994310099573085</v>
      </c>
      <c r="I377">
        <v>4.0874814529867187E-2</v>
      </c>
    </row>
    <row r="378" spans="1:9">
      <c r="A378" s="690">
        <v>44379</v>
      </c>
      <c r="B378">
        <v>6.4431027540766905E-2</v>
      </c>
      <c r="C378">
        <v>0.17540438774268408</v>
      </c>
      <c r="D378">
        <v>0.21010450030852645</v>
      </c>
      <c r="E378">
        <v>0.15559661733026009</v>
      </c>
      <c r="F378">
        <v>0.10310715277486637</v>
      </c>
      <c r="G378">
        <v>0.29162885273965267</v>
      </c>
      <c r="H378">
        <v>0.69345661450924445</v>
      </c>
      <c r="I378">
        <v>4.1042780591393546E-2</v>
      </c>
    </row>
    <row r="379" spans="1:9">
      <c r="A379" s="690">
        <v>44382</v>
      </c>
      <c r="B379">
        <v>6.4654628389078983E-2</v>
      </c>
      <c r="C379">
        <v>0.17589393749782478</v>
      </c>
      <c r="D379">
        <v>0.21071841944187053</v>
      </c>
      <c r="E379">
        <v>0.15557286908184875</v>
      </c>
      <c r="F379">
        <v>0.10324678486703687</v>
      </c>
      <c r="G379">
        <v>0.28827276033932647</v>
      </c>
      <c r="H379">
        <v>0.70128022759601549</v>
      </c>
      <c r="I379">
        <v>4.1210773757618391E-2</v>
      </c>
    </row>
    <row r="380" spans="1:9">
      <c r="A380" s="690">
        <v>44383</v>
      </c>
      <c r="B380">
        <v>6.4935329804454378E-2</v>
      </c>
      <c r="C380">
        <v>0.17562882091475474</v>
      </c>
      <c r="D380">
        <v>0.21133265003319379</v>
      </c>
      <c r="E380">
        <v>0.1483393859457931</v>
      </c>
      <c r="F380">
        <v>9.8071818327460702E-2</v>
      </c>
      <c r="G380">
        <v>0.26998437002838371</v>
      </c>
      <c r="H380">
        <v>0.74395448079658455</v>
      </c>
      <c r="I380">
        <v>4.1378794032915334E-2</v>
      </c>
    </row>
    <row r="381" spans="1:9">
      <c r="A381" s="690">
        <v>44384</v>
      </c>
      <c r="B381">
        <v>6.5204722034315044E-2</v>
      </c>
      <c r="C381">
        <v>0.1767801815703185</v>
      </c>
      <c r="D381">
        <v>0.2119471922405074</v>
      </c>
      <c r="E381">
        <v>0.14652606748272445</v>
      </c>
      <c r="F381">
        <v>9.8881194105657322E-2</v>
      </c>
      <c r="G381">
        <v>0.28069489421443428</v>
      </c>
      <c r="H381">
        <v>0.77062588904693996</v>
      </c>
      <c r="I381">
        <v>4.1546841421659098E-2</v>
      </c>
    </row>
    <row r="382" spans="1:9">
      <c r="A382" s="690">
        <v>44385</v>
      </c>
      <c r="B382">
        <v>6.5454401603185275E-2</v>
      </c>
      <c r="C382">
        <v>0.17708603462005779</v>
      </c>
      <c r="D382">
        <v>0.21256204622190267</v>
      </c>
      <c r="E382">
        <v>0.14196804164045096</v>
      </c>
      <c r="F382">
        <v>9.5333356863571916E-2</v>
      </c>
      <c r="G382">
        <v>0.26690198438011681</v>
      </c>
      <c r="H382">
        <v>0.75675675675675524</v>
      </c>
      <c r="I382">
        <v>4.1714915928224849E-2</v>
      </c>
    </row>
    <row r="383" spans="1:9">
      <c r="A383" s="690">
        <v>44386</v>
      </c>
      <c r="B383">
        <v>6.5699604402512879E-2</v>
      </c>
      <c r="C383">
        <v>0.17788290079858848</v>
      </c>
      <c r="D383">
        <v>0.21317721213555108</v>
      </c>
      <c r="E383">
        <v>0.14400817942521793</v>
      </c>
      <c r="F383">
        <v>9.6805573735905037E-2</v>
      </c>
      <c r="G383">
        <v>0.26791458260727796</v>
      </c>
      <c r="H383">
        <v>0.75675675675675524</v>
      </c>
      <c r="I383">
        <v>4.1883017556988866E-2</v>
      </c>
    </row>
    <row r="384" spans="1:9">
      <c r="A384" s="690">
        <v>44389</v>
      </c>
      <c r="B384">
        <v>6.5992536284847247E-2</v>
      </c>
      <c r="C384">
        <v>0.17764484078386045</v>
      </c>
      <c r="D384">
        <v>0.21379269013970448</v>
      </c>
      <c r="E384">
        <v>0.1474226197863453</v>
      </c>
      <c r="F384">
        <v>0.10068864939564048</v>
      </c>
      <c r="G384">
        <v>0.28430976977185041</v>
      </c>
      <c r="H384">
        <v>0.75675675675675524</v>
      </c>
      <c r="I384">
        <v>4.2051146312327647E-2</v>
      </c>
    </row>
    <row r="385" spans="1:9">
      <c r="A385" s="690">
        <v>44390</v>
      </c>
      <c r="B385">
        <v>6.6228801962435302E-2</v>
      </c>
      <c r="C385">
        <v>0.17819090157036754</v>
      </c>
      <c r="D385">
        <v>0.21440848039269489</v>
      </c>
      <c r="E385">
        <v>0.14969040851962268</v>
      </c>
      <c r="F385">
        <v>0.1030226537541683</v>
      </c>
      <c r="G385">
        <v>0.29077187519664061</v>
      </c>
      <c r="H385">
        <v>0.75320056899004117</v>
      </c>
      <c r="I385">
        <v>4.221930219861858E-2</v>
      </c>
    </row>
    <row r="386" spans="1:9">
      <c r="A386" s="690">
        <v>44391</v>
      </c>
      <c r="B386">
        <v>6.6494710991514605E-2</v>
      </c>
      <c r="C386">
        <v>0.17987155293742818</v>
      </c>
      <c r="D386">
        <v>0.2150245830529347</v>
      </c>
      <c r="E386">
        <v>0.148401216435321</v>
      </c>
      <c r="F386">
        <v>0.10375652662240298</v>
      </c>
      <c r="G386">
        <v>0.29448204508563403</v>
      </c>
      <c r="H386">
        <v>0.72268847795163449</v>
      </c>
      <c r="I386">
        <v>4.238748522023994E-2</v>
      </c>
    </row>
    <row r="387" spans="1:9">
      <c r="A387" s="690">
        <v>44392</v>
      </c>
      <c r="B387">
        <v>6.674614137263446E-2</v>
      </c>
      <c r="C387">
        <v>0.18069031035582284</v>
      </c>
      <c r="D387">
        <v>0.2156409982789167</v>
      </c>
      <c r="E387">
        <v>0.14539118770172132</v>
      </c>
      <c r="F387">
        <v>0.10319974212581906</v>
      </c>
      <c r="G387">
        <v>0.29039241279220906</v>
      </c>
      <c r="H387">
        <v>0.72332859174964304</v>
      </c>
      <c r="I387">
        <v>4.2555695381570446E-2</v>
      </c>
    </row>
    <row r="388" spans="1:9">
      <c r="A388" s="690">
        <v>44393</v>
      </c>
      <c r="B388">
        <v>6.7048193492013297E-2</v>
      </c>
      <c r="C388">
        <v>0.18209635819541803</v>
      </c>
      <c r="D388">
        <v>0.21625772622921402</v>
      </c>
      <c r="E388">
        <v>0.14430286981582396</v>
      </c>
      <c r="F388">
        <v>0.10173030155525953</v>
      </c>
      <c r="G388">
        <v>0.28444247360087194</v>
      </c>
      <c r="H388">
        <v>0.71692745376955758</v>
      </c>
      <c r="I388">
        <v>4.2723932686989707E-2</v>
      </c>
    </row>
    <row r="389" spans="1:9">
      <c r="A389" s="690">
        <v>44396</v>
      </c>
      <c r="B389">
        <v>6.7340189701926789E-2</v>
      </c>
      <c r="C389">
        <v>0.18284981756034457</v>
      </c>
      <c r="D389">
        <v>0.21687476706248021</v>
      </c>
      <c r="E389">
        <v>0.13292330388849516</v>
      </c>
      <c r="F389">
        <v>9.4268565253920134E-2</v>
      </c>
      <c r="G389">
        <v>0.26949097116237186</v>
      </c>
      <c r="H389">
        <v>0.72332859174964304</v>
      </c>
      <c r="I389">
        <v>4.2892197140877775E-2</v>
      </c>
    </row>
    <row r="390" spans="1:9">
      <c r="A390" s="690">
        <v>44397</v>
      </c>
      <c r="B390">
        <v>6.7600790072849026E-2</v>
      </c>
      <c r="C390">
        <v>0.18402987846408236</v>
      </c>
      <c r="D390">
        <v>0.21749212093744941</v>
      </c>
      <c r="E390">
        <v>0.13502979010613259</v>
      </c>
      <c r="F390">
        <v>9.6375567406750573E-2</v>
      </c>
      <c r="G390">
        <v>0.27886408366255488</v>
      </c>
      <c r="H390">
        <v>0.75241820768136414</v>
      </c>
      <c r="I390">
        <v>4.306048874761581E-2</v>
      </c>
    </row>
    <row r="391" spans="1:9">
      <c r="A391" s="690">
        <v>44398</v>
      </c>
      <c r="B391">
        <v>6.7847471212888921E-2</v>
      </c>
      <c r="C391">
        <v>0.18468131825873191</v>
      </c>
      <c r="D391">
        <v>0.21810978801293635</v>
      </c>
      <c r="E391">
        <v>0.14042107076992405</v>
      </c>
      <c r="F391">
        <v>9.9088085128970382E-2</v>
      </c>
      <c r="G391">
        <v>0.28375436910678586</v>
      </c>
      <c r="H391">
        <v>0.75213371266002715</v>
      </c>
      <c r="I391">
        <v>4.3228807511585421E-2</v>
      </c>
    </row>
    <row r="392" spans="1:9">
      <c r="A392" s="690">
        <v>44399</v>
      </c>
      <c r="B392">
        <v>6.8075668642898268E-2</v>
      </c>
      <c r="C392">
        <v>0.18548078570534798</v>
      </c>
      <c r="D392">
        <v>0.21872776844783592</v>
      </c>
      <c r="E392">
        <v>0.14152896319228181</v>
      </c>
      <c r="F392">
        <v>0.10256565616817293</v>
      </c>
      <c r="G392">
        <v>0.29485998797421042</v>
      </c>
      <c r="H392">
        <v>0.77005689900426599</v>
      </c>
      <c r="I392">
        <v>4.33971534371691E-2</v>
      </c>
    </row>
    <row r="393" spans="1:9">
      <c r="A393" s="690">
        <v>44400</v>
      </c>
      <c r="B393">
        <v>6.8302098764344343E-2</v>
      </c>
      <c r="C393">
        <v>0.1848748573987351</v>
      </c>
      <c r="D393">
        <v>0.21934606240112431</v>
      </c>
      <c r="E393">
        <v>0.14121853452769795</v>
      </c>
      <c r="F393">
        <v>0.1035860606446084</v>
      </c>
      <c r="G393">
        <v>0.28680103615032904</v>
      </c>
      <c r="H393">
        <v>0.77560455192034006</v>
      </c>
      <c r="I393">
        <v>4.3565526528749787E-2</v>
      </c>
    </row>
    <row r="394" spans="1:9">
      <c r="A394" s="690">
        <v>44403</v>
      </c>
      <c r="B394">
        <v>6.8603482085880962E-2</v>
      </c>
      <c r="C394">
        <v>0.18515622259374909</v>
      </c>
      <c r="D394">
        <v>0.21996467003185782</v>
      </c>
      <c r="E394">
        <v>0.14063520413092023</v>
      </c>
      <c r="F394">
        <v>0.10298245319038135</v>
      </c>
      <c r="G394">
        <v>0.28733003178465011</v>
      </c>
      <c r="H394">
        <v>0.77083926031294303</v>
      </c>
      <c r="I394">
        <v>4.3733926790711086E-2</v>
      </c>
    </row>
    <row r="395" spans="1:9">
      <c r="A395" s="690">
        <v>44404</v>
      </c>
      <c r="B395">
        <v>6.885405668425304E-2</v>
      </c>
      <c r="C395">
        <v>0.18471964422257781</v>
      </c>
      <c r="D395">
        <v>0.22058359149917339</v>
      </c>
      <c r="E395">
        <v>0.13798783468437437</v>
      </c>
      <c r="F395">
        <v>9.8959433804353125E-2</v>
      </c>
      <c r="G395">
        <v>0.26915070333956193</v>
      </c>
      <c r="H395">
        <v>0.77027027027026884</v>
      </c>
      <c r="I395">
        <v>4.3902354227437712E-2</v>
      </c>
    </row>
    <row r="396" spans="1:9">
      <c r="A396" s="690">
        <v>44405</v>
      </c>
      <c r="B396">
        <v>6.9099171283350191E-2</v>
      </c>
      <c r="C396">
        <v>0.18523641584915995</v>
      </c>
      <c r="D396">
        <v>0.22120282696228921</v>
      </c>
      <c r="E396">
        <v>0.14117062821412474</v>
      </c>
      <c r="F396">
        <v>0.10033942608619095</v>
      </c>
      <c r="G396">
        <v>0.28346487967163791</v>
      </c>
      <c r="H396">
        <v>0.74018492176386763</v>
      </c>
      <c r="I396">
        <v>4.4070808843314824E-2</v>
      </c>
    </row>
    <row r="397" spans="1:9">
      <c r="A397" s="690">
        <v>44406</v>
      </c>
      <c r="B397">
        <v>6.9368486798509377E-2</v>
      </c>
      <c r="C397">
        <v>0.18641501904404745</v>
      </c>
      <c r="D397">
        <v>0.22182237658050385</v>
      </c>
      <c r="E397">
        <v>0.14404111728341196</v>
      </c>
      <c r="F397">
        <v>0.10282726085674621</v>
      </c>
      <c r="G397">
        <v>0.28291029035489079</v>
      </c>
      <c r="H397">
        <v>0.7389758179231849</v>
      </c>
      <c r="I397">
        <v>4.4239290642728246E-2</v>
      </c>
    </row>
    <row r="398" spans="1:9">
      <c r="A398" s="690">
        <v>44407</v>
      </c>
      <c r="B398">
        <v>6.974593003664098E-2</v>
      </c>
      <c r="C398">
        <v>0.18594142280367909</v>
      </c>
      <c r="D398">
        <v>0.22244224051319672</v>
      </c>
      <c r="E398">
        <v>0.13856004817013901</v>
      </c>
      <c r="F398">
        <v>9.8890499317006997E-2</v>
      </c>
      <c r="G398">
        <v>0.25594300347788024</v>
      </c>
      <c r="H398">
        <v>0.78058321479373971</v>
      </c>
      <c r="I398">
        <v>4.4407799630064693E-2</v>
      </c>
    </row>
    <row r="399" spans="1:9">
      <c r="A399" s="690">
        <v>44410</v>
      </c>
      <c r="B399">
        <v>7.0002636907842364E-2</v>
      </c>
      <c r="C399">
        <v>0.18620498401838059</v>
      </c>
      <c r="D399">
        <v>0.22306241891982825</v>
      </c>
      <c r="E399">
        <v>0.13722679415823902</v>
      </c>
      <c r="F399">
        <v>9.8976589300428186E-2</v>
      </c>
      <c r="G399">
        <v>0.26420315488626089</v>
      </c>
      <c r="H399">
        <v>0.77098150782361174</v>
      </c>
      <c r="I399">
        <v>4.4576335809711543E-2</v>
      </c>
    </row>
    <row r="400" spans="1:9">
      <c r="A400" s="690">
        <v>44411</v>
      </c>
      <c r="B400">
        <v>7.0243842937544709E-2</v>
      </c>
      <c r="C400">
        <v>0.18711282204458191</v>
      </c>
      <c r="D400">
        <v>0.2236829119599395</v>
      </c>
      <c r="E400">
        <v>0.13765685698738039</v>
      </c>
      <c r="F400">
        <v>9.9177553494110615E-2</v>
      </c>
      <c r="G400">
        <v>0.27056244210471414</v>
      </c>
      <c r="H400">
        <v>0.77667140825035408</v>
      </c>
      <c r="I400">
        <v>4.4744899186056619E-2</v>
      </c>
    </row>
    <row r="401" spans="1:9">
      <c r="A401" s="690">
        <v>44412</v>
      </c>
      <c r="B401">
        <v>7.048914332105638E-2</v>
      </c>
      <c r="C401">
        <v>0.18700671492369336</v>
      </c>
      <c r="D401">
        <v>0.22430371979315278</v>
      </c>
      <c r="E401">
        <v>0.13607846484825026</v>
      </c>
      <c r="F401">
        <v>9.8190635717379182E-2</v>
      </c>
      <c r="G401">
        <v>0.2593493813097969</v>
      </c>
      <c r="H401">
        <v>0.76906116642958589</v>
      </c>
      <c r="I401">
        <v>4.4913489763488634E-2</v>
      </c>
    </row>
    <row r="402" spans="1:9">
      <c r="A402" s="690">
        <v>44413</v>
      </c>
      <c r="B402">
        <v>7.0745499358035202E-2</v>
      </c>
      <c r="C402">
        <v>0.18543528449450508</v>
      </c>
      <c r="D402">
        <v>0.22492484257917122</v>
      </c>
      <c r="E402">
        <v>0.13955132457930675</v>
      </c>
      <c r="F402">
        <v>0.10093286216379993</v>
      </c>
      <c r="G402">
        <v>0.25968191919498373</v>
      </c>
      <c r="H402">
        <v>0.78733997155049651</v>
      </c>
      <c r="I402">
        <v>4.5121737373517989E-2</v>
      </c>
    </row>
    <row r="403" spans="1:9">
      <c r="A403" s="690">
        <v>44414</v>
      </c>
      <c r="B403">
        <v>7.103056659077267E-2</v>
      </c>
      <c r="C403">
        <v>0.1866074986868278</v>
      </c>
      <c r="D403">
        <v>0.22554628047777925</v>
      </c>
      <c r="E403">
        <v>0.14348861009070224</v>
      </c>
      <c r="F403">
        <v>0.10270859481407557</v>
      </c>
      <c r="G403">
        <v>0.2646483843424674</v>
      </c>
      <c r="H403">
        <v>0.80298719772403859</v>
      </c>
      <c r="I403">
        <v>4.5330026486568809E-2</v>
      </c>
    </row>
    <row r="404" spans="1:9">
      <c r="A404" s="690">
        <v>44417</v>
      </c>
      <c r="B404">
        <v>7.1352785908842087E-2</v>
      </c>
      <c r="C404">
        <v>0.18673599481708014</v>
      </c>
      <c r="D404">
        <v>0.22616803364884186</v>
      </c>
      <c r="E404">
        <v>0.14434667883560426</v>
      </c>
      <c r="F404">
        <v>0.10312322328880486</v>
      </c>
      <c r="G404">
        <v>0.26849546947731295</v>
      </c>
      <c r="H404">
        <v>0.79751066856329866</v>
      </c>
      <c r="I404">
        <v>4.5538357110912475E-2</v>
      </c>
    </row>
    <row r="405" spans="1:9">
      <c r="A405" s="690">
        <v>44418</v>
      </c>
      <c r="B405">
        <v>7.1643333544299859E-2</v>
      </c>
      <c r="C405">
        <v>0.18792388322859899</v>
      </c>
      <c r="D405">
        <v>0.22679010225230534</v>
      </c>
      <c r="E405">
        <v>0.14661356120223767</v>
      </c>
      <c r="F405">
        <v>0.10343564923393656</v>
      </c>
      <c r="G405">
        <v>0.26636772322821467</v>
      </c>
      <c r="H405">
        <v>0.78378378378378266</v>
      </c>
      <c r="I405">
        <v>4.5746729254822149E-2</v>
      </c>
    </row>
    <row r="406" spans="1:9">
      <c r="A406" s="690">
        <v>44419</v>
      </c>
      <c r="B406">
        <v>7.1967254054337682E-2</v>
      </c>
      <c r="C406">
        <v>0.18838972377366514</v>
      </c>
      <c r="D406">
        <v>0.22741248644819723</v>
      </c>
      <c r="E406">
        <v>0.14626375210553166</v>
      </c>
      <c r="F406">
        <v>0.10341938171719467</v>
      </c>
      <c r="G406">
        <v>0.26593423276565664</v>
      </c>
      <c r="H406">
        <v>0.80014224751066743</v>
      </c>
      <c r="I406">
        <v>4.5955142926572545E-2</v>
      </c>
    </row>
    <row r="407" spans="1:9">
      <c r="A407" s="690">
        <v>44420</v>
      </c>
      <c r="B407">
        <v>7.2212564508667976E-2</v>
      </c>
      <c r="C407">
        <v>0.188057048906765</v>
      </c>
      <c r="D407">
        <v>0.22803518639662634</v>
      </c>
      <c r="E407">
        <v>0.14551462862709275</v>
      </c>
      <c r="F407">
        <v>0.10355155084511991</v>
      </c>
      <c r="G407">
        <v>0.25455881483418241</v>
      </c>
      <c r="H407">
        <v>0.81294452347083812</v>
      </c>
      <c r="I407">
        <v>4.6163598134440154E-2</v>
      </c>
    </row>
    <row r="408" spans="1:9">
      <c r="A408" s="690">
        <v>44421</v>
      </c>
      <c r="B408">
        <v>7.2566401653235024E-2</v>
      </c>
      <c r="C408">
        <v>0.18765290049465122</v>
      </c>
      <c r="D408">
        <v>0.22865820225778233</v>
      </c>
      <c r="E408">
        <v>0.14259155985086314</v>
      </c>
      <c r="F408">
        <v>0.10265374135519689</v>
      </c>
      <c r="G408">
        <v>0.25281292859901949</v>
      </c>
      <c r="H408">
        <v>0.81287339971550376</v>
      </c>
      <c r="I408">
        <v>4.6372094886702797E-2</v>
      </c>
    </row>
    <row r="409" spans="1:9">
      <c r="A409" s="690">
        <v>44424</v>
      </c>
      <c r="B409">
        <v>7.288470708074346E-2</v>
      </c>
      <c r="C409">
        <v>0.18775663892578565</v>
      </c>
      <c r="D409">
        <v>0.22928153419193653</v>
      </c>
      <c r="E409">
        <v>0.13977358383143557</v>
      </c>
      <c r="F409">
        <v>9.8078144266599221E-2</v>
      </c>
      <c r="G409">
        <v>0.22540095538479954</v>
      </c>
      <c r="H409">
        <v>0.82788051209103708</v>
      </c>
      <c r="I409">
        <v>4.6580633191640075E-2</v>
      </c>
    </row>
    <row r="410" spans="1:9">
      <c r="A410" s="690">
        <v>44425</v>
      </c>
      <c r="B410">
        <v>7.3155965908175302E-2</v>
      </c>
      <c r="C410">
        <v>0.18895402680872309</v>
      </c>
      <c r="D410">
        <v>0.22990518235944135</v>
      </c>
      <c r="E410">
        <v>0.13796375847583575</v>
      </c>
      <c r="F410">
        <v>9.3278288404709198E-2</v>
      </c>
      <c r="G410">
        <v>0.20539843143620895</v>
      </c>
      <c r="H410">
        <v>0.81045519203413807</v>
      </c>
      <c r="I410">
        <v>4.6789213057533363E-2</v>
      </c>
    </row>
    <row r="411" spans="1:9">
      <c r="A411" s="690">
        <v>44426</v>
      </c>
      <c r="B411">
        <v>7.3478393887270732E-2</v>
      </c>
      <c r="C411">
        <v>0.18732981318123865</v>
      </c>
      <c r="D411">
        <v>0.23052914692073068</v>
      </c>
      <c r="E411">
        <v>0.13601800207019177</v>
      </c>
      <c r="F411">
        <v>9.4845765329025333E-2</v>
      </c>
      <c r="G411">
        <v>0.20067377952318499</v>
      </c>
      <c r="H411">
        <v>0.82432432432432279</v>
      </c>
      <c r="I411">
        <v>4.6997834492665813E-2</v>
      </c>
    </row>
    <row r="412" spans="1:9">
      <c r="A412" s="690">
        <v>44427</v>
      </c>
      <c r="B412">
        <v>7.3721801506996032E-2</v>
      </c>
      <c r="C412">
        <v>0.18847276295328186</v>
      </c>
      <c r="D412">
        <v>0.23115342803631989</v>
      </c>
      <c r="E412">
        <v>0.13442051389595888</v>
      </c>
      <c r="F412">
        <v>9.603317598639971E-2</v>
      </c>
      <c r="G412">
        <v>0.20816233680474028</v>
      </c>
      <c r="H412">
        <v>0.85199146514935808</v>
      </c>
      <c r="I412">
        <v>4.7206497505321687E-2</v>
      </c>
    </row>
    <row r="413" spans="1:9">
      <c r="A413" s="690">
        <v>44428</v>
      </c>
      <c r="B413">
        <v>7.4155014816540854E-2</v>
      </c>
      <c r="C413">
        <v>0.19021886181164671</v>
      </c>
      <c r="D413">
        <v>0.2317780258668054</v>
      </c>
      <c r="E413">
        <v>0.13614209923153786</v>
      </c>
      <c r="F413">
        <v>9.7980471222651078E-2</v>
      </c>
      <c r="G413">
        <v>0.21798518232264286</v>
      </c>
      <c r="H413">
        <v>0.84772403982930156</v>
      </c>
      <c r="I413">
        <v>4.7415202103787468E-2</v>
      </c>
    </row>
    <row r="414" spans="1:9">
      <c r="A414" s="690">
        <v>44431</v>
      </c>
      <c r="B414">
        <v>7.4455819972462756E-2</v>
      </c>
      <c r="C414">
        <v>0.1896578403182414</v>
      </c>
      <c r="D414">
        <v>0.23240294057286559</v>
      </c>
      <c r="E414">
        <v>0.13784451433930167</v>
      </c>
      <c r="F414">
        <v>9.8854078585056904E-2</v>
      </c>
      <c r="G414">
        <v>0.21661497751374026</v>
      </c>
      <c r="H414">
        <v>0.87119487908961424</v>
      </c>
      <c r="I414">
        <v>4.7623948296350971E-2</v>
      </c>
    </row>
    <row r="415" spans="1:9">
      <c r="A415" s="690">
        <v>44432</v>
      </c>
      <c r="B415">
        <v>7.4748815774122734E-2</v>
      </c>
      <c r="C415">
        <v>0.1917442133053624</v>
      </c>
      <c r="D415">
        <v>0.23302817231525985</v>
      </c>
      <c r="E415">
        <v>0.14282934684175808</v>
      </c>
      <c r="F415">
        <v>0.10102513684679848</v>
      </c>
      <c r="G415">
        <v>0.23891180671772538</v>
      </c>
      <c r="H415">
        <v>0.83250355618776517</v>
      </c>
      <c r="I415">
        <v>4.7832736091301786E-2</v>
      </c>
    </row>
    <row r="416" spans="1:9">
      <c r="A416" s="690">
        <v>44433</v>
      </c>
      <c r="B416">
        <v>7.5002468477379125E-2</v>
      </c>
      <c r="C416">
        <v>0.19397482904683927</v>
      </c>
      <c r="D416">
        <v>0.23365372125482953</v>
      </c>
      <c r="E416">
        <v>0.14544740289432045</v>
      </c>
      <c r="F416">
        <v>0.10327947973493989</v>
      </c>
      <c r="G416">
        <v>0.24619827172948394</v>
      </c>
      <c r="H416">
        <v>0.81152204836415209</v>
      </c>
      <c r="I416">
        <v>4.804156549693106E-2</v>
      </c>
    </row>
    <row r="417" spans="1:9">
      <c r="A417" s="690">
        <v>44434</v>
      </c>
      <c r="B417">
        <v>7.5329160300620313E-2</v>
      </c>
      <c r="C417">
        <v>0.19456366656571245</v>
      </c>
      <c r="D417">
        <v>0.23427958755249745</v>
      </c>
      <c r="E417">
        <v>0.14376963904592555</v>
      </c>
      <c r="F417">
        <v>0.10115111579287395</v>
      </c>
      <c r="G417">
        <v>0.22851015547648501</v>
      </c>
      <c r="H417">
        <v>0.81692745376955767</v>
      </c>
      <c r="I417">
        <v>4.8250436521531714E-2</v>
      </c>
    </row>
    <row r="418" spans="1:9">
      <c r="A418" s="690">
        <v>44435</v>
      </c>
      <c r="B418">
        <v>7.5610730245106783E-2</v>
      </c>
      <c r="C418">
        <v>0.19656089535976395</v>
      </c>
      <c r="D418">
        <v>0.23490577136926794</v>
      </c>
      <c r="E418">
        <v>0.14556397829836998</v>
      </c>
      <c r="F418">
        <v>0.10362897477611432</v>
      </c>
      <c r="G418">
        <v>0.24568084902653209</v>
      </c>
      <c r="H418">
        <v>0.81685633001422309</v>
      </c>
      <c r="I418">
        <v>4.8459349173398447E-2</v>
      </c>
    </row>
    <row r="419" spans="1:9">
      <c r="A419" s="690">
        <v>44438</v>
      </c>
      <c r="B419">
        <v>7.5933542827650191E-2</v>
      </c>
      <c r="C419">
        <v>0.19747357782728003</v>
      </c>
      <c r="D419">
        <v>0.23553227286622724</v>
      </c>
      <c r="E419">
        <v>0.14518170168184019</v>
      </c>
      <c r="F419">
        <v>0.10308663317852518</v>
      </c>
      <c r="G419">
        <v>0.24138496951265975</v>
      </c>
      <c r="H419">
        <v>0.8207681365576085</v>
      </c>
      <c r="I419">
        <v>4.8668303460827067E-2</v>
      </c>
    </row>
    <row r="420" spans="1:9">
      <c r="A420" s="690">
        <v>44439</v>
      </c>
      <c r="B420">
        <v>7.6230096970691719E-2</v>
      </c>
      <c r="C420">
        <v>0.19707256711764365</v>
      </c>
      <c r="D420">
        <v>0.23615909220454312</v>
      </c>
      <c r="E420">
        <v>0.14611067687075585</v>
      </c>
      <c r="F420">
        <v>0.10335304758393637</v>
      </c>
      <c r="G420">
        <v>0.23120047514097886</v>
      </c>
      <c r="H420">
        <v>0.80654338549075222</v>
      </c>
      <c r="I420">
        <v>4.8877299392115603E-2</v>
      </c>
    </row>
    <row r="421" spans="1:9">
      <c r="A421" s="690">
        <v>44440</v>
      </c>
      <c r="B421">
        <v>7.6524862813151628E-2</v>
      </c>
      <c r="C421">
        <v>0.19814543566603704</v>
      </c>
      <c r="D421">
        <v>0.23678622954546524</v>
      </c>
      <c r="E421">
        <v>0.14755088986809239</v>
      </c>
      <c r="F421">
        <v>0.10385215356212107</v>
      </c>
      <c r="G421">
        <v>0.23363218423840393</v>
      </c>
      <c r="H421">
        <v>0.82425320056898865</v>
      </c>
      <c r="I421">
        <v>4.9086336975563638E-2</v>
      </c>
    </row>
    <row r="422" spans="1:9">
      <c r="A422" s="690">
        <v>44441</v>
      </c>
      <c r="B422">
        <v>7.6951509519426642E-2</v>
      </c>
      <c r="C422">
        <v>0.19758156357580381</v>
      </c>
      <c r="D422">
        <v>0.23741368505032523</v>
      </c>
      <c r="E422">
        <v>0.14785809423154128</v>
      </c>
      <c r="F422">
        <v>0.10321466871868012</v>
      </c>
      <c r="G422">
        <v>0.21109790366685899</v>
      </c>
      <c r="H422">
        <v>0.81507823613086616</v>
      </c>
      <c r="I422">
        <v>4.9295416219472088E-2</v>
      </c>
    </row>
    <row r="423" spans="1:9">
      <c r="A423" s="690">
        <v>44442</v>
      </c>
      <c r="B423">
        <v>7.7238339496014108E-2</v>
      </c>
      <c r="C423">
        <v>0.19824470887733892</v>
      </c>
      <c r="D423">
        <v>0.23804145888053618</v>
      </c>
      <c r="E423">
        <v>0.14961923921241649</v>
      </c>
      <c r="F423">
        <v>0.1031263006785561</v>
      </c>
      <c r="G423">
        <v>0.21157745564228136</v>
      </c>
      <c r="H423">
        <v>0.82432432432432279</v>
      </c>
      <c r="I423">
        <v>4.9504537132143867E-2</v>
      </c>
    </row>
    <row r="424" spans="1:9">
      <c r="A424" s="690">
        <v>44445</v>
      </c>
      <c r="B424">
        <v>7.7525067684558246E-2</v>
      </c>
      <c r="C424">
        <v>0.19943691332092461</v>
      </c>
      <c r="D424">
        <v>0.23866955119759314</v>
      </c>
      <c r="E424">
        <v>0.14988968575370865</v>
      </c>
      <c r="F424">
        <v>0.10478610621306217</v>
      </c>
      <c r="G424">
        <v>0.21973211754581867</v>
      </c>
      <c r="H424">
        <v>0.82254623044096564</v>
      </c>
      <c r="I424">
        <v>4.971369972188322E-2</v>
      </c>
    </row>
    <row r="425" spans="1:9">
      <c r="A425" s="690">
        <v>44447</v>
      </c>
      <c r="B425">
        <v>7.785734459326088E-2</v>
      </c>
      <c r="C425">
        <v>0.19882370416523498</v>
      </c>
      <c r="D425">
        <v>0.23929796216307331</v>
      </c>
      <c r="E425">
        <v>0.14986608503110777</v>
      </c>
      <c r="F425">
        <v>0.10166695853070906</v>
      </c>
      <c r="G425">
        <v>0.18665093548364764</v>
      </c>
      <c r="H425">
        <v>0.85988620199146348</v>
      </c>
      <c r="I425">
        <v>4.9922903996996393E-2</v>
      </c>
    </row>
    <row r="426" spans="1:9">
      <c r="A426" s="690">
        <v>44448</v>
      </c>
      <c r="B426">
        <v>7.8113282384218108E-2</v>
      </c>
      <c r="C426">
        <v>0.20069688895902194</v>
      </c>
      <c r="D426">
        <v>0.23992669193863581</v>
      </c>
      <c r="E426">
        <v>0.15003673392480676</v>
      </c>
      <c r="F426">
        <v>0.10521476562552934</v>
      </c>
      <c r="G426">
        <v>0.19945279534822635</v>
      </c>
      <c r="H426">
        <v>0.8207681365576085</v>
      </c>
      <c r="I426">
        <v>5.0132149965791184E-2</v>
      </c>
    </row>
    <row r="427" spans="1:9">
      <c r="A427" s="690">
        <v>44449</v>
      </c>
      <c r="B427">
        <v>7.8497570902971159E-2</v>
      </c>
      <c r="C427">
        <v>0.20137751943581583</v>
      </c>
      <c r="D427">
        <v>0.2405557406860217</v>
      </c>
      <c r="E427">
        <v>0.15067160637203059</v>
      </c>
      <c r="F427">
        <v>0.10367232887330369</v>
      </c>
      <c r="G427">
        <v>0.19368283585437851</v>
      </c>
      <c r="H427">
        <v>0.8207681365576085</v>
      </c>
      <c r="I427">
        <v>5.0341437636576947E-2</v>
      </c>
    </row>
    <row r="428" spans="1:9">
      <c r="A428" s="690">
        <v>44452</v>
      </c>
      <c r="B428">
        <v>7.8821435885781277E-2</v>
      </c>
      <c r="C428">
        <v>0.20260154253472629</v>
      </c>
      <c r="D428">
        <v>0.241185108567054</v>
      </c>
      <c r="E428">
        <v>0.15175561324215003</v>
      </c>
      <c r="F428">
        <v>0.10608157480107705</v>
      </c>
      <c r="G428">
        <v>0.20682285559945046</v>
      </c>
      <c r="H428">
        <v>0.79836415362730984</v>
      </c>
      <c r="I428">
        <v>5.0550767017664811E-2</v>
      </c>
    </row>
    <row r="429" spans="1:9">
      <c r="A429" s="690">
        <v>44453</v>
      </c>
      <c r="B429">
        <v>7.9132604328899792E-2</v>
      </c>
      <c r="C429">
        <v>0.20477292399145108</v>
      </c>
      <c r="D429">
        <v>0.24181479574363807</v>
      </c>
      <c r="E429">
        <v>0.1491954268427016</v>
      </c>
      <c r="F429">
        <v>0.10597879450346914</v>
      </c>
      <c r="G429">
        <v>0.20961577618309235</v>
      </c>
      <c r="H429">
        <v>0.80654338549075222</v>
      </c>
      <c r="I429">
        <v>5.0760138117367459E-2</v>
      </c>
    </row>
    <row r="430" spans="1:9">
      <c r="A430" s="690">
        <v>44454</v>
      </c>
      <c r="B430">
        <v>7.9442209462452729E-2</v>
      </c>
      <c r="C430">
        <v>0.20577734059622887</v>
      </c>
      <c r="D430">
        <v>0.24244480237776123</v>
      </c>
      <c r="E430">
        <v>0.15212200978179879</v>
      </c>
      <c r="F430">
        <v>0.10811469951403874</v>
      </c>
      <c r="G430">
        <v>0.20822619014356758</v>
      </c>
      <c r="H430">
        <v>0.81827880512090867</v>
      </c>
      <c r="I430">
        <v>5.0969550943999131E-2</v>
      </c>
    </row>
    <row r="431" spans="1:9">
      <c r="A431" s="690">
        <v>44455</v>
      </c>
      <c r="B431">
        <v>7.9727600844789803E-2</v>
      </c>
      <c r="C431">
        <v>0.20631396789303258</v>
      </c>
      <c r="D431">
        <v>0.24307512863149294</v>
      </c>
      <c r="E431">
        <v>0.15437373474037441</v>
      </c>
      <c r="F431">
        <v>0.1081900746786828</v>
      </c>
      <c r="G431">
        <v>0.19853641595262128</v>
      </c>
      <c r="H431">
        <v>0.82325746799430854</v>
      </c>
      <c r="I431">
        <v>5.1179005505876063E-2</v>
      </c>
    </row>
    <row r="432" spans="1:9">
      <c r="A432" s="690">
        <v>44456</v>
      </c>
      <c r="B432">
        <v>8.0023678426104139E-2</v>
      </c>
      <c r="C432">
        <v>0.20688329149174423</v>
      </c>
      <c r="D432">
        <v>0.24370577466698529</v>
      </c>
      <c r="E432">
        <v>0.15471465922649519</v>
      </c>
      <c r="F432">
        <v>0.10534600137366801</v>
      </c>
      <c r="G432">
        <v>0.18113849629073164</v>
      </c>
      <c r="H432">
        <v>0.810241820768135</v>
      </c>
      <c r="I432">
        <v>5.1388501811315823E-2</v>
      </c>
    </row>
    <row r="433" spans="1:9">
      <c r="A433" s="690">
        <v>44459</v>
      </c>
      <c r="B433">
        <v>8.0373482002869201E-2</v>
      </c>
      <c r="C433">
        <v>0.20782090997701919</v>
      </c>
      <c r="D433">
        <v>0.24433674064647204</v>
      </c>
      <c r="E433">
        <v>0.14879413822238474</v>
      </c>
      <c r="F433">
        <v>9.9266949360723666E-2</v>
      </c>
      <c r="G433">
        <v>0.15293182563440166</v>
      </c>
      <c r="H433">
        <v>0.79537695590327018</v>
      </c>
      <c r="I433">
        <v>5.1598039868637757E-2</v>
      </c>
    </row>
    <row r="434" spans="1:9">
      <c r="A434" s="690">
        <v>44460</v>
      </c>
      <c r="B434">
        <v>8.0659149600506241E-2</v>
      </c>
      <c r="C434">
        <v>0.20966676422864072</v>
      </c>
      <c r="D434">
        <v>0.24496802673226958</v>
      </c>
      <c r="E434">
        <v>0.14990778402434501</v>
      </c>
      <c r="F434">
        <v>0.10040636183299156</v>
      </c>
      <c r="G434">
        <v>0.16280234924036097</v>
      </c>
      <c r="H434">
        <v>0.77752489331436547</v>
      </c>
      <c r="I434">
        <v>5.1807619686162765E-2</v>
      </c>
    </row>
    <row r="435" spans="1:9">
      <c r="A435" s="690">
        <v>44461</v>
      </c>
      <c r="B435">
        <v>8.0972837907999695E-2</v>
      </c>
      <c r="C435">
        <v>0.21009354195164787</v>
      </c>
      <c r="D435">
        <v>0.24559963308677668</v>
      </c>
      <c r="E435">
        <v>0.15263852081205642</v>
      </c>
      <c r="F435">
        <v>0.10384881896952569</v>
      </c>
      <c r="G435">
        <v>0.18017554998384822</v>
      </c>
      <c r="H435">
        <v>0.79950213371265844</v>
      </c>
      <c r="I435">
        <v>5.2017241272213743E-2</v>
      </c>
    </row>
    <row r="436" spans="1:9">
      <c r="A436" s="690">
        <v>44462</v>
      </c>
      <c r="B436">
        <v>8.132756893448212E-2</v>
      </c>
      <c r="C436">
        <v>0.21034465650245271</v>
      </c>
      <c r="D436">
        <v>0.24623155987247425</v>
      </c>
      <c r="E436">
        <v>0.15957434588194985</v>
      </c>
      <c r="F436">
        <v>0.10952193711532265</v>
      </c>
      <c r="G436">
        <v>0.198314912668345</v>
      </c>
      <c r="H436">
        <v>0.82930298719772266</v>
      </c>
      <c r="I436">
        <v>5.2266427713040464E-2</v>
      </c>
    </row>
    <row r="437" spans="1:9">
      <c r="A437" s="690">
        <v>44463</v>
      </c>
      <c r="B437">
        <v>8.1638267459133607E-2</v>
      </c>
      <c r="C437">
        <v>0.21127756834285338</v>
      </c>
      <c r="D437">
        <v>0.24686380725192603</v>
      </c>
      <c r="E437">
        <v>0.16251695330895144</v>
      </c>
      <c r="F437">
        <v>0.11146962088284829</v>
      </c>
      <c r="G437">
        <v>0.19555032495240465</v>
      </c>
      <c r="H437">
        <v>0.84210526315789336</v>
      </c>
      <c r="I437">
        <v>5.2515673177502942E-2</v>
      </c>
    </row>
    <row r="438" spans="1:9">
      <c r="A438" s="690">
        <v>44466</v>
      </c>
      <c r="B438">
        <v>8.2014327703705314E-2</v>
      </c>
      <c r="C438">
        <v>0.21174130867255059</v>
      </c>
      <c r="D438">
        <v>0.24749637538777791</v>
      </c>
      <c r="E438">
        <v>0.16416683403945886</v>
      </c>
      <c r="F438">
        <v>0.11166495514277597</v>
      </c>
      <c r="G438">
        <v>0.19787870361423421</v>
      </c>
      <c r="H438">
        <v>0.84495021337126452</v>
      </c>
      <c r="I438">
        <v>5.2764977679581548E-2</v>
      </c>
    </row>
    <row r="439" spans="1:9">
      <c r="A439" s="690">
        <v>44467</v>
      </c>
      <c r="B439">
        <v>8.2365103030306086E-2</v>
      </c>
      <c r="C439">
        <v>0.21275444395939225</v>
      </c>
      <c r="D439">
        <v>0.2481292644427584</v>
      </c>
      <c r="E439">
        <v>0.1636411070927426</v>
      </c>
      <c r="F439">
        <v>0.1071705842181625</v>
      </c>
      <c r="G439">
        <v>0.16880668233960039</v>
      </c>
      <c r="H439">
        <v>0.82325746799430899</v>
      </c>
      <c r="I439">
        <v>5.3014341233260431E-2</v>
      </c>
    </row>
    <row r="440" spans="1:9">
      <c r="A440" s="690">
        <v>44468</v>
      </c>
      <c r="B440">
        <v>8.2711517389208122E-2</v>
      </c>
      <c r="C440">
        <v>0.2139349121246521</v>
      </c>
      <c r="D440">
        <v>0.24876247457967837</v>
      </c>
      <c r="E440">
        <v>0.164557258381691</v>
      </c>
      <c r="F440">
        <v>0.1082176696339987</v>
      </c>
      <c r="G440">
        <v>0.17433791725569847</v>
      </c>
      <c r="H440">
        <v>0.82660028449501999</v>
      </c>
      <c r="I440">
        <v>5.3263763852526846E-2</v>
      </c>
    </row>
    <row r="441" spans="1:9">
      <c r="A441" s="690">
        <v>44469</v>
      </c>
      <c r="B441">
        <v>8.305290785351116E-2</v>
      </c>
      <c r="C441">
        <v>0.21430240240623166</v>
      </c>
      <c r="D441">
        <v>0.24939600596143174</v>
      </c>
      <c r="E441">
        <v>0.16423830724973154</v>
      </c>
      <c r="F441">
        <v>0.10922178079947553</v>
      </c>
      <c r="G441">
        <v>0.17578569017797685</v>
      </c>
      <c r="H441">
        <v>0.8136557610241808</v>
      </c>
      <c r="I441">
        <v>5.351324555137138E-2</v>
      </c>
    </row>
    <row r="442" spans="1:9">
      <c r="A442" s="690">
        <v>44470</v>
      </c>
      <c r="B442">
        <v>8.3394104173145855E-2</v>
      </c>
      <c r="C442">
        <v>0.21610092232686129</v>
      </c>
      <c r="D442">
        <v>0.25002985875099482</v>
      </c>
      <c r="E442">
        <v>0.16596141467068648</v>
      </c>
      <c r="F442">
        <v>0.11120196565350948</v>
      </c>
      <c r="G442">
        <v>0.1922931171855764</v>
      </c>
      <c r="H442">
        <v>0.80654338549075266</v>
      </c>
      <c r="I442">
        <v>5.3762786343787727E-2</v>
      </c>
    </row>
    <row r="443" spans="1:9">
      <c r="A443" s="690">
        <v>44473</v>
      </c>
      <c r="B443">
        <v>8.3771958650765477E-2</v>
      </c>
      <c r="C443">
        <v>0.21668608810814871</v>
      </c>
      <c r="D443">
        <v>0.25066403311142627</v>
      </c>
      <c r="E443">
        <v>0.1652308641271043</v>
      </c>
      <c r="F443">
        <v>0.10770483480042081</v>
      </c>
      <c r="G443">
        <v>0.16851409769404579</v>
      </c>
      <c r="H443">
        <v>0.80782361308676975</v>
      </c>
      <c r="I443">
        <v>5.4012386243773358E-2</v>
      </c>
    </row>
    <row r="444" spans="1:9">
      <c r="A444" s="690">
        <v>44474</v>
      </c>
      <c r="B444">
        <v>8.4106091881327227E-2</v>
      </c>
      <c r="C444">
        <v>0.21730854586530568</v>
      </c>
      <c r="D444">
        <v>0.25129852920586804</v>
      </c>
      <c r="E444">
        <v>0.1690057724462688</v>
      </c>
      <c r="F444">
        <v>0.10885041460713918</v>
      </c>
      <c r="G444">
        <v>0.16488067396215822</v>
      </c>
      <c r="H444">
        <v>0.83997155049786487</v>
      </c>
      <c r="I444">
        <v>5.4262045265328851E-2</v>
      </c>
    </row>
    <row r="445" spans="1:9">
      <c r="A445" s="690">
        <v>44475</v>
      </c>
      <c r="B445">
        <v>8.4463368431792807E-2</v>
      </c>
      <c r="C445">
        <v>0.2194515003854316</v>
      </c>
      <c r="D445">
        <v>0.25193334719754468</v>
      </c>
      <c r="E445">
        <v>0.16954061143339483</v>
      </c>
      <c r="F445">
        <v>0.10712720678376986</v>
      </c>
      <c r="G445">
        <v>0.16048524410111664</v>
      </c>
      <c r="H445">
        <v>0.8495021337126587</v>
      </c>
      <c r="I445">
        <v>5.4511763422457893E-2</v>
      </c>
    </row>
    <row r="446" spans="1:9">
      <c r="A446" s="690">
        <v>44476</v>
      </c>
      <c r="B446">
        <v>8.4811251541119903E-2</v>
      </c>
      <c r="C446">
        <v>0.21979938753409023</v>
      </c>
      <c r="D446">
        <v>0.25256848724976333</v>
      </c>
      <c r="E446">
        <v>0.17249540267818553</v>
      </c>
      <c r="F446">
        <v>0.10918705565749387</v>
      </c>
      <c r="G446">
        <v>0.16101342603225133</v>
      </c>
      <c r="H446">
        <v>0.87553342816500535</v>
      </c>
      <c r="I446">
        <v>5.4761540729167724E-2</v>
      </c>
    </row>
    <row r="447" spans="1:9">
      <c r="A447" s="690">
        <v>44477</v>
      </c>
      <c r="B447">
        <v>8.5179796391565255E-2</v>
      </c>
      <c r="C447">
        <v>0.22143017114591501</v>
      </c>
      <c r="D447">
        <v>0.25320394952591418</v>
      </c>
      <c r="E447">
        <v>0.17483523202846141</v>
      </c>
      <c r="F447">
        <v>0.11044486409659693</v>
      </c>
      <c r="G447">
        <v>0.17905127697629086</v>
      </c>
      <c r="H447">
        <v>0.87062588904694005</v>
      </c>
      <c r="I447">
        <v>5.5011377199468692E-2</v>
      </c>
    </row>
    <row r="448" spans="1:9">
      <c r="A448" s="690">
        <v>44480</v>
      </c>
      <c r="B448">
        <v>8.5492108867472494E-2</v>
      </c>
      <c r="C448">
        <v>0.2218282401892322</v>
      </c>
      <c r="D448">
        <v>0.25383973418947003</v>
      </c>
      <c r="E448">
        <v>0.17626320375040394</v>
      </c>
      <c r="F448">
        <v>0.10940357334522099</v>
      </c>
      <c r="G448">
        <v>0.17581074691071574</v>
      </c>
      <c r="H448">
        <v>0.87446657183499132</v>
      </c>
      <c r="I448">
        <v>5.5261272847374698E-2</v>
      </c>
    </row>
    <row r="449" spans="1:9">
      <c r="A449" s="690">
        <v>44482</v>
      </c>
      <c r="B449">
        <v>8.5883413451202095E-2</v>
      </c>
      <c r="C449">
        <v>0.22289043741743764</v>
      </c>
      <c r="D449">
        <v>0.25447584140398716</v>
      </c>
      <c r="E449">
        <v>0.17268388364146969</v>
      </c>
      <c r="F449">
        <v>0.10965318385800571</v>
      </c>
      <c r="G449">
        <v>0.18616971106874192</v>
      </c>
      <c r="H449">
        <v>0.86031294452346918</v>
      </c>
      <c r="I449">
        <v>5.5511227686902975E-2</v>
      </c>
    </row>
    <row r="450" spans="1:9">
      <c r="A450" s="690">
        <v>44483</v>
      </c>
      <c r="B450">
        <v>8.6282921850814098E-2</v>
      </c>
      <c r="C450">
        <v>0.2236101980007954</v>
      </c>
      <c r="D450">
        <v>0.25511227133310421</v>
      </c>
      <c r="E450">
        <v>0.17427316579062935</v>
      </c>
      <c r="F450">
        <v>0.11101572600321608</v>
      </c>
      <c r="G450">
        <v>0.18628041039009258</v>
      </c>
      <c r="H450">
        <v>0.88990042674253078</v>
      </c>
      <c r="I450">
        <v>5.5761241732073863E-2</v>
      </c>
    </row>
    <row r="451" spans="1:9">
      <c r="A451" s="690">
        <v>44484</v>
      </c>
      <c r="B451">
        <v>8.6626191168321487E-2</v>
      </c>
      <c r="C451">
        <v>0.22362735956509949</v>
      </c>
      <c r="D451">
        <v>0.25574902414054335</v>
      </c>
      <c r="E451">
        <v>0.17815465652947471</v>
      </c>
      <c r="F451">
        <v>0.11378304931223404</v>
      </c>
      <c r="G451">
        <v>0.19965443587899467</v>
      </c>
      <c r="H451">
        <v>0.89189189189189055</v>
      </c>
      <c r="I451">
        <v>5.6011314996911254E-2</v>
      </c>
    </row>
    <row r="452" spans="1:9">
      <c r="A452" s="690">
        <v>44487</v>
      </c>
      <c r="B452">
        <v>8.7013541866348021E-2</v>
      </c>
      <c r="C452">
        <v>0.22403541876758415</v>
      </c>
      <c r="D452">
        <v>0.25638609999010953</v>
      </c>
      <c r="E452">
        <v>0.18082817201686163</v>
      </c>
      <c r="F452">
        <v>0.11417208725262173</v>
      </c>
      <c r="G452">
        <v>0.20223925491306805</v>
      </c>
      <c r="H452">
        <v>0.91891891891891753</v>
      </c>
      <c r="I452">
        <v>5.6261447495442152E-2</v>
      </c>
    </row>
    <row r="453" spans="1:9">
      <c r="A453" s="690">
        <v>44488</v>
      </c>
      <c r="B453">
        <v>8.734163396905803E-2</v>
      </c>
      <c r="C453">
        <v>0.2222311232862777</v>
      </c>
      <c r="D453">
        <v>0.25702349904569077</v>
      </c>
      <c r="E453">
        <v>0.18152384888979212</v>
      </c>
      <c r="F453">
        <v>0.11287417900388985</v>
      </c>
      <c r="G453">
        <v>0.17260458805025047</v>
      </c>
      <c r="H453">
        <v>0.94886201991465002</v>
      </c>
      <c r="I453">
        <v>5.6511639241696887E-2</v>
      </c>
    </row>
    <row r="454" spans="1:9">
      <c r="A454" s="690">
        <v>44489</v>
      </c>
      <c r="B454">
        <v>8.7659721564700588E-2</v>
      </c>
      <c r="C454">
        <v>0.22231193010844752</v>
      </c>
      <c r="D454">
        <v>0.25766122147125858</v>
      </c>
      <c r="E454">
        <v>0.18132283581881303</v>
      </c>
      <c r="F454">
        <v>0.11237823145178383</v>
      </c>
      <c r="G454">
        <v>0.17553146945739928</v>
      </c>
      <c r="H454">
        <v>0.95583214793740989</v>
      </c>
      <c r="I454">
        <v>5.6761890249709124E-2</v>
      </c>
    </row>
    <row r="455" spans="1:9">
      <c r="A455" s="690">
        <v>44490</v>
      </c>
      <c r="B455">
        <v>8.7981366153139229E-2</v>
      </c>
      <c r="C455">
        <v>0.2210517257851714</v>
      </c>
      <c r="D455">
        <v>0.25829926743086706</v>
      </c>
      <c r="E455">
        <v>0.18430306001264718</v>
      </c>
      <c r="F455">
        <v>0.11145924432918419</v>
      </c>
      <c r="G455">
        <v>0.1507012031730115</v>
      </c>
      <c r="H455">
        <v>0.99146514935988472</v>
      </c>
      <c r="I455">
        <v>5.7012200533516078E-2</v>
      </c>
    </row>
    <row r="456" spans="1:9">
      <c r="A456" s="690">
        <v>44491</v>
      </c>
      <c r="B456">
        <v>8.8286620328299037E-2</v>
      </c>
      <c r="C456">
        <v>0.2201673377023694</v>
      </c>
      <c r="D456">
        <v>0.25893763708865403</v>
      </c>
      <c r="E456">
        <v>0.18148869201323103</v>
      </c>
      <c r="F456">
        <v>0.10893123278882921</v>
      </c>
      <c r="G456">
        <v>0.13056976174667145</v>
      </c>
      <c r="H456">
        <v>0.98349928876244519</v>
      </c>
      <c r="I456">
        <v>5.7262570107158073E-2</v>
      </c>
    </row>
    <row r="457" spans="1:9">
      <c r="A457" s="690">
        <v>44494</v>
      </c>
      <c r="B457">
        <v>8.8618410271263715E-2</v>
      </c>
      <c r="C457">
        <v>0.21850629146532041</v>
      </c>
      <c r="D457">
        <v>0.25957633060884056</v>
      </c>
      <c r="E457">
        <v>0.18050937922319177</v>
      </c>
      <c r="F457">
        <v>0.1110434732082437</v>
      </c>
      <c r="G457">
        <v>0.15528903153781326</v>
      </c>
      <c r="H457">
        <v>0.96657183499288624</v>
      </c>
      <c r="I457">
        <v>5.7512998984678987E-2</v>
      </c>
    </row>
    <row r="458" spans="1:9">
      <c r="A458" s="690">
        <v>44495</v>
      </c>
      <c r="B458">
        <v>8.891966429998055E-2</v>
      </c>
      <c r="C458">
        <v>0.2179023096373256</v>
      </c>
      <c r="D458">
        <v>0.26021534815573077</v>
      </c>
      <c r="E458">
        <v>0.18029717183737737</v>
      </c>
      <c r="F458">
        <v>0.10857560058817772</v>
      </c>
      <c r="G458">
        <v>0.13452307012258524</v>
      </c>
      <c r="H458">
        <v>0.97709815078235995</v>
      </c>
      <c r="I458">
        <v>5.7763487180125583E-2</v>
      </c>
    </row>
    <row r="459" spans="1:9">
      <c r="A459" s="690">
        <v>44496</v>
      </c>
      <c r="B459">
        <v>8.9266808147636212E-2</v>
      </c>
      <c r="C459">
        <v>0.21937438665746689</v>
      </c>
      <c r="D459">
        <v>0.2608546898937123</v>
      </c>
      <c r="E459">
        <v>0.17524552144272332</v>
      </c>
      <c r="F459">
        <v>0.10546759371161762</v>
      </c>
      <c r="G459">
        <v>0.12803379673192805</v>
      </c>
      <c r="H459">
        <v>0.95732574679942961</v>
      </c>
      <c r="I459">
        <v>5.8014034707548401E-2</v>
      </c>
    </row>
    <row r="460" spans="1:9">
      <c r="A460" s="690">
        <v>44497</v>
      </c>
      <c r="B460">
        <v>8.9550611801433755E-2</v>
      </c>
      <c r="C460">
        <v>0.21669248299439903</v>
      </c>
      <c r="D460">
        <v>0.26149435598725623</v>
      </c>
      <c r="E460">
        <v>0.1784091063125488</v>
      </c>
      <c r="F460">
        <v>0.10601252561794805</v>
      </c>
      <c r="G460">
        <v>0.12145957536633034</v>
      </c>
      <c r="H460">
        <v>1.0049786628733983</v>
      </c>
      <c r="I460">
        <v>5.8323570234295685E-2</v>
      </c>
    </row>
    <row r="461" spans="1:9">
      <c r="A461" s="690">
        <v>44498</v>
      </c>
      <c r="B461">
        <v>9.0728283799593523E-2</v>
      </c>
      <c r="C461">
        <v>0.22069053948408146</v>
      </c>
      <c r="D461">
        <v>0.26213434660091695</v>
      </c>
      <c r="E461">
        <v>0.18143929137389625</v>
      </c>
      <c r="F461">
        <v>0.10376463377498624</v>
      </c>
      <c r="G461">
        <v>0.10422220899483037</v>
      </c>
      <c r="H461">
        <v>1.0128022759601691</v>
      </c>
      <c r="I461">
        <v>5.8633196319616943E-2</v>
      </c>
    </row>
    <row r="462" spans="1:9">
      <c r="A462" s="690">
        <v>44501</v>
      </c>
      <c r="B462">
        <v>9.1145980651395897E-2</v>
      </c>
      <c r="C462">
        <v>0.2204774559702487</v>
      </c>
      <c r="D462">
        <v>0.2627746618993323</v>
      </c>
      <c r="E462">
        <v>0.18471584736283542</v>
      </c>
      <c r="F462">
        <v>0.10382829551225892</v>
      </c>
      <c r="G462">
        <v>0.11703852980693341</v>
      </c>
      <c r="H462">
        <v>1.0199146514935973</v>
      </c>
      <c r="I462">
        <v>5.8942912990006313E-2</v>
      </c>
    </row>
    <row r="463" spans="1:9">
      <c r="A463" s="690">
        <v>44503</v>
      </c>
      <c r="B463">
        <v>9.157193333318614E-2</v>
      </c>
      <c r="C463">
        <v>0.2259216823648631</v>
      </c>
      <c r="D463">
        <v>0.26341530204722385</v>
      </c>
      <c r="E463">
        <v>0.18628109747675459</v>
      </c>
      <c r="F463">
        <v>0.10921492644669639</v>
      </c>
      <c r="G463">
        <v>0.12433149174873703</v>
      </c>
      <c r="H463">
        <v>1.0149359886201976</v>
      </c>
      <c r="I463">
        <v>5.9252720271965709E-2</v>
      </c>
    </row>
    <row r="464" spans="1:9">
      <c r="A464" s="690">
        <v>44504</v>
      </c>
      <c r="B464">
        <v>9.195343895115915E-2</v>
      </c>
      <c r="C464">
        <v>0.22576595946608879</v>
      </c>
      <c r="D464">
        <v>0.26405626720939668</v>
      </c>
      <c r="E464">
        <v>0.18492405639103415</v>
      </c>
      <c r="F464">
        <v>0.10904310587006316</v>
      </c>
      <c r="G464">
        <v>0.10885850945369557</v>
      </c>
      <c r="H464">
        <v>1.0334281650071104</v>
      </c>
      <c r="I464">
        <v>5.9562618192004591E-2</v>
      </c>
    </row>
    <row r="465" spans="1:9">
      <c r="A465" s="690">
        <v>44505</v>
      </c>
      <c r="B465">
        <v>9.2378553950838382E-2</v>
      </c>
      <c r="C465">
        <v>0.2269885842967081</v>
      </c>
      <c r="D465">
        <v>0.26469755755073932</v>
      </c>
      <c r="E465">
        <v>0.18318956235427897</v>
      </c>
      <c r="F465">
        <v>0.1097821677705717</v>
      </c>
      <c r="G465">
        <v>0.12340835934028216</v>
      </c>
      <c r="H465">
        <v>1.0124466571834971</v>
      </c>
      <c r="I465">
        <v>5.9872606776640191E-2</v>
      </c>
    </row>
    <row r="466" spans="1:9">
      <c r="A466" s="690">
        <v>44508</v>
      </c>
      <c r="B466">
        <v>9.2805764830120374E-2</v>
      </c>
      <c r="C466">
        <v>0.22784042363072787</v>
      </c>
      <c r="D466">
        <v>0.26533917323622425</v>
      </c>
      <c r="E466">
        <v>0.18331232909815176</v>
      </c>
      <c r="F466">
        <v>0.10880355575774936</v>
      </c>
      <c r="G466">
        <v>0.1222237759896132</v>
      </c>
      <c r="H466">
        <v>1.019701280227594</v>
      </c>
      <c r="I466">
        <v>6.0182686052397738E-2</v>
      </c>
    </row>
    <row r="467" spans="1:9">
      <c r="A467" s="690">
        <v>44509</v>
      </c>
      <c r="B467">
        <v>9.3230644160418263E-2</v>
      </c>
      <c r="C467">
        <v>0.23009173025262153</v>
      </c>
      <c r="D467">
        <v>0.26598111443090722</v>
      </c>
      <c r="E467">
        <v>0.17993470652264998</v>
      </c>
      <c r="F467">
        <v>0.10926877968124904</v>
      </c>
      <c r="G467">
        <v>0.12856859042261681</v>
      </c>
      <c r="H467">
        <v>0.99146514935988406</v>
      </c>
      <c r="I467">
        <v>6.0492856045810228E-2</v>
      </c>
    </row>
    <row r="468" spans="1:9">
      <c r="A468" s="690">
        <v>44510</v>
      </c>
      <c r="B468">
        <v>9.364027234199046E-2</v>
      </c>
      <c r="C468">
        <v>0.23136049734970077</v>
      </c>
      <c r="D468">
        <v>0.26662338129992813</v>
      </c>
      <c r="E468">
        <v>0.18589329213262062</v>
      </c>
      <c r="F468">
        <v>0.11062504677922669</v>
      </c>
      <c r="G468">
        <v>0.13129849424116014</v>
      </c>
      <c r="H468">
        <v>0.98051209103840464</v>
      </c>
      <c r="I468">
        <v>6.0803116783417988E-2</v>
      </c>
    </row>
    <row r="469" spans="1:9">
      <c r="A469" s="690">
        <v>44511</v>
      </c>
      <c r="B469">
        <v>9.40696906845504E-2</v>
      </c>
      <c r="C469">
        <v>0.23325354624181949</v>
      </c>
      <c r="D469">
        <v>0.26726597400851038</v>
      </c>
      <c r="E469">
        <v>0.1892224931246369</v>
      </c>
      <c r="F469">
        <v>0.11481486329692925</v>
      </c>
      <c r="G469">
        <v>0.14969299574449146</v>
      </c>
      <c r="H469">
        <v>0.9480796586059721</v>
      </c>
      <c r="I469">
        <v>6.1113468291769557E-2</v>
      </c>
    </row>
    <row r="470" spans="1:9">
      <c r="A470" s="690">
        <v>44512</v>
      </c>
      <c r="B470">
        <v>9.4466662471892837E-2</v>
      </c>
      <c r="C470">
        <v>0.23557949892460339</v>
      </c>
      <c r="D470">
        <v>0.26790889272196128</v>
      </c>
      <c r="E470">
        <v>0.19118113719674046</v>
      </c>
      <c r="F470">
        <v>0.11310959874967175</v>
      </c>
      <c r="G470">
        <v>0.13944701069676579</v>
      </c>
      <c r="H470">
        <v>0.97809388335703917</v>
      </c>
      <c r="I470">
        <v>6.1423910597421028E-2</v>
      </c>
    </row>
    <row r="471" spans="1:9">
      <c r="A471" s="690">
        <v>44516</v>
      </c>
      <c r="B471">
        <v>9.4919843736194887E-2</v>
      </c>
      <c r="C471">
        <v>0.23565745103509861</v>
      </c>
      <c r="D471">
        <v>0.26855213760567209</v>
      </c>
      <c r="E471">
        <v>0.19453008464301602</v>
      </c>
      <c r="F471">
        <v>0.11062962614495064</v>
      </c>
      <c r="G471">
        <v>0.11721059197236783</v>
      </c>
      <c r="H471">
        <v>0.99864864864864633</v>
      </c>
      <c r="I471">
        <v>6.1734443726936261E-2</v>
      </c>
    </row>
    <row r="472" spans="1:9">
      <c r="A472" s="690">
        <v>44517</v>
      </c>
      <c r="B472">
        <v>9.5339157468848246E-2</v>
      </c>
      <c r="C472">
        <v>0.23646031570403947</v>
      </c>
      <c r="D472">
        <v>0.26919570882511801</v>
      </c>
      <c r="E472">
        <v>0.19296346859016111</v>
      </c>
      <c r="F472">
        <v>0.10627185305446329</v>
      </c>
      <c r="G472">
        <v>9.9124425329780941E-2</v>
      </c>
      <c r="H472">
        <v>1.0125177809388313</v>
      </c>
      <c r="I472">
        <v>6.2045067706887114E-2</v>
      </c>
    </row>
    <row r="473" spans="1:9">
      <c r="A473" s="690">
        <v>44518</v>
      </c>
      <c r="B473">
        <v>9.5719466484157634E-2</v>
      </c>
      <c r="C473">
        <v>0.23720817540365391</v>
      </c>
      <c r="D473">
        <v>0.26983960654585792</v>
      </c>
      <c r="E473">
        <v>0.19356968644657413</v>
      </c>
      <c r="F473">
        <v>0.10734190404378441</v>
      </c>
      <c r="G473">
        <v>9.6246735390998372E-2</v>
      </c>
      <c r="H473">
        <v>1.0247510668563282</v>
      </c>
      <c r="I473">
        <v>6.2355782563852769E-2</v>
      </c>
    </row>
    <row r="474" spans="1:9">
      <c r="A474" s="690">
        <v>44519</v>
      </c>
      <c r="B474">
        <v>9.6122871890714334E-2</v>
      </c>
      <c r="C474">
        <v>0.23926399198393589</v>
      </c>
      <c r="D474">
        <v>0.2704838309335349</v>
      </c>
      <c r="E474">
        <v>0.19300173966547751</v>
      </c>
      <c r="F474">
        <v>0.10797968759380949</v>
      </c>
      <c r="G474">
        <v>0.10224028826551668</v>
      </c>
      <c r="H474">
        <v>1.0370554765291593</v>
      </c>
      <c r="I474">
        <v>6.2666588324420625E-2</v>
      </c>
    </row>
    <row r="475" spans="1:9">
      <c r="A475" s="690">
        <v>44522</v>
      </c>
      <c r="B475">
        <v>9.6539584882546992E-2</v>
      </c>
      <c r="C475">
        <v>0.23862513787359219</v>
      </c>
      <c r="D475">
        <v>0.27112838215387614</v>
      </c>
      <c r="E475">
        <v>0.1968764665421332</v>
      </c>
      <c r="F475">
        <v>0.10728023978969192</v>
      </c>
      <c r="G475">
        <v>9.3128938303964626E-2</v>
      </c>
      <c r="H475">
        <v>1.0319345661450909</v>
      </c>
      <c r="I475">
        <v>6.2977485015185852E-2</v>
      </c>
    </row>
    <row r="476" spans="1:9">
      <c r="A476" s="690">
        <v>44523</v>
      </c>
      <c r="B476">
        <v>9.6927413778982618E-2</v>
      </c>
      <c r="C476">
        <v>0.2402195121023023</v>
      </c>
      <c r="D476">
        <v>0.27177326037269278</v>
      </c>
      <c r="E476">
        <v>0.19985194302188813</v>
      </c>
      <c r="F476">
        <v>0.10832735701380392</v>
      </c>
      <c r="G476">
        <v>9.7739954758786052E-2</v>
      </c>
      <c r="H476">
        <v>1.0302275960170681</v>
      </c>
      <c r="I476">
        <v>6.328847266275095E-2</v>
      </c>
    </row>
    <row r="477" spans="1:9">
      <c r="A477" s="690">
        <v>44524</v>
      </c>
      <c r="B477">
        <v>9.7299547496280336E-2</v>
      </c>
      <c r="C477">
        <v>0.24211614420655692</v>
      </c>
      <c r="D477">
        <v>0.27241846575587991</v>
      </c>
      <c r="E477">
        <v>0.20165402977995073</v>
      </c>
      <c r="F477">
        <v>0.10890726846644205</v>
      </c>
      <c r="G477">
        <v>0.10071421409285186</v>
      </c>
      <c r="H477">
        <v>1.0356330014224735</v>
      </c>
      <c r="I477">
        <v>6.3599551293726631E-2</v>
      </c>
    </row>
    <row r="478" spans="1:9">
      <c r="A478" s="690">
        <v>44525</v>
      </c>
      <c r="B478">
        <v>9.7648654329044904E-2</v>
      </c>
      <c r="C478">
        <v>0.24252822038132438</v>
      </c>
      <c r="D478">
        <v>0.2730639984694172</v>
      </c>
      <c r="E478">
        <v>0.20341240406835759</v>
      </c>
      <c r="F478">
        <v>0.11112819146291986</v>
      </c>
      <c r="G478">
        <v>0.11347850168936491</v>
      </c>
      <c r="H478">
        <v>1.0305832147937397</v>
      </c>
      <c r="I478">
        <v>6.3910720934731158E-2</v>
      </c>
    </row>
    <row r="479" spans="1:9">
      <c r="A479" s="690">
        <v>44526</v>
      </c>
      <c r="B479">
        <v>9.8061906195147985E-2</v>
      </c>
      <c r="C479">
        <v>0.24412124833630933</v>
      </c>
      <c r="D479">
        <v>0.27370985867936803</v>
      </c>
      <c r="E479">
        <v>0.1927153615050432</v>
      </c>
      <c r="F479">
        <v>9.9465503203385763E-2</v>
      </c>
      <c r="G479">
        <v>7.9678171314600865E-2</v>
      </c>
      <c r="H479">
        <v>0.98541963015647061</v>
      </c>
      <c r="I479">
        <v>6.4221981612390788E-2</v>
      </c>
    </row>
    <row r="480" spans="1:9">
      <c r="A480" s="690">
        <v>44529</v>
      </c>
      <c r="B480">
        <v>9.8507440327674667E-2</v>
      </c>
      <c r="C480">
        <v>0.24573655405677552</v>
      </c>
      <c r="D480">
        <v>0.27435604655188039</v>
      </c>
      <c r="E480">
        <v>0.19455880143451476</v>
      </c>
      <c r="F480">
        <v>0.10256976816185848</v>
      </c>
      <c r="G480">
        <v>8.4522723577442616E-2</v>
      </c>
      <c r="H480">
        <v>1.0199146514935973</v>
      </c>
      <c r="I480">
        <v>6.453333335333955E-2</v>
      </c>
    </row>
    <row r="481" spans="1:9">
      <c r="A481" s="690">
        <v>44530</v>
      </c>
      <c r="B481">
        <v>9.8895606796183255E-2</v>
      </c>
      <c r="C481">
        <v>0.24715400948975552</v>
      </c>
      <c r="D481">
        <v>0.27500256225318664</v>
      </c>
      <c r="E481">
        <v>0.18726077560774401</v>
      </c>
      <c r="F481">
        <v>9.697162376324675E-2</v>
      </c>
      <c r="G481">
        <v>6.6758680213831578E-2</v>
      </c>
      <c r="H481">
        <v>0.99537695590327013</v>
      </c>
      <c r="I481">
        <v>6.4844776184219022E-2</v>
      </c>
    </row>
    <row r="482" spans="1:9">
      <c r="A482" s="690">
        <v>44531</v>
      </c>
      <c r="B482">
        <v>9.9239813728033921E-2</v>
      </c>
      <c r="C482">
        <v>0.24676759375779622</v>
      </c>
      <c r="D482">
        <v>0.27564940594960308</v>
      </c>
      <c r="E482">
        <v>0.18601751886896989</v>
      </c>
      <c r="F482">
        <v>9.5402520623329767E-2</v>
      </c>
      <c r="G482">
        <v>5.4936338411712082E-2</v>
      </c>
      <c r="H482">
        <v>0.98435277382645658</v>
      </c>
      <c r="I482">
        <v>6.5156310131678774E-2</v>
      </c>
    </row>
    <row r="483" spans="1:9">
      <c r="A483" s="690">
        <v>44532</v>
      </c>
      <c r="B483">
        <v>9.9692217471230027E-2</v>
      </c>
      <c r="C483">
        <v>0.24855373961608618</v>
      </c>
      <c r="D483">
        <v>0.27629657780753081</v>
      </c>
      <c r="E483">
        <v>0.1892277725987781</v>
      </c>
      <c r="F483">
        <v>9.9451975459294184E-2</v>
      </c>
      <c r="G483">
        <v>8.1548225439098454E-2</v>
      </c>
      <c r="H483">
        <v>0.99857752489331308</v>
      </c>
      <c r="I483">
        <v>6.5467935222375928E-2</v>
      </c>
    </row>
    <row r="484" spans="1:9">
      <c r="A484" s="690">
        <v>44533</v>
      </c>
      <c r="B484">
        <v>0.10007444060711324</v>
      </c>
      <c r="C484">
        <v>0.25145716404638141</v>
      </c>
      <c r="D484">
        <v>0.27694407799345511</v>
      </c>
      <c r="E484">
        <v>0.18631193218169884</v>
      </c>
      <c r="F484">
        <v>0.10201398609663359</v>
      </c>
      <c r="G484">
        <v>9.3733465625431167E-2</v>
      </c>
      <c r="H484">
        <v>0.98506401137979971</v>
      </c>
      <c r="I484">
        <v>6.5779651482975821E-2</v>
      </c>
    </row>
    <row r="485" spans="1:9">
      <c r="A485" s="690">
        <v>44536</v>
      </c>
      <c r="B485">
        <v>0.10052051711716903</v>
      </c>
      <c r="C485">
        <v>0.25102120506125036</v>
      </c>
      <c r="D485">
        <v>0.27759190667394562</v>
      </c>
      <c r="E485">
        <v>0.18998609170079095</v>
      </c>
      <c r="F485">
        <v>0.10609459911592345</v>
      </c>
      <c r="G485">
        <v>0.10794222762216377</v>
      </c>
      <c r="H485">
        <v>1.020056899004266</v>
      </c>
      <c r="I485">
        <v>6.6091458940151337E-2</v>
      </c>
    </row>
    <row r="486" spans="1:9">
      <c r="A486" s="690">
        <v>44537</v>
      </c>
      <c r="B486">
        <v>0.10091723364595606</v>
      </c>
      <c r="C486">
        <v>0.25140289315011022</v>
      </c>
      <c r="D486">
        <v>0.2782400640156566</v>
      </c>
      <c r="E486">
        <v>0.193081249037931</v>
      </c>
      <c r="F486">
        <v>0.10741861930735275</v>
      </c>
      <c r="G486">
        <v>0.11554917983816204</v>
      </c>
      <c r="H486">
        <v>1.0418918918918907</v>
      </c>
      <c r="I486">
        <v>6.6403357620583137E-2</v>
      </c>
    </row>
    <row r="487" spans="1:9">
      <c r="A487" s="690">
        <v>44538</v>
      </c>
      <c r="B487">
        <v>0.10130978084004449</v>
      </c>
      <c r="C487">
        <v>0.25294485602521544</v>
      </c>
      <c r="D487">
        <v>0.2788885501853271</v>
      </c>
      <c r="E487">
        <v>0.19267680325640435</v>
      </c>
      <c r="F487">
        <v>0.10943043028201038</v>
      </c>
      <c r="G487">
        <v>0.12552735515142488</v>
      </c>
      <c r="H487">
        <v>1.0199146514935977</v>
      </c>
      <c r="I487">
        <v>6.6715347550959869E-2</v>
      </c>
    </row>
    <row r="488" spans="1:9">
      <c r="A488" s="690">
        <v>44539</v>
      </c>
      <c r="B488">
        <v>0.10174421857976279</v>
      </c>
      <c r="C488">
        <v>0.25282029996261812</v>
      </c>
      <c r="D488">
        <v>0.27953736534978035</v>
      </c>
      <c r="E488">
        <v>0.19010202597811698</v>
      </c>
      <c r="F488">
        <v>0.10764350851785243</v>
      </c>
      <c r="G488">
        <v>0.1118702431595231</v>
      </c>
      <c r="H488">
        <v>1.013655761024181</v>
      </c>
      <c r="I488">
        <v>6.7086023125886074E-2</v>
      </c>
    </row>
    <row r="489" spans="1:9">
      <c r="A489" s="690">
        <v>44540</v>
      </c>
      <c r="B489">
        <v>0.10218329576635621</v>
      </c>
      <c r="C489">
        <v>0.25437127926243308</v>
      </c>
      <c r="D489">
        <v>0.2801865096759244</v>
      </c>
      <c r="E489">
        <v>0.19012548983245892</v>
      </c>
      <c r="F489">
        <v>0.11034892698306886</v>
      </c>
      <c r="G489">
        <v>0.1254056876978964</v>
      </c>
      <c r="H489">
        <v>1.0428165007112362</v>
      </c>
      <c r="I489">
        <v>6.7456827507791806E-2</v>
      </c>
    </row>
    <row r="490" spans="1:9">
      <c r="A490" s="690">
        <v>44543</v>
      </c>
      <c r="B490">
        <v>0.10268466065271364</v>
      </c>
      <c r="C490">
        <v>0.25394100865234481</v>
      </c>
      <c r="D490">
        <v>0.2808359833307521</v>
      </c>
      <c r="E490">
        <v>0.18772612524515986</v>
      </c>
      <c r="F490">
        <v>0.109506029249127</v>
      </c>
      <c r="G490">
        <v>0.1256249278461925</v>
      </c>
      <c r="H490">
        <v>1.0483641536273098</v>
      </c>
      <c r="I490">
        <v>6.7827760741436371E-2</v>
      </c>
    </row>
    <row r="491" spans="1:9">
      <c r="A491" s="690">
        <v>44544</v>
      </c>
      <c r="B491">
        <v>0.10312009326916716</v>
      </c>
      <c r="C491">
        <v>0.25442928809786314</v>
      </c>
      <c r="D491">
        <v>0.28148578648134093</v>
      </c>
      <c r="E491">
        <v>0.1881757213591293</v>
      </c>
      <c r="F491">
        <v>0.10777970100433176</v>
      </c>
      <c r="G491">
        <v>0.1147681368679665</v>
      </c>
      <c r="H491">
        <v>1.0389046941678504</v>
      </c>
      <c r="I491">
        <v>6.8198822871594844E-2</v>
      </c>
    </row>
    <row r="492" spans="1:9">
      <c r="A492" s="690">
        <v>44545</v>
      </c>
      <c r="B492">
        <v>0.10356393723747215</v>
      </c>
      <c r="C492">
        <v>0.25529859297089885</v>
      </c>
      <c r="D492">
        <v>0.28213591929485293</v>
      </c>
      <c r="E492">
        <v>0.19108987149763457</v>
      </c>
      <c r="F492">
        <v>0.10980060253278512</v>
      </c>
      <c r="G492">
        <v>0.12277276418974847</v>
      </c>
      <c r="H492">
        <v>1.0688477951635829</v>
      </c>
      <c r="I492">
        <v>6.8570013943057839E-2</v>
      </c>
    </row>
    <row r="493" spans="1:9">
      <c r="A493" s="690">
        <v>44546</v>
      </c>
      <c r="B493">
        <v>0.10400238694572583</v>
      </c>
      <c r="C493">
        <v>0.25461721909503998</v>
      </c>
      <c r="D493">
        <v>0.28278638193853545</v>
      </c>
      <c r="E493">
        <v>0.18761003107949703</v>
      </c>
      <c r="F493">
        <v>0.1084666006140218</v>
      </c>
      <c r="G493">
        <v>0.12499378278823903</v>
      </c>
      <c r="H493">
        <v>1.0650782361308662</v>
      </c>
      <c r="I493">
        <v>6.8941334000631516E-2</v>
      </c>
    </row>
    <row r="494" spans="1:9">
      <c r="A494" s="690">
        <v>44547</v>
      </c>
      <c r="B494">
        <v>0.10444396478149121</v>
      </c>
      <c r="C494">
        <v>0.25435774447979664</v>
      </c>
      <c r="D494">
        <v>0.28343717457971995</v>
      </c>
      <c r="E494">
        <v>0.18774953178949616</v>
      </c>
      <c r="F494">
        <v>0.10781350789174127</v>
      </c>
      <c r="G494">
        <v>0.11599172604214369</v>
      </c>
      <c r="H494">
        <v>1.0394025604551902</v>
      </c>
      <c r="I494">
        <v>6.9312783089137353E-2</v>
      </c>
    </row>
    <row r="495" spans="1:9">
      <c r="A495" s="690">
        <v>44550</v>
      </c>
      <c r="B495">
        <v>0.10495898638431433</v>
      </c>
      <c r="C495">
        <v>0.25528586313550905</v>
      </c>
      <c r="D495">
        <v>0.28408829738582342</v>
      </c>
      <c r="E495">
        <v>0.18299074577978991</v>
      </c>
      <c r="F495">
        <v>0.10256430517204285</v>
      </c>
      <c r="G495">
        <v>9.296221600887411E-2</v>
      </c>
      <c r="H495">
        <v>1.0357752489331418</v>
      </c>
      <c r="I495">
        <v>6.9684361253412819E-2</v>
      </c>
    </row>
    <row r="496" spans="1:9">
      <c r="A496" s="690">
        <v>44551</v>
      </c>
      <c r="B496">
        <v>0.10540120632642136</v>
      </c>
      <c r="C496">
        <v>0.25662927015358727</v>
      </c>
      <c r="D496">
        <v>0.28473975052434763</v>
      </c>
      <c r="E496">
        <v>0.18827133777592264</v>
      </c>
      <c r="F496">
        <v>0.10717033256451991</v>
      </c>
      <c r="G496">
        <v>9.859147535426338E-2</v>
      </c>
      <c r="H496">
        <v>1.0718349928876223</v>
      </c>
      <c r="I496">
        <v>7.0056068538310923E-2</v>
      </c>
    </row>
    <row r="497" spans="1:9">
      <c r="A497" s="690">
        <v>44552</v>
      </c>
      <c r="B497">
        <v>0.10580075879756623</v>
      </c>
      <c r="C497">
        <v>0.25741015228629238</v>
      </c>
      <c r="D497">
        <v>0.28539153416287921</v>
      </c>
      <c r="E497">
        <v>0.19000951197529381</v>
      </c>
      <c r="F497">
        <v>0.1075101622375243</v>
      </c>
      <c r="G497">
        <v>9.6131603826778989E-2</v>
      </c>
      <c r="H497">
        <v>1.0641536273115202</v>
      </c>
      <c r="I497">
        <v>7.0427904988699774E-2</v>
      </c>
    </row>
    <row r="498" spans="1:9">
      <c r="A498" s="690">
        <v>44553</v>
      </c>
      <c r="B498">
        <v>0.10621998757508733</v>
      </c>
      <c r="C498">
        <v>0.25766341126997783</v>
      </c>
      <c r="D498">
        <v>0.28604364846908981</v>
      </c>
      <c r="E498">
        <v>0.19337476177283919</v>
      </c>
      <c r="F498">
        <v>0.10899158413528642</v>
      </c>
      <c r="G498">
        <v>9.314667920445574E-2</v>
      </c>
      <c r="H498">
        <v>1.0810099573257443</v>
      </c>
      <c r="I498">
        <v>7.0799870649463692E-2</v>
      </c>
    </row>
    <row r="499" spans="1:9">
      <c r="A499" s="690">
        <v>44554</v>
      </c>
      <c r="B499">
        <v>0.10666406670095507</v>
      </c>
      <c r="C499">
        <v>0.25827052529619099</v>
      </c>
      <c r="D499">
        <v>0.28669609361073611</v>
      </c>
      <c r="E499">
        <v>0.19344345541940533</v>
      </c>
      <c r="F499">
        <v>0.10912728779702441</v>
      </c>
      <c r="G499">
        <v>9.3204392061217556E-2</v>
      </c>
      <c r="H499">
        <v>1.0810099573257443</v>
      </c>
      <c r="I499">
        <v>7.1171965565502093E-2</v>
      </c>
    </row>
    <row r="500" spans="1:9">
      <c r="A500" s="690">
        <v>44557</v>
      </c>
      <c r="B500">
        <v>0.10715376132882826</v>
      </c>
      <c r="C500">
        <v>0.25887969123485832</v>
      </c>
      <c r="D500">
        <v>0.2873488697556601</v>
      </c>
      <c r="E500">
        <v>0.19631608146747248</v>
      </c>
      <c r="F500">
        <v>0.11023696755313472</v>
      </c>
      <c r="G500">
        <v>0.10389499291444682</v>
      </c>
      <c r="H500">
        <v>1.0950213371265982</v>
      </c>
      <c r="I500">
        <v>7.1544189781730383E-2</v>
      </c>
    </row>
    <row r="501" spans="1:9">
      <c r="A501" s="690">
        <v>44558</v>
      </c>
      <c r="B501">
        <v>0.10758642011610831</v>
      </c>
      <c r="C501">
        <v>0.25942957456643323</v>
      </c>
      <c r="D501">
        <v>0.28800197707178876</v>
      </c>
      <c r="E501">
        <v>0.19729688181145022</v>
      </c>
      <c r="F501">
        <v>0.11230513281095456</v>
      </c>
      <c r="G501">
        <v>0.1015683991399543</v>
      </c>
      <c r="H501">
        <v>1.0912517780938811</v>
      </c>
      <c r="I501">
        <v>7.1916543343079287E-2</v>
      </c>
    </row>
    <row r="502" spans="1:9">
      <c r="A502" s="690">
        <v>44559</v>
      </c>
      <c r="B502">
        <v>0.10799169136104991</v>
      </c>
      <c r="C502">
        <v>0.25870625714940876</v>
      </c>
      <c r="D502">
        <v>0.28865541572713438</v>
      </c>
      <c r="E502">
        <v>0.19783944863322689</v>
      </c>
      <c r="F502">
        <v>0.11204126784267254</v>
      </c>
      <c r="G502">
        <v>9.4751353262213733E-2</v>
      </c>
      <c r="H502">
        <v>1.1177098150782343</v>
      </c>
      <c r="I502">
        <v>7.2289026294495295E-2</v>
      </c>
    </row>
    <row r="503" spans="1:9">
      <c r="A503" s="690">
        <v>44560</v>
      </c>
      <c r="B503">
        <v>0.10844349020691135</v>
      </c>
      <c r="C503">
        <v>0.26016889821818223</v>
      </c>
      <c r="D503">
        <v>0.28930918588979426</v>
      </c>
      <c r="E503">
        <v>0.20076591615709649</v>
      </c>
      <c r="F503">
        <v>0.11517377473757695</v>
      </c>
      <c r="G503">
        <v>0.10288473812627186</v>
      </c>
      <c r="H503">
        <v>1.0879089615931705</v>
      </c>
      <c r="I503">
        <v>7.2661638680940666E-2</v>
      </c>
    </row>
    <row r="504" spans="1:9">
      <c r="A504" s="690">
        <v>44561</v>
      </c>
      <c r="B504">
        <v>0.10888843460545372</v>
      </c>
      <c r="C504">
        <v>0.26085424236712029</v>
      </c>
      <c r="D504">
        <v>0.28996328772795121</v>
      </c>
      <c r="E504">
        <v>0.20058612070050974</v>
      </c>
      <c r="F504">
        <v>0.11496537124189188</v>
      </c>
      <c r="G504">
        <v>0.10295167012768491</v>
      </c>
      <c r="H504">
        <v>1.0879089615931705</v>
      </c>
      <c r="I504">
        <v>7.3034380547392974E-2</v>
      </c>
    </row>
    <row r="505" spans="1:9">
      <c r="A505" s="690">
        <v>44564</v>
      </c>
      <c r="B505">
        <v>0.10939111511800825</v>
      </c>
      <c r="C505">
        <v>0.26151450383493846</v>
      </c>
      <c r="D505">
        <v>0.2906177214098733</v>
      </c>
      <c r="E505">
        <v>0.20490905019345895</v>
      </c>
      <c r="F505">
        <v>0.11516815098075051</v>
      </c>
      <c r="G505">
        <v>9.2340708099571289E-2</v>
      </c>
      <c r="H505">
        <v>1.1123755334281635</v>
      </c>
      <c r="I505">
        <v>7.3407251938845341E-2</v>
      </c>
    </row>
    <row r="506" spans="1:9">
      <c r="A506" s="690">
        <v>44565</v>
      </c>
      <c r="B506">
        <v>0.10985119963921686</v>
      </c>
      <c r="C506">
        <v>0.26102187051047587</v>
      </c>
      <c r="D506">
        <v>0.29127248710391407</v>
      </c>
      <c r="E506">
        <v>0.20788614440002084</v>
      </c>
      <c r="F506">
        <v>0.11431755388249476</v>
      </c>
      <c r="G506">
        <v>8.5361752241290834E-2</v>
      </c>
      <c r="H506">
        <v>1.1091749644381208</v>
      </c>
      <c r="I506">
        <v>7.3780252900307097E-2</v>
      </c>
    </row>
    <row r="507" spans="1:9">
      <c r="A507" s="690">
        <v>44566</v>
      </c>
      <c r="B507">
        <v>0.11028952790975333</v>
      </c>
      <c r="C507">
        <v>0.26012640735233306</v>
      </c>
      <c r="D507">
        <v>0.29192758497851212</v>
      </c>
      <c r="E507">
        <v>0.20718974856502426</v>
      </c>
      <c r="F507">
        <v>0.10855832901388163</v>
      </c>
      <c r="G507">
        <v>5.5585624155940039E-2</v>
      </c>
      <c r="H507">
        <v>1.0881934566145079</v>
      </c>
      <c r="I507">
        <v>7.415338347680267E-2</v>
      </c>
    </row>
    <row r="508" spans="1:9">
      <c r="A508" s="690">
        <v>44567</v>
      </c>
      <c r="B508">
        <v>0.11073961998078508</v>
      </c>
      <c r="C508">
        <v>0.25983178409357244</v>
      </c>
      <c r="D508">
        <v>0.29258301520219199</v>
      </c>
      <c r="E508">
        <v>0.21054743227757511</v>
      </c>
      <c r="F508">
        <v>0.10872173699659049</v>
      </c>
      <c r="G508">
        <v>5.8087349149266831E-2</v>
      </c>
      <c r="H508">
        <v>1.0718349928876232</v>
      </c>
      <c r="I508">
        <v>7.4526643713372254E-2</v>
      </c>
    </row>
    <row r="509" spans="1:9">
      <c r="A509" s="690">
        <v>44568</v>
      </c>
      <c r="B509">
        <v>0.11121205094539532</v>
      </c>
      <c r="C509">
        <v>0.25938105203776574</v>
      </c>
      <c r="D509">
        <v>0.29323877794356323</v>
      </c>
      <c r="E509">
        <v>0.21059515564018394</v>
      </c>
      <c r="F509">
        <v>0.10947142580336244</v>
      </c>
      <c r="G509">
        <v>6.9693836514267193E-2</v>
      </c>
      <c r="H509">
        <v>1.0480085348506387</v>
      </c>
      <c r="I509">
        <v>7.4900033655071807E-2</v>
      </c>
    </row>
    <row r="510" spans="1:9">
      <c r="A510" s="690">
        <v>44571</v>
      </c>
      <c r="B510">
        <v>0.11168987806931652</v>
      </c>
      <c r="C510">
        <v>0.26006182437468106</v>
      </c>
      <c r="D510">
        <v>0.29389487337132136</v>
      </c>
      <c r="E510">
        <v>0.21299593558105845</v>
      </c>
      <c r="F510">
        <v>0.10953342024419532</v>
      </c>
      <c r="G510">
        <v>6.1352791601770651E-2</v>
      </c>
      <c r="H510">
        <v>1.0483641536273103</v>
      </c>
      <c r="I510">
        <v>7.5273553346972832E-2</v>
      </c>
    </row>
    <row r="511" spans="1:9">
      <c r="A511" s="690">
        <v>44572</v>
      </c>
      <c r="B511">
        <v>0.11213403493337082</v>
      </c>
      <c r="C511">
        <v>0.26001417314488218</v>
      </c>
      <c r="D511">
        <v>0.29455130165424714</v>
      </c>
      <c r="E511">
        <v>0.21184586921774873</v>
      </c>
      <c r="F511">
        <v>0.11169717621758513</v>
      </c>
      <c r="G511">
        <v>7.8549868770591447E-2</v>
      </c>
      <c r="H511">
        <v>1.040540540540539</v>
      </c>
      <c r="I511">
        <v>7.5647202834162597E-2</v>
      </c>
    </row>
    <row r="512" spans="1:9">
      <c r="A512" s="690">
        <v>44573</v>
      </c>
      <c r="B512">
        <v>0.1126383640530757</v>
      </c>
      <c r="C512">
        <v>0.26209302339048901</v>
      </c>
      <c r="D512">
        <v>0.29520806296120727</v>
      </c>
      <c r="E512">
        <v>0.21127408462417963</v>
      </c>
      <c r="F512">
        <v>0.11344334571061232</v>
      </c>
      <c r="G512">
        <v>0.10151236364330196</v>
      </c>
      <c r="H512">
        <v>1.0293029871977226</v>
      </c>
      <c r="I512">
        <v>7.6020982161743911E-2</v>
      </c>
    </row>
    <row r="513" spans="1:9">
      <c r="A513" s="690">
        <v>44574</v>
      </c>
      <c r="B513">
        <v>0.11312529288454742</v>
      </c>
      <c r="C513">
        <v>0.26243230147184704</v>
      </c>
      <c r="D513">
        <v>0.29586515746115372</v>
      </c>
      <c r="E513">
        <v>0.20784754294606445</v>
      </c>
      <c r="F513">
        <v>0.11270374825669882</v>
      </c>
      <c r="G513">
        <v>9.5860005518470848E-2</v>
      </c>
      <c r="H513">
        <v>1.0056899004267414</v>
      </c>
      <c r="I513">
        <v>7.6394891374835572E-2</v>
      </c>
    </row>
    <row r="514" spans="1:9">
      <c r="A514" s="690">
        <v>44575</v>
      </c>
      <c r="B514">
        <v>0.11357862431449051</v>
      </c>
      <c r="C514">
        <v>0.26332251631921144</v>
      </c>
      <c r="D514">
        <v>0.29652258532312459</v>
      </c>
      <c r="E514">
        <v>0.21143879874701121</v>
      </c>
      <c r="F514">
        <v>0.11445705363558889</v>
      </c>
      <c r="G514">
        <v>0.10409085258760586</v>
      </c>
      <c r="H514">
        <v>0.99359886201991365</v>
      </c>
      <c r="I514">
        <v>7.6768930518571699E-2</v>
      </c>
    </row>
    <row r="515" spans="1:9">
      <c r="A515" s="690">
        <v>44578</v>
      </c>
      <c r="B515">
        <v>0.11398976867957344</v>
      </c>
      <c r="C515">
        <v>0.26222252751073993</v>
      </c>
      <c r="D515">
        <v>0.29718034671624349</v>
      </c>
      <c r="E515">
        <v>0.21371979912869876</v>
      </c>
      <c r="F515">
        <v>0.11551424369884256</v>
      </c>
      <c r="G515">
        <v>9.9145283852050792E-2</v>
      </c>
      <c r="H515">
        <v>0.99857752489331353</v>
      </c>
      <c r="I515">
        <v>7.7143099638102175E-2</v>
      </c>
    </row>
    <row r="516" spans="1:9">
      <c r="A516" s="690">
        <v>44579</v>
      </c>
      <c r="B516">
        <v>0.11449040882750694</v>
      </c>
      <c r="C516">
        <v>0.26278771995307104</v>
      </c>
      <c r="D516">
        <v>0.29783844180971997</v>
      </c>
      <c r="E516">
        <v>0.21708051583713805</v>
      </c>
      <c r="F516">
        <v>0.11460429136295991</v>
      </c>
      <c r="G516">
        <v>9.9065202756689619E-2</v>
      </c>
      <c r="H516">
        <v>0.97681365576102319</v>
      </c>
      <c r="I516">
        <v>7.7517398778592428E-2</v>
      </c>
    </row>
    <row r="517" spans="1:9">
      <c r="A517" s="690">
        <v>44580</v>
      </c>
      <c r="B517">
        <v>0.11492748343976156</v>
      </c>
      <c r="C517">
        <v>0.26496011154309196</v>
      </c>
      <c r="D517">
        <v>0.29849687077284925</v>
      </c>
      <c r="E517">
        <v>0.21671556828678762</v>
      </c>
      <c r="F517">
        <v>0.11644165117610905</v>
      </c>
      <c r="G517">
        <v>0.11275797889369232</v>
      </c>
      <c r="H517">
        <v>0.91891891891891797</v>
      </c>
      <c r="I517">
        <v>7.7891827985224094E-2</v>
      </c>
    </row>
    <row r="518" spans="1:9">
      <c r="A518" s="690">
        <v>44581</v>
      </c>
      <c r="B518">
        <v>0.11538349920373192</v>
      </c>
      <c r="C518">
        <v>0.26686960132225312</v>
      </c>
      <c r="D518">
        <v>0.29915563377501275</v>
      </c>
      <c r="E518">
        <v>0.21883518710926619</v>
      </c>
      <c r="F518">
        <v>0.11949210934878085</v>
      </c>
      <c r="G518">
        <v>0.12542799687922845</v>
      </c>
      <c r="H518">
        <v>0.88691322901849112</v>
      </c>
      <c r="I518">
        <v>7.8266387303193907E-2</v>
      </c>
    </row>
    <row r="519" spans="1:9">
      <c r="A519" s="690">
        <v>44582</v>
      </c>
      <c r="B519">
        <v>0.11583483943573181</v>
      </c>
      <c r="C519">
        <v>0.26651142295225139</v>
      </c>
      <c r="D519">
        <v>0.29981473098567735</v>
      </c>
      <c r="E519">
        <v>0.21436890554714561</v>
      </c>
      <c r="F519">
        <v>0.11649528677803311</v>
      </c>
      <c r="G519">
        <v>0.11730464682687902</v>
      </c>
      <c r="H519">
        <v>0.85633001422474986</v>
      </c>
      <c r="I519">
        <v>7.8641076777714813E-2</v>
      </c>
    </row>
    <row r="520" spans="1:9">
      <c r="A520" s="690">
        <v>44585</v>
      </c>
      <c r="B520">
        <v>0.11647849387249587</v>
      </c>
      <c r="C520">
        <v>0.26766638358286987</v>
      </c>
      <c r="D520">
        <v>0.3004741625743963</v>
      </c>
      <c r="E520">
        <v>0.21312489152499525</v>
      </c>
      <c r="F520">
        <v>0.11415809502800967</v>
      </c>
      <c r="G520">
        <v>0.10990770339269784</v>
      </c>
      <c r="H520">
        <v>0.86557610241820648</v>
      </c>
      <c r="I520">
        <v>7.9015896454015078E-2</v>
      </c>
    </row>
    <row r="521" spans="1:9">
      <c r="A521" s="690">
        <v>44586</v>
      </c>
      <c r="B521">
        <v>0.11693201036264411</v>
      </c>
      <c r="C521">
        <v>0.26762439757241441</v>
      </c>
      <c r="D521">
        <v>0.3011339287108088</v>
      </c>
      <c r="E521">
        <v>0.21474325120970983</v>
      </c>
      <c r="F521">
        <v>0.11785638205597193</v>
      </c>
      <c r="G521">
        <v>0.12883649994865709</v>
      </c>
      <c r="H521">
        <v>0.840682788051208</v>
      </c>
      <c r="I521">
        <v>7.9390846377338953E-2</v>
      </c>
    </row>
    <row r="522" spans="1:9">
      <c r="A522" s="690">
        <v>44587</v>
      </c>
      <c r="B522">
        <v>0.11737693849542596</v>
      </c>
      <c r="C522">
        <v>0.26781956054506284</v>
      </c>
      <c r="D522">
        <v>0.30179402956463997</v>
      </c>
      <c r="E522">
        <v>0.21899415318087123</v>
      </c>
      <c r="F522">
        <v>0.12284481151917293</v>
      </c>
      <c r="G522">
        <v>0.13820963005323383</v>
      </c>
      <c r="H522">
        <v>0.82503556187766613</v>
      </c>
      <c r="I522">
        <v>7.9765926592946235E-2</v>
      </c>
    </row>
    <row r="523" spans="1:9">
      <c r="A523" s="690">
        <v>44588</v>
      </c>
      <c r="B523">
        <v>0.11783201755859785</v>
      </c>
      <c r="C523">
        <v>0.26723297801312262</v>
      </c>
      <c r="D523">
        <v>0.30245446530570108</v>
      </c>
      <c r="E523">
        <v>0.2232284053043152</v>
      </c>
      <c r="F523">
        <v>0.12500689364532391</v>
      </c>
      <c r="G523">
        <v>0.14684226258486976</v>
      </c>
      <c r="H523">
        <v>0.80689900426742422</v>
      </c>
      <c r="I523">
        <v>8.0141137146112484E-2</v>
      </c>
    </row>
    <row r="524" spans="1:9">
      <c r="A524" s="690">
        <v>44589</v>
      </c>
      <c r="B524">
        <v>0.11822103282121921</v>
      </c>
      <c r="C524">
        <v>0.2681311684982528</v>
      </c>
      <c r="D524">
        <v>0.30311523610388957</v>
      </c>
      <c r="E524">
        <v>0.22502209507974347</v>
      </c>
      <c r="F524">
        <v>0.12594982829457035</v>
      </c>
      <c r="G524">
        <v>0.14682862658397733</v>
      </c>
      <c r="H524">
        <v>0.84246088193456492</v>
      </c>
      <c r="I524">
        <v>8.051647808212925E-2</v>
      </c>
    </row>
    <row r="525" spans="1:9">
      <c r="A525" s="690">
        <v>44592</v>
      </c>
      <c r="B525">
        <v>0.11867651382157218</v>
      </c>
      <c r="C525">
        <v>0.26852408497975255</v>
      </c>
      <c r="D525">
        <v>0.30377634212918925</v>
      </c>
      <c r="E525">
        <v>0.22460867102089521</v>
      </c>
      <c r="F525">
        <v>0.12955413264049964</v>
      </c>
      <c r="G525">
        <v>0.15801370944195159</v>
      </c>
      <c r="H525">
        <v>0.85206258890469266</v>
      </c>
      <c r="I525">
        <v>8.0891949446303402E-2</v>
      </c>
    </row>
    <row r="526" spans="1:9">
      <c r="A526" s="690">
        <v>44593</v>
      </c>
      <c r="B526">
        <v>0.11911369956055751</v>
      </c>
      <c r="C526">
        <v>0.27026038172716715</v>
      </c>
      <c r="D526">
        <v>0.30443778355166984</v>
      </c>
      <c r="E526">
        <v>0.22571035191397293</v>
      </c>
      <c r="F526">
        <v>0.13106442870772672</v>
      </c>
      <c r="G526">
        <v>0.16664216550850575</v>
      </c>
      <c r="H526">
        <v>0.84928876244665563</v>
      </c>
      <c r="I526">
        <v>8.1267551283957573E-2</v>
      </c>
    </row>
    <row r="527" spans="1:9">
      <c r="A527" s="690">
        <v>44594</v>
      </c>
      <c r="B527">
        <v>0.11953898470511315</v>
      </c>
      <c r="C527">
        <v>0.27227568232386523</v>
      </c>
      <c r="D527">
        <v>0.30509956054148768</v>
      </c>
      <c r="E527">
        <v>0.22571680307327147</v>
      </c>
      <c r="F527">
        <v>0.13052220192409214</v>
      </c>
      <c r="G527">
        <v>0.15997103938130142</v>
      </c>
      <c r="H527">
        <v>0.86344238975817778</v>
      </c>
      <c r="I527">
        <v>8.1643283640430608E-2</v>
      </c>
    </row>
    <row r="528" spans="1:9">
      <c r="A528" s="690">
        <v>44595</v>
      </c>
      <c r="B528">
        <v>0.12002821747387049</v>
      </c>
      <c r="C528">
        <v>0.27526009170549859</v>
      </c>
      <c r="D528">
        <v>0.30576167326888526</v>
      </c>
      <c r="E528">
        <v>0.23040181088131306</v>
      </c>
      <c r="F528">
        <v>0.12962561743629997</v>
      </c>
      <c r="G528">
        <v>0.14903824009982625</v>
      </c>
      <c r="H528">
        <v>0.85277382645803557</v>
      </c>
      <c r="I528">
        <v>8.2077753154076394E-2</v>
      </c>
    </row>
    <row r="529" spans="1:9">
      <c r="A529" s="690">
        <v>44596</v>
      </c>
      <c r="B529">
        <v>0.12054615066852103</v>
      </c>
      <c r="C529">
        <v>0.27523694279292621</v>
      </c>
      <c r="D529">
        <v>0.30642412190419122</v>
      </c>
      <c r="E529">
        <v>0.23835266876896566</v>
      </c>
      <c r="F529">
        <v>0.13228380845462073</v>
      </c>
      <c r="G529">
        <v>0.1538292987706098</v>
      </c>
      <c r="H529">
        <v>0.85064011379800708</v>
      </c>
      <c r="I529">
        <v>8.2512397183443831E-2</v>
      </c>
    </row>
    <row r="530" spans="1:9">
      <c r="A530" s="690">
        <v>44599</v>
      </c>
      <c r="B530">
        <v>0.12106418391285367</v>
      </c>
      <c r="C530">
        <v>0.27662190069665415</v>
      </c>
      <c r="D530">
        <v>0.30708690661782101</v>
      </c>
      <c r="E530">
        <v>0.23834055278002908</v>
      </c>
      <c r="F530">
        <v>0.13127928300451241</v>
      </c>
      <c r="G530">
        <v>0.15081674620903884</v>
      </c>
      <c r="H530">
        <v>0.83357041251777964</v>
      </c>
      <c r="I530">
        <v>8.2947215798631735E-2</v>
      </c>
    </row>
    <row r="531" spans="1:9">
      <c r="A531" s="690">
        <v>44600</v>
      </c>
      <c r="B531">
        <v>0.12157038997718894</v>
      </c>
      <c r="C531">
        <v>0.27648166728878065</v>
      </c>
      <c r="D531">
        <v>0.30775002758027625</v>
      </c>
      <c r="E531">
        <v>0.23970863947700471</v>
      </c>
      <c r="F531">
        <v>0.13152027154038248</v>
      </c>
      <c r="G531">
        <v>0.15187434898577234</v>
      </c>
      <c r="H531">
        <v>0.8492176386913215</v>
      </c>
      <c r="I531">
        <v>8.3382209069766899E-2</v>
      </c>
    </row>
    <row r="532" spans="1:9">
      <c r="A532" s="690">
        <v>44601</v>
      </c>
      <c r="B532">
        <v>0.12210276548174437</v>
      </c>
      <c r="C532">
        <v>0.2758769851779137</v>
      </c>
      <c r="D532">
        <v>0.30841348496214538</v>
      </c>
      <c r="E532">
        <v>0.23837199719590774</v>
      </c>
      <c r="F532">
        <v>0.13300164893953936</v>
      </c>
      <c r="G532">
        <v>0.15751614771489852</v>
      </c>
      <c r="H532">
        <v>0.86344238975817778</v>
      </c>
      <c r="I532">
        <v>8.3817377067004317E-2</v>
      </c>
    </row>
    <row r="533" spans="1:9">
      <c r="A533" s="690">
        <v>44602</v>
      </c>
      <c r="B533">
        <v>0.12261135774799126</v>
      </c>
      <c r="C533">
        <v>0.27612777025398838</v>
      </c>
      <c r="D533">
        <v>0.30907727893410297</v>
      </c>
      <c r="E533">
        <v>0.2445773227724648</v>
      </c>
      <c r="F533">
        <v>0.13597470845807291</v>
      </c>
      <c r="G533">
        <v>0.16057189804383665</v>
      </c>
      <c r="H533">
        <v>0.834992887624465</v>
      </c>
      <c r="I533">
        <v>8.4252719860527181E-2</v>
      </c>
    </row>
    <row r="534" spans="1:9">
      <c r="A534" s="690">
        <v>44603</v>
      </c>
      <c r="B534">
        <v>0.12312772794327476</v>
      </c>
      <c r="C534">
        <v>0.27701950287423438</v>
      </c>
      <c r="D534">
        <v>0.30974140966691044</v>
      </c>
      <c r="E534">
        <v>0.24251595718263497</v>
      </c>
      <c r="F534">
        <v>0.13473537913186751</v>
      </c>
      <c r="G534">
        <v>0.15555955140772593</v>
      </c>
      <c r="H534">
        <v>0.79943100995732408</v>
      </c>
      <c r="I534">
        <v>8.4688237520546661E-2</v>
      </c>
    </row>
    <row r="535" spans="1:9">
      <c r="A535" s="690">
        <v>44606</v>
      </c>
      <c r="B535">
        <v>0.12364567425583473</v>
      </c>
      <c r="C535">
        <v>0.27848820877963609</v>
      </c>
      <c r="D535">
        <v>0.31040587733141578</v>
      </c>
      <c r="E535">
        <v>0.24708747754931903</v>
      </c>
      <c r="F535">
        <v>0.13627192757777817</v>
      </c>
      <c r="G535">
        <v>0.16200986701271836</v>
      </c>
      <c r="H535">
        <v>0.77809388335703944</v>
      </c>
      <c r="I535">
        <v>8.5123930117302571E-2</v>
      </c>
    </row>
    <row r="536" spans="1:9">
      <c r="A536" s="690">
        <v>44607</v>
      </c>
      <c r="B536">
        <v>0.12415966757282115</v>
      </c>
      <c r="C536">
        <v>0.28061534864950755</v>
      </c>
      <c r="D536">
        <v>0.3110706820985536</v>
      </c>
      <c r="E536">
        <v>0.24724375859638714</v>
      </c>
      <c r="F536">
        <v>0.13896277355230668</v>
      </c>
      <c r="G536">
        <v>0.16748769218190995</v>
      </c>
      <c r="H536">
        <v>0.78805120910383897</v>
      </c>
      <c r="I536">
        <v>8.5559797721062703E-2</v>
      </c>
    </row>
    <row r="537" spans="1:9">
      <c r="A537" s="690">
        <v>44608</v>
      </c>
      <c r="B537">
        <v>0.12467335836899673</v>
      </c>
      <c r="C537">
        <v>0.28109532084815125</v>
      </c>
      <c r="D537">
        <v>0.31173582413934553</v>
      </c>
      <c r="E537">
        <v>0.24634979317137029</v>
      </c>
      <c r="F537">
        <v>0.13929197773899293</v>
      </c>
      <c r="G537">
        <v>0.16932905526071407</v>
      </c>
      <c r="H537">
        <v>0.77624466571834816</v>
      </c>
      <c r="I537">
        <v>8.5995840402122825E-2</v>
      </c>
    </row>
    <row r="538" spans="1:9">
      <c r="A538" s="690">
        <v>44609</v>
      </c>
      <c r="B538">
        <v>0.12521012408787446</v>
      </c>
      <c r="C538">
        <v>0.28117585726793437</v>
      </c>
      <c r="D538">
        <v>0.3124013036248996</v>
      </c>
      <c r="E538">
        <v>0.24315861232552738</v>
      </c>
      <c r="F538">
        <v>0.13633710503769292</v>
      </c>
      <c r="G538">
        <v>0.15915861366457196</v>
      </c>
      <c r="H538">
        <v>0.75469416785206089</v>
      </c>
      <c r="I538">
        <v>8.6432058230807352E-2</v>
      </c>
    </row>
    <row r="539" spans="1:9">
      <c r="A539" s="690">
        <v>44610</v>
      </c>
      <c r="B539">
        <v>0.1257407455530466</v>
      </c>
      <c r="C539">
        <v>0.28157204478674602</v>
      </c>
      <c r="D539">
        <v>0.31306712072641063</v>
      </c>
      <c r="E539">
        <v>0.2416273831675928</v>
      </c>
      <c r="F539">
        <v>0.13503259604789775</v>
      </c>
      <c r="G539">
        <v>0.15111119757374958</v>
      </c>
      <c r="H539">
        <v>0.73115220483641385</v>
      </c>
      <c r="I539">
        <v>8.6868451277468894E-2</v>
      </c>
    </row>
    <row r="540" spans="1:9">
      <c r="A540" s="690">
        <v>44613</v>
      </c>
      <c r="B540">
        <v>0.12627697866866106</v>
      </c>
      <c r="C540">
        <v>0.28262841853354681</v>
      </c>
      <c r="D540">
        <v>0.31373327561516051</v>
      </c>
      <c r="E540">
        <v>0.24248726924548247</v>
      </c>
      <c r="F540">
        <v>0.13336085721418511</v>
      </c>
      <c r="G540">
        <v>0.13665156909729825</v>
      </c>
      <c r="H540">
        <v>0.6891891891891877</v>
      </c>
      <c r="I540">
        <v>8.7305019612488044E-2</v>
      </c>
    </row>
    <row r="541" spans="1:9">
      <c r="A541" s="690">
        <v>44614</v>
      </c>
      <c r="B541">
        <v>0.12682896025125889</v>
      </c>
      <c r="C541">
        <v>0.28308423871348687</v>
      </c>
      <c r="D541">
        <v>0.31439976846251816</v>
      </c>
      <c r="E541">
        <v>0.24587683303333741</v>
      </c>
      <c r="F541">
        <v>0.13431753574446237</v>
      </c>
      <c r="G541">
        <v>0.14479043641038536</v>
      </c>
      <c r="H541">
        <v>0.68136557610241666</v>
      </c>
      <c r="I541">
        <v>8.7741763306273812E-2</v>
      </c>
    </row>
    <row r="542" spans="1:9">
      <c r="A542" s="690">
        <v>44615</v>
      </c>
      <c r="B542">
        <v>0.127340723878961</v>
      </c>
      <c r="C542">
        <v>0.28501861870285849</v>
      </c>
      <c r="D542">
        <v>0.31506659943993887</v>
      </c>
      <c r="E542">
        <v>0.24890664096132631</v>
      </c>
      <c r="F542">
        <v>0.13411652243374794</v>
      </c>
      <c r="G542">
        <v>0.13584249237582235</v>
      </c>
      <c r="H542">
        <v>0.65007112375533271</v>
      </c>
      <c r="I542">
        <v>8.8178682429263633E-2</v>
      </c>
    </row>
    <row r="543" spans="1:9">
      <c r="A543" s="690">
        <v>44616</v>
      </c>
      <c r="B543">
        <v>0.12784408676060788</v>
      </c>
      <c r="C543">
        <v>0.28560132152953943</v>
      </c>
      <c r="D543">
        <v>0.31573376871896564</v>
      </c>
      <c r="E543">
        <v>0.2486439310982651</v>
      </c>
      <c r="F543">
        <v>0.13422221464535244</v>
      </c>
      <c r="G543">
        <v>0.13467296666119277</v>
      </c>
      <c r="H543">
        <v>0.69274537695590177</v>
      </c>
      <c r="I543">
        <v>8.8615777051922917E-2</v>
      </c>
    </row>
    <row r="544" spans="1:9">
      <c r="A544" s="690">
        <v>44617</v>
      </c>
      <c r="B544">
        <v>0.12842923757706415</v>
      </c>
      <c r="C544">
        <v>0.28649929677117081</v>
      </c>
      <c r="D544">
        <v>0.31640127647122784</v>
      </c>
      <c r="E544">
        <v>0.25007755826454092</v>
      </c>
      <c r="F544">
        <v>0.13595364911428121</v>
      </c>
      <c r="G544">
        <v>0.14707582205074621</v>
      </c>
      <c r="H544">
        <v>0.74608819345661326</v>
      </c>
      <c r="I544">
        <v>8.905304724474572E-2</v>
      </c>
    </row>
    <row r="545" spans="1:9">
      <c r="A545" s="690">
        <v>44622</v>
      </c>
      <c r="B545">
        <v>0.12895300460514769</v>
      </c>
      <c r="C545">
        <v>0.28670826648533287</v>
      </c>
      <c r="D545">
        <v>0.31706912286844235</v>
      </c>
      <c r="E545">
        <v>0.24532597575017934</v>
      </c>
      <c r="F545">
        <v>0.13682396173345546</v>
      </c>
      <c r="G545">
        <v>0.16381330430305563</v>
      </c>
      <c r="H545">
        <v>0.73257467994309966</v>
      </c>
      <c r="I545">
        <v>8.9490493078254074E-2</v>
      </c>
    </row>
    <row r="546" spans="1:9">
      <c r="A546" s="690">
        <v>44623</v>
      </c>
      <c r="B546">
        <v>0.12947502656300514</v>
      </c>
      <c r="C546">
        <v>0.28717452880478289</v>
      </c>
      <c r="D546">
        <v>0.31773730808241307</v>
      </c>
      <c r="E546">
        <v>0.2484641350957042</v>
      </c>
      <c r="F546">
        <v>0.13794226877202398</v>
      </c>
      <c r="G546">
        <v>0.16499438297374258</v>
      </c>
      <c r="H546">
        <v>0.70270270270270152</v>
      </c>
      <c r="I546">
        <v>8.9928114622998656E-2</v>
      </c>
    </row>
    <row r="547" spans="1:9">
      <c r="A547" s="690">
        <v>44624</v>
      </c>
      <c r="B547">
        <v>0.12998714006456447</v>
      </c>
      <c r="C547">
        <v>0.28683000628333466</v>
      </c>
      <c r="D547">
        <v>0.31840583228503094</v>
      </c>
      <c r="E547">
        <v>0.25086012244221267</v>
      </c>
      <c r="F547">
        <v>0.13530063566531236</v>
      </c>
      <c r="G547">
        <v>0.15808256072953308</v>
      </c>
      <c r="H547">
        <v>0.70056899004267303</v>
      </c>
      <c r="I547">
        <v>9.0365911949558342E-2</v>
      </c>
    </row>
    <row r="548" spans="1:9">
      <c r="A548" s="690">
        <v>44627</v>
      </c>
      <c r="B548">
        <v>0.13052205916678861</v>
      </c>
      <c r="C548">
        <v>0.28700576995719373</v>
      </c>
      <c r="D548">
        <v>0.31907469564827418</v>
      </c>
      <c r="E548">
        <v>0.25682460701315546</v>
      </c>
      <c r="F548">
        <v>0.13454142050535101</v>
      </c>
      <c r="G548">
        <v>0.13252785193518268</v>
      </c>
      <c r="H548">
        <v>0.66429587482218944</v>
      </c>
      <c r="I548">
        <v>9.0803885128540429E-2</v>
      </c>
    </row>
    <row r="549" spans="1:9">
      <c r="A549" s="690">
        <v>44628</v>
      </c>
      <c r="B549">
        <v>0.13105033976244052</v>
      </c>
      <c r="C549">
        <v>0.28814122047761415</v>
      </c>
      <c r="D549">
        <v>0.31974389834420824</v>
      </c>
      <c r="E549">
        <v>0.26341557231137958</v>
      </c>
      <c r="F549">
        <v>0.13860987707348138</v>
      </c>
      <c r="G549">
        <v>0.13165892828170112</v>
      </c>
      <c r="H549">
        <v>0.63869132290184805</v>
      </c>
      <c r="I549">
        <v>9.1242034230580416E-2</v>
      </c>
    </row>
    <row r="550" spans="1:9">
      <c r="A550" s="690">
        <v>44629</v>
      </c>
      <c r="B550">
        <v>0.13156528996215489</v>
      </c>
      <c r="C550">
        <v>0.29067664813928551</v>
      </c>
      <c r="D550">
        <v>0.32041344054498588</v>
      </c>
      <c r="E550">
        <v>0.26429854277335885</v>
      </c>
      <c r="F550">
        <v>0.14248312209860692</v>
      </c>
      <c r="G550">
        <v>0.15553442516232741</v>
      </c>
      <c r="H550">
        <v>0.66429587482218944</v>
      </c>
      <c r="I550">
        <v>9.1680359326342442E-2</v>
      </c>
    </row>
    <row r="551" spans="1:9">
      <c r="A551" s="690">
        <v>44630</v>
      </c>
      <c r="B551">
        <v>0.13211668168500879</v>
      </c>
      <c r="C551">
        <v>0.29171511809250172</v>
      </c>
      <c r="D551">
        <v>0.32108332242284732</v>
      </c>
      <c r="E551">
        <v>0.27111283194259328</v>
      </c>
      <c r="F551">
        <v>0.14329846654993128</v>
      </c>
      <c r="G551">
        <v>0.15630087073063526</v>
      </c>
      <c r="H551">
        <v>0.66002844950213246</v>
      </c>
      <c r="I551">
        <v>9.2118860486518628E-2</v>
      </c>
    </row>
    <row r="552" spans="1:9">
      <c r="A552" s="690">
        <v>44631</v>
      </c>
      <c r="B552">
        <v>0.13267143769713896</v>
      </c>
      <c r="C552">
        <v>0.29304131019093438</v>
      </c>
      <c r="D552">
        <v>0.32175354415011981</v>
      </c>
      <c r="E552">
        <v>0.27328975059426397</v>
      </c>
      <c r="F552">
        <v>0.14145295025713245</v>
      </c>
      <c r="G552">
        <v>0.13684490596040755</v>
      </c>
      <c r="H552">
        <v>0.6596728307254609</v>
      </c>
      <c r="I552">
        <v>9.2557537781829957E-2</v>
      </c>
    </row>
    <row r="553" spans="1:9">
      <c r="A553" s="690">
        <v>44634</v>
      </c>
      <c r="B553">
        <v>0.13321985312565987</v>
      </c>
      <c r="C553">
        <v>0.29330992089274699</v>
      </c>
      <c r="D553">
        <v>0.32242410589921833</v>
      </c>
      <c r="E553">
        <v>0.27582671661124936</v>
      </c>
      <c r="F553">
        <v>0.14196265298641397</v>
      </c>
      <c r="G553">
        <v>0.12367325404569929</v>
      </c>
      <c r="H553">
        <v>0.66714082503556082</v>
      </c>
      <c r="I553">
        <v>9.2996391283025392E-2</v>
      </c>
    </row>
    <row r="554" spans="1:9">
      <c r="A554" s="690">
        <v>44635</v>
      </c>
      <c r="B554">
        <v>0.13378514742392089</v>
      </c>
      <c r="C554">
        <v>0.29526270365076068</v>
      </c>
      <c r="D554">
        <v>0.32309500784264533</v>
      </c>
      <c r="E554">
        <v>0.27485190090906864</v>
      </c>
      <c r="F554">
        <v>0.14283003868699029</v>
      </c>
      <c r="G554">
        <v>0.11959197228977159</v>
      </c>
      <c r="H554">
        <v>0.70803698435277296</v>
      </c>
      <c r="I554">
        <v>9.343542106088254E-2</v>
      </c>
    </row>
    <row r="555" spans="1:9">
      <c r="A555" s="690">
        <v>44636</v>
      </c>
      <c r="B555">
        <v>0.13430592290603371</v>
      </c>
      <c r="C555">
        <v>0.29589275305831086</v>
      </c>
      <c r="D555">
        <v>0.32376625015299076</v>
      </c>
      <c r="E555">
        <v>0.27826869291894551</v>
      </c>
      <c r="F555">
        <v>0.14489626824079749</v>
      </c>
      <c r="G555">
        <v>0.13490148616141573</v>
      </c>
      <c r="H555">
        <v>0.72830725462304335</v>
      </c>
      <c r="I555">
        <v>9.3874627186207427E-2</v>
      </c>
    </row>
    <row r="556" spans="1:9">
      <c r="A556" s="690">
        <v>44637</v>
      </c>
      <c r="B556">
        <v>0.13483585225538541</v>
      </c>
      <c r="C556">
        <v>0.29908266009581808</v>
      </c>
      <c r="D556">
        <v>0.32443783300293205</v>
      </c>
      <c r="E556">
        <v>0.28378808533522526</v>
      </c>
      <c r="F556">
        <v>0.14842637906819278</v>
      </c>
      <c r="G556">
        <v>0.15398577007926328</v>
      </c>
      <c r="H556">
        <v>0.72546230440967197</v>
      </c>
      <c r="I556">
        <v>9.4353079659867944E-2</v>
      </c>
    </row>
    <row r="557" spans="1:9">
      <c r="A557" s="690">
        <v>44638</v>
      </c>
      <c r="B557">
        <v>0.13538563148484695</v>
      </c>
      <c r="C557">
        <v>0.30179572746101901</v>
      </c>
      <c r="D557">
        <v>0.32510975656523411</v>
      </c>
      <c r="E557">
        <v>0.28698034219565471</v>
      </c>
      <c r="F557">
        <v>0.15218017932768557</v>
      </c>
      <c r="G557">
        <v>0.17556945990874739</v>
      </c>
      <c r="H557">
        <v>0.73897581792318534</v>
      </c>
      <c r="I557">
        <v>9.4831741405015268E-2</v>
      </c>
    </row>
    <row r="558" spans="1:9">
      <c r="A558" s="690">
        <v>44641</v>
      </c>
      <c r="B558">
        <v>0.13594449258095098</v>
      </c>
      <c r="C558">
        <v>0.30302517064392331</v>
      </c>
      <c r="D558">
        <v>0.32578202101274978</v>
      </c>
      <c r="E558">
        <v>0.29825858501758984</v>
      </c>
      <c r="F558">
        <v>0.1570179340740212</v>
      </c>
      <c r="G558">
        <v>0.18105621639123504</v>
      </c>
      <c r="H558">
        <v>0.71657183499288668</v>
      </c>
      <c r="I558">
        <v>9.5310612513183068E-2</v>
      </c>
    </row>
    <row r="559" spans="1:9">
      <c r="A559" s="690">
        <v>44642</v>
      </c>
      <c r="B559">
        <v>0.13648657019345389</v>
      </c>
      <c r="C559">
        <v>0.30547294884089715</v>
      </c>
      <c r="D559">
        <v>0.32645462651841939</v>
      </c>
      <c r="E559">
        <v>0.30275922057979643</v>
      </c>
      <c r="F559">
        <v>0.16116951446670891</v>
      </c>
      <c r="G559">
        <v>0.19074734279689443</v>
      </c>
      <c r="H559">
        <v>0.72581792318634353</v>
      </c>
      <c r="I559">
        <v>9.5789693075945204E-2</v>
      </c>
    </row>
    <row r="560" spans="1:9">
      <c r="A560" s="690">
        <v>44643</v>
      </c>
      <c r="B560">
        <v>0.13703781703173457</v>
      </c>
      <c r="C560">
        <v>0.30762318382821219</v>
      </c>
      <c r="D560">
        <v>0.3271275732552712</v>
      </c>
      <c r="E560">
        <v>0.3056208612610567</v>
      </c>
      <c r="F560">
        <v>0.16306836632393051</v>
      </c>
      <c r="G560">
        <v>0.1939736933128553</v>
      </c>
      <c r="H560">
        <v>0.6770981507823608</v>
      </c>
      <c r="I560">
        <v>9.6268983184915502E-2</v>
      </c>
    </row>
    <row r="561" spans="1:9">
      <c r="A561" s="690">
        <v>44644</v>
      </c>
      <c r="B561">
        <v>0.13763302149735623</v>
      </c>
      <c r="C561">
        <v>0.31282027346659791</v>
      </c>
      <c r="D561">
        <v>0.32780086139642095</v>
      </c>
      <c r="E561">
        <v>0.30992813363205185</v>
      </c>
      <c r="F561">
        <v>0.16512298686449367</v>
      </c>
      <c r="G561">
        <v>0.21008615939278519</v>
      </c>
      <c r="H561">
        <v>0.68918918918918859</v>
      </c>
      <c r="I561">
        <v>9.6748482931747981E-2</v>
      </c>
    </row>
    <row r="562" spans="1:9">
      <c r="A562" s="690">
        <v>44645</v>
      </c>
      <c r="B562">
        <v>0.13818780884525017</v>
      </c>
      <c r="C562">
        <v>0.31618724525882125</v>
      </c>
      <c r="D562">
        <v>0.32847449111507254</v>
      </c>
      <c r="E562">
        <v>0.3181696080900025</v>
      </c>
      <c r="F562">
        <v>0.16895908490227929</v>
      </c>
      <c r="G562">
        <v>0.21475936553587616</v>
      </c>
      <c r="H562">
        <v>0.67460881934566075</v>
      </c>
      <c r="I562">
        <v>9.7228192408136405E-2</v>
      </c>
    </row>
    <row r="563" spans="1:9">
      <c r="A563" s="690">
        <v>44648</v>
      </c>
      <c r="B563">
        <v>0.13878003185914989</v>
      </c>
      <c r="C563">
        <v>0.31686157641875479</v>
      </c>
      <c r="D563">
        <v>0.32914846258451758</v>
      </c>
      <c r="E563">
        <v>0.31638557337889561</v>
      </c>
      <c r="F563">
        <v>0.16842252881813757</v>
      </c>
      <c r="G563">
        <v>0.20971753111788827</v>
      </c>
      <c r="H563">
        <v>0.69487908961593114</v>
      </c>
      <c r="I563">
        <v>9.770811170581517E-2</v>
      </c>
    </row>
    <row r="564" spans="1:9">
      <c r="A564" s="690">
        <v>44649</v>
      </c>
      <c r="B564">
        <v>0.13936848817713399</v>
      </c>
      <c r="C564">
        <v>0.3175357257657927</v>
      </c>
      <c r="D564">
        <v>0.32982277597813559</v>
      </c>
      <c r="E564">
        <v>0.3123068074346349</v>
      </c>
      <c r="F564">
        <v>0.16865887127197254</v>
      </c>
      <c r="G564">
        <v>0.21975823937789651</v>
      </c>
      <c r="H564">
        <v>0.71159317211948747</v>
      </c>
      <c r="I564">
        <v>9.8188240916558422E-2</v>
      </c>
    </row>
    <row r="565" spans="1:9">
      <c r="A565" s="690">
        <v>44650</v>
      </c>
      <c r="B565">
        <v>0.13992227006331026</v>
      </c>
      <c r="C565">
        <v>0.31728930573801151</v>
      </c>
      <c r="D565">
        <v>0.33049743146939403</v>
      </c>
      <c r="E565">
        <v>0.31226338236242634</v>
      </c>
      <c r="F565">
        <v>0.16699205598041877</v>
      </c>
      <c r="G565">
        <v>0.21567318946239866</v>
      </c>
      <c r="H565">
        <v>0.71095305832147893</v>
      </c>
      <c r="I565">
        <v>9.8668580132180495E-2</v>
      </c>
    </row>
    <row r="566" spans="1:9">
      <c r="A566" s="690">
        <v>44651</v>
      </c>
      <c r="B566">
        <v>0.14047310831491289</v>
      </c>
      <c r="C566">
        <v>0.31804493638442266</v>
      </c>
      <c r="D566">
        <v>0.33117242923184831</v>
      </c>
      <c r="E566">
        <v>0.30993134959898949</v>
      </c>
      <c r="F566">
        <v>0.16560205933995897</v>
      </c>
      <c r="G566">
        <v>0.2135640802327774</v>
      </c>
      <c r="H566">
        <v>0.67603129445234678</v>
      </c>
      <c r="I566">
        <v>9.9149129444535911E-2</v>
      </c>
    </row>
    <row r="567" spans="1:9">
      <c r="A567" s="690">
        <v>44652</v>
      </c>
      <c r="B567">
        <v>0.14104695811031753</v>
      </c>
      <c r="C567">
        <v>0.32131171266260039</v>
      </c>
      <c r="D567">
        <v>0.33184776943914196</v>
      </c>
      <c r="E567">
        <v>0.31682768971483832</v>
      </c>
      <c r="F567">
        <v>0.17257037443540546</v>
      </c>
      <c r="G567">
        <v>0.2262629459296035</v>
      </c>
      <c r="H567">
        <v>0.64999999999999969</v>
      </c>
      <c r="I567">
        <v>9.9629888945519385E-2</v>
      </c>
    </row>
    <row r="568" spans="1:9">
      <c r="A568" s="690">
        <v>44655</v>
      </c>
      <c r="B568">
        <v>0.14162661155521872</v>
      </c>
      <c r="C568">
        <v>0.32229858452348337</v>
      </c>
      <c r="D568">
        <v>0.33252345226500668</v>
      </c>
      <c r="E568">
        <v>0.31904763067453601</v>
      </c>
      <c r="F568">
        <v>0.17408686426851183</v>
      </c>
      <c r="G568">
        <v>0.22585554866293012</v>
      </c>
      <c r="H568">
        <v>0.64210526315789429</v>
      </c>
      <c r="I568">
        <v>0.10011085872706604</v>
      </c>
    </row>
    <row r="569" spans="1:9">
      <c r="A569" s="690">
        <v>44656</v>
      </c>
      <c r="B569">
        <v>0.14219623040754015</v>
      </c>
      <c r="C569">
        <v>0.32161564125846143</v>
      </c>
      <c r="D569">
        <v>0.33319947788326232</v>
      </c>
      <c r="E569">
        <v>0.3229301797743831</v>
      </c>
      <c r="F569">
        <v>0.17374998696142252</v>
      </c>
      <c r="G569">
        <v>0.20857078931941131</v>
      </c>
      <c r="H569">
        <v>0.63940256045519162</v>
      </c>
      <c r="I569">
        <v>0.10059203888115076</v>
      </c>
    </row>
    <row r="570" spans="1:9">
      <c r="A570" s="690">
        <v>44657</v>
      </c>
      <c r="B570">
        <v>0.14279758476188542</v>
      </c>
      <c r="C570">
        <v>0.32284073551046055</v>
      </c>
      <c r="D570">
        <v>0.33387584646781687</v>
      </c>
      <c r="E570">
        <v>0.32308680628234243</v>
      </c>
      <c r="F570">
        <v>0.17187163618757428</v>
      </c>
      <c r="G570">
        <v>0.19927275613889073</v>
      </c>
      <c r="H570">
        <v>0.64651493598861975</v>
      </c>
      <c r="I570">
        <v>0.10107342949978904</v>
      </c>
    </row>
    <row r="571" spans="1:9">
      <c r="A571" s="690">
        <v>44658</v>
      </c>
      <c r="B571">
        <v>0.14335964333181694</v>
      </c>
      <c r="C571">
        <v>0.32471133762650384</v>
      </c>
      <c r="D571">
        <v>0.33455255819266649</v>
      </c>
      <c r="E571">
        <v>0.32422125772903465</v>
      </c>
      <c r="F571">
        <v>0.17368053946702</v>
      </c>
      <c r="G571">
        <v>0.20358028050709165</v>
      </c>
      <c r="H571">
        <v>0.65718349928876196</v>
      </c>
      <c r="I571">
        <v>0.10155503067503635</v>
      </c>
    </row>
    <row r="572" spans="1:9">
      <c r="A572" s="690">
        <v>44659</v>
      </c>
      <c r="B572">
        <v>0.14390924385209547</v>
      </c>
      <c r="C572">
        <v>0.32515319619917182</v>
      </c>
      <c r="D572">
        <v>0.33522961323189548</v>
      </c>
      <c r="E572">
        <v>0.33006708030990906</v>
      </c>
      <c r="F572">
        <v>0.17663811070584812</v>
      </c>
      <c r="G572">
        <v>0.20070299884980747</v>
      </c>
      <c r="H572">
        <v>0.64317211948790853</v>
      </c>
      <c r="I572">
        <v>0.10203684249898859</v>
      </c>
    </row>
    <row r="573" spans="1:9">
      <c r="A573" s="690">
        <v>44662</v>
      </c>
      <c r="B573">
        <v>0.14450588611086257</v>
      </c>
      <c r="C573">
        <v>0.32357033198378771</v>
      </c>
      <c r="D573">
        <v>0.33590701175967674</v>
      </c>
      <c r="E573">
        <v>0.32826733138140685</v>
      </c>
      <c r="F573">
        <v>0.1746667669792985</v>
      </c>
      <c r="G573">
        <v>0.18961516628591335</v>
      </c>
      <c r="H573">
        <v>0.60810810810810767</v>
      </c>
      <c r="I573">
        <v>0.10251886506378205</v>
      </c>
    </row>
    <row r="574" spans="1:9">
      <c r="A574" s="690">
        <v>44663</v>
      </c>
      <c r="B574">
        <v>0.14505618270723453</v>
      </c>
      <c r="C574">
        <v>0.32497014672044289</v>
      </c>
      <c r="D574">
        <v>0.33658475395027154</v>
      </c>
      <c r="E574">
        <v>0.32747249148183277</v>
      </c>
      <c r="F574">
        <v>0.17480543421464012</v>
      </c>
      <c r="G574">
        <v>0.1852719984768405</v>
      </c>
      <c r="H574">
        <v>0.59672830725462256</v>
      </c>
      <c r="I574">
        <v>0.103001098461593</v>
      </c>
    </row>
    <row r="575" spans="1:9">
      <c r="A575" s="690">
        <v>44664</v>
      </c>
      <c r="B575">
        <v>0.1456674674578109</v>
      </c>
      <c r="C575">
        <v>0.32684356838169015</v>
      </c>
      <c r="D575">
        <v>0.33726283997802931</v>
      </c>
      <c r="E575">
        <v>0.32766447476672167</v>
      </c>
      <c r="F575">
        <v>0.17727380628978451</v>
      </c>
      <c r="G575">
        <v>0.19103328285392807</v>
      </c>
      <c r="H575">
        <v>0.61735419630156407</v>
      </c>
      <c r="I575">
        <v>0.10348354278463834</v>
      </c>
    </row>
    <row r="576" spans="1:9">
      <c r="A576" s="690">
        <v>44665</v>
      </c>
      <c r="B576">
        <v>0.14622170717952798</v>
      </c>
      <c r="C576">
        <v>0.32830707030809125</v>
      </c>
      <c r="D576">
        <v>0.33794127001738805</v>
      </c>
      <c r="E576">
        <v>0.33242964119164053</v>
      </c>
      <c r="F576">
        <v>0.17777830643105674</v>
      </c>
      <c r="G576">
        <v>0.18704201376071161</v>
      </c>
      <c r="H576">
        <v>0.60170697012802199</v>
      </c>
      <c r="I576">
        <v>0.10396619812517516</v>
      </c>
    </row>
    <row r="577" spans="1:9">
      <c r="A577" s="690">
        <v>44669</v>
      </c>
      <c r="B577">
        <v>0.14681170198786142</v>
      </c>
      <c r="C577">
        <v>0.33078668400162936</v>
      </c>
      <c r="D577">
        <v>0.33862004424287417</v>
      </c>
      <c r="E577">
        <v>0.33502625878918102</v>
      </c>
      <c r="F577">
        <v>0.17796361984050857</v>
      </c>
      <c r="G577">
        <v>0.18841018259553954</v>
      </c>
      <c r="H577">
        <v>0.58968705547652833</v>
      </c>
      <c r="I577">
        <v>0.10444906457550074</v>
      </c>
    </row>
    <row r="578" spans="1:9">
      <c r="A578" s="690">
        <v>44670</v>
      </c>
      <c r="B578">
        <v>0.1473870519463798</v>
      </c>
      <c r="C578">
        <v>0.33145294823634375</v>
      </c>
      <c r="D578">
        <v>0.33929916282910288</v>
      </c>
      <c r="E578">
        <v>0.33700112092478407</v>
      </c>
      <c r="F578">
        <v>0.18086820032555306</v>
      </c>
      <c r="G578">
        <v>0.19318275403891749</v>
      </c>
      <c r="H578">
        <v>0.61557610241820693</v>
      </c>
      <c r="I578">
        <v>0.104932142227953</v>
      </c>
    </row>
    <row r="579" spans="1:9">
      <c r="A579" s="690">
        <v>44671</v>
      </c>
      <c r="B579">
        <v>0.14795571783479922</v>
      </c>
      <c r="C579">
        <v>0.33285968518694475</v>
      </c>
      <c r="D579">
        <v>0.33997862595077777</v>
      </c>
      <c r="E579">
        <v>0.33849916497425503</v>
      </c>
      <c r="F579">
        <v>0.18183815715020746</v>
      </c>
      <c r="G579">
        <v>0.18955904796211964</v>
      </c>
      <c r="H579">
        <v>0.60384068278805025</v>
      </c>
      <c r="I579">
        <v>0.10541543117491026</v>
      </c>
    </row>
    <row r="580" spans="1:9">
      <c r="A580" s="690">
        <v>44673</v>
      </c>
      <c r="B580">
        <v>0.14854056240424374</v>
      </c>
      <c r="C580">
        <v>0.33353245835811363</v>
      </c>
      <c r="D580">
        <v>0.34065843378269101</v>
      </c>
      <c r="E580">
        <v>0.34326390803939133</v>
      </c>
      <c r="F580">
        <v>0.17795941818005723</v>
      </c>
      <c r="G580">
        <v>0.16137983610082185</v>
      </c>
      <c r="H580">
        <v>0.59317211948790804</v>
      </c>
      <c r="I580">
        <v>0.10589893150879104</v>
      </c>
    </row>
    <row r="581" spans="1:9">
      <c r="A581" s="690">
        <v>44676</v>
      </c>
      <c r="B581">
        <v>0.14912831990380515</v>
      </c>
      <c r="C581">
        <v>0.33496976081607532</v>
      </c>
      <c r="D581">
        <v>0.3413385864997236</v>
      </c>
      <c r="E581">
        <v>0.34013592750657917</v>
      </c>
      <c r="F581">
        <v>0.17631193114059118</v>
      </c>
      <c r="G581">
        <v>0.1621037577186919</v>
      </c>
      <c r="H581">
        <v>0.62496443812233204</v>
      </c>
      <c r="I581">
        <v>0.10638264332205427</v>
      </c>
    </row>
    <row r="582" spans="1:9">
      <c r="A582" s="690">
        <v>44677</v>
      </c>
      <c r="B582">
        <v>0.14969617540100155</v>
      </c>
      <c r="C582">
        <v>0.33495041108813717</v>
      </c>
      <c r="D582">
        <v>0.34201908427684513</v>
      </c>
      <c r="E582">
        <v>0.33936656216522998</v>
      </c>
      <c r="F582">
        <v>0.1746406557541762</v>
      </c>
      <c r="G582">
        <v>0.1490887044716982</v>
      </c>
      <c r="H582">
        <v>0.61735419630156407</v>
      </c>
      <c r="I582">
        <v>0.10686656670719952</v>
      </c>
    </row>
    <row r="583" spans="1:9">
      <c r="A583" s="690">
        <v>44678</v>
      </c>
      <c r="B583">
        <v>0.15022719357401115</v>
      </c>
      <c r="C583">
        <v>0.33726224069579702</v>
      </c>
      <c r="D583">
        <v>0.34269992728911403</v>
      </c>
      <c r="E583">
        <v>0.34300391395570418</v>
      </c>
      <c r="F583">
        <v>0.17603489612253975</v>
      </c>
      <c r="G583">
        <v>0.15768830464183048</v>
      </c>
      <c r="H583">
        <v>0.61450924608819268</v>
      </c>
      <c r="I583">
        <v>0.10735070175676675</v>
      </c>
    </row>
    <row r="584" spans="1:9">
      <c r="A584" s="690">
        <v>44679</v>
      </c>
      <c r="B584">
        <v>0.15094482971883871</v>
      </c>
      <c r="C584">
        <v>0.33908241953251728</v>
      </c>
      <c r="D584">
        <v>0.34338111571167773</v>
      </c>
      <c r="E584">
        <v>0.34637341586974535</v>
      </c>
      <c r="F584">
        <v>0.18109369043549028</v>
      </c>
      <c r="G584">
        <v>0.16810576469072291</v>
      </c>
      <c r="H584">
        <v>0.65007112375533338</v>
      </c>
      <c r="I584">
        <v>0.10783504856333659</v>
      </c>
    </row>
    <row r="585" spans="1:9">
      <c r="A585" s="690">
        <v>44680</v>
      </c>
      <c r="B585">
        <v>0.15152063671831439</v>
      </c>
      <c r="C585">
        <v>0.3394786535892238</v>
      </c>
      <c r="D585">
        <v>0.34406264971977207</v>
      </c>
      <c r="E585">
        <v>0.34922299430444714</v>
      </c>
      <c r="F585">
        <v>0.18307011970969556</v>
      </c>
      <c r="G585">
        <v>0.15331229036492022</v>
      </c>
      <c r="H585">
        <v>0.59388335704125095</v>
      </c>
      <c r="I585">
        <v>0.1083196072195296</v>
      </c>
    </row>
    <row r="586" spans="1:9">
      <c r="A586" s="690">
        <v>44683</v>
      </c>
      <c r="B586">
        <v>0.15210378819532777</v>
      </c>
      <c r="C586">
        <v>0.33965684266731633</v>
      </c>
      <c r="D586">
        <v>0.34474452948872236</v>
      </c>
      <c r="E586">
        <v>0.34920314087748117</v>
      </c>
      <c r="F586">
        <v>0.18045061624118541</v>
      </c>
      <c r="G586">
        <v>0.1419529514059743</v>
      </c>
      <c r="H586">
        <v>0.63726884779516269</v>
      </c>
      <c r="I586">
        <v>0.10880437781800745</v>
      </c>
    </row>
    <row r="587" spans="1:9">
      <c r="A587" s="690">
        <v>44684</v>
      </c>
      <c r="B587">
        <v>0.15267453431776667</v>
      </c>
      <c r="C587">
        <v>0.34057484002275706</v>
      </c>
      <c r="D587">
        <v>0.34542675519394228</v>
      </c>
      <c r="E587">
        <v>0.35122316270649345</v>
      </c>
      <c r="F587">
        <v>0.18286770587058521</v>
      </c>
      <c r="G587">
        <v>0.14433052200827001</v>
      </c>
      <c r="H587">
        <v>0.61273115220483554</v>
      </c>
      <c r="I587">
        <v>0.10928936045147197</v>
      </c>
    </row>
    <row r="588" spans="1:9">
      <c r="A588" s="690">
        <v>44685</v>
      </c>
      <c r="B588">
        <v>0.15323223701585853</v>
      </c>
      <c r="C588">
        <v>0.34371189737958541</v>
      </c>
      <c r="D588">
        <v>0.34610932701093478</v>
      </c>
      <c r="E588">
        <v>0.3578889508506049</v>
      </c>
      <c r="F588">
        <v>0.18688033947235128</v>
      </c>
      <c r="G588">
        <v>0.16628090608725721</v>
      </c>
      <c r="H588">
        <v>0.64295874822190524</v>
      </c>
      <c r="I588">
        <v>0.10977455521266566</v>
      </c>
    </row>
    <row r="589" spans="1:9">
      <c r="A589" s="690">
        <v>44686</v>
      </c>
      <c r="B589">
        <v>0.15384408451366238</v>
      </c>
      <c r="C589">
        <v>0.34282640346885929</v>
      </c>
      <c r="D589">
        <v>0.34679224511529205</v>
      </c>
      <c r="E589">
        <v>0.35808968106188455</v>
      </c>
      <c r="F589">
        <v>0.18424464681981778</v>
      </c>
      <c r="G589">
        <v>0.13827529654847681</v>
      </c>
      <c r="H589">
        <v>0.62162162162162082</v>
      </c>
      <c r="I589">
        <v>0.11029924797805268</v>
      </c>
    </row>
    <row r="590" spans="1:9">
      <c r="A590" s="690">
        <v>44687</v>
      </c>
      <c r="B590">
        <v>0.15449741643502879</v>
      </c>
      <c r="C590">
        <v>0.34278071639520968</v>
      </c>
      <c r="D590">
        <v>0.34747550968269492</v>
      </c>
      <c r="E590">
        <v>0.3582022530100426</v>
      </c>
      <c r="F590">
        <v>0.1822896881066518</v>
      </c>
      <c r="G590">
        <v>0.1312171392921988</v>
      </c>
      <c r="H590">
        <v>0.62980085348506343</v>
      </c>
      <c r="I590">
        <v>0.11082418881409217</v>
      </c>
    </row>
    <row r="591" spans="1:9">
      <c r="A591" s="690">
        <v>44690</v>
      </c>
      <c r="B591">
        <v>0.15515324022263077</v>
      </c>
      <c r="C591">
        <v>0.34341805387848146</v>
      </c>
      <c r="D591">
        <v>0.34815912088891365</v>
      </c>
      <c r="E591">
        <v>0.35500469175753957</v>
      </c>
      <c r="F591">
        <v>0.17476146303407347</v>
      </c>
      <c r="G591">
        <v>0.10742129664949673</v>
      </c>
      <c r="H591">
        <v>0.60028449502133663</v>
      </c>
      <c r="I591">
        <v>0.11134937783807008</v>
      </c>
    </row>
    <row r="592" spans="1:9">
      <c r="A592" s="690">
        <v>44691</v>
      </c>
      <c r="B592">
        <v>0.15576213253226268</v>
      </c>
      <c r="C592">
        <v>0.34312634140653175</v>
      </c>
      <c r="D592">
        <v>0.34884307890980759</v>
      </c>
      <c r="E592">
        <v>0.35536376022624716</v>
      </c>
      <c r="F592">
        <v>0.17610081867917282</v>
      </c>
      <c r="G592">
        <v>0.1122819033975806</v>
      </c>
      <c r="H592">
        <v>0.59672830725462256</v>
      </c>
      <c r="I592">
        <v>0.11187481516732767</v>
      </c>
    </row>
    <row r="593" spans="1:9">
      <c r="A593" s="690">
        <v>44692</v>
      </c>
      <c r="B593">
        <v>0.1563923863689729</v>
      </c>
      <c r="C593">
        <v>0.34514799454555978</v>
      </c>
      <c r="D593">
        <v>0.34952738392132532</v>
      </c>
      <c r="E593">
        <v>0.35779054237043995</v>
      </c>
      <c r="F593">
        <v>0.17691621139224933</v>
      </c>
      <c r="G593">
        <v>0.11924446445452586</v>
      </c>
      <c r="H593">
        <v>0.57716927453769507</v>
      </c>
      <c r="I593">
        <v>0.1124005009192619</v>
      </c>
    </row>
    <row r="594" spans="1:9">
      <c r="A594" s="690">
        <v>44693</v>
      </c>
      <c r="B594">
        <v>0.15700461964138879</v>
      </c>
      <c r="C594">
        <v>0.34656432187702424</v>
      </c>
      <c r="D594">
        <v>0.35021203609950469</v>
      </c>
      <c r="E594">
        <v>0.35654750369601951</v>
      </c>
      <c r="F594">
        <v>0.17554954625706798</v>
      </c>
      <c r="G594">
        <v>0.12806678662455129</v>
      </c>
      <c r="H594">
        <v>0.5691322901849214</v>
      </c>
      <c r="I594">
        <v>0.11292643521132484</v>
      </c>
    </row>
    <row r="595" spans="1:9">
      <c r="A595" s="690">
        <v>44694</v>
      </c>
      <c r="B595">
        <v>0.15760813951562835</v>
      </c>
      <c r="C595">
        <v>0.34831847732605725</v>
      </c>
      <c r="D595">
        <v>0.35089703562047281</v>
      </c>
      <c r="E595">
        <v>0.36064786259931503</v>
      </c>
      <c r="F595">
        <v>0.18244850163416704</v>
      </c>
      <c r="G595">
        <v>0.14875421887553841</v>
      </c>
      <c r="H595">
        <v>0.58072546230440936</v>
      </c>
      <c r="I595">
        <v>0.11345261816102448</v>
      </c>
    </row>
    <row r="596" spans="1:9">
      <c r="A596" s="690">
        <v>44697</v>
      </c>
      <c r="B596">
        <v>0.15823438932075917</v>
      </c>
      <c r="C596">
        <v>0.35053393618838014</v>
      </c>
      <c r="D596">
        <v>0.35158238266044628</v>
      </c>
      <c r="E596">
        <v>0.36268926005033419</v>
      </c>
      <c r="F596">
        <v>0.18324992235978166</v>
      </c>
      <c r="G596">
        <v>0.15951334589934274</v>
      </c>
      <c r="H596">
        <v>0.57852062588904651</v>
      </c>
      <c r="I596">
        <v>0.11397904988592411</v>
      </c>
    </row>
    <row r="597" spans="1:9">
      <c r="A597" s="690">
        <v>44698</v>
      </c>
      <c r="B597">
        <v>0.15884130804921326</v>
      </c>
      <c r="C597">
        <v>0.35051363027222138</v>
      </c>
      <c r="D597">
        <v>0.35226807739573096</v>
      </c>
      <c r="E597">
        <v>0.36407744528152386</v>
      </c>
      <c r="F597">
        <v>0.1868022826539395</v>
      </c>
      <c r="G597">
        <v>0.16929681018082632</v>
      </c>
      <c r="H597">
        <v>0.57795163584637232</v>
      </c>
      <c r="I597">
        <v>0.11450573050364277</v>
      </c>
    </row>
    <row r="598" spans="1:9">
      <c r="A598" s="690">
        <v>44699</v>
      </c>
      <c r="B598">
        <v>0.15936315329143835</v>
      </c>
      <c r="C598">
        <v>0.35042077617401901</v>
      </c>
      <c r="D598">
        <v>0.35295412000272219</v>
      </c>
      <c r="E598">
        <v>0.36217190318056458</v>
      </c>
      <c r="F598">
        <v>0.1821645200205011</v>
      </c>
      <c r="G598">
        <v>0.14814371985317121</v>
      </c>
      <c r="H598">
        <v>0.52204836415362688</v>
      </c>
      <c r="I598">
        <v>0.1150326601318552</v>
      </c>
    </row>
    <row r="599" spans="1:9">
      <c r="A599" s="690">
        <v>44700</v>
      </c>
      <c r="B599">
        <v>0.1600576789188477</v>
      </c>
      <c r="C599">
        <v>0.3505195637436811</v>
      </c>
      <c r="D599">
        <v>0.35364051065790481</v>
      </c>
      <c r="E599">
        <v>0.36367682870542439</v>
      </c>
      <c r="F599">
        <v>0.18418281232777711</v>
      </c>
      <c r="G599">
        <v>0.15764186919282697</v>
      </c>
      <c r="H599">
        <v>0.50071123755334246</v>
      </c>
      <c r="I599">
        <v>0.11555983888829147</v>
      </c>
    </row>
    <row r="600" spans="1:9">
      <c r="A600" s="690">
        <v>44701</v>
      </c>
      <c r="B600">
        <v>0.16071379892612914</v>
      </c>
      <c r="C600">
        <v>0.35099518430461729</v>
      </c>
      <c r="D600">
        <v>0.35432724953785311</v>
      </c>
      <c r="E600">
        <v>0.36426533312672049</v>
      </c>
      <c r="F600">
        <v>0.18532244479290316</v>
      </c>
      <c r="G600">
        <v>0.16737350919639926</v>
      </c>
      <c r="H600">
        <v>0.48570412517780892</v>
      </c>
      <c r="I600">
        <v>0.11608726689073734</v>
      </c>
    </row>
    <row r="601" spans="1:9">
      <c r="A601" s="690">
        <v>44704</v>
      </c>
      <c r="B601">
        <v>0.16138471171513347</v>
      </c>
      <c r="C601">
        <v>0.35156427628813103</v>
      </c>
      <c r="D601">
        <v>0.35501433681923134</v>
      </c>
      <c r="E601">
        <v>0.3658782124679445</v>
      </c>
      <c r="F601">
        <v>0.18797017353567691</v>
      </c>
      <c r="G601">
        <v>0.18162408162239818</v>
      </c>
      <c r="H601">
        <v>0.4913940256045517</v>
      </c>
      <c r="I601">
        <v>0.11661494425703456</v>
      </c>
    </row>
    <row r="602" spans="1:9">
      <c r="A602" s="690">
        <v>44705</v>
      </c>
      <c r="B602">
        <v>0.16199084820134613</v>
      </c>
      <c r="C602">
        <v>0.35039756292709701</v>
      </c>
      <c r="D602">
        <v>0.35570177267879277</v>
      </c>
      <c r="E602">
        <v>0.36249812127668979</v>
      </c>
      <c r="F602">
        <v>0.18519014864975181</v>
      </c>
      <c r="G602">
        <v>0.180658242323261</v>
      </c>
      <c r="H602">
        <v>0.49324324324324298</v>
      </c>
      <c r="I602">
        <v>0.11714287110508037</v>
      </c>
    </row>
    <row r="603" spans="1:9">
      <c r="A603" s="690">
        <v>44706</v>
      </c>
      <c r="B603">
        <v>0.16262150996772218</v>
      </c>
      <c r="C603">
        <v>0.35170270857584862</v>
      </c>
      <c r="D603">
        <v>0.35638955729338084</v>
      </c>
      <c r="E603">
        <v>0.36377614987619511</v>
      </c>
      <c r="F603">
        <v>0.1882315947711235</v>
      </c>
      <c r="G603">
        <v>0.18805341074500781</v>
      </c>
      <c r="H603">
        <v>0.49502133712660012</v>
      </c>
      <c r="I603">
        <v>0.11767104755282776</v>
      </c>
    </row>
    <row r="604" spans="1:9">
      <c r="A604" s="690">
        <v>44707</v>
      </c>
      <c r="B604">
        <v>0.16324073588689814</v>
      </c>
      <c r="C604">
        <v>0.35292687359579933</v>
      </c>
      <c r="D604">
        <v>0.35707769083992824</v>
      </c>
      <c r="E604">
        <v>0.36636077890733798</v>
      </c>
      <c r="F604">
        <v>0.19242414519427808</v>
      </c>
      <c r="G604">
        <v>0.19713497994320428</v>
      </c>
      <c r="H604">
        <v>0.5060455192034139</v>
      </c>
      <c r="I604">
        <v>0.11819947371828543</v>
      </c>
    </row>
    <row r="605" spans="1:9">
      <c r="A605" s="690">
        <v>44708</v>
      </c>
      <c r="B605">
        <v>0.16381737071456182</v>
      </c>
      <c r="C605">
        <v>0.35287116040836697</v>
      </c>
      <c r="D605">
        <v>0.35776617349545803</v>
      </c>
      <c r="E605">
        <v>0.36743248969035935</v>
      </c>
      <c r="F605">
        <v>0.19400860231888384</v>
      </c>
      <c r="G605">
        <v>0.19846264792922197</v>
      </c>
      <c r="H605">
        <v>0.5362731152204836</v>
      </c>
      <c r="I605">
        <v>0.11872814971951806</v>
      </c>
    </row>
    <row r="606" spans="1:9">
      <c r="A606" s="690">
        <v>44711</v>
      </c>
      <c r="B606">
        <v>0.16440722867961544</v>
      </c>
      <c r="C606">
        <v>0.35259863057792962</v>
      </c>
      <c r="D606">
        <v>0.35845500543708253</v>
      </c>
      <c r="E606">
        <v>0.36662125259968814</v>
      </c>
      <c r="F606">
        <v>0.19365484788191645</v>
      </c>
      <c r="G606">
        <v>0.19099074288964402</v>
      </c>
      <c r="H606">
        <v>0.53904694167852041</v>
      </c>
      <c r="I606">
        <v>0.11925707567464605</v>
      </c>
    </row>
    <row r="607" spans="1:9">
      <c r="A607" s="690">
        <v>44712</v>
      </c>
      <c r="B607">
        <v>0.16513585523000529</v>
      </c>
      <c r="C607">
        <v>0.35481571280777824</v>
      </c>
      <c r="D607">
        <v>0.35914418684200422</v>
      </c>
      <c r="E607">
        <v>0.36996852145477255</v>
      </c>
      <c r="F607">
        <v>0.19311066248009112</v>
      </c>
      <c r="G607">
        <v>0.19484733005355448</v>
      </c>
      <c r="H607">
        <v>0.52560455192034139</v>
      </c>
      <c r="I607">
        <v>0.11978625170184576</v>
      </c>
    </row>
    <row r="608" spans="1:9">
      <c r="A608" s="690">
        <v>44713</v>
      </c>
      <c r="B608">
        <v>0.16572842737433824</v>
      </c>
      <c r="C608">
        <v>0.35548943126085697</v>
      </c>
      <c r="D608">
        <v>0.3598337178875155</v>
      </c>
      <c r="E608">
        <v>0.37204651011269863</v>
      </c>
      <c r="F608">
        <v>0.19372230083509168</v>
      </c>
      <c r="G608">
        <v>0.19607210806942144</v>
      </c>
      <c r="H608">
        <v>0.53805120910384052</v>
      </c>
      <c r="I608">
        <v>0.12031567791934927</v>
      </c>
    </row>
    <row r="609" spans="1:9">
      <c r="A609" s="690">
        <v>44714</v>
      </c>
      <c r="B609">
        <v>0.16633434022583216</v>
      </c>
      <c r="C609">
        <v>0.35589964151958076</v>
      </c>
      <c r="D609">
        <v>0.36052359875099849</v>
      </c>
      <c r="E609">
        <v>0.3726257586575461</v>
      </c>
      <c r="F609">
        <v>0.19609054960098127</v>
      </c>
      <c r="G609">
        <v>0.2078328294778875</v>
      </c>
      <c r="H609">
        <v>0.56009957325746762</v>
      </c>
      <c r="I609">
        <v>0.12084535444544464</v>
      </c>
    </row>
    <row r="610" spans="1:9">
      <c r="A610" s="690">
        <v>44715</v>
      </c>
      <c r="B610">
        <v>0.16692791691191</v>
      </c>
      <c r="C610">
        <v>0.35715190217562842</v>
      </c>
      <c r="D610">
        <v>0.36121382960992543</v>
      </c>
      <c r="E610">
        <v>0.37492722124265088</v>
      </c>
      <c r="F610">
        <v>0.19464254724298802</v>
      </c>
      <c r="G610">
        <v>0.19636101852676258</v>
      </c>
      <c r="H610">
        <v>0.53165007112375484</v>
      </c>
      <c r="I610">
        <v>0.12137528139847564</v>
      </c>
    </row>
    <row r="611" spans="1:9">
      <c r="A611" s="690">
        <v>44718</v>
      </c>
      <c r="B611">
        <v>0.16757174066769953</v>
      </c>
      <c r="C611">
        <v>0.35788462309748881</v>
      </c>
      <c r="D611">
        <v>0.36190441064185852</v>
      </c>
      <c r="E611">
        <v>0.37708703273058841</v>
      </c>
      <c r="F611">
        <v>0.19387977900381315</v>
      </c>
      <c r="G611">
        <v>0.18505281794933848</v>
      </c>
      <c r="H611">
        <v>0.54160739687055437</v>
      </c>
      <c r="I611">
        <v>0.12190545889684246</v>
      </c>
    </row>
    <row r="612" spans="1:9">
      <c r="A612" s="690">
        <v>44719</v>
      </c>
      <c r="B612">
        <v>0.16818295302844088</v>
      </c>
      <c r="C612">
        <v>0.35692077934929012</v>
      </c>
      <c r="D612">
        <v>0.3625953420244501</v>
      </c>
      <c r="E612">
        <v>0.37711561461662635</v>
      </c>
      <c r="F612">
        <v>0.19408328834269595</v>
      </c>
      <c r="G612">
        <v>0.1805248897131535</v>
      </c>
      <c r="H612">
        <v>0.57894736842105221</v>
      </c>
      <c r="I612">
        <v>0.12243588705900077</v>
      </c>
    </row>
    <row r="613" spans="1:9">
      <c r="A613" s="690">
        <v>44720</v>
      </c>
      <c r="B613">
        <v>0.16879132981529432</v>
      </c>
      <c r="C613">
        <v>0.3572421881945913</v>
      </c>
      <c r="D613">
        <v>0.36328662393544287</v>
      </c>
      <c r="E613">
        <v>0.38019506740559628</v>
      </c>
      <c r="F613">
        <v>0.19591304284451749</v>
      </c>
      <c r="G613">
        <v>0.16842797412558652</v>
      </c>
      <c r="H613">
        <v>0.57112375533428139</v>
      </c>
      <c r="I613">
        <v>0.12296656600346245</v>
      </c>
    </row>
    <row r="614" spans="1:9">
      <c r="A614" s="690">
        <v>44721</v>
      </c>
      <c r="B614">
        <v>0.16941638225955535</v>
      </c>
      <c r="C614">
        <v>0.3582169694321502</v>
      </c>
      <c r="D614">
        <v>0.36397825655266924</v>
      </c>
      <c r="E614">
        <v>0.38342535804053979</v>
      </c>
      <c r="F614">
        <v>0.19589404592331161</v>
      </c>
      <c r="G614">
        <v>0.1590310823706802</v>
      </c>
      <c r="H614">
        <v>0.55049786628733965</v>
      </c>
      <c r="I614">
        <v>0.12349749584879555</v>
      </c>
    </row>
    <row r="615" spans="1:9">
      <c r="A615" s="690">
        <v>44722</v>
      </c>
      <c r="B615">
        <v>0.17005170591394858</v>
      </c>
      <c r="C615">
        <v>0.35903233118585254</v>
      </c>
      <c r="D615">
        <v>0.36467024005405224</v>
      </c>
      <c r="E615">
        <v>0.3890726775284985</v>
      </c>
      <c r="F615">
        <v>0.19325606298423148</v>
      </c>
      <c r="G615">
        <v>0.14326022135267147</v>
      </c>
      <c r="H615">
        <v>0.51315789473684181</v>
      </c>
      <c r="I615">
        <v>0.12402867671362383</v>
      </c>
    </row>
    <row r="616" spans="1:9">
      <c r="A616" s="690">
        <v>44725</v>
      </c>
      <c r="B616">
        <v>0.17073132752158249</v>
      </c>
      <c r="C616">
        <v>0.35879785007061749</v>
      </c>
      <c r="D616">
        <v>0.36536257461760502</v>
      </c>
      <c r="E616">
        <v>0.39475036718407819</v>
      </c>
      <c r="F616">
        <v>0.19148101922587402</v>
      </c>
      <c r="G616">
        <v>0.11711242363874108</v>
      </c>
      <c r="H616">
        <v>0.49359886201991432</v>
      </c>
      <c r="I616">
        <v>0.12456010871662748</v>
      </c>
    </row>
    <row r="617" spans="1:9">
      <c r="A617" s="690">
        <v>44726</v>
      </c>
      <c r="B617">
        <v>0.17134580246042819</v>
      </c>
      <c r="C617">
        <v>0.35914123818108101</v>
      </c>
      <c r="D617">
        <v>0.36605526042143088</v>
      </c>
      <c r="E617">
        <v>0.39175382505172052</v>
      </c>
      <c r="F617">
        <v>0.19179918362476345</v>
      </c>
      <c r="G617">
        <v>0.11157414804080013</v>
      </c>
      <c r="H617">
        <v>0.4918207681365574</v>
      </c>
      <c r="I617">
        <v>0.12509179197654285</v>
      </c>
    </row>
    <row r="618" spans="1:9">
      <c r="A618" s="690">
        <v>44727</v>
      </c>
      <c r="B618">
        <v>0.17197281916704155</v>
      </c>
      <c r="C618">
        <v>0.36266746025057639</v>
      </c>
      <c r="D618">
        <v>0.36674829764372374</v>
      </c>
      <c r="E618">
        <v>0.39199348821454194</v>
      </c>
      <c r="F618">
        <v>0.19401669732421345</v>
      </c>
      <c r="G618">
        <v>0.12183762416591271</v>
      </c>
      <c r="H618">
        <v>0.48648648648648618</v>
      </c>
      <c r="I618">
        <v>0.12562372661216203</v>
      </c>
    </row>
    <row r="619" spans="1:9">
      <c r="A619" s="690">
        <v>44729</v>
      </c>
      <c r="B619">
        <v>0.17263921114549308</v>
      </c>
      <c r="C619">
        <v>0.36382409101925983</v>
      </c>
      <c r="D619">
        <v>0.36744168646276787</v>
      </c>
      <c r="E619">
        <v>0.38845552265263206</v>
      </c>
      <c r="F619">
        <v>0.19085082233291795</v>
      </c>
      <c r="G619">
        <v>9.9488888875602921E-2</v>
      </c>
      <c r="H619">
        <v>0.47581792318634397</v>
      </c>
      <c r="I619">
        <v>0.12617570423587887</v>
      </c>
    </row>
    <row r="620" spans="1:9">
      <c r="A620" s="690">
        <v>44732</v>
      </c>
      <c r="B620">
        <v>0.17324943365431666</v>
      </c>
      <c r="C620">
        <v>0.36369600345057784</v>
      </c>
      <c r="D620">
        <v>0.36813542705693769</v>
      </c>
      <c r="E620">
        <v>0.3893531299867059</v>
      </c>
      <c r="F620">
        <v>0.19009687461767277</v>
      </c>
      <c r="G620">
        <v>9.3215142109494886E-2</v>
      </c>
      <c r="H620">
        <v>0.50071123755334268</v>
      </c>
      <c r="I620">
        <v>0.12672795253556823</v>
      </c>
    </row>
    <row r="621" spans="1:9">
      <c r="A621" s="690">
        <v>44733</v>
      </c>
      <c r="B621">
        <v>0.17393377200145799</v>
      </c>
      <c r="C621">
        <v>0.36374762004242522</v>
      </c>
      <c r="D621">
        <v>0.36882951960469845</v>
      </c>
      <c r="E621">
        <v>0.38957352353384134</v>
      </c>
      <c r="F621">
        <v>0.19059490641994659</v>
      </c>
      <c r="G621">
        <v>9.0784154998093447E-2</v>
      </c>
      <c r="H621">
        <v>0.51137980085348489</v>
      </c>
      <c r="I621">
        <v>0.12728047164396306</v>
      </c>
    </row>
    <row r="622" spans="1:9">
      <c r="A622" s="690">
        <v>44734</v>
      </c>
      <c r="B622">
        <v>0.1745932278800626</v>
      </c>
      <c r="C622">
        <v>0.36428830756288622</v>
      </c>
      <c r="D622">
        <v>0.36952396428460599</v>
      </c>
      <c r="E622">
        <v>0.38670061757786445</v>
      </c>
      <c r="F622">
        <v>0.18882545715076104</v>
      </c>
      <c r="G622">
        <v>8.8387066892063437E-2</v>
      </c>
      <c r="H622">
        <v>0.51884779516358437</v>
      </c>
      <c r="I622">
        <v>0.12783326169386111</v>
      </c>
    </row>
    <row r="623" spans="1:9">
      <c r="A623" s="690">
        <v>44735</v>
      </c>
      <c r="B623">
        <v>0.17534690485397753</v>
      </c>
      <c r="C623">
        <v>0.36610619339778738</v>
      </c>
      <c r="D623">
        <v>0.37021876127530651</v>
      </c>
      <c r="E623">
        <v>0.38610600779625925</v>
      </c>
      <c r="F623">
        <v>0.18859197528196803</v>
      </c>
      <c r="G623">
        <v>7.8374716959335178E-2</v>
      </c>
      <c r="H623">
        <v>0.54800853485063983</v>
      </c>
      <c r="I623">
        <v>0.12838632281812523</v>
      </c>
    </row>
    <row r="624" spans="1:9">
      <c r="A624" s="690">
        <v>44736</v>
      </c>
      <c r="B624">
        <v>0.17597978986933072</v>
      </c>
      <c r="C624">
        <v>0.36599547913606845</v>
      </c>
      <c r="D624">
        <v>0.37091391075553681</v>
      </c>
      <c r="E624">
        <v>0.38593754634467192</v>
      </c>
      <c r="F624">
        <v>0.18931630363482488</v>
      </c>
      <c r="G624">
        <v>8.2392539681790833E-2</v>
      </c>
      <c r="H624">
        <v>0.6038406827880507</v>
      </c>
      <c r="I624">
        <v>0.12893965514968353</v>
      </c>
    </row>
    <row r="625" spans="1:9">
      <c r="A625" s="690">
        <v>44739</v>
      </c>
      <c r="B625">
        <v>0.17669017767321771</v>
      </c>
      <c r="C625">
        <v>0.36615668245532929</v>
      </c>
      <c r="D625">
        <v>0.37160941290412453</v>
      </c>
      <c r="E625">
        <v>0.38595924924806324</v>
      </c>
      <c r="F625">
        <v>0.19147992489359922</v>
      </c>
      <c r="G625">
        <v>9.8202741428601525E-2</v>
      </c>
      <c r="H625">
        <v>0.59103840682788</v>
      </c>
      <c r="I625">
        <v>0.12949325882152918</v>
      </c>
    </row>
    <row r="626" spans="1:9">
      <c r="A626" s="690">
        <v>44740</v>
      </c>
      <c r="B626">
        <v>0.17727630375793901</v>
      </c>
      <c r="C626">
        <v>0.36516823715091773</v>
      </c>
      <c r="D626">
        <v>0.37230526789998808</v>
      </c>
      <c r="E626">
        <v>0.38632806734570946</v>
      </c>
      <c r="F626">
        <v>0.19414498005701986</v>
      </c>
      <c r="G626">
        <v>9.6699820124403368E-2</v>
      </c>
      <c r="H626">
        <v>0.56827880512091</v>
      </c>
      <c r="I626">
        <v>0.13004713396672085</v>
      </c>
    </row>
    <row r="627" spans="1:9">
      <c r="A627" s="690">
        <v>44741</v>
      </c>
      <c r="B627">
        <v>0.17790994433857543</v>
      </c>
      <c r="C627">
        <v>0.36587053065572883</v>
      </c>
      <c r="D627">
        <v>0.37300147592213628</v>
      </c>
      <c r="E627">
        <v>0.38612004698406643</v>
      </c>
      <c r="F627">
        <v>0.19323045435533315</v>
      </c>
      <c r="G627">
        <v>8.591149439252832E-2</v>
      </c>
      <c r="H627">
        <v>0.54694167852062558</v>
      </c>
      <c r="I627">
        <v>0.13060128071838206</v>
      </c>
    </row>
    <row r="628" spans="1:9">
      <c r="A628" s="690">
        <v>44742</v>
      </c>
      <c r="B628">
        <v>0.1785491351266304</v>
      </c>
      <c r="C628">
        <v>0.36719345926303104</v>
      </c>
      <c r="D628">
        <v>0.3736980371496692</v>
      </c>
      <c r="E628">
        <v>0.3858578545541187</v>
      </c>
      <c r="F628">
        <v>0.19197148978550804</v>
      </c>
      <c r="G628">
        <v>7.706172898646213E-2</v>
      </c>
      <c r="H628">
        <v>0.54125177809388281</v>
      </c>
      <c r="I628">
        <v>0.13115569920970183</v>
      </c>
    </row>
    <row r="629" spans="1:9">
      <c r="A629" s="690">
        <v>44743</v>
      </c>
      <c r="B629">
        <v>0.17918193693987261</v>
      </c>
      <c r="C629">
        <v>0.36612399466020595</v>
      </c>
      <c r="D629">
        <v>0.37439495176177773</v>
      </c>
      <c r="E629">
        <v>0.3841787894288955</v>
      </c>
      <c r="F629">
        <v>0.19048418051860683</v>
      </c>
      <c r="G629">
        <v>7.9612089427496091E-2</v>
      </c>
      <c r="H629">
        <v>0.61450924608819313</v>
      </c>
      <c r="I629">
        <v>0.13171038957393444</v>
      </c>
    </row>
    <row r="630" spans="1:9">
      <c r="A630" s="690">
        <v>44746</v>
      </c>
      <c r="B630">
        <v>0.17975706095007493</v>
      </c>
      <c r="C630">
        <v>0.36549195432889525</v>
      </c>
      <c r="D630">
        <v>0.37509221993774333</v>
      </c>
      <c r="E630">
        <v>0.38391998882175549</v>
      </c>
      <c r="F630">
        <v>0.19135141383415855</v>
      </c>
      <c r="G630">
        <v>7.3096378284110974E-2</v>
      </c>
      <c r="H630">
        <v>0.58598862019914644</v>
      </c>
      <c r="I630">
        <v>0.1322653519443997</v>
      </c>
    </row>
    <row r="631" spans="1:9">
      <c r="A631" s="690">
        <v>44747</v>
      </c>
      <c r="B631">
        <v>0.18033154209752777</v>
      </c>
      <c r="C631">
        <v>0.3649638150305945</v>
      </c>
      <c r="D631">
        <v>0.37578984185693876</v>
      </c>
      <c r="E631">
        <v>0.38055100213926396</v>
      </c>
      <c r="F631">
        <v>0.18975709248729378</v>
      </c>
      <c r="G631">
        <v>6.5786605441258139E-2</v>
      </c>
      <c r="H631">
        <v>0.61095305832147906</v>
      </c>
      <c r="I631">
        <v>0.13282058645448247</v>
      </c>
    </row>
    <row r="632" spans="1:9">
      <c r="A632" s="690">
        <v>44748</v>
      </c>
      <c r="B632">
        <v>0.18110776176799703</v>
      </c>
      <c r="C632">
        <v>0.36443264902763639</v>
      </c>
      <c r="D632">
        <v>0.37648781769882755</v>
      </c>
      <c r="E632">
        <v>0.38116851623705994</v>
      </c>
      <c r="F632">
        <v>0.18935359642581595</v>
      </c>
      <c r="G632">
        <v>6.7618938842723075E-2</v>
      </c>
      <c r="H632">
        <v>0.62275960170696965</v>
      </c>
      <c r="I632">
        <v>0.13337609323763333</v>
      </c>
    </row>
    <row r="633" spans="1:9">
      <c r="A633" s="690">
        <v>44749</v>
      </c>
      <c r="B633">
        <v>0.18167935337909902</v>
      </c>
      <c r="C633">
        <v>0.36452951906240383</v>
      </c>
      <c r="D633">
        <v>0.37718614764296432</v>
      </c>
      <c r="E633">
        <v>0.38604441822029401</v>
      </c>
      <c r="F633">
        <v>0.19369765650140147</v>
      </c>
      <c r="G633">
        <v>8.3250494302962386E-2</v>
      </c>
      <c r="H633">
        <v>0.62553342816500668</v>
      </c>
      <c r="I633">
        <v>0.13393187242736815</v>
      </c>
    </row>
    <row r="634" spans="1:9">
      <c r="A634" s="690">
        <v>44750</v>
      </c>
      <c r="B634">
        <v>0.18234852901134357</v>
      </c>
      <c r="C634">
        <v>0.36332022411816856</v>
      </c>
      <c r="D634">
        <v>0.37788483186899491</v>
      </c>
      <c r="E634">
        <v>0.3862862620204548</v>
      </c>
      <c r="F634">
        <v>0.19397012474061692</v>
      </c>
      <c r="G634">
        <v>7.9810010518031049E-2</v>
      </c>
      <c r="H634">
        <v>0.60170697012802221</v>
      </c>
      <c r="I634">
        <v>0.13448792415726807</v>
      </c>
    </row>
    <row r="635" spans="1:9">
      <c r="A635" s="690">
        <v>44753</v>
      </c>
      <c r="B635">
        <v>0.18302261555642696</v>
      </c>
      <c r="C635">
        <v>0.36188882971071923</v>
      </c>
      <c r="D635">
        <v>0.37858387055665621</v>
      </c>
      <c r="E635">
        <v>0.38408345479147443</v>
      </c>
      <c r="F635">
        <v>0.19223315200228286</v>
      </c>
      <c r="G635">
        <v>6.03204637769017E-2</v>
      </c>
      <c r="H635">
        <v>0.61450924608819291</v>
      </c>
      <c r="I635">
        <v>0.13504424856098018</v>
      </c>
    </row>
    <row r="636" spans="1:9">
      <c r="A636" s="690">
        <v>44754</v>
      </c>
      <c r="B636">
        <v>0.18365308893580101</v>
      </c>
      <c r="C636">
        <v>0.36273070503436688</v>
      </c>
      <c r="D636">
        <v>0.37928326388577638</v>
      </c>
      <c r="E636">
        <v>0.38340850161530726</v>
      </c>
      <c r="F636">
        <v>0.18989433905970499</v>
      </c>
      <c r="G636">
        <v>6.0699188283531491E-2</v>
      </c>
      <c r="H636">
        <v>0.6205547652916068</v>
      </c>
      <c r="I636">
        <v>0.13560084577221687</v>
      </c>
    </row>
    <row r="637" spans="1:9">
      <c r="A637" s="690">
        <v>44755</v>
      </c>
      <c r="B637">
        <v>0.18429712245105057</v>
      </c>
      <c r="C637">
        <v>0.36306905897883945</v>
      </c>
      <c r="D637">
        <v>0.37998301203627483</v>
      </c>
      <c r="E637">
        <v>0.38559404216728521</v>
      </c>
      <c r="F637">
        <v>0.19044517488663404</v>
      </c>
      <c r="G637">
        <v>5.9711422551147475E-2</v>
      </c>
      <c r="H637">
        <v>0.60199146514935942</v>
      </c>
      <c r="I637">
        <v>0.13615771592475601</v>
      </c>
    </row>
    <row r="638" spans="1:9">
      <c r="A638" s="690">
        <v>44756</v>
      </c>
      <c r="B638">
        <v>0.18492958735746434</v>
      </c>
      <c r="C638">
        <v>0.36246836337692634</v>
      </c>
      <c r="D638">
        <v>0.380683115188162</v>
      </c>
      <c r="E638">
        <v>0.3870346992948952</v>
      </c>
      <c r="F638">
        <v>0.19204043821416406</v>
      </c>
      <c r="G638">
        <v>4.6261423109762889E-2</v>
      </c>
      <c r="H638">
        <v>0.60561877667140784</v>
      </c>
      <c r="I638">
        <v>0.13671485915244119</v>
      </c>
    </row>
    <row r="639" spans="1:9">
      <c r="A639" s="690">
        <v>44757</v>
      </c>
      <c r="B639">
        <v>0.18551208207612868</v>
      </c>
      <c r="C639">
        <v>0.36390797643039874</v>
      </c>
      <c r="D639">
        <v>0.38138357352153962</v>
      </c>
      <c r="E639">
        <v>0.38549854156791175</v>
      </c>
      <c r="F639">
        <v>0.19235198058952618</v>
      </c>
      <c r="G639">
        <v>5.3527317989350287E-2</v>
      </c>
      <c r="H639">
        <v>0.62766714082503516</v>
      </c>
      <c r="I639">
        <v>0.13727227558918154</v>
      </c>
    </row>
    <row r="640" spans="1:9">
      <c r="A640" s="690">
        <v>44760</v>
      </c>
      <c r="B640">
        <v>0.18621963487996407</v>
      </c>
      <c r="C640">
        <v>0.36138027015883245</v>
      </c>
      <c r="D640">
        <v>0.38208438721660132</v>
      </c>
      <c r="E640">
        <v>0.3845189689391082</v>
      </c>
      <c r="F640">
        <v>0.19335861904864071</v>
      </c>
      <c r="G640">
        <v>5.4842673774322614E-2</v>
      </c>
      <c r="H640">
        <v>0.62517780938833534</v>
      </c>
      <c r="I640">
        <v>0.13782996536895187</v>
      </c>
    </row>
    <row r="641" spans="1:9">
      <c r="A641" s="690">
        <v>44761</v>
      </c>
      <c r="B641">
        <v>0.18686632806731129</v>
      </c>
      <c r="C641">
        <v>0.36012382480345817</v>
      </c>
      <c r="D641">
        <v>0.38278555645363155</v>
      </c>
      <c r="E641">
        <v>0.3834798188128421</v>
      </c>
      <c r="F641">
        <v>0.19462977791573999</v>
      </c>
      <c r="G641">
        <v>6.7465013272068663E-2</v>
      </c>
      <c r="H641">
        <v>0.66358463726884742</v>
      </c>
      <c r="I641">
        <v>0.13838792862579297</v>
      </c>
    </row>
    <row r="642" spans="1:9">
      <c r="A642" s="690">
        <v>44762</v>
      </c>
      <c r="B642">
        <v>0.18765263822543976</v>
      </c>
      <c r="C642">
        <v>0.36195687456998593</v>
      </c>
      <c r="D642">
        <v>0.38348708141300669</v>
      </c>
      <c r="E642">
        <v>0.38659805179835094</v>
      </c>
      <c r="F642">
        <v>0.19744630450666767</v>
      </c>
      <c r="G642">
        <v>7.5113101006501592E-2</v>
      </c>
      <c r="H642">
        <v>0.68669985775248898</v>
      </c>
      <c r="I642">
        <v>0.13894616549381089</v>
      </c>
    </row>
    <row r="643" spans="1:9">
      <c r="A643" s="690">
        <v>44763</v>
      </c>
      <c r="B643">
        <v>0.18828132765239758</v>
      </c>
      <c r="C643">
        <v>0.36164700377490488</v>
      </c>
      <c r="D643">
        <v>0.38418896227519439</v>
      </c>
      <c r="E643">
        <v>0.38360288010825561</v>
      </c>
      <c r="F643">
        <v>0.19672233746370216</v>
      </c>
      <c r="G643">
        <v>8.0539560720822356E-2</v>
      </c>
      <c r="H643">
        <v>0.70789473684210491</v>
      </c>
      <c r="I643">
        <v>0.13950467610717787</v>
      </c>
    </row>
    <row r="644" spans="1:9">
      <c r="A644" s="690">
        <v>44764</v>
      </c>
      <c r="B644">
        <v>0.18891801203803937</v>
      </c>
      <c r="C644">
        <v>0.36261378768219488</v>
      </c>
      <c r="D644">
        <v>0.38489119922075377</v>
      </c>
      <c r="E644">
        <v>0.38268063986328693</v>
      </c>
      <c r="F644">
        <v>0.19541454601122488</v>
      </c>
      <c r="G644">
        <v>7.6955960695298753E-2</v>
      </c>
      <c r="H644">
        <v>0.69871977240398264</v>
      </c>
      <c r="I644">
        <v>0.14006346060013164</v>
      </c>
    </row>
    <row r="645" spans="1:9">
      <c r="A645" s="690">
        <v>44767</v>
      </c>
      <c r="B645">
        <v>0.18950748325289779</v>
      </c>
      <c r="C645">
        <v>0.3623715215200054</v>
      </c>
      <c r="D645">
        <v>0.38559379243033565</v>
      </c>
      <c r="E645">
        <v>0.38387375302686988</v>
      </c>
      <c r="F645">
        <v>0.19505780299330455</v>
      </c>
      <c r="G645">
        <v>8.5560553774223003E-2</v>
      </c>
      <c r="H645">
        <v>0.6625177809388334</v>
      </c>
      <c r="I645">
        <v>0.1406225191069761</v>
      </c>
    </row>
    <row r="646" spans="1:9">
      <c r="A646" s="690">
        <v>44768</v>
      </c>
      <c r="B646">
        <v>0.19012867485271023</v>
      </c>
      <c r="C646">
        <v>0.36233720208646258</v>
      </c>
      <c r="D646">
        <v>0.38629674208468257</v>
      </c>
      <c r="E646">
        <v>0.38582425659841335</v>
      </c>
      <c r="F646">
        <v>0.19536933593054684</v>
      </c>
      <c r="G646">
        <v>7.9377670801651146E-2</v>
      </c>
      <c r="H646">
        <v>0.63940256045519184</v>
      </c>
      <c r="I646">
        <v>0.14118185176208042</v>
      </c>
    </row>
    <row r="647" spans="1:9">
      <c r="A647" s="690">
        <v>44769</v>
      </c>
      <c r="B647">
        <v>0.19074718920921385</v>
      </c>
      <c r="C647">
        <v>0.36379110607649001</v>
      </c>
      <c r="D647">
        <v>0.38700004836462876</v>
      </c>
      <c r="E647">
        <v>0.38544267097718965</v>
      </c>
      <c r="F647">
        <v>0.19893050138800428</v>
      </c>
      <c r="G647">
        <v>0.10053385543009807</v>
      </c>
      <c r="H647">
        <v>0.64758179231863422</v>
      </c>
      <c r="I647">
        <v>0.14174145869988042</v>
      </c>
    </row>
    <row r="648" spans="1:9">
      <c r="A648" s="690">
        <v>44770</v>
      </c>
      <c r="B648">
        <v>0.19148784931120644</v>
      </c>
      <c r="C648">
        <v>0.36535259519653596</v>
      </c>
      <c r="D648">
        <v>0.38770371145110016</v>
      </c>
      <c r="E648">
        <v>0.38427249899046845</v>
      </c>
      <c r="F648">
        <v>0.19944070470519204</v>
      </c>
      <c r="G648">
        <v>0.11376457477619173</v>
      </c>
      <c r="H648">
        <v>0.64153627311522032</v>
      </c>
      <c r="I648">
        <v>0.14230134005487716</v>
      </c>
    </row>
    <row r="649" spans="1:9">
      <c r="A649" s="690">
        <v>44771</v>
      </c>
      <c r="B649">
        <v>0.19212862144838772</v>
      </c>
      <c r="C649">
        <v>0.36703865702475014</v>
      </c>
      <c r="D649">
        <v>0.38840773152511443</v>
      </c>
      <c r="E649">
        <v>0.38435718295720323</v>
      </c>
      <c r="F649">
        <v>0.20134582797292366</v>
      </c>
      <c r="G649">
        <v>0.12363423354919179</v>
      </c>
      <c r="H649">
        <v>0.66785206258890439</v>
      </c>
      <c r="I649">
        <v>0.14286149596163811</v>
      </c>
    </row>
    <row r="650" spans="1:9">
      <c r="A650" s="690">
        <v>44774</v>
      </c>
      <c r="B650">
        <v>0.19277513628365539</v>
      </c>
      <c r="C650">
        <v>0.36717543530520169</v>
      </c>
      <c r="D650">
        <v>0.38911210876778113</v>
      </c>
      <c r="E650">
        <v>0.38403614219087134</v>
      </c>
      <c r="F650">
        <v>0.20102238581582976</v>
      </c>
      <c r="G650">
        <v>0.11600270121463541</v>
      </c>
      <c r="H650">
        <v>0.66394025604551876</v>
      </c>
      <c r="I650">
        <v>0.14342192655479646</v>
      </c>
    </row>
    <row r="651" spans="1:9">
      <c r="A651" s="690">
        <v>44775</v>
      </c>
      <c r="B651">
        <v>0.19341276688673936</v>
      </c>
      <c r="C651">
        <v>0.36651580748438906</v>
      </c>
      <c r="D651">
        <v>0.38981684336030176</v>
      </c>
      <c r="E651">
        <v>0.38662109681839407</v>
      </c>
      <c r="F651">
        <v>0.20308467218814585</v>
      </c>
      <c r="G651">
        <v>0.12413076222044728</v>
      </c>
      <c r="H651">
        <v>0.68563300142247474</v>
      </c>
      <c r="I651">
        <v>0.14398263196905159</v>
      </c>
    </row>
    <row r="652" spans="1:9">
      <c r="A652" s="690">
        <v>44776</v>
      </c>
      <c r="B652">
        <v>0.19407543785999515</v>
      </c>
      <c r="C652">
        <v>0.36759365690687096</v>
      </c>
      <c r="D652">
        <v>0.39052193548396974</v>
      </c>
      <c r="E652">
        <v>0.38946653360855543</v>
      </c>
      <c r="F652">
        <v>0.20637394399782738</v>
      </c>
      <c r="G652">
        <v>0.13374476835280458</v>
      </c>
      <c r="H652">
        <v>0.71088193456614479</v>
      </c>
      <c r="I652">
        <v>0.14454361233916879</v>
      </c>
    </row>
    <row r="653" spans="1:9">
      <c r="A653" s="690">
        <v>44777</v>
      </c>
      <c r="B653">
        <v>0.1948512165080063</v>
      </c>
      <c r="C653">
        <v>0.37306284879361007</v>
      </c>
      <c r="D653">
        <v>0.39122738532017021</v>
      </c>
      <c r="E653">
        <v>0.38901219195604719</v>
      </c>
      <c r="F653">
        <v>0.20761625280442764</v>
      </c>
      <c r="G653">
        <v>0.15419977316259059</v>
      </c>
      <c r="H653">
        <v>0.69061166429587439</v>
      </c>
      <c r="I653">
        <v>0.1451249035762181</v>
      </c>
    </row>
    <row r="654" spans="1:9">
      <c r="A654" s="690">
        <v>44778</v>
      </c>
      <c r="B654">
        <v>0.19552734803068583</v>
      </c>
      <c r="C654">
        <v>0.37358643289016458</v>
      </c>
      <c r="D654">
        <v>0.39193319305038066</v>
      </c>
      <c r="E654">
        <v>0.39241363705097587</v>
      </c>
      <c r="F654">
        <v>0.21064878802643716</v>
      </c>
      <c r="G654">
        <v>0.16061280563673264</v>
      </c>
      <c r="H654">
        <v>0.67140825035561846</v>
      </c>
      <c r="I654">
        <v>0.14570649003967784</v>
      </c>
    </row>
    <row r="655" spans="1:9">
      <c r="A655" s="690">
        <v>44781</v>
      </c>
      <c r="B655">
        <v>0.19622712991739633</v>
      </c>
      <c r="C655">
        <v>0.37517464200388795</v>
      </c>
      <c r="D655">
        <v>0.39263935885617052</v>
      </c>
      <c r="E655">
        <v>0.39175392990826374</v>
      </c>
      <c r="F655">
        <v>0.21327008025000271</v>
      </c>
      <c r="G655">
        <v>0.17797069452789605</v>
      </c>
      <c r="H655">
        <v>0.65142247510668527</v>
      </c>
      <c r="I655">
        <v>0.14628837187948784</v>
      </c>
    </row>
    <row r="656" spans="1:9">
      <c r="A656" s="690">
        <v>44782</v>
      </c>
      <c r="B656">
        <v>0.19690271604581344</v>
      </c>
      <c r="C656">
        <v>0.37400518171215658</v>
      </c>
      <c r="D656">
        <v>0.39334588291920114</v>
      </c>
      <c r="E656">
        <v>0.39310349168418002</v>
      </c>
      <c r="F656">
        <v>0.21144095065839474</v>
      </c>
      <c r="G656">
        <v>0.17454381045961642</v>
      </c>
      <c r="H656">
        <v>0.65412517780938795</v>
      </c>
      <c r="I656">
        <v>0.14687054924566367</v>
      </c>
    </row>
    <row r="657" spans="1:9">
      <c r="A657" s="690">
        <v>44783</v>
      </c>
      <c r="B657">
        <v>0.19759957472594603</v>
      </c>
      <c r="C657">
        <v>0.37420197725942184</v>
      </c>
      <c r="D657">
        <v>0.39405276542122647</v>
      </c>
      <c r="E657">
        <v>0.38873026048159609</v>
      </c>
      <c r="F657">
        <v>0.21202240503162328</v>
      </c>
      <c r="G657">
        <v>0.19099038544073399</v>
      </c>
      <c r="H657">
        <v>0.67062588904694098</v>
      </c>
      <c r="I657">
        <v>0.14745302228829771</v>
      </c>
    </row>
    <row r="658" spans="1:9">
      <c r="A658" s="690">
        <v>44784</v>
      </c>
      <c r="B658">
        <v>0.1982681350651454</v>
      </c>
      <c r="C658">
        <v>0.37315946997851968</v>
      </c>
      <c r="D658">
        <v>0.39476000654409238</v>
      </c>
      <c r="E658">
        <v>0.38772644675632106</v>
      </c>
      <c r="F658">
        <v>0.20974815707498307</v>
      </c>
      <c r="G658">
        <v>0.18267210423946123</v>
      </c>
      <c r="H658">
        <v>0.69836415362731108</v>
      </c>
      <c r="I658">
        <v>0.14803579115755805</v>
      </c>
    </row>
    <row r="659" spans="1:9">
      <c r="A659" s="690">
        <v>44785</v>
      </c>
      <c r="B659">
        <v>0.19889315750795555</v>
      </c>
      <c r="C659">
        <v>0.37473083986388511</v>
      </c>
      <c r="D659">
        <v>0.39546760646973689</v>
      </c>
      <c r="E659">
        <v>0.38758768608187655</v>
      </c>
      <c r="F659">
        <v>0.21679675655055264</v>
      </c>
      <c r="G659">
        <v>0.2080973695079964</v>
      </c>
      <c r="H659">
        <v>0.69516358463726857</v>
      </c>
      <c r="I659">
        <v>0.14861885600368918</v>
      </c>
    </row>
    <row r="660" spans="1:9">
      <c r="A660" s="690">
        <v>44788</v>
      </c>
      <c r="B660">
        <v>0.1995766027526289</v>
      </c>
      <c r="C660">
        <v>0.37622895025526404</v>
      </c>
      <c r="D660">
        <v>0.39617556538019061</v>
      </c>
      <c r="E660">
        <v>0.38875313216892482</v>
      </c>
      <c r="F660">
        <v>0.21876269849861729</v>
      </c>
      <c r="G660">
        <v>0.21330758112446291</v>
      </c>
      <c r="H660">
        <v>0.71408250355618752</v>
      </c>
      <c r="I660">
        <v>0.14920221697701197</v>
      </c>
    </row>
    <row r="661" spans="1:9">
      <c r="A661" s="690">
        <v>44789</v>
      </c>
      <c r="B661">
        <v>0.20022584464804494</v>
      </c>
      <c r="C661">
        <v>0.37442211072232601</v>
      </c>
      <c r="D661">
        <v>0.3968838834575763</v>
      </c>
      <c r="E661">
        <v>0.38994810279467096</v>
      </c>
      <c r="F661">
        <v>0.21757655426589295</v>
      </c>
      <c r="G661">
        <v>0.21211363470784894</v>
      </c>
      <c r="H661">
        <v>0.72965860597439502</v>
      </c>
      <c r="I661">
        <v>0.14978587422792367</v>
      </c>
    </row>
    <row r="662" spans="1:9">
      <c r="A662" s="690">
        <v>44790</v>
      </c>
      <c r="B662">
        <v>0.20088894335379326</v>
      </c>
      <c r="C662">
        <v>0.37367766481645548</v>
      </c>
      <c r="D662">
        <v>0.3975925608841091</v>
      </c>
      <c r="E662">
        <v>0.39250770972392135</v>
      </c>
      <c r="F662">
        <v>0.22069422176623554</v>
      </c>
      <c r="G662">
        <v>0.21466725761912664</v>
      </c>
      <c r="H662">
        <v>0.72510668563300107</v>
      </c>
      <c r="I662">
        <v>0.15036982790689768</v>
      </c>
    </row>
    <row r="663" spans="1:9">
      <c r="A663" s="690">
        <v>44791</v>
      </c>
      <c r="B663">
        <v>0.20154916485808649</v>
      </c>
      <c r="C663">
        <v>0.37375862354579148</v>
      </c>
      <c r="D663">
        <v>0.39830159784209673</v>
      </c>
      <c r="E663">
        <v>0.39544778934318803</v>
      </c>
      <c r="F663">
        <v>0.22394437622746843</v>
      </c>
      <c r="G663">
        <v>0.21353247957456833</v>
      </c>
      <c r="H663">
        <v>0.73186344238975765</v>
      </c>
      <c r="I663">
        <v>0.15095407816448425</v>
      </c>
    </row>
    <row r="664" spans="1:9">
      <c r="A664" s="690">
        <v>44792</v>
      </c>
      <c r="B664">
        <v>0.20219101864081468</v>
      </c>
      <c r="C664">
        <v>0.37316894753284413</v>
      </c>
      <c r="D664">
        <v>0.39901099451393951</v>
      </c>
      <c r="E664">
        <v>0.39857911021164405</v>
      </c>
      <c r="F664">
        <v>0.22244221862080038</v>
      </c>
      <c r="G664">
        <v>0.19286636085386144</v>
      </c>
      <c r="H664">
        <v>0.70803698435277318</v>
      </c>
      <c r="I664">
        <v>0.15153862515130978</v>
      </c>
    </row>
    <row r="665" spans="1:9">
      <c r="A665" s="690">
        <v>44795</v>
      </c>
      <c r="B665">
        <v>0.20288307897203905</v>
      </c>
      <c r="C665">
        <v>0.37290760181492577</v>
      </c>
      <c r="D665">
        <v>0.3997207510821299</v>
      </c>
      <c r="E665">
        <v>0.40480450820242719</v>
      </c>
      <c r="F665">
        <v>0.2239765606276225</v>
      </c>
      <c r="G665">
        <v>0.18738448740849001</v>
      </c>
      <c r="H665">
        <v>0.67211948790896092</v>
      </c>
      <c r="I665">
        <v>0.15212346901807705</v>
      </c>
    </row>
    <row r="666" spans="1:9">
      <c r="A666" s="690">
        <v>44796</v>
      </c>
      <c r="B666">
        <v>0.20348261964727676</v>
      </c>
      <c r="C666">
        <v>0.37431195221369484</v>
      </c>
      <c r="D666">
        <v>0.40043086772925318</v>
      </c>
      <c r="E666">
        <v>0.40466176612127502</v>
      </c>
      <c r="F666">
        <v>0.22649961021875553</v>
      </c>
      <c r="G666">
        <v>0.20685931586177486</v>
      </c>
      <c r="H666">
        <v>0.64587482219061099</v>
      </c>
      <c r="I666">
        <v>0.15270860991556567</v>
      </c>
    </row>
    <row r="667" spans="1:9">
      <c r="A667" s="690">
        <v>44797</v>
      </c>
      <c r="B667">
        <v>0.20421856573121078</v>
      </c>
      <c r="C667">
        <v>0.37410668197424957</v>
      </c>
      <c r="D667">
        <v>0.40114134463798745</v>
      </c>
      <c r="E667">
        <v>0.40657690907790522</v>
      </c>
      <c r="F667">
        <v>0.23083415243339234</v>
      </c>
      <c r="G667">
        <v>0.21162556351285855</v>
      </c>
      <c r="H667">
        <v>0.65504978662873325</v>
      </c>
      <c r="I667">
        <v>0.15329404799463187</v>
      </c>
    </row>
    <row r="668" spans="1:9">
      <c r="A668" s="690">
        <v>44798</v>
      </c>
      <c r="B668">
        <v>0.20487444889915474</v>
      </c>
      <c r="C668">
        <v>0.37263241149060855</v>
      </c>
      <c r="D668">
        <v>0.40185218199110295</v>
      </c>
      <c r="E668">
        <v>0.40373871819736906</v>
      </c>
      <c r="F668">
        <v>0.2305299433824437</v>
      </c>
      <c r="G668">
        <v>0.21449466779674298</v>
      </c>
      <c r="H668">
        <v>0.67503556187766645</v>
      </c>
      <c r="I668">
        <v>0.153879783406208</v>
      </c>
    </row>
    <row r="669" spans="1:9">
      <c r="A669" s="690">
        <v>44799</v>
      </c>
      <c r="B669">
        <v>0.20553710060970154</v>
      </c>
      <c r="C669">
        <v>0.3735358936677784</v>
      </c>
      <c r="D669">
        <v>0.40256337997146319</v>
      </c>
      <c r="E669">
        <v>0.40788760892429599</v>
      </c>
      <c r="F669">
        <v>0.23235072564387571</v>
      </c>
      <c r="G669">
        <v>0.20718998203663852</v>
      </c>
      <c r="H669">
        <v>0.60739687055476455</v>
      </c>
      <c r="I669">
        <v>0.15446581630130374</v>
      </c>
    </row>
    <row r="670" spans="1:9">
      <c r="A670" s="690">
        <v>44802</v>
      </c>
      <c r="B670">
        <v>0.20613908359886479</v>
      </c>
      <c r="C670">
        <v>0.37172529753296191</v>
      </c>
      <c r="D670">
        <v>0.40327493876202425</v>
      </c>
      <c r="E670">
        <v>0.40964158849515764</v>
      </c>
      <c r="F670">
        <v>0.23497078285867112</v>
      </c>
      <c r="G670">
        <v>0.21241699813335568</v>
      </c>
      <c r="H670">
        <v>0.58605974395448013</v>
      </c>
      <c r="I670">
        <v>0.15505214683100488</v>
      </c>
    </row>
    <row r="671" spans="1:9">
      <c r="A671" s="690">
        <v>44803</v>
      </c>
      <c r="B671">
        <v>0.20683923214233935</v>
      </c>
      <c r="C671">
        <v>0.37169996886155166</v>
      </c>
      <c r="D671">
        <v>0.40398685854583505</v>
      </c>
      <c r="E671">
        <v>0.40945760562805544</v>
      </c>
      <c r="F671">
        <v>0.2338948563339196</v>
      </c>
      <c r="G671">
        <v>0.19876632810403438</v>
      </c>
      <c r="H671">
        <v>0.5921052631578938</v>
      </c>
      <c r="I671">
        <v>0.15563877514647428</v>
      </c>
    </row>
    <row r="672" spans="1:9">
      <c r="A672" s="690">
        <v>44804</v>
      </c>
      <c r="B672">
        <v>0.20749850373701983</v>
      </c>
      <c r="C672">
        <v>0.37216284065413929</v>
      </c>
      <c r="D672">
        <v>0.40469913950603731</v>
      </c>
      <c r="E672">
        <v>0.41225658360623263</v>
      </c>
      <c r="F672">
        <v>0.23430390917138832</v>
      </c>
      <c r="G672">
        <v>0.19806198047661483</v>
      </c>
      <c r="H672">
        <v>0.60739687055476432</v>
      </c>
      <c r="I672">
        <v>0.15622570139895164</v>
      </c>
    </row>
    <row r="673" spans="1:9">
      <c r="A673" s="690">
        <v>44805</v>
      </c>
      <c r="B673">
        <v>0.20818476669804675</v>
      </c>
      <c r="C673">
        <v>0.37434289573515667</v>
      </c>
      <c r="D673">
        <v>0.40541178182586557</v>
      </c>
      <c r="E673">
        <v>0.4154323929342747</v>
      </c>
      <c r="F673">
        <v>0.23796604851556236</v>
      </c>
      <c r="G673">
        <v>0.21076302070446573</v>
      </c>
      <c r="H673">
        <v>0.62411095305832043</v>
      </c>
      <c r="I673">
        <v>0.15681292573975303</v>
      </c>
    </row>
    <row r="674" spans="1:9">
      <c r="A674" s="690">
        <v>44806</v>
      </c>
      <c r="B674">
        <v>0.20882901111632468</v>
      </c>
      <c r="C674">
        <v>0.37453201017223026</v>
      </c>
      <c r="D674">
        <v>0.40612478568864763</v>
      </c>
      <c r="E674">
        <v>0.4150401512982933</v>
      </c>
      <c r="F674">
        <v>0.23982820570298902</v>
      </c>
      <c r="G674">
        <v>0.21549829439861101</v>
      </c>
      <c r="H674">
        <v>0.58997155049786554</v>
      </c>
      <c r="I674">
        <v>0.157400448320272</v>
      </c>
    </row>
    <row r="675" spans="1:9">
      <c r="A675" s="690">
        <v>44809</v>
      </c>
      <c r="B675">
        <v>0.2094705572525819</v>
      </c>
      <c r="C675">
        <v>0.37418282517518064</v>
      </c>
      <c r="D675">
        <v>0.40683815127780409</v>
      </c>
      <c r="E675">
        <v>0.41727110224008856</v>
      </c>
      <c r="F675">
        <v>0.24312724130937347</v>
      </c>
      <c r="G675">
        <v>0.22565970198190932</v>
      </c>
      <c r="H675">
        <v>0.58605974395447991</v>
      </c>
      <c r="I675">
        <v>0.15798826929197829</v>
      </c>
    </row>
    <row r="676" spans="1:9">
      <c r="A676" s="690">
        <v>44810</v>
      </c>
      <c r="B676">
        <v>0.21019978086835178</v>
      </c>
      <c r="C676">
        <v>0.37311087967067813</v>
      </c>
      <c r="D676">
        <v>0.40755187877684862</v>
      </c>
      <c r="E676">
        <v>0.41741096363075858</v>
      </c>
      <c r="F676">
        <v>0.23982989384135234</v>
      </c>
      <c r="G676">
        <v>0.20457036589674726</v>
      </c>
      <c r="H676">
        <v>0.60028449502133618</v>
      </c>
      <c r="I676">
        <v>0.15857638880641911</v>
      </c>
    </row>
    <row r="677" spans="1:9">
      <c r="A677" s="690">
        <v>44812</v>
      </c>
      <c r="B677">
        <v>0.21087015270655884</v>
      </c>
      <c r="C677">
        <v>0.3738725732395547</v>
      </c>
      <c r="D677">
        <v>0.40826596836938789</v>
      </c>
      <c r="E677">
        <v>0.41377911057657113</v>
      </c>
      <c r="F677">
        <v>0.23895406554097787</v>
      </c>
      <c r="G677">
        <v>0.20413603747330988</v>
      </c>
      <c r="H677">
        <v>0.63229018492176303</v>
      </c>
      <c r="I677">
        <v>0.15916480701521851</v>
      </c>
    </row>
    <row r="678" spans="1:9">
      <c r="A678" s="690">
        <v>44813</v>
      </c>
      <c r="B678">
        <v>0.21155924403387782</v>
      </c>
      <c r="C678">
        <v>0.37446328827464503</v>
      </c>
      <c r="D678">
        <v>0.40898042023912207</v>
      </c>
      <c r="E678">
        <v>0.41785981754815738</v>
      </c>
      <c r="F678">
        <v>0.24111951340765136</v>
      </c>
      <c r="G678">
        <v>0.22337493894726124</v>
      </c>
      <c r="H678">
        <v>0.63726884779516246</v>
      </c>
      <c r="I678">
        <v>0.15975352407007737</v>
      </c>
    </row>
    <row r="679" spans="1:9">
      <c r="A679" s="690">
        <v>44816</v>
      </c>
      <c r="B679">
        <v>0.21223258996201033</v>
      </c>
      <c r="C679">
        <v>0.37387890436339721</v>
      </c>
      <c r="D679">
        <v>0.40969523456984414</v>
      </c>
      <c r="E679">
        <v>0.416694282725111</v>
      </c>
      <c r="F679">
        <v>0.24231432480920723</v>
      </c>
      <c r="G679">
        <v>0.22679012730835901</v>
      </c>
      <c r="H679">
        <v>0.63940256045519095</v>
      </c>
      <c r="I679">
        <v>0.16034254012277382</v>
      </c>
    </row>
    <row r="680" spans="1:9">
      <c r="A680" s="690">
        <v>44817</v>
      </c>
      <c r="B680">
        <v>0.21283453779063599</v>
      </c>
      <c r="C680">
        <v>0.37341592504120924</v>
      </c>
      <c r="D680">
        <v>0.41041041154544056</v>
      </c>
      <c r="E680">
        <v>0.42103275580782706</v>
      </c>
      <c r="F680">
        <v>0.24344849003482327</v>
      </c>
      <c r="G680">
        <v>0.20627787292059385</v>
      </c>
      <c r="H680">
        <v>0.59672830725462211</v>
      </c>
      <c r="I680">
        <v>0.16093185532516308</v>
      </c>
    </row>
    <row r="681" spans="1:9">
      <c r="A681" s="690">
        <v>44818</v>
      </c>
      <c r="B681">
        <v>0.21357773025383842</v>
      </c>
      <c r="C681">
        <v>0.37374130507369774</v>
      </c>
      <c r="D681">
        <v>0.41112595134989105</v>
      </c>
      <c r="E681">
        <v>0.42410381235619177</v>
      </c>
      <c r="F681">
        <v>0.2455747847666343</v>
      </c>
      <c r="G681">
        <v>0.20720925437903248</v>
      </c>
      <c r="H681">
        <v>0.59850640113797904</v>
      </c>
      <c r="I681">
        <v>0.16152146982917714</v>
      </c>
    </row>
    <row r="682" spans="1:9">
      <c r="A682" s="690">
        <v>44819</v>
      </c>
      <c r="B682">
        <v>0.21436647507655948</v>
      </c>
      <c r="C682">
        <v>0.37292350385062689</v>
      </c>
      <c r="D682">
        <v>0.41184185416726837</v>
      </c>
      <c r="E682">
        <v>0.42740574772044915</v>
      </c>
      <c r="F682">
        <v>0.24549985462790103</v>
      </c>
      <c r="G682">
        <v>0.20127706299282044</v>
      </c>
      <c r="H682">
        <v>0.60028449502133596</v>
      </c>
      <c r="I682">
        <v>0.16211138378682577</v>
      </c>
    </row>
    <row r="683" spans="1:9">
      <c r="A683" s="690">
        <v>44820</v>
      </c>
      <c r="B683">
        <v>0.21503335510967903</v>
      </c>
      <c r="C683">
        <v>0.37416839648030753</v>
      </c>
      <c r="D683">
        <v>0.41255812018173921</v>
      </c>
      <c r="E683">
        <v>0.42601210602653161</v>
      </c>
      <c r="F683">
        <v>0.24391229949257287</v>
      </c>
      <c r="G683">
        <v>0.19385860917625508</v>
      </c>
      <c r="H683">
        <v>0.59495021337126497</v>
      </c>
      <c r="I683">
        <v>0.16270159735019529</v>
      </c>
    </row>
    <row r="684" spans="1:9">
      <c r="A684" s="690">
        <v>44823</v>
      </c>
      <c r="B684">
        <v>0.21571166822250176</v>
      </c>
      <c r="C684">
        <v>0.37484651552157944</v>
      </c>
      <c r="D684">
        <v>0.41327474957756327</v>
      </c>
      <c r="E684">
        <v>0.42756258540036574</v>
      </c>
      <c r="F684">
        <v>0.24540240676832381</v>
      </c>
      <c r="G684">
        <v>0.21089443737239044</v>
      </c>
      <c r="H684">
        <v>0.57361308677098055</v>
      </c>
      <c r="I684">
        <v>0.16329211067144977</v>
      </c>
    </row>
    <row r="685" spans="1:9">
      <c r="A685" s="690">
        <v>44824</v>
      </c>
      <c r="B685">
        <v>0.21638200453850898</v>
      </c>
      <c r="C685">
        <v>0.37480180864006973</v>
      </c>
      <c r="D685">
        <v>0.41399174253909377</v>
      </c>
      <c r="E685">
        <v>0.43230992261699597</v>
      </c>
      <c r="F685">
        <v>0.24807533680542915</v>
      </c>
      <c r="G685">
        <v>0.21579140492583226</v>
      </c>
      <c r="H685">
        <v>0.55227596017069613</v>
      </c>
      <c r="I685">
        <v>0.1638829239028301</v>
      </c>
    </row>
    <row r="686" spans="1:9">
      <c r="A686" s="690">
        <v>44825</v>
      </c>
      <c r="B686">
        <v>0.21706680400899003</v>
      </c>
      <c r="C686">
        <v>0.37633187602432039</v>
      </c>
      <c r="D686">
        <v>0.41470909925077759</v>
      </c>
      <c r="E686">
        <v>0.43754605273401603</v>
      </c>
      <c r="F686">
        <v>0.24992017507617548</v>
      </c>
      <c r="G686">
        <v>0.21366150978297527</v>
      </c>
      <c r="H686">
        <v>0.5316500711237544</v>
      </c>
      <c r="I686">
        <v>0.1644740371966551</v>
      </c>
    </row>
    <row r="687" spans="1:9">
      <c r="A687" s="690">
        <v>44826</v>
      </c>
      <c r="B687">
        <v>0.21773615891754239</v>
      </c>
      <c r="C687">
        <v>0.37809443500459139</v>
      </c>
      <c r="D687">
        <v>0.41542681989715513</v>
      </c>
      <c r="E687">
        <v>0.44339400915916705</v>
      </c>
      <c r="F687">
        <v>0.25358563148232882</v>
      </c>
      <c r="G687">
        <v>0.23339003822905879</v>
      </c>
      <c r="H687">
        <v>0.50711237553342747</v>
      </c>
      <c r="I687">
        <v>0.16506545070532042</v>
      </c>
    </row>
    <row r="688" spans="1:9">
      <c r="A688" s="690">
        <v>44827</v>
      </c>
      <c r="B688">
        <v>0.21841509701424422</v>
      </c>
      <c r="C688">
        <v>0.37686165813998862</v>
      </c>
      <c r="D688">
        <v>0.41614490466286047</v>
      </c>
      <c r="E688">
        <v>0.45060591260927785</v>
      </c>
      <c r="F688">
        <v>0.25359875108217489</v>
      </c>
      <c r="G688">
        <v>0.21625969942884815</v>
      </c>
      <c r="H688">
        <v>0.52027027027026973</v>
      </c>
      <c r="I688">
        <v>0.1656571645812992</v>
      </c>
    </row>
    <row r="689" spans="1:9">
      <c r="A689" s="690">
        <v>44830</v>
      </c>
      <c r="B689">
        <v>0.21909437732858184</v>
      </c>
      <c r="C689">
        <v>0.37558277548507779</v>
      </c>
      <c r="D689">
        <v>0.4168633537326214</v>
      </c>
      <c r="E689">
        <v>0.45148116831914042</v>
      </c>
      <c r="F689">
        <v>0.25287008949114997</v>
      </c>
      <c r="G689">
        <v>0.18675670615865414</v>
      </c>
      <c r="H689">
        <v>0.53876244665718298</v>
      </c>
      <c r="I689">
        <v>0.16624917897714209</v>
      </c>
    </row>
    <row r="690" spans="1:9">
      <c r="A690" s="690">
        <v>44831</v>
      </c>
      <c r="B690">
        <v>0.21978613869720909</v>
      </c>
      <c r="C690">
        <v>0.37622279757094113</v>
      </c>
      <c r="D690">
        <v>0.41758216729125919</v>
      </c>
      <c r="E690">
        <v>0.45239530397071204</v>
      </c>
      <c r="F690">
        <v>0.25229533557280592</v>
      </c>
      <c r="G690">
        <v>0.18062476916443204</v>
      </c>
      <c r="H690">
        <v>0.53307254623044065</v>
      </c>
      <c r="I690">
        <v>0.16684149404547743</v>
      </c>
    </row>
    <row r="691" spans="1:9">
      <c r="A691" s="690">
        <v>44832</v>
      </c>
      <c r="B691">
        <v>0.21988713123267423</v>
      </c>
      <c r="C691">
        <v>0.37532617274809521</v>
      </c>
      <c r="D691">
        <v>0.41830134552368903</v>
      </c>
      <c r="E691">
        <v>0.4478984717361052</v>
      </c>
      <c r="F691">
        <v>0.25173378603831864</v>
      </c>
      <c r="G691">
        <v>0.18264049506638713</v>
      </c>
      <c r="H691">
        <v>0.55761024182076779</v>
      </c>
      <c r="I691">
        <v>0.16743410993901064</v>
      </c>
    </row>
    <row r="692" spans="1:9">
      <c r="A692" s="690">
        <v>44833</v>
      </c>
      <c r="B692">
        <v>0.22049315605885877</v>
      </c>
      <c r="C692">
        <v>0.37571448945929853</v>
      </c>
      <c r="D692">
        <v>0.41902088861492004</v>
      </c>
      <c r="E692">
        <v>0.44991417285290747</v>
      </c>
      <c r="F692">
        <v>0.25211519044625397</v>
      </c>
      <c r="G692">
        <v>0.17614290350685402</v>
      </c>
      <c r="H692">
        <v>0.53613086770981466</v>
      </c>
      <c r="I692">
        <v>0.16802702681052506</v>
      </c>
    </row>
    <row r="693" spans="1:9">
      <c r="A693" s="690">
        <v>44834</v>
      </c>
      <c r="B693">
        <v>0.22114819760930571</v>
      </c>
      <c r="C693">
        <v>0.37696914313038055</v>
      </c>
      <c r="D693">
        <v>0.41974079675005505</v>
      </c>
      <c r="E693">
        <v>0.45206613320504552</v>
      </c>
      <c r="F693">
        <v>0.25426910374444844</v>
      </c>
      <c r="G693">
        <v>0.19452442529999781</v>
      </c>
      <c r="H693">
        <v>0.51849217638691281</v>
      </c>
      <c r="I693">
        <v>0.16862024481288151</v>
      </c>
    </row>
    <row r="694" spans="1:9">
      <c r="A694" s="690">
        <v>44837</v>
      </c>
      <c r="B694">
        <v>0.2217803872513302</v>
      </c>
      <c r="C694">
        <v>0.37740892351805222</v>
      </c>
      <c r="D694">
        <v>0.42046107011429057</v>
      </c>
      <c r="E694">
        <v>0.45292918612667377</v>
      </c>
      <c r="F694">
        <v>0.25810555926514067</v>
      </c>
      <c r="G694">
        <v>0.24606569128323263</v>
      </c>
      <c r="H694">
        <v>0.48748221906116584</v>
      </c>
      <c r="I694">
        <v>0.16921376409901856</v>
      </c>
    </row>
    <row r="695" spans="1:9">
      <c r="A695" s="690">
        <v>44838</v>
      </c>
      <c r="B695">
        <v>0.2224653751212633</v>
      </c>
      <c r="C695">
        <v>0.37755478936973708</v>
      </c>
      <c r="D695">
        <v>0.42118170889291751</v>
      </c>
      <c r="E695">
        <v>0.45108452289184342</v>
      </c>
      <c r="F695">
        <v>0.25654683028740477</v>
      </c>
      <c r="G695">
        <v>0.24176326553272687</v>
      </c>
      <c r="H695">
        <v>0.5320056899004264</v>
      </c>
      <c r="I695">
        <v>0.16980758482195202</v>
      </c>
    </row>
    <row r="696" spans="1:9">
      <c r="A696" s="690">
        <v>44839</v>
      </c>
      <c r="B696">
        <v>0.22318223722279917</v>
      </c>
      <c r="C696">
        <v>0.37797169540556963</v>
      </c>
      <c r="D696">
        <v>0.42190271327132067</v>
      </c>
      <c r="E696">
        <v>0.45211252564871307</v>
      </c>
      <c r="F696">
        <v>0.25948651447280335</v>
      </c>
      <c r="G696">
        <v>0.24630052629345256</v>
      </c>
      <c r="H696">
        <v>0.53271692745376931</v>
      </c>
      <c r="I696">
        <v>0.17040170713477587</v>
      </c>
    </row>
    <row r="697" spans="1:9">
      <c r="A697" s="690">
        <v>44840</v>
      </c>
      <c r="B697">
        <v>0.22387909080831547</v>
      </c>
      <c r="C697">
        <v>0.37729567851254697</v>
      </c>
      <c r="D697">
        <v>0.42262408343497881</v>
      </c>
      <c r="E697">
        <v>0.45575367868750027</v>
      </c>
      <c r="F697">
        <v>0.26248213130557452</v>
      </c>
      <c r="G697">
        <v>0.25108746891914269</v>
      </c>
      <c r="H697">
        <v>0.52738264580369809</v>
      </c>
      <c r="I697">
        <v>0.17099613119066182</v>
      </c>
    </row>
    <row r="698" spans="1:9">
      <c r="A698" s="690">
        <v>44841</v>
      </c>
      <c r="B698">
        <v>0.22453445705538599</v>
      </c>
      <c r="C698">
        <v>0.37709699937026153</v>
      </c>
      <c r="D698">
        <v>0.42334581956946482</v>
      </c>
      <c r="E698">
        <v>0.46024019299410046</v>
      </c>
      <c r="F698">
        <v>0.26424338064719666</v>
      </c>
      <c r="G698">
        <v>0.24142537052878033</v>
      </c>
      <c r="H698">
        <v>0.48435277382645769</v>
      </c>
      <c r="I698">
        <v>0.17159085714285904</v>
      </c>
    </row>
    <row r="699" spans="1:9">
      <c r="A699" s="690">
        <v>44844</v>
      </c>
      <c r="B699">
        <v>0.22518021514585529</v>
      </c>
      <c r="C699">
        <v>0.37706468413305849</v>
      </c>
      <c r="D699">
        <v>0.42406792186044551</v>
      </c>
      <c r="E699">
        <v>0.46277510636507957</v>
      </c>
      <c r="F699">
        <v>0.26505083702899701</v>
      </c>
      <c r="G699">
        <v>0.24075135458062946</v>
      </c>
      <c r="H699">
        <v>0.46728307254623025</v>
      </c>
      <c r="I699">
        <v>0.17218588514469491</v>
      </c>
    </row>
    <row r="700" spans="1:9">
      <c r="A700" s="690">
        <v>44845</v>
      </c>
      <c r="B700">
        <v>0.22589424718781648</v>
      </c>
      <c r="C700">
        <v>0.37686819224127133</v>
      </c>
      <c r="D700">
        <v>0.42479039049368228</v>
      </c>
      <c r="E700">
        <v>0.46096261642890179</v>
      </c>
      <c r="F700">
        <v>0.26328062141499586</v>
      </c>
      <c r="G700">
        <v>0.22947470551480587</v>
      </c>
      <c r="H700">
        <v>0.48364153627311479</v>
      </c>
      <c r="I700">
        <v>0.17278121534957447</v>
      </c>
    </row>
    <row r="701" spans="1:9">
      <c r="A701" s="690">
        <v>44847</v>
      </c>
      <c r="B701">
        <v>0.22659093993461021</v>
      </c>
      <c r="C701">
        <v>0.3771592080049937</v>
      </c>
      <c r="D701">
        <v>0.42551322565503047</v>
      </c>
      <c r="E701">
        <v>0.45733406562293921</v>
      </c>
      <c r="F701">
        <v>0.26310931275350558</v>
      </c>
      <c r="G701">
        <v>0.22843298954192437</v>
      </c>
      <c r="H701">
        <v>0.51493598862019896</v>
      </c>
      <c r="I701">
        <v>0.17337684791098074</v>
      </c>
    </row>
    <row r="702" spans="1:9">
      <c r="A702" s="690">
        <v>44848</v>
      </c>
      <c r="B702">
        <v>0.22727151043550786</v>
      </c>
      <c r="C702">
        <v>0.37772600916264198</v>
      </c>
      <c r="D702">
        <v>0.42623642753044</v>
      </c>
      <c r="E702">
        <v>0.46069856526736719</v>
      </c>
      <c r="F702">
        <v>0.26409354989079437</v>
      </c>
      <c r="G702">
        <v>0.21142494774442588</v>
      </c>
      <c r="H702">
        <v>0.49288762446657164</v>
      </c>
      <c r="I702">
        <v>0.17397278298247465</v>
      </c>
    </row>
    <row r="703" spans="1:9">
      <c r="A703" s="690">
        <v>44851</v>
      </c>
      <c r="B703">
        <v>0.22798010704849836</v>
      </c>
      <c r="C703">
        <v>0.37810335506431314</v>
      </c>
      <c r="D703">
        <v>0.42695999630595471</v>
      </c>
      <c r="E703">
        <v>0.45809482266464441</v>
      </c>
      <c r="F703">
        <v>0.26377456566128354</v>
      </c>
      <c r="G703">
        <v>0.22547873925787854</v>
      </c>
      <c r="H703">
        <v>0.52311522048364134</v>
      </c>
      <c r="I703">
        <v>0.17456902071769509</v>
      </c>
    </row>
    <row r="704" spans="1:9">
      <c r="A704" s="690">
        <v>44852</v>
      </c>
      <c r="B704">
        <v>0.22866683272407551</v>
      </c>
      <c r="C704">
        <v>0.3791404221407666</v>
      </c>
      <c r="D704">
        <v>0.42768393216771328</v>
      </c>
      <c r="E704">
        <v>0.45848741165900964</v>
      </c>
      <c r="F704">
        <v>0.26565209610968288</v>
      </c>
      <c r="G704">
        <v>0.24308125330359487</v>
      </c>
      <c r="H704">
        <v>0.53271692745376931</v>
      </c>
      <c r="I704">
        <v>0.17516556127035909</v>
      </c>
    </row>
    <row r="705" spans="1:9">
      <c r="A705" s="690">
        <v>44853</v>
      </c>
      <c r="B705">
        <v>0.22933463687477551</v>
      </c>
      <c r="C705">
        <v>0.37920790334583332</v>
      </c>
      <c r="D705">
        <v>0.42840823530194849</v>
      </c>
      <c r="E705">
        <v>0.46245682243450581</v>
      </c>
      <c r="F705">
        <v>0.26841733927607714</v>
      </c>
      <c r="G705">
        <v>0.24887047979181087</v>
      </c>
      <c r="H705">
        <v>0.52489331436699826</v>
      </c>
      <c r="I705">
        <v>0.17576240479426164</v>
      </c>
    </row>
    <row r="706" spans="1:9">
      <c r="A706" s="690">
        <v>44854</v>
      </c>
      <c r="B706">
        <v>0.23000730705330219</v>
      </c>
      <c r="C706">
        <v>0.37965207203560158</v>
      </c>
      <c r="D706">
        <v>0.42913290589498776</v>
      </c>
      <c r="E706">
        <v>0.46545652238885871</v>
      </c>
      <c r="F706">
        <v>0.26954783204508992</v>
      </c>
      <c r="G706">
        <v>0.25465298972187855</v>
      </c>
      <c r="H706">
        <v>0.49359886201991432</v>
      </c>
      <c r="I706">
        <v>0.17635955144327586</v>
      </c>
    </row>
    <row r="707" spans="1:9">
      <c r="A707" s="690">
        <v>44855</v>
      </c>
      <c r="B707">
        <v>0.23067664167153423</v>
      </c>
      <c r="C707">
        <v>0.38042908142083331</v>
      </c>
      <c r="D707">
        <v>0.42985794413325285</v>
      </c>
      <c r="E707">
        <v>0.46588290054021519</v>
      </c>
      <c r="F707">
        <v>0.27117556281679023</v>
      </c>
      <c r="G707">
        <v>0.27512006536436306</v>
      </c>
      <c r="H707">
        <v>0.51493598862019874</v>
      </c>
      <c r="I707">
        <v>0.17695700137135306</v>
      </c>
    </row>
    <row r="708" spans="1:9">
      <c r="A708" s="690">
        <v>44858</v>
      </c>
      <c r="B708">
        <v>0.23139259031228288</v>
      </c>
      <c r="C708">
        <v>0.37988439438445298</v>
      </c>
      <c r="D708">
        <v>0.43058335020326033</v>
      </c>
      <c r="E708">
        <v>0.4634438388696871</v>
      </c>
      <c r="F708">
        <v>0.26691362652285577</v>
      </c>
      <c r="G708">
        <v>0.24691086148318808</v>
      </c>
      <c r="H708">
        <v>0.5757467994310097</v>
      </c>
      <c r="I708">
        <v>0.17755475473252269</v>
      </c>
    </row>
    <row r="709" spans="1:9">
      <c r="A709" s="690">
        <v>44859</v>
      </c>
      <c r="B709">
        <v>0.23209174664822085</v>
      </c>
      <c r="C709">
        <v>0.37998930733047076</v>
      </c>
      <c r="D709">
        <v>0.43130912429162138</v>
      </c>
      <c r="E709">
        <v>0.45816426669023769</v>
      </c>
      <c r="F709">
        <v>0.26374644579150752</v>
      </c>
      <c r="G709">
        <v>0.23320921748984302</v>
      </c>
      <c r="H709">
        <v>0.6052631578947365</v>
      </c>
      <c r="I709">
        <v>0.17815281168089259</v>
      </c>
    </row>
    <row r="710" spans="1:9">
      <c r="A710" s="690">
        <v>44860</v>
      </c>
      <c r="B710">
        <v>0.23278723360708842</v>
      </c>
      <c r="C710">
        <v>0.37944861731394197</v>
      </c>
      <c r="D710">
        <v>0.43203526658504177</v>
      </c>
      <c r="E710">
        <v>0.45313538821081401</v>
      </c>
      <c r="F710">
        <v>0.26266135197320306</v>
      </c>
      <c r="G710">
        <v>0.21583958591215913</v>
      </c>
      <c r="H710">
        <v>0.61237553342816464</v>
      </c>
      <c r="I710">
        <v>0.17875117237064853</v>
      </c>
    </row>
    <row r="711" spans="1:9">
      <c r="A711" s="690">
        <v>44861</v>
      </c>
      <c r="B711">
        <v>0.23339251033789532</v>
      </c>
      <c r="C711">
        <v>0.38059914861552469</v>
      </c>
      <c r="D711">
        <v>0.43276177727032206</v>
      </c>
      <c r="E711">
        <v>0.45544309508232006</v>
      </c>
      <c r="F711">
        <v>0.26120524236293807</v>
      </c>
      <c r="G711">
        <v>0.23761309302413003</v>
      </c>
      <c r="H711">
        <v>0.58534850640113767</v>
      </c>
      <c r="I711">
        <v>0.17934983695605511</v>
      </c>
    </row>
    <row r="712" spans="1:9">
      <c r="A712" s="690">
        <v>44862</v>
      </c>
      <c r="B712">
        <v>0.23411765725141831</v>
      </c>
      <c r="C712">
        <v>0.38150008495804877</v>
      </c>
      <c r="D712">
        <v>0.43348865653435742</v>
      </c>
      <c r="E712">
        <v>0.4569180187158266</v>
      </c>
      <c r="F712">
        <v>0.26342653003203553</v>
      </c>
      <c r="G712">
        <v>0.24093910129306173</v>
      </c>
      <c r="H712">
        <v>0.61379800853485045</v>
      </c>
      <c r="I712">
        <v>0.17994880559145465</v>
      </c>
    </row>
    <row r="713" spans="1:9">
      <c r="A713" s="690">
        <v>44865</v>
      </c>
      <c r="B713">
        <v>0.2349974457864894</v>
      </c>
      <c r="C713">
        <v>0.38409295340953098</v>
      </c>
      <c r="D713">
        <v>0.43421590456413806</v>
      </c>
      <c r="E713">
        <v>0.4608585280937405</v>
      </c>
      <c r="F713">
        <v>0.26564713988101163</v>
      </c>
      <c r="G713">
        <v>0.25703410733278265</v>
      </c>
      <c r="H713">
        <v>0.56642958748221894</v>
      </c>
      <c r="I713">
        <v>0.1805480784312683</v>
      </c>
    </row>
    <row r="714" spans="1:9">
      <c r="A714" s="690">
        <v>44866</v>
      </c>
      <c r="B714">
        <v>0.23541541933291277</v>
      </c>
      <c r="C714">
        <v>0.38588987805025732</v>
      </c>
      <c r="D714">
        <v>0.43494352154674876</v>
      </c>
      <c r="E714">
        <v>0.4608349491359498</v>
      </c>
      <c r="F714">
        <v>0.26564713988101163</v>
      </c>
      <c r="G714">
        <v>0.26040971964772486</v>
      </c>
      <c r="H714">
        <v>0.54587482219061156</v>
      </c>
      <c r="I714">
        <v>0.18114765562999557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674" t="s">
        <v>2572</v>
      </c>
    </row>
    <row r="4" spans="2:15">
      <c r="B4" s="673" t="s">
        <v>703</v>
      </c>
      <c r="C4" s="673" t="s">
        <v>2573</v>
      </c>
      <c r="E4" s="673" t="s">
        <v>655</v>
      </c>
      <c r="F4" s="673" t="s">
        <v>2573</v>
      </c>
    </row>
    <row r="5" spans="2:15">
      <c r="B5" s="670" t="s">
        <v>2574</v>
      </c>
      <c r="C5" s="714">
        <v>0.49000000000000005</v>
      </c>
      <c r="E5" s="670" t="s">
        <v>2581</v>
      </c>
      <c r="F5" s="714">
        <v>0.2</v>
      </c>
    </row>
    <row r="6" spans="2:15">
      <c r="B6" s="670" t="s">
        <v>2575</v>
      </c>
      <c r="C6" s="714">
        <v>0.35000000000000003</v>
      </c>
      <c r="E6" s="670" t="s">
        <v>2518</v>
      </c>
      <c r="F6" s="714">
        <v>0.22000000000000003</v>
      </c>
    </row>
    <row r="7" spans="2:15">
      <c r="B7" s="670" t="s">
        <v>2576</v>
      </c>
      <c r="C7" s="714">
        <v>0.16</v>
      </c>
      <c r="E7" s="670" t="s">
        <v>2519</v>
      </c>
      <c r="F7" s="714">
        <v>7.0000000000000007E-2</v>
      </c>
      <c r="J7" s="715"/>
      <c r="K7" s="715"/>
      <c r="N7" s="715"/>
      <c r="O7" s="715"/>
    </row>
    <row r="8" spans="2:15">
      <c r="E8" s="670" t="s">
        <v>2520</v>
      </c>
      <c r="F8" s="714">
        <v>0.28000000000000008</v>
      </c>
    </row>
    <row r="9" spans="2:15">
      <c r="E9" s="670" t="s">
        <v>2582</v>
      </c>
      <c r="F9" s="714">
        <v>7.0000000000000007E-2</v>
      </c>
    </row>
    <row r="10" spans="2:15">
      <c r="E10" s="670" t="s">
        <v>2583</v>
      </c>
      <c r="F10" s="714">
        <v>0.15000000000000002</v>
      </c>
    </row>
    <row r="11" spans="2:15">
      <c r="E11" s="670" t="s">
        <v>2584</v>
      </c>
      <c r="F11" s="714">
        <v>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K65"/>
  <sheetViews>
    <sheetView showGridLines="0" topLeftCell="A31" workbookViewId="0">
      <selection activeCell="G20" sqref="G20"/>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674" t="s">
        <v>2492</v>
      </c>
    </row>
    <row r="3" spans="2:9" ht="8.25" customHeight="1"/>
    <row r="4" spans="2:9" s="432" customFormat="1" ht="31.5" customHeight="1">
      <c r="B4" s="673"/>
      <c r="C4" s="673" t="s">
        <v>2490</v>
      </c>
      <c r="D4" s="673" t="s">
        <v>2469</v>
      </c>
      <c r="E4" s="673" t="s">
        <v>2470</v>
      </c>
      <c r="F4" s="673" t="s">
        <v>2471</v>
      </c>
    </row>
    <row r="5" spans="2:9">
      <c r="B5" s="670" t="s">
        <v>1426</v>
      </c>
      <c r="C5" s="671">
        <v>0.36625096237046706</v>
      </c>
      <c r="D5" s="671">
        <v>0.11678263734490613</v>
      </c>
      <c r="E5" s="671">
        <v>5.0702728515965474E-2</v>
      </c>
      <c r="F5" s="672">
        <v>1.1061916313320264</v>
      </c>
    </row>
    <row r="6" spans="2:9">
      <c r="B6" s="670" t="s">
        <v>64</v>
      </c>
      <c r="C6" s="671">
        <v>0.18114765562999557</v>
      </c>
      <c r="D6" s="671">
        <v>6.0695703374845422E-2</v>
      </c>
      <c r="E6" s="671">
        <v>2.5273121958295668E-3</v>
      </c>
      <c r="F6" s="672">
        <v>0</v>
      </c>
    </row>
    <row r="9" spans="2:9" ht="20.25">
      <c r="B9" s="674" t="s">
        <v>2491</v>
      </c>
    </row>
    <row r="10" spans="2:9" ht="8.25" customHeight="1"/>
    <row r="11" spans="2:9" s="432" customFormat="1" ht="30">
      <c r="B11" s="673"/>
      <c r="C11" s="673" t="s">
        <v>2472</v>
      </c>
      <c r="D11" s="673" t="s">
        <v>2473</v>
      </c>
      <c r="E11" s="673" t="s">
        <v>2474</v>
      </c>
      <c r="F11" s="673" t="s">
        <v>2475</v>
      </c>
      <c r="G11" s="673" t="s">
        <v>2476</v>
      </c>
      <c r="H11" s="673" t="s">
        <v>2597</v>
      </c>
      <c r="I11" s="673" t="s">
        <v>2741</v>
      </c>
    </row>
    <row r="12" spans="2:9">
      <c r="B12" s="670" t="s">
        <v>1426</v>
      </c>
      <c r="C12" s="671">
        <v>0</v>
      </c>
      <c r="D12" s="671">
        <v>0.14165676480626077</v>
      </c>
      <c r="E12" s="671">
        <v>6.9623645610626506E-2</v>
      </c>
      <c r="F12" s="671">
        <v>0.15901065720284491</v>
      </c>
      <c r="G12" s="671">
        <v>0.31087754614040142</v>
      </c>
      <c r="H12" s="676">
        <v>20000000</v>
      </c>
      <c r="I12" s="676">
        <v>27325019.24740934</v>
      </c>
    </row>
    <row r="13" spans="2:9">
      <c r="B13" s="670" t="s">
        <v>64</v>
      </c>
      <c r="C13" s="671">
        <v>0</v>
      </c>
      <c r="D13" s="671">
        <v>0.10075471675702485</v>
      </c>
      <c r="E13" s="671">
        <v>6.5710331150029777E-2</v>
      </c>
      <c r="F13" s="671">
        <v>0.11540257849682867</v>
      </c>
      <c r="G13" s="671">
        <v>0.15305943266638256</v>
      </c>
      <c r="H13" s="676">
        <v>20000000</v>
      </c>
      <c r="I13" s="676">
        <v>23622953.112599913</v>
      </c>
    </row>
    <row r="16" spans="2:9" ht="20.25">
      <c r="B16" s="674" t="s">
        <v>2493</v>
      </c>
    </row>
    <row r="17" spans="2:37" ht="8.25" customHeight="1"/>
    <row r="18" spans="2:37" s="653" customFormat="1">
      <c r="B18" s="673"/>
      <c r="C18" s="673" t="s">
        <v>2598</v>
      </c>
      <c r="D18" s="673" t="s">
        <v>2599</v>
      </c>
      <c r="E18" s="673" t="s">
        <v>2600</v>
      </c>
      <c r="F18" s="673" t="s">
        <v>2601</v>
      </c>
      <c r="G18" s="673" t="s">
        <v>2602</v>
      </c>
      <c r="H18" s="673" t="s">
        <v>2603</v>
      </c>
      <c r="I18" s="673" t="s">
        <v>2604</v>
      </c>
      <c r="J18" s="673" t="s">
        <v>2605</v>
      </c>
      <c r="K18" s="673" t="s">
        <v>2606</v>
      </c>
      <c r="L18" s="673" t="s">
        <v>2547</v>
      </c>
      <c r="M18" s="673" t="s">
        <v>2548</v>
      </c>
      <c r="N18" s="673" t="s">
        <v>2549</v>
      </c>
      <c r="O18" s="673" t="s">
        <v>2550</v>
      </c>
      <c r="P18" s="673" t="s">
        <v>2551</v>
      </c>
      <c r="Q18" s="673" t="s">
        <v>2552</v>
      </c>
      <c r="R18" s="673" t="s">
        <v>2553</v>
      </c>
      <c r="S18" s="673" t="s">
        <v>2554</v>
      </c>
      <c r="T18" s="673" t="s">
        <v>2555</v>
      </c>
      <c r="U18" s="673" t="s">
        <v>2556</v>
      </c>
      <c r="V18" s="673" t="s">
        <v>2570</v>
      </c>
      <c r="W18" s="673" t="s">
        <v>2557</v>
      </c>
      <c r="X18" s="673" t="s">
        <v>2558</v>
      </c>
      <c r="Y18" s="673" t="s">
        <v>2559</v>
      </c>
      <c r="Z18" s="673" t="s">
        <v>2560</v>
      </c>
      <c r="AA18" s="673" t="s">
        <v>2561</v>
      </c>
      <c r="AB18" s="673" t="s">
        <v>2562</v>
      </c>
      <c r="AC18" s="673" t="s">
        <v>2563</v>
      </c>
      <c r="AD18" s="673" t="s">
        <v>2564</v>
      </c>
      <c r="AE18" s="673" t="s">
        <v>2565</v>
      </c>
      <c r="AF18" s="673" t="s">
        <v>2566</v>
      </c>
      <c r="AG18" s="673" t="s">
        <v>2567</v>
      </c>
      <c r="AH18" s="673" t="s">
        <v>2571</v>
      </c>
      <c r="AI18" s="673" t="s">
        <v>2568</v>
      </c>
      <c r="AJ18" s="673" t="s">
        <v>2569</v>
      </c>
      <c r="AK18" s="653" t="s">
        <v>2742</v>
      </c>
    </row>
    <row r="19" spans="2:37">
      <c r="B19" s="670" t="s">
        <v>1426</v>
      </c>
      <c r="C19" s="671">
        <v>6.2553129444138378E-3</v>
      </c>
      <c r="D19" s="671">
        <v>-7.819836495266741E-3</v>
      </c>
      <c r="E19" s="671">
        <v>-4.3963947515545332E-2</v>
      </c>
      <c r="F19" s="671">
        <v>2.7600463932975661E-2</v>
      </c>
      <c r="G19" s="671">
        <v>1.8538409234108544E-2</v>
      </c>
      <c r="H19" s="671">
        <v>2.0308188751204437E-2</v>
      </c>
      <c r="I19" s="671">
        <v>2.1791370369818486E-2</v>
      </c>
      <c r="J19" s="671">
        <v>4.6499846055594318E-3</v>
      </c>
      <c r="K19" s="671">
        <v>-9.0690451878767675E-3</v>
      </c>
      <c r="L19" s="671">
        <v>5.1754603450175907E-3</v>
      </c>
      <c r="M19" s="671">
        <v>2.9689553061094553E-2</v>
      </c>
      <c r="N19" s="671">
        <v>2.6055134748513176E-2</v>
      </c>
      <c r="O19" s="671">
        <v>-1.0022084096951156E-3</v>
      </c>
      <c r="P19" s="671">
        <v>8.7020283464238624E-3</v>
      </c>
      <c r="Q19" s="671">
        <v>1.6101817924074835E-2</v>
      </c>
      <c r="R19" s="671">
        <v>1.4081128243998542E-2</v>
      </c>
      <c r="S19" s="671">
        <v>1.4884378628318595E-2</v>
      </c>
      <c r="T19" s="671">
        <v>1.0121026666182864E-2</v>
      </c>
      <c r="U19" s="671">
        <v>-2.5908446524360862E-3</v>
      </c>
      <c r="V19" s="671">
        <v>3.4756894358130008E-3</v>
      </c>
      <c r="W19" s="671">
        <v>3.2796010969013967E-3</v>
      </c>
      <c r="X19" s="671">
        <v>-1.0880425170012309E-3</v>
      </c>
      <c r="Y19" s="671">
        <v>2.8135115203200556E-3</v>
      </c>
      <c r="Z19" s="671">
        <v>1.5015462241273037E-2</v>
      </c>
      <c r="AA19" s="671">
        <v>1.6737263915631351E-2</v>
      </c>
      <c r="AB19" s="671">
        <v>9.7810384416328056E-3</v>
      </c>
      <c r="AC19" s="671">
        <v>3.1885401131551028E-2</v>
      </c>
      <c r="AD19" s="671">
        <v>7.481636280321613E-3</v>
      </c>
      <c r="AE19" s="671">
        <v>1.5681110737455706E-2</v>
      </c>
      <c r="AF19" s="671">
        <v>-7.0623995350403979E-3</v>
      </c>
      <c r="AG19" s="671">
        <v>1.059017887073499E-2</v>
      </c>
      <c r="AH19" s="671">
        <v>2.1331823656905557E-2</v>
      </c>
      <c r="AI19" s="671">
        <v>1.1922624859162623E-2</v>
      </c>
      <c r="AJ19" s="671">
        <v>1.4793470164542466E-2</v>
      </c>
      <c r="AK19">
        <v>6.5588715435960232E-4</v>
      </c>
    </row>
    <row r="20" spans="2:37">
      <c r="B20" s="670" t="s">
        <v>64</v>
      </c>
      <c r="C20" s="671">
        <v>3.7662362888968293E-3</v>
      </c>
      <c r="D20" s="671">
        <v>2.93727438624658E-3</v>
      </c>
      <c r="E20" s="671">
        <v>3.383698486890685E-3</v>
      </c>
      <c r="F20" s="671">
        <v>2.8492620001472346E-3</v>
      </c>
      <c r="G20" s="671">
        <v>2.358076395826858E-3</v>
      </c>
      <c r="H20" s="671">
        <v>2.1232775541852877E-3</v>
      </c>
      <c r="I20" s="671">
        <v>1.943390350078289E-3</v>
      </c>
      <c r="J20" s="671">
        <v>1.598927646699444E-3</v>
      </c>
      <c r="K20" s="671">
        <v>1.5697102274154773E-3</v>
      </c>
      <c r="L20" s="671">
        <v>1.5697102274154773E-3</v>
      </c>
      <c r="M20" s="671">
        <v>1.4949062791567158E-3</v>
      </c>
      <c r="N20" s="671">
        <v>1.6445197629524344E-3</v>
      </c>
      <c r="O20" s="671">
        <v>1.4949062791567158E-3</v>
      </c>
      <c r="P20" s="671">
        <v>1.3453151428046706E-3</v>
      </c>
      <c r="Q20" s="671">
        <v>2.0108777587299898E-3</v>
      </c>
      <c r="R20" s="671">
        <v>2.0779462200810617E-3</v>
      </c>
      <c r="S20" s="671">
        <v>2.703213944943883E-3</v>
      </c>
      <c r="T20" s="671">
        <v>3.0777517972109258E-3</v>
      </c>
      <c r="U20" s="671">
        <v>3.5561637462773188E-3</v>
      </c>
      <c r="V20" s="671">
        <v>4.2794584295848814E-3</v>
      </c>
      <c r="W20" s="671">
        <v>4.4199127599982013E-3</v>
      </c>
      <c r="X20" s="671">
        <v>4.8598826733934342E-3</v>
      </c>
      <c r="Y20" s="671">
        <v>5.8675468388829088E-3</v>
      </c>
      <c r="Z20" s="671">
        <v>7.6908903028305442E-3</v>
      </c>
      <c r="AA20" s="671">
        <v>7.3227559539157383E-3</v>
      </c>
      <c r="AB20" s="671">
        <v>7.5503363704603199E-3</v>
      </c>
      <c r="AC20" s="671">
        <v>9.2705146230787072E-3</v>
      </c>
      <c r="AD20" s="671">
        <v>8.343251638317728E-3</v>
      </c>
      <c r="AE20" s="671">
        <v>1.0345972775022139E-2</v>
      </c>
      <c r="AF20" s="671">
        <v>1.0153230128139956E-2</v>
      </c>
      <c r="AG20" s="671">
        <v>1.0348528288470549E-2</v>
      </c>
      <c r="AH20" s="671">
        <v>1.169363521698541E-2</v>
      </c>
      <c r="AI20" s="671">
        <v>1.0719830392053487E-2</v>
      </c>
      <c r="AJ20" s="671">
        <v>1.0206766202562889E-2</v>
      </c>
      <c r="AK20">
        <v>5.0788037326188196E-4</v>
      </c>
    </row>
    <row r="21" spans="2:37">
      <c r="B21" s="670" t="s">
        <v>1356</v>
      </c>
      <c r="C21" s="671">
        <v>1.660892324481873</v>
      </c>
      <c r="D21" s="671">
        <v>-2.662276473686676</v>
      </c>
      <c r="E21" s="671">
        <v>-12.992867918306827</v>
      </c>
      <c r="F21" s="671">
        <v>9.6868817018404823</v>
      </c>
      <c r="G21" s="671">
        <v>7.8616660880522753</v>
      </c>
      <c r="H21" s="671">
        <v>9.5645473721389145</v>
      </c>
      <c r="I21" s="671">
        <v>11.213069144312993</v>
      </c>
      <c r="J21" s="671">
        <v>2.9081895076103499</v>
      </c>
      <c r="K21" s="671">
        <v>-5.7775282529750225</v>
      </c>
      <c r="L21" s="671">
        <v>3.2970800945464749</v>
      </c>
      <c r="M21" s="671">
        <v>19.860477860754308</v>
      </c>
      <c r="N21" s="671">
        <v>15.843613032497673</v>
      </c>
      <c r="O21" s="671">
        <v>-0.67041554622438704</v>
      </c>
      <c r="P21" s="671">
        <v>6.4683939617910999</v>
      </c>
      <c r="Q21" s="671">
        <v>8.0073579083416089</v>
      </c>
      <c r="R21" s="671">
        <v>6.7764642356572784</v>
      </c>
      <c r="S21" s="671">
        <v>5.506178545785648</v>
      </c>
      <c r="T21" s="671">
        <v>3.2884479753547993</v>
      </c>
      <c r="U21" s="671">
        <v>-0.72855043729306534</v>
      </c>
      <c r="V21" s="671">
        <v>0.81217974026450623</v>
      </c>
      <c r="W21" s="671">
        <v>0.74200584377659329</v>
      </c>
      <c r="X21" s="671">
        <v>-0.22388246592000552</v>
      </c>
      <c r="Y21" s="671">
        <v>0.47950388766827556</v>
      </c>
      <c r="Z21" s="671">
        <v>1.9523698362654798</v>
      </c>
      <c r="AA21" s="671">
        <v>2.2856509244557492</v>
      </c>
      <c r="AB21" s="671">
        <v>1.2954440652339423</v>
      </c>
      <c r="AC21" s="671">
        <v>3.4394424072395231</v>
      </c>
      <c r="AD21" s="671">
        <v>0.89672906975033484</v>
      </c>
      <c r="AE21" s="671">
        <v>1.5156729172257222</v>
      </c>
      <c r="AF21" s="671">
        <v>-0.69558154852284526</v>
      </c>
      <c r="AG21" s="671">
        <v>1.0233512027535034</v>
      </c>
      <c r="AH21" s="671">
        <v>1.8242251670310654</v>
      </c>
      <c r="AI21" s="671">
        <v>1.112202751640619</v>
      </c>
      <c r="AJ21" s="671">
        <v>1.4493787621810981</v>
      </c>
      <c r="AK21">
        <v>1.2914205566699515</v>
      </c>
    </row>
    <row r="24" spans="2:37" ht="20.25">
      <c r="B24" s="674" t="s">
        <v>2526</v>
      </c>
    </row>
    <row r="25" spans="2:37" ht="8.25" customHeight="1"/>
    <row r="26" spans="2:37" s="432" customFormat="1" ht="45">
      <c r="B26" s="673"/>
      <c r="C26" s="673" t="s">
        <v>2527</v>
      </c>
      <c r="D26" s="673" t="s">
        <v>2528</v>
      </c>
      <c r="E26" s="673" t="s">
        <v>2529</v>
      </c>
      <c r="F26" s="673" t="s">
        <v>2530</v>
      </c>
      <c r="G26" s="673" t="s">
        <v>2531</v>
      </c>
      <c r="H26" s="673" t="s">
        <v>2532</v>
      </c>
    </row>
    <row r="27" spans="2:37">
      <c r="B27" s="670" t="s">
        <v>1426</v>
      </c>
      <c r="C27" s="675">
        <v>28</v>
      </c>
      <c r="D27" s="675">
        <v>7</v>
      </c>
      <c r="E27" s="671">
        <v>3.1885401131551028E-2</v>
      </c>
      <c r="F27" s="671">
        <v>-4.3963947515545332E-2</v>
      </c>
      <c r="G27" s="675">
        <v>24</v>
      </c>
      <c r="H27" s="675">
        <v>11</v>
      </c>
    </row>
    <row r="28" spans="2:37">
      <c r="B28" s="670" t="s">
        <v>64</v>
      </c>
      <c r="C28" s="675">
        <v>35</v>
      </c>
      <c r="D28" s="675">
        <v>0</v>
      </c>
      <c r="E28" s="671">
        <v>1.169363521698541E-2</v>
      </c>
      <c r="F28" s="671">
        <v>5.0788037326188196E-4</v>
      </c>
      <c r="G28" s="675">
        <v>0</v>
      </c>
      <c r="H28" s="675">
        <v>0</v>
      </c>
    </row>
    <row r="31" spans="2:37" ht="20.25">
      <c r="B31" s="674" t="s">
        <v>2494</v>
      </c>
    </row>
    <row r="32" spans="2:37" ht="8.25" customHeight="1"/>
    <row r="33" spans="2:10" s="432" customFormat="1">
      <c r="B33" s="673"/>
      <c r="C33" s="673" t="s">
        <v>2472</v>
      </c>
      <c r="D33" s="673" t="s">
        <v>2473</v>
      </c>
      <c r="E33" s="673" t="s">
        <v>2474</v>
      </c>
      <c r="F33" s="673" t="s">
        <v>2475</v>
      </c>
      <c r="G33" s="673" t="s">
        <v>2476</v>
      </c>
    </row>
    <row r="34" spans="2:10">
      <c r="B34" s="670" t="s">
        <v>1426</v>
      </c>
      <c r="C34" s="671">
        <v>0</v>
      </c>
      <c r="D34" s="671">
        <v>3.105145797778756E-2</v>
      </c>
      <c r="E34" s="671">
        <v>3.1431782247222283E-2</v>
      </c>
      <c r="F34" s="671">
        <v>3.2465287366595985E-2</v>
      </c>
      <c r="G34" s="671">
        <v>3.3987630251476324E-2</v>
      </c>
    </row>
    <row r="35" spans="2:10">
      <c r="B35" s="670" t="s">
        <v>64</v>
      </c>
      <c r="C35" s="671">
        <v>0</v>
      </c>
      <c r="D35" s="671">
        <v>8.3430387659661268E-4</v>
      </c>
      <c r="E35" s="671">
        <v>2.631998347479506E-4</v>
      </c>
      <c r="F35" s="671">
        <v>1.1554765399528586E-3</v>
      </c>
      <c r="G35" s="671">
        <v>2.6088923198859062E-3</v>
      </c>
    </row>
    <row r="38" spans="2:10" ht="20.25">
      <c r="B38" s="674" t="s">
        <v>2495</v>
      </c>
    </row>
    <row r="39" spans="2:10" ht="8.25" customHeight="1"/>
    <row r="40" spans="2:10" s="432" customFormat="1" ht="45">
      <c r="B40" s="673"/>
      <c r="C40" s="673" t="s">
        <v>2472</v>
      </c>
      <c r="D40" s="673" t="s">
        <v>2473</v>
      </c>
      <c r="E40" s="673" t="s">
        <v>2474</v>
      </c>
      <c r="F40" s="673" t="s">
        <v>2475</v>
      </c>
      <c r="G40" s="673" t="s">
        <v>2476</v>
      </c>
      <c r="H40" s="673" t="s">
        <v>2477</v>
      </c>
      <c r="I40" s="673" t="s">
        <v>2480</v>
      </c>
      <c r="J40" s="673" t="s">
        <v>2478</v>
      </c>
    </row>
    <row r="41" spans="2:10">
      <c r="B41" s="670" t="s">
        <v>1426</v>
      </c>
      <c r="C41" s="671">
        <v>0</v>
      </c>
      <c r="D41" s="671">
        <v>-1.2984725436207767E-2</v>
      </c>
      <c r="E41" s="671">
        <v>-1.2984725436207767E-2</v>
      </c>
      <c r="F41" s="671">
        <v>-1.2984725436207767E-2</v>
      </c>
      <c r="G41" s="671">
        <v>-1.2984725436207767E-2</v>
      </c>
      <c r="H41" s="671">
        <v>-8.9152559234834006E-2</v>
      </c>
      <c r="I41" s="720" t="s">
        <v>2607</v>
      </c>
      <c r="J41" s="677">
        <v>60</v>
      </c>
    </row>
    <row r="42" spans="2:10">
      <c r="B42" s="670" t="s">
        <v>64</v>
      </c>
      <c r="C42" s="671">
        <v>0</v>
      </c>
      <c r="D42" s="671">
        <v>0</v>
      </c>
      <c r="E42" s="671">
        <v>0</v>
      </c>
      <c r="F42" s="671">
        <v>0</v>
      </c>
      <c r="G42" s="671">
        <v>0</v>
      </c>
      <c r="H42" s="671">
        <v>0</v>
      </c>
      <c r="I42" s="678" t="s">
        <v>34</v>
      </c>
      <c r="J42" s="678" t="s">
        <v>34</v>
      </c>
    </row>
    <row r="45" spans="2:10" ht="20.25">
      <c r="B45" s="674" t="s">
        <v>2496</v>
      </c>
    </row>
    <row r="46" spans="2:10" ht="8.25" customHeight="1"/>
    <row r="47" spans="2:10" ht="45">
      <c r="B47" s="673"/>
      <c r="C47" s="673" t="s">
        <v>2488</v>
      </c>
    </row>
    <row r="48" spans="2:10">
      <c r="B48" s="670" t="s">
        <v>2574</v>
      </c>
      <c r="C48" s="671">
        <v>0.16277336679211488</v>
      </c>
    </row>
    <row r="49" spans="2:3">
      <c r="B49" s="670" t="s">
        <v>2575</v>
      </c>
      <c r="C49" s="671">
        <v>0.1453225163679186</v>
      </c>
    </row>
    <row r="50" spans="2:3">
      <c r="B50" s="670" t="s">
        <v>2576</v>
      </c>
      <c r="C50" s="671">
        <v>5.8155079210433933E-2</v>
      </c>
    </row>
    <row r="51" spans="2:3">
      <c r="B51" s="670" t="s">
        <v>1427</v>
      </c>
      <c r="C51" s="671">
        <v>0.36625096237046739</v>
      </c>
    </row>
    <row r="54" spans="2:3" ht="20.25">
      <c r="B54" s="674"/>
    </row>
    <row r="55" spans="2:3" ht="8.25" customHeight="1"/>
    <row r="56" spans="2:3" ht="45">
      <c r="B56" s="673"/>
      <c r="C56" s="673" t="s">
        <v>2489</v>
      </c>
    </row>
    <row r="57" spans="2:3">
      <c r="B57" s="670" t="s">
        <v>2581</v>
      </c>
      <c r="C57" s="671">
        <v>4.1792809847655876E-2</v>
      </c>
    </row>
    <row r="58" spans="2:3">
      <c r="B58" s="670" t="s">
        <v>2581</v>
      </c>
      <c r="C58" s="671">
        <v>5.0873813278290478E-2</v>
      </c>
    </row>
    <row r="59" spans="2:3">
      <c r="B59" s="670" t="s">
        <v>2518</v>
      </c>
      <c r="C59" s="671">
        <v>8.2909806199802066E-2</v>
      </c>
    </row>
    <row r="60" spans="2:3">
      <c r="B60" s="670" t="s">
        <v>2519</v>
      </c>
      <c r="C60" s="671">
        <v>2.8989747314022322E-2</v>
      </c>
    </row>
    <row r="61" spans="2:3">
      <c r="B61" s="670" t="s">
        <v>2520</v>
      </c>
      <c r="C61" s="671">
        <v>0.12555139070376714</v>
      </c>
    </row>
    <row r="62" spans="2:3">
      <c r="B62" s="670" t="s">
        <v>2521</v>
      </c>
      <c r="C62" s="671">
        <v>1.9771125664151463E-2</v>
      </c>
    </row>
    <row r="63" spans="2:3">
      <c r="B63" s="670" t="s">
        <v>2522</v>
      </c>
      <c r="C63" s="671">
        <v>5.3096085563139279E-2</v>
      </c>
    </row>
    <row r="64" spans="2:3">
      <c r="B64" s="670" t="s">
        <v>2523</v>
      </c>
      <c r="C64" s="671">
        <v>5.0589936472946948E-3</v>
      </c>
    </row>
    <row r="65" spans="2:3">
      <c r="B65" t="s">
        <v>1427</v>
      </c>
      <c r="C65">
        <v>0.36625096237046739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14"/>
  <sheetViews>
    <sheetView showGridLines="0" workbookViewId="0">
      <selection activeCell="L25" sqref="L25"/>
    </sheetView>
  </sheetViews>
  <sheetFormatPr defaultRowHeight="18.75"/>
  <cols>
    <col min="2" max="2" width="11.796875" style="1" customWidth="1"/>
    <col min="3" max="3" width="10.09765625" style="651" customWidth="1"/>
    <col min="4" max="4" width="8.796875" style="651"/>
  </cols>
  <sheetData>
    <row r="2" spans="2:7" s="432" customFormat="1" ht="30">
      <c r="C2" s="700" t="s">
        <v>1426</v>
      </c>
      <c r="D2" s="700" t="s">
        <v>64</v>
      </c>
      <c r="E2"/>
      <c r="F2"/>
      <c r="G2"/>
    </row>
    <row r="3" spans="2:7">
      <c r="B3" s="654">
        <v>43832</v>
      </c>
      <c r="C3" s="651">
        <v>3.9897516133673479E-3</v>
      </c>
      <c r="D3" s="651">
        <v>1.7088558920153041E-4</v>
      </c>
    </row>
    <row r="4" spans="2:7">
      <c r="B4" s="654">
        <v>43833</v>
      </c>
      <c r="C4" s="651">
        <v>3.3674261001332972E-3</v>
      </c>
      <c r="D4" s="651">
        <v>3.4180038028774895E-4</v>
      </c>
    </row>
    <row r="5" spans="2:7">
      <c r="B5" s="654">
        <v>43836</v>
      </c>
      <c r="C5" s="651">
        <v>2.2408877029733709E-3</v>
      </c>
      <c r="D5" s="651">
        <v>5.1274437824866403E-4</v>
      </c>
    </row>
    <row r="6" spans="2:7">
      <c r="B6" s="654">
        <v>43837</v>
      </c>
      <c r="C6" s="651">
        <v>2.7699760625732317E-3</v>
      </c>
      <c r="D6" s="651">
        <v>6.8371758807539429E-4</v>
      </c>
    </row>
    <row r="7" spans="2:7">
      <c r="B7" s="654">
        <v>43838</v>
      </c>
      <c r="C7" s="651">
        <v>2.4636766581336289E-3</v>
      </c>
      <c r="D7" s="651">
        <v>8.5472001475972448E-4</v>
      </c>
    </row>
    <row r="8" spans="2:7">
      <c r="B8" s="654">
        <v>43839</v>
      </c>
      <c r="C8" s="651">
        <v>3.2945219970927919E-3</v>
      </c>
      <c r="D8" s="651">
        <v>1.0257516632945496E-3</v>
      </c>
    </row>
    <row r="9" spans="2:7">
      <c r="B9" s="654">
        <v>43840</v>
      </c>
      <c r="C9" s="651">
        <v>4.2719843639602573E-3</v>
      </c>
      <c r="D9" s="651">
        <v>1.1968125386734307E-3</v>
      </c>
    </row>
    <row r="10" spans="2:7">
      <c r="B10" s="654">
        <v>43843</v>
      </c>
      <c r="C10" s="651">
        <v>6.9217777621866095E-3</v>
      </c>
      <c r="D10" s="651">
        <v>1.3679026458908172E-3</v>
      </c>
    </row>
    <row r="11" spans="2:7">
      <c r="B11" s="654">
        <v>43844</v>
      </c>
      <c r="C11" s="651">
        <v>8.7790799850784307E-3</v>
      </c>
      <c r="D11" s="651">
        <v>1.5390219899420465E-3</v>
      </c>
    </row>
    <row r="12" spans="2:7">
      <c r="B12" s="654">
        <v>43845</v>
      </c>
      <c r="C12" s="651">
        <v>7.9796886077547757E-3</v>
      </c>
      <c r="D12" s="651">
        <v>1.7101705758231223E-3</v>
      </c>
    </row>
    <row r="13" spans="2:7">
      <c r="B13" s="654">
        <v>43846</v>
      </c>
      <c r="C13" s="651">
        <v>8.4491664916233056E-3</v>
      </c>
      <c r="D13" s="651">
        <v>1.8813484085311583E-3</v>
      </c>
    </row>
    <row r="14" spans="2:7">
      <c r="B14" s="654">
        <v>43847</v>
      </c>
      <c r="C14" s="651">
        <v>1.083017668356745E-2</v>
      </c>
      <c r="D14" s="651">
        <v>2.0525554930639345E-3</v>
      </c>
    </row>
    <row r="15" spans="2:7">
      <c r="B15" s="654">
        <v>43850</v>
      </c>
      <c r="C15" s="651">
        <v>1.1727682956509611E-2</v>
      </c>
      <c r="D15" s="651">
        <v>2.2237918344203411E-3</v>
      </c>
    </row>
    <row r="16" spans="2:7">
      <c r="B16" s="654">
        <v>43851</v>
      </c>
      <c r="C16" s="651">
        <v>9.28516216793418E-3</v>
      </c>
      <c r="D16" s="651">
        <v>2.3950574375997125E-3</v>
      </c>
    </row>
    <row r="17" spans="2:4">
      <c r="B17" s="654">
        <v>43852</v>
      </c>
      <c r="C17" s="651">
        <v>1.1551868739023696E-2</v>
      </c>
      <c r="D17" s="651">
        <v>2.566352307602715E-3</v>
      </c>
    </row>
    <row r="18" spans="2:4">
      <c r="B18" s="654">
        <v>43853</v>
      </c>
      <c r="C18" s="651">
        <v>1.3329487523378925E-2</v>
      </c>
      <c r="D18" s="651">
        <v>2.7376764494304595E-3</v>
      </c>
    </row>
    <row r="19" spans="2:4">
      <c r="B19" s="654">
        <v>43854</v>
      </c>
      <c r="C19" s="651">
        <v>1.170235990167523E-2</v>
      </c>
      <c r="D19" s="651">
        <v>2.9090298680851667E-3</v>
      </c>
    </row>
    <row r="20" spans="2:4">
      <c r="B20" s="654">
        <v>43857</v>
      </c>
      <c r="C20" s="651">
        <v>6.0542070190872099E-3</v>
      </c>
      <c r="D20" s="651">
        <v>3.0804125685697237E-3</v>
      </c>
    </row>
    <row r="21" spans="2:4">
      <c r="B21" s="654">
        <v>43858</v>
      </c>
      <c r="C21" s="651">
        <v>9.7128300724267369E-3</v>
      </c>
      <c r="D21" s="651">
        <v>3.2518245558881276E-3</v>
      </c>
    </row>
    <row r="22" spans="2:4">
      <c r="B22" s="654">
        <v>43859</v>
      </c>
      <c r="C22" s="651">
        <v>8.9484942241782051E-3</v>
      </c>
      <c r="D22" s="651">
        <v>3.4232658350448197E-3</v>
      </c>
    </row>
    <row r="23" spans="2:4">
      <c r="B23" s="654">
        <v>43860</v>
      </c>
      <c r="C23" s="651">
        <v>8.3131292541052115E-3</v>
      </c>
      <c r="D23" s="651">
        <v>3.5947364110455737E-3</v>
      </c>
    </row>
    <row r="24" spans="2:4">
      <c r="B24" s="654">
        <v>43861</v>
      </c>
      <c r="C24" s="651">
        <v>6.2553129444138378E-3</v>
      </c>
      <c r="D24" s="651">
        <v>3.7662362888968293E-3</v>
      </c>
    </row>
    <row r="25" spans="2:4">
      <c r="B25" s="654">
        <v>43864</v>
      </c>
      <c r="C25" s="651">
        <v>7.9559935126187753E-3</v>
      </c>
      <c r="D25" s="651">
        <v>3.9377654736056922E-3</v>
      </c>
    </row>
    <row r="26" spans="2:4">
      <c r="B26" s="654">
        <v>43865</v>
      </c>
      <c r="C26" s="651">
        <v>1.0015236783995407E-2</v>
      </c>
      <c r="D26" s="651">
        <v>4.1093239701803785E-3</v>
      </c>
    </row>
    <row r="27" spans="2:4">
      <c r="B27" s="654">
        <v>43866</v>
      </c>
      <c r="C27" s="651">
        <v>1.2457351328693633E-2</v>
      </c>
      <c r="D27" s="651">
        <v>4.2809117836297705E-3</v>
      </c>
    </row>
    <row r="28" spans="2:4">
      <c r="B28" s="654">
        <v>43867</v>
      </c>
      <c r="C28" s="651">
        <v>1.163522660745131E-2</v>
      </c>
      <c r="D28" s="651">
        <v>4.4429726838108863E-3</v>
      </c>
    </row>
    <row r="29" spans="2:4">
      <c r="B29" s="654">
        <v>43868</v>
      </c>
      <c r="C29" s="651">
        <v>9.2294861963695407E-3</v>
      </c>
      <c r="D29" s="651">
        <v>4.6050597357738532E-3</v>
      </c>
    </row>
    <row r="30" spans="2:4">
      <c r="B30" s="654">
        <v>43871</v>
      </c>
      <c r="C30" s="651">
        <v>6.7243509565844128E-3</v>
      </c>
      <c r="D30" s="651">
        <v>4.767172943738851E-3</v>
      </c>
    </row>
    <row r="31" spans="2:4">
      <c r="B31" s="654">
        <v>43872</v>
      </c>
      <c r="C31" s="651">
        <v>1.1733566696236597E-2</v>
      </c>
      <c r="D31" s="651">
        <v>4.9293123119267257E-3</v>
      </c>
    </row>
    <row r="32" spans="2:4">
      <c r="B32" s="654">
        <v>43873</v>
      </c>
      <c r="C32" s="651">
        <v>1.4553275246399267E-2</v>
      </c>
      <c r="D32" s="651">
        <v>5.0914778445587672E-3</v>
      </c>
    </row>
    <row r="33" spans="2:4">
      <c r="B33" s="654">
        <v>43874</v>
      </c>
      <c r="C33" s="651">
        <v>1.4056448809395272E-2</v>
      </c>
      <c r="D33" s="651">
        <v>5.2536695458573757E-3</v>
      </c>
    </row>
    <row r="34" spans="2:4">
      <c r="B34" s="654">
        <v>43875</v>
      </c>
      <c r="C34" s="651">
        <v>1.3232855710878066E-2</v>
      </c>
      <c r="D34" s="651">
        <v>5.4158874200451734E-3</v>
      </c>
    </row>
    <row r="35" spans="2:4">
      <c r="B35" s="654">
        <v>43878</v>
      </c>
      <c r="C35" s="651">
        <v>1.4873302662566479E-2</v>
      </c>
      <c r="D35" s="651">
        <v>5.5781314713456709E-3</v>
      </c>
    </row>
    <row r="36" spans="2:4">
      <c r="B36" s="654">
        <v>43879</v>
      </c>
      <c r="C36" s="651">
        <v>1.4557298172362287E-2</v>
      </c>
      <c r="D36" s="651">
        <v>5.7404017039832667E-3</v>
      </c>
    </row>
    <row r="37" spans="2:4">
      <c r="B37" s="654">
        <v>43880</v>
      </c>
      <c r="C37" s="651">
        <v>1.7298712777348513E-2</v>
      </c>
      <c r="D37" s="651">
        <v>5.9026981221828034E-3</v>
      </c>
    </row>
    <row r="38" spans="2:4">
      <c r="B38" s="654">
        <v>43881</v>
      </c>
      <c r="C38" s="651">
        <v>1.5012305892759148E-2</v>
      </c>
      <c r="D38" s="651">
        <v>6.06502073016979E-3</v>
      </c>
    </row>
    <row r="39" spans="2:4">
      <c r="B39" s="654">
        <v>43882</v>
      </c>
      <c r="C39" s="651">
        <v>1.3664366856682042E-2</v>
      </c>
      <c r="D39" s="651">
        <v>6.2273695321704015E-3</v>
      </c>
    </row>
    <row r="40" spans="2:4">
      <c r="B40" s="654">
        <v>43887</v>
      </c>
      <c r="C40" s="651">
        <v>1.201504847373025E-3</v>
      </c>
      <c r="D40" s="651">
        <v>6.3897445324117008E-3</v>
      </c>
    </row>
    <row r="41" spans="2:4">
      <c r="B41" s="654">
        <v>43888</v>
      </c>
      <c r="C41" s="651">
        <v>-3.081613090495261E-3</v>
      </c>
      <c r="D41" s="651">
        <v>6.5521457351211954E-3</v>
      </c>
    </row>
    <row r="42" spans="2:4">
      <c r="B42" s="654">
        <v>43889</v>
      </c>
      <c r="C42" s="651">
        <v>-1.6134390753049788E-3</v>
      </c>
      <c r="D42" s="651">
        <v>6.7145731445272805E-3</v>
      </c>
    </row>
    <row r="43" spans="2:4">
      <c r="B43" s="654">
        <v>43892</v>
      </c>
      <c r="C43" s="651">
        <v>4.8288782414727116E-3</v>
      </c>
      <c r="D43" s="651">
        <v>6.8770267648587957E-3</v>
      </c>
    </row>
    <row r="44" spans="2:4">
      <c r="B44" s="654">
        <v>43893</v>
      </c>
      <c r="C44" s="651">
        <v>4.5127186109474859E-3</v>
      </c>
      <c r="D44" s="651">
        <v>7.0395066003456908E-3</v>
      </c>
    </row>
    <row r="45" spans="2:4">
      <c r="B45" s="654">
        <v>43894</v>
      </c>
      <c r="C45" s="651">
        <v>9.1759440266099279E-3</v>
      </c>
      <c r="D45" s="651">
        <v>7.2020126552179153E-3</v>
      </c>
    </row>
    <row r="46" spans="2:4">
      <c r="B46" s="654">
        <v>43895</v>
      </c>
      <c r="C46" s="651">
        <v>2.2448784218553897E-4</v>
      </c>
      <c r="D46" s="651">
        <v>7.3645449337067515E-3</v>
      </c>
    </row>
    <row r="47" spans="2:4">
      <c r="B47" s="654">
        <v>43896</v>
      </c>
      <c r="C47" s="651">
        <v>-7.0084835074245566E-3</v>
      </c>
      <c r="D47" s="651">
        <v>7.5271034400439252E-3</v>
      </c>
    </row>
    <row r="48" spans="2:4">
      <c r="B48" s="654">
        <v>43899</v>
      </c>
      <c r="C48" s="651">
        <v>-2.7608168328110305E-2</v>
      </c>
      <c r="D48" s="651">
        <v>7.6896881784616067E-3</v>
      </c>
    </row>
    <row r="49" spans="2:4">
      <c r="B49" s="654">
        <v>43900</v>
      </c>
      <c r="C49" s="651">
        <v>-1.6801001484715306E-2</v>
      </c>
      <c r="D49" s="651">
        <v>7.8522991531930764E-3</v>
      </c>
    </row>
    <row r="50" spans="2:4">
      <c r="B50" s="654">
        <v>43901</v>
      </c>
      <c r="C50" s="651">
        <v>-3.1837890831166615E-2</v>
      </c>
      <c r="D50" s="651">
        <v>8.0149363684720587E-3</v>
      </c>
    </row>
    <row r="51" spans="2:4">
      <c r="B51" s="654">
        <v>43902</v>
      </c>
      <c r="C51" s="651">
        <v>-5.7185722025453023E-2</v>
      </c>
      <c r="D51" s="651">
        <v>8.1775998285329443E-3</v>
      </c>
    </row>
    <row r="52" spans="2:4">
      <c r="B52" s="654">
        <v>43903</v>
      </c>
      <c r="C52" s="651">
        <v>-3.57323820472637E-2</v>
      </c>
      <c r="D52" s="651">
        <v>8.3402895376107899E-3</v>
      </c>
    </row>
    <row r="53" spans="2:4">
      <c r="B53" s="654">
        <v>43906</v>
      </c>
      <c r="C53" s="651">
        <v>-5.3052079638297611E-2</v>
      </c>
      <c r="D53" s="651">
        <v>8.5030054999415405E-3</v>
      </c>
    </row>
    <row r="54" spans="2:4">
      <c r="B54" s="654">
        <v>43907</v>
      </c>
      <c r="C54" s="651">
        <v>-4.7346489580786355E-2</v>
      </c>
      <c r="D54" s="651">
        <v>8.6657477197615851E-3</v>
      </c>
    </row>
    <row r="55" spans="2:4">
      <c r="B55" s="654">
        <v>43908</v>
      </c>
      <c r="C55" s="651">
        <v>-6.7047534328473213E-2</v>
      </c>
      <c r="D55" s="651">
        <v>8.8285162013082008E-3</v>
      </c>
    </row>
    <row r="56" spans="2:4">
      <c r="B56" s="654">
        <v>43909</v>
      </c>
      <c r="C56" s="651">
        <v>-6.541327442767253E-2</v>
      </c>
      <c r="D56" s="651">
        <v>8.97204288688358E-3</v>
      </c>
    </row>
    <row r="57" spans="2:4">
      <c r="B57" s="654">
        <v>43910</v>
      </c>
      <c r="C57" s="651">
        <v>-6.7062828726293877E-2</v>
      </c>
      <c r="D57" s="651">
        <v>9.1155899920933869E-3</v>
      </c>
    </row>
    <row r="58" spans="2:4">
      <c r="B58" s="654">
        <v>43913</v>
      </c>
      <c r="C58" s="651">
        <v>-7.3396070973054561E-2</v>
      </c>
      <c r="D58" s="651">
        <v>9.2591575198426312E-3</v>
      </c>
    </row>
    <row r="59" spans="2:4">
      <c r="B59" s="654">
        <v>43914</v>
      </c>
      <c r="C59" s="651">
        <v>-6.0252423728744398E-2</v>
      </c>
      <c r="D59" s="651">
        <v>9.4027454730369886E-3</v>
      </c>
    </row>
    <row r="60" spans="2:4">
      <c r="B60" s="654">
        <v>43915</v>
      </c>
      <c r="C60" s="651">
        <v>-5.012832686368629E-2</v>
      </c>
      <c r="D60" s="651">
        <v>9.5463538545823567E-3</v>
      </c>
    </row>
    <row r="61" spans="2:4">
      <c r="B61" s="654">
        <v>43916</v>
      </c>
      <c r="C61" s="651">
        <v>-4.1944265613968024E-2</v>
      </c>
      <c r="D61" s="651">
        <v>9.6899826673850775E-3</v>
      </c>
    </row>
    <row r="62" spans="2:4">
      <c r="B62" s="654">
        <v>43917</v>
      </c>
      <c r="C62" s="651">
        <v>-4.6405570402088814E-2</v>
      </c>
      <c r="D62" s="651">
        <v>9.8336319143519368E-3</v>
      </c>
    </row>
    <row r="63" spans="2:4">
      <c r="B63" s="654">
        <v>43920</v>
      </c>
      <c r="C63" s="651">
        <v>-4.2867471798144763E-2</v>
      </c>
      <c r="D63" s="651">
        <v>9.9773015983899427E-3</v>
      </c>
    </row>
    <row r="64" spans="2:4">
      <c r="B64" s="654">
        <v>43921</v>
      </c>
      <c r="C64" s="651">
        <v>-4.5506453440024131E-2</v>
      </c>
      <c r="D64" s="651">
        <v>1.0120991722406769E-2</v>
      </c>
    </row>
    <row r="65" spans="2:4">
      <c r="B65" s="654">
        <v>43922</v>
      </c>
      <c r="C65" s="651">
        <v>-5.0127555439059557E-2</v>
      </c>
      <c r="D65" s="651">
        <v>1.0264702289310534E-2</v>
      </c>
    </row>
    <row r="66" spans="2:4">
      <c r="B66" s="654">
        <v>43923</v>
      </c>
      <c r="C66" s="651">
        <v>-4.8316686899763317E-2</v>
      </c>
      <c r="D66" s="651">
        <v>1.0408433302009579E-2</v>
      </c>
    </row>
    <row r="67" spans="2:4">
      <c r="B67" s="654">
        <v>43924</v>
      </c>
      <c r="C67" s="651">
        <v>-5.2010391004456924E-2</v>
      </c>
      <c r="D67" s="651">
        <v>1.0552184763412908E-2</v>
      </c>
    </row>
    <row r="68" spans="2:4">
      <c r="B68" s="654">
        <v>43927</v>
      </c>
      <c r="C68" s="651">
        <v>-4.3389315928631267E-2</v>
      </c>
      <c r="D68" s="651">
        <v>1.069595667642953E-2</v>
      </c>
    </row>
    <row r="69" spans="2:4">
      <c r="B69" s="654">
        <v>43928</v>
      </c>
      <c r="C69" s="651">
        <v>-3.9241275539833143E-2</v>
      </c>
      <c r="D69" s="651">
        <v>1.0839749043969338E-2</v>
      </c>
    </row>
    <row r="70" spans="2:4">
      <c r="B70" s="654">
        <v>43929</v>
      </c>
      <c r="C70" s="651">
        <v>-3.5895104337616557E-2</v>
      </c>
      <c r="D70" s="651">
        <v>1.0983561868942227E-2</v>
      </c>
    </row>
    <row r="71" spans="2:4">
      <c r="B71" s="654">
        <v>43930</v>
      </c>
      <c r="C71" s="651">
        <v>-3.5669173563967815E-2</v>
      </c>
      <c r="D71" s="651">
        <v>1.1127395154258757E-2</v>
      </c>
    </row>
    <row r="72" spans="2:4">
      <c r="B72" s="654">
        <v>43934</v>
      </c>
      <c r="C72" s="651">
        <v>-3.3453667335369808E-2</v>
      </c>
      <c r="D72" s="651">
        <v>1.1271248902829933E-2</v>
      </c>
    </row>
    <row r="73" spans="2:4">
      <c r="B73" s="654">
        <v>43935</v>
      </c>
      <c r="C73" s="651">
        <v>-2.7913075979092983E-2</v>
      </c>
      <c r="D73" s="651">
        <v>1.1415123117566983E-2</v>
      </c>
    </row>
    <row r="74" spans="2:4">
      <c r="B74" s="654">
        <v>43936</v>
      </c>
      <c r="C74" s="651">
        <v>-2.7975319584329528E-2</v>
      </c>
      <c r="D74" s="651">
        <v>1.1559017801381577E-2</v>
      </c>
    </row>
    <row r="75" spans="2:4">
      <c r="B75" s="654">
        <v>43937</v>
      </c>
      <c r="C75" s="651">
        <v>-2.745928726541802E-2</v>
      </c>
      <c r="D75" s="651">
        <v>1.170293295718583E-2</v>
      </c>
    </row>
    <row r="76" spans="2:4">
      <c r="B76" s="654">
        <v>43938</v>
      </c>
      <c r="C76" s="651">
        <v>-2.5980918814274778E-2</v>
      </c>
      <c r="D76" s="651">
        <v>1.1846868587892523E-2</v>
      </c>
    </row>
    <row r="77" spans="2:4">
      <c r="B77" s="654">
        <v>43941</v>
      </c>
      <c r="C77" s="651">
        <v>-2.3962800226938419E-2</v>
      </c>
      <c r="D77" s="651">
        <v>1.1990824696414437E-2</v>
      </c>
    </row>
    <row r="78" spans="2:4">
      <c r="B78" s="654">
        <v>43943</v>
      </c>
      <c r="C78" s="651">
        <v>-1.7529717057975347E-2</v>
      </c>
      <c r="D78" s="651">
        <v>1.213480128566502E-2</v>
      </c>
    </row>
    <row r="79" spans="2:4">
      <c r="B79" s="654">
        <v>43944</v>
      </c>
      <c r="C79" s="651">
        <v>-1.9541174807915507E-2</v>
      </c>
      <c r="D79" s="651">
        <v>1.2278798358558163E-2</v>
      </c>
    </row>
    <row r="80" spans="2:4">
      <c r="B80" s="654">
        <v>43945</v>
      </c>
      <c r="C80" s="651">
        <v>-2.7404752887984496E-2</v>
      </c>
      <c r="D80" s="651">
        <v>1.2422815918007979E-2</v>
      </c>
    </row>
    <row r="81" spans="2:4">
      <c r="B81" s="654">
        <v>43948</v>
      </c>
      <c r="C81" s="651">
        <v>-2.3147070411282611E-2</v>
      </c>
      <c r="D81" s="651">
        <v>1.2566853966929026E-2</v>
      </c>
    </row>
    <row r="82" spans="2:4">
      <c r="B82" s="654">
        <v>43949</v>
      </c>
      <c r="C82" s="651">
        <v>-1.8473455945436146E-2</v>
      </c>
      <c r="D82" s="651">
        <v>1.2710912508236527E-2</v>
      </c>
    </row>
    <row r="83" spans="2:4">
      <c r="B83" s="654">
        <v>43950</v>
      </c>
      <c r="C83" s="651">
        <v>-1.5952809098908838E-2</v>
      </c>
      <c r="D83" s="651">
        <v>1.2854991544845928E-2</v>
      </c>
    </row>
    <row r="84" spans="2:4">
      <c r="B84" s="654">
        <v>43951</v>
      </c>
      <c r="C84" s="651">
        <v>-1.9161988733937374E-2</v>
      </c>
      <c r="D84" s="651">
        <v>1.299909107967312E-2</v>
      </c>
    </row>
    <row r="85" spans="2:4">
      <c r="B85" s="654">
        <v>43955</v>
      </c>
      <c r="C85" s="651">
        <v>-2.07384593225447E-2</v>
      </c>
      <c r="D85" s="651">
        <v>1.3143211115634212E-2</v>
      </c>
    </row>
    <row r="86" spans="2:4">
      <c r="B86" s="654">
        <v>43956</v>
      </c>
      <c r="C86" s="651">
        <v>-1.9142452833016188E-2</v>
      </c>
      <c r="D86" s="651">
        <v>1.3287351655645985E-2</v>
      </c>
    </row>
    <row r="87" spans="2:4">
      <c r="B87" s="654">
        <v>43957</v>
      </c>
      <c r="C87" s="651">
        <v>-1.81868094352865E-2</v>
      </c>
      <c r="D87" s="651">
        <v>1.3431512702625659E-2</v>
      </c>
    </row>
    <row r="88" spans="2:4">
      <c r="B88" s="654">
        <v>43958</v>
      </c>
      <c r="C88" s="651">
        <v>-1.7373560631810281E-2</v>
      </c>
      <c r="D88" s="651">
        <v>1.3546485214516846E-2</v>
      </c>
    </row>
    <row r="89" spans="2:4">
      <c r="B89" s="654">
        <v>43959</v>
      </c>
      <c r="C89" s="651">
        <v>-1.5004260000705316E-2</v>
      </c>
      <c r="D89" s="651">
        <v>1.366147076989277E-2</v>
      </c>
    </row>
    <row r="90" spans="2:4">
      <c r="B90" s="654">
        <v>43962</v>
      </c>
      <c r="C90" s="651">
        <v>-1.6234669701948756E-2</v>
      </c>
      <c r="D90" s="651">
        <v>1.3776469370233135E-2</v>
      </c>
    </row>
    <row r="91" spans="2:4">
      <c r="B91" s="654">
        <v>43963</v>
      </c>
      <c r="C91" s="651">
        <v>-1.8777232996967208E-2</v>
      </c>
      <c r="D91" s="651">
        <v>1.389148101701787E-2</v>
      </c>
    </row>
    <row r="92" spans="2:4">
      <c r="B92" s="654">
        <v>43964</v>
      </c>
      <c r="C92" s="651">
        <v>-1.883529902400749E-2</v>
      </c>
      <c r="D92" s="651">
        <v>1.4006505711727346E-2</v>
      </c>
    </row>
    <row r="93" spans="2:4">
      <c r="B93" s="654">
        <v>43965</v>
      </c>
      <c r="C93" s="651">
        <v>-1.7301469461618257E-2</v>
      </c>
      <c r="D93" s="651">
        <v>1.412154345584149E-2</v>
      </c>
    </row>
    <row r="94" spans="2:4">
      <c r="B94" s="654">
        <v>43966</v>
      </c>
      <c r="C94" s="651">
        <v>-1.8737498024533505E-2</v>
      </c>
      <c r="D94" s="651">
        <v>1.4236594250840895E-2</v>
      </c>
    </row>
    <row r="95" spans="2:4">
      <c r="B95" s="654">
        <v>43969</v>
      </c>
      <c r="C95" s="651">
        <v>-1.4522792305473708E-2</v>
      </c>
      <c r="D95" s="651">
        <v>1.4351658098206377E-2</v>
      </c>
    </row>
    <row r="96" spans="2:4">
      <c r="B96" s="654">
        <v>43970</v>
      </c>
      <c r="C96" s="651">
        <v>-1.3272333778883927E-2</v>
      </c>
      <c r="D96" s="651">
        <v>1.4466734999418307E-2</v>
      </c>
    </row>
    <row r="97" spans="2:4">
      <c r="B97" s="654">
        <v>43971</v>
      </c>
      <c r="C97" s="651">
        <v>-1.1643065538808339E-2</v>
      </c>
      <c r="D97" s="651">
        <v>1.4581824955957945E-2</v>
      </c>
    </row>
    <row r="98" spans="2:4">
      <c r="B98" s="654">
        <v>43972</v>
      </c>
      <c r="C98" s="651">
        <v>-1.0095979685583401E-2</v>
      </c>
      <c r="D98" s="651">
        <v>1.4696927969306328E-2</v>
      </c>
    </row>
    <row r="99" spans="2:4">
      <c r="B99" s="654">
        <v>43973</v>
      </c>
      <c r="C99" s="651">
        <v>-1.0771240379629732E-2</v>
      </c>
      <c r="D99" s="651">
        <v>1.4812044040944716E-2</v>
      </c>
    </row>
    <row r="100" spans="2:4">
      <c r="B100" s="654">
        <v>43976</v>
      </c>
      <c r="C100" s="651">
        <v>-5.0435419049732477E-3</v>
      </c>
      <c r="D100" s="651">
        <v>1.4927173172354369E-2</v>
      </c>
    </row>
    <row r="101" spans="2:4">
      <c r="B101" s="654">
        <v>43977</v>
      </c>
      <c r="C101" s="651">
        <v>-5.6149507355672812E-3</v>
      </c>
      <c r="D101" s="651">
        <v>1.5042315365017211E-2</v>
      </c>
    </row>
    <row r="102" spans="2:4">
      <c r="B102" s="654">
        <v>43978</v>
      </c>
      <c r="C102" s="651">
        <v>-1.5848080094318373E-3</v>
      </c>
      <c r="D102" s="651">
        <v>1.5157470620414726E-2</v>
      </c>
    </row>
    <row r="103" spans="2:4">
      <c r="B103" s="654">
        <v>43979</v>
      </c>
      <c r="C103" s="651">
        <v>-2.2025597259536234E-3</v>
      </c>
      <c r="D103" s="651">
        <v>1.527263894002906E-2</v>
      </c>
    </row>
    <row r="104" spans="2:4">
      <c r="B104" s="654">
        <v>43980</v>
      </c>
      <c r="C104" s="651">
        <v>-9.7881228871776749E-4</v>
      </c>
      <c r="D104" s="651">
        <v>1.5387820325342361E-2</v>
      </c>
    </row>
    <row r="105" spans="2:4">
      <c r="B105" s="654">
        <v>43983</v>
      </c>
      <c r="C105" s="651">
        <v>1.3982738861066935E-3</v>
      </c>
      <c r="D105" s="651">
        <v>1.5503014777836777E-2</v>
      </c>
    </row>
    <row r="106" spans="2:4">
      <c r="B106" s="654">
        <v>43984</v>
      </c>
      <c r="C106" s="651">
        <v>4.5447432711802627E-3</v>
      </c>
      <c r="D106" s="651">
        <v>1.5618222298994899E-2</v>
      </c>
    </row>
    <row r="107" spans="2:4">
      <c r="B107" s="654">
        <v>43985</v>
      </c>
      <c r="C107" s="651">
        <v>8.3814728820341688E-3</v>
      </c>
      <c r="D107" s="651">
        <v>1.5733442890299321E-2</v>
      </c>
    </row>
    <row r="108" spans="2:4">
      <c r="B108" s="654">
        <v>43986</v>
      </c>
      <c r="C108" s="651">
        <v>1.0015241756524462E-2</v>
      </c>
      <c r="D108" s="651">
        <v>1.5848676553232632E-2</v>
      </c>
    </row>
    <row r="109" spans="2:4">
      <c r="B109" s="654">
        <v>43987</v>
      </c>
      <c r="C109" s="651">
        <v>1.1656686070480315E-2</v>
      </c>
      <c r="D109" s="651">
        <v>1.5963923289278092E-2</v>
      </c>
    </row>
    <row r="110" spans="2:4">
      <c r="B110" s="654">
        <v>43990</v>
      </c>
      <c r="C110" s="651">
        <v>1.628710555257662E-2</v>
      </c>
      <c r="D110" s="651">
        <v>1.6079183099918737E-2</v>
      </c>
    </row>
    <row r="111" spans="2:4">
      <c r="B111" s="654">
        <v>43991</v>
      </c>
      <c r="C111" s="651">
        <v>1.4973296935533398E-2</v>
      </c>
      <c r="D111" s="651">
        <v>1.6194455986637823E-2</v>
      </c>
    </row>
    <row r="112" spans="2:4">
      <c r="B112" s="654">
        <v>43992</v>
      </c>
      <c r="C112" s="651">
        <v>1.2766296837497304E-2</v>
      </c>
      <c r="D112" s="651">
        <v>1.6309741950918832E-2</v>
      </c>
    </row>
    <row r="113" spans="2:4">
      <c r="B113" s="654">
        <v>43994</v>
      </c>
      <c r="C113" s="651">
        <v>9.3923857134023958E-3</v>
      </c>
      <c r="D113" s="651">
        <v>1.6425040994245244E-2</v>
      </c>
    </row>
    <row r="114" spans="2:4">
      <c r="B114" s="654">
        <v>43997</v>
      </c>
      <c r="C114" s="651">
        <v>9.2997916219710319E-3</v>
      </c>
      <c r="D114" s="651">
        <v>1.6540353118100981E-2</v>
      </c>
    </row>
    <row r="115" spans="2:4">
      <c r="B115" s="654">
        <v>43998</v>
      </c>
      <c r="C115" s="651">
        <v>1.1097367028920724E-2</v>
      </c>
      <c r="D115" s="651">
        <v>1.6655678323969969E-2</v>
      </c>
    </row>
    <row r="116" spans="2:4">
      <c r="B116" s="654">
        <v>43999</v>
      </c>
      <c r="C116" s="651">
        <v>1.4989204344624474E-2</v>
      </c>
      <c r="D116" s="651">
        <v>1.6771016613336576E-2</v>
      </c>
    </row>
    <row r="117" spans="2:4">
      <c r="B117" s="654">
        <v>44000</v>
      </c>
      <c r="C117" s="651">
        <v>1.6380864087844005E-2</v>
      </c>
      <c r="D117" s="651">
        <v>1.685684916697805E-2</v>
      </c>
    </row>
    <row r="118" spans="2:4">
      <c r="B118" s="654">
        <v>44001</v>
      </c>
      <c r="C118" s="651">
        <v>1.7425871871606269E-2</v>
      </c>
      <c r="D118" s="651">
        <v>1.6942688966328889E-2</v>
      </c>
    </row>
    <row r="119" spans="2:4">
      <c r="B119" s="654">
        <v>44004</v>
      </c>
      <c r="C119" s="651">
        <v>1.688687246220022E-2</v>
      </c>
      <c r="D119" s="651">
        <v>1.7028536012000606E-2</v>
      </c>
    </row>
    <row r="120" spans="2:4">
      <c r="B120" s="654">
        <v>44005</v>
      </c>
      <c r="C120" s="651">
        <v>1.7864582699361087E-2</v>
      </c>
      <c r="D120" s="651">
        <v>1.7114390304605154E-2</v>
      </c>
    </row>
    <row r="121" spans="2:4">
      <c r="B121" s="654">
        <v>44006</v>
      </c>
      <c r="C121" s="651">
        <v>1.4756824723517692E-2</v>
      </c>
      <c r="D121" s="651">
        <v>1.7200251844754266E-2</v>
      </c>
    </row>
    <row r="122" spans="2:4">
      <c r="B122" s="654">
        <v>44007</v>
      </c>
      <c r="C122" s="651">
        <v>1.8092745361611984E-2</v>
      </c>
      <c r="D122" s="651">
        <v>1.7286120633059676E-2</v>
      </c>
    </row>
    <row r="123" spans="2:4">
      <c r="B123" s="654">
        <v>44008</v>
      </c>
      <c r="C123" s="651">
        <v>1.4621730160473856E-2</v>
      </c>
      <c r="D123" s="651">
        <v>1.7371996670133116E-2</v>
      </c>
    </row>
    <row r="124" spans="2:4">
      <c r="B124" s="654">
        <v>44011</v>
      </c>
      <c r="C124" s="651">
        <v>1.8152273154695253E-2</v>
      </c>
      <c r="D124" s="651">
        <v>1.7457879956586764E-2</v>
      </c>
    </row>
    <row r="125" spans="2:4">
      <c r="B125" s="654">
        <v>44012</v>
      </c>
      <c r="C125" s="651">
        <v>1.9309498557775528E-2</v>
      </c>
      <c r="D125" s="651">
        <v>1.7543770493032351E-2</v>
      </c>
    </row>
    <row r="126" spans="2:4">
      <c r="B126" s="654">
        <v>44013</v>
      </c>
      <c r="C126" s="651">
        <v>2.1828046061104667E-2</v>
      </c>
      <c r="D126" s="651">
        <v>1.7629668280082056E-2</v>
      </c>
    </row>
    <row r="127" spans="2:4">
      <c r="B127" s="654">
        <v>44014</v>
      </c>
      <c r="C127" s="651">
        <v>2.2048455780002252E-2</v>
      </c>
      <c r="D127" s="651">
        <v>1.7715573318347833E-2</v>
      </c>
    </row>
    <row r="128" spans="2:4">
      <c r="B128" s="654">
        <v>44015</v>
      </c>
      <c r="C128" s="651">
        <v>2.397095410936978E-2</v>
      </c>
      <c r="D128" s="651">
        <v>1.7801485608441858E-2</v>
      </c>
    </row>
    <row r="129" spans="2:4">
      <c r="B129" s="654">
        <v>44018</v>
      </c>
      <c r="C129" s="651">
        <v>2.7738736813155196E-2</v>
      </c>
      <c r="D129" s="651">
        <v>1.7887405150976532E-2</v>
      </c>
    </row>
    <row r="130" spans="2:4">
      <c r="B130" s="654">
        <v>44019</v>
      </c>
      <c r="C130" s="651">
        <v>2.5994703586154966E-2</v>
      </c>
      <c r="D130" s="651">
        <v>1.7973331946563809E-2</v>
      </c>
    </row>
    <row r="131" spans="2:4">
      <c r="B131" s="654">
        <v>44020</v>
      </c>
      <c r="C131" s="651">
        <v>2.9057131246817081E-2</v>
      </c>
      <c r="D131" s="651">
        <v>1.8059265995816087E-2</v>
      </c>
    </row>
    <row r="132" spans="2:4">
      <c r="B132" s="654">
        <v>44021</v>
      </c>
      <c r="C132" s="651">
        <v>2.8868553388922802E-2</v>
      </c>
      <c r="D132" s="651">
        <v>1.8145207299345545E-2</v>
      </c>
    </row>
    <row r="133" spans="2:4">
      <c r="B133" s="654">
        <v>44022</v>
      </c>
      <c r="C133" s="651">
        <v>3.101054969527639E-2</v>
      </c>
      <c r="D133" s="651">
        <v>1.8231155857764803E-2</v>
      </c>
    </row>
    <row r="134" spans="2:4">
      <c r="B134" s="654">
        <v>44025</v>
      </c>
      <c r="C134" s="651">
        <v>2.8829169759682083E-2</v>
      </c>
      <c r="D134" s="651">
        <v>1.8317111671686037E-2</v>
      </c>
    </row>
    <row r="135" spans="2:4">
      <c r="B135" s="654">
        <v>44026</v>
      </c>
      <c r="C135" s="651">
        <v>3.1068359001838575E-2</v>
      </c>
      <c r="D135" s="651">
        <v>1.840307474172187E-2</v>
      </c>
    </row>
    <row r="136" spans="2:4">
      <c r="B136" s="654">
        <v>44027</v>
      </c>
      <c r="C136" s="651">
        <v>3.3847788825772884E-2</v>
      </c>
      <c r="D136" s="651">
        <v>1.8489045068484922E-2</v>
      </c>
    </row>
    <row r="137" spans="2:4">
      <c r="B137" s="654">
        <v>44028</v>
      </c>
      <c r="C137" s="651">
        <v>3.1231238943653983E-2</v>
      </c>
      <c r="D137" s="651">
        <v>1.8575022652587592E-2</v>
      </c>
    </row>
    <row r="138" spans="2:4">
      <c r="B138" s="654">
        <v>44029</v>
      </c>
      <c r="C138" s="651">
        <v>3.6357756944302766E-2</v>
      </c>
      <c r="D138" s="651">
        <v>1.8661007494642723E-2</v>
      </c>
    </row>
    <row r="139" spans="2:4">
      <c r="B139" s="654">
        <v>44032</v>
      </c>
      <c r="C139" s="651">
        <v>3.9743326160222914E-2</v>
      </c>
      <c r="D139" s="651">
        <v>1.8746999595262936E-2</v>
      </c>
    </row>
    <row r="140" spans="2:4">
      <c r="B140" s="654">
        <v>44033</v>
      </c>
      <c r="C140" s="651">
        <v>3.9278838711131359E-2</v>
      </c>
      <c r="D140" s="651">
        <v>1.8832998955060853E-2</v>
      </c>
    </row>
    <row r="141" spans="2:4">
      <c r="B141" s="654">
        <v>44034</v>
      </c>
      <c r="C141" s="651">
        <v>3.9784168811740406E-2</v>
      </c>
      <c r="D141" s="651">
        <v>1.8919005574649317E-2</v>
      </c>
    </row>
    <row r="142" spans="2:4">
      <c r="B142" s="654">
        <v>44035</v>
      </c>
      <c r="C142" s="651">
        <v>3.6676798438547431E-2</v>
      </c>
      <c r="D142" s="651">
        <v>1.900501945464117E-2</v>
      </c>
    </row>
    <row r="143" spans="2:4">
      <c r="B143" s="654">
        <v>44036</v>
      </c>
      <c r="C143" s="651">
        <v>3.6616451338143952E-2</v>
      </c>
      <c r="D143" s="651">
        <v>1.9091040595649478E-2</v>
      </c>
    </row>
    <row r="144" spans="2:4">
      <c r="B144" s="654">
        <v>44039</v>
      </c>
      <c r="C144" s="651">
        <v>4.0227240539234543E-2</v>
      </c>
      <c r="D144" s="651">
        <v>1.9177068998287083E-2</v>
      </c>
    </row>
    <row r="145" spans="2:4">
      <c r="B145" s="654">
        <v>44040</v>
      </c>
      <c r="C145" s="651">
        <v>4.0202238974989202E-2</v>
      </c>
      <c r="D145" s="651">
        <v>1.9263104663167052E-2</v>
      </c>
    </row>
    <row r="146" spans="2:4">
      <c r="B146" s="654">
        <v>44041</v>
      </c>
      <c r="C146" s="651">
        <v>4.2840189563372322E-2</v>
      </c>
      <c r="D146" s="651">
        <v>1.9349147590902227E-2</v>
      </c>
    </row>
    <row r="147" spans="2:4">
      <c r="B147" s="654">
        <v>44042</v>
      </c>
      <c r="C147" s="651">
        <v>4.3630755036197177E-2</v>
      </c>
      <c r="D147" s="651">
        <v>1.9435197782105895E-2</v>
      </c>
    </row>
    <row r="148" spans="2:4">
      <c r="B148" s="654">
        <v>44043</v>
      </c>
      <c r="C148" s="651">
        <v>4.1521649362322277E-2</v>
      </c>
      <c r="D148" s="651">
        <v>1.9521255237391122E-2</v>
      </c>
    </row>
    <row r="149" spans="2:4">
      <c r="B149" s="654">
        <v>44046</v>
      </c>
      <c r="C149" s="651">
        <v>4.2577557731613647E-2</v>
      </c>
      <c r="D149" s="651">
        <v>1.9607319957371194E-2</v>
      </c>
    </row>
    <row r="150" spans="2:4">
      <c r="B150" s="654">
        <v>44047</v>
      </c>
      <c r="C150" s="651">
        <v>4.0540903906034931E-2</v>
      </c>
      <c r="D150" s="651">
        <v>1.96933919426594E-2</v>
      </c>
    </row>
    <row r="151" spans="2:4">
      <c r="B151" s="654">
        <v>44048</v>
      </c>
      <c r="C151" s="651">
        <v>4.4175833925078178E-2</v>
      </c>
      <c r="D151" s="651">
        <v>1.9779471193869025E-2</v>
      </c>
    </row>
    <row r="152" spans="2:4">
      <c r="B152" s="654">
        <v>44049</v>
      </c>
      <c r="C152" s="651">
        <v>4.7793885700523564E-2</v>
      </c>
      <c r="D152" s="651">
        <v>1.9855640858158052E-2</v>
      </c>
    </row>
    <row r="153" spans="2:4">
      <c r="B153" s="654">
        <v>44050</v>
      </c>
      <c r="C153" s="651">
        <v>4.5872202619693381E-2</v>
      </c>
      <c r="D153" s="651">
        <v>1.9931816211733899E-2</v>
      </c>
    </row>
    <row r="154" spans="2:4">
      <c r="B154" s="654">
        <v>44053</v>
      </c>
      <c r="C154" s="651">
        <v>4.6211164061190635E-2</v>
      </c>
      <c r="D154" s="651">
        <v>2.0007997255021337E-2</v>
      </c>
    </row>
    <row r="155" spans="2:4">
      <c r="B155" s="654">
        <v>44054</v>
      </c>
      <c r="C155" s="651">
        <v>4.318077360444228E-2</v>
      </c>
      <c r="D155" s="651">
        <v>2.0084183988445359E-2</v>
      </c>
    </row>
    <row r="156" spans="2:4">
      <c r="B156" s="654">
        <v>44055</v>
      </c>
      <c r="C156" s="651">
        <v>4.354942547934737E-2</v>
      </c>
      <c r="D156" s="651">
        <v>2.0160376412430958E-2</v>
      </c>
    </row>
    <row r="157" spans="2:4">
      <c r="B157" s="654">
        <v>44056</v>
      </c>
      <c r="C157" s="651">
        <v>4.2108058313742536E-2</v>
      </c>
      <c r="D157" s="651">
        <v>2.0236574527403128E-2</v>
      </c>
    </row>
    <row r="158" spans="2:4">
      <c r="B158" s="654">
        <v>44057</v>
      </c>
      <c r="C158" s="651">
        <v>4.3515180572811563E-2</v>
      </c>
      <c r="D158" s="651">
        <v>2.0312778333787085E-2</v>
      </c>
    </row>
    <row r="159" spans="2:4">
      <c r="B159" s="654">
        <v>44060</v>
      </c>
      <c r="C159" s="651">
        <v>4.126963543605866E-2</v>
      </c>
      <c r="D159" s="651">
        <v>2.0388987832007821E-2</v>
      </c>
    </row>
    <row r="160" spans="2:4">
      <c r="B160" s="654">
        <v>44061</v>
      </c>
      <c r="C160" s="651">
        <v>4.7040185130515111E-2</v>
      </c>
      <c r="D160" s="651">
        <v>2.0465203022490552E-2</v>
      </c>
    </row>
    <row r="161" spans="2:4">
      <c r="B161" s="654">
        <v>44062</v>
      </c>
      <c r="C161" s="651">
        <v>4.4229213365658326E-2</v>
      </c>
      <c r="D161" s="651">
        <v>2.0541423905660494E-2</v>
      </c>
    </row>
    <row r="162" spans="2:4">
      <c r="B162" s="654">
        <v>44063</v>
      </c>
      <c r="C162" s="651">
        <v>4.5147169060277603E-2</v>
      </c>
      <c r="D162" s="651">
        <v>2.061765048194264E-2</v>
      </c>
    </row>
    <row r="163" spans="2:4">
      <c r="B163" s="654">
        <v>44064</v>
      </c>
      <c r="C163" s="651">
        <v>4.5632448565629424E-2</v>
      </c>
      <c r="D163" s="651">
        <v>2.0693882751762427E-2</v>
      </c>
    </row>
    <row r="164" spans="2:4">
      <c r="B164" s="654">
        <v>44067</v>
      </c>
      <c r="C164" s="651">
        <v>4.7147742651540314E-2</v>
      </c>
      <c r="D164" s="651">
        <v>2.0770120715545071E-2</v>
      </c>
    </row>
    <row r="165" spans="2:4">
      <c r="B165" s="654">
        <v>44068</v>
      </c>
      <c r="C165" s="651">
        <v>4.7561602608843456E-2</v>
      </c>
      <c r="D165" s="651">
        <v>2.0846364373715787E-2</v>
      </c>
    </row>
    <row r="166" spans="2:4">
      <c r="B166" s="654">
        <v>44069</v>
      </c>
      <c r="C166" s="651">
        <v>4.6593756962536759E-2</v>
      </c>
      <c r="D166" s="651">
        <v>2.0922613726700012E-2</v>
      </c>
    </row>
    <row r="167" spans="2:4">
      <c r="B167" s="654">
        <v>44070</v>
      </c>
      <c r="C167" s="651">
        <v>4.6332201313897814E-2</v>
      </c>
      <c r="D167" s="651">
        <v>2.0998868774922963E-2</v>
      </c>
    </row>
    <row r="168" spans="2:4">
      <c r="B168" s="654">
        <v>44071</v>
      </c>
      <c r="C168" s="651">
        <v>4.9243159316148644E-2</v>
      </c>
      <c r="D168" s="651">
        <v>2.1075129518810076E-2</v>
      </c>
    </row>
    <row r="169" spans="2:4">
      <c r="B169" s="654">
        <v>44074</v>
      </c>
      <c r="C169" s="651">
        <v>4.6364708998213766E-2</v>
      </c>
      <c r="D169" s="651">
        <v>2.1151395958786789E-2</v>
      </c>
    </row>
    <row r="170" spans="2:4">
      <c r="B170" s="654">
        <v>44075</v>
      </c>
      <c r="C170" s="651">
        <v>5.0091014500345032E-2</v>
      </c>
      <c r="D170" s="651">
        <v>2.1227668095278762E-2</v>
      </c>
    </row>
    <row r="171" spans="2:4">
      <c r="B171" s="654">
        <v>44076</v>
      </c>
      <c r="C171" s="651">
        <v>5.0193296760045802E-2</v>
      </c>
      <c r="D171" s="651">
        <v>2.130394592871121E-2</v>
      </c>
    </row>
    <row r="172" spans="2:4">
      <c r="B172" s="654">
        <v>44077</v>
      </c>
      <c r="C172" s="651">
        <v>4.5936286591682585E-2</v>
      </c>
      <c r="D172" s="651">
        <v>2.1380229459509792E-2</v>
      </c>
    </row>
    <row r="173" spans="2:4">
      <c r="B173" s="654">
        <v>44078</v>
      </c>
      <c r="C173" s="651">
        <v>4.6565494516060069E-2</v>
      </c>
      <c r="D173" s="651">
        <v>2.1456518688099946E-2</v>
      </c>
    </row>
    <row r="174" spans="2:4">
      <c r="B174" s="654">
        <v>44082</v>
      </c>
      <c r="C174" s="651">
        <v>4.330333724881763E-2</v>
      </c>
      <c r="D174" s="651">
        <v>2.1532813614907331E-2</v>
      </c>
    </row>
    <row r="175" spans="2:4">
      <c r="B175" s="654">
        <v>44083</v>
      </c>
      <c r="C175" s="651">
        <v>4.6075775363526361E-2</v>
      </c>
      <c r="D175" s="651">
        <v>2.1609114240357608E-2</v>
      </c>
    </row>
    <row r="176" spans="2:4">
      <c r="B176" s="654">
        <v>44084</v>
      </c>
      <c r="C176" s="651">
        <v>4.175506833172582E-2</v>
      </c>
      <c r="D176" s="651">
        <v>2.1685420564876212E-2</v>
      </c>
    </row>
    <row r="177" spans="2:4">
      <c r="B177" s="654">
        <v>44085</v>
      </c>
      <c r="C177" s="651">
        <v>4.1397076375822683E-2</v>
      </c>
      <c r="D177" s="651">
        <v>2.1761732588889027E-2</v>
      </c>
    </row>
    <row r="178" spans="2:4">
      <c r="B178" s="654">
        <v>44088</v>
      </c>
      <c r="C178" s="651">
        <v>4.5524978703812558E-2</v>
      </c>
      <c r="D178" s="651">
        <v>2.1838050312821711E-2</v>
      </c>
    </row>
    <row r="179" spans="2:4">
      <c r="B179" s="654">
        <v>44089</v>
      </c>
      <c r="C179" s="651">
        <v>4.6237439540384839E-2</v>
      </c>
      <c r="D179" s="651">
        <v>2.1914373737099924E-2</v>
      </c>
    </row>
    <row r="180" spans="2:4">
      <c r="B180" s="654">
        <v>44090</v>
      </c>
      <c r="C180" s="651">
        <v>4.4797843950041827E-2</v>
      </c>
      <c r="D180" s="651">
        <v>2.1990702862149547E-2</v>
      </c>
    </row>
    <row r="181" spans="2:4">
      <c r="B181" s="654">
        <v>44091</v>
      </c>
      <c r="C181" s="651">
        <v>4.5175321249535605E-2</v>
      </c>
      <c r="D181" s="651">
        <v>2.206703768839624E-2</v>
      </c>
    </row>
    <row r="182" spans="2:4">
      <c r="B182" s="654">
        <v>44092</v>
      </c>
      <c r="C182" s="651">
        <v>4.1070374101568552E-2</v>
      </c>
      <c r="D182" s="651">
        <v>2.2143378216266107E-2</v>
      </c>
    </row>
    <row r="183" spans="2:4">
      <c r="B183" s="654">
        <v>44095</v>
      </c>
      <c r="C183" s="651">
        <v>3.7177930783201862E-2</v>
      </c>
      <c r="D183" s="651">
        <v>2.2219724446184808E-2</v>
      </c>
    </row>
    <row r="184" spans="2:4">
      <c r="B184" s="654">
        <v>44096</v>
      </c>
      <c r="C184" s="651">
        <v>3.9205613235676617E-2</v>
      </c>
      <c r="D184" s="651">
        <v>2.2296076378578222E-2</v>
      </c>
    </row>
    <row r="185" spans="2:4">
      <c r="B185" s="654">
        <v>44097</v>
      </c>
      <c r="C185" s="651">
        <v>3.5889646689094556E-2</v>
      </c>
      <c r="D185" s="651">
        <v>2.2372434013872233E-2</v>
      </c>
    </row>
    <row r="186" spans="2:4">
      <c r="B186" s="654">
        <v>44098</v>
      </c>
      <c r="C186" s="651">
        <v>3.7517799581635813E-2</v>
      </c>
      <c r="D186" s="651">
        <v>2.2448797352492944E-2</v>
      </c>
    </row>
    <row r="187" spans="2:4">
      <c r="B187" s="654">
        <v>44099</v>
      </c>
      <c r="C187" s="651">
        <v>3.8230050726012932E-2</v>
      </c>
      <c r="D187" s="651">
        <v>2.2525166394866458E-2</v>
      </c>
    </row>
    <row r="188" spans="2:4">
      <c r="B188" s="654">
        <v>44102</v>
      </c>
      <c r="C188" s="651">
        <v>3.5172805689125841E-2</v>
      </c>
      <c r="D188" s="651">
        <v>2.2601541141418657E-2</v>
      </c>
    </row>
    <row r="189" spans="2:4">
      <c r="B189" s="654">
        <v>44103</v>
      </c>
      <c r="C189" s="651">
        <v>3.4307655123056557E-2</v>
      </c>
      <c r="D189" s="651">
        <v>2.2677921592575423E-2</v>
      </c>
    </row>
    <row r="190" spans="2:4">
      <c r="B190" s="654">
        <v>44104</v>
      </c>
      <c r="C190" s="651">
        <v>3.6875180169309685E-2</v>
      </c>
      <c r="D190" s="651">
        <v>2.2754307748763081E-2</v>
      </c>
    </row>
    <row r="191" spans="2:4">
      <c r="B191" s="654">
        <v>44105</v>
      </c>
      <c r="C191" s="651">
        <v>3.9465565957184978E-2</v>
      </c>
      <c r="D191" s="651">
        <v>2.2830699610407734E-2</v>
      </c>
    </row>
    <row r="192" spans="2:4">
      <c r="B192" s="654">
        <v>44106</v>
      </c>
      <c r="C192" s="651">
        <v>3.6887267710390859E-2</v>
      </c>
      <c r="D192" s="651">
        <v>2.2907097177935487E-2</v>
      </c>
    </row>
    <row r="193" spans="2:4">
      <c r="B193" s="654">
        <v>44109</v>
      </c>
      <c r="C193" s="651">
        <v>3.9852113991286187E-2</v>
      </c>
      <c r="D193" s="651">
        <v>2.2983500451772443E-2</v>
      </c>
    </row>
    <row r="194" spans="2:4">
      <c r="B194" s="654">
        <v>44110</v>
      </c>
      <c r="C194" s="651">
        <v>3.8861040587160778E-2</v>
      </c>
      <c r="D194" s="651">
        <v>2.3059909432344927E-2</v>
      </c>
    </row>
    <row r="195" spans="2:4">
      <c r="B195" s="654">
        <v>44111</v>
      </c>
      <c r="C195" s="651">
        <v>3.9643371038700304E-2</v>
      </c>
      <c r="D195" s="651">
        <v>2.3136324120079266E-2</v>
      </c>
    </row>
    <row r="196" spans="2:4">
      <c r="B196" s="654">
        <v>44112</v>
      </c>
      <c r="C196" s="651">
        <v>4.2846025288972189E-2</v>
      </c>
      <c r="D196" s="651">
        <v>2.3212744515401562E-2</v>
      </c>
    </row>
    <row r="197" spans="2:4">
      <c r="B197" s="654">
        <v>44113</v>
      </c>
      <c r="C197" s="651">
        <v>4.4051957812524689E-2</v>
      </c>
      <c r="D197" s="651">
        <v>2.3289170618738142E-2</v>
      </c>
    </row>
    <row r="198" spans="2:4">
      <c r="B198" s="654">
        <v>44117</v>
      </c>
      <c r="C198" s="651">
        <v>4.6076723255410901E-2</v>
      </c>
      <c r="D198" s="651">
        <v>2.3365602430515553E-2</v>
      </c>
    </row>
    <row r="199" spans="2:4">
      <c r="B199" s="654">
        <v>44118</v>
      </c>
      <c r="C199" s="651">
        <v>4.7789336333904808E-2</v>
      </c>
      <c r="D199" s="651">
        <v>2.3442039951159899E-2</v>
      </c>
    </row>
    <row r="200" spans="2:4">
      <c r="B200" s="654">
        <v>44119</v>
      </c>
      <c r="C200" s="651">
        <v>4.7112863424881857E-2</v>
      </c>
      <c r="D200" s="651">
        <v>2.3518483181097727E-2</v>
      </c>
    </row>
    <row r="201" spans="2:4">
      <c r="B201" s="654">
        <v>44120</v>
      </c>
      <c r="C201" s="651">
        <v>4.7260741693979202E-2</v>
      </c>
      <c r="D201" s="651">
        <v>2.3594932120755585E-2</v>
      </c>
    </row>
    <row r="202" spans="2:4">
      <c r="B202" s="654">
        <v>44123</v>
      </c>
      <c r="C202" s="651">
        <v>4.6974856930396491E-2</v>
      </c>
      <c r="D202" s="651">
        <v>2.3671386770559799E-2</v>
      </c>
    </row>
    <row r="203" spans="2:4">
      <c r="B203" s="654">
        <v>44124</v>
      </c>
      <c r="C203" s="651">
        <v>5.021569965407835E-2</v>
      </c>
      <c r="D203" s="651">
        <v>2.3747847130936917E-2</v>
      </c>
    </row>
    <row r="204" spans="2:4">
      <c r="B204" s="654">
        <v>44125</v>
      </c>
      <c r="C204" s="651">
        <v>5.2269230871091477E-2</v>
      </c>
      <c r="D204" s="651">
        <v>2.3824313202313485E-2</v>
      </c>
    </row>
    <row r="205" spans="2:4">
      <c r="B205" s="654">
        <v>44126</v>
      </c>
      <c r="C205" s="651">
        <v>5.3779940110923574E-2</v>
      </c>
      <c r="D205" s="651">
        <v>2.3900784985116053E-2</v>
      </c>
    </row>
    <row r="206" spans="2:4">
      <c r="B206" s="654">
        <v>44127</v>
      </c>
      <c r="C206" s="651">
        <v>5.364388691012012E-2</v>
      </c>
      <c r="D206" s="651">
        <v>2.3977262479771166E-2</v>
      </c>
    </row>
    <row r="207" spans="2:4">
      <c r="B207" s="654">
        <v>44130</v>
      </c>
      <c r="C207" s="651">
        <v>5.2198670461485408E-2</v>
      </c>
      <c r="D207" s="651">
        <v>2.4053745686705597E-2</v>
      </c>
    </row>
    <row r="208" spans="2:4">
      <c r="B208" s="654">
        <v>44131</v>
      </c>
      <c r="C208" s="651">
        <v>5.0837364851323397E-2</v>
      </c>
      <c r="D208" s="651">
        <v>2.4130234606345891E-2</v>
      </c>
    </row>
    <row r="209" spans="2:4">
      <c r="B209" s="654">
        <v>44132</v>
      </c>
      <c r="C209" s="651">
        <v>4.3181559525331537E-2</v>
      </c>
      <c r="D209" s="651">
        <v>2.4206729239118818E-2</v>
      </c>
    </row>
    <row r="210" spans="2:4">
      <c r="B210" s="654">
        <v>44133</v>
      </c>
      <c r="C210" s="651">
        <v>4.6902785643396117E-2</v>
      </c>
      <c r="D210" s="651">
        <v>2.4283229585450927E-2</v>
      </c>
    </row>
    <row r="211" spans="2:4">
      <c r="B211" s="654">
        <v>44134</v>
      </c>
      <c r="C211" s="651">
        <v>4.2241486547008655E-2</v>
      </c>
      <c r="D211" s="651">
        <v>2.4359735645769209E-2</v>
      </c>
    </row>
    <row r="212" spans="2:4">
      <c r="B212" s="654">
        <v>44138</v>
      </c>
      <c r="C212" s="651">
        <v>4.7042100678235332E-2</v>
      </c>
      <c r="D212" s="651">
        <v>2.4436247420500434E-2</v>
      </c>
    </row>
    <row r="213" spans="2:4">
      <c r="B213" s="654">
        <v>44139</v>
      </c>
      <c r="C213" s="651">
        <v>5.0715939491484452E-2</v>
      </c>
      <c r="D213" s="651">
        <v>2.451276491007115E-2</v>
      </c>
    </row>
    <row r="214" spans="2:4">
      <c r="B214" s="654">
        <v>44140</v>
      </c>
      <c r="C214" s="651">
        <v>5.7244093935826745E-2</v>
      </c>
      <c r="D214" s="651">
        <v>2.458928811490857E-2</v>
      </c>
    </row>
    <row r="215" spans="2:4">
      <c r="B215" s="654">
        <v>44141</v>
      </c>
      <c r="C215" s="651">
        <v>5.8817756243828789E-2</v>
      </c>
      <c r="D215" s="651">
        <v>2.4665817035439463E-2</v>
      </c>
    </row>
    <row r="216" spans="2:4">
      <c r="B216" s="654">
        <v>44144</v>
      </c>
      <c r="C216" s="651">
        <v>6.1073514993093214E-2</v>
      </c>
      <c r="D216" s="651">
        <v>2.4742351672090601E-2</v>
      </c>
    </row>
    <row r="217" spans="2:4">
      <c r="B217" s="654">
        <v>44145</v>
      </c>
      <c r="C217" s="651">
        <v>6.1780411881272146E-2</v>
      </c>
      <c r="D217" s="651">
        <v>2.4818892025288974E-2</v>
      </c>
    </row>
    <row r="218" spans="2:4">
      <c r="B218" s="654">
        <v>44146</v>
      </c>
      <c r="C218" s="651">
        <v>6.1775195504741864E-2</v>
      </c>
      <c r="D218" s="651">
        <v>2.4895438095461575E-2</v>
      </c>
    </row>
    <row r="219" spans="2:4">
      <c r="B219" s="654">
        <v>44147</v>
      </c>
      <c r="C219" s="651">
        <v>5.7734669579774023E-2</v>
      </c>
      <c r="D219" s="651">
        <v>2.4971989883035617E-2</v>
      </c>
    </row>
    <row r="220" spans="2:4">
      <c r="B220" s="654">
        <v>44148</v>
      </c>
      <c r="C220" s="651">
        <v>6.140520837578034E-2</v>
      </c>
      <c r="D220" s="651">
        <v>2.504854738843787E-2</v>
      </c>
    </row>
    <row r="221" spans="2:4">
      <c r="B221" s="654">
        <v>44151</v>
      </c>
      <c r="C221" s="651">
        <v>6.4169709374462203E-2</v>
      </c>
      <c r="D221" s="651">
        <v>2.5125110612095547E-2</v>
      </c>
    </row>
    <row r="222" spans="2:4">
      <c r="B222" s="654">
        <v>44152</v>
      </c>
      <c r="C222" s="651">
        <v>6.4724037942920587E-2</v>
      </c>
      <c r="D222" s="651">
        <v>2.5201679554435863E-2</v>
      </c>
    </row>
    <row r="223" spans="2:4">
      <c r="B223" s="654">
        <v>44153</v>
      </c>
      <c r="C223" s="651">
        <v>6.2870303194203059E-2</v>
      </c>
      <c r="D223" s="651">
        <v>2.5278254215885809E-2</v>
      </c>
    </row>
    <row r="224" spans="2:4">
      <c r="B224" s="654">
        <v>44154</v>
      </c>
      <c r="C224" s="651">
        <v>6.3892268280515196E-2</v>
      </c>
      <c r="D224" s="651">
        <v>2.53548345968726E-2</v>
      </c>
    </row>
    <row r="225" spans="2:4">
      <c r="B225" s="654">
        <v>44155</v>
      </c>
      <c r="C225" s="651">
        <v>6.3560483527592471E-2</v>
      </c>
      <c r="D225" s="651">
        <v>2.5431420697823448E-2</v>
      </c>
    </row>
    <row r="226" spans="2:4">
      <c r="B226" s="654">
        <v>44158</v>
      </c>
      <c r="C226" s="651">
        <v>6.6070989593146834E-2</v>
      </c>
      <c r="D226" s="651">
        <v>2.5508012519165568E-2</v>
      </c>
    </row>
    <row r="227" spans="2:4">
      <c r="B227" s="654">
        <v>44159</v>
      </c>
      <c r="C227" s="651">
        <v>7.0553215801459679E-2</v>
      </c>
      <c r="D227" s="651">
        <v>2.5584610061326174E-2</v>
      </c>
    </row>
    <row r="228" spans="2:4">
      <c r="B228" s="654">
        <v>44160</v>
      </c>
      <c r="C228" s="651">
        <v>7.1693297231145925E-2</v>
      </c>
      <c r="D228" s="651">
        <v>2.5661213324732701E-2</v>
      </c>
    </row>
    <row r="229" spans="2:4">
      <c r="B229" s="654">
        <v>44161</v>
      </c>
      <c r="C229" s="651">
        <v>7.2765098690120711E-2</v>
      </c>
      <c r="D229" s="651">
        <v>2.5737822309812364E-2</v>
      </c>
    </row>
    <row r="230" spans="2:4">
      <c r="B230" s="654">
        <v>44162</v>
      </c>
      <c r="C230" s="651">
        <v>7.493401394825594E-2</v>
      </c>
      <c r="D230" s="651">
        <v>2.5814437016992597E-2</v>
      </c>
    </row>
    <row r="231" spans="2:4">
      <c r="B231" s="654">
        <v>44165</v>
      </c>
      <c r="C231" s="651">
        <v>7.3185170464320048E-2</v>
      </c>
      <c r="D231" s="651">
        <v>2.5891057446700838E-2</v>
      </c>
    </row>
    <row r="232" spans="2:4">
      <c r="B232" s="654">
        <v>44166</v>
      </c>
      <c r="C232" s="651">
        <v>7.7183186117176783E-2</v>
      </c>
      <c r="D232" s="651">
        <v>2.5967683599364522E-2</v>
      </c>
    </row>
    <row r="233" spans="2:4">
      <c r="B233" s="654">
        <v>44167</v>
      </c>
      <c r="C233" s="651">
        <v>7.8206115861833014E-2</v>
      </c>
      <c r="D233" s="651">
        <v>2.6044315475410862E-2</v>
      </c>
    </row>
    <row r="234" spans="2:4">
      <c r="B234" s="654">
        <v>44168</v>
      </c>
      <c r="C234" s="651">
        <v>7.9591593641552771E-2</v>
      </c>
      <c r="D234" s="651">
        <v>2.6120953075267739E-2</v>
      </c>
    </row>
    <row r="235" spans="2:4">
      <c r="B235" s="654">
        <v>44169</v>
      </c>
      <c r="C235" s="651">
        <v>8.247723839761445E-2</v>
      </c>
      <c r="D235" s="651">
        <v>2.6197596399362366E-2</v>
      </c>
    </row>
    <row r="236" spans="2:4">
      <c r="B236" s="654">
        <v>44172</v>
      </c>
      <c r="C236" s="651">
        <v>8.1957703053028075E-2</v>
      </c>
      <c r="D236" s="651">
        <v>2.6274245448122402E-2</v>
      </c>
    </row>
    <row r="237" spans="2:4">
      <c r="B237" s="654">
        <v>44173</v>
      </c>
      <c r="C237" s="651">
        <v>8.3078648826197199E-2</v>
      </c>
      <c r="D237" s="651">
        <v>2.6350900221975504E-2</v>
      </c>
    </row>
    <row r="238" spans="2:4">
      <c r="B238" s="654">
        <v>44174</v>
      </c>
      <c r="C238" s="651">
        <v>8.1538954288296495E-2</v>
      </c>
      <c r="D238" s="651">
        <v>2.6427560721349108E-2</v>
      </c>
    </row>
    <row r="239" spans="2:4">
      <c r="B239" s="654">
        <v>44175</v>
      </c>
      <c r="C239" s="651">
        <v>8.4455874119355512E-2</v>
      </c>
      <c r="D239" s="651">
        <v>2.6504226946671094E-2</v>
      </c>
    </row>
    <row r="240" spans="2:4">
      <c r="B240" s="654">
        <v>44176</v>
      </c>
      <c r="C240" s="651">
        <v>8.5655466114996637E-2</v>
      </c>
      <c r="D240" s="651">
        <v>2.6580898898368899E-2</v>
      </c>
    </row>
    <row r="241" spans="2:4">
      <c r="B241" s="654">
        <v>44179</v>
      </c>
      <c r="C241" s="651">
        <v>8.5470877915467813E-2</v>
      </c>
      <c r="D241" s="651">
        <v>2.6657576576870401E-2</v>
      </c>
    </row>
    <row r="242" spans="2:4">
      <c r="B242" s="654">
        <v>44180</v>
      </c>
      <c r="C242" s="651">
        <v>8.9531518030783186E-2</v>
      </c>
      <c r="D242" s="651">
        <v>2.6734259982603481E-2</v>
      </c>
    </row>
    <row r="243" spans="2:4">
      <c r="B243" s="654">
        <v>44181</v>
      </c>
      <c r="C243" s="651">
        <v>9.2123177328260919E-2</v>
      </c>
      <c r="D243" s="651">
        <v>2.6810949115995575E-2</v>
      </c>
    </row>
    <row r="244" spans="2:4">
      <c r="B244" s="654">
        <v>44182</v>
      </c>
      <c r="C244" s="651">
        <v>9.3938170949297017E-2</v>
      </c>
      <c r="D244" s="651">
        <v>2.6887643977474784E-2</v>
      </c>
    </row>
    <row r="245" spans="2:4">
      <c r="B245" s="654">
        <v>44183</v>
      </c>
      <c r="C245" s="651">
        <v>9.4139666918354958E-2</v>
      </c>
      <c r="D245" s="651">
        <v>2.6964344567468768E-2</v>
      </c>
    </row>
    <row r="246" spans="2:4">
      <c r="B246" s="654">
        <v>44186</v>
      </c>
      <c r="C246" s="651">
        <v>9.1107732480636194E-2</v>
      </c>
      <c r="D246" s="651">
        <v>2.7041050886405626E-2</v>
      </c>
    </row>
    <row r="247" spans="2:4">
      <c r="B247" s="654">
        <v>44187</v>
      </c>
      <c r="C247" s="651">
        <v>9.1764657045216191E-2</v>
      </c>
      <c r="D247" s="651">
        <v>2.7117762934713019E-2</v>
      </c>
    </row>
    <row r="248" spans="2:4">
      <c r="B248" s="654">
        <v>44188</v>
      </c>
      <c r="C248" s="651">
        <v>9.4984785152513851E-2</v>
      </c>
      <c r="D248" s="651">
        <v>2.7194480712819047E-2</v>
      </c>
    </row>
    <row r="249" spans="2:4">
      <c r="B249" s="654">
        <v>44189</v>
      </c>
      <c r="C249" s="651">
        <v>9.5397314085853946E-2</v>
      </c>
      <c r="D249" s="651">
        <v>2.727120422115159E-2</v>
      </c>
    </row>
    <row r="250" spans="2:4">
      <c r="B250" s="654">
        <v>44193</v>
      </c>
      <c r="C250" s="651">
        <v>9.7539106855600632E-2</v>
      </c>
      <c r="D250" s="651">
        <v>2.7347933460138751E-2</v>
      </c>
    </row>
    <row r="251" spans="2:4">
      <c r="B251" s="654">
        <v>44194</v>
      </c>
      <c r="C251" s="651">
        <v>9.9136131725907406E-2</v>
      </c>
      <c r="D251" s="651">
        <v>2.742466843020841E-2</v>
      </c>
    </row>
    <row r="252" spans="2:4">
      <c r="B252" s="654">
        <v>44195</v>
      </c>
      <c r="C252" s="651">
        <v>0.10079529161713086</v>
      </c>
      <c r="D252" s="651">
        <v>2.7501409131788668E-2</v>
      </c>
    </row>
    <row r="253" spans="2:4">
      <c r="B253" s="654">
        <v>44196</v>
      </c>
      <c r="C253" s="651">
        <v>0.10114715469087354</v>
      </c>
      <c r="D253" s="651">
        <v>2.7578155565307849E-2</v>
      </c>
    </row>
    <row r="254" spans="2:4">
      <c r="B254" s="654">
        <v>44200</v>
      </c>
      <c r="C254" s="651">
        <v>0.10105008147355377</v>
      </c>
      <c r="D254" s="651">
        <v>2.7654907731193834E-2</v>
      </c>
    </row>
    <row r="255" spans="2:4">
      <c r="B255" s="654">
        <v>44201</v>
      </c>
      <c r="C255" s="651">
        <v>0.10263464786448084</v>
      </c>
      <c r="D255" s="651">
        <v>2.7731665629874946E-2</v>
      </c>
    </row>
    <row r="256" spans="2:4">
      <c r="B256" s="654">
        <v>44202</v>
      </c>
      <c r="C256" s="651">
        <v>0.10162212519934144</v>
      </c>
      <c r="D256" s="651">
        <v>2.7808429261779288E-2</v>
      </c>
    </row>
    <row r="257" spans="2:4">
      <c r="B257" s="654">
        <v>44203</v>
      </c>
      <c r="C257" s="651">
        <v>0.10659900122223664</v>
      </c>
      <c r="D257" s="651">
        <v>2.7885198627335184E-2</v>
      </c>
    </row>
    <row r="258" spans="2:4">
      <c r="B258" s="654">
        <v>44204</v>
      </c>
      <c r="C258" s="651">
        <v>0.11127663569541757</v>
      </c>
      <c r="D258" s="651">
        <v>2.7961973726970735E-2</v>
      </c>
    </row>
    <row r="259" spans="2:4">
      <c r="B259" s="654">
        <v>44207</v>
      </c>
      <c r="C259" s="651">
        <v>0.10842646966038583</v>
      </c>
      <c r="D259" s="651">
        <v>2.8038754561114265E-2</v>
      </c>
    </row>
    <row r="260" spans="2:4">
      <c r="B260" s="654">
        <v>44208</v>
      </c>
      <c r="C260" s="651">
        <v>0.11066248361461639</v>
      </c>
      <c r="D260" s="651">
        <v>2.8115541130194099E-2</v>
      </c>
    </row>
    <row r="261" spans="2:4">
      <c r="B261" s="654">
        <v>44209</v>
      </c>
      <c r="C261" s="651">
        <v>0.108092495710711</v>
      </c>
      <c r="D261" s="651">
        <v>2.8192333434638783E-2</v>
      </c>
    </row>
    <row r="262" spans="2:4">
      <c r="B262" s="654">
        <v>44210</v>
      </c>
      <c r="C262" s="651">
        <v>0.11086436208230954</v>
      </c>
      <c r="D262" s="651">
        <v>2.8269131474876419E-2</v>
      </c>
    </row>
    <row r="263" spans="2:4">
      <c r="B263" s="654">
        <v>44211</v>
      </c>
      <c r="C263" s="651">
        <v>0.10733009248684633</v>
      </c>
      <c r="D263" s="651">
        <v>2.8345935251335552E-2</v>
      </c>
    </row>
    <row r="264" spans="2:4">
      <c r="B264" s="654">
        <v>44214</v>
      </c>
      <c r="C264" s="651">
        <v>0.10824278011032407</v>
      </c>
      <c r="D264" s="651">
        <v>2.842274476444473E-2</v>
      </c>
    </row>
    <row r="265" spans="2:4">
      <c r="B265" s="654">
        <v>44215</v>
      </c>
      <c r="C265" s="651">
        <v>0.10825325410040798</v>
      </c>
      <c r="D265" s="651">
        <v>2.8499560014632275E-2</v>
      </c>
    </row>
    <row r="266" spans="2:4">
      <c r="B266" s="654">
        <v>44216</v>
      </c>
      <c r="C266" s="651">
        <v>0.10906074653019582</v>
      </c>
      <c r="D266" s="651">
        <v>2.8576381002326956E-2</v>
      </c>
    </row>
    <row r="267" spans="2:4">
      <c r="B267" s="654">
        <v>44217</v>
      </c>
      <c r="C267" s="651">
        <v>0.10790224526457037</v>
      </c>
      <c r="D267" s="651">
        <v>2.8653207727957097E-2</v>
      </c>
    </row>
    <row r="268" spans="2:4">
      <c r="B268" s="654">
        <v>44218</v>
      </c>
      <c r="C268" s="651">
        <v>0.10556429343607299</v>
      </c>
      <c r="D268" s="651">
        <v>2.8730040191951245E-2</v>
      </c>
    </row>
    <row r="269" spans="2:4">
      <c r="B269" s="654">
        <v>44221</v>
      </c>
      <c r="C269" s="651">
        <v>0.10528469121004824</v>
      </c>
      <c r="D269" s="651">
        <v>2.8806878394738167E-2</v>
      </c>
    </row>
    <row r="270" spans="2:4">
      <c r="B270" s="654">
        <v>44222</v>
      </c>
      <c r="C270" s="651">
        <v>0.10377248568577602</v>
      </c>
      <c r="D270" s="651">
        <v>2.8883722336746409E-2</v>
      </c>
    </row>
    <row r="271" spans="2:4">
      <c r="B271" s="654">
        <v>44223</v>
      </c>
      <c r="C271" s="651">
        <v>9.9929467724268362E-2</v>
      </c>
      <c r="D271" s="651">
        <v>2.896057201840474E-2</v>
      </c>
    </row>
    <row r="272" spans="2:4">
      <c r="B272" s="654">
        <v>44224</v>
      </c>
      <c r="C272" s="651">
        <v>0.10539984432060501</v>
      </c>
      <c r="D272" s="651">
        <v>2.9037427440141705E-2</v>
      </c>
    </row>
    <row r="273" spans="2:4">
      <c r="B273" s="654">
        <v>44225</v>
      </c>
      <c r="C273" s="651">
        <v>0.10004357575213008</v>
      </c>
      <c r="D273" s="651">
        <v>2.9114288602386296E-2</v>
      </c>
    </row>
    <row r="274" spans="2:4">
      <c r="B274" s="654">
        <v>44228</v>
      </c>
      <c r="C274" s="651">
        <v>0.10655880124364625</v>
      </c>
      <c r="D274" s="651">
        <v>2.9191155505567057E-2</v>
      </c>
    </row>
    <row r="275" spans="2:4">
      <c r="B275" s="654">
        <v>44229</v>
      </c>
      <c r="C275" s="651">
        <v>0.10985154349187121</v>
      </c>
      <c r="D275" s="651">
        <v>2.9268028150112757E-2</v>
      </c>
    </row>
    <row r="276" spans="2:4">
      <c r="B276" s="654">
        <v>44230</v>
      </c>
      <c r="C276" s="651">
        <v>0.11295294096358477</v>
      </c>
      <c r="D276" s="651">
        <v>2.9344906536452386E-2</v>
      </c>
    </row>
    <row r="277" spans="2:4">
      <c r="B277" s="654">
        <v>44231</v>
      </c>
      <c r="C277" s="651">
        <v>0.11432778991133485</v>
      </c>
      <c r="D277" s="651">
        <v>2.9421790665014713E-2</v>
      </c>
    </row>
    <row r="278" spans="2:4">
      <c r="B278" s="654">
        <v>44232</v>
      </c>
      <c r="C278" s="651">
        <v>0.11790082511686695</v>
      </c>
      <c r="D278" s="651">
        <v>2.9498680536228727E-2</v>
      </c>
    </row>
    <row r="279" spans="2:4">
      <c r="B279" s="654">
        <v>44235</v>
      </c>
      <c r="C279" s="651">
        <v>0.11894423905098139</v>
      </c>
      <c r="D279" s="651">
        <v>2.9575576150523419E-2</v>
      </c>
    </row>
    <row r="280" spans="2:4">
      <c r="B280" s="654">
        <v>44236</v>
      </c>
      <c r="C280" s="651">
        <v>0.11835030073865371</v>
      </c>
      <c r="D280" s="651">
        <v>2.9652477508327557E-2</v>
      </c>
    </row>
    <row r="281" spans="2:4">
      <c r="B281" s="654">
        <v>44237</v>
      </c>
      <c r="C281" s="651">
        <v>0.11658924636112378</v>
      </c>
      <c r="D281" s="651">
        <v>2.9729384610070353E-2</v>
      </c>
    </row>
    <row r="282" spans="2:4">
      <c r="B282" s="654">
        <v>44238</v>
      </c>
      <c r="C282" s="651">
        <v>0.11908131652859089</v>
      </c>
      <c r="D282" s="651">
        <v>2.9806297456180575E-2</v>
      </c>
    </row>
    <row r="283" spans="2:4">
      <c r="B283" s="654">
        <v>44239</v>
      </c>
      <c r="C283" s="651">
        <v>0.12024118753357138</v>
      </c>
      <c r="D283" s="651">
        <v>2.9883216047087435E-2</v>
      </c>
    </row>
    <row r="284" spans="2:4">
      <c r="B284" s="654">
        <v>44244</v>
      </c>
      <c r="C284" s="651">
        <v>0.12288865234886637</v>
      </c>
      <c r="D284" s="651">
        <v>2.9960140383220146E-2</v>
      </c>
    </row>
    <row r="285" spans="2:4">
      <c r="B285" s="654">
        <v>44245</v>
      </c>
      <c r="C285" s="651">
        <v>0.12209599291038309</v>
      </c>
      <c r="D285" s="651">
        <v>3.0037070465007698E-2</v>
      </c>
    </row>
    <row r="286" spans="2:4">
      <c r="B286" s="654">
        <v>44246</v>
      </c>
      <c r="C286" s="651">
        <v>0.12322980164236075</v>
      </c>
      <c r="D286" s="651">
        <v>3.0114006292879081E-2</v>
      </c>
    </row>
    <row r="287" spans="2:4">
      <c r="B287" s="654">
        <v>44249</v>
      </c>
      <c r="C287" s="651">
        <v>0.11585125006609132</v>
      </c>
      <c r="D287" s="651">
        <v>3.0190947867263729E-2</v>
      </c>
    </row>
    <row r="288" spans="2:4">
      <c r="B288" s="654">
        <v>44250</v>
      </c>
      <c r="C288" s="651">
        <v>0.11836734854734376</v>
      </c>
      <c r="D288" s="651">
        <v>3.0267895188590854E-2</v>
      </c>
    </row>
    <row r="289" spans="2:4">
      <c r="B289" s="654">
        <v>44251</v>
      </c>
      <c r="C289" s="651">
        <v>0.12060183578400885</v>
      </c>
      <c r="D289" s="651">
        <v>3.0344848257289669E-2</v>
      </c>
    </row>
    <row r="290" spans="2:4">
      <c r="B290" s="654">
        <v>44252</v>
      </c>
      <c r="C290" s="651">
        <v>0.11405293051110577</v>
      </c>
      <c r="D290" s="651">
        <v>3.0421807073789386E-2</v>
      </c>
    </row>
    <row r="291" spans="2:4">
      <c r="B291" s="654">
        <v>44253</v>
      </c>
      <c r="C291" s="651">
        <v>0.10961618613062574</v>
      </c>
      <c r="D291" s="651">
        <v>3.049877163851944E-2</v>
      </c>
    </row>
    <row r="292" spans="2:4">
      <c r="B292" s="654">
        <v>44256</v>
      </c>
      <c r="C292" s="651">
        <v>0.11261536748821355</v>
      </c>
      <c r="D292" s="651">
        <v>3.0575741951909041E-2</v>
      </c>
    </row>
    <row r="293" spans="2:4">
      <c r="B293" s="654">
        <v>44257</v>
      </c>
      <c r="C293" s="651">
        <v>0.11304211144217935</v>
      </c>
      <c r="D293" s="651">
        <v>3.0652718014387625E-2</v>
      </c>
    </row>
    <row r="294" spans="2:4">
      <c r="B294" s="654">
        <v>44258</v>
      </c>
      <c r="C294" s="651">
        <v>0.11183392963197103</v>
      </c>
      <c r="D294" s="651">
        <v>3.0729699826384627E-2</v>
      </c>
    </row>
    <row r="295" spans="2:4">
      <c r="B295" s="654">
        <v>44259</v>
      </c>
      <c r="C295" s="651">
        <v>0.11365520724962952</v>
      </c>
      <c r="D295" s="651">
        <v>3.0806687388329479E-2</v>
      </c>
    </row>
    <row r="296" spans="2:4">
      <c r="B296" s="654">
        <v>44260</v>
      </c>
      <c r="C296" s="651">
        <v>0.11925509875511686</v>
      </c>
      <c r="D296" s="651">
        <v>3.0883680700651617E-2</v>
      </c>
    </row>
    <row r="297" spans="2:4">
      <c r="B297" s="654">
        <v>44263</v>
      </c>
      <c r="C297" s="651">
        <v>0.11263495405496626</v>
      </c>
      <c r="D297" s="651">
        <v>3.0960679763780474E-2</v>
      </c>
    </row>
    <row r="298" spans="2:4">
      <c r="B298" s="654">
        <v>44264</v>
      </c>
      <c r="C298" s="651">
        <v>0.11297008793313346</v>
      </c>
      <c r="D298" s="651">
        <v>3.1037684578145708E-2</v>
      </c>
    </row>
    <row r="299" spans="2:4">
      <c r="B299" s="654">
        <v>44265</v>
      </c>
      <c r="C299" s="651">
        <v>0.11402565862914615</v>
      </c>
      <c r="D299" s="651">
        <v>3.1114695144176974E-2</v>
      </c>
    </row>
    <row r="300" spans="2:4">
      <c r="B300" s="654">
        <v>44266</v>
      </c>
      <c r="C300" s="651">
        <v>0.11929043021918506</v>
      </c>
      <c r="D300" s="651">
        <v>3.1191711462303928E-2</v>
      </c>
    </row>
    <row r="301" spans="2:4">
      <c r="B301" s="654">
        <v>44267</v>
      </c>
      <c r="C301" s="651">
        <v>0.11938154209561547</v>
      </c>
      <c r="D301" s="651">
        <v>3.1268733532956006E-2</v>
      </c>
    </row>
    <row r="302" spans="2:4">
      <c r="B302" s="654">
        <v>44270</v>
      </c>
      <c r="C302" s="651">
        <v>0.12105880121534129</v>
      </c>
      <c r="D302" s="651">
        <v>3.1345761356562862E-2</v>
      </c>
    </row>
    <row r="303" spans="2:4">
      <c r="B303" s="654">
        <v>44271</v>
      </c>
      <c r="C303" s="651">
        <v>0.12107685065600671</v>
      </c>
      <c r="D303" s="651">
        <v>3.1422794933554377E-2</v>
      </c>
    </row>
    <row r="304" spans="2:4">
      <c r="B304" s="654">
        <v>44272</v>
      </c>
      <c r="C304" s="651">
        <v>0.12502780922022194</v>
      </c>
      <c r="D304" s="651">
        <v>3.1499834264360205E-2</v>
      </c>
    </row>
    <row r="305" spans="2:4">
      <c r="B305" s="654">
        <v>44273</v>
      </c>
      <c r="C305" s="651">
        <v>0.12073782630405994</v>
      </c>
      <c r="D305" s="651">
        <v>3.160689868662625E-2</v>
      </c>
    </row>
    <row r="306" spans="2:4">
      <c r="B306" s="654">
        <v>44274</v>
      </c>
      <c r="C306" s="651">
        <v>0.12246238830714273</v>
      </c>
      <c r="D306" s="651">
        <v>3.1713974221633467E-2</v>
      </c>
    </row>
    <row r="307" spans="2:4">
      <c r="B307" s="654">
        <v>44277</v>
      </c>
      <c r="C307" s="651">
        <v>0.12162650863083257</v>
      </c>
      <c r="D307" s="651">
        <v>3.1821060870535156E-2</v>
      </c>
    </row>
    <row r="308" spans="2:4">
      <c r="B308" s="654">
        <v>44278</v>
      </c>
      <c r="C308" s="651">
        <v>0.11845542688931365</v>
      </c>
      <c r="D308" s="651">
        <v>3.1928158634484838E-2</v>
      </c>
    </row>
    <row r="309" spans="2:4">
      <c r="B309" s="654">
        <v>44279</v>
      </c>
      <c r="C309" s="651">
        <v>0.11632690059446715</v>
      </c>
      <c r="D309" s="651">
        <v>3.2035267514636256E-2</v>
      </c>
    </row>
    <row r="310" spans="2:4">
      <c r="B310" s="654">
        <v>44280</v>
      </c>
      <c r="C310" s="651">
        <v>0.11890441700439602</v>
      </c>
      <c r="D310" s="651">
        <v>3.2142387512143156E-2</v>
      </c>
    </row>
    <row r="311" spans="2:4">
      <c r="B311" s="654">
        <v>44281</v>
      </c>
      <c r="C311" s="651">
        <v>0.12225187489611655</v>
      </c>
      <c r="D311" s="651">
        <v>3.2249518628159501E-2</v>
      </c>
    </row>
    <row r="312" spans="2:4">
      <c r="B312" s="654">
        <v>44284</v>
      </c>
      <c r="C312" s="651">
        <v>0.12337624425522264</v>
      </c>
      <c r="D312" s="651">
        <v>3.2356660863839259E-2</v>
      </c>
    </row>
    <row r="313" spans="2:4">
      <c r="B313" s="654">
        <v>44285</v>
      </c>
      <c r="C313" s="651">
        <v>0.12658699645969906</v>
      </c>
      <c r="D313" s="651">
        <v>3.2463814220336618E-2</v>
      </c>
    </row>
    <row r="314" spans="2:4">
      <c r="B314" s="654">
        <v>44286</v>
      </c>
      <c r="C314" s="651">
        <v>0.12748302392530841</v>
      </c>
      <c r="D314" s="651">
        <v>3.2570978698805986E-2</v>
      </c>
    </row>
    <row r="315" spans="2:4">
      <c r="B315" s="654">
        <v>44287</v>
      </c>
      <c r="C315" s="651">
        <v>0.12667561335888511</v>
      </c>
      <c r="D315" s="651">
        <v>3.2678154300401774E-2</v>
      </c>
    </row>
    <row r="316" spans="2:4">
      <c r="B316" s="654">
        <v>44291</v>
      </c>
      <c r="C316" s="651">
        <v>0.1297704358886318</v>
      </c>
      <c r="D316" s="651">
        <v>3.2785341026278392E-2</v>
      </c>
    </row>
    <row r="317" spans="2:4">
      <c r="B317" s="654">
        <v>44292</v>
      </c>
      <c r="C317" s="651">
        <v>0.129861803493585</v>
      </c>
      <c r="D317" s="651">
        <v>3.2892538877590471E-2</v>
      </c>
    </row>
    <row r="318" spans="2:4">
      <c r="B318" s="654">
        <v>44293</v>
      </c>
      <c r="C318" s="651">
        <v>0.13038868757187405</v>
      </c>
      <c r="D318" s="651">
        <v>3.2999747855492867E-2</v>
      </c>
    </row>
    <row r="319" spans="2:4">
      <c r="B319" s="654">
        <v>44294</v>
      </c>
      <c r="C319" s="651">
        <v>0.13226492192499184</v>
      </c>
      <c r="D319" s="651">
        <v>3.3106967961140432E-2</v>
      </c>
    </row>
    <row r="320" spans="2:4">
      <c r="B320" s="654">
        <v>44295</v>
      </c>
      <c r="C320" s="651">
        <v>0.1325387552062951</v>
      </c>
      <c r="D320" s="651">
        <v>3.3214199195688021E-2</v>
      </c>
    </row>
    <row r="321" spans="2:4">
      <c r="B321" s="654">
        <v>44298</v>
      </c>
      <c r="C321" s="651">
        <v>0.13428060674058506</v>
      </c>
      <c r="D321" s="651">
        <v>3.3321441560290932E-2</v>
      </c>
    </row>
    <row r="322" spans="2:4">
      <c r="B322" s="654">
        <v>44299</v>
      </c>
      <c r="C322" s="651">
        <v>0.13406237544428556</v>
      </c>
      <c r="D322" s="651">
        <v>3.3428695056104463E-2</v>
      </c>
    </row>
    <row r="323" spans="2:4">
      <c r="B323" s="654">
        <v>44300</v>
      </c>
      <c r="C323" s="651">
        <v>0.13592337720154668</v>
      </c>
      <c r="D323" s="651">
        <v>3.3535959684283911E-2</v>
      </c>
    </row>
    <row r="324" spans="2:4">
      <c r="B324" s="654">
        <v>44301</v>
      </c>
      <c r="C324" s="651">
        <v>0.13685365480785694</v>
      </c>
      <c r="D324" s="651">
        <v>3.3643235445984576E-2</v>
      </c>
    </row>
    <row r="325" spans="2:4">
      <c r="B325" s="654">
        <v>44302</v>
      </c>
      <c r="C325" s="651">
        <v>0.13880098423015363</v>
      </c>
      <c r="D325" s="651">
        <v>3.3750522342362199E-2</v>
      </c>
    </row>
    <row r="326" spans="2:4">
      <c r="B326" s="654">
        <v>44305</v>
      </c>
      <c r="C326" s="651">
        <v>0.13916007958116627</v>
      </c>
      <c r="D326" s="651">
        <v>3.3857820374572523E-2</v>
      </c>
    </row>
    <row r="327" spans="2:4">
      <c r="B327" s="654">
        <v>44306</v>
      </c>
      <c r="C327" s="651">
        <v>0.13722551842430564</v>
      </c>
      <c r="D327" s="651">
        <v>3.3965129543771511E-2</v>
      </c>
    </row>
    <row r="328" spans="2:4">
      <c r="B328" s="654">
        <v>44308</v>
      </c>
      <c r="C328" s="651">
        <v>0.13722739648850379</v>
      </c>
      <c r="D328" s="651">
        <v>3.4072449851114905E-2</v>
      </c>
    </row>
    <row r="329" spans="2:4">
      <c r="B329" s="654">
        <v>44309</v>
      </c>
      <c r="C329" s="651">
        <v>0.14030340580317446</v>
      </c>
      <c r="D329" s="651">
        <v>3.4179781297758893E-2</v>
      </c>
    </row>
    <row r="330" spans="2:4">
      <c r="B330" s="654">
        <v>44312</v>
      </c>
      <c r="C330" s="651">
        <v>0.14174600227266598</v>
      </c>
      <c r="D330" s="651">
        <v>3.428712388485966E-2</v>
      </c>
    </row>
    <row r="331" spans="2:4">
      <c r="B331" s="654">
        <v>44313</v>
      </c>
      <c r="C331" s="651">
        <v>0.14180934401123491</v>
      </c>
      <c r="D331" s="651">
        <v>3.4394477613573615E-2</v>
      </c>
    </row>
    <row r="332" spans="2:4">
      <c r="B332" s="654">
        <v>44314</v>
      </c>
      <c r="C332" s="651">
        <v>0.14341803334945413</v>
      </c>
      <c r="D332" s="651">
        <v>3.4501842485056944E-2</v>
      </c>
    </row>
    <row r="333" spans="2:4">
      <c r="B333" s="654">
        <v>44315</v>
      </c>
      <c r="C333" s="651">
        <v>0.1444879800708978</v>
      </c>
      <c r="D333" s="651">
        <v>3.4609218500466499E-2</v>
      </c>
    </row>
    <row r="334" spans="2:4">
      <c r="B334" s="654">
        <v>44316</v>
      </c>
      <c r="C334" s="651">
        <v>0.1433592569781319</v>
      </c>
      <c r="D334" s="651">
        <v>3.471660566095891E-2</v>
      </c>
    </row>
    <row r="335" spans="2:4">
      <c r="B335" s="654">
        <v>44319</v>
      </c>
      <c r="C335" s="651">
        <v>0.14293575743315623</v>
      </c>
      <c r="D335" s="651">
        <v>3.4824003967690809E-2</v>
      </c>
    </row>
    <row r="336" spans="2:4">
      <c r="B336" s="654">
        <v>44320</v>
      </c>
      <c r="C336" s="651">
        <v>0.14091120395060308</v>
      </c>
      <c r="D336" s="651">
        <v>3.4931413421819268E-2</v>
      </c>
    </row>
    <row r="337" spans="2:4">
      <c r="B337" s="654">
        <v>44321</v>
      </c>
      <c r="C337" s="651">
        <v>0.14375993084025596</v>
      </c>
      <c r="D337" s="651">
        <v>3.5038834024501364E-2</v>
      </c>
    </row>
    <row r="338" spans="2:4">
      <c r="B338" s="654">
        <v>44322</v>
      </c>
      <c r="C338" s="651">
        <v>0.14479393872131596</v>
      </c>
      <c r="D338" s="651">
        <v>3.5176169689179915E-2</v>
      </c>
    </row>
    <row r="339" spans="2:4">
      <c r="B339" s="654">
        <v>44323</v>
      </c>
      <c r="C339" s="651">
        <v>0.14876604537127625</v>
      </c>
      <c r="D339" s="651">
        <v>3.5313523576445016E-2</v>
      </c>
    </row>
    <row r="340" spans="2:4">
      <c r="B340" s="654">
        <v>44326</v>
      </c>
      <c r="C340" s="651">
        <v>0.14783654790355794</v>
      </c>
      <c r="D340" s="651">
        <v>3.5450895688714734E-2</v>
      </c>
    </row>
    <row r="341" spans="2:4">
      <c r="B341" s="654">
        <v>44327</v>
      </c>
      <c r="C341" s="651">
        <v>0.14914650626037629</v>
      </c>
      <c r="D341" s="651">
        <v>3.5588286028407135E-2</v>
      </c>
    </row>
    <row r="342" spans="2:4">
      <c r="B342" s="654">
        <v>44328</v>
      </c>
      <c r="C342" s="651">
        <v>0.14469323007951562</v>
      </c>
      <c r="D342" s="651">
        <v>3.5725694597940727E-2</v>
      </c>
    </row>
    <row r="343" spans="2:4">
      <c r="B343" s="654">
        <v>44329</v>
      </c>
      <c r="C343" s="651">
        <v>0.1453663909806775</v>
      </c>
      <c r="D343" s="651">
        <v>3.5863121399734466E-2</v>
      </c>
    </row>
    <row r="344" spans="2:4">
      <c r="B344" s="654">
        <v>44330</v>
      </c>
      <c r="C344" s="651">
        <v>0.14800188060954245</v>
      </c>
      <c r="D344" s="651">
        <v>3.6000566436207304E-2</v>
      </c>
    </row>
    <row r="345" spans="2:4">
      <c r="B345" s="654">
        <v>44333</v>
      </c>
      <c r="C345" s="651">
        <v>0.15087055471556221</v>
      </c>
      <c r="D345" s="651">
        <v>3.6138029709779085E-2</v>
      </c>
    </row>
    <row r="346" spans="2:4">
      <c r="B346" s="654">
        <v>44334</v>
      </c>
      <c r="C346" s="651">
        <v>0.15030140145975923</v>
      </c>
      <c r="D346" s="651">
        <v>3.6275511222869428E-2</v>
      </c>
    </row>
    <row r="347" spans="2:4">
      <c r="B347" s="654">
        <v>44335</v>
      </c>
      <c r="C347" s="651">
        <v>0.1489460018760882</v>
      </c>
      <c r="D347" s="651">
        <v>3.6413010977898397E-2</v>
      </c>
    </row>
    <row r="348" spans="2:4">
      <c r="B348" s="654">
        <v>44336</v>
      </c>
      <c r="C348" s="651">
        <v>0.15100019257261676</v>
      </c>
      <c r="D348" s="651">
        <v>3.6550528977286501E-2</v>
      </c>
    </row>
    <row r="349" spans="2:4">
      <c r="B349" s="654">
        <v>44337</v>
      </c>
      <c r="C349" s="651">
        <v>0.1513043326079182</v>
      </c>
      <c r="D349" s="651">
        <v>3.6688065223454691E-2</v>
      </c>
    </row>
    <row r="350" spans="2:4">
      <c r="B350" s="654">
        <v>44340</v>
      </c>
      <c r="C350" s="651">
        <v>0.15387492322389895</v>
      </c>
      <c r="D350" s="651">
        <v>3.6825619718823921E-2</v>
      </c>
    </row>
    <row r="351" spans="2:4">
      <c r="B351" s="654">
        <v>44341</v>
      </c>
      <c r="C351" s="651">
        <v>0.15199437813005923</v>
      </c>
      <c r="D351" s="651">
        <v>3.6963192465815586E-2</v>
      </c>
    </row>
    <row r="352" spans="2:4">
      <c r="B352" s="654">
        <v>44342</v>
      </c>
      <c r="C352" s="651">
        <v>0.15335324461257116</v>
      </c>
      <c r="D352" s="651">
        <v>3.7100783466851528E-2</v>
      </c>
    </row>
    <row r="353" spans="2:4">
      <c r="B353" s="654">
        <v>44343</v>
      </c>
      <c r="C353" s="651">
        <v>0.15599239923066999</v>
      </c>
      <c r="D353" s="651">
        <v>3.7238392724353808E-2</v>
      </c>
    </row>
    <row r="354" spans="2:4">
      <c r="B354" s="654">
        <v>44344</v>
      </c>
      <c r="C354" s="651">
        <v>0.15827029992155661</v>
      </c>
      <c r="D354" s="651">
        <v>3.7376020240744712E-2</v>
      </c>
    </row>
    <row r="355" spans="2:4">
      <c r="B355" s="654">
        <v>44347</v>
      </c>
      <c r="C355" s="651">
        <v>0.16037744906718787</v>
      </c>
      <c r="D355" s="651">
        <v>3.7513666018446967E-2</v>
      </c>
    </row>
    <row r="356" spans="2:4">
      <c r="B356" s="654">
        <v>44348</v>
      </c>
      <c r="C356" s="651">
        <v>0.1631076272482459</v>
      </c>
      <c r="D356" s="651">
        <v>3.7651330059883525E-2</v>
      </c>
    </row>
    <row r="357" spans="2:4">
      <c r="B357" s="654">
        <v>44349</v>
      </c>
      <c r="C357" s="651">
        <v>0.16506547128807236</v>
      </c>
      <c r="D357" s="651">
        <v>3.7789012367478003E-2</v>
      </c>
    </row>
    <row r="358" spans="2:4">
      <c r="B358" s="654">
        <v>44351</v>
      </c>
      <c r="C358" s="651">
        <v>0.16662866561700151</v>
      </c>
      <c r="D358" s="651">
        <v>3.7926712943653795E-2</v>
      </c>
    </row>
    <row r="359" spans="2:4">
      <c r="B359" s="654">
        <v>44354</v>
      </c>
      <c r="C359" s="651">
        <v>0.16681517510094834</v>
      </c>
      <c r="D359" s="651">
        <v>3.8064431790835185E-2</v>
      </c>
    </row>
    <row r="360" spans="2:4">
      <c r="B360" s="654">
        <v>44355</v>
      </c>
      <c r="C360" s="651">
        <v>0.16575879091309775</v>
      </c>
      <c r="D360" s="651">
        <v>3.8202168911446233E-2</v>
      </c>
    </row>
    <row r="361" spans="2:4">
      <c r="B361" s="654">
        <v>44356</v>
      </c>
      <c r="C361" s="651">
        <v>0.16612938599384264</v>
      </c>
      <c r="D361" s="651">
        <v>3.8339924307911666E-2</v>
      </c>
    </row>
    <row r="362" spans="2:4">
      <c r="B362" s="654">
        <v>44357</v>
      </c>
      <c r="C362" s="651">
        <v>0.16699039994735565</v>
      </c>
      <c r="D362" s="651">
        <v>3.8477697982656434E-2</v>
      </c>
    </row>
    <row r="363" spans="2:4">
      <c r="B363" s="654">
        <v>44358</v>
      </c>
      <c r="C363" s="651">
        <v>0.16592109855429138</v>
      </c>
      <c r="D363" s="651">
        <v>3.8615489938105707E-2</v>
      </c>
    </row>
    <row r="364" spans="2:4">
      <c r="B364" s="654">
        <v>44361</v>
      </c>
      <c r="C364" s="651">
        <v>0.16816159319275314</v>
      </c>
      <c r="D364" s="651">
        <v>3.8753300176685324E-2</v>
      </c>
    </row>
    <row r="365" spans="2:4">
      <c r="B365" s="654">
        <v>44362</v>
      </c>
      <c r="C365" s="651">
        <v>0.16858409180783163</v>
      </c>
      <c r="D365" s="651">
        <v>3.889112870082112E-2</v>
      </c>
    </row>
    <row r="366" spans="2:4">
      <c r="B366" s="654">
        <v>44363</v>
      </c>
      <c r="C366" s="651">
        <v>0.16833946276032652</v>
      </c>
      <c r="D366" s="651">
        <v>3.9028975512939157E-2</v>
      </c>
    </row>
    <row r="367" spans="2:4">
      <c r="B367" s="654">
        <v>44364</v>
      </c>
      <c r="C367" s="651">
        <v>0.16501728535329785</v>
      </c>
      <c r="D367" s="651">
        <v>3.9196643711258972E-2</v>
      </c>
    </row>
    <row r="368" spans="2:4">
      <c r="B368" s="654">
        <v>44365</v>
      </c>
      <c r="C368" s="651">
        <v>0.16534775641517285</v>
      </c>
      <c r="D368" s="651">
        <v>3.9364338966211054E-2</v>
      </c>
    </row>
    <row r="369" spans="2:4">
      <c r="B369" s="654">
        <v>44368</v>
      </c>
      <c r="C369" s="651">
        <v>0.1682401058359011</v>
      </c>
      <c r="D369" s="651">
        <v>3.9532061282161246E-2</v>
      </c>
    </row>
    <row r="370" spans="2:4">
      <c r="B370" s="654">
        <v>44369</v>
      </c>
      <c r="C370" s="651">
        <v>0.16838601396099651</v>
      </c>
      <c r="D370" s="651">
        <v>3.9699810663476498E-2</v>
      </c>
    </row>
    <row r="371" spans="2:4">
      <c r="B371" s="654">
        <v>44370</v>
      </c>
      <c r="C371" s="651">
        <v>0.1690972025165689</v>
      </c>
      <c r="D371" s="651">
        <v>3.9867587114524428E-2</v>
      </c>
    </row>
    <row r="372" spans="2:4">
      <c r="B372" s="654">
        <v>44371</v>
      </c>
      <c r="C372" s="651">
        <v>0.17156250695228281</v>
      </c>
      <c r="D372" s="651">
        <v>4.0035390639673096E-2</v>
      </c>
    </row>
    <row r="373" spans="2:4">
      <c r="B373" s="654">
        <v>44372</v>
      </c>
      <c r="C373" s="651">
        <v>0.17056962519993957</v>
      </c>
      <c r="D373" s="651">
        <v>4.0203221243291676E-2</v>
      </c>
    </row>
    <row r="374" spans="2:4">
      <c r="B374" s="654">
        <v>44375</v>
      </c>
      <c r="C374" s="651">
        <v>0.17179524217991693</v>
      </c>
      <c r="D374" s="651">
        <v>4.037107892974956E-2</v>
      </c>
    </row>
    <row r="375" spans="2:4">
      <c r="B375" s="654">
        <v>44376</v>
      </c>
      <c r="C375" s="651">
        <v>0.17181750798882112</v>
      </c>
      <c r="D375" s="651">
        <v>4.0538963703417252E-2</v>
      </c>
    </row>
    <row r="376" spans="2:4">
      <c r="B376" s="654">
        <v>44377</v>
      </c>
      <c r="C376" s="651">
        <v>0.17212166017203412</v>
      </c>
      <c r="D376" s="651">
        <v>4.0706875568665923E-2</v>
      </c>
    </row>
    <row r="377" spans="2:4">
      <c r="B377" s="654">
        <v>44378</v>
      </c>
      <c r="C377" s="651">
        <v>0.1711562460011482</v>
      </c>
      <c r="D377" s="651">
        <v>4.0874814529867187E-2</v>
      </c>
    </row>
    <row r="378" spans="2:4">
      <c r="B378" s="654">
        <v>44379</v>
      </c>
      <c r="C378" s="651">
        <v>0.17416002603044922</v>
      </c>
      <c r="D378" s="651">
        <v>4.1042780591393546E-2</v>
      </c>
    </row>
    <row r="379" spans="2:4">
      <c r="B379" s="654">
        <v>44382</v>
      </c>
      <c r="C379" s="651">
        <v>0.17395890339665576</v>
      </c>
      <c r="D379" s="651">
        <v>4.1210773757618391E-2</v>
      </c>
    </row>
    <row r="380" spans="2:4">
      <c r="B380" s="654">
        <v>44383</v>
      </c>
      <c r="C380" s="651">
        <v>0.16935583576236946</v>
      </c>
      <c r="D380" s="651">
        <v>4.1378794032915334E-2</v>
      </c>
    </row>
    <row r="381" spans="2:4">
      <c r="B381" s="654">
        <v>44384</v>
      </c>
      <c r="C381" s="651">
        <v>0.17090990178714227</v>
      </c>
      <c r="D381" s="651">
        <v>4.1546841421659098E-2</v>
      </c>
    </row>
    <row r="382" spans="2:4">
      <c r="B382" s="654">
        <v>44385</v>
      </c>
      <c r="C382" s="651">
        <v>0.16752201315274129</v>
      </c>
      <c r="D382" s="651">
        <v>4.1714915928224849E-2</v>
      </c>
    </row>
    <row r="383" spans="2:4">
      <c r="B383" s="654">
        <v>44386</v>
      </c>
      <c r="C383" s="651">
        <v>0.16862494327019739</v>
      </c>
      <c r="D383" s="651">
        <v>4.1883017556988866E-2</v>
      </c>
    </row>
    <row r="384" spans="2:4">
      <c r="B384" s="654">
        <v>44389</v>
      </c>
      <c r="C384" s="651">
        <v>0.17221165044294162</v>
      </c>
      <c r="D384" s="651">
        <v>4.2051146312327647E-2</v>
      </c>
    </row>
    <row r="385" spans="2:4">
      <c r="B385" s="654">
        <v>44390</v>
      </c>
      <c r="C385" s="651">
        <v>0.17410849790825678</v>
      </c>
      <c r="D385" s="651">
        <v>4.221930219861858E-2</v>
      </c>
    </row>
    <row r="386" spans="2:4">
      <c r="B386" s="654">
        <v>44391</v>
      </c>
      <c r="C386" s="651">
        <v>0.17456514757475761</v>
      </c>
      <c r="D386" s="651">
        <v>4.238748522023994E-2</v>
      </c>
    </row>
    <row r="387" spans="2:4">
      <c r="B387" s="654">
        <v>44392</v>
      </c>
      <c r="C387" s="651">
        <v>0.17338582035250671</v>
      </c>
      <c r="D387" s="651">
        <v>4.2555695381570446E-2</v>
      </c>
    </row>
    <row r="388" spans="2:4">
      <c r="B388" s="654">
        <v>44393</v>
      </c>
      <c r="C388" s="651">
        <v>0.17252462681328806</v>
      </c>
      <c r="D388" s="651">
        <v>4.2723932686989707E-2</v>
      </c>
    </row>
    <row r="389" spans="2:4">
      <c r="B389" s="654">
        <v>44396</v>
      </c>
      <c r="C389" s="651">
        <v>0.16697051727739942</v>
      </c>
      <c r="D389" s="651">
        <v>4.2892197140877775E-2</v>
      </c>
    </row>
    <row r="390" spans="2:4">
      <c r="B390" s="654">
        <v>44397</v>
      </c>
      <c r="C390" s="651">
        <v>0.16957931251116598</v>
      </c>
      <c r="D390" s="651">
        <v>4.306048874761581E-2</v>
      </c>
    </row>
    <row r="391" spans="2:4">
      <c r="B391" s="654">
        <v>44398</v>
      </c>
      <c r="C391" s="651">
        <v>0.17224348626141772</v>
      </c>
      <c r="D391" s="651">
        <v>4.3228807511585421E-2</v>
      </c>
    </row>
    <row r="392" spans="2:4">
      <c r="B392" s="654">
        <v>44399</v>
      </c>
      <c r="C392" s="651">
        <v>0.17472880777913047</v>
      </c>
      <c r="D392" s="651">
        <v>4.33971534371691E-2</v>
      </c>
    </row>
    <row r="393" spans="2:4">
      <c r="B393" s="654">
        <v>44400</v>
      </c>
      <c r="C393" s="651">
        <v>0.17361502011971641</v>
      </c>
      <c r="D393" s="651">
        <v>4.3565526528749787E-2</v>
      </c>
    </row>
    <row r="394" spans="2:4">
      <c r="B394" s="654">
        <v>44403</v>
      </c>
      <c r="C394" s="651">
        <v>0.17361219947422901</v>
      </c>
      <c r="D394" s="651">
        <v>4.3733926790711086E-2</v>
      </c>
    </row>
    <row r="395" spans="2:4">
      <c r="B395" s="654">
        <v>44404</v>
      </c>
      <c r="C395" s="651">
        <v>0.17006168085269135</v>
      </c>
      <c r="D395" s="651">
        <v>4.3902354227437712E-2</v>
      </c>
    </row>
    <row r="396" spans="2:4">
      <c r="B396" s="654">
        <v>44405</v>
      </c>
      <c r="C396" s="651">
        <v>0.17306897042436087</v>
      </c>
      <c r="D396" s="651">
        <v>4.4070808843314824E-2</v>
      </c>
    </row>
    <row r="397" spans="2:4">
      <c r="B397" s="654">
        <v>44406</v>
      </c>
      <c r="C397" s="651">
        <v>0.17435404040320024</v>
      </c>
      <c r="D397" s="651">
        <v>4.4239290642728246E-2</v>
      </c>
    </row>
    <row r="398" spans="2:4">
      <c r="B398" s="654">
        <v>44407</v>
      </c>
      <c r="C398" s="651">
        <v>0.1690848750367735</v>
      </c>
      <c r="D398" s="651">
        <v>4.4407799630064693E-2</v>
      </c>
    </row>
    <row r="399" spans="2:4">
      <c r="B399" s="654">
        <v>44410</v>
      </c>
      <c r="C399" s="651">
        <v>0.16995304507300402</v>
      </c>
      <c r="D399" s="651">
        <v>4.4576335809711543E-2</v>
      </c>
    </row>
    <row r="400" spans="2:4">
      <c r="B400" s="654">
        <v>44411</v>
      </c>
      <c r="C400" s="651">
        <v>0.17130355425986044</v>
      </c>
      <c r="D400" s="651">
        <v>4.4744899186056619E-2</v>
      </c>
    </row>
    <row r="401" spans="2:4">
      <c r="B401" s="654">
        <v>44412</v>
      </c>
      <c r="C401" s="651">
        <v>0.16924643952818186</v>
      </c>
      <c r="D401" s="651">
        <v>4.4913489763488634E-2</v>
      </c>
    </row>
    <row r="402" spans="2:4">
      <c r="B402" s="654">
        <v>44413</v>
      </c>
      <c r="C402" s="651">
        <v>0.17037571216901437</v>
      </c>
      <c r="D402" s="651">
        <v>4.5121737373517989E-2</v>
      </c>
    </row>
    <row r="403" spans="2:4">
      <c r="B403" s="654">
        <v>44414</v>
      </c>
      <c r="C403" s="651">
        <v>0.17279322202389391</v>
      </c>
      <c r="D403" s="651">
        <v>4.5330026486568809E-2</v>
      </c>
    </row>
    <row r="404" spans="2:4">
      <c r="B404" s="654">
        <v>44417</v>
      </c>
      <c r="C404" s="651">
        <v>0.17371018910626712</v>
      </c>
      <c r="D404" s="651">
        <v>4.5538357110912475E-2</v>
      </c>
    </row>
    <row r="405" spans="2:4">
      <c r="B405" s="654">
        <v>44418</v>
      </c>
      <c r="C405" s="651">
        <v>0.17436333747362931</v>
      </c>
      <c r="D405" s="651">
        <v>4.5746729254822149E-2</v>
      </c>
    </row>
    <row r="406" spans="2:4">
      <c r="B406" s="654">
        <v>44419</v>
      </c>
      <c r="C406" s="651">
        <v>0.17452321980858576</v>
      </c>
      <c r="D406" s="651">
        <v>4.5955142926572545E-2</v>
      </c>
    </row>
    <row r="407" spans="2:4">
      <c r="B407" s="654">
        <v>44420</v>
      </c>
      <c r="C407" s="651">
        <v>0.17284170144636346</v>
      </c>
      <c r="D407" s="651">
        <v>4.6163598134440154E-2</v>
      </c>
    </row>
    <row r="408" spans="2:4">
      <c r="B408" s="654">
        <v>44421</v>
      </c>
      <c r="C408" s="651">
        <v>0.17172292570271641</v>
      </c>
      <c r="D408" s="651">
        <v>4.6372094886702797E-2</v>
      </c>
    </row>
    <row r="409" spans="2:4">
      <c r="B409" s="654">
        <v>44424</v>
      </c>
      <c r="C409" s="651">
        <v>0.16695843652838582</v>
      </c>
      <c r="D409" s="651">
        <v>4.6580633191640075E-2</v>
      </c>
    </row>
    <row r="410" spans="2:4">
      <c r="B410" s="654">
        <v>44425</v>
      </c>
      <c r="C410" s="651">
        <v>0.16347326656290284</v>
      </c>
      <c r="D410" s="651">
        <v>4.6789213057533363E-2</v>
      </c>
    </row>
    <row r="411" spans="2:4">
      <c r="B411" s="654">
        <v>44426</v>
      </c>
      <c r="C411" s="651">
        <v>0.16219965245605805</v>
      </c>
      <c r="D411" s="651">
        <v>4.6997834492665813E-2</v>
      </c>
    </row>
    <row r="412" spans="2:4">
      <c r="B412" s="654">
        <v>44427</v>
      </c>
      <c r="C412" s="651">
        <v>0.16343392911062815</v>
      </c>
      <c r="D412" s="651">
        <v>4.7206497505321687E-2</v>
      </c>
    </row>
    <row r="413" spans="2:4">
      <c r="B413" s="654">
        <v>44428</v>
      </c>
      <c r="C413" s="651">
        <v>0.16597631165048155</v>
      </c>
      <c r="D413" s="651">
        <v>4.7415202103787468E-2</v>
      </c>
    </row>
    <row r="414" spans="2:4">
      <c r="B414" s="654">
        <v>44431</v>
      </c>
      <c r="C414" s="651">
        <v>0.16646759928479704</v>
      </c>
      <c r="D414" s="651">
        <v>4.7623948296350971E-2</v>
      </c>
    </row>
    <row r="415" spans="2:4">
      <c r="B415" s="654">
        <v>44432</v>
      </c>
      <c r="C415" s="651">
        <v>0.17158035790212156</v>
      </c>
      <c r="D415" s="651">
        <v>4.7832736091301786E-2</v>
      </c>
    </row>
    <row r="416" spans="2:4">
      <c r="B416" s="654">
        <v>44433</v>
      </c>
      <c r="C416" s="651">
        <v>0.17397853988273226</v>
      </c>
      <c r="D416" s="651">
        <v>4.804156549693106E-2</v>
      </c>
    </row>
    <row r="417" spans="2:4">
      <c r="B417" s="654">
        <v>44434</v>
      </c>
      <c r="C417" s="651">
        <v>0.17111452464937194</v>
      </c>
      <c r="D417" s="651">
        <v>4.8250436521531714E-2</v>
      </c>
    </row>
    <row r="418" spans="2:4">
      <c r="B418" s="654">
        <v>44435</v>
      </c>
      <c r="C418" s="651">
        <v>0.17480192094884606</v>
      </c>
      <c r="D418" s="651">
        <v>4.8459349173398447E-2</v>
      </c>
    </row>
    <row r="419" spans="2:4">
      <c r="B419" s="654">
        <v>44438</v>
      </c>
      <c r="C419" s="651">
        <v>0.17437869274698414</v>
      </c>
      <c r="D419" s="651">
        <v>4.8668303460827067E-2</v>
      </c>
    </row>
    <row r="420" spans="2:4">
      <c r="B420" s="654">
        <v>44439</v>
      </c>
      <c r="C420" s="651">
        <v>0.17314825098650721</v>
      </c>
      <c r="D420" s="651">
        <v>4.8877299392115603E-2</v>
      </c>
    </row>
    <row r="421" spans="2:4">
      <c r="B421" s="654">
        <v>44440</v>
      </c>
      <c r="C421" s="651">
        <v>0.17439797237872878</v>
      </c>
      <c r="D421" s="651">
        <v>4.9086336975563638E-2</v>
      </c>
    </row>
    <row r="422" spans="2:4">
      <c r="B422" s="654">
        <v>44441</v>
      </c>
      <c r="C422" s="651">
        <v>0.17117482005394535</v>
      </c>
      <c r="D422" s="651">
        <v>4.9295416219472088E-2</v>
      </c>
    </row>
    <row r="423" spans="2:4">
      <c r="B423" s="654">
        <v>44442</v>
      </c>
      <c r="C423" s="651">
        <v>0.17204726431064477</v>
      </c>
      <c r="D423" s="651">
        <v>4.9504537132143867E-2</v>
      </c>
    </row>
    <row r="424" spans="2:4">
      <c r="B424" s="654">
        <v>44445</v>
      </c>
      <c r="C424" s="651">
        <v>0.17378034467660664</v>
      </c>
      <c r="D424" s="651">
        <v>4.971369972188322E-2</v>
      </c>
    </row>
    <row r="425" spans="2:4">
      <c r="B425" s="654">
        <v>44447</v>
      </c>
      <c r="C425" s="651">
        <v>0.16898892721183767</v>
      </c>
      <c r="D425" s="651">
        <v>4.9922903996996393E-2</v>
      </c>
    </row>
    <row r="426" spans="2:4">
      <c r="B426" s="654">
        <v>44448</v>
      </c>
      <c r="C426" s="651">
        <v>0.17144573078515357</v>
      </c>
      <c r="D426" s="651">
        <v>5.0132149965791184E-2</v>
      </c>
    </row>
    <row r="427" spans="2:4">
      <c r="B427" s="654">
        <v>44449</v>
      </c>
      <c r="C427" s="651">
        <v>0.17093828229748276</v>
      </c>
      <c r="D427" s="651">
        <v>5.0341437636576947E-2</v>
      </c>
    </row>
    <row r="428" spans="2:4">
      <c r="B428" s="654">
        <v>44452</v>
      </c>
      <c r="C428" s="651">
        <v>0.17358981342863555</v>
      </c>
      <c r="D428" s="651">
        <v>5.0550767017664811E-2</v>
      </c>
    </row>
    <row r="429" spans="2:4">
      <c r="B429" s="654">
        <v>44453</v>
      </c>
      <c r="C429" s="651">
        <v>0.1738880739551758</v>
      </c>
      <c r="D429" s="651">
        <v>5.0760138117367459E-2</v>
      </c>
    </row>
    <row r="430" spans="2:4">
      <c r="B430" s="654">
        <v>44454</v>
      </c>
      <c r="C430" s="651">
        <v>0.17508214662002097</v>
      </c>
      <c r="D430" s="651">
        <v>5.0969550943999131E-2</v>
      </c>
    </row>
    <row r="431" spans="2:4">
      <c r="B431" s="654">
        <v>44455</v>
      </c>
      <c r="C431" s="651">
        <v>0.17456828853649897</v>
      </c>
      <c r="D431" s="651">
        <v>5.1179005505876063E-2</v>
      </c>
    </row>
    <row r="432" spans="2:4">
      <c r="B432" s="654">
        <v>44456</v>
      </c>
      <c r="C432" s="651">
        <v>0.17204114320183428</v>
      </c>
      <c r="D432" s="651">
        <v>5.1388501811315823E-2</v>
      </c>
    </row>
    <row r="433" spans="2:4">
      <c r="B433" s="654">
        <v>44459</v>
      </c>
      <c r="C433" s="651">
        <v>0.16593052277303832</v>
      </c>
      <c r="D433" s="651">
        <v>5.1598039868637757E-2</v>
      </c>
    </row>
    <row r="434" spans="2:4">
      <c r="B434" s="654">
        <v>44460</v>
      </c>
      <c r="C434" s="651">
        <v>0.168207996824707</v>
      </c>
      <c r="D434" s="651">
        <v>5.1807619686162765E-2</v>
      </c>
    </row>
    <row r="435" spans="2:4">
      <c r="B435" s="654">
        <v>44461</v>
      </c>
      <c r="C435" s="651">
        <v>0.17220310247546156</v>
      </c>
      <c r="D435" s="651">
        <v>5.2017241272213743E-2</v>
      </c>
    </row>
    <row r="436" spans="2:4">
      <c r="B436" s="654">
        <v>44462</v>
      </c>
      <c r="C436" s="651">
        <v>0.17766853164980589</v>
      </c>
      <c r="D436" s="651">
        <v>5.2266427713040464E-2</v>
      </c>
    </row>
    <row r="437" spans="2:4">
      <c r="B437" s="654">
        <v>44463</v>
      </c>
      <c r="C437" s="651">
        <v>0.17863410351045328</v>
      </c>
      <c r="D437" s="651">
        <v>5.2515673177502942E-2</v>
      </c>
    </row>
    <row r="438" spans="2:4">
      <c r="B438" s="654">
        <v>44466</v>
      </c>
      <c r="C438" s="651">
        <v>0.17970257919806576</v>
      </c>
      <c r="D438" s="651">
        <v>5.2764977679581548E-2</v>
      </c>
    </row>
    <row r="439" spans="2:4">
      <c r="B439" s="654">
        <v>44467</v>
      </c>
      <c r="C439" s="651">
        <v>0.17512158801145539</v>
      </c>
      <c r="D439" s="651">
        <v>5.3014341233260431E-2</v>
      </c>
    </row>
    <row r="440" spans="2:4">
      <c r="B440" s="654">
        <v>44468</v>
      </c>
      <c r="C440" s="651">
        <v>0.17668274504002746</v>
      </c>
      <c r="D440" s="651">
        <v>5.3263763852526846E-2</v>
      </c>
    </row>
    <row r="441" spans="2:4">
      <c r="B441" s="654">
        <v>44469</v>
      </c>
      <c r="C441" s="651">
        <v>0.17699570927727026</v>
      </c>
      <c r="D441" s="651">
        <v>5.351324555137138E-2</v>
      </c>
    </row>
    <row r="442" spans="2:4">
      <c r="B442" s="654">
        <v>44470</v>
      </c>
      <c r="C442" s="651">
        <v>0.18056252893663061</v>
      </c>
      <c r="D442" s="651">
        <v>5.3762786343787727E-2</v>
      </c>
    </row>
    <row r="443" spans="2:4">
      <c r="B443" s="654">
        <v>44473</v>
      </c>
      <c r="C443" s="651">
        <v>0.176821188560214</v>
      </c>
      <c r="D443" s="651">
        <v>5.4012386243773358E-2</v>
      </c>
    </row>
    <row r="444" spans="2:4">
      <c r="B444" s="654">
        <v>44474</v>
      </c>
      <c r="C444" s="651">
        <v>0.17788106306510709</v>
      </c>
      <c r="D444" s="651">
        <v>5.4262045265328851E-2</v>
      </c>
    </row>
    <row r="445" spans="2:4">
      <c r="B445" s="654">
        <v>44475</v>
      </c>
      <c r="C445" s="651">
        <v>0.17787380597489033</v>
      </c>
      <c r="D445" s="651">
        <v>5.4511763422457893E-2</v>
      </c>
    </row>
    <row r="446" spans="2:4">
      <c r="B446" s="654">
        <v>44476</v>
      </c>
      <c r="C446" s="651">
        <v>0.17929796809372012</v>
      </c>
      <c r="D446" s="651">
        <v>5.4761540729167724E-2</v>
      </c>
    </row>
    <row r="447" spans="2:4">
      <c r="B447" s="654">
        <v>44477</v>
      </c>
      <c r="C447" s="651">
        <v>0.18323683370512756</v>
      </c>
      <c r="D447" s="651">
        <v>5.5011377199468692E-2</v>
      </c>
    </row>
    <row r="448" spans="2:4">
      <c r="B448" s="654">
        <v>44480</v>
      </c>
      <c r="C448" s="651">
        <v>0.18329330882929851</v>
      </c>
      <c r="D448" s="651">
        <v>5.5261272847374698E-2</v>
      </c>
    </row>
    <row r="449" spans="2:4">
      <c r="B449" s="654">
        <v>44482</v>
      </c>
      <c r="C449" s="651">
        <v>0.18413177882149001</v>
      </c>
      <c r="D449" s="651">
        <v>5.5511227686902975E-2</v>
      </c>
    </row>
    <row r="450" spans="2:4">
      <c r="B450" s="654">
        <v>44483</v>
      </c>
      <c r="C450" s="651">
        <v>0.18517032063664529</v>
      </c>
      <c r="D450" s="651">
        <v>5.5761241732073863E-2</v>
      </c>
    </row>
    <row r="451" spans="2:4">
      <c r="B451" s="654">
        <v>44484</v>
      </c>
      <c r="C451" s="651">
        <v>0.18861123016620951</v>
      </c>
      <c r="D451" s="651">
        <v>5.6011314996911254E-2</v>
      </c>
    </row>
    <row r="452" spans="2:4">
      <c r="B452" s="654">
        <v>44487</v>
      </c>
      <c r="C452" s="651">
        <v>0.19016363222188981</v>
      </c>
      <c r="D452" s="651">
        <v>5.6261447495442152E-2</v>
      </c>
    </row>
    <row r="453" spans="2:4">
      <c r="B453" s="654">
        <v>44488</v>
      </c>
      <c r="C453" s="651">
        <v>0.18577622592744625</v>
      </c>
      <c r="D453" s="651">
        <v>5.6511639241696887E-2</v>
      </c>
    </row>
    <row r="454" spans="2:4">
      <c r="B454" s="654">
        <v>44489</v>
      </c>
      <c r="C454" s="651">
        <v>0.18629785667892973</v>
      </c>
      <c r="D454" s="651">
        <v>5.6761890249709124E-2</v>
      </c>
    </row>
    <row r="455" spans="2:4">
      <c r="B455" s="654">
        <v>44490</v>
      </c>
      <c r="C455" s="651">
        <v>0.18336792301065952</v>
      </c>
      <c r="D455" s="651">
        <v>5.7012200533516078E-2</v>
      </c>
    </row>
    <row r="456" spans="2:4">
      <c r="B456" s="654">
        <v>44491</v>
      </c>
      <c r="C456" s="651">
        <v>0.17915920365827076</v>
      </c>
      <c r="D456" s="651">
        <v>5.7262570107158073E-2</v>
      </c>
    </row>
    <row r="457" spans="2:4">
      <c r="B457" s="654">
        <v>44494</v>
      </c>
      <c r="C457" s="651">
        <v>0.18256999948896357</v>
      </c>
      <c r="D457" s="651">
        <v>5.7512998984678987E-2</v>
      </c>
    </row>
    <row r="458" spans="2:4">
      <c r="B458" s="654">
        <v>44495</v>
      </c>
      <c r="C458" s="651">
        <v>0.17917994449865104</v>
      </c>
      <c r="D458" s="651">
        <v>5.7763487180125583E-2</v>
      </c>
    </row>
    <row r="459" spans="2:4">
      <c r="B459" s="654">
        <v>44496</v>
      </c>
      <c r="C459" s="651">
        <v>0.17683639256767925</v>
      </c>
      <c r="D459" s="651">
        <v>5.8014034707548401E-2</v>
      </c>
    </row>
    <row r="460" spans="2:4">
      <c r="B460" s="654">
        <v>44497</v>
      </c>
      <c r="C460" s="651">
        <v>0.17655539920730701</v>
      </c>
      <c r="D460" s="651">
        <v>5.8323570234295685E-2</v>
      </c>
    </row>
    <row r="461" spans="2:4">
      <c r="B461" s="654">
        <v>44498</v>
      </c>
      <c r="C461" s="651">
        <v>0.17571508790324808</v>
      </c>
      <c r="D461" s="651">
        <v>5.8633196319616943E-2</v>
      </c>
    </row>
    <row r="462" spans="2:4">
      <c r="B462" s="654">
        <v>44501</v>
      </c>
      <c r="C462" s="651">
        <v>0.17880793751092461</v>
      </c>
      <c r="D462" s="651">
        <v>5.8942912990006313E-2</v>
      </c>
    </row>
    <row r="463" spans="2:4">
      <c r="B463" s="654">
        <v>44503</v>
      </c>
      <c r="C463" s="651">
        <v>0.18206281501180865</v>
      </c>
      <c r="D463" s="651">
        <v>5.9252720271965709E-2</v>
      </c>
    </row>
    <row r="464" spans="2:4">
      <c r="B464" s="654">
        <v>44504</v>
      </c>
      <c r="C464" s="651">
        <v>0.17943131169081572</v>
      </c>
      <c r="D464" s="651">
        <v>5.9562618192004591E-2</v>
      </c>
    </row>
    <row r="465" spans="2:4">
      <c r="B465" s="654">
        <v>44505</v>
      </c>
      <c r="C465" s="651">
        <v>0.18159513484246848</v>
      </c>
      <c r="D465" s="651">
        <v>5.9872606776640191E-2</v>
      </c>
    </row>
    <row r="466" spans="2:4">
      <c r="B466" s="654">
        <v>44508</v>
      </c>
      <c r="C466" s="651">
        <v>0.18172708561476059</v>
      </c>
      <c r="D466" s="651">
        <v>6.0182686052397738E-2</v>
      </c>
    </row>
    <row r="467" spans="2:4">
      <c r="B467" s="654">
        <v>44509</v>
      </c>
      <c r="C467" s="651">
        <v>0.18226484426638834</v>
      </c>
      <c r="D467" s="651">
        <v>6.0492856045810228E-2</v>
      </c>
    </row>
    <row r="468" spans="2:4">
      <c r="B468" s="654">
        <v>44510</v>
      </c>
      <c r="C468" s="651">
        <v>0.18480053262045493</v>
      </c>
      <c r="D468" s="651">
        <v>6.0803116783417988E-2</v>
      </c>
    </row>
    <row r="469" spans="2:4">
      <c r="B469" s="654">
        <v>44511</v>
      </c>
      <c r="C469" s="651">
        <v>0.1892762097918772</v>
      </c>
      <c r="D469" s="651">
        <v>6.1113468291769557E-2</v>
      </c>
    </row>
    <row r="470" spans="2:4">
      <c r="B470" s="654">
        <v>44512</v>
      </c>
      <c r="C470" s="651">
        <v>0.18891273422674448</v>
      </c>
      <c r="D470" s="651">
        <v>6.1423910597421028E-2</v>
      </c>
    </row>
    <row r="471" spans="2:4">
      <c r="B471" s="654">
        <v>44516</v>
      </c>
      <c r="C471" s="651">
        <v>0.18646369498472937</v>
      </c>
      <c r="D471" s="651">
        <v>6.1734443726936261E-2</v>
      </c>
    </row>
    <row r="472" spans="2:4">
      <c r="B472" s="654">
        <v>44517</v>
      </c>
      <c r="C472" s="651">
        <v>0.18320597865350896</v>
      </c>
      <c r="D472" s="651">
        <v>6.2045067706887114E-2</v>
      </c>
    </row>
    <row r="473" spans="2:4">
      <c r="B473" s="654">
        <v>44518</v>
      </c>
      <c r="C473" s="651">
        <v>0.18334331721530028</v>
      </c>
      <c r="D473" s="651">
        <v>6.2355782563852769E-2</v>
      </c>
    </row>
    <row r="474" spans="2:4">
      <c r="B474" s="654">
        <v>44519</v>
      </c>
      <c r="C474" s="651">
        <v>0.1848374819214551</v>
      </c>
      <c r="D474" s="651">
        <v>6.2666588324420625E-2</v>
      </c>
    </row>
    <row r="475" spans="2:4">
      <c r="B475" s="654">
        <v>44522</v>
      </c>
      <c r="C475" s="651">
        <v>0.18436151010333557</v>
      </c>
      <c r="D475" s="651">
        <v>6.2977485015185852E-2</v>
      </c>
    </row>
    <row r="476" spans="2:4">
      <c r="B476" s="654">
        <v>44523</v>
      </c>
      <c r="C476" s="651">
        <v>0.18646499477382728</v>
      </c>
      <c r="D476" s="651">
        <v>6.328847266275095E-2</v>
      </c>
    </row>
    <row r="477" spans="2:4">
      <c r="B477" s="654">
        <v>44524</v>
      </c>
      <c r="C477" s="651">
        <v>0.18804300299807464</v>
      </c>
      <c r="D477" s="651">
        <v>6.3599551293726631E-2</v>
      </c>
    </row>
    <row r="478" spans="2:4">
      <c r="B478" s="654">
        <v>44525</v>
      </c>
      <c r="C478" s="651">
        <v>0.19093790257142973</v>
      </c>
      <c r="D478" s="651">
        <v>6.3910720934731158E-2</v>
      </c>
    </row>
    <row r="479" spans="2:4">
      <c r="B479" s="654">
        <v>44526</v>
      </c>
      <c r="C479" s="651">
        <v>0.18187900078082864</v>
      </c>
      <c r="D479" s="651">
        <v>6.4221981612390788E-2</v>
      </c>
    </row>
    <row r="480" spans="2:4">
      <c r="B480" s="654">
        <v>44529</v>
      </c>
      <c r="C480" s="651">
        <v>0.18410034150218801</v>
      </c>
      <c r="D480" s="651">
        <v>6.453333335333955E-2</v>
      </c>
    </row>
    <row r="481" spans="2:4">
      <c r="B481" s="654">
        <v>44530</v>
      </c>
      <c r="C481" s="651">
        <v>0.17902297584767823</v>
      </c>
      <c r="D481" s="651">
        <v>6.4844776184219022E-2</v>
      </c>
    </row>
    <row r="482" spans="2:4">
      <c r="B482" s="654">
        <v>44531</v>
      </c>
      <c r="C482" s="651">
        <v>0.17656947489455255</v>
      </c>
      <c r="D482" s="651">
        <v>6.5156310131678774E-2</v>
      </c>
    </row>
    <row r="483" spans="2:4">
      <c r="B483" s="654">
        <v>44532</v>
      </c>
      <c r="C483" s="651">
        <v>0.18281148137852532</v>
      </c>
      <c r="D483" s="651">
        <v>6.5467935222375928E-2</v>
      </c>
    </row>
    <row r="484" spans="2:4">
      <c r="B484" s="654">
        <v>44533</v>
      </c>
      <c r="C484" s="651">
        <v>0.18484067841684504</v>
      </c>
      <c r="D484" s="651">
        <v>6.5779651482975821E-2</v>
      </c>
    </row>
    <row r="485" spans="2:4">
      <c r="B485" s="654">
        <v>44536</v>
      </c>
      <c r="C485" s="651">
        <v>0.18874035631758956</v>
      </c>
      <c r="D485" s="651">
        <v>6.6091458940151337E-2</v>
      </c>
    </row>
    <row r="486" spans="2:4">
      <c r="B486" s="654">
        <v>44537</v>
      </c>
      <c r="C486" s="651">
        <v>0.19126615673565062</v>
      </c>
      <c r="D486" s="651">
        <v>6.6403357620583137E-2</v>
      </c>
    </row>
    <row r="487" spans="2:4">
      <c r="B487" s="654">
        <v>44538</v>
      </c>
      <c r="C487" s="651">
        <v>0.19322485857078076</v>
      </c>
      <c r="D487" s="651">
        <v>6.6715347550959869E-2</v>
      </c>
    </row>
    <row r="488" spans="2:4">
      <c r="B488" s="654">
        <v>44539</v>
      </c>
      <c r="C488" s="651">
        <v>0.19027071955322294</v>
      </c>
      <c r="D488" s="651">
        <v>6.7086023125886074E-2</v>
      </c>
    </row>
    <row r="489" spans="2:4">
      <c r="B489" s="654">
        <v>44540</v>
      </c>
      <c r="C489" s="651">
        <v>0.19328796575909779</v>
      </c>
      <c r="D489" s="651">
        <v>6.7456827507791806E-2</v>
      </c>
    </row>
    <row r="490" spans="2:4">
      <c r="B490" s="654">
        <v>44543</v>
      </c>
      <c r="C490" s="651">
        <v>0.19267911250550185</v>
      </c>
      <c r="D490" s="651">
        <v>6.7827760741436371E-2</v>
      </c>
    </row>
    <row r="491" spans="2:4">
      <c r="B491" s="654">
        <v>44544</v>
      </c>
      <c r="C491" s="651">
        <v>0.19113373627644603</v>
      </c>
      <c r="D491" s="651">
        <v>6.8198822871594844E-2</v>
      </c>
    </row>
    <row r="492" spans="2:4">
      <c r="B492" s="654">
        <v>44545</v>
      </c>
      <c r="C492" s="651">
        <v>0.19388146056734312</v>
      </c>
      <c r="D492" s="651">
        <v>6.8570013943057839E-2</v>
      </c>
    </row>
    <row r="493" spans="2:4">
      <c r="B493" s="654">
        <v>44546</v>
      </c>
      <c r="C493" s="651">
        <v>0.19313156276332188</v>
      </c>
      <c r="D493" s="651">
        <v>6.8941334000631516E-2</v>
      </c>
    </row>
    <row r="494" spans="2:4">
      <c r="B494" s="654">
        <v>44547</v>
      </c>
      <c r="C494" s="651">
        <v>0.19162468823775369</v>
      </c>
      <c r="D494" s="651">
        <v>6.9312783089137353E-2</v>
      </c>
    </row>
    <row r="495" spans="2:4">
      <c r="B495" s="654">
        <v>44550</v>
      </c>
      <c r="C495" s="651">
        <v>0.18653033111129225</v>
      </c>
      <c r="D495" s="651">
        <v>6.9684361253412819E-2</v>
      </c>
    </row>
    <row r="496" spans="2:4">
      <c r="B496" s="654">
        <v>44551</v>
      </c>
      <c r="C496" s="651">
        <v>0.18990361585879101</v>
      </c>
      <c r="D496" s="651">
        <v>7.0056068538310923E-2</v>
      </c>
    </row>
    <row r="497" spans="2:4">
      <c r="B497" s="654">
        <v>44552</v>
      </c>
      <c r="C497" s="651">
        <v>0.19026372164556515</v>
      </c>
      <c r="D497" s="651">
        <v>7.0427904988699774E-2</v>
      </c>
    </row>
    <row r="498" spans="2:4">
      <c r="B498" s="654">
        <v>44553</v>
      </c>
      <c r="C498" s="651">
        <v>0.19111391285073287</v>
      </c>
      <c r="D498" s="651">
        <v>7.0799870649463692E-2</v>
      </c>
    </row>
    <row r="499" spans="2:4">
      <c r="B499" s="654">
        <v>44554</v>
      </c>
      <c r="C499" s="651">
        <v>0.19141717523225954</v>
      </c>
      <c r="D499" s="651">
        <v>7.1171965565502093E-2</v>
      </c>
    </row>
    <row r="500" spans="2:4">
      <c r="B500" s="654">
        <v>44557</v>
      </c>
      <c r="C500" s="651">
        <v>0.19440610531265201</v>
      </c>
      <c r="D500" s="651">
        <v>7.1544189781730383E-2</v>
      </c>
    </row>
    <row r="501" spans="2:4">
      <c r="B501" s="654">
        <v>44558</v>
      </c>
      <c r="C501" s="651">
        <v>0.19468749010501818</v>
      </c>
      <c r="D501" s="651">
        <v>7.1916543343079287E-2</v>
      </c>
    </row>
    <row r="502" spans="2:4">
      <c r="B502" s="654">
        <v>44559</v>
      </c>
      <c r="C502" s="651">
        <v>0.19384029700538363</v>
      </c>
      <c r="D502" s="651">
        <v>7.2289026294495295E-2</v>
      </c>
    </row>
    <row r="503" spans="2:4">
      <c r="B503" s="654">
        <v>44560</v>
      </c>
      <c r="C503" s="651">
        <v>0.19649976745778153</v>
      </c>
      <c r="D503" s="651">
        <v>7.2661638680940666E-2</v>
      </c>
    </row>
    <row r="504" spans="2:4">
      <c r="B504" s="654">
        <v>44561</v>
      </c>
      <c r="C504" s="651">
        <v>0.19672655082311219</v>
      </c>
      <c r="D504" s="651">
        <v>7.3034380547392974E-2</v>
      </c>
    </row>
    <row r="505" spans="2:4">
      <c r="B505" s="654">
        <v>44564</v>
      </c>
      <c r="C505" s="651">
        <v>0.19665045045787455</v>
      </c>
      <c r="D505" s="651">
        <v>7.3407251938845341E-2</v>
      </c>
    </row>
    <row r="506" spans="2:4">
      <c r="B506" s="654">
        <v>44565</v>
      </c>
      <c r="C506" s="651">
        <v>0.19628843574454957</v>
      </c>
      <c r="D506" s="651">
        <v>7.3780252900307097E-2</v>
      </c>
    </row>
    <row r="507" spans="2:4">
      <c r="B507" s="654">
        <v>44566</v>
      </c>
      <c r="C507" s="651">
        <v>0.19057070133452259</v>
      </c>
      <c r="D507" s="651">
        <v>7.415338347680267E-2</v>
      </c>
    </row>
    <row r="508" spans="2:4">
      <c r="B508" s="654">
        <v>44567</v>
      </c>
      <c r="C508" s="651">
        <v>0.1919177422721865</v>
      </c>
      <c r="D508" s="651">
        <v>7.4526643713372254E-2</v>
      </c>
    </row>
    <row r="509" spans="2:4">
      <c r="B509" s="654">
        <v>44568</v>
      </c>
      <c r="C509" s="651">
        <v>0.19386132441240078</v>
      </c>
      <c r="D509" s="651">
        <v>7.4900033655071807E-2</v>
      </c>
    </row>
    <row r="510" spans="2:4">
      <c r="B510" s="654">
        <v>44571</v>
      </c>
      <c r="C510" s="651">
        <v>0.1934216545066354</v>
      </c>
      <c r="D510" s="651">
        <v>7.5273553346972832E-2</v>
      </c>
    </row>
    <row r="511" spans="2:4">
      <c r="B511" s="654">
        <v>44572</v>
      </c>
      <c r="C511" s="651">
        <v>0.19625052809296006</v>
      </c>
      <c r="D511" s="651">
        <v>7.5647202834162597E-2</v>
      </c>
    </row>
    <row r="512" spans="2:4">
      <c r="B512" s="654">
        <v>44573</v>
      </c>
      <c r="C512" s="651">
        <v>0.20056357204442476</v>
      </c>
      <c r="D512" s="651">
        <v>7.6020982161743911E-2</v>
      </c>
    </row>
    <row r="513" spans="2:4">
      <c r="B513" s="654">
        <v>44574</v>
      </c>
      <c r="C513" s="651">
        <v>0.19871172725767261</v>
      </c>
      <c r="D513" s="651">
        <v>7.6394891374835572E-2</v>
      </c>
    </row>
    <row r="514" spans="2:4">
      <c r="B514" s="654">
        <v>44575</v>
      </c>
      <c r="C514" s="651">
        <v>0.20144630042114353</v>
      </c>
      <c r="D514" s="651">
        <v>7.6768930518571699E-2</v>
      </c>
    </row>
    <row r="515" spans="2:4">
      <c r="B515" s="654">
        <v>44578</v>
      </c>
      <c r="C515" s="651">
        <v>0.20128348723276823</v>
      </c>
      <c r="D515" s="651">
        <v>7.7143099638102175E-2</v>
      </c>
    </row>
    <row r="516" spans="2:4">
      <c r="B516" s="654">
        <v>44579</v>
      </c>
      <c r="C516" s="651">
        <v>0.2022712819997694</v>
      </c>
      <c r="D516" s="651">
        <v>7.7517398778592428E-2</v>
      </c>
    </row>
    <row r="517" spans="2:4">
      <c r="B517" s="654">
        <v>44580</v>
      </c>
      <c r="C517" s="651">
        <v>0.20479576836425206</v>
      </c>
      <c r="D517" s="651">
        <v>7.7891827985224094E-2</v>
      </c>
    </row>
    <row r="518" spans="2:4">
      <c r="B518" s="654">
        <v>44581</v>
      </c>
      <c r="C518" s="651">
        <v>0.2080120737686959</v>
      </c>
      <c r="D518" s="651">
        <v>7.8266387303193907E-2</v>
      </c>
    </row>
    <row r="519" spans="2:4">
      <c r="B519" s="654">
        <v>44582</v>
      </c>
      <c r="C519" s="651">
        <v>0.20510806913370172</v>
      </c>
      <c r="D519" s="651">
        <v>7.8641076777714813E-2</v>
      </c>
    </row>
    <row r="520" spans="2:4">
      <c r="B520" s="654">
        <v>44585</v>
      </c>
      <c r="C520" s="651">
        <v>0.20387270250620015</v>
      </c>
      <c r="D520" s="651">
        <v>7.9015896454015078E-2</v>
      </c>
    </row>
    <row r="521" spans="2:4">
      <c r="B521" s="654">
        <v>44586</v>
      </c>
      <c r="C521" s="651">
        <v>0.20765295520888816</v>
      </c>
      <c r="D521" s="651">
        <v>7.9390846377338953E-2</v>
      </c>
    </row>
    <row r="522" spans="2:4">
      <c r="B522" s="654">
        <v>44587</v>
      </c>
      <c r="C522" s="651">
        <v>0.21079498165480381</v>
      </c>
      <c r="D522" s="651">
        <v>7.9765926592946235E-2</v>
      </c>
    </row>
    <row r="523" spans="2:4">
      <c r="B523" s="654">
        <v>44588</v>
      </c>
      <c r="C523" s="651">
        <v>0.21341132613875802</v>
      </c>
      <c r="D523" s="651">
        <v>8.0141137146112484E-2</v>
      </c>
    </row>
    <row r="524" spans="2:4">
      <c r="B524" s="654">
        <v>44589</v>
      </c>
      <c r="C524" s="651">
        <v>0.21453412686622197</v>
      </c>
      <c r="D524" s="651">
        <v>8.051647808212925E-2</v>
      </c>
    </row>
    <row r="525" spans="2:4">
      <c r="B525" s="654">
        <v>44592</v>
      </c>
      <c r="C525" s="651">
        <v>0.21675647893908212</v>
      </c>
      <c r="D525" s="651">
        <v>8.0891949446303402E-2</v>
      </c>
    </row>
    <row r="526" spans="2:4">
      <c r="B526" s="654">
        <v>44593</v>
      </c>
      <c r="C526" s="651">
        <v>0.21902326429117625</v>
      </c>
      <c r="D526" s="651">
        <v>8.1267551283957573E-2</v>
      </c>
    </row>
    <row r="527" spans="2:4">
      <c r="B527" s="654">
        <v>44594</v>
      </c>
      <c r="C527" s="651">
        <v>0.2185932779598363</v>
      </c>
      <c r="D527" s="651">
        <v>8.1643283640430608E-2</v>
      </c>
    </row>
    <row r="528" spans="2:4">
      <c r="B528" s="654">
        <v>44595</v>
      </c>
      <c r="C528" s="651">
        <v>0.21881588806043673</v>
      </c>
      <c r="D528" s="651">
        <v>8.2077753154076394E-2</v>
      </c>
    </row>
    <row r="529" spans="2:4">
      <c r="B529" s="654">
        <v>44596</v>
      </c>
      <c r="C529" s="651">
        <v>0.22212133403971768</v>
      </c>
      <c r="D529" s="651">
        <v>8.2512397183443831E-2</v>
      </c>
    </row>
    <row r="530" spans="2:4">
      <c r="B530" s="654">
        <v>44599</v>
      </c>
      <c r="C530" s="651">
        <v>0.22189913644556092</v>
      </c>
      <c r="D530" s="651">
        <v>8.2947215798631735E-2</v>
      </c>
    </row>
    <row r="531" spans="2:4">
      <c r="B531" s="654">
        <v>44600</v>
      </c>
      <c r="C531" s="651">
        <v>0.22269225993044883</v>
      </c>
      <c r="D531" s="651">
        <v>8.3382209069766899E-2</v>
      </c>
    </row>
    <row r="532" spans="2:4">
      <c r="B532" s="654">
        <v>44601</v>
      </c>
      <c r="C532" s="651">
        <v>0.22345961321136132</v>
      </c>
      <c r="D532" s="651">
        <v>8.3817377067004317E-2</v>
      </c>
    </row>
    <row r="533" spans="2:4">
      <c r="B533" s="654">
        <v>44602</v>
      </c>
      <c r="C533" s="651">
        <v>0.22590586020559189</v>
      </c>
      <c r="D533" s="651">
        <v>8.4252719860527181E-2</v>
      </c>
    </row>
    <row r="534" spans="2:4">
      <c r="B534" s="654">
        <v>44603</v>
      </c>
      <c r="C534" s="651">
        <v>0.22455673254371455</v>
      </c>
      <c r="D534" s="651">
        <v>8.4688237520546661E-2</v>
      </c>
    </row>
    <row r="535" spans="2:4">
      <c r="B535" s="654">
        <v>44606</v>
      </c>
      <c r="C535" s="651">
        <v>0.22728071627029189</v>
      </c>
      <c r="D535" s="651">
        <v>8.5123930117302571E-2</v>
      </c>
    </row>
    <row r="536" spans="2:4">
      <c r="B536" s="654">
        <v>44607</v>
      </c>
      <c r="C536" s="651">
        <v>0.22906887238798146</v>
      </c>
      <c r="D536" s="651">
        <v>8.5559797721062703E-2</v>
      </c>
    </row>
    <row r="537" spans="2:4">
      <c r="B537" s="654">
        <v>44608</v>
      </c>
      <c r="C537" s="651">
        <v>0.22931401196446677</v>
      </c>
      <c r="D537" s="651">
        <v>8.5995840402122825E-2</v>
      </c>
    </row>
    <row r="538" spans="2:4">
      <c r="B538" s="654">
        <v>44609</v>
      </c>
      <c r="C538" s="651">
        <v>0.22663453591109706</v>
      </c>
      <c r="D538" s="651">
        <v>8.6432058230807352E-2</v>
      </c>
    </row>
    <row r="539" spans="2:4">
      <c r="B539" s="654">
        <v>44610</v>
      </c>
      <c r="C539" s="651">
        <v>0.22491366895911225</v>
      </c>
      <c r="D539" s="651">
        <v>8.6868451277468894E-2</v>
      </c>
    </row>
    <row r="540" spans="2:4">
      <c r="B540" s="654">
        <v>44613</v>
      </c>
      <c r="C540" s="651">
        <v>0.22280230768347442</v>
      </c>
      <c r="D540" s="651">
        <v>8.7305019612488044E-2</v>
      </c>
    </row>
    <row r="541" spans="2:4">
      <c r="B541" s="654">
        <v>44614</v>
      </c>
      <c r="C541" s="651">
        <v>0.22532421336801711</v>
      </c>
      <c r="D541" s="651">
        <v>8.7741763306273812E-2</v>
      </c>
    </row>
    <row r="542" spans="2:4">
      <c r="B542" s="654">
        <v>44615</v>
      </c>
      <c r="C542" s="651">
        <v>0.22503990941757479</v>
      </c>
      <c r="D542" s="651">
        <v>8.8178682429263633E-2</v>
      </c>
    </row>
    <row r="543" spans="2:4">
      <c r="B543" s="654">
        <v>44616</v>
      </c>
      <c r="C543" s="651">
        <v>0.22537847643001907</v>
      </c>
      <c r="D543" s="651">
        <v>8.8615777051922917E-2</v>
      </c>
    </row>
    <row r="544" spans="2:4">
      <c r="B544" s="654">
        <v>44617</v>
      </c>
      <c r="C544" s="651">
        <v>0.22865762083369034</v>
      </c>
      <c r="D544" s="651">
        <v>8.905304724474572E-2</v>
      </c>
    </row>
    <row r="545" spans="2:4">
      <c r="B545" s="654">
        <v>44622</v>
      </c>
      <c r="C545" s="651">
        <v>0.23021155773825908</v>
      </c>
      <c r="D545" s="651">
        <v>8.9490493078254074E-2</v>
      </c>
    </row>
    <row r="546" spans="2:4">
      <c r="B546" s="654">
        <v>44623</v>
      </c>
      <c r="C546" s="651">
        <v>0.23139498464092956</v>
      </c>
      <c r="D546" s="651">
        <v>8.9928114622998656E-2</v>
      </c>
    </row>
    <row r="547" spans="2:4">
      <c r="B547" s="654">
        <v>44624</v>
      </c>
      <c r="C547" s="651">
        <v>0.23082817672628364</v>
      </c>
      <c r="D547" s="651">
        <v>9.0365911949558342E-2</v>
      </c>
    </row>
    <row r="548" spans="2:4">
      <c r="B548" s="654">
        <v>44627</v>
      </c>
      <c r="C548" s="651">
        <v>0.22827457019449637</v>
      </c>
      <c r="D548" s="651">
        <v>9.0803885128540429E-2</v>
      </c>
    </row>
    <row r="549" spans="2:4">
      <c r="B549" s="654">
        <v>44628</v>
      </c>
      <c r="C549" s="651">
        <v>0.23045292780613358</v>
      </c>
      <c r="D549" s="651">
        <v>9.1242034230580416E-2</v>
      </c>
    </row>
    <row r="550" spans="2:4">
      <c r="B550" s="654">
        <v>44629</v>
      </c>
      <c r="C550" s="651">
        <v>0.2357614912216246</v>
      </c>
      <c r="D550" s="651">
        <v>9.1680359326342442E-2</v>
      </c>
    </row>
    <row r="551" spans="2:4">
      <c r="B551" s="654">
        <v>44630</v>
      </c>
      <c r="C551" s="651">
        <v>0.23816248366532577</v>
      </c>
      <c r="D551" s="651">
        <v>9.2118860486518628E-2</v>
      </c>
    </row>
    <row r="552" spans="2:4">
      <c r="B552" s="654">
        <v>44631</v>
      </c>
      <c r="C552" s="651">
        <v>0.2359336378126784</v>
      </c>
      <c r="D552" s="651">
        <v>9.2557537781829957E-2</v>
      </c>
    </row>
    <row r="553" spans="2:4">
      <c r="B553" s="654">
        <v>44634</v>
      </c>
      <c r="C553" s="651">
        <v>0.23478949564658302</v>
      </c>
      <c r="D553" s="651">
        <v>9.2996391283025392E-2</v>
      </c>
    </row>
    <row r="554" spans="2:4">
      <c r="B554" s="654">
        <v>44635</v>
      </c>
      <c r="C554" s="651">
        <v>0.23479836811295174</v>
      </c>
      <c r="D554" s="651">
        <v>9.343542106088254E-2</v>
      </c>
    </row>
    <row r="555" spans="2:4">
      <c r="B555" s="654">
        <v>44636</v>
      </c>
      <c r="C555" s="651">
        <v>0.23884998482834674</v>
      </c>
      <c r="D555" s="651">
        <v>9.3874627186207427E-2</v>
      </c>
    </row>
    <row r="556" spans="2:4">
      <c r="B556" s="654">
        <v>44637</v>
      </c>
      <c r="C556" s="651">
        <v>0.24455022808116555</v>
      </c>
      <c r="D556" s="651">
        <v>9.4353079659867944E-2</v>
      </c>
    </row>
    <row r="557" spans="2:4">
      <c r="B557" s="654">
        <v>44638</v>
      </c>
      <c r="C557" s="651">
        <v>0.25002721039004405</v>
      </c>
      <c r="D557" s="651">
        <v>9.4831741405015268E-2</v>
      </c>
    </row>
    <row r="558" spans="2:4">
      <c r="B558" s="654">
        <v>44641</v>
      </c>
      <c r="C558" s="651">
        <v>0.25460311301265515</v>
      </c>
      <c r="D558" s="651">
        <v>9.5310612513183068E-2</v>
      </c>
    </row>
    <row r="559" spans="2:4">
      <c r="B559" s="654">
        <v>44642</v>
      </c>
      <c r="C559" s="651">
        <v>0.25843060135384577</v>
      </c>
      <c r="D559" s="651">
        <v>9.5789693075945204E-2</v>
      </c>
    </row>
    <row r="560" spans="2:4">
      <c r="B560" s="654">
        <v>44643</v>
      </c>
      <c r="C560" s="651">
        <v>0.26012763111002624</v>
      </c>
      <c r="D560" s="651">
        <v>9.6268983184915502E-2</v>
      </c>
    </row>
    <row r="561" spans="2:4">
      <c r="B561" s="654">
        <v>44644</v>
      </c>
      <c r="C561" s="651">
        <v>0.26536760791910408</v>
      </c>
      <c r="D561" s="651">
        <v>9.6748482931747981E-2</v>
      </c>
    </row>
    <row r="562" spans="2:4">
      <c r="B562" s="654">
        <v>44645</v>
      </c>
      <c r="C562" s="651">
        <v>0.26939444735984419</v>
      </c>
      <c r="D562" s="651">
        <v>9.7228192408136405E-2</v>
      </c>
    </row>
    <row r="563" spans="2:4">
      <c r="B563" s="654">
        <v>44648</v>
      </c>
      <c r="C563" s="651">
        <v>0.26855623663073835</v>
      </c>
      <c r="D563" s="651">
        <v>9.770811170581517E-2</v>
      </c>
    </row>
    <row r="564" spans="2:4">
      <c r="B564" s="654">
        <v>44649</v>
      </c>
      <c r="C564" s="651">
        <v>0.26949712489761657</v>
      </c>
      <c r="D564" s="651">
        <v>9.8188240916558422E-2</v>
      </c>
    </row>
    <row r="565" spans="2:4">
      <c r="B565" s="654">
        <v>44650</v>
      </c>
      <c r="C565" s="651">
        <v>0.2688323796324541</v>
      </c>
      <c r="D565" s="651">
        <v>9.8668580132180495E-2</v>
      </c>
    </row>
    <row r="566" spans="2:4">
      <c r="B566" s="654">
        <v>44651</v>
      </c>
      <c r="C566" s="651">
        <v>0.26783386192730951</v>
      </c>
      <c r="D566" s="651">
        <v>9.9149129444535911E-2</v>
      </c>
    </row>
    <row r="567" spans="2:4">
      <c r="B567" s="654">
        <v>44652</v>
      </c>
      <c r="C567" s="651">
        <v>0.27289036742326878</v>
      </c>
      <c r="D567" s="651">
        <v>9.9629888945519385E-2</v>
      </c>
    </row>
    <row r="568" spans="2:4">
      <c r="B568" s="654">
        <v>44655</v>
      </c>
      <c r="C568" s="651">
        <v>0.27386579593646854</v>
      </c>
      <c r="D568" s="651">
        <v>0.10011085872706604</v>
      </c>
    </row>
    <row r="569" spans="2:4">
      <c r="B569" s="654">
        <v>44656</v>
      </c>
      <c r="C569" s="651">
        <v>0.27220247833367783</v>
      </c>
      <c r="D569" s="651">
        <v>0.10059203888115076</v>
      </c>
    </row>
    <row r="570" spans="2:4">
      <c r="B570" s="654">
        <v>44657</v>
      </c>
      <c r="C570" s="651">
        <v>0.27112777894489271</v>
      </c>
      <c r="D570" s="651">
        <v>0.10107342949978904</v>
      </c>
    </row>
    <row r="571" spans="2:4">
      <c r="B571" s="654">
        <v>44658</v>
      </c>
      <c r="C571" s="651">
        <v>0.27290312447947507</v>
      </c>
      <c r="D571" s="651">
        <v>0.10155503067503635</v>
      </c>
    </row>
    <row r="572" spans="2:4">
      <c r="B572" s="654">
        <v>44659</v>
      </c>
      <c r="C572" s="651">
        <v>0.27439796610999534</v>
      </c>
      <c r="D572" s="651">
        <v>0.10203684249898859</v>
      </c>
    </row>
    <row r="573" spans="2:4">
      <c r="B573" s="654">
        <v>44662</v>
      </c>
      <c r="C573" s="651">
        <v>0.27157177327567794</v>
      </c>
      <c r="D573" s="651">
        <v>0.10251886506378205</v>
      </c>
    </row>
    <row r="574" spans="2:4">
      <c r="B574" s="654">
        <v>44663</v>
      </c>
      <c r="C574" s="651">
        <v>0.27104618079636134</v>
      </c>
      <c r="D574" s="651">
        <v>0.103001098461593</v>
      </c>
    </row>
    <row r="575" spans="2:4">
      <c r="B575" s="654">
        <v>44664</v>
      </c>
      <c r="C575" s="651">
        <v>0.2729517381822204</v>
      </c>
      <c r="D575" s="651">
        <v>0.10348354278463834</v>
      </c>
    </row>
    <row r="576" spans="2:4">
      <c r="B576" s="654">
        <v>44665</v>
      </c>
      <c r="C576" s="651">
        <v>0.27398342777256524</v>
      </c>
      <c r="D576" s="651">
        <v>0.10396619812517516</v>
      </c>
    </row>
    <row r="577" spans="2:4">
      <c r="B577" s="654">
        <v>44669</v>
      </c>
      <c r="C577" s="651">
        <v>0.27551687115171331</v>
      </c>
      <c r="D577" s="651">
        <v>0.10444906457550074</v>
      </c>
    </row>
    <row r="578" spans="2:4">
      <c r="B578" s="654">
        <v>44670</v>
      </c>
      <c r="C578" s="651">
        <v>0.27755519843542387</v>
      </c>
      <c r="D578" s="651">
        <v>0.104932142227953</v>
      </c>
    </row>
    <row r="579" spans="2:4">
      <c r="B579" s="654">
        <v>44671</v>
      </c>
      <c r="C579" s="651">
        <v>0.27782362455412302</v>
      </c>
      <c r="D579" s="651">
        <v>0.10541543117491026</v>
      </c>
    </row>
    <row r="580" spans="2:4">
      <c r="B580" s="654">
        <v>44673</v>
      </c>
      <c r="C580" s="651">
        <v>0.27449567816268816</v>
      </c>
      <c r="D580" s="651">
        <v>0.10589893150879104</v>
      </c>
    </row>
    <row r="581" spans="2:4">
      <c r="B581" s="654">
        <v>44676</v>
      </c>
      <c r="C581" s="651">
        <v>0.27439131302742381</v>
      </c>
      <c r="D581" s="651">
        <v>0.10638264332205427</v>
      </c>
    </row>
    <row r="582" spans="2:4">
      <c r="B582" s="654">
        <v>44677</v>
      </c>
      <c r="C582" s="651">
        <v>0.2720262823529207</v>
      </c>
      <c r="D582" s="651">
        <v>0.10686656670719952</v>
      </c>
    </row>
    <row r="583" spans="2:4">
      <c r="B583" s="654">
        <v>44678</v>
      </c>
      <c r="C583" s="651">
        <v>0.2751521014404219</v>
      </c>
      <c r="D583" s="651">
        <v>0.10735070175676675</v>
      </c>
    </row>
    <row r="584" spans="2:4">
      <c r="B584" s="654">
        <v>44679</v>
      </c>
      <c r="C584" s="651">
        <v>0.27902013663677794</v>
      </c>
      <c r="D584" s="651">
        <v>0.10783504856333659</v>
      </c>
    </row>
    <row r="585" spans="2:4">
      <c r="B585" s="654">
        <v>44680</v>
      </c>
      <c r="C585" s="651">
        <v>0.27731933374612505</v>
      </c>
      <c r="D585" s="651">
        <v>0.1083196072195296</v>
      </c>
    </row>
    <row r="586" spans="2:4">
      <c r="B586" s="654">
        <v>44683</v>
      </c>
      <c r="C586" s="651">
        <v>0.27578879107955512</v>
      </c>
      <c r="D586" s="651">
        <v>0.10880437781800745</v>
      </c>
    </row>
    <row r="587" spans="2:4">
      <c r="B587" s="654">
        <v>44684</v>
      </c>
      <c r="C587" s="651">
        <v>0.27707775477770191</v>
      </c>
      <c r="D587" s="651">
        <v>0.10928936045147197</v>
      </c>
    </row>
    <row r="588" spans="2:4">
      <c r="B588" s="654">
        <v>44685</v>
      </c>
      <c r="C588" s="651">
        <v>0.28388528221805198</v>
      </c>
      <c r="D588" s="651">
        <v>0.10977455521266566</v>
      </c>
    </row>
    <row r="589" spans="2:4">
      <c r="B589" s="654">
        <v>44686</v>
      </c>
      <c r="C589" s="651">
        <v>0.27894335792453284</v>
      </c>
      <c r="D589" s="651">
        <v>0.11029924797805268</v>
      </c>
    </row>
    <row r="590" spans="2:4">
      <c r="B590" s="654">
        <v>44687</v>
      </c>
      <c r="C590" s="651">
        <v>0.27788087764799574</v>
      </c>
      <c r="D590" s="651">
        <v>0.11082418881409217</v>
      </c>
    </row>
    <row r="591" spans="2:4">
      <c r="B591" s="654">
        <v>44690</v>
      </c>
      <c r="C591" s="651">
        <v>0.27252934586618127</v>
      </c>
      <c r="D591" s="651">
        <v>0.11134937783807008</v>
      </c>
    </row>
    <row r="592" spans="2:4">
      <c r="B592" s="654">
        <v>44691</v>
      </c>
      <c r="C592" s="651">
        <v>0.2736533908935106</v>
      </c>
      <c r="D592" s="651">
        <v>0.11187481516732767</v>
      </c>
    </row>
    <row r="593" spans="2:4">
      <c r="B593" s="654">
        <v>44692</v>
      </c>
      <c r="C593" s="651">
        <v>0.27599952432955477</v>
      </c>
      <c r="D593" s="651">
        <v>0.1124005009192619</v>
      </c>
    </row>
    <row r="594" spans="2:4">
      <c r="B594" s="654">
        <v>44693</v>
      </c>
      <c r="C594" s="651">
        <v>0.27748838543694365</v>
      </c>
      <c r="D594" s="651">
        <v>0.11292643521132484</v>
      </c>
    </row>
    <row r="595" spans="2:4">
      <c r="B595" s="654">
        <v>44694</v>
      </c>
      <c r="C595" s="651">
        <v>0.28324766953947322</v>
      </c>
      <c r="D595" s="651">
        <v>0.11345261816102448</v>
      </c>
    </row>
    <row r="596" spans="2:4">
      <c r="B596" s="654">
        <v>44697</v>
      </c>
      <c r="C596" s="651">
        <v>0.28628083997488019</v>
      </c>
      <c r="D596" s="651">
        <v>0.11397904988592411</v>
      </c>
    </row>
    <row r="597" spans="2:4">
      <c r="B597" s="654">
        <v>44698</v>
      </c>
      <c r="C597" s="651">
        <v>0.28871760714367922</v>
      </c>
      <c r="D597" s="651">
        <v>0.11450573050364277</v>
      </c>
    </row>
    <row r="598" spans="2:4">
      <c r="B598" s="654">
        <v>44699</v>
      </c>
      <c r="C598" s="651">
        <v>0.28404976594366493</v>
      </c>
      <c r="D598" s="651">
        <v>0.1150326601318552</v>
      </c>
    </row>
    <row r="599" spans="2:4">
      <c r="B599" s="654">
        <v>44700</v>
      </c>
      <c r="C599" s="651">
        <v>0.28623390491524692</v>
      </c>
      <c r="D599" s="651">
        <v>0.11555983888829147</v>
      </c>
    </row>
    <row r="600" spans="2:4">
      <c r="B600" s="654">
        <v>44701</v>
      </c>
      <c r="C600" s="651">
        <v>0.2882600805782678</v>
      </c>
      <c r="D600" s="651">
        <v>0.11608726689073734</v>
      </c>
    </row>
    <row r="601" spans="2:4">
      <c r="B601" s="654">
        <v>44704</v>
      </c>
      <c r="C601" s="651">
        <v>0.29161030693698642</v>
      </c>
      <c r="D601" s="651">
        <v>0.11661494425703456</v>
      </c>
    </row>
    <row r="602" spans="2:4">
      <c r="B602" s="654">
        <v>44705</v>
      </c>
      <c r="C602" s="651">
        <v>0.29029681531167983</v>
      </c>
      <c r="D602" s="651">
        <v>0.11714287110508037</v>
      </c>
    </row>
    <row r="603" spans="2:4">
      <c r="B603" s="654">
        <v>44706</v>
      </c>
      <c r="C603" s="651">
        <v>0.29255536663351989</v>
      </c>
      <c r="D603" s="651">
        <v>0.11767104755282776</v>
      </c>
    </row>
    <row r="604" spans="2:4">
      <c r="B604" s="654">
        <v>44707</v>
      </c>
      <c r="C604" s="651">
        <v>0.29557900495938028</v>
      </c>
      <c r="D604" s="651">
        <v>0.11819947371828543</v>
      </c>
    </row>
    <row r="605" spans="2:4">
      <c r="B605" s="654">
        <v>44708</v>
      </c>
      <c r="C605" s="651">
        <v>0.29662232605070882</v>
      </c>
      <c r="D605" s="651">
        <v>0.11872814971951806</v>
      </c>
    </row>
    <row r="606" spans="2:4">
      <c r="B606" s="654">
        <v>44711</v>
      </c>
      <c r="C606" s="651">
        <v>0.29531089563962087</v>
      </c>
      <c r="D606" s="651">
        <v>0.11925707567464605</v>
      </c>
    </row>
    <row r="607" spans="2:4">
      <c r="B607" s="654">
        <v>44712</v>
      </c>
      <c r="C607" s="651">
        <v>0.29734911966569055</v>
      </c>
      <c r="D607" s="651">
        <v>0.11978625170184576</v>
      </c>
    </row>
    <row r="608" spans="2:4">
      <c r="B608" s="654">
        <v>44713</v>
      </c>
      <c r="C608" s="651">
        <v>0.29857195777541379</v>
      </c>
      <c r="D608" s="651">
        <v>0.12031567791934927</v>
      </c>
    </row>
    <row r="609" spans="2:4">
      <c r="B609" s="654">
        <v>44714</v>
      </c>
      <c r="C609" s="651">
        <v>0.30127480612937974</v>
      </c>
      <c r="D609" s="651">
        <v>0.12084535444544464</v>
      </c>
    </row>
    <row r="610" spans="2:4">
      <c r="B610" s="654">
        <v>44715</v>
      </c>
      <c r="C610" s="651">
        <v>0.3001273125455286</v>
      </c>
      <c r="D610" s="651">
        <v>0.12137528139847564</v>
      </c>
    </row>
    <row r="611" spans="2:4">
      <c r="B611" s="654">
        <v>44718</v>
      </c>
      <c r="C611" s="651">
        <v>0.29922628017665032</v>
      </c>
      <c r="D611" s="651">
        <v>0.12190545889684246</v>
      </c>
    </row>
    <row r="612" spans="2:4">
      <c r="B612" s="654">
        <v>44719</v>
      </c>
      <c r="C612" s="651">
        <v>0.2987986794630193</v>
      </c>
      <c r="D612" s="651">
        <v>0.12243588705900077</v>
      </c>
    </row>
    <row r="613" spans="2:4">
      <c r="B613" s="654">
        <v>44720</v>
      </c>
      <c r="C613" s="651">
        <v>0.29793960428915134</v>
      </c>
      <c r="D613" s="651">
        <v>0.12296656600346245</v>
      </c>
    </row>
    <row r="614" spans="2:4">
      <c r="B614" s="654">
        <v>44721</v>
      </c>
      <c r="C614" s="651">
        <v>0.29744257207193292</v>
      </c>
      <c r="D614" s="651">
        <v>0.12349749584879555</v>
      </c>
    </row>
    <row r="615" spans="2:4">
      <c r="B615" s="654">
        <v>44722</v>
      </c>
      <c r="C615" s="651">
        <v>0.29612301919499728</v>
      </c>
      <c r="D615" s="651">
        <v>0.12402867671362383</v>
      </c>
    </row>
    <row r="616" spans="2:4">
      <c r="B616" s="654">
        <v>44725</v>
      </c>
      <c r="C616" s="651">
        <v>0.29300469995271916</v>
      </c>
      <c r="D616" s="651">
        <v>0.12456010871662748</v>
      </c>
    </row>
    <row r="617" spans="2:4">
      <c r="B617" s="654">
        <v>44726</v>
      </c>
      <c r="C617" s="651">
        <v>0.29152764347135651</v>
      </c>
      <c r="D617" s="651">
        <v>0.12509179197654285</v>
      </c>
    </row>
    <row r="618" spans="2:4">
      <c r="B618" s="654">
        <v>44727</v>
      </c>
      <c r="C618" s="651">
        <v>0.29442201859233963</v>
      </c>
      <c r="D618" s="651">
        <v>0.12562372661216203</v>
      </c>
    </row>
    <row r="619" spans="2:4">
      <c r="B619" s="654">
        <v>44729</v>
      </c>
      <c r="C619" s="651">
        <v>0.28973453323330745</v>
      </c>
      <c r="D619" s="651">
        <v>0.12617570423587887</v>
      </c>
    </row>
    <row r="620" spans="2:4">
      <c r="B620" s="654">
        <v>44732</v>
      </c>
      <c r="C620" s="651">
        <v>0.28917787059867739</v>
      </c>
      <c r="D620" s="651">
        <v>0.12672795253556823</v>
      </c>
    </row>
    <row r="621" spans="2:4">
      <c r="B621" s="654">
        <v>44733</v>
      </c>
      <c r="C621" s="651">
        <v>0.28914144032023836</v>
      </c>
      <c r="D621" s="651">
        <v>0.12728047164396306</v>
      </c>
    </row>
    <row r="622" spans="2:4">
      <c r="B622" s="654">
        <v>44734</v>
      </c>
      <c r="C622" s="651">
        <v>0.28820286175151955</v>
      </c>
      <c r="D622" s="651">
        <v>0.12783326169386111</v>
      </c>
    </row>
    <row r="623" spans="2:4">
      <c r="B623" s="654">
        <v>44735</v>
      </c>
      <c r="C623" s="651">
        <v>0.28708892982175049</v>
      </c>
      <c r="D623" s="651">
        <v>0.12838632281812523</v>
      </c>
    </row>
    <row r="624" spans="2:4">
      <c r="B624" s="654">
        <v>44736</v>
      </c>
      <c r="C624" s="651">
        <v>0.28844493902918278</v>
      </c>
      <c r="D624" s="651">
        <v>0.12893965514968353</v>
      </c>
    </row>
    <row r="625" spans="2:4">
      <c r="B625" s="654">
        <v>44739</v>
      </c>
      <c r="C625" s="651">
        <v>0.2915696839278068</v>
      </c>
      <c r="D625" s="651">
        <v>0.12949325882152918</v>
      </c>
    </row>
    <row r="626" spans="2:4">
      <c r="B626" s="654">
        <v>44740</v>
      </c>
      <c r="C626" s="651">
        <v>0.29138720703732623</v>
      </c>
      <c r="D626" s="651">
        <v>0.13004713396672085</v>
      </c>
    </row>
    <row r="627" spans="2:4">
      <c r="B627" s="654">
        <v>44741</v>
      </c>
      <c r="C627" s="651">
        <v>0.2895135260526629</v>
      </c>
      <c r="D627" s="651">
        <v>0.13060128071838206</v>
      </c>
    </row>
    <row r="628" spans="2:4">
      <c r="B628" s="654">
        <v>44742</v>
      </c>
      <c r="C628" s="651">
        <v>0.28818672184617911</v>
      </c>
      <c r="D628" s="651">
        <v>0.13115569920970183</v>
      </c>
    </row>
    <row r="629" spans="2:4">
      <c r="B629" s="654">
        <v>44743</v>
      </c>
      <c r="C629" s="651">
        <v>0.28866942951018948</v>
      </c>
      <c r="D629" s="651">
        <v>0.13171038957393444</v>
      </c>
    </row>
    <row r="630" spans="2:4">
      <c r="B630" s="654">
        <v>44746</v>
      </c>
      <c r="C630" s="651">
        <v>0.28731372337994454</v>
      </c>
      <c r="D630" s="651">
        <v>0.1322653519443997</v>
      </c>
    </row>
    <row r="631" spans="2:4">
      <c r="B631" s="654">
        <v>44747</v>
      </c>
      <c r="C631" s="651">
        <v>0.28526449618982563</v>
      </c>
      <c r="D631" s="651">
        <v>0.13282058645448247</v>
      </c>
    </row>
    <row r="632" spans="2:4">
      <c r="B632" s="654">
        <v>44748</v>
      </c>
      <c r="C632" s="651">
        <v>0.28592525556850967</v>
      </c>
      <c r="D632" s="651">
        <v>0.13337609323763333</v>
      </c>
    </row>
    <row r="633" spans="2:4">
      <c r="B633" s="654">
        <v>44749</v>
      </c>
      <c r="C633" s="651">
        <v>0.29056151707390132</v>
      </c>
      <c r="D633" s="651">
        <v>0.13393187242736815</v>
      </c>
    </row>
    <row r="634" spans="2:4">
      <c r="B634" s="654">
        <v>44750</v>
      </c>
      <c r="C634" s="651">
        <v>0.28978156074933681</v>
      </c>
      <c r="D634" s="651">
        <v>0.13448792415726807</v>
      </c>
    </row>
    <row r="635" spans="2:4">
      <c r="B635" s="654">
        <v>44753</v>
      </c>
      <c r="C635" s="651">
        <v>0.28558250811361874</v>
      </c>
      <c r="D635" s="651">
        <v>0.13504424856098018</v>
      </c>
    </row>
    <row r="636" spans="2:4">
      <c r="B636" s="654">
        <v>44754</v>
      </c>
      <c r="C636" s="651">
        <v>0.2857049674598795</v>
      </c>
      <c r="D636" s="651">
        <v>0.13560084577221687</v>
      </c>
    </row>
    <row r="637" spans="2:4">
      <c r="B637" s="654">
        <v>44755</v>
      </c>
      <c r="C637" s="651">
        <v>0.28624429322914269</v>
      </c>
      <c r="D637" s="651">
        <v>0.13615771592475601</v>
      </c>
    </row>
    <row r="638" spans="2:4">
      <c r="B638" s="654">
        <v>44756</v>
      </c>
      <c r="C638" s="651">
        <v>0.2843781100547349</v>
      </c>
      <c r="D638" s="651">
        <v>0.13671485915244119</v>
      </c>
    </row>
    <row r="639" spans="2:4">
      <c r="B639" s="654">
        <v>44757</v>
      </c>
      <c r="C639" s="651">
        <v>0.28598806783643127</v>
      </c>
      <c r="D639" s="651">
        <v>0.13727227558918154</v>
      </c>
    </row>
    <row r="640" spans="2:4">
      <c r="B640" s="654">
        <v>44760</v>
      </c>
      <c r="C640" s="651">
        <v>0.28570550355970648</v>
      </c>
      <c r="D640" s="651">
        <v>0.13782996536895187</v>
      </c>
    </row>
    <row r="641" spans="2:4">
      <c r="B641" s="654">
        <v>44761</v>
      </c>
      <c r="C641" s="651">
        <v>0.28806753928445583</v>
      </c>
      <c r="D641" s="651">
        <v>0.13838792862579297</v>
      </c>
    </row>
    <row r="642" spans="2:4">
      <c r="B642" s="654">
        <v>44762</v>
      </c>
      <c r="C642" s="651">
        <v>0.29125460008509774</v>
      </c>
      <c r="D642" s="651">
        <v>0.13894616549381089</v>
      </c>
    </row>
    <row r="643" spans="2:4">
      <c r="B643" s="654">
        <v>44763</v>
      </c>
      <c r="C643" s="651">
        <v>0.29167676758596062</v>
      </c>
      <c r="D643" s="651">
        <v>0.13950467610717787</v>
      </c>
    </row>
    <row r="644" spans="2:4">
      <c r="B644" s="654">
        <v>44764</v>
      </c>
      <c r="C644" s="651">
        <v>0.29101097343353866</v>
      </c>
      <c r="D644" s="651">
        <v>0.14006346060013164</v>
      </c>
    </row>
    <row r="645" spans="2:4">
      <c r="B645" s="654">
        <v>44767</v>
      </c>
      <c r="C645" s="651">
        <v>0.29269138896836555</v>
      </c>
      <c r="D645" s="651">
        <v>0.1406225191069761</v>
      </c>
    </row>
    <row r="646" spans="2:4">
      <c r="B646" s="654">
        <v>44768</v>
      </c>
      <c r="C646" s="651">
        <v>0.29211476851796836</v>
      </c>
      <c r="D646" s="651">
        <v>0.14118185176208042</v>
      </c>
    </row>
    <row r="647" spans="2:4">
      <c r="B647" s="654">
        <v>44769</v>
      </c>
      <c r="C647" s="651">
        <v>0.29663151953006039</v>
      </c>
      <c r="D647" s="651">
        <v>0.14174145869988042</v>
      </c>
    </row>
    <row r="648" spans="2:4">
      <c r="B648" s="654">
        <v>44770</v>
      </c>
      <c r="C648" s="651">
        <v>0.29918811721401029</v>
      </c>
      <c r="D648" s="651">
        <v>0.14230134005487716</v>
      </c>
    </row>
    <row r="649" spans="2:4">
      <c r="B649" s="654">
        <v>44771</v>
      </c>
      <c r="C649" s="651">
        <v>0.30182884964943546</v>
      </c>
      <c r="D649" s="651">
        <v>0.14286149596163811</v>
      </c>
    </row>
    <row r="650" spans="2:4">
      <c r="B650" s="654">
        <v>44774</v>
      </c>
      <c r="C650" s="651">
        <v>0.30057906819500779</v>
      </c>
      <c r="D650" s="651">
        <v>0.14342192655479646</v>
      </c>
    </row>
    <row r="651" spans="2:4">
      <c r="B651" s="654">
        <v>44775</v>
      </c>
      <c r="C651" s="651">
        <v>0.30305313894687469</v>
      </c>
      <c r="D651" s="651">
        <v>0.14398263196905159</v>
      </c>
    </row>
    <row r="652" spans="2:4">
      <c r="B652" s="654">
        <v>44776</v>
      </c>
      <c r="C652" s="651">
        <v>0.30633514215360269</v>
      </c>
      <c r="D652" s="651">
        <v>0.14454361233916879</v>
      </c>
    </row>
    <row r="653" spans="2:4">
      <c r="B653" s="654">
        <v>44777</v>
      </c>
      <c r="C653" s="651">
        <v>0.31105572479563048</v>
      </c>
      <c r="D653" s="651">
        <v>0.1451249035762181</v>
      </c>
    </row>
    <row r="654" spans="2:4">
      <c r="B654" s="654">
        <v>44778</v>
      </c>
      <c r="C654" s="651">
        <v>0.31343382472762404</v>
      </c>
      <c r="D654" s="651">
        <v>0.14570649003967784</v>
      </c>
    </row>
    <row r="655" spans="2:4">
      <c r="B655" s="654">
        <v>44781</v>
      </c>
      <c r="C655" s="651">
        <v>0.3167826251891932</v>
      </c>
      <c r="D655" s="651">
        <v>0.14628837187948784</v>
      </c>
    </row>
    <row r="656" spans="2:4">
      <c r="B656" s="654">
        <v>44782</v>
      </c>
      <c r="C656" s="651">
        <v>0.31639726851005023</v>
      </c>
      <c r="D656" s="651">
        <v>0.14687054924566367</v>
      </c>
    </row>
    <row r="657" spans="2:4">
      <c r="B657" s="654">
        <v>44783</v>
      </c>
      <c r="C657" s="651">
        <v>0.31842217909729675</v>
      </c>
      <c r="D657" s="651">
        <v>0.14745302228829771</v>
      </c>
    </row>
    <row r="658" spans="2:4">
      <c r="B658" s="654">
        <v>44784</v>
      </c>
      <c r="C658" s="651">
        <v>0.31679380733380103</v>
      </c>
      <c r="D658" s="651">
        <v>0.14803579115755805</v>
      </c>
    </row>
    <row r="659" spans="2:4">
      <c r="B659" s="654">
        <v>44785</v>
      </c>
      <c r="C659" s="651">
        <v>0.32203112484764174</v>
      </c>
      <c r="D659" s="651">
        <v>0.14861885600368918</v>
      </c>
    </row>
    <row r="660" spans="2:4">
      <c r="B660" s="654">
        <v>44788</v>
      </c>
      <c r="C660" s="651">
        <v>0.3240089598964484</v>
      </c>
      <c r="D660" s="651">
        <v>0.14920221697701197</v>
      </c>
    </row>
    <row r="661" spans="2:4">
      <c r="B661" s="654">
        <v>44789</v>
      </c>
      <c r="C661" s="651">
        <v>0.32397055035915967</v>
      </c>
      <c r="D661" s="651">
        <v>0.14978587422792367</v>
      </c>
    </row>
    <row r="662" spans="2:4">
      <c r="B662" s="654">
        <v>44790</v>
      </c>
      <c r="C662" s="651">
        <v>0.3253096210787858</v>
      </c>
      <c r="D662" s="651">
        <v>0.15036982790689768</v>
      </c>
    </row>
    <row r="663" spans="2:4">
      <c r="B663" s="654">
        <v>44791</v>
      </c>
      <c r="C663" s="651">
        <v>0.32641628763185215</v>
      </c>
      <c r="D663" s="651">
        <v>0.15095407816448425</v>
      </c>
    </row>
    <row r="664" spans="2:4">
      <c r="B664" s="654">
        <v>44792</v>
      </c>
      <c r="C664" s="651">
        <v>0.32362852895154037</v>
      </c>
      <c r="D664" s="651">
        <v>0.15153862515130978</v>
      </c>
    </row>
    <row r="665" spans="2:4">
      <c r="B665" s="654">
        <v>44795</v>
      </c>
      <c r="C665" s="651">
        <v>0.3243477389267988</v>
      </c>
      <c r="D665" s="651">
        <v>0.15212346901807705</v>
      </c>
    </row>
    <row r="666" spans="2:4">
      <c r="B666" s="654">
        <v>44796</v>
      </c>
      <c r="C666" s="651">
        <v>0.32802855497956052</v>
      </c>
      <c r="D666" s="651">
        <v>0.15270860991556567</v>
      </c>
    </row>
    <row r="667" spans="2:4">
      <c r="B667" s="654">
        <v>44797</v>
      </c>
      <c r="C667" s="651">
        <v>0.32989076793787553</v>
      </c>
      <c r="D667" s="651">
        <v>0.15329404799463187</v>
      </c>
    </row>
    <row r="668" spans="2:4">
      <c r="B668" s="654">
        <v>44798</v>
      </c>
      <c r="C668" s="651">
        <v>0.32962754993022836</v>
      </c>
      <c r="D668" s="651">
        <v>0.153879783406208</v>
      </c>
    </row>
    <row r="669" spans="2:4">
      <c r="B669" s="654">
        <v>44799</v>
      </c>
      <c r="C669" s="651">
        <v>0.32951515252083619</v>
      </c>
      <c r="D669" s="651">
        <v>0.15446581630130374</v>
      </c>
    </row>
    <row r="670" spans="2:4">
      <c r="B670" s="654">
        <v>44802</v>
      </c>
      <c r="C670" s="651">
        <v>0.33065823732774491</v>
      </c>
      <c r="D670" s="651">
        <v>0.15505214683100488</v>
      </c>
    </row>
    <row r="671" spans="2:4">
      <c r="B671" s="654">
        <v>44803</v>
      </c>
      <c r="C671" s="651">
        <v>0.32852822128957504</v>
      </c>
      <c r="D671" s="651">
        <v>0.15563877514647428</v>
      </c>
    </row>
    <row r="672" spans="2:4">
      <c r="B672" s="654">
        <v>44804</v>
      </c>
      <c r="C672" s="651">
        <v>0.32959923310162953</v>
      </c>
      <c r="D672" s="651">
        <v>0.15622570139895164</v>
      </c>
    </row>
    <row r="673" spans="2:4">
      <c r="B673" s="654">
        <v>44805</v>
      </c>
      <c r="C673" s="651">
        <v>0.33362822131168746</v>
      </c>
      <c r="D673" s="651">
        <v>0.15681292573975303</v>
      </c>
    </row>
    <row r="674" spans="2:4">
      <c r="B674" s="654">
        <v>44806</v>
      </c>
      <c r="C674" s="651">
        <v>0.33439716156822175</v>
      </c>
      <c r="D674" s="651">
        <v>0.157400448320272</v>
      </c>
    </row>
    <row r="675" spans="2:4">
      <c r="B675" s="654">
        <v>44809</v>
      </c>
      <c r="C675" s="651">
        <v>0.33698970123403527</v>
      </c>
      <c r="D675" s="651">
        <v>0.15798826929197829</v>
      </c>
    </row>
    <row r="676" spans="2:4">
      <c r="B676" s="654">
        <v>44810</v>
      </c>
      <c r="C676" s="651">
        <v>0.33342682779918098</v>
      </c>
      <c r="D676" s="651">
        <v>0.15857638880641911</v>
      </c>
    </row>
    <row r="677" spans="2:4">
      <c r="B677" s="654">
        <v>44812</v>
      </c>
      <c r="C677" s="651">
        <v>0.33295660366103008</v>
      </c>
      <c r="D677" s="651">
        <v>0.15916480701521851</v>
      </c>
    </row>
    <row r="678" spans="2:4">
      <c r="B678" s="654">
        <v>44813</v>
      </c>
      <c r="C678" s="651">
        <v>0.33775732564088345</v>
      </c>
      <c r="D678" s="651">
        <v>0.15975352407007737</v>
      </c>
    </row>
    <row r="679" spans="2:4">
      <c r="B679" s="654">
        <v>44816</v>
      </c>
      <c r="C679" s="651">
        <v>0.33818824413372273</v>
      </c>
      <c r="D679" s="651">
        <v>0.16034254012277382</v>
      </c>
    </row>
    <row r="680" spans="2:4">
      <c r="B680" s="654">
        <v>44817</v>
      </c>
      <c r="C680" s="651">
        <v>0.3357978661978791</v>
      </c>
      <c r="D680" s="651">
        <v>0.16093185532516308</v>
      </c>
    </row>
    <row r="681" spans="2:4">
      <c r="B681" s="654">
        <v>44818</v>
      </c>
      <c r="C681" s="651">
        <v>0.33721643178510341</v>
      </c>
      <c r="D681" s="651">
        <v>0.16152146982917714</v>
      </c>
    </row>
    <row r="682" spans="2:4">
      <c r="B682" s="654">
        <v>44819</v>
      </c>
      <c r="C682" s="651">
        <v>0.3371543287335339</v>
      </c>
      <c r="D682" s="651">
        <v>0.16211138378682577</v>
      </c>
    </row>
    <row r="683" spans="2:4">
      <c r="B683" s="654">
        <v>44820</v>
      </c>
      <c r="C683" s="651">
        <v>0.33584735846320934</v>
      </c>
      <c r="D683" s="651">
        <v>0.16270159735019529</v>
      </c>
    </row>
    <row r="684" spans="2:4">
      <c r="B684" s="654">
        <v>44823</v>
      </c>
      <c r="C684" s="651">
        <v>0.33938826022833624</v>
      </c>
      <c r="D684" s="651">
        <v>0.16329211067144977</v>
      </c>
    </row>
    <row r="685" spans="2:4">
      <c r="B685" s="654">
        <v>44824</v>
      </c>
      <c r="C685" s="651">
        <v>0.34165320679812661</v>
      </c>
      <c r="D685" s="651">
        <v>0.1638829239028301</v>
      </c>
    </row>
    <row r="686" spans="2:4">
      <c r="B686" s="654">
        <v>44825</v>
      </c>
      <c r="C686" s="651">
        <v>0.34316172699815639</v>
      </c>
      <c r="D686" s="651">
        <v>0.1644740371966551</v>
      </c>
    </row>
    <row r="687" spans="2:4">
      <c r="B687" s="654">
        <v>44826</v>
      </c>
      <c r="C687" s="651">
        <v>0.34860108769428177</v>
      </c>
      <c r="D687" s="651">
        <v>0.16506545070532042</v>
      </c>
    </row>
    <row r="688" spans="2:4">
      <c r="B688" s="654">
        <v>44827</v>
      </c>
      <c r="C688" s="651">
        <v>0.3477298253595873</v>
      </c>
      <c r="D688" s="651">
        <v>0.1656571645812992</v>
      </c>
    </row>
    <row r="689" spans="2:4">
      <c r="B689" s="654">
        <v>44830</v>
      </c>
      <c r="C689" s="651">
        <v>0.34308553765948391</v>
      </c>
      <c r="D689" s="651">
        <v>0.16624917897714209</v>
      </c>
    </row>
    <row r="690" spans="2:4">
      <c r="B690" s="654">
        <v>44831</v>
      </c>
      <c r="C690" s="651">
        <v>0.34252623417214578</v>
      </c>
      <c r="D690" s="651">
        <v>0.16684149404547743</v>
      </c>
    </row>
    <row r="691" spans="2:4">
      <c r="B691" s="654">
        <v>44832</v>
      </c>
      <c r="C691" s="651">
        <v>0.3417564095410901</v>
      </c>
      <c r="D691" s="651">
        <v>0.16743410993901064</v>
      </c>
    </row>
    <row r="692" spans="2:4">
      <c r="B692" s="654">
        <v>44833</v>
      </c>
      <c r="C692" s="651">
        <v>0.34128156034026458</v>
      </c>
      <c r="D692" s="651">
        <v>0.16802702681052506</v>
      </c>
    </row>
    <row r="693" spans="2:4">
      <c r="B693" s="654">
        <v>44834</v>
      </c>
      <c r="C693" s="651">
        <v>0.34545154597093064</v>
      </c>
      <c r="D693" s="651">
        <v>0.16862024481288151</v>
      </c>
    </row>
    <row r="694" spans="2:4">
      <c r="B694" s="654">
        <v>44837</v>
      </c>
      <c r="C694" s="651">
        <v>0.35467841618757734</v>
      </c>
      <c r="D694" s="651">
        <v>0.16921376409901856</v>
      </c>
    </row>
    <row r="695" spans="2:4">
      <c r="B695" s="654">
        <v>44838</v>
      </c>
      <c r="C695" s="651">
        <v>0.35401478735998948</v>
      </c>
      <c r="D695" s="651">
        <v>0.16980758482195202</v>
      </c>
    </row>
    <row r="696" spans="2:4">
      <c r="B696" s="654">
        <v>44839</v>
      </c>
      <c r="C696" s="651">
        <v>0.35555054885720661</v>
      </c>
      <c r="D696" s="651">
        <v>0.17040170713477587</v>
      </c>
    </row>
    <row r="697" spans="2:4">
      <c r="B697" s="654">
        <v>44840</v>
      </c>
      <c r="C697" s="651">
        <v>0.35751805909756507</v>
      </c>
      <c r="D697" s="651">
        <v>0.17099613119066182</v>
      </c>
    </row>
    <row r="698" spans="2:4">
      <c r="B698" s="654">
        <v>44841</v>
      </c>
      <c r="C698" s="651">
        <v>0.35701754068977021</v>
      </c>
      <c r="D698" s="651">
        <v>0.17159085714285904</v>
      </c>
    </row>
    <row r="699" spans="2:4">
      <c r="B699" s="654">
        <v>44844</v>
      </c>
      <c r="C699" s="651">
        <v>0.35765555344479272</v>
      </c>
      <c r="D699" s="651">
        <v>0.17218588514469491</v>
      </c>
    </row>
    <row r="700" spans="2:4">
      <c r="B700" s="654">
        <v>44845</v>
      </c>
      <c r="C700" s="651">
        <v>0.35551587505867666</v>
      </c>
      <c r="D700" s="651">
        <v>0.17278121534957447</v>
      </c>
    </row>
    <row r="701" spans="2:4">
      <c r="B701" s="654">
        <v>44847</v>
      </c>
      <c r="C701" s="651">
        <v>0.35493922757878926</v>
      </c>
      <c r="D701" s="651">
        <v>0.17337684791098074</v>
      </c>
    </row>
    <row r="702" spans="2:4">
      <c r="B702" s="654">
        <v>44848</v>
      </c>
      <c r="C702" s="651">
        <v>0.35319902938630565</v>
      </c>
      <c r="D702" s="651">
        <v>0.17397278298247465</v>
      </c>
    </row>
    <row r="703" spans="2:4">
      <c r="B703" s="654">
        <v>44851</v>
      </c>
      <c r="C703" s="651">
        <v>0.35541435763175655</v>
      </c>
      <c r="D703" s="651">
        <v>0.17456902071769509</v>
      </c>
    </row>
    <row r="704" spans="2:4">
      <c r="B704" s="654">
        <v>44852</v>
      </c>
      <c r="C704" s="651">
        <v>0.3590874075846191</v>
      </c>
      <c r="D704" s="651">
        <v>0.17516556127035909</v>
      </c>
    </row>
    <row r="705" spans="2:4">
      <c r="B705" s="654">
        <v>44853</v>
      </c>
      <c r="C705" s="651">
        <v>0.36142163474553346</v>
      </c>
      <c r="D705" s="651">
        <v>0.17576240479426164</v>
      </c>
    </row>
    <row r="706" spans="2:4">
      <c r="B706" s="654">
        <v>44854</v>
      </c>
      <c r="C706" s="651">
        <v>0.36324840568532513</v>
      </c>
      <c r="D706" s="651">
        <v>0.17635955144327586</v>
      </c>
    </row>
    <row r="707" spans="2:4">
      <c r="B707" s="654">
        <v>44855</v>
      </c>
      <c r="C707" s="651">
        <v>0.36737804404457042</v>
      </c>
      <c r="D707" s="651">
        <v>0.17695700137135306</v>
      </c>
    </row>
    <row r="708" spans="2:4">
      <c r="B708" s="654">
        <v>44858</v>
      </c>
      <c r="C708" s="651">
        <v>0.36252038784367957</v>
      </c>
      <c r="D708" s="651">
        <v>0.17755475473252269</v>
      </c>
    </row>
    <row r="709" spans="2:4">
      <c r="B709" s="654">
        <v>44859</v>
      </c>
      <c r="C709" s="651">
        <v>0.35914094031107435</v>
      </c>
      <c r="D709" s="651">
        <v>0.17815281168089259</v>
      </c>
    </row>
    <row r="710" spans="2:4">
      <c r="B710" s="654">
        <v>44860</v>
      </c>
      <c r="C710" s="651">
        <v>0.35502005344214282</v>
      </c>
      <c r="D710" s="651">
        <v>0.17875117237064853</v>
      </c>
    </row>
    <row r="711" spans="2:4">
      <c r="B711" s="654">
        <v>44861</v>
      </c>
      <c r="C711" s="651">
        <v>0.35935577824963105</v>
      </c>
      <c r="D711" s="651">
        <v>0.17934983695605511</v>
      </c>
    </row>
    <row r="712" spans="2:4">
      <c r="B712" s="654">
        <v>44862</v>
      </c>
      <c r="C712" s="651">
        <v>0.36110427251930588</v>
      </c>
      <c r="D712" s="651">
        <v>0.17994880559145465</v>
      </c>
    </row>
    <row r="713" spans="2:4">
      <c r="B713" s="654">
        <v>44865</v>
      </c>
      <c r="C713" s="651">
        <v>0.36535544327408864</v>
      </c>
      <c r="D713" s="651">
        <v>0.1805480784312683</v>
      </c>
    </row>
    <row r="714" spans="2:4">
      <c r="B714" s="654">
        <v>44866</v>
      </c>
      <c r="C714" s="651">
        <v>0.36625096237046706</v>
      </c>
      <c r="D714" s="651">
        <v>0.18114765562999557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680" customWidth="1"/>
    <col min="2" max="2" width="20.8984375" style="680" customWidth="1"/>
    <col min="3" max="21" width="3.69921875" style="687" customWidth="1"/>
    <col min="22" max="28" width="4.3984375" style="645" customWidth="1"/>
    <col min="29" max="16384" width="8.796875" style="680"/>
  </cols>
  <sheetData>
    <row r="2" spans="1:28">
      <c r="B2" s="683"/>
    </row>
    <row r="3" spans="1:28" s="679" customFormat="1" ht="18.75" customHeight="1">
      <c r="A3" s="689"/>
    </row>
    <row r="4" spans="1:28" ht="15" customHeight="1">
      <c r="A4" s="688"/>
      <c r="C4" s="680"/>
      <c r="D4" s="680"/>
      <c r="E4" s="680"/>
      <c r="F4" s="680"/>
      <c r="G4" s="680"/>
      <c r="H4" s="680"/>
      <c r="I4" s="680"/>
      <c r="J4" s="680"/>
      <c r="K4" s="680"/>
      <c r="L4" s="680"/>
      <c r="M4" s="680"/>
      <c r="N4" s="680"/>
      <c r="O4" s="680"/>
      <c r="P4" s="680"/>
      <c r="Q4" s="680"/>
      <c r="R4" s="680"/>
      <c r="S4" s="680"/>
      <c r="T4" s="680"/>
      <c r="U4" s="680"/>
      <c r="V4" s="680"/>
      <c r="W4" s="680"/>
      <c r="X4" s="680"/>
      <c r="Y4" s="680"/>
      <c r="Z4" s="680"/>
      <c r="AA4" s="680"/>
      <c r="AB4" s="680"/>
    </row>
    <row r="5" spans="1:28" ht="15" customHeight="1">
      <c r="A5" s="688"/>
      <c r="C5" s="680"/>
      <c r="D5" s="680"/>
      <c r="E5" s="680"/>
      <c r="F5" s="680"/>
      <c r="G5" s="680"/>
      <c r="H5" s="680"/>
      <c r="I5" s="680"/>
      <c r="J5" s="680"/>
      <c r="K5" s="680"/>
      <c r="L5" s="680"/>
      <c r="M5" s="680"/>
      <c r="N5" s="680"/>
      <c r="O5" s="680"/>
      <c r="P5" s="680"/>
      <c r="Q5" s="680"/>
      <c r="R5" s="680"/>
      <c r="S5" s="680"/>
      <c r="T5" s="680"/>
      <c r="U5" s="680"/>
      <c r="V5" s="680"/>
      <c r="W5" s="680"/>
      <c r="X5" s="680"/>
      <c r="Y5" s="680"/>
      <c r="Z5" s="680"/>
      <c r="AA5" s="680"/>
      <c r="AB5" s="680"/>
    </row>
    <row r="6" spans="1:28" ht="15" customHeight="1">
      <c r="A6" s="688"/>
      <c r="C6" s="680" t="s">
        <v>2498</v>
      </c>
      <c r="D6" s="680" t="s">
        <v>2499</v>
      </c>
      <c r="E6" s="680" t="s">
        <v>2500</v>
      </c>
      <c r="F6" s="680" t="s">
        <v>2501</v>
      </c>
      <c r="G6" s="680" t="s">
        <v>2502</v>
      </c>
      <c r="H6" s="680" t="s">
        <v>2503</v>
      </c>
      <c r="I6" s="680" t="s">
        <v>2504</v>
      </c>
      <c r="J6" s="680" t="s">
        <v>2505</v>
      </c>
      <c r="K6" s="680" t="s">
        <v>2506</v>
      </c>
      <c r="L6" s="680" t="s">
        <v>2507</v>
      </c>
      <c r="M6" s="680" t="s">
        <v>2508</v>
      </c>
      <c r="N6" s="680" t="s">
        <v>2509</v>
      </c>
      <c r="O6" s="680" t="s">
        <v>2510</v>
      </c>
      <c r="P6" s="680" t="s">
        <v>2511</v>
      </c>
      <c r="Q6" s="680" t="s">
        <v>2512</v>
      </c>
      <c r="R6" s="680" t="s">
        <v>2513</v>
      </c>
      <c r="S6" s="680" t="s">
        <v>2514</v>
      </c>
      <c r="T6" s="680" t="s">
        <v>2515</v>
      </c>
      <c r="U6" s="680" t="s">
        <v>2516</v>
      </c>
      <c r="V6" s="680"/>
      <c r="W6" s="680"/>
      <c r="X6" s="680"/>
      <c r="Y6" s="680"/>
      <c r="Z6" s="680"/>
      <c r="AA6" s="680"/>
      <c r="AB6" s="680"/>
    </row>
    <row r="7" spans="1:28" ht="15" customHeight="1">
      <c r="A7" s="688"/>
      <c r="B7" s="680" t="s">
        <v>2497</v>
      </c>
      <c r="C7" s="680">
        <v>1</v>
      </c>
      <c r="D7" s="680" t="s">
        <v>34</v>
      </c>
      <c r="E7" s="680" t="s">
        <v>34</v>
      </c>
      <c r="F7" s="680" t="s">
        <v>34</v>
      </c>
      <c r="G7" s="680" t="s">
        <v>34</v>
      </c>
      <c r="H7" s="680" t="s">
        <v>34</v>
      </c>
      <c r="I7" s="680" t="s">
        <v>34</v>
      </c>
      <c r="J7" s="680" t="s">
        <v>34</v>
      </c>
      <c r="K7" s="680" t="s">
        <v>34</v>
      </c>
      <c r="L7" s="680" t="s">
        <v>34</v>
      </c>
      <c r="M7" s="680" t="s">
        <v>34</v>
      </c>
      <c r="N7" s="680" t="s">
        <v>34</v>
      </c>
      <c r="O7" s="680" t="s">
        <v>34</v>
      </c>
      <c r="P7" s="680" t="s">
        <v>34</v>
      </c>
      <c r="Q7" s="680" t="s">
        <v>34</v>
      </c>
      <c r="R7" s="680" t="s">
        <v>34</v>
      </c>
      <c r="S7" s="680" t="s">
        <v>34</v>
      </c>
      <c r="T7" s="680" t="s">
        <v>34</v>
      </c>
      <c r="U7" s="680" t="s">
        <v>34</v>
      </c>
      <c r="V7" s="680"/>
      <c r="W7" s="680"/>
      <c r="X7" s="680"/>
      <c r="Y7" s="680"/>
      <c r="Z7" s="680"/>
      <c r="AA7" s="680"/>
      <c r="AB7" s="680"/>
    </row>
    <row r="8" spans="1:28" ht="15" customHeight="1">
      <c r="A8" s="688"/>
      <c r="B8" s="680" t="s">
        <v>2610</v>
      </c>
      <c r="C8" s="680">
        <v>0.21956051062366622</v>
      </c>
      <c r="D8" s="680">
        <v>1</v>
      </c>
      <c r="E8" s="680" t="s">
        <v>34</v>
      </c>
      <c r="F8" s="680" t="s">
        <v>34</v>
      </c>
      <c r="G8" s="680" t="s">
        <v>34</v>
      </c>
      <c r="H8" s="680" t="s">
        <v>34</v>
      </c>
      <c r="I8" s="680" t="s">
        <v>34</v>
      </c>
      <c r="J8" s="680" t="s">
        <v>34</v>
      </c>
      <c r="K8" s="680" t="s">
        <v>34</v>
      </c>
      <c r="L8" s="680" t="s">
        <v>34</v>
      </c>
      <c r="M8" s="680" t="s">
        <v>34</v>
      </c>
      <c r="N8" s="680" t="s">
        <v>34</v>
      </c>
      <c r="O8" s="680" t="s">
        <v>34</v>
      </c>
      <c r="P8" s="680" t="s">
        <v>34</v>
      </c>
      <c r="Q8" s="680" t="s">
        <v>34</v>
      </c>
      <c r="R8" s="680" t="s">
        <v>34</v>
      </c>
      <c r="S8" s="680" t="s">
        <v>34</v>
      </c>
      <c r="T8" s="680" t="s">
        <v>34</v>
      </c>
      <c r="U8" s="680" t="s">
        <v>34</v>
      </c>
      <c r="V8" s="680"/>
      <c r="W8" s="680"/>
      <c r="X8" s="680"/>
      <c r="Y8" s="680"/>
      <c r="Z8" s="680"/>
      <c r="AA8" s="680"/>
      <c r="AB8" s="680"/>
    </row>
    <row r="9" spans="1:28" ht="15" customHeight="1">
      <c r="A9" s="688"/>
      <c r="B9" s="680" t="s">
        <v>2611</v>
      </c>
      <c r="C9" s="680">
        <v>0.16980746102882427</v>
      </c>
      <c r="D9" s="680">
        <v>0.77250252128656771</v>
      </c>
      <c r="E9" s="680">
        <v>1</v>
      </c>
      <c r="F9" s="680" t="s">
        <v>34</v>
      </c>
      <c r="G9" s="680" t="s">
        <v>34</v>
      </c>
      <c r="H9" s="680" t="s">
        <v>34</v>
      </c>
      <c r="I9" s="680" t="s">
        <v>34</v>
      </c>
      <c r="J9" s="680" t="s">
        <v>34</v>
      </c>
      <c r="K9" s="680" t="s">
        <v>34</v>
      </c>
      <c r="L9" s="680" t="s">
        <v>34</v>
      </c>
      <c r="M9" s="680" t="s">
        <v>34</v>
      </c>
      <c r="N9" s="680" t="s">
        <v>34</v>
      </c>
      <c r="O9" s="680" t="s">
        <v>34</v>
      </c>
      <c r="P9" s="680" t="s">
        <v>34</v>
      </c>
      <c r="Q9" s="680" t="s">
        <v>34</v>
      </c>
      <c r="R9" s="680" t="s">
        <v>34</v>
      </c>
      <c r="S9" s="680" t="s">
        <v>34</v>
      </c>
      <c r="T9" s="680" t="s">
        <v>34</v>
      </c>
      <c r="U9" s="680" t="s">
        <v>34</v>
      </c>
      <c r="V9" s="680"/>
      <c r="W9" s="680"/>
      <c r="X9" s="680"/>
      <c r="Y9" s="680"/>
      <c r="Z9" s="680"/>
      <c r="AA9" s="680"/>
      <c r="AB9" s="680"/>
    </row>
    <row r="10" spans="1:28" ht="15" customHeight="1">
      <c r="A10" s="688"/>
      <c r="B10" s="680" t="s">
        <v>2612</v>
      </c>
      <c r="C10" s="680">
        <v>0.15122092868455644</v>
      </c>
      <c r="D10" s="680">
        <v>9.3158099032385772E-3</v>
      </c>
      <c r="E10" s="680">
        <v>-1.0424908733676216E-3</v>
      </c>
      <c r="F10" s="680">
        <v>1</v>
      </c>
      <c r="G10" s="680" t="s">
        <v>34</v>
      </c>
      <c r="H10" s="680" t="s">
        <v>34</v>
      </c>
      <c r="I10" s="680" t="s">
        <v>34</v>
      </c>
      <c r="J10" s="680" t="s">
        <v>34</v>
      </c>
      <c r="K10" s="680" t="s">
        <v>34</v>
      </c>
      <c r="L10" s="680" t="s">
        <v>34</v>
      </c>
      <c r="M10" s="680" t="s">
        <v>34</v>
      </c>
      <c r="N10" s="680" t="s">
        <v>34</v>
      </c>
      <c r="O10" s="680" t="s">
        <v>34</v>
      </c>
      <c r="P10" s="680" t="s">
        <v>34</v>
      </c>
      <c r="Q10" s="680" t="s">
        <v>34</v>
      </c>
      <c r="R10" s="680" t="s">
        <v>34</v>
      </c>
      <c r="S10" s="680" t="s">
        <v>34</v>
      </c>
      <c r="T10" s="680" t="s">
        <v>34</v>
      </c>
      <c r="U10" s="680" t="s">
        <v>34</v>
      </c>
      <c r="V10" s="680"/>
      <c r="W10" s="680"/>
      <c r="X10" s="680"/>
      <c r="Y10" s="680"/>
      <c r="Z10" s="680"/>
      <c r="AA10" s="680"/>
      <c r="AB10" s="680"/>
    </row>
    <row r="11" spans="1:28" ht="15" customHeight="1">
      <c r="A11" s="688"/>
      <c r="B11" s="680" t="s">
        <v>2613</v>
      </c>
      <c r="C11" s="680">
        <v>2.0591045163845443E-2</v>
      </c>
      <c r="D11" s="680">
        <v>-0.13266648667291212</v>
      </c>
      <c r="E11" s="680">
        <v>-0.18980981405391703</v>
      </c>
      <c r="F11" s="680">
        <v>3.2687135316561866E-2</v>
      </c>
      <c r="G11" s="680">
        <v>1</v>
      </c>
      <c r="H11" s="680" t="s">
        <v>34</v>
      </c>
      <c r="I11" s="680" t="s">
        <v>34</v>
      </c>
      <c r="J11" s="680" t="s">
        <v>34</v>
      </c>
      <c r="K11" s="680" t="s">
        <v>34</v>
      </c>
      <c r="L11" s="680" t="s">
        <v>34</v>
      </c>
      <c r="M11" s="680" t="s">
        <v>34</v>
      </c>
      <c r="N11" s="680" t="s">
        <v>34</v>
      </c>
      <c r="O11" s="680" t="s">
        <v>34</v>
      </c>
      <c r="P11" s="680" t="s">
        <v>34</v>
      </c>
      <c r="Q11" s="680" t="s">
        <v>34</v>
      </c>
      <c r="R11" s="680" t="s">
        <v>34</v>
      </c>
      <c r="S11" s="680" t="s">
        <v>34</v>
      </c>
      <c r="T11" s="680" t="s">
        <v>34</v>
      </c>
      <c r="U11" s="680" t="s">
        <v>34</v>
      </c>
      <c r="V11" s="680"/>
      <c r="W11" s="680"/>
      <c r="X11" s="680"/>
      <c r="Y11" s="680"/>
      <c r="Z11" s="680"/>
      <c r="AA11" s="680"/>
      <c r="AB11" s="680"/>
    </row>
    <row r="12" spans="1:28" ht="15" customHeight="1">
      <c r="A12" s="688"/>
      <c r="B12" s="680" t="s">
        <v>2614</v>
      </c>
      <c r="C12" s="680">
        <v>7.8395385633032638E-2</v>
      </c>
      <c r="D12" s="680">
        <v>4.176941154787772E-3</v>
      </c>
      <c r="E12" s="680">
        <v>-2.4329412435131387E-2</v>
      </c>
      <c r="F12" s="680">
        <v>2.2001705357312197E-2</v>
      </c>
      <c r="G12" s="680">
        <v>0.22819662589735942</v>
      </c>
      <c r="H12" s="680">
        <v>1</v>
      </c>
      <c r="I12" s="680" t="s">
        <v>34</v>
      </c>
      <c r="J12" s="680" t="s">
        <v>34</v>
      </c>
      <c r="K12" s="680" t="s">
        <v>34</v>
      </c>
      <c r="L12" s="680" t="s">
        <v>34</v>
      </c>
      <c r="M12" s="680" t="s">
        <v>34</v>
      </c>
      <c r="N12" s="680" t="s">
        <v>34</v>
      </c>
      <c r="O12" s="680" t="s">
        <v>34</v>
      </c>
      <c r="P12" s="680" t="s">
        <v>34</v>
      </c>
      <c r="Q12" s="680" t="s">
        <v>34</v>
      </c>
      <c r="R12" s="680" t="s">
        <v>34</v>
      </c>
      <c r="S12" s="680" t="s">
        <v>34</v>
      </c>
      <c r="T12" s="680" t="s">
        <v>34</v>
      </c>
      <c r="U12" s="680" t="s">
        <v>34</v>
      </c>
      <c r="V12" s="680"/>
      <c r="W12" s="680"/>
      <c r="X12" s="680"/>
      <c r="Y12" s="680"/>
      <c r="Z12" s="680"/>
      <c r="AA12" s="680"/>
      <c r="AB12" s="680"/>
    </row>
    <row r="13" spans="1:28" ht="15" customHeight="1">
      <c r="A13" s="688"/>
      <c r="B13" s="680" t="s">
        <v>2615</v>
      </c>
      <c r="C13" s="680">
        <v>0.11626473953786146</v>
      </c>
      <c r="D13" s="680">
        <v>4.0870532027760136E-2</v>
      </c>
      <c r="E13" s="680">
        <v>-1.6959826420257684E-2</v>
      </c>
      <c r="F13" s="680">
        <v>4.8560072922861422E-2</v>
      </c>
      <c r="G13" s="680">
        <v>0.55884090258799135</v>
      </c>
      <c r="H13" s="680">
        <v>0.28332298179245646</v>
      </c>
      <c r="I13" s="680">
        <v>1</v>
      </c>
      <c r="J13" s="680" t="s">
        <v>34</v>
      </c>
      <c r="K13" s="680" t="s">
        <v>34</v>
      </c>
      <c r="L13" s="680" t="s">
        <v>34</v>
      </c>
      <c r="M13" s="680" t="s">
        <v>34</v>
      </c>
      <c r="N13" s="680" t="s">
        <v>34</v>
      </c>
      <c r="O13" s="680" t="s">
        <v>34</v>
      </c>
      <c r="P13" s="680" t="s">
        <v>34</v>
      </c>
      <c r="Q13" s="680" t="s">
        <v>34</v>
      </c>
      <c r="R13" s="680" t="s">
        <v>34</v>
      </c>
      <c r="S13" s="680" t="s">
        <v>34</v>
      </c>
      <c r="T13" s="680" t="s">
        <v>34</v>
      </c>
      <c r="U13" s="680" t="s">
        <v>34</v>
      </c>
      <c r="V13" s="680"/>
      <c r="W13" s="680"/>
      <c r="X13" s="680"/>
      <c r="Y13" s="680"/>
      <c r="Z13" s="680"/>
      <c r="AA13" s="680"/>
      <c r="AB13" s="680"/>
    </row>
    <row r="14" spans="1:28" ht="15" customHeight="1">
      <c r="A14" s="688"/>
      <c r="B14" s="680" t="s">
        <v>2616</v>
      </c>
      <c r="C14" s="680">
        <v>8.0137468457427349E-2</v>
      </c>
      <c r="D14" s="680">
        <v>3.4293751223482841E-2</v>
      </c>
      <c r="E14" s="680">
        <v>-5.4972580015740909E-2</v>
      </c>
      <c r="F14" s="680">
        <v>5.9297429096149323E-2</v>
      </c>
      <c r="G14" s="680">
        <v>0.32959990772532977</v>
      </c>
      <c r="H14" s="680">
        <v>0.38040221160170035</v>
      </c>
      <c r="I14" s="680">
        <v>0.52559641084676201</v>
      </c>
      <c r="J14" s="680">
        <v>1</v>
      </c>
      <c r="K14" s="680" t="s">
        <v>34</v>
      </c>
      <c r="L14" s="680" t="s">
        <v>34</v>
      </c>
      <c r="M14" s="680" t="s">
        <v>34</v>
      </c>
      <c r="N14" s="680" t="s">
        <v>34</v>
      </c>
      <c r="O14" s="680" t="s">
        <v>34</v>
      </c>
      <c r="P14" s="680" t="s">
        <v>34</v>
      </c>
      <c r="Q14" s="680" t="s">
        <v>34</v>
      </c>
      <c r="R14" s="680" t="s">
        <v>34</v>
      </c>
      <c r="S14" s="680" t="s">
        <v>34</v>
      </c>
      <c r="T14" s="680" t="s">
        <v>34</v>
      </c>
      <c r="U14" s="680" t="s">
        <v>34</v>
      </c>
      <c r="V14" s="680"/>
      <c r="W14" s="680"/>
      <c r="X14" s="680"/>
      <c r="Y14" s="680"/>
      <c r="Z14" s="680"/>
      <c r="AA14" s="680"/>
      <c r="AB14" s="680"/>
    </row>
    <row r="15" spans="1:28" ht="15" customHeight="1">
      <c r="A15" s="688"/>
      <c r="B15" s="680" t="s">
        <v>2617</v>
      </c>
      <c r="C15" s="680">
        <v>4.7280883290105574E-2</v>
      </c>
      <c r="D15" s="680">
        <v>-5.0791574029894059E-2</v>
      </c>
      <c r="E15" s="680">
        <v>-0.15720979635347071</v>
      </c>
      <c r="F15" s="680">
        <v>-8.4982989898546839E-3</v>
      </c>
      <c r="G15" s="680">
        <v>0.55595436529599673</v>
      </c>
      <c r="H15" s="680">
        <v>0.29659657444065196</v>
      </c>
      <c r="I15" s="680">
        <v>0.53839176802421318</v>
      </c>
      <c r="J15" s="680">
        <v>0.48984455895256362</v>
      </c>
      <c r="K15" s="680">
        <v>1</v>
      </c>
      <c r="L15" s="680" t="s">
        <v>34</v>
      </c>
      <c r="M15" s="680" t="s">
        <v>34</v>
      </c>
      <c r="N15" s="680" t="s">
        <v>34</v>
      </c>
      <c r="O15" s="680" t="s">
        <v>34</v>
      </c>
      <c r="P15" s="680" t="s">
        <v>34</v>
      </c>
      <c r="Q15" s="680" t="s">
        <v>34</v>
      </c>
      <c r="R15" s="680" t="s">
        <v>34</v>
      </c>
      <c r="S15" s="680" t="s">
        <v>34</v>
      </c>
      <c r="T15" s="680" t="s">
        <v>34</v>
      </c>
      <c r="U15" s="680" t="s">
        <v>34</v>
      </c>
      <c r="V15" s="680"/>
      <c r="W15" s="680"/>
      <c r="X15" s="680"/>
      <c r="Y15" s="680"/>
      <c r="Z15" s="680"/>
      <c r="AA15" s="680"/>
      <c r="AB15" s="680"/>
    </row>
    <row r="16" spans="1:28" ht="15" customHeight="1">
      <c r="A16" s="688"/>
      <c r="B16" s="680" t="s">
        <v>2618</v>
      </c>
      <c r="C16" s="680">
        <v>2.5618892571188528E-2</v>
      </c>
      <c r="D16" s="680">
        <v>-2.1076312097144459E-2</v>
      </c>
      <c r="E16" s="680">
        <v>-0.11297026386066536</v>
      </c>
      <c r="F16" s="680">
        <v>-8.5311155998084639E-3</v>
      </c>
      <c r="G16" s="680">
        <v>0.50689922841357515</v>
      </c>
      <c r="H16" s="680">
        <v>0.20553655065110604</v>
      </c>
      <c r="I16" s="680">
        <v>0.59130812982555736</v>
      </c>
      <c r="J16" s="680">
        <v>0.53396533728529938</v>
      </c>
      <c r="K16" s="680">
        <v>0.67351063206729855</v>
      </c>
      <c r="L16" s="680">
        <v>1</v>
      </c>
      <c r="M16" s="680" t="s">
        <v>34</v>
      </c>
      <c r="N16" s="680" t="s">
        <v>34</v>
      </c>
      <c r="O16" s="680" t="s">
        <v>34</v>
      </c>
      <c r="P16" s="680" t="s">
        <v>34</v>
      </c>
      <c r="Q16" s="680" t="s">
        <v>34</v>
      </c>
      <c r="R16" s="680" t="s">
        <v>34</v>
      </c>
      <c r="S16" s="680" t="s">
        <v>34</v>
      </c>
      <c r="T16" s="680" t="s">
        <v>34</v>
      </c>
      <c r="U16" s="680" t="s">
        <v>34</v>
      </c>
      <c r="V16" s="680"/>
      <c r="W16" s="680"/>
      <c r="X16" s="680"/>
      <c r="Y16" s="680"/>
      <c r="Z16" s="680"/>
      <c r="AA16" s="680"/>
      <c r="AB16" s="680"/>
    </row>
    <row r="17" spans="1:28" ht="15" customHeight="1">
      <c r="A17" s="688"/>
      <c r="B17" s="680" t="s">
        <v>2619</v>
      </c>
      <c r="C17" s="680">
        <v>3.459151415149099E-2</v>
      </c>
      <c r="D17" s="680">
        <v>-1.4607594166787375E-2</v>
      </c>
      <c r="E17" s="680">
        <v>-5.6207048780160057E-2</v>
      </c>
      <c r="F17" s="680">
        <v>3.0194199191146142E-2</v>
      </c>
      <c r="G17" s="680">
        <v>0.39581889304963908</v>
      </c>
      <c r="H17" s="680">
        <v>0.27059487202356924</v>
      </c>
      <c r="I17" s="680">
        <v>0.48641633059304024</v>
      </c>
      <c r="J17" s="680">
        <v>0.39529836081065006</v>
      </c>
      <c r="K17" s="680">
        <v>0.30179393729362303</v>
      </c>
      <c r="L17" s="680">
        <v>0.31893549692202278</v>
      </c>
      <c r="M17" s="680">
        <v>1</v>
      </c>
      <c r="N17" s="680" t="s">
        <v>34</v>
      </c>
      <c r="O17" s="680" t="s">
        <v>34</v>
      </c>
      <c r="P17" s="680" t="s">
        <v>34</v>
      </c>
      <c r="Q17" s="680" t="s">
        <v>34</v>
      </c>
      <c r="R17" s="680" t="s">
        <v>34</v>
      </c>
      <c r="S17" s="680" t="s">
        <v>34</v>
      </c>
      <c r="T17" s="680" t="s">
        <v>34</v>
      </c>
      <c r="U17" s="680" t="s">
        <v>34</v>
      </c>
      <c r="V17" s="680"/>
      <c r="W17" s="680"/>
      <c r="X17" s="680"/>
      <c r="Y17" s="680"/>
      <c r="Z17" s="680"/>
      <c r="AA17" s="680"/>
      <c r="AB17" s="680"/>
    </row>
    <row r="18" spans="1:28" ht="15" customHeight="1">
      <c r="A18" s="688"/>
      <c r="B18" s="680" t="s">
        <v>2620</v>
      </c>
      <c r="C18" s="680">
        <v>5.476668958719192E-2</v>
      </c>
      <c r="D18" s="680">
        <v>8.314619861625977E-2</v>
      </c>
      <c r="E18" s="680">
        <v>-6.2032915386838984E-3</v>
      </c>
      <c r="F18" s="680">
        <v>-5.3395548630960958E-2</v>
      </c>
      <c r="G18" s="680">
        <v>0.19062518418820271</v>
      </c>
      <c r="H18" s="680">
        <v>3.8697998697095518E-2</v>
      </c>
      <c r="I18" s="680">
        <v>0.18401808222361205</v>
      </c>
      <c r="J18" s="680">
        <v>0.19615175522144226</v>
      </c>
      <c r="K18" s="680">
        <v>0.24794078699486163</v>
      </c>
      <c r="L18" s="680">
        <v>0.34880756928987716</v>
      </c>
      <c r="M18" s="680">
        <v>4.0560473661337908E-2</v>
      </c>
      <c r="N18" s="680">
        <v>1</v>
      </c>
      <c r="O18" s="680" t="s">
        <v>34</v>
      </c>
      <c r="P18" s="680" t="s">
        <v>34</v>
      </c>
      <c r="Q18" s="680" t="s">
        <v>34</v>
      </c>
      <c r="R18" s="680" t="s">
        <v>34</v>
      </c>
      <c r="S18" s="680" t="s">
        <v>34</v>
      </c>
      <c r="T18" s="680" t="s">
        <v>34</v>
      </c>
      <c r="U18" s="680" t="s">
        <v>34</v>
      </c>
      <c r="V18" s="680"/>
      <c r="W18" s="680"/>
      <c r="X18" s="680"/>
      <c r="Y18" s="680"/>
      <c r="Z18" s="680"/>
      <c r="AA18" s="680"/>
      <c r="AB18" s="680"/>
    </row>
    <row r="19" spans="1:28" ht="15" customHeight="1">
      <c r="A19" s="688"/>
      <c r="B19" s="680" t="s">
        <v>2621</v>
      </c>
      <c r="C19" s="680">
        <v>-5.2374611075726172E-3</v>
      </c>
      <c r="D19" s="680">
        <v>-3.2757570861963979E-2</v>
      </c>
      <c r="E19" s="680">
        <v>-0.13094934067843617</v>
      </c>
      <c r="F19" s="680">
        <v>-2.2594605068200865E-2</v>
      </c>
      <c r="G19" s="680">
        <v>0.53342690406394133</v>
      </c>
      <c r="H19" s="680">
        <v>0.12774523722938105</v>
      </c>
      <c r="I19" s="680">
        <v>0.46786983353358247</v>
      </c>
      <c r="J19" s="680">
        <v>0.39019599203338967</v>
      </c>
      <c r="K19" s="680">
        <v>0.57603767811796647</v>
      </c>
      <c r="L19" s="680">
        <v>0.74826371657801594</v>
      </c>
      <c r="M19" s="680">
        <v>0.20649837844727748</v>
      </c>
      <c r="N19" s="680">
        <v>0.38073313726372499</v>
      </c>
      <c r="O19" s="680">
        <v>1</v>
      </c>
      <c r="P19" s="680" t="s">
        <v>34</v>
      </c>
      <c r="Q19" s="680" t="s">
        <v>34</v>
      </c>
      <c r="R19" s="680" t="s">
        <v>34</v>
      </c>
      <c r="S19" s="680" t="s">
        <v>34</v>
      </c>
      <c r="T19" s="680" t="s">
        <v>34</v>
      </c>
      <c r="U19" s="680" t="s">
        <v>34</v>
      </c>
      <c r="V19" s="680"/>
      <c r="W19" s="680"/>
      <c r="X19" s="680"/>
      <c r="Y19" s="680"/>
      <c r="Z19" s="680"/>
      <c r="AA19" s="680"/>
      <c r="AB19" s="680"/>
    </row>
    <row r="20" spans="1:28" ht="15" customHeight="1">
      <c r="A20" s="688"/>
      <c r="B20" s="680" t="s">
        <v>2622</v>
      </c>
      <c r="C20" s="680">
        <v>-3.7613178812556727E-2</v>
      </c>
      <c r="D20" s="680">
        <v>9.8162685326451497E-3</v>
      </c>
      <c r="E20" s="680">
        <v>-5.1534244365236015E-2</v>
      </c>
      <c r="F20" s="680">
        <v>-3.3578380352844862E-2</v>
      </c>
      <c r="G20" s="680">
        <v>0.47487879337218281</v>
      </c>
      <c r="H20" s="680">
        <v>9.7485744672270086E-2</v>
      </c>
      <c r="I20" s="680">
        <v>0.42245334257540829</v>
      </c>
      <c r="J20" s="680">
        <v>0.34631883391494589</v>
      </c>
      <c r="K20" s="680">
        <v>0.53590900941819208</v>
      </c>
      <c r="L20" s="680">
        <v>0.66957514411447994</v>
      </c>
      <c r="M20" s="680">
        <v>0.21178919469585017</v>
      </c>
      <c r="N20" s="680">
        <v>0.41202908584836401</v>
      </c>
      <c r="O20" s="680">
        <v>0.8060126724228297</v>
      </c>
      <c r="P20" s="680">
        <v>1</v>
      </c>
      <c r="Q20" s="680" t="s">
        <v>34</v>
      </c>
      <c r="R20" s="680" t="s">
        <v>34</v>
      </c>
      <c r="S20" s="680" t="s">
        <v>34</v>
      </c>
      <c r="T20" s="680" t="s">
        <v>34</v>
      </c>
      <c r="U20" s="680" t="s">
        <v>34</v>
      </c>
      <c r="V20" s="680"/>
      <c r="W20" s="680"/>
      <c r="X20" s="680"/>
      <c r="Y20" s="680"/>
      <c r="Z20" s="680"/>
      <c r="AA20" s="680"/>
      <c r="AB20" s="680"/>
    </row>
    <row r="21" spans="1:28" ht="15" customHeight="1">
      <c r="A21" s="688"/>
      <c r="B21" s="680" t="s">
        <v>2623</v>
      </c>
      <c r="C21" s="680">
        <v>-7.1931071020265164E-3</v>
      </c>
      <c r="D21" s="680">
        <v>-4.5959775601403775E-2</v>
      </c>
      <c r="E21" s="680">
        <v>-0.1308003304739645</v>
      </c>
      <c r="F21" s="680">
        <v>-3.6965462754682619E-2</v>
      </c>
      <c r="G21" s="680">
        <v>0.55740704792018492</v>
      </c>
      <c r="H21" s="680">
        <v>0.10570953861454814</v>
      </c>
      <c r="I21" s="680">
        <v>0.5112779285391269</v>
      </c>
      <c r="J21" s="680">
        <v>0.38278073950774344</v>
      </c>
      <c r="K21" s="680">
        <v>0.6016614036099327</v>
      </c>
      <c r="L21" s="680">
        <v>0.75165843666041565</v>
      </c>
      <c r="M21" s="680">
        <v>0.20476471446926564</v>
      </c>
      <c r="N21" s="680">
        <v>0.36566660606538726</v>
      </c>
      <c r="O21" s="680">
        <v>0.95253158597415188</v>
      </c>
      <c r="P21" s="680">
        <v>0.79623968926069333</v>
      </c>
      <c r="Q21" s="680">
        <v>1</v>
      </c>
      <c r="R21" s="680" t="s">
        <v>34</v>
      </c>
      <c r="S21" s="680" t="s">
        <v>34</v>
      </c>
      <c r="T21" s="680" t="s">
        <v>34</v>
      </c>
      <c r="U21" s="680" t="s">
        <v>34</v>
      </c>
      <c r="V21" s="680"/>
      <c r="W21" s="680"/>
      <c r="X21" s="680"/>
      <c r="Y21" s="680"/>
      <c r="Z21" s="680"/>
      <c r="AA21" s="680"/>
      <c r="AB21" s="680"/>
    </row>
    <row r="22" spans="1:28" ht="15" customHeight="1">
      <c r="A22" s="688"/>
      <c r="B22" s="680" t="s">
        <v>2624</v>
      </c>
      <c r="C22" s="680">
        <v>1.4479460985642957E-3</v>
      </c>
      <c r="D22" s="680">
        <v>-6.4521145213045977E-3</v>
      </c>
      <c r="E22" s="680">
        <v>-8.8141853241684234E-2</v>
      </c>
      <c r="F22" s="680">
        <v>-4.3001828650719366E-2</v>
      </c>
      <c r="G22" s="680">
        <v>0.49349093269297906</v>
      </c>
      <c r="H22" s="680">
        <v>0.14165714096448248</v>
      </c>
      <c r="I22" s="680">
        <v>0.46428542102694931</v>
      </c>
      <c r="J22" s="680">
        <v>0.38141806877704393</v>
      </c>
      <c r="K22" s="680">
        <v>0.53760696160977206</v>
      </c>
      <c r="L22" s="680">
        <v>0.64259698277903909</v>
      </c>
      <c r="M22" s="680">
        <v>0.24225164385808926</v>
      </c>
      <c r="N22" s="680">
        <v>0.42097029305921546</v>
      </c>
      <c r="O22" s="680">
        <v>0.86342485742224606</v>
      </c>
      <c r="P22" s="680">
        <v>0.73261691457129152</v>
      </c>
      <c r="Q22" s="680">
        <v>0.844327451361366</v>
      </c>
      <c r="R22" s="680">
        <v>1</v>
      </c>
      <c r="S22" s="680" t="s">
        <v>34</v>
      </c>
      <c r="T22" s="680" t="s">
        <v>34</v>
      </c>
      <c r="U22" s="680" t="s">
        <v>34</v>
      </c>
      <c r="V22" s="680"/>
      <c r="W22" s="680"/>
      <c r="X22" s="680"/>
      <c r="Y22" s="680"/>
      <c r="Z22" s="680"/>
      <c r="AA22" s="680"/>
      <c r="AB22" s="680"/>
    </row>
    <row r="23" spans="1:28" ht="15" customHeight="1">
      <c r="A23" s="688"/>
      <c r="B23" s="680" t="s">
        <v>2625</v>
      </c>
      <c r="C23" s="680">
        <v>9.0283226718103557E-3</v>
      </c>
      <c r="D23" s="680">
        <v>5.1110739352383174E-2</v>
      </c>
      <c r="E23" s="680">
        <v>6.3694428318015278E-2</v>
      </c>
      <c r="F23" s="680">
        <v>-4.9675037738128952E-2</v>
      </c>
      <c r="G23" s="680">
        <v>0.30931021742839737</v>
      </c>
      <c r="H23" s="680">
        <v>-3.0863273302201798E-2</v>
      </c>
      <c r="I23" s="680">
        <v>0.11540061123467843</v>
      </c>
      <c r="J23" s="680">
        <v>3.9319214018765133E-2</v>
      </c>
      <c r="K23" s="680">
        <v>0.19324593647328783</v>
      </c>
      <c r="L23" s="680">
        <v>0.3974998583808485</v>
      </c>
      <c r="M23" s="680">
        <v>9.3012249809523231E-2</v>
      </c>
      <c r="N23" s="680">
        <v>0.44030336019651845</v>
      </c>
      <c r="O23" s="680">
        <v>0.67447219394819957</v>
      </c>
      <c r="P23" s="680">
        <v>0.50084916903787968</v>
      </c>
      <c r="Q23" s="680">
        <v>0.65950520365159016</v>
      </c>
      <c r="R23" s="680">
        <v>0.60087965697777845</v>
      </c>
      <c r="S23" s="680">
        <v>1</v>
      </c>
      <c r="T23" s="680" t="s">
        <v>34</v>
      </c>
      <c r="U23" s="680" t="s">
        <v>34</v>
      </c>
      <c r="V23" s="680"/>
      <c r="W23" s="680"/>
      <c r="X23" s="680"/>
      <c r="Y23" s="680"/>
      <c r="Z23" s="680"/>
      <c r="AA23" s="680"/>
      <c r="AB23" s="680"/>
    </row>
    <row r="24" spans="1:28" ht="15" customHeight="1">
      <c r="A24" s="688"/>
      <c r="B24" s="680" t="s">
        <v>2626</v>
      </c>
      <c r="C24" s="680">
        <v>-9.9590563471492217E-3</v>
      </c>
      <c r="D24" s="680">
        <v>-2.4334793109179294E-2</v>
      </c>
      <c r="E24" s="680">
        <v>-0.12911423611308506</v>
      </c>
      <c r="F24" s="680">
        <v>-2.0537659048950295E-2</v>
      </c>
      <c r="G24" s="680">
        <v>0.50893833354368045</v>
      </c>
      <c r="H24" s="680">
        <v>0.1832065571977583</v>
      </c>
      <c r="I24" s="680">
        <v>0.52054816615203203</v>
      </c>
      <c r="J24" s="680">
        <v>0.5307900987970785</v>
      </c>
      <c r="K24" s="680">
        <v>0.58943086484019391</v>
      </c>
      <c r="L24" s="680">
        <v>0.70701043787280227</v>
      </c>
      <c r="M24" s="680">
        <v>0.27064072840120973</v>
      </c>
      <c r="N24" s="680">
        <v>0.37264140565461679</v>
      </c>
      <c r="O24" s="680">
        <v>0.87447733312464815</v>
      </c>
      <c r="P24" s="680">
        <v>0.71862605090638043</v>
      </c>
      <c r="Q24" s="680">
        <v>0.86655655593108583</v>
      </c>
      <c r="R24" s="680">
        <v>0.80958410776936851</v>
      </c>
      <c r="S24" s="680">
        <v>0.51698767129016887</v>
      </c>
      <c r="T24" s="680">
        <v>1</v>
      </c>
      <c r="U24" s="680" t="s">
        <v>34</v>
      </c>
      <c r="V24" s="680"/>
      <c r="W24" s="680"/>
      <c r="X24" s="680"/>
      <c r="Y24" s="680"/>
      <c r="Z24" s="680"/>
      <c r="AA24" s="680"/>
      <c r="AB24" s="680"/>
    </row>
    <row r="25" spans="1:28" ht="15" customHeight="1">
      <c r="A25" s="688"/>
      <c r="B25" s="680" t="s">
        <v>2517</v>
      </c>
      <c r="C25" s="680">
        <v>-4.7566778628801161E-2</v>
      </c>
      <c r="D25" s="680">
        <v>-9.4977740638642338E-2</v>
      </c>
      <c r="E25" s="680">
        <v>-0.12643290901713058</v>
      </c>
      <c r="F25" s="680">
        <v>-1.1818326847935341E-2</v>
      </c>
      <c r="G25" s="680">
        <v>0.51765803796222654</v>
      </c>
      <c r="H25" s="680">
        <v>2.1798833471579539E-2</v>
      </c>
      <c r="I25" s="680">
        <v>0.41550754572688375</v>
      </c>
      <c r="J25" s="680">
        <v>0.22371930922402591</v>
      </c>
      <c r="K25" s="680">
        <v>0.45739271142841892</v>
      </c>
      <c r="L25" s="680">
        <v>0.52569690464562413</v>
      </c>
      <c r="M25" s="680">
        <v>0.22593786094228699</v>
      </c>
      <c r="N25" s="680">
        <v>0.27458770219613482</v>
      </c>
      <c r="O25" s="680">
        <v>0.71758164810776015</v>
      </c>
      <c r="P25" s="680">
        <v>0.59269487581348157</v>
      </c>
      <c r="Q25" s="680">
        <v>0.73250557194472476</v>
      </c>
      <c r="R25" s="680">
        <v>0.67950465216824685</v>
      </c>
      <c r="S25" s="680">
        <v>0.37206667145463607</v>
      </c>
      <c r="T25" s="680">
        <v>0.6559728384181458</v>
      </c>
      <c r="U25" s="680">
        <v>1</v>
      </c>
      <c r="V25" s="680"/>
      <c r="W25" s="680"/>
      <c r="X25" s="680"/>
      <c r="Y25" s="680"/>
      <c r="Z25" s="680"/>
      <c r="AA25" s="680"/>
      <c r="AB25" s="680"/>
    </row>
    <row r="26" spans="1:28" ht="15" customHeight="1">
      <c r="A26" s="688"/>
      <c r="C26" s="680"/>
      <c r="D26" s="680"/>
      <c r="E26" s="680"/>
      <c r="F26" s="680"/>
      <c r="G26" s="680"/>
      <c r="H26" s="680"/>
      <c r="I26" s="680"/>
      <c r="J26" s="680"/>
      <c r="K26" s="680"/>
      <c r="L26" s="680"/>
      <c r="M26" s="680"/>
      <c r="N26" s="680"/>
      <c r="O26" s="680"/>
      <c r="P26" s="680"/>
      <c r="Q26" s="680"/>
      <c r="R26" s="680"/>
      <c r="S26" s="680"/>
      <c r="T26" s="680"/>
      <c r="U26" s="680"/>
      <c r="V26" s="680"/>
      <c r="W26" s="680"/>
      <c r="X26" s="680"/>
      <c r="Y26" s="680"/>
      <c r="Z26" s="680"/>
      <c r="AA26" s="680"/>
      <c r="AB26" s="680"/>
    </row>
    <row r="27" spans="1:28" ht="15" customHeight="1">
      <c r="A27" s="688"/>
      <c r="C27" s="680"/>
      <c r="D27" s="680"/>
      <c r="E27" s="680"/>
      <c r="F27" s="680"/>
      <c r="G27" s="680"/>
      <c r="H27" s="680"/>
      <c r="I27" s="680"/>
      <c r="J27" s="680"/>
      <c r="K27" s="680"/>
      <c r="L27" s="680"/>
      <c r="M27" s="680"/>
      <c r="N27" s="680"/>
      <c r="O27" s="680"/>
      <c r="P27" s="680"/>
      <c r="Q27" s="680"/>
      <c r="R27" s="680"/>
      <c r="S27" s="680"/>
      <c r="T27" s="680"/>
      <c r="U27" s="680"/>
      <c r="V27" s="680"/>
      <c r="W27" s="680"/>
      <c r="X27" s="680"/>
      <c r="Y27" s="680"/>
      <c r="Z27" s="680"/>
      <c r="AA27" s="680"/>
      <c r="AB27" s="680"/>
    </row>
    <row r="28" spans="1:28" ht="15" customHeight="1">
      <c r="A28" s="688"/>
      <c r="C28" s="680"/>
      <c r="D28" s="680"/>
      <c r="E28" s="680"/>
      <c r="F28" s="680"/>
      <c r="G28" s="680"/>
      <c r="H28" s="680"/>
      <c r="I28" s="680"/>
      <c r="J28" s="680"/>
      <c r="K28" s="680"/>
      <c r="L28" s="680"/>
      <c r="M28" s="680"/>
      <c r="N28" s="680"/>
      <c r="O28" s="680"/>
      <c r="P28" s="680"/>
      <c r="Q28" s="680"/>
      <c r="R28" s="680"/>
      <c r="S28" s="680"/>
      <c r="T28" s="680"/>
      <c r="U28" s="680"/>
      <c r="V28" s="680"/>
      <c r="W28" s="680"/>
      <c r="X28" s="680"/>
      <c r="Y28" s="680"/>
      <c r="Z28" s="680"/>
      <c r="AA28" s="680"/>
      <c r="AB28" s="680"/>
    </row>
    <row r="29" spans="1:28">
      <c r="A29" s="688"/>
      <c r="C29" s="680"/>
      <c r="D29" s="680"/>
      <c r="E29" s="680"/>
      <c r="F29" s="680"/>
      <c r="G29" s="680"/>
      <c r="H29" s="680"/>
      <c r="I29" s="680"/>
      <c r="J29" s="680"/>
      <c r="K29" s="680"/>
      <c r="L29" s="680"/>
      <c r="M29" s="680"/>
      <c r="N29" s="680"/>
      <c r="O29" s="680"/>
      <c r="P29" s="680"/>
      <c r="Q29" s="680"/>
      <c r="R29" s="680"/>
      <c r="S29" s="680"/>
      <c r="T29" s="680"/>
      <c r="U29" s="680"/>
      <c r="V29" s="680"/>
      <c r="W29" s="680"/>
      <c r="X29" s="680"/>
      <c r="Y29" s="680"/>
      <c r="Z29" s="680"/>
      <c r="AA29" s="680"/>
      <c r="AB29" s="680"/>
    </row>
    <row r="30" spans="1:28">
      <c r="A30" s="688"/>
    </row>
    <row r="31" spans="1:28">
      <c r="A31" s="688"/>
    </row>
    <row r="32" spans="1:28">
      <c r="A32" s="688"/>
    </row>
    <row r="33" spans="1:1">
      <c r="A33" s="688"/>
    </row>
    <row r="34" spans="1:1">
      <c r="A34" s="688"/>
    </row>
    <row r="35" spans="1:1">
      <c r="A35" s="688"/>
    </row>
    <row r="36" spans="1:1">
      <c r="A36" s="688"/>
    </row>
    <row r="37" spans="1:1">
      <c r="A37" s="688"/>
    </row>
    <row r="38" spans="1:1">
      <c r="A38" s="688"/>
    </row>
    <row r="39" spans="1:1">
      <c r="A39" s="688"/>
    </row>
    <row r="40" spans="1:1">
      <c r="A40" s="688"/>
    </row>
    <row r="41" spans="1:1">
      <c r="A41" s="688"/>
    </row>
    <row r="42" spans="1:1">
      <c r="A42" s="688"/>
    </row>
    <row r="43" spans="1:1">
      <c r="A43" s="688"/>
    </row>
    <row r="44" spans="1:1">
      <c r="A44" s="688"/>
    </row>
    <row r="45" spans="1:1">
      <c r="A45" s="688"/>
    </row>
    <row r="46" spans="1:1">
      <c r="A46" s="688"/>
    </row>
    <row r="47" spans="1:1">
      <c r="A47" s="688"/>
    </row>
    <row r="48" spans="1:1">
      <c r="A48" s="688"/>
    </row>
    <row r="49" spans="1:1">
      <c r="A49" s="688"/>
    </row>
    <row r="50" spans="1:1">
      <c r="A50" s="688"/>
    </row>
    <row r="51" spans="1:1">
      <c r="A51" s="688"/>
    </row>
    <row r="52" spans="1:1">
      <c r="A52" s="688"/>
    </row>
    <row r="53" spans="1:1">
      <c r="A53" s="688"/>
    </row>
    <row r="54" spans="1:1">
      <c r="A54" s="688"/>
    </row>
    <row r="55" spans="1:1">
      <c r="A55" s="688"/>
    </row>
    <row r="56" spans="1:1">
      <c r="A56" s="688"/>
    </row>
    <row r="57" spans="1:1">
      <c r="A57" s="688"/>
    </row>
    <row r="58" spans="1:1">
      <c r="A58" s="688"/>
    </row>
    <row r="59" spans="1:1">
      <c r="A59" s="688"/>
    </row>
    <row r="60" spans="1:1">
      <c r="A60" s="688"/>
    </row>
    <row r="61" spans="1:1">
      <c r="A61" s="688"/>
    </row>
    <row r="62" spans="1:1">
      <c r="A62" s="688"/>
    </row>
    <row r="63" spans="1:1">
      <c r="A63" s="688"/>
    </row>
    <row r="64" spans="1:1">
      <c r="A64" s="688"/>
    </row>
    <row r="65" spans="1:1">
      <c r="A65" s="688"/>
    </row>
    <row r="66" spans="1:1">
      <c r="A66" s="688"/>
    </row>
    <row r="67" spans="1:1">
      <c r="A67" s="688"/>
    </row>
    <row r="68" spans="1:1">
      <c r="A68" s="688"/>
    </row>
    <row r="69" spans="1:1">
      <c r="A69" s="688"/>
    </row>
    <row r="70" spans="1:1">
      <c r="A70" s="688"/>
    </row>
    <row r="71" spans="1:1">
      <c r="A71" s="688"/>
    </row>
    <row r="72" spans="1:1">
      <c r="A72" s="688"/>
    </row>
    <row r="73" spans="1:1">
      <c r="A73" s="688"/>
    </row>
    <row r="74" spans="1:1">
      <c r="A74" s="688"/>
    </row>
    <row r="75" spans="1:1">
      <c r="A75" s="688"/>
    </row>
    <row r="76" spans="1:1">
      <c r="A76" s="688"/>
    </row>
    <row r="77" spans="1:1">
      <c r="A77" s="688"/>
    </row>
    <row r="78" spans="1:1">
      <c r="A78" s="688"/>
    </row>
    <row r="79" spans="1:1">
      <c r="A79" s="688"/>
    </row>
    <row r="80" spans="1:1">
      <c r="A80" s="688"/>
    </row>
    <row r="81" spans="1:1">
      <c r="A81" s="688"/>
    </row>
    <row r="82" spans="1:1">
      <c r="A82" s="688"/>
    </row>
    <row r="83" spans="1:1">
      <c r="A83" s="688"/>
    </row>
    <row r="84" spans="1:1">
      <c r="A84" s="688"/>
    </row>
    <row r="85" spans="1:1">
      <c r="A85" s="688"/>
    </row>
    <row r="86" spans="1:1">
      <c r="A86" s="688"/>
    </row>
    <row r="87" spans="1:1">
      <c r="A87" s="688"/>
    </row>
    <row r="88" spans="1:1">
      <c r="A88" s="688"/>
    </row>
    <row r="89" spans="1:1">
      <c r="A89" s="688"/>
    </row>
    <row r="90" spans="1:1">
      <c r="A90" s="688"/>
    </row>
    <row r="91" spans="1:1">
      <c r="A91" s="688"/>
    </row>
    <row r="92" spans="1:1">
      <c r="A92" s="688"/>
    </row>
    <row r="93" spans="1:1">
      <c r="A93" s="688"/>
    </row>
    <row r="94" spans="1:1">
      <c r="A94" s="688"/>
    </row>
    <row r="95" spans="1:1">
      <c r="A95" s="688"/>
    </row>
    <row r="96" spans="1:1">
      <c r="A96" s="688"/>
    </row>
    <row r="97" spans="1:1">
      <c r="A97" s="688"/>
    </row>
    <row r="98" spans="1:1">
      <c r="A98" s="688"/>
    </row>
    <row r="99" spans="1:1">
      <c r="A99" s="688"/>
    </row>
    <row r="100" spans="1:1">
      <c r="A100" s="688"/>
    </row>
    <row r="101" spans="1:1">
      <c r="A101" s="688"/>
    </row>
    <row r="102" spans="1:1">
      <c r="A102" s="688"/>
    </row>
    <row r="103" spans="1:1">
      <c r="A103" s="688"/>
    </row>
    <row r="104" spans="1:1">
      <c r="A104" s="688"/>
    </row>
    <row r="105" spans="1:1">
      <c r="A105" s="688"/>
    </row>
    <row r="106" spans="1:1">
      <c r="A106" s="688"/>
    </row>
    <row r="107" spans="1:1">
      <c r="A107" s="688"/>
    </row>
    <row r="108" spans="1:1">
      <c r="A108" s="688"/>
    </row>
    <row r="109" spans="1:1">
      <c r="A109" s="688"/>
    </row>
    <row r="110" spans="1:1">
      <c r="A110" s="688"/>
    </row>
    <row r="111" spans="1:1">
      <c r="A111" s="688"/>
    </row>
    <row r="112" spans="1:1">
      <c r="A112" s="688"/>
    </row>
    <row r="113" spans="1:1">
      <c r="A113" s="688"/>
    </row>
    <row r="114" spans="1:1">
      <c r="A114" s="688"/>
    </row>
    <row r="115" spans="1:1">
      <c r="A115" s="688"/>
    </row>
    <row r="116" spans="1:1">
      <c r="A116" s="688"/>
    </row>
    <row r="117" spans="1:1">
      <c r="A117" s="688"/>
    </row>
    <row r="118" spans="1:1">
      <c r="A118" s="688"/>
    </row>
    <row r="119" spans="1:1">
      <c r="A119" s="688"/>
    </row>
    <row r="120" spans="1:1">
      <c r="A120" s="688"/>
    </row>
    <row r="121" spans="1:1">
      <c r="A121" s="688"/>
    </row>
    <row r="122" spans="1:1">
      <c r="A122" s="688"/>
    </row>
    <row r="123" spans="1:1">
      <c r="A123" s="688"/>
    </row>
    <row r="124" spans="1:1">
      <c r="A124" s="688"/>
    </row>
    <row r="125" spans="1:1">
      <c r="A125" s="688"/>
    </row>
    <row r="126" spans="1:1">
      <c r="A126" s="688"/>
    </row>
    <row r="127" spans="1:1">
      <c r="A127" s="688"/>
    </row>
    <row r="128" spans="1:1">
      <c r="A128" s="688"/>
    </row>
    <row r="129" spans="1:1">
      <c r="A129" s="688"/>
    </row>
    <row r="130" spans="1:1">
      <c r="A130" s="688"/>
    </row>
    <row r="131" spans="1:1">
      <c r="A131" s="688"/>
    </row>
    <row r="132" spans="1:1">
      <c r="A132" s="688"/>
    </row>
    <row r="133" spans="1:1">
      <c r="A133" s="688"/>
    </row>
    <row r="134" spans="1:1">
      <c r="A134" s="688"/>
    </row>
    <row r="135" spans="1:1">
      <c r="A135" s="688"/>
    </row>
    <row r="136" spans="1:1">
      <c r="A136" s="688"/>
    </row>
    <row r="137" spans="1:1">
      <c r="A137" s="688"/>
    </row>
    <row r="138" spans="1:1">
      <c r="A138" s="688"/>
    </row>
    <row r="139" spans="1:1">
      <c r="A139" s="688"/>
    </row>
    <row r="140" spans="1:1">
      <c r="A140" s="688"/>
    </row>
    <row r="141" spans="1:1">
      <c r="A141" s="688"/>
    </row>
    <row r="142" spans="1:1">
      <c r="A142" s="688"/>
    </row>
    <row r="143" spans="1:1">
      <c r="A143" s="688"/>
    </row>
    <row r="144" spans="1:1">
      <c r="A144" s="688"/>
    </row>
    <row r="145" spans="1:1">
      <c r="A145" s="688"/>
    </row>
    <row r="146" spans="1:1">
      <c r="A146" s="688"/>
    </row>
    <row r="147" spans="1:1">
      <c r="A147" s="688"/>
    </row>
    <row r="148" spans="1:1">
      <c r="A148" s="688"/>
    </row>
    <row r="149" spans="1:1">
      <c r="A149" s="688"/>
    </row>
    <row r="150" spans="1:1">
      <c r="A150" s="688"/>
    </row>
    <row r="151" spans="1:1">
      <c r="A151" s="688"/>
    </row>
    <row r="152" spans="1:1">
      <c r="A152" s="688"/>
    </row>
    <row r="153" spans="1:1">
      <c r="A153" s="688"/>
    </row>
    <row r="154" spans="1:1">
      <c r="A154" s="688"/>
    </row>
    <row r="155" spans="1:1">
      <c r="A155" s="688"/>
    </row>
    <row r="156" spans="1:1">
      <c r="A156" s="688"/>
    </row>
    <row r="157" spans="1:1">
      <c r="A157" s="688"/>
    </row>
    <row r="158" spans="1:1">
      <c r="A158" s="688"/>
    </row>
    <row r="159" spans="1:1">
      <c r="A159" s="688"/>
    </row>
    <row r="160" spans="1:1">
      <c r="A160" s="688"/>
    </row>
    <row r="161" spans="1:1">
      <c r="A161" s="688"/>
    </row>
    <row r="162" spans="1:1">
      <c r="A162" s="688"/>
    </row>
    <row r="163" spans="1:1">
      <c r="A163" s="688"/>
    </row>
    <row r="164" spans="1:1">
      <c r="A164" s="688"/>
    </row>
    <row r="165" spans="1:1">
      <c r="A165" s="688"/>
    </row>
    <row r="166" spans="1:1">
      <c r="A166" s="688"/>
    </row>
    <row r="167" spans="1:1">
      <c r="A167" s="688"/>
    </row>
    <row r="168" spans="1:1">
      <c r="A168" s="688"/>
    </row>
    <row r="169" spans="1:1">
      <c r="A169" s="688"/>
    </row>
    <row r="170" spans="1:1">
      <c r="A170" s="688"/>
    </row>
    <row r="171" spans="1:1">
      <c r="A171" s="688"/>
    </row>
    <row r="172" spans="1:1">
      <c r="A172" s="688"/>
    </row>
    <row r="173" spans="1:1">
      <c r="A173" s="688"/>
    </row>
    <row r="174" spans="1:1">
      <c r="A174" s="688"/>
    </row>
    <row r="175" spans="1:1">
      <c r="A175" s="688"/>
    </row>
    <row r="176" spans="1:1">
      <c r="A176" s="688"/>
    </row>
    <row r="177" spans="1:1">
      <c r="A177" s="688"/>
    </row>
    <row r="178" spans="1:1">
      <c r="A178" s="688"/>
    </row>
    <row r="179" spans="1:1">
      <c r="A179" s="688"/>
    </row>
    <row r="180" spans="1:1">
      <c r="A180" s="688"/>
    </row>
    <row r="181" spans="1:1">
      <c r="A181" s="688"/>
    </row>
    <row r="182" spans="1:1">
      <c r="A182" s="688"/>
    </row>
    <row r="183" spans="1:1">
      <c r="A183" s="688"/>
    </row>
    <row r="184" spans="1:1">
      <c r="A184" s="688"/>
    </row>
    <row r="185" spans="1:1">
      <c r="A185" s="688"/>
    </row>
    <row r="186" spans="1:1">
      <c r="A186" s="688"/>
    </row>
    <row r="187" spans="1:1">
      <c r="A187" s="688"/>
    </row>
    <row r="188" spans="1:1">
      <c r="A188" s="688"/>
    </row>
    <row r="189" spans="1:1">
      <c r="A189" s="688"/>
    </row>
    <row r="190" spans="1:1">
      <c r="A190" s="688"/>
    </row>
    <row r="191" spans="1:1">
      <c r="A191" s="688"/>
    </row>
    <row r="192" spans="1:1">
      <c r="A192" s="688"/>
    </row>
    <row r="193" spans="1:1">
      <c r="A193" s="688"/>
    </row>
    <row r="194" spans="1:1">
      <c r="A194" s="688"/>
    </row>
    <row r="195" spans="1:1">
      <c r="A195" s="688"/>
    </row>
    <row r="196" spans="1:1">
      <c r="A196" s="688"/>
    </row>
    <row r="197" spans="1:1">
      <c r="A197" s="688"/>
    </row>
    <row r="198" spans="1:1">
      <c r="A198" s="688"/>
    </row>
    <row r="199" spans="1:1">
      <c r="A199" s="688"/>
    </row>
    <row r="200" spans="1:1">
      <c r="A200" s="688"/>
    </row>
    <row r="201" spans="1:1">
      <c r="A201" s="688"/>
    </row>
    <row r="202" spans="1:1">
      <c r="A202" s="688"/>
    </row>
    <row r="203" spans="1:1">
      <c r="A203" s="688"/>
    </row>
    <row r="204" spans="1:1">
      <c r="A204" s="688"/>
    </row>
    <row r="205" spans="1:1">
      <c r="A205" s="688"/>
    </row>
    <row r="206" spans="1:1">
      <c r="A206" s="688"/>
    </row>
    <row r="207" spans="1:1">
      <c r="A207" s="688"/>
    </row>
    <row r="208" spans="1:1">
      <c r="A208" s="688"/>
    </row>
    <row r="209" spans="1:1">
      <c r="A209" s="688"/>
    </row>
    <row r="210" spans="1:1">
      <c r="A210" s="688"/>
    </row>
    <row r="211" spans="1:1">
      <c r="A211" s="688"/>
    </row>
    <row r="212" spans="1:1">
      <c r="A212" s="688"/>
    </row>
    <row r="213" spans="1:1">
      <c r="A213" s="688"/>
    </row>
    <row r="214" spans="1:1">
      <c r="A214" s="688"/>
    </row>
    <row r="215" spans="1:1">
      <c r="A215" s="688"/>
    </row>
    <row r="216" spans="1:1">
      <c r="A216" s="688"/>
    </row>
    <row r="217" spans="1:1">
      <c r="A217" s="688"/>
    </row>
    <row r="218" spans="1:1">
      <c r="A218" s="688"/>
    </row>
    <row r="219" spans="1:1">
      <c r="A219" s="688"/>
    </row>
    <row r="220" spans="1:1">
      <c r="A220" s="688"/>
    </row>
    <row r="221" spans="1:1">
      <c r="A221" s="688"/>
    </row>
    <row r="222" spans="1:1">
      <c r="A222" s="688"/>
    </row>
    <row r="223" spans="1:1">
      <c r="A223" s="688"/>
    </row>
    <row r="224" spans="1:1">
      <c r="A224" s="688"/>
    </row>
    <row r="225" spans="1:1">
      <c r="A225" s="688"/>
    </row>
    <row r="226" spans="1:1">
      <c r="A226" s="688"/>
    </row>
    <row r="227" spans="1:1">
      <c r="A227" s="688"/>
    </row>
    <row r="228" spans="1:1">
      <c r="A228" s="688"/>
    </row>
    <row r="229" spans="1:1">
      <c r="A229" s="688"/>
    </row>
    <row r="230" spans="1:1">
      <c r="A230" s="688"/>
    </row>
    <row r="231" spans="1:1">
      <c r="A231" s="688"/>
    </row>
    <row r="232" spans="1:1">
      <c r="A232" s="688"/>
    </row>
    <row r="233" spans="1:1">
      <c r="A233" s="688"/>
    </row>
    <row r="234" spans="1:1">
      <c r="A234" s="688"/>
    </row>
    <row r="235" spans="1:1">
      <c r="A235" s="688"/>
    </row>
    <row r="236" spans="1:1">
      <c r="A236" s="688"/>
    </row>
    <row r="237" spans="1:1">
      <c r="A237" s="688"/>
    </row>
    <row r="238" spans="1:1">
      <c r="A238" s="688"/>
    </row>
    <row r="239" spans="1:1">
      <c r="A239" s="688"/>
    </row>
    <row r="240" spans="1:1">
      <c r="A240" s="688"/>
    </row>
    <row r="241" spans="1:1">
      <c r="A241" s="688"/>
    </row>
    <row r="242" spans="1:1">
      <c r="A242" s="688"/>
    </row>
    <row r="243" spans="1:1">
      <c r="A243" s="688"/>
    </row>
    <row r="244" spans="1:1">
      <c r="A244" s="688"/>
    </row>
    <row r="245" spans="1:1">
      <c r="A245" s="688"/>
    </row>
    <row r="246" spans="1:1">
      <c r="A246" s="688"/>
    </row>
    <row r="247" spans="1:1">
      <c r="A247" s="688"/>
    </row>
    <row r="248" spans="1:1">
      <c r="A248" s="688"/>
    </row>
    <row r="249" spans="1:1">
      <c r="A249" s="688"/>
    </row>
    <row r="250" spans="1:1">
      <c r="A250" s="688"/>
    </row>
    <row r="251" spans="1:1">
      <c r="A251" s="688"/>
    </row>
    <row r="252" spans="1:1">
      <c r="A252" s="688"/>
    </row>
    <row r="253" spans="1:1">
      <c r="A253" s="688"/>
    </row>
    <row r="254" spans="1:1">
      <c r="A254" s="688"/>
    </row>
    <row r="255" spans="1:1">
      <c r="A255" s="688"/>
    </row>
    <row r="256" spans="1:1">
      <c r="A256" s="688"/>
    </row>
    <row r="257" spans="1:1">
      <c r="A257" s="688"/>
    </row>
    <row r="258" spans="1:1">
      <c r="A258" s="688"/>
    </row>
    <row r="259" spans="1:1">
      <c r="A259" s="688"/>
    </row>
    <row r="260" spans="1:1">
      <c r="A260" s="688"/>
    </row>
    <row r="261" spans="1:1">
      <c r="A261" s="688"/>
    </row>
    <row r="262" spans="1:1">
      <c r="A262" s="688"/>
    </row>
    <row r="263" spans="1:1">
      <c r="A263" s="688"/>
    </row>
    <row r="264" spans="1:1">
      <c r="A264" s="688"/>
    </row>
    <row r="265" spans="1:1">
      <c r="A265" s="688"/>
    </row>
    <row r="266" spans="1:1">
      <c r="A266" s="688"/>
    </row>
    <row r="267" spans="1:1">
      <c r="A267" s="688"/>
    </row>
    <row r="268" spans="1:1">
      <c r="A268" s="688"/>
    </row>
    <row r="269" spans="1:1">
      <c r="A269" s="688"/>
    </row>
    <row r="270" spans="1:1">
      <c r="A270" s="688"/>
    </row>
    <row r="271" spans="1:1">
      <c r="A271" s="688"/>
    </row>
    <row r="272" spans="1:1">
      <c r="A272" s="688"/>
    </row>
    <row r="273" spans="1:1">
      <c r="A273" s="688"/>
    </row>
    <row r="274" spans="1:1">
      <c r="A274" s="688"/>
    </row>
    <row r="275" spans="1:1">
      <c r="A275" s="688"/>
    </row>
    <row r="276" spans="1:1">
      <c r="A276" s="688"/>
    </row>
    <row r="277" spans="1:1">
      <c r="A277" s="688"/>
    </row>
    <row r="278" spans="1:1">
      <c r="A278" s="688"/>
    </row>
    <row r="279" spans="1:1">
      <c r="A279" s="688"/>
    </row>
    <row r="280" spans="1:1">
      <c r="A280" s="688"/>
    </row>
    <row r="281" spans="1:1">
      <c r="A281" s="688"/>
    </row>
    <row r="282" spans="1:1">
      <c r="A282" s="688"/>
    </row>
    <row r="283" spans="1:1">
      <c r="A283" s="688"/>
    </row>
    <row r="284" spans="1:1">
      <c r="A284" s="688"/>
    </row>
    <row r="285" spans="1:1">
      <c r="A285" s="688"/>
    </row>
    <row r="286" spans="1:1">
      <c r="A286" s="688"/>
    </row>
    <row r="287" spans="1:1">
      <c r="A287" s="688"/>
    </row>
    <row r="288" spans="1:1">
      <c r="A288" s="688"/>
    </row>
    <row r="289" spans="1:1">
      <c r="A289" s="688"/>
    </row>
    <row r="290" spans="1:1">
      <c r="A290" s="688"/>
    </row>
    <row r="291" spans="1:1">
      <c r="A291" s="688"/>
    </row>
    <row r="292" spans="1:1">
      <c r="A292" s="688"/>
    </row>
    <row r="293" spans="1:1">
      <c r="A293" s="688"/>
    </row>
    <row r="294" spans="1:1">
      <c r="A294" s="688"/>
    </row>
    <row r="295" spans="1:1">
      <c r="A295" s="688"/>
    </row>
    <row r="296" spans="1:1">
      <c r="A296" s="688"/>
    </row>
    <row r="297" spans="1:1">
      <c r="A297" s="688"/>
    </row>
    <row r="298" spans="1:1">
      <c r="A298" s="688"/>
    </row>
    <row r="299" spans="1:1">
      <c r="A299" s="688"/>
    </row>
    <row r="300" spans="1:1">
      <c r="A300" s="688"/>
    </row>
    <row r="301" spans="1:1">
      <c r="A301" s="688"/>
    </row>
    <row r="302" spans="1:1">
      <c r="A302" s="688"/>
    </row>
    <row r="303" spans="1:1">
      <c r="A303" s="688"/>
    </row>
    <row r="304" spans="1:1">
      <c r="A304" s="688"/>
    </row>
    <row r="305" spans="1:1">
      <c r="A305" s="688"/>
    </row>
    <row r="306" spans="1:1">
      <c r="A306" s="688"/>
    </row>
    <row r="307" spans="1:1">
      <c r="A307" s="688"/>
    </row>
    <row r="308" spans="1:1">
      <c r="A308" s="688"/>
    </row>
    <row r="309" spans="1:1">
      <c r="A309" s="688"/>
    </row>
    <row r="310" spans="1:1">
      <c r="A310" s="688"/>
    </row>
    <row r="311" spans="1:1">
      <c r="A311" s="688"/>
    </row>
    <row r="312" spans="1:1">
      <c r="A312" s="688"/>
    </row>
    <row r="313" spans="1:1">
      <c r="A313" s="688"/>
    </row>
    <row r="314" spans="1:1">
      <c r="A314" s="688"/>
    </row>
    <row r="315" spans="1:1">
      <c r="A315" s="688"/>
    </row>
    <row r="316" spans="1:1">
      <c r="A316" s="688"/>
    </row>
    <row r="317" spans="1:1">
      <c r="A317" s="688"/>
    </row>
    <row r="318" spans="1:1">
      <c r="A318" s="688"/>
    </row>
    <row r="319" spans="1:1">
      <c r="A319" s="688"/>
    </row>
    <row r="320" spans="1:1">
      <c r="A320" s="688"/>
    </row>
    <row r="321" spans="1:1">
      <c r="A321" s="688"/>
    </row>
    <row r="322" spans="1:1">
      <c r="A322" s="688"/>
    </row>
    <row r="323" spans="1:1">
      <c r="A323" s="688"/>
    </row>
    <row r="324" spans="1:1">
      <c r="A324" s="688"/>
    </row>
    <row r="325" spans="1:1">
      <c r="A325" s="688"/>
    </row>
    <row r="326" spans="1:1">
      <c r="A326" s="688"/>
    </row>
    <row r="327" spans="1:1">
      <c r="A327" s="688"/>
    </row>
    <row r="328" spans="1:1">
      <c r="A328" s="688"/>
    </row>
    <row r="329" spans="1:1">
      <c r="A329" s="688"/>
    </row>
    <row r="330" spans="1:1">
      <c r="A330" s="688"/>
    </row>
    <row r="331" spans="1:1">
      <c r="A331" s="688"/>
    </row>
    <row r="332" spans="1:1">
      <c r="A332" s="688"/>
    </row>
    <row r="333" spans="1:1">
      <c r="A333" s="688"/>
    </row>
    <row r="334" spans="1:1">
      <c r="A334" s="688"/>
    </row>
    <row r="335" spans="1:1">
      <c r="A335" s="688"/>
    </row>
    <row r="336" spans="1:1">
      <c r="A336" s="688"/>
    </row>
    <row r="337" spans="1:1">
      <c r="A337" s="688"/>
    </row>
    <row r="338" spans="1:1">
      <c r="A338" s="688"/>
    </row>
    <row r="339" spans="1:1">
      <c r="A339" s="688"/>
    </row>
    <row r="340" spans="1:1">
      <c r="A340" s="688"/>
    </row>
    <row r="341" spans="1:1">
      <c r="A341" s="688"/>
    </row>
    <row r="342" spans="1:1">
      <c r="A342" s="688"/>
    </row>
    <row r="343" spans="1:1">
      <c r="A343" s="688"/>
    </row>
    <row r="344" spans="1:1">
      <c r="A344" s="688"/>
    </row>
    <row r="345" spans="1:1">
      <c r="A345" s="688"/>
    </row>
    <row r="346" spans="1:1">
      <c r="A346" s="688"/>
    </row>
    <row r="347" spans="1:1">
      <c r="A347" s="688"/>
    </row>
    <row r="348" spans="1:1">
      <c r="A348" s="688"/>
    </row>
    <row r="349" spans="1:1">
      <c r="A349" s="688"/>
    </row>
    <row r="350" spans="1:1">
      <c r="A350" s="688"/>
    </row>
    <row r="351" spans="1:1">
      <c r="A351" s="688"/>
    </row>
    <row r="352" spans="1:1">
      <c r="A352" s="688"/>
    </row>
    <row r="353" spans="1:1">
      <c r="A353" s="688"/>
    </row>
    <row r="354" spans="1:1">
      <c r="A354" s="688"/>
    </row>
    <row r="355" spans="1:1">
      <c r="A355" s="688"/>
    </row>
    <row r="356" spans="1:1">
      <c r="A356" s="688"/>
    </row>
    <row r="357" spans="1:1">
      <c r="A357" s="688"/>
    </row>
    <row r="358" spans="1:1">
      <c r="A358" s="688"/>
    </row>
    <row r="359" spans="1:1">
      <c r="A359" s="688"/>
    </row>
    <row r="360" spans="1:1">
      <c r="A360" s="688"/>
    </row>
    <row r="361" spans="1:1">
      <c r="A361" s="688"/>
    </row>
    <row r="362" spans="1:1">
      <c r="A362" s="688"/>
    </row>
    <row r="363" spans="1:1">
      <c r="A363" s="688"/>
    </row>
    <row r="364" spans="1:1">
      <c r="A364" s="688"/>
    </row>
    <row r="365" spans="1:1">
      <c r="A365" s="688"/>
    </row>
    <row r="366" spans="1:1">
      <c r="A366" s="688"/>
    </row>
    <row r="367" spans="1:1">
      <c r="A367" s="688"/>
    </row>
    <row r="368" spans="1:1">
      <c r="A368" s="688"/>
    </row>
    <row r="369" spans="1:1">
      <c r="A369" s="688"/>
    </row>
    <row r="370" spans="1:1">
      <c r="A370" s="688"/>
    </row>
    <row r="371" spans="1:1">
      <c r="A371" s="688"/>
    </row>
    <row r="372" spans="1:1">
      <c r="A372" s="688"/>
    </row>
    <row r="373" spans="1:1">
      <c r="A373" s="688"/>
    </row>
    <row r="374" spans="1:1">
      <c r="A374" s="688"/>
    </row>
    <row r="375" spans="1:1">
      <c r="A375" s="688"/>
    </row>
    <row r="376" spans="1:1">
      <c r="A376" s="688"/>
    </row>
    <row r="377" spans="1:1">
      <c r="A377" s="688"/>
    </row>
    <row r="378" spans="1:1">
      <c r="A378" s="688"/>
    </row>
    <row r="379" spans="1:1">
      <c r="A379" s="688"/>
    </row>
    <row r="380" spans="1:1">
      <c r="A380" s="688"/>
    </row>
    <row r="381" spans="1:1">
      <c r="A381" s="688"/>
    </row>
    <row r="382" spans="1:1">
      <c r="A382" s="688"/>
    </row>
    <row r="383" spans="1:1">
      <c r="A383" s="688"/>
    </row>
    <row r="384" spans="1:1">
      <c r="A384" s="688"/>
    </row>
    <row r="385" spans="1:1">
      <c r="A385" s="688"/>
    </row>
    <row r="386" spans="1:1">
      <c r="A386" s="688"/>
    </row>
    <row r="387" spans="1:1">
      <c r="A387" s="688"/>
    </row>
    <row r="388" spans="1:1">
      <c r="A388" s="688"/>
    </row>
    <row r="389" spans="1:1">
      <c r="A389" s="688"/>
    </row>
    <row r="390" spans="1:1">
      <c r="A390" s="688"/>
    </row>
    <row r="391" spans="1:1">
      <c r="A391" s="688"/>
    </row>
    <row r="392" spans="1:1">
      <c r="A392" s="688"/>
    </row>
    <row r="393" spans="1:1">
      <c r="A393" s="688"/>
    </row>
    <row r="394" spans="1:1">
      <c r="A394" s="688"/>
    </row>
    <row r="395" spans="1:1">
      <c r="A395" s="688"/>
    </row>
    <row r="396" spans="1:1">
      <c r="A396" s="688"/>
    </row>
    <row r="397" spans="1:1">
      <c r="A397" s="688"/>
    </row>
    <row r="398" spans="1:1">
      <c r="A398" s="688"/>
    </row>
    <row r="399" spans="1:1">
      <c r="A399" s="688"/>
    </row>
    <row r="400" spans="1:1">
      <c r="A400" s="688"/>
    </row>
    <row r="401" spans="1:1">
      <c r="A401" s="688"/>
    </row>
    <row r="402" spans="1:1">
      <c r="A402" s="688"/>
    </row>
    <row r="403" spans="1:1">
      <c r="A403" s="688"/>
    </row>
    <row r="404" spans="1:1">
      <c r="A404" s="688"/>
    </row>
    <row r="405" spans="1:1">
      <c r="A405" s="688"/>
    </row>
    <row r="406" spans="1:1">
      <c r="A406" s="688"/>
    </row>
    <row r="407" spans="1:1">
      <c r="A407" s="688"/>
    </row>
    <row r="408" spans="1:1">
      <c r="A408" s="688"/>
    </row>
    <row r="409" spans="1:1">
      <c r="A409" s="688"/>
    </row>
    <row r="410" spans="1:1">
      <c r="A410" s="688"/>
    </row>
    <row r="411" spans="1:1">
      <c r="A411" s="688"/>
    </row>
    <row r="412" spans="1:1">
      <c r="A412" s="688"/>
    </row>
    <row r="413" spans="1:1">
      <c r="A413" s="688"/>
    </row>
    <row r="414" spans="1:1">
      <c r="A414" s="688"/>
    </row>
    <row r="415" spans="1:1">
      <c r="A415" s="688"/>
    </row>
    <row r="416" spans="1:1">
      <c r="A416" s="688"/>
    </row>
    <row r="417" spans="1:1">
      <c r="A417" s="688"/>
    </row>
    <row r="418" spans="1:1">
      <c r="A418" s="688"/>
    </row>
    <row r="419" spans="1:1">
      <c r="A419" s="688"/>
    </row>
    <row r="420" spans="1:1">
      <c r="A420" s="688"/>
    </row>
    <row r="421" spans="1:1">
      <c r="A421" s="688"/>
    </row>
    <row r="422" spans="1:1">
      <c r="A422" s="688"/>
    </row>
    <row r="423" spans="1:1">
      <c r="A423" s="688"/>
    </row>
    <row r="424" spans="1:1">
      <c r="A424" s="688"/>
    </row>
    <row r="425" spans="1:1">
      <c r="A425" s="688"/>
    </row>
    <row r="426" spans="1:1">
      <c r="A426" s="688"/>
    </row>
    <row r="427" spans="1:1">
      <c r="A427" s="688"/>
    </row>
    <row r="428" spans="1:1">
      <c r="A428" s="688"/>
    </row>
    <row r="429" spans="1:1">
      <c r="A429" s="688"/>
    </row>
    <row r="430" spans="1:1">
      <c r="A430" s="688"/>
    </row>
    <row r="431" spans="1:1">
      <c r="A431" s="688"/>
    </row>
    <row r="432" spans="1:1">
      <c r="A432" s="688"/>
    </row>
    <row r="433" spans="1:1">
      <c r="A433" s="688"/>
    </row>
    <row r="434" spans="1:1">
      <c r="A434" s="688"/>
    </row>
    <row r="435" spans="1:1">
      <c r="A435" s="688"/>
    </row>
    <row r="436" spans="1:1">
      <c r="A436" s="688"/>
    </row>
    <row r="437" spans="1:1">
      <c r="A437" s="688"/>
    </row>
    <row r="438" spans="1:1">
      <c r="A438" s="688"/>
    </row>
    <row r="439" spans="1:1">
      <c r="A439" s="688"/>
    </row>
    <row r="440" spans="1:1">
      <c r="A440" s="688"/>
    </row>
    <row r="441" spans="1:1">
      <c r="A441" s="688"/>
    </row>
    <row r="442" spans="1:1">
      <c r="A442" s="688"/>
    </row>
    <row r="443" spans="1:1">
      <c r="A443" s="688"/>
    </row>
    <row r="444" spans="1:1">
      <c r="A444" s="688"/>
    </row>
    <row r="445" spans="1:1">
      <c r="A445" s="688"/>
    </row>
    <row r="446" spans="1:1">
      <c r="A446" s="688"/>
    </row>
    <row r="447" spans="1:1">
      <c r="A447" s="688"/>
    </row>
    <row r="448" spans="1:1">
      <c r="A448" s="688"/>
    </row>
    <row r="449" spans="1:1">
      <c r="A449" s="688"/>
    </row>
    <row r="450" spans="1:1">
      <c r="A450" s="688"/>
    </row>
    <row r="451" spans="1:1">
      <c r="A451" s="688"/>
    </row>
    <row r="452" spans="1:1">
      <c r="A452" s="688"/>
    </row>
    <row r="453" spans="1:1">
      <c r="A453" s="688"/>
    </row>
    <row r="454" spans="1:1">
      <c r="A454" s="688"/>
    </row>
    <row r="455" spans="1:1">
      <c r="A455" s="688"/>
    </row>
    <row r="456" spans="1:1">
      <c r="A456" s="688"/>
    </row>
    <row r="457" spans="1:1">
      <c r="A457" s="688"/>
    </row>
    <row r="458" spans="1:1">
      <c r="A458" s="688"/>
    </row>
    <row r="459" spans="1:1">
      <c r="A459" s="688"/>
    </row>
    <row r="460" spans="1:1">
      <c r="A460" s="688"/>
    </row>
    <row r="461" spans="1:1">
      <c r="A461" s="688"/>
    </row>
    <row r="462" spans="1:1">
      <c r="A462" s="688"/>
    </row>
    <row r="463" spans="1:1">
      <c r="A463" s="688"/>
    </row>
    <row r="464" spans="1:1">
      <c r="A464" s="688"/>
    </row>
    <row r="465" spans="1:1">
      <c r="A465" s="688"/>
    </row>
    <row r="466" spans="1:1">
      <c r="A466" s="688"/>
    </row>
    <row r="467" spans="1:1">
      <c r="A467" s="688"/>
    </row>
    <row r="468" spans="1:1">
      <c r="A468" s="688"/>
    </row>
    <row r="469" spans="1:1">
      <c r="A469" s="688"/>
    </row>
    <row r="470" spans="1:1">
      <c r="A470" s="688"/>
    </row>
    <row r="471" spans="1:1">
      <c r="A471" s="688"/>
    </row>
    <row r="472" spans="1:1">
      <c r="A472" s="688"/>
    </row>
    <row r="473" spans="1:1">
      <c r="A473" s="688"/>
    </row>
    <row r="474" spans="1:1">
      <c r="A474" s="688"/>
    </row>
    <row r="475" spans="1:1">
      <c r="A475" s="688"/>
    </row>
    <row r="476" spans="1:1">
      <c r="A476" s="688"/>
    </row>
    <row r="477" spans="1:1">
      <c r="A477" s="688"/>
    </row>
    <row r="478" spans="1:1">
      <c r="A478" s="688"/>
    </row>
    <row r="479" spans="1:1">
      <c r="A479" s="688"/>
    </row>
    <row r="480" spans="1:1">
      <c r="A480" s="688"/>
    </row>
    <row r="481" spans="1:1">
      <c r="A481" s="688"/>
    </row>
    <row r="482" spans="1:1">
      <c r="A482" s="688"/>
    </row>
    <row r="483" spans="1:1">
      <c r="A483" s="688"/>
    </row>
    <row r="484" spans="1:1">
      <c r="A484" s="688"/>
    </row>
    <row r="485" spans="1:1">
      <c r="A485" s="688"/>
    </row>
    <row r="486" spans="1:1">
      <c r="A486" s="688"/>
    </row>
    <row r="487" spans="1:1">
      <c r="A487" s="688"/>
    </row>
    <row r="488" spans="1:1">
      <c r="A488" s="688"/>
    </row>
    <row r="489" spans="1:1">
      <c r="A489" s="688"/>
    </row>
    <row r="490" spans="1:1">
      <c r="A490" s="688"/>
    </row>
    <row r="491" spans="1:1">
      <c r="A491" s="688"/>
    </row>
    <row r="492" spans="1:1">
      <c r="A492" s="688"/>
    </row>
    <row r="493" spans="1:1">
      <c r="A493" s="688"/>
    </row>
    <row r="494" spans="1:1">
      <c r="A494" s="688"/>
    </row>
    <row r="495" spans="1:1">
      <c r="A495" s="688"/>
    </row>
    <row r="496" spans="1:1">
      <c r="A496" s="688"/>
    </row>
    <row r="497" spans="1:1">
      <c r="A497" s="688"/>
    </row>
    <row r="498" spans="1:1">
      <c r="A498" s="688"/>
    </row>
    <row r="499" spans="1:1">
      <c r="A499" s="688"/>
    </row>
    <row r="500" spans="1:1">
      <c r="A500" s="688"/>
    </row>
    <row r="501" spans="1:1">
      <c r="A501" s="688"/>
    </row>
    <row r="502" spans="1:1">
      <c r="A502" s="688"/>
    </row>
    <row r="503" spans="1:1">
      <c r="A503" s="688"/>
    </row>
    <row r="504" spans="1:1">
      <c r="A504" s="688"/>
    </row>
    <row r="505" spans="1:1">
      <c r="A505" s="688"/>
    </row>
    <row r="506" spans="1:1">
      <c r="A506" s="688"/>
    </row>
    <row r="507" spans="1:1">
      <c r="A507" s="688"/>
    </row>
    <row r="508" spans="1:1">
      <c r="A508" s="688"/>
    </row>
    <row r="509" spans="1:1">
      <c r="A509" s="688"/>
    </row>
    <row r="510" spans="1:1">
      <c r="A510" s="688"/>
    </row>
    <row r="511" spans="1:1">
      <c r="A511" s="688"/>
    </row>
    <row r="512" spans="1:1">
      <c r="A512" s="688"/>
    </row>
    <row r="513" spans="1:1">
      <c r="A513" s="688"/>
    </row>
    <row r="514" spans="1:1">
      <c r="A514" s="688"/>
    </row>
    <row r="515" spans="1:1">
      <c r="A515" s="688"/>
    </row>
    <row r="516" spans="1:1">
      <c r="A516" s="688"/>
    </row>
    <row r="517" spans="1:1">
      <c r="A517" s="688"/>
    </row>
    <row r="518" spans="1:1">
      <c r="A518" s="688"/>
    </row>
    <row r="519" spans="1:1">
      <c r="A519" s="688"/>
    </row>
    <row r="520" spans="1:1">
      <c r="A520" s="688"/>
    </row>
    <row r="521" spans="1:1">
      <c r="A521" s="688"/>
    </row>
    <row r="522" spans="1:1">
      <c r="A522" s="688"/>
    </row>
    <row r="523" spans="1:1">
      <c r="A523" s="688"/>
    </row>
    <row r="524" spans="1:1">
      <c r="A524" s="688"/>
    </row>
    <row r="525" spans="1:1">
      <c r="A525" s="688"/>
    </row>
    <row r="526" spans="1:1">
      <c r="A526" s="688"/>
    </row>
    <row r="527" spans="1:1">
      <c r="A527" s="688"/>
    </row>
    <row r="528" spans="1:1">
      <c r="A528" s="688"/>
    </row>
    <row r="529" spans="1:1">
      <c r="A529" s="688"/>
    </row>
    <row r="530" spans="1:1">
      <c r="A530" s="688"/>
    </row>
    <row r="531" spans="1:1">
      <c r="A531" s="688"/>
    </row>
    <row r="532" spans="1:1">
      <c r="A532" s="688"/>
    </row>
    <row r="533" spans="1:1">
      <c r="A533" s="688"/>
    </row>
    <row r="534" spans="1:1">
      <c r="A534" s="688"/>
    </row>
    <row r="535" spans="1:1">
      <c r="A535" s="688"/>
    </row>
    <row r="536" spans="1:1">
      <c r="A536" s="688"/>
    </row>
    <row r="537" spans="1:1">
      <c r="A537" s="688"/>
    </row>
    <row r="538" spans="1:1">
      <c r="A538" s="688"/>
    </row>
    <row r="539" spans="1:1">
      <c r="A539" s="688"/>
    </row>
    <row r="540" spans="1:1">
      <c r="A540" s="688"/>
    </row>
    <row r="541" spans="1:1">
      <c r="A541" s="688"/>
    </row>
    <row r="542" spans="1:1">
      <c r="A542" s="688"/>
    </row>
    <row r="543" spans="1:1">
      <c r="A543" s="688"/>
    </row>
    <row r="544" spans="1:1">
      <c r="A544" s="688"/>
    </row>
    <row r="545" spans="1:1">
      <c r="A545" s="688"/>
    </row>
    <row r="546" spans="1:1">
      <c r="A546" s="688"/>
    </row>
    <row r="547" spans="1:1">
      <c r="A547" s="688"/>
    </row>
    <row r="548" spans="1:1">
      <c r="A548" s="688"/>
    </row>
    <row r="549" spans="1:1">
      <c r="A549" s="688"/>
    </row>
    <row r="550" spans="1:1">
      <c r="A550" s="688"/>
    </row>
    <row r="551" spans="1:1">
      <c r="A551" s="688"/>
    </row>
    <row r="552" spans="1:1">
      <c r="A552" s="688"/>
    </row>
    <row r="553" spans="1:1">
      <c r="A553" s="688"/>
    </row>
    <row r="554" spans="1:1">
      <c r="A554" s="688"/>
    </row>
    <row r="555" spans="1:1">
      <c r="A555" s="688"/>
    </row>
    <row r="556" spans="1:1">
      <c r="A556" s="688"/>
    </row>
    <row r="557" spans="1:1">
      <c r="A557" s="688"/>
    </row>
    <row r="558" spans="1:1">
      <c r="A558" s="688"/>
    </row>
    <row r="559" spans="1:1">
      <c r="A559" s="688"/>
    </row>
    <row r="560" spans="1:1">
      <c r="A560" s="688"/>
    </row>
    <row r="561" spans="1:1">
      <c r="A561" s="688"/>
    </row>
    <row r="562" spans="1:1">
      <c r="A562" s="688"/>
    </row>
    <row r="563" spans="1:1">
      <c r="A563" s="688"/>
    </row>
    <row r="564" spans="1:1">
      <c r="A564" s="688"/>
    </row>
    <row r="565" spans="1:1">
      <c r="A565" s="688"/>
    </row>
    <row r="566" spans="1:1">
      <c r="A566" s="688"/>
    </row>
    <row r="567" spans="1:1">
      <c r="A567" s="688"/>
    </row>
    <row r="568" spans="1:1">
      <c r="A568" s="688"/>
    </row>
    <row r="569" spans="1:1">
      <c r="A569" s="688"/>
    </row>
    <row r="570" spans="1:1">
      <c r="A570" s="688"/>
    </row>
    <row r="571" spans="1:1">
      <c r="A571" s="688"/>
    </row>
    <row r="572" spans="1:1">
      <c r="A572" s="688"/>
    </row>
    <row r="573" spans="1:1">
      <c r="A573" s="688"/>
    </row>
    <row r="574" spans="1:1">
      <c r="A574" s="688"/>
    </row>
    <row r="575" spans="1:1">
      <c r="A575" s="688"/>
    </row>
    <row r="576" spans="1:1">
      <c r="A576" s="688"/>
    </row>
    <row r="577" spans="1:1">
      <c r="A577" s="688"/>
    </row>
    <row r="578" spans="1:1">
      <c r="A578" s="688"/>
    </row>
    <row r="579" spans="1:1">
      <c r="A579" s="688"/>
    </row>
    <row r="580" spans="1:1">
      <c r="A580" s="688"/>
    </row>
    <row r="581" spans="1:1">
      <c r="A581" s="688"/>
    </row>
    <row r="582" spans="1:1">
      <c r="A582" s="688"/>
    </row>
    <row r="583" spans="1:1">
      <c r="A583" s="688"/>
    </row>
    <row r="584" spans="1:1">
      <c r="A584" s="688"/>
    </row>
    <row r="585" spans="1:1">
      <c r="A585" s="688"/>
    </row>
    <row r="586" spans="1:1">
      <c r="A586" s="688"/>
    </row>
    <row r="587" spans="1:1">
      <c r="A587" s="688"/>
    </row>
    <row r="588" spans="1:1">
      <c r="A588" s="688"/>
    </row>
    <row r="589" spans="1:1">
      <c r="A589" s="688"/>
    </row>
    <row r="590" spans="1:1">
      <c r="A590" s="688"/>
    </row>
    <row r="591" spans="1:1">
      <c r="A591" s="688"/>
    </row>
    <row r="592" spans="1:1">
      <c r="A592" s="688"/>
    </row>
    <row r="593" spans="1:1">
      <c r="A593" s="688"/>
    </row>
    <row r="594" spans="1:1">
      <c r="A594" s="688"/>
    </row>
    <row r="595" spans="1:1">
      <c r="A595" s="688"/>
    </row>
    <row r="596" spans="1:1">
      <c r="A596" s="688"/>
    </row>
    <row r="597" spans="1:1">
      <c r="A597" s="688"/>
    </row>
    <row r="598" spans="1:1">
      <c r="A598" s="688"/>
    </row>
    <row r="599" spans="1:1">
      <c r="A599" s="688"/>
    </row>
    <row r="600" spans="1:1">
      <c r="A600" s="688"/>
    </row>
    <row r="601" spans="1:1">
      <c r="A601" s="688"/>
    </row>
    <row r="602" spans="1:1">
      <c r="A602" s="688"/>
    </row>
    <row r="603" spans="1:1">
      <c r="A603" s="688"/>
    </row>
    <row r="604" spans="1:1">
      <c r="A604" s="688"/>
    </row>
    <row r="605" spans="1:1">
      <c r="A605" s="688"/>
    </row>
    <row r="606" spans="1:1">
      <c r="A606" s="688"/>
    </row>
    <row r="607" spans="1:1">
      <c r="A607" s="688"/>
    </row>
    <row r="608" spans="1:1">
      <c r="A608" s="688"/>
    </row>
    <row r="609" spans="1:1">
      <c r="A609" s="688"/>
    </row>
    <row r="610" spans="1:1">
      <c r="A610" s="688"/>
    </row>
    <row r="611" spans="1:1">
      <c r="A611" s="688"/>
    </row>
    <row r="612" spans="1:1">
      <c r="A612" s="688"/>
    </row>
    <row r="613" spans="1:1">
      <c r="A613" s="688"/>
    </row>
    <row r="614" spans="1:1">
      <c r="A614" s="688"/>
    </row>
    <row r="615" spans="1:1">
      <c r="A615" s="688"/>
    </row>
    <row r="616" spans="1:1">
      <c r="A616" s="688"/>
    </row>
    <row r="617" spans="1:1">
      <c r="A617" s="688"/>
    </row>
    <row r="618" spans="1:1">
      <c r="A618" s="688"/>
    </row>
    <row r="619" spans="1:1">
      <c r="A619" s="688"/>
    </row>
    <row r="620" spans="1:1">
      <c r="A620" s="688"/>
    </row>
    <row r="621" spans="1:1">
      <c r="A621" s="688"/>
    </row>
    <row r="622" spans="1:1">
      <c r="A622" s="688"/>
    </row>
    <row r="623" spans="1:1">
      <c r="A623" s="688"/>
    </row>
    <row r="624" spans="1:1">
      <c r="A624" s="688"/>
    </row>
    <row r="625" spans="1:1">
      <c r="A625" s="688"/>
    </row>
    <row r="626" spans="1:1">
      <c r="A626" s="688"/>
    </row>
    <row r="627" spans="1:1">
      <c r="A627" s="688"/>
    </row>
    <row r="628" spans="1:1">
      <c r="A628" s="688"/>
    </row>
    <row r="629" spans="1:1">
      <c r="A629" s="688"/>
    </row>
    <row r="630" spans="1:1">
      <c r="A630" s="688"/>
    </row>
    <row r="631" spans="1:1">
      <c r="A631" s="688"/>
    </row>
    <row r="632" spans="1:1">
      <c r="A632" s="688"/>
    </row>
    <row r="633" spans="1:1">
      <c r="A633" s="688"/>
    </row>
    <row r="634" spans="1:1">
      <c r="A634" s="688"/>
    </row>
    <row r="635" spans="1:1">
      <c r="A635" s="688"/>
    </row>
    <row r="636" spans="1:1">
      <c r="A636" s="688"/>
    </row>
    <row r="637" spans="1:1">
      <c r="A637" s="688"/>
    </row>
    <row r="638" spans="1:1">
      <c r="A638" s="688"/>
    </row>
    <row r="639" spans="1:1">
      <c r="A639" s="688"/>
    </row>
    <row r="640" spans="1:1">
      <c r="A640" s="688"/>
    </row>
    <row r="641" spans="1:1">
      <c r="A641" s="688"/>
    </row>
    <row r="642" spans="1:1">
      <c r="A642" s="688"/>
    </row>
    <row r="643" spans="1:1">
      <c r="A643" s="688"/>
    </row>
    <row r="644" spans="1:1">
      <c r="A644" s="688"/>
    </row>
    <row r="645" spans="1:1">
      <c r="A645" s="688"/>
    </row>
    <row r="646" spans="1:1">
      <c r="A646" s="688"/>
    </row>
    <row r="647" spans="1:1">
      <c r="A647" s="688"/>
    </row>
    <row r="648" spans="1:1">
      <c r="A648" s="688"/>
    </row>
    <row r="649" spans="1:1">
      <c r="A649" s="688"/>
    </row>
    <row r="650" spans="1:1">
      <c r="A650" s="688"/>
    </row>
    <row r="651" spans="1:1">
      <c r="A651" s="688"/>
    </row>
    <row r="652" spans="1:1">
      <c r="A652" s="688"/>
    </row>
    <row r="653" spans="1:1">
      <c r="A653" s="688"/>
    </row>
    <row r="654" spans="1:1">
      <c r="A654" s="688"/>
    </row>
    <row r="655" spans="1:1">
      <c r="A655" s="688"/>
    </row>
    <row r="656" spans="1:1">
      <c r="A656" s="688"/>
    </row>
    <row r="657" spans="1:1">
      <c r="A657" s="688"/>
    </row>
    <row r="658" spans="1:1">
      <c r="A658" s="688"/>
    </row>
    <row r="659" spans="1:1">
      <c r="A659" s="688"/>
    </row>
    <row r="660" spans="1:1">
      <c r="A660" s="688"/>
    </row>
    <row r="661" spans="1:1">
      <c r="A661" s="688"/>
    </row>
    <row r="662" spans="1:1">
      <c r="A662" s="688"/>
    </row>
    <row r="663" spans="1:1">
      <c r="A663" s="688"/>
    </row>
    <row r="664" spans="1:1">
      <c r="A664" s="688"/>
    </row>
    <row r="665" spans="1:1">
      <c r="A665" s="688"/>
    </row>
    <row r="666" spans="1:1">
      <c r="A666" s="688"/>
    </row>
    <row r="667" spans="1:1">
      <c r="A667" s="688"/>
    </row>
    <row r="668" spans="1:1">
      <c r="A668" s="688"/>
    </row>
    <row r="669" spans="1:1">
      <c r="A669" s="688"/>
    </row>
    <row r="670" spans="1:1">
      <c r="A670" s="688"/>
    </row>
    <row r="671" spans="1:1">
      <c r="A671" s="688"/>
    </row>
    <row r="672" spans="1:1">
      <c r="A672" s="688"/>
    </row>
    <row r="673" spans="1:1">
      <c r="A673" s="688"/>
    </row>
    <row r="674" spans="1:1">
      <c r="A674" s="688"/>
    </row>
    <row r="675" spans="1:1">
      <c r="A675" s="688"/>
    </row>
    <row r="676" spans="1:1">
      <c r="A676" s="688"/>
    </row>
    <row r="677" spans="1:1">
      <c r="A677" s="688"/>
    </row>
    <row r="678" spans="1:1">
      <c r="A678" s="688"/>
    </row>
    <row r="679" spans="1:1">
      <c r="A679" s="688"/>
    </row>
    <row r="680" spans="1:1">
      <c r="A680" s="688"/>
    </row>
    <row r="681" spans="1:1">
      <c r="A681" s="688"/>
    </row>
    <row r="682" spans="1:1">
      <c r="A682" s="688"/>
    </row>
    <row r="683" spans="1:1">
      <c r="A683" s="688"/>
    </row>
    <row r="684" spans="1:1">
      <c r="A684" s="688"/>
    </row>
    <row r="685" spans="1:1">
      <c r="A685" s="688"/>
    </row>
    <row r="686" spans="1:1">
      <c r="A686" s="688"/>
    </row>
    <row r="687" spans="1:1">
      <c r="A687" s="688"/>
    </row>
    <row r="688" spans="1:1">
      <c r="A688" s="688"/>
    </row>
    <row r="689" spans="1:1">
      <c r="A689" s="688"/>
    </row>
    <row r="690" spans="1:1">
      <c r="A690" s="688"/>
    </row>
    <row r="691" spans="1:1">
      <c r="A691" s="688"/>
    </row>
    <row r="692" spans="1:1">
      <c r="A692" s="688"/>
    </row>
    <row r="693" spans="1:1">
      <c r="A693" s="688"/>
    </row>
    <row r="694" spans="1:1">
      <c r="A694" s="688"/>
    </row>
    <row r="695" spans="1:1">
      <c r="A695" s="688"/>
    </row>
    <row r="696" spans="1:1">
      <c r="A696" s="688"/>
    </row>
    <row r="697" spans="1:1">
      <c r="A697" s="688"/>
    </row>
    <row r="698" spans="1:1">
      <c r="A698" s="688"/>
    </row>
    <row r="699" spans="1:1">
      <c r="A699" s="688"/>
    </row>
    <row r="700" spans="1:1">
      <c r="A700" s="688"/>
    </row>
  </sheetData>
  <pageMargins left="0.7" right="0.7" top="0.75" bottom="0.75" header="0" footer="0"/>
  <pageSetup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93"/>
  <sheetViews>
    <sheetView showGridLines="0" workbookViewId="0">
      <selection activeCell="L25" sqref="L25"/>
    </sheetView>
  </sheetViews>
  <sheetFormatPr defaultRowHeight="18.75"/>
  <cols>
    <col min="2" max="2" width="10.59765625" style="77" customWidth="1"/>
    <col min="3" max="3" width="15.09765625" style="1" customWidth="1"/>
    <col min="4" max="4" width="8.796875" style="1"/>
  </cols>
  <sheetData>
    <row r="2" spans="2:4">
      <c r="C2" s="673" t="s">
        <v>1426</v>
      </c>
      <c r="D2" s="673" t="s">
        <v>64</v>
      </c>
    </row>
    <row r="3" spans="2:4">
      <c r="B3" s="655">
        <v>43861</v>
      </c>
      <c r="C3" s="93">
        <v>3.3895346155990214E-2</v>
      </c>
      <c r="D3" s="93">
        <v>0</v>
      </c>
    </row>
    <row r="4" spans="2:4">
      <c r="B4" s="655">
        <v>43864</v>
      </c>
      <c r="C4" s="93">
        <v>3.2318349419494241E-2</v>
      </c>
      <c r="D4" s="93">
        <v>0</v>
      </c>
    </row>
    <row r="5" spans="2:4">
      <c r="B5" s="655">
        <v>43865</v>
      </c>
      <c r="C5" s="93">
        <v>3.2634763577309815E-2</v>
      </c>
      <c r="D5" s="93">
        <v>0</v>
      </c>
    </row>
    <row r="6" spans="2:4">
      <c r="B6" s="655">
        <v>43866</v>
      </c>
      <c r="C6" s="93">
        <v>3.2826652710787184E-2</v>
      </c>
      <c r="D6" s="93">
        <v>0</v>
      </c>
    </row>
    <row r="7" spans="2:4">
      <c r="B7" s="655">
        <v>43867</v>
      </c>
      <c r="C7" s="93">
        <v>3.3549486641328195E-2</v>
      </c>
      <c r="D7" s="93">
        <v>0</v>
      </c>
    </row>
    <row r="8" spans="2:4">
      <c r="B8" s="655">
        <v>43868</v>
      </c>
      <c r="C8" s="93">
        <v>3.3731416463647204E-2</v>
      </c>
      <c r="D8" s="93">
        <v>3.21682617041914E-5</v>
      </c>
    </row>
    <row r="9" spans="2:4">
      <c r="B9" s="655">
        <v>43871</v>
      </c>
      <c r="C9" s="93">
        <v>3.5001590705559846E-2</v>
      </c>
      <c r="D9" s="93">
        <v>4.4340888760057126E-5</v>
      </c>
    </row>
    <row r="10" spans="2:4">
      <c r="B10" s="655">
        <v>43872</v>
      </c>
      <c r="C10" s="93">
        <v>3.6115586361546652E-2</v>
      </c>
      <c r="D10" s="93">
        <v>5.2857847713345631E-5</v>
      </c>
    </row>
    <row r="11" spans="2:4">
      <c r="B11" s="655">
        <v>43873</v>
      </c>
      <c r="C11" s="93">
        <v>3.8834391563259636E-2</v>
      </c>
      <c r="D11" s="93">
        <v>5.9315343779124983E-5</v>
      </c>
    </row>
    <row r="12" spans="2:4">
      <c r="B12" s="655">
        <v>43874</v>
      </c>
      <c r="C12" s="93">
        <v>3.9430703326945628E-2</v>
      </c>
      <c r="D12" s="93">
        <v>6.43365234083828E-5</v>
      </c>
    </row>
    <row r="13" spans="2:4">
      <c r="B13" s="655">
        <v>43875</v>
      </c>
      <c r="C13" s="93">
        <v>3.9345556405158542E-2</v>
      </c>
      <c r="D13" s="93">
        <v>6.8239187970051804E-5</v>
      </c>
    </row>
    <row r="14" spans="2:4">
      <c r="B14" s="655">
        <v>43878</v>
      </c>
      <c r="C14" s="93">
        <v>3.9513616182883744E-2</v>
      </c>
      <c r="D14" s="93">
        <v>7.1207482747530126E-5</v>
      </c>
    </row>
    <row r="15" spans="2:4">
      <c r="B15" s="655">
        <v>43879</v>
      </c>
      <c r="C15" s="93">
        <v>3.9110607566530196E-2</v>
      </c>
      <c r="D15" s="93">
        <v>7.3354922926553517E-5</v>
      </c>
    </row>
    <row r="16" spans="2:4">
      <c r="B16" s="655">
        <v>43880</v>
      </c>
      <c r="C16" s="93">
        <v>3.9065074732313992E-2</v>
      </c>
      <c r="D16" s="93">
        <v>7.475228511406508E-5</v>
      </c>
    </row>
    <row r="17" spans="2:4">
      <c r="B17" s="655">
        <v>43881</v>
      </c>
      <c r="C17" s="93">
        <v>3.8885634296559876E-2</v>
      </c>
      <c r="D17" s="93">
        <v>7.5441260831731944E-5</v>
      </c>
    </row>
    <row r="18" spans="2:4">
      <c r="B18" s="655">
        <v>43882</v>
      </c>
      <c r="C18" s="93">
        <v>3.9263073974004643E-2</v>
      </c>
      <c r="D18" s="93">
        <v>7.5441260831731903E-5</v>
      </c>
    </row>
    <row r="19" spans="2:4">
      <c r="B19" s="655">
        <v>43887</v>
      </c>
      <c r="C19" s="93">
        <v>3.914746278803527E-2</v>
      </c>
      <c r="D19" s="93">
        <v>7.4752285114065053E-5</v>
      </c>
    </row>
    <row r="20" spans="2:4">
      <c r="B20" s="655">
        <v>43888</v>
      </c>
      <c r="C20" s="93">
        <v>5.7053249058914408E-2</v>
      </c>
      <c r="D20" s="93">
        <v>7.335492292655353E-5</v>
      </c>
    </row>
    <row r="21" spans="2:4">
      <c r="B21" s="655">
        <v>43889</v>
      </c>
      <c r="C21" s="93">
        <v>5.5812641973533597E-2</v>
      </c>
      <c r="D21" s="93">
        <v>7.1207482747530113E-5</v>
      </c>
    </row>
    <row r="22" spans="2:4">
      <c r="B22" s="655">
        <v>43892</v>
      </c>
      <c r="C22" s="93">
        <v>5.4382630780585063E-2</v>
      </c>
      <c r="D22" s="93">
        <v>6.8239187970051845E-5</v>
      </c>
    </row>
    <row r="23" spans="2:4">
      <c r="B23" s="655">
        <v>43893</v>
      </c>
      <c r="C23" s="93">
        <v>5.926591291544725E-2</v>
      </c>
      <c r="D23" s="93">
        <v>6.4336523408382813E-5</v>
      </c>
    </row>
    <row r="24" spans="2:4">
      <c r="B24" s="655">
        <v>43894</v>
      </c>
      <c r="C24" s="93">
        <v>5.9247289251066142E-2</v>
      </c>
      <c r="D24" s="93">
        <v>5.931534377912501E-5</v>
      </c>
    </row>
    <row r="25" spans="2:4">
      <c r="B25" s="655">
        <v>43895</v>
      </c>
      <c r="C25" s="93">
        <v>6.1000536242689044E-2</v>
      </c>
      <c r="D25" s="93">
        <v>5.2857847713345611E-5</v>
      </c>
    </row>
    <row r="26" spans="2:4">
      <c r="B26" s="655">
        <v>43896</v>
      </c>
      <c r="C26" s="93">
        <v>6.7853212953172273E-2</v>
      </c>
      <c r="D26" s="93">
        <v>4.4340888760057098E-5</v>
      </c>
    </row>
    <row r="27" spans="2:4">
      <c r="B27" s="655">
        <v>43899</v>
      </c>
      <c r="C27" s="93">
        <v>7.1082849580994756E-2</v>
      </c>
      <c r="D27" s="93">
        <v>3.2168261704191393E-5</v>
      </c>
    </row>
    <row r="28" spans="2:4">
      <c r="B28" s="655">
        <v>43900</v>
      </c>
      <c r="C28" s="93">
        <v>9.6933572074780858E-2</v>
      </c>
      <c r="D28" s="93">
        <v>0</v>
      </c>
    </row>
    <row r="29" spans="2:4">
      <c r="B29" s="655">
        <v>43901</v>
      </c>
      <c r="C29" s="93">
        <v>0.10645939450753211</v>
      </c>
      <c r="D29" s="93">
        <v>0</v>
      </c>
    </row>
    <row r="30" spans="2:4">
      <c r="B30" s="655">
        <v>43902</v>
      </c>
      <c r="C30" s="93">
        <v>0.11646318113645279</v>
      </c>
      <c r="D30" s="93">
        <v>0</v>
      </c>
    </row>
    <row r="31" spans="2:4">
      <c r="B31" s="655">
        <v>43903</v>
      </c>
      <c r="C31" s="93">
        <v>0.14242790647762898</v>
      </c>
      <c r="D31" s="93">
        <v>0</v>
      </c>
    </row>
    <row r="32" spans="2:4">
      <c r="B32" s="655">
        <v>43906</v>
      </c>
      <c r="C32" s="93">
        <v>0.16533143114780069</v>
      </c>
      <c r="D32" s="93">
        <v>0</v>
      </c>
    </row>
    <row r="33" spans="2:4">
      <c r="B33" s="655">
        <v>43907</v>
      </c>
      <c r="C33" s="93">
        <v>0.17249823584733848</v>
      </c>
      <c r="D33" s="93">
        <v>0</v>
      </c>
    </row>
    <row r="34" spans="2:4">
      <c r="B34" s="655">
        <v>43908</v>
      </c>
      <c r="C34" s="93">
        <v>0.17512136777335779</v>
      </c>
      <c r="D34" s="93">
        <v>0</v>
      </c>
    </row>
    <row r="35" spans="2:4">
      <c r="B35" s="655">
        <v>43909</v>
      </c>
      <c r="C35" s="93">
        <v>0.18487560348788587</v>
      </c>
      <c r="D35" s="93">
        <v>0</v>
      </c>
    </row>
    <row r="36" spans="2:4">
      <c r="B36" s="655">
        <v>43910</v>
      </c>
      <c r="C36" s="93">
        <v>0.18492328592179202</v>
      </c>
      <c r="D36" s="93">
        <v>6.4567899355409285E-5</v>
      </c>
    </row>
    <row r="37" spans="2:4">
      <c r="B37" s="655">
        <v>43913</v>
      </c>
      <c r="C37" s="93">
        <v>0.18465471468141362</v>
      </c>
      <c r="D37" s="93">
        <v>8.9000707253501636E-5</v>
      </c>
    </row>
    <row r="38" spans="2:4">
      <c r="B38" s="655">
        <v>43914</v>
      </c>
      <c r="C38" s="93">
        <v>0.18335453846830541</v>
      </c>
      <c r="D38" s="93">
        <v>1.0609588490304282E-4</v>
      </c>
    </row>
    <row r="39" spans="2:4">
      <c r="B39" s="655">
        <v>43915</v>
      </c>
      <c r="C39" s="93">
        <v>0.19375710213461703</v>
      </c>
      <c r="D39" s="93">
        <v>1.1905732372424172E-4</v>
      </c>
    </row>
    <row r="40" spans="2:4">
      <c r="B40" s="655">
        <v>43916</v>
      </c>
      <c r="C40" s="93">
        <v>0.19967871099331444</v>
      </c>
      <c r="D40" s="93">
        <v>1.2913579871081857E-4</v>
      </c>
    </row>
    <row r="41" spans="2:4">
      <c r="B41" s="655">
        <v>43917</v>
      </c>
      <c r="C41" s="93">
        <v>0.20052364069386547</v>
      </c>
      <c r="D41" s="93">
        <v>1.3696919844354122E-4</v>
      </c>
    </row>
    <row r="42" spans="2:4">
      <c r="B42" s="655">
        <v>43920</v>
      </c>
      <c r="C42" s="93">
        <v>0.20057898850470482</v>
      </c>
      <c r="D42" s="93">
        <v>1.4292713798692779E-4</v>
      </c>
    </row>
    <row r="43" spans="2:4">
      <c r="B43" s="655">
        <v>43921</v>
      </c>
      <c r="C43" s="93">
        <v>0.20119004086291165</v>
      </c>
      <c r="D43" s="93">
        <v>1.4723746419062427E-4</v>
      </c>
    </row>
    <row r="44" spans="2:4">
      <c r="B44" s="655">
        <v>43922</v>
      </c>
      <c r="C44" s="93">
        <v>0.19898399992971655</v>
      </c>
      <c r="D44" s="93">
        <v>1.5004223934185804E-4</v>
      </c>
    </row>
    <row r="45" spans="2:4">
      <c r="B45" s="655">
        <v>43923</v>
      </c>
      <c r="C45" s="93">
        <v>0.19901262159632779</v>
      </c>
      <c r="D45" s="93">
        <v>1.5142514635765235E-4</v>
      </c>
    </row>
    <row r="46" spans="2:4">
      <c r="B46" s="655">
        <v>43924</v>
      </c>
      <c r="C46" s="93">
        <v>0.19803354599838027</v>
      </c>
      <c r="D46" s="93">
        <v>1.5142514635765241E-4</v>
      </c>
    </row>
    <row r="47" spans="2:4">
      <c r="B47" s="655">
        <v>43927</v>
      </c>
      <c r="C47" s="93">
        <v>0.19688655621107648</v>
      </c>
      <c r="D47" s="93">
        <v>1.5004223934185807E-4</v>
      </c>
    </row>
    <row r="48" spans="2:4">
      <c r="B48" s="655">
        <v>43928</v>
      </c>
      <c r="C48" s="93">
        <v>0.19986531294806661</v>
      </c>
      <c r="D48" s="93">
        <v>1.4723746419062427E-4</v>
      </c>
    </row>
    <row r="49" spans="2:4">
      <c r="B49" s="655">
        <v>43929</v>
      </c>
      <c r="C49" s="93">
        <v>0.18886259088475518</v>
      </c>
      <c r="D49" s="93">
        <v>1.4292713798692773E-4</v>
      </c>
    </row>
    <row r="50" spans="2:4">
      <c r="B50" s="655">
        <v>43930</v>
      </c>
      <c r="C50" s="93">
        <v>0.18495184164358008</v>
      </c>
      <c r="D50" s="93">
        <v>1.3696919844354122E-4</v>
      </c>
    </row>
    <row r="51" spans="2:4">
      <c r="B51" s="655">
        <v>43934</v>
      </c>
      <c r="C51" s="93">
        <v>0.17772372092982164</v>
      </c>
      <c r="D51" s="93">
        <v>1.2913579871081852E-4</v>
      </c>
    </row>
    <row r="52" spans="2:4">
      <c r="B52" s="655">
        <v>43935</v>
      </c>
      <c r="C52" s="93">
        <v>0.15180928827721529</v>
      </c>
      <c r="D52" s="93">
        <v>1.1905732372424177E-4</v>
      </c>
    </row>
    <row r="53" spans="2:4">
      <c r="B53" s="655">
        <v>43936</v>
      </c>
      <c r="C53" s="93">
        <v>0.13252983217991582</v>
      </c>
      <c r="D53" s="93">
        <v>1.060958849030428E-4</v>
      </c>
    </row>
    <row r="54" spans="2:4">
      <c r="B54" s="655">
        <v>43937</v>
      </c>
      <c r="C54" s="93">
        <v>0.11545350012949739</v>
      </c>
      <c r="D54" s="93">
        <v>8.9000707253501636E-5</v>
      </c>
    </row>
    <row r="55" spans="2:4">
      <c r="B55" s="655">
        <v>43938</v>
      </c>
      <c r="C55" s="93">
        <v>0.11422663173680386</v>
      </c>
      <c r="D55" s="93">
        <v>6.4567899355409298E-5</v>
      </c>
    </row>
    <row r="56" spans="2:4">
      <c r="B56" s="655">
        <v>43941</v>
      </c>
      <c r="C56" s="93">
        <v>8.44007676980984E-2</v>
      </c>
      <c r="D56" s="93">
        <v>0</v>
      </c>
    </row>
    <row r="57" spans="2:4">
      <c r="B57" s="655">
        <v>43943</v>
      </c>
      <c r="C57" s="93">
        <v>8.439333419076317E-2</v>
      </c>
      <c r="D57" s="93">
        <v>0</v>
      </c>
    </row>
    <row r="58" spans="2:4">
      <c r="B58" s="655">
        <v>43944</v>
      </c>
      <c r="C58" s="93">
        <v>8.4549250717457516E-2</v>
      </c>
      <c r="D58" s="93">
        <v>0</v>
      </c>
    </row>
    <row r="59" spans="2:4">
      <c r="B59" s="655">
        <v>43945</v>
      </c>
      <c r="C59" s="93">
        <v>7.9691674475240851E-2</v>
      </c>
      <c r="D59" s="93">
        <v>0</v>
      </c>
    </row>
    <row r="60" spans="2:4">
      <c r="B60" s="655">
        <v>43948</v>
      </c>
      <c r="C60" s="93">
        <v>7.6607555137500588E-2</v>
      </c>
      <c r="D60" s="93">
        <v>0</v>
      </c>
    </row>
    <row r="61" spans="2:4">
      <c r="B61" s="655">
        <v>43949</v>
      </c>
      <c r="C61" s="93">
        <v>7.0254367786807284E-2</v>
      </c>
      <c r="D61" s="93">
        <v>0</v>
      </c>
    </row>
    <row r="62" spans="2:4">
      <c r="B62" s="655">
        <v>43950</v>
      </c>
      <c r="C62" s="93">
        <v>6.659416770614919E-2</v>
      </c>
      <c r="D62" s="93">
        <v>0</v>
      </c>
    </row>
    <row r="63" spans="2:4">
      <c r="B63" s="655">
        <v>43951</v>
      </c>
      <c r="C63" s="93">
        <v>6.3422446787873121E-2</v>
      </c>
      <c r="D63" s="93">
        <v>0</v>
      </c>
    </row>
    <row r="64" spans="2:4">
      <c r="B64" s="655">
        <v>43955</v>
      </c>
      <c r="C64" s="93">
        <v>6.4877171906125297E-2</v>
      </c>
      <c r="D64" s="93">
        <v>0</v>
      </c>
    </row>
    <row r="65" spans="2:4">
      <c r="B65" s="655">
        <v>43956</v>
      </c>
      <c r="C65" s="93">
        <v>6.4153459483444739E-2</v>
      </c>
      <c r="D65" s="93">
        <v>0</v>
      </c>
    </row>
    <row r="66" spans="2:4">
      <c r="B66" s="655">
        <v>43957</v>
      </c>
      <c r="C66" s="93">
        <v>6.0427600906887868E-2</v>
      </c>
      <c r="D66" s="93">
        <v>0</v>
      </c>
    </row>
    <row r="67" spans="2:4">
      <c r="B67" s="655">
        <v>43958</v>
      </c>
      <c r="C67" s="93">
        <v>6.0441371898894238E-2</v>
      </c>
      <c r="D67" s="93">
        <v>0</v>
      </c>
    </row>
    <row r="68" spans="2:4">
      <c r="B68" s="655">
        <v>43959</v>
      </c>
      <c r="C68" s="93">
        <v>5.7439070415314861E-2</v>
      </c>
      <c r="D68" s="93">
        <v>9.7435883242058598E-5</v>
      </c>
    </row>
    <row r="69" spans="2:4">
      <c r="B69" s="655">
        <v>43962</v>
      </c>
      <c r="C69" s="93">
        <v>5.1248713865135603E-2</v>
      </c>
      <c r="D69" s="93">
        <v>1.3430609648115062E-4</v>
      </c>
    </row>
    <row r="70" spans="2:4">
      <c r="B70" s="655">
        <v>43963</v>
      </c>
      <c r="C70" s="93">
        <v>5.0883978629646769E-2</v>
      </c>
      <c r="D70" s="93">
        <v>1.6010349348634527E-4</v>
      </c>
    </row>
    <row r="71" spans="2:4">
      <c r="B71" s="655">
        <v>43964</v>
      </c>
      <c r="C71" s="93">
        <v>5.164948099108415E-2</v>
      </c>
      <c r="D71" s="93">
        <v>1.7966289145715167E-4</v>
      </c>
    </row>
    <row r="72" spans="2:4">
      <c r="B72" s="655">
        <v>43965</v>
      </c>
      <c r="C72" s="93">
        <v>5.1700543548750331E-2</v>
      </c>
      <c r="D72" s="93">
        <v>1.948717664841172E-4</v>
      </c>
    </row>
    <row r="73" spans="2:4">
      <c r="B73" s="655">
        <v>43966</v>
      </c>
      <c r="C73" s="93">
        <v>5.1509657112536217E-2</v>
      </c>
      <c r="D73" s="93">
        <v>2.0669272131408097E-4</v>
      </c>
    </row>
    <row r="74" spans="2:4">
      <c r="B74" s="655">
        <v>43969</v>
      </c>
      <c r="C74" s="93">
        <v>4.8910083976323938E-2</v>
      </c>
      <c r="D74" s="93">
        <v>2.1568352181259551E-4</v>
      </c>
    </row>
    <row r="75" spans="2:4">
      <c r="B75" s="655">
        <v>43970</v>
      </c>
      <c r="C75" s="93">
        <v>5.0550569854565575E-2</v>
      </c>
      <c r="D75" s="93">
        <v>2.2218799919084827E-4</v>
      </c>
    </row>
    <row r="76" spans="2:4">
      <c r="B76" s="655">
        <v>43971</v>
      </c>
      <c r="C76" s="93">
        <v>5.0589536987030656E-2</v>
      </c>
      <c r="D76" s="93">
        <v>2.2642053187170197E-4</v>
      </c>
    </row>
    <row r="77" spans="2:4">
      <c r="B77" s="655">
        <v>43972</v>
      </c>
      <c r="C77" s="93">
        <v>5.0617125330688288E-2</v>
      </c>
      <c r="D77" s="93">
        <v>2.2850740116543361E-4</v>
      </c>
    </row>
    <row r="78" spans="2:4">
      <c r="B78" s="655">
        <v>43973</v>
      </c>
      <c r="C78" s="93">
        <v>5.0481277019277751E-2</v>
      </c>
      <c r="D78" s="93">
        <v>2.2850740116543361E-4</v>
      </c>
    </row>
    <row r="79" spans="2:4">
      <c r="B79" s="655">
        <v>43976</v>
      </c>
      <c r="C79" s="93">
        <v>4.6049987915305901E-2</v>
      </c>
      <c r="D79" s="93">
        <v>2.2642053187170194E-4</v>
      </c>
    </row>
    <row r="80" spans="2:4">
      <c r="B80" s="655">
        <v>43977</v>
      </c>
      <c r="C80" s="93">
        <v>4.8736971296583831E-2</v>
      </c>
      <c r="D80" s="93">
        <v>2.2218799919084827E-4</v>
      </c>
    </row>
    <row r="81" spans="2:4">
      <c r="B81" s="655">
        <v>43978</v>
      </c>
      <c r="C81" s="93">
        <v>3.807716209852248E-2</v>
      </c>
      <c r="D81" s="93">
        <v>2.1568352181259556E-4</v>
      </c>
    </row>
    <row r="82" spans="2:4">
      <c r="B82" s="655">
        <v>43979</v>
      </c>
      <c r="C82" s="93">
        <v>3.775190069582654E-2</v>
      </c>
      <c r="D82" s="93">
        <v>2.0669272131408097E-4</v>
      </c>
    </row>
    <row r="83" spans="2:4">
      <c r="B83" s="655">
        <v>43980</v>
      </c>
      <c r="C83" s="93">
        <v>3.5688820505818029E-2</v>
      </c>
      <c r="D83" s="93">
        <v>1.9487176648411709E-4</v>
      </c>
    </row>
    <row r="84" spans="2:4">
      <c r="B84" s="655">
        <v>43983</v>
      </c>
      <c r="C84" s="93">
        <v>3.5169206034353605E-2</v>
      </c>
      <c r="D84" s="93">
        <v>1.7966289145715178E-4</v>
      </c>
    </row>
    <row r="85" spans="2:4">
      <c r="B85" s="655">
        <v>43984</v>
      </c>
      <c r="C85" s="93">
        <v>3.25773614261805E-2</v>
      </c>
      <c r="D85" s="93">
        <v>1.6010349348634522E-4</v>
      </c>
    </row>
    <row r="86" spans="2:4">
      <c r="B86" s="655">
        <v>43985</v>
      </c>
      <c r="C86" s="93">
        <v>3.1983906094580294E-2</v>
      </c>
      <c r="D86" s="93">
        <v>1.3430609648115059E-4</v>
      </c>
    </row>
    <row r="87" spans="2:4">
      <c r="B87" s="655">
        <v>43986</v>
      </c>
      <c r="C87" s="93">
        <v>3.3158315203811281E-2</v>
      </c>
      <c r="D87" s="93">
        <v>9.7435883242058598E-5</v>
      </c>
    </row>
    <row r="88" spans="2:4">
      <c r="B88" s="655">
        <v>43987</v>
      </c>
      <c r="C88" s="93">
        <v>3.3149192781235751E-2</v>
      </c>
      <c r="D88" s="93">
        <v>0</v>
      </c>
    </row>
    <row r="89" spans="2:4">
      <c r="B89" s="655">
        <v>43990</v>
      </c>
      <c r="C89" s="93">
        <v>3.3107664903413915E-2</v>
      </c>
      <c r="D89" s="93">
        <v>0</v>
      </c>
    </row>
    <row r="90" spans="2:4">
      <c r="B90" s="655">
        <v>43991</v>
      </c>
      <c r="C90" s="93">
        <v>3.4681884055174646E-2</v>
      </c>
      <c r="D90" s="93">
        <v>0</v>
      </c>
    </row>
    <row r="91" spans="2:4">
      <c r="B91" s="655">
        <v>43992</v>
      </c>
      <c r="C91" s="93">
        <v>3.4723536384324349E-2</v>
      </c>
      <c r="D91" s="93">
        <v>0</v>
      </c>
    </row>
    <row r="92" spans="2:4">
      <c r="B92" s="655">
        <v>43994</v>
      </c>
      <c r="C92" s="93">
        <v>3.4169259960263584E-2</v>
      </c>
      <c r="D92" s="93">
        <v>0</v>
      </c>
    </row>
    <row r="93" spans="2:4">
      <c r="B93" s="655">
        <v>43997</v>
      </c>
      <c r="C93" s="93">
        <v>3.7591934030941833E-2</v>
      </c>
      <c r="D93" s="93">
        <v>0</v>
      </c>
    </row>
    <row r="94" spans="2:4">
      <c r="B94" s="655">
        <v>43998</v>
      </c>
      <c r="C94" s="93">
        <v>3.7896683475483223E-2</v>
      </c>
      <c r="D94" s="93">
        <v>0</v>
      </c>
    </row>
    <row r="95" spans="2:4">
      <c r="B95" s="655">
        <v>43999</v>
      </c>
      <c r="C95" s="93">
        <v>3.665150334793673E-2</v>
      </c>
      <c r="D95" s="93">
        <v>0</v>
      </c>
    </row>
    <row r="96" spans="2:4">
      <c r="B96" s="655">
        <v>44000</v>
      </c>
      <c r="C96" s="93">
        <v>3.6262000246829212E-2</v>
      </c>
      <c r="D96" s="93">
        <v>0</v>
      </c>
    </row>
    <row r="97" spans="2:4">
      <c r="B97" s="655">
        <v>44001</v>
      </c>
      <c r="C97" s="93">
        <v>3.625891713971998E-2</v>
      </c>
      <c r="D97" s="93">
        <v>9.8145822441025564E-5</v>
      </c>
    </row>
    <row r="98" spans="2:4">
      <c r="B98" s="655">
        <v>44004</v>
      </c>
      <c r="C98" s="93">
        <v>3.6271092747063097E-2</v>
      </c>
      <c r="D98" s="93">
        <v>1.3528468013410867E-4</v>
      </c>
    </row>
    <row r="99" spans="2:4">
      <c r="B99" s="655">
        <v>44005</v>
      </c>
      <c r="C99" s="93">
        <v>3.6832520878220448E-2</v>
      </c>
      <c r="D99" s="93">
        <v>1.6127004262753934E-4</v>
      </c>
    </row>
    <row r="100" spans="2:4">
      <c r="B100" s="655">
        <v>44006</v>
      </c>
      <c r="C100" s="93">
        <v>3.6193162049069534E-2</v>
      </c>
      <c r="D100" s="93">
        <v>1.8097195465852182E-4</v>
      </c>
    </row>
    <row r="101" spans="2:4">
      <c r="B101" s="655">
        <v>44007</v>
      </c>
      <c r="C101" s="93">
        <v>3.555248294204115E-2</v>
      </c>
      <c r="D101" s="93">
        <v>1.9629164488205113E-4</v>
      </c>
    </row>
    <row r="102" spans="2:4">
      <c r="B102" s="655">
        <v>44008</v>
      </c>
      <c r="C102" s="93">
        <v>3.5971432078555854E-2</v>
      </c>
      <c r="D102" s="93">
        <v>2.0819872977954004E-4</v>
      </c>
    </row>
    <row r="103" spans="2:4">
      <c r="B103" s="655">
        <v>44011</v>
      </c>
      <c r="C103" s="93">
        <v>3.7496773422891226E-2</v>
      </c>
      <c r="D103" s="93">
        <v>2.1725503922087532E-4</v>
      </c>
    </row>
    <row r="104" spans="2:4">
      <c r="B104" s="655">
        <v>44012</v>
      </c>
      <c r="C104" s="93">
        <v>3.8228128934849601E-2</v>
      </c>
      <c r="D104" s="93">
        <v>2.2380690964680171E-4</v>
      </c>
    </row>
    <row r="105" spans="2:4">
      <c r="B105" s="655">
        <v>44013</v>
      </c>
      <c r="C105" s="93">
        <v>3.8221960994441292E-2</v>
      </c>
      <c r="D105" s="93">
        <v>2.2807028148835335E-4</v>
      </c>
    </row>
    <row r="106" spans="2:4">
      <c r="B106" s="655">
        <v>44014</v>
      </c>
      <c r="C106" s="93">
        <v>3.8263907282528917E-2</v>
      </c>
      <c r="D106" s="93">
        <v>2.3017235616910916E-4</v>
      </c>
    </row>
    <row r="107" spans="2:4">
      <c r="B107" s="655">
        <v>44015</v>
      </c>
      <c r="C107" s="93">
        <v>3.7537980911429111E-2</v>
      </c>
      <c r="D107" s="93">
        <v>2.3017235616910913E-4</v>
      </c>
    </row>
    <row r="108" spans="2:4">
      <c r="B108" s="655">
        <v>44018</v>
      </c>
      <c r="C108" s="93">
        <v>3.6232222900401491E-2</v>
      </c>
      <c r="D108" s="93">
        <v>2.280702814883533E-4</v>
      </c>
    </row>
    <row r="109" spans="2:4">
      <c r="B109" s="655">
        <v>44019</v>
      </c>
      <c r="C109" s="93">
        <v>3.7484293259622707E-2</v>
      </c>
      <c r="D109" s="93">
        <v>2.2380690964680174E-4</v>
      </c>
    </row>
    <row r="110" spans="2:4">
      <c r="B110" s="655">
        <v>44020</v>
      </c>
      <c r="C110" s="93">
        <v>3.8313488684517588E-2</v>
      </c>
      <c r="D110" s="93">
        <v>2.1725503922087532E-4</v>
      </c>
    </row>
    <row r="111" spans="2:4">
      <c r="B111" s="655">
        <v>44021</v>
      </c>
      <c r="C111" s="93">
        <v>3.6711310384866691E-2</v>
      </c>
      <c r="D111" s="93">
        <v>2.0819872977954009E-4</v>
      </c>
    </row>
    <row r="112" spans="2:4">
      <c r="B112" s="655">
        <v>44022</v>
      </c>
      <c r="C112" s="93">
        <v>3.6214027640914644E-2</v>
      </c>
      <c r="D112" s="93">
        <v>1.9629164488205118E-4</v>
      </c>
    </row>
    <row r="113" spans="2:4">
      <c r="B113" s="655">
        <v>44025</v>
      </c>
      <c r="C113" s="93">
        <v>3.5070592405007955E-2</v>
      </c>
      <c r="D113" s="93">
        <v>1.8097195465852187E-4</v>
      </c>
    </row>
    <row r="114" spans="2:4">
      <c r="B114" s="655">
        <v>44026</v>
      </c>
      <c r="C114" s="93">
        <v>3.3537394022048576E-2</v>
      </c>
      <c r="D114" s="93">
        <v>1.6127004262753936E-4</v>
      </c>
    </row>
    <row r="115" spans="2:4">
      <c r="B115" s="655">
        <v>44027</v>
      </c>
      <c r="C115" s="93">
        <v>3.3600212501296439E-2</v>
      </c>
      <c r="D115" s="93">
        <v>1.3528468013410862E-4</v>
      </c>
    </row>
    <row r="116" spans="2:4">
      <c r="B116" s="655">
        <v>44028</v>
      </c>
      <c r="C116" s="93">
        <v>3.3989201912079811E-2</v>
      </c>
      <c r="D116" s="93">
        <v>9.8145822441025578E-5</v>
      </c>
    </row>
    <row r="117" spans="2:4">
      <c r="B117" s="655">
        <v>44029</v>
      </c>
      <c r="C117" s="93">
        <v>3.4550872318576904E-2</v>
      </c>
      <c r="D117" s="93">
        <v>0</v>
      </c>
    </row>
    <row r="118" spans="2:4">
      <c r="B118" s="655">
        <v>44032</v>
      </c>
      <c r="C118" s="93">
        <v>3.7347153024030924E-2</v>
      </c>
      <c r="D118" s="93">
        <v>0</v>
      </c>
    </row>
    <row r="119" spans="2:4">
      <c r="B119" s="655">
        <v>44033</v>
      </c>
      <c r="C119" s="93">
        <v>3.8175310663833485E-2</v>
      </c>
      <c r="D119" s="93">
        <v>0</v>
      </c>
    </row>
    <row r="120" spans="2:4">
      <c r="B120" s="655">
        <v>44034</v>
      </c>
      <c r="C120" s="93">
        <v>3.8135436141091904E-2</v>
      </c>
      <c r="D120" s="93">
        <v>0</v>
      </c>
    </row>
    <row r="121" spans="2:4">
      <c r="B121" s="655">
        <v>44035</v>
      </c>
      <c r="C121" s="93">
        <v>3.8181087405376936E-2</v>
      </c>
      <c r="D121" s="93">
        <v>0</v>
      </c>
    </row>
    <row r="122" spans="2:4">
      <c r="B122" s="655">
        <v>44036</v>
      </c>
      <c r="C122" s="93">
        <v>3.8098791641675477E-2</v>
      </c>
      <c r="D122" s="93">
        <v>0</v>
      </c>
    </row>
    <row r="123" spans="2:4">
      <c r="B123" s="655">
        <v>44039</v>
      </c>
      <c r="C123" s="93">
        <v>3.7382680431922499E-2</v>
      </c>
      <c r="D123" s="93">
        <v>0</v>
      </c>
    </row>
    <row r="124" spans="2:4">
      <c r="B124" s="655">
        <v>44040</v>
      </c>
      <c r="C124" s="93">
        <v>3.5126592094529327E-2</v>
      </c>
      <c r="D124" s="93">
        <v>0</v>
      </c>
    </row>
    <row r="125" spans="2:4">
      <c r="B125" s="655">
        <v>44041</v>
      </c>
      <c r="C125" s="93">
        <v>3.4374939643156716E-2</v>
      </c>
      <c r="D125" s="93">
        <v>0</v>
      </c>
    </row>
    <row r="126" spans="2:4">
      <c r="B126" s="655">
        <v>44042</v>
      </c>
      <c r="C126" s="93">
        <v>3.475382074495699E-2</v>
      </c>
      <c r="D126" s="93">
        <v>0</v>
      </c>
    </row>
    <row r="127" spans="2:4">
      <c r="B127" s="655">
        <v>44043</v>
      </c>
      <c r="C127" s="93">
        <v>3.4417783692834429E-2</v>
      </c>
      <c r="D127" s="93">
        <v>0</v>
      </c>
    </row>
    <row r="128" spans="2:4">
      <c r="B128" s="655">
        <v>44046</v>
      </c>
      <c r="C128" s="93">
        <v>3.5837087847461813E-2</v>
      </c>
      <c r="D128" s="93">
        <v>0</v>
      </c>
    </row>
    <row r="129" spans="2:4">
      <c r="B129" s="655">
        <v>44047</v>
      </c>
      <c r="C129" s="93">
        <v>3.5672246260689829E-2</v>
      </c>
      <c r="D129" s="93">
        <v>0</v>
      </c>
    </row>
    <row r="130" spans="2:4">
      <c r="B130" s="655">
        <v>44048</v>
      </c>
      <c r="C130" s="93">
        <v>3.5412145366491968E-2</v>
      </c>
      <c r="D130" s="93">
        <v>0</v>
      </c>
    </row>
    <row r="131" spans="2:4">
      <c r="B131" s="655">
        <v>44049</v>
      </c>
      <c r="C131" s="93">
        <v>3.5731557865560169E-2</v>
      </c>
      <c r="D131" s="93">
        <v>0</v>
      </c>
    </row>
    <row r="132" spans="2:4">
      <c r="B132" s="655">
        <v>44050</v>
      </c>
      <c r="C132" s="93">
        <v>3.6112363120771998E-2</v>
      </c>
      <c r="D132" s="93">
        <v>3.287483668000706E-5</v>
      </c>
    </row>
    <row r="133" spans="2:4">
      <c r="B133" s="655">
        <v>44053</v>
      </c>
      <c r="C133" s="93">
        <v>3.7103439505780239E-2</v>
      </c>
      <c r="D133" s="93">
        <v>4.5314835151422119E-5</v>
      </c>
    </row>
    <row r="134" spans="2:4">
      <c r="B134" s="655">
        <v>44054</v>
      </c>
      <c r="C134" s="93">
        <v>3.6840272472359978E-2</v>
      </c>
      <c r="D134" s="93">
        <v>5.4018868871814331E-5</v>
      </c>
    </row>
    <row r="135" spans="2:4">
      <c r="B135" s="655">
        <v>44055</v>
      </c>
      <c r="C135" s="93">
        <v>3.7642175720011641E-2</v>
      </c>
      <c r="D135" s="93">
        <v>6.0618203659513598E-5</v>
      </c>
    </row>
    <row r="136" spans="2:4">
      <c r="B136" s="655">
        <v>44056</v>
      </c>
      <c r="C136" s="93">
        <v>3.7265065152071793E-2</v>
      </c>
      <c r="D136" s="93">
        <v>6.574967336001412E-5</v>
      </c>
    </row>
    <row r="137" spans="2:4">
      <c r="B137" s="655">
        <v>44057</v>
      </c>
      <c r="C137" s="93">
        <v>3.7030093846741503E-2</v>
      </c>
      <c r="D137" s="93">
        <v>6.9738059840499704E-5</v>
      </c>
    </row>
    <row r="138" spans="2:4">
      <c r="B138" s="655">
        <v>44060</v>
      </c>
      <c r="C138" s="93">
        <v>3.5666167554315911E-2</v>
      </c>
      <c r="D138" s="93">
        <v>7.2771553130409231E-5</v>
      </c>
    </row>
    <row r="139" spans="2:4">
      <c r="B139" s="655">
        <v>44061</v>
      </c>
      <c r="C139" s="93">
        <v>3.3150356667379872E-2</v>
      </c>
      <c r="D139" s="93">
        <v>7.4966161773383575E-5</v>
      </c>
    </row>
    <row r="140" spans="2:4">
      <c r="B140" s="655">
        <v>44062</v>
      </c>
      <c r="C140" s="93">
        <v>3.6387560943377903E-2</v>
      </c>
      <c r="D140" s="93">
        <v>7.6394216982573633E-5</v>
      </c>
    </row>
    <row r="141" spans="2:4">
      <c r="B141" s="655">
        <v>44063</v>
      </c>
      <c r="C141" s="93">
        <v>3.7726898291944928E-2</v>
      </c>
      <c r="D141" s="93">
        <v>7.7098326032763219E-5</v>
      </c>
    </row>
    <row r="142" spans="2:4">
      <c r="B142" s="655">
        <v>44064</v>
      </c>
      <c r="C142" s="93">
        <v>3.7782358095046681E-2</v>
      </c>
      <c r="D142" s="93">
        <v>7.7098326032763232E-5</v>
      </c>
    </row>
    <row r="143" spans="2:4">
      <c r="B143" s="655">
        <v>44067</v>
      </c>
      <c r="C143" s="93">
        <v>3.5994051228797119E-2</v>
      </c>
      <c r="D143" s="93">
        <v>7.6394216982573633E-5</v>
      </c>
    </row>
    <row r="144" spans="2:4">
      <c r="B144" s="655">
        <v>44068</v>
      </c>
      <c r="C144" s="93">
        <v>3.6118131006459386E-2</v>
      </c>
      <c r="D144" s="93">
        <v>7.4966161773383548E-5</v>
      </c>
    </row>
    <row r="145" spans="2:4">
      <c r="B145" s="655">
        <v>44069</v>
      </c>
      <c r="C145" s="93">
        <v>3.4514083415623266E-2</v>
      </c>
      <c r="D145" s="93">
        <v>7.2771553130409204E-5</v>
      </c>
    </row>
    <row r="146" spans="2:4">
      <c r="B146" s="655">
        <v>44070</v>
      </c>
      <c r="C146" s="93">
        <v>3.4760226539360631E-2</v>
      </c>
      <c r="D146" s="93">
        <v>6.9738059840499691E-5</v>
      </c>
    </row>
    <row r="147" spans="2:4">
      <c r="B147" s="655">
        <v>44071</v>
      </c>
      <c r="C147" s="93">
        <v>3.3868553665440726E-2</v>
      </c>
      <c r="D147" s="93">
        <v>6.574967336001412E-5</v>
      </c>
    </row>
    <row r="148" spans="2:4">
      <c r="B148" s="655">
        <v>44074</v>
      </c>
      <c r="C148" s="93">
        <v>3.496964762768047E-2</v>
      </c>
      <c r="D148" s="93">
        <v>6.0618203659513639E-5</v>
      </c>
    </row>
    <row r="149" spans="2:4">
      <c r="B149" s="655">
        <v>44075</v>
      </c>
      <c r="C149" s="93">
        <v>3.5613916294761738E-2</v>
      </c>
      <c r="D149" s="93">
        <v>5.4018868871814331E-5</v>
      </c>
    </row>
    <row r="150" spans="2:4">
      <c r="B150" s="655">
        <v>44076</v>
      </c>
      <c r="C150" s="93">
        <v>3.7293872514193062E-2</v>
      </c>
      <c r="D150" s="93">
        <v>4.5314835151422099E-5</v>
      </c>
    </row>
    <row r="151" spans="2:4">
      <c r="B151" s="655">
        <v>44077</v>
      </c>
      <c r="C151" s="93">
        <v>3.6411275102511263E-2</v>
      </c>
      <c r="D151" s="93">
        <v>3.287483668000708E-5</v>
      </c>
    </row>
    <row r="152" spans="2:4">
      <c r="B152" s="655">
        <v>44078</v>
      </c>
      <c r="C152" s="93">
        <v>3.7737311503310875E-2</v>
      </c>
      <c r="D152" s="93">
        <v>0</v>
      </c>
    </row>
    <row r="153" spans="2:4">
      <c r="B153" s="655">
        <v>44082</v>
      </c>
      <c r="C153" s="93">
        <v>3.5852416632743911E-2</v>
      </c>
      <c r="D153" s="93">
        <v>0</v>
      </c>
    </row>
    <row r="154" spans="2:4">
      <c r="B154" s="655">
        <v>44083</v>
      </c>
      <c r="C154" s="93">
        <v>3.6865145911560454E-2</v>
      </c>
      <c r="D154" s="93">
        <v>0</v>
      </c>
    </row>
    <row r="155" spans="2:4">
      <c r="B155" s="655">
        <v>44084</v>
      </c>
      <c r="C155" s="93">
        <v>3.8023849144049271E-2</v>
      </c>
      <c r="D155" s="93">
        <v>0</v>
      </c>
    </row>
    <row r="156" spans="2:4">
      <c r="B156" s="655">
        <v>44085</v>
      </c>
      <c r="C156" s="93">
        <v>3.9355919725354252E-2</v>
      </c>
      <c r="D156" s="93">
        <v>0</v>
      </c>
    </row>
    <row r="157" spans="2:4">
      <c r="B157" s="655">
        <v>44088</v>
      </c>
      <c r="C157" s="93">
        <v>3.9338164745338772E-2</v>
      </c>
      <c r="D157" s="93">
        <v>0</v>
      </c>
    </row>
    <row r="158" spans="2:4">
      <c r="B158" s="655">
        <v>44089</v>
      </c>
      <c r="C158" s="93">
        <v>4.1340443358845021E-2</v>
      </c>
      <c r="D158" s="93">
        <v>0</v>
      </c>
    </row>
    <row r="159" spans="2:4">
      <c r="B159" s="655">
        <v>44090</v>
      </c>
      <c r="C159" s="93">
        <v>4.1170707096921978E-2</v>
      </c>
      <c r="D159" s="93">
        <v>0</v>
      </c>
    </row>
    <row r="160" spans="2:4">
      <c r="B160" s="655">
        <v>44091</v>
      </c>
      <c r="C160" s="93">
        <v>4.0736486195251831E-2</v>
      </c>
      <c r="D160" s="93">
        <v>0</v>
      </c>
    </row>
    <row r="161" spans="2:4">
      <c r="B161" s="655">
        <v>44092</v>
      </c>
      <c r="C161" s="93">
        <v>3.6022020700127749E-2</v>
      </c>
      <c r="D161" s="93">
        <v>0</v>
      </c>
    </row>
    <row r="162" spans="2:4">
      <c r="B162" s="655">
        <v>44095</v>
      </c>
      <c r="C162" s="93">
        <v>3.7321077479071409E-2</v>
      </c>
      <c r="D162" s="93">
        <v>0</v>
      </c>
    </row>
    <row r="163" spans="2:4">
      <c r="B163" s="655">
        <v>44096</v>
      </c>
      <c r="C163" s="93">
        <v>3.9031691365603222E-2</v>
      </c>
      <c r="D163" s="93">
        <v>0</v>
      </c>
    </row>
    <row r="164" spans="2:4">
      <c r="B164" s="655">
        <v>44097</v>
      </c>
      <c r="C164" s="93">
        <v>3.9729205509883125E-2</v>
      </c>
      <c r="D164" s="93">
        <v>0</v>
      </c>
    </row>
    <row r="165" spans="2:4">
      <c r="B165" s="655">
        <v>44098</v>
      </c>
      <c r="C165" s="93">
        <v>4.038248642765823E-2</v>
      </c>
      <c r="D165" s="93">
        <v>0</v>
      </c>
    </row>
    <row r="166" spans="2:4">
      <c r="B166" s="655">
        <v>44099</v>
      </c>
      <c r="C166" s="93">
        <v>4.0892095127101187E-2</v>
      </c>
      <c r="D166" s="93">
        <v>0</v>
      </c>
    </row>
    <row r="167" spans="2:4">
      <c r="B167" s="655">
        <v>44102</v>
      </c>
      <c r="C167" s="93">
        <v>4.1032820385066289E-2</v>
      </c>
      <c r="D167" s="93">
        <v>0</v>
      </c>
    </row>
    <row r="168" spans="2:4">
      <c r="B168" s="655">
        <v>44103</v>
      </c>
      <c r="C168" s="93">
        <v>4.1932769239220166E-2</v>
      </c>
      <c r="D168" s="93">
        <v>0</v>
      </c>
    </row>
    <row r="169" spans="2:4">
      <c r="B169" s="655">
        <v>44104</v>
      </c>
      <c r="C169" s="93">
        <v>4.0278555734329605E-2</v>
      </c>
      <c r="D169" s="93">
        <v>0</v>
      </c>
    </row>
    <row r="170" spans="2:4">
      <c r="B170" s="655">
        <v>44105</v>
      </c>
      <c r="C170" s="93">
        <v>4.0933857182098465E-2</v>
      </c>
      <c r="D170" s="93">
        <v>0</v>
      </c>
    </row>
    <row r="171" spans="2:4">
      <c r="B171" s="655">
        <v>44106</v>
      </c>
      <c r="C171" s="93">
        <v>3.9832974717889574E-2</v>
      </c>
      <c r="D171" s="93">
        <v>0</v>
      </c>
    </row>
    <row r="172" spans="2:4">
      <c r="B172" s="655">
        <v>44109</v>
      </c>
      <c r="C172" s="93">
        <v>4.0333907398784521E-2</v>
      </c>
      <c r="D172" s="93">
        <v>0</v>
      </c>
    </row>
    <row r="173" spans="2:4">
      <c r="B173" s="655">
        <v>44110</v>
      </c>
      <c r="C173" s="93">
        <v>4.000782672768681E-2</v>
      </c>
      <c r="D173" s="93">
        <v>0</v>
      </c>
    </row>
    <row r="174" spans="2:4">
      <c r="B174" s="655">
        <v>44111</v>
      </c>
      <c r="C174" s="93">
        <v>3.9944429199592513E-2</v>
      </c>
      <c r="D174" s="93">
        <v>0</v>
      </c>
    </row>
    <row r="175" spans="2:4">
      <c r="B175" s="655">
        <v>44112</v>
      </c>
      <c r="C175" s="93">
        <v>3.8853516096384912E-2</v>
      </c>
      <c r="D175" s="93">
        <v>0</v>
      </c>
    </row>
    <row r="176" spans="2:4">
      <c r="B176" s="655">
        <v>44113</v>
      </c>
      <c r="C176" s="93">
        <v>3.9246647871803673E-2</v>
      </c>
      <c r="D176" s="93">
        <v>0</v>
      </c>
    </row>
    <row r="177" spans="2:4">
      <c r="B177" s="655">
        <v>44117</v>
      </c>
      <c r="C177" s="93">
        <v>3.6796017494479617E-2</v>
      </c>
      <c r="D177" s="93">
        <v>0</v>
      </c>
    </row>
    <row r="178" spans="2:4">
      <c r="B178" s="655">
        <v>44118</v>
      </c>
      <c r="C178" s="93">
        <v>3.7266471273749373E-2</v>
      </c>
      <c r="D178" s="93">
        <v>0</v>
      </c>
    </row>
    <row r="179" spans="2:4">
      <c r="B179" s="655">
        <v>44119</v>
      </c>
      <c r="C179" s="93">
        <v>3.5233452151155399E-2</v>
      </c>
      <c r="D179" s="93">
        <v>0</v>
      </c>
    </row>
    <row r="180" spans="2:4">
      <c r="B180" s="655">
        <v>44120</v>
      </c>
      <c r="C180" s="93">
        <v>3.5258746399359685E-2</v>
      </c>
      <c r="D180" s="93">
        <v>0</v>
      </c>
    </row>
    <row r="181" spans="2:4">
      <c r="B181" s="655">
        <v>44123</v>
      </c>
      <c r="C181" s="93">
        <v>3.4897612635896233E-2</v>
      </c>
      <c r="D181" s="93">
        <v>0</v>
      </c>
    </row>
    <row r="182" spans="2:4">
      <c r="B182" s="655">
        <v>44124</v>
      </c>
      <c r="C182" s="93">
        <v>3.4909669097118186E-2</v>
      </c>
      <c r="D182" s="93">
        <v>0</v>
      </c>
    </row>
    <row r="183" spans="2:4">
      <c r="B183" s="655">
        <v>44125</v>
      </c>
      <c r="C183" s="93">
        <v>3.3258998793425532E-2</v>
      </c>
      <c r="D183" s="93">
        <v>0</v>
      </c>
    </row>
    <row r="184" spans="2:4">
      <c r="B184" s="655">
        <v>44126</v>
      </c>
      <c r="C184" s="93">
        <v>3.0141875963552202E-2</v>
      </c>
      <c r="D184" s="93">
        <v>0</v>
      </c>
    </row>
    <row r="185" spans="2:4">
      <c r="B185" s="655">
        <v>44127</v>
      </c>
      <c r="C185" s="93">
        <v>2.9930705691472135E-2</v>
      </c>
      <c r="D185" s="93">
        <v>0</v>
      </c>
    </row>
    <row r="186" spans="2:4">
      <c r="B186" s="655">
        <v>44130</v>
      </c>
      <c r="C186" s="93">
        <v>2.6825942307836095E-2</v>
      </c>
      <c r="D186" s="93">
        <v>0</v>
      </c>
    </row>
    <row r="187" spans="2:4">
      <c r="B187" s="655">
        <v>44131</v>
      </c>
      <c r="C187" s="93">
        <v>2.7656859494881454E-2</v>
      </c>
      <c r="D187" s="93">
        <v>0</v>
      </c>
    </row>
    <row r="188" spans="2:4">
      <c r="B188" s="655">
        <v>44132</v>
      </c>
      <c r="C188" s="93">
        <v>2.8442467238903573E-2</v>
      </c>
      <c r="D188" s="93">
        <v>0</v>
      </c>
    </row>
    <row r="189" spans="2:4">
      <c r="B189" s="655">
        <v>44133</v>
      </c>
      <c r="C189" s="93">
        <v>3.7298072935545913E-2</v>
      </c>
      <c r="D189" s="93">
        <v>0</v>
      </c>
    </row>
    <row r="190" spans="2:4">
      <c r="B190" s="655">
        <v>44134</v>
      </c>
      <c r="C190" s="93">
        <v>3.8539655357998963E-2</v>
      </c>
      <c r="D190" s="93">
        <v>0</v>
      </c>
    </row>
    <row r="191" spans="2:4">
      <c r="B191" s="655">
        <v>44138</v>
      </c>
      <c r="C191" s="93">
        <v>4.1451417341258283E-2</v>
      </c>
      <c r="D191" s="93">
        <v>0</v>
      </c>
    </row>
    <row r="192" spans="2:4">
      <c r="B192" s="655">
        <v>44139</v>
      </c>
      <c r="C192" s="93">
        <v>4.3390832470928703E-2</v>
      </c>
      <c r="D192" s="93">
        <v>0</v>
      </c>
    </row>
    <row r="193" spans="2:4">
      <c r="B193" s="655">
        <v>44140</v>
      </c>
      <c r="C193" s="93">
        <v>4.3427181683022037E-2</v>
      </c>
      <c r="D193" s="93">
        <v>0</v>
      </c>
    </row>
    <row r="194" spans="2:4">
      <c r="B194" s="655">
        <v>44141</v>
      </c>
      <c r="C194" s="93">
        <v>4.6834912292336398E-2</v>
      </c>
      <c r="D194" s="93">
        <v>0</v>
      </c>
    </row>
    <row r="195" spans="2:4">
      <c r="B195" s="655">
        <v>44144</v>
      </c>
      <c r="C195" s="93">
        <v>4.6467525565155064E-2</v>
      </c>
      <c r="D195" s="93">
        <v>0</v>
      </c>
    </row>
    <row r="196" spans="2:4">
      <c r="B196" s="655">
        <v>44145</v>
      </c>
      <c r="C196" s="93">
        <v>4.6644389076370543E-2</v>
      </c>
      <c r="D196" s="93">
        <v>0</v>
      </c>
    </row>
    <row r="197" spans="2:4">
      <c r="B197" s="655">
        <v>44146</v>
      </c>
      <c r="C197" s="93">
        <v>4.6047729957874955E-2</v>
      </c>
      <c r="D197" s="93">
        <v>0</v>
      </c>
    </row>
    <row r="198" spans="2:4">
      <c r="B198" s="655">
        <v>44147</v>
      </c>
      <c r="C198" s="93">
        <v>4.612575217615078E-2</v>
      </c>
      <c r="D198" s="93">
        <v>0</v>
      </c>
    </row>
    <row r="199" spans="2:4">
      <c r="B199" s="655">
        <v>44148</v>
      </c>
      <c r="C199" s="93">
        <v>4.846146989126901E-2</v>
      </c>
      <c r="D199" s="93">
        <v>0</v>
      </c>
    </row>
    <row r="200" spans="2:4">
      <c r="B200" s="655">
        <v>44151</v>
      </c>
      <c r="C200" s="93">
        <v>4.9350867369819487E-2</v>
      </c>
      <c r="D200" s="93">
        <v>0</v>
      </c>
    </row>
    <row r="201" spans="2:4">
      <c r="B201" s="655">
        <v>44152</v>
      </c>
      <c r="C201" s="93">
        <v>4.9573426898602023E-2</v>
      </c>
      <c r="D201" s="93">
        <v>0</v>
      </c>
    </row>
    <row r="202" spans="2:4">
      <c r="B202" s="655">
        <v>44153</v>
      </c>
      <c r="C202" s="93">
        <v>4.9531813507986737E-2</v>
      </c>
      <c r="D202" s="93">
        <v>0</v>
      </c>
    </row>
    <row r="203" spans="2:4">
      <c r="B203" s="655">
        <v>44154</v>
      </c>
      <c r="C203" s="93">
        <v>5.0155548445849865E-2</v>
      </c>
      <c r="D203" s="93">
        <v>0</v>
      </c>
    </row>
    <row r="204" spans="2:4">
      <c r="B204" s="655">
        <v>44155</v>
      </c>
      <c r="C204" s="93">
        <v>4.9458135919746779E-2</v>
      </c>
      <c r="D204" s="93">
        <v>0</v>
      </c>
    </row>
    <row r="205" spans="2:4">
      <c r="B205" s="655">
        <v>44158</v>
      </c>
      <c r="C205" s="93">
        <v>4.9317909778890098E-2</v>
      </c>
      <c r="D205" s="93">
        <v>0</v>
      </c>
    </row>
    <row r="206" spans="2:4">
      <c r="B206" s="655">
        <v>44159</v>
      </c>
      <c r="C206" s="93">
        <v>4.9623633523186265E-2</v>
      </c>
      <c r="D206" s="93">
        <v>0</v>
      </c>
    </row>
    <row r="207" spans="2:4">
      <c r="B207" s="655">
        <v>44160</v>
      </c>
      <c r="C207" s="93">
        <v>5.1046495663230454E-2</v>
      </c>
      <c r="D207" s="93">
        <v>0</v>
      </c>
    </row>
    <row r="208" spans="2:4">
      <c r="B208" s="655">
        <v>44161</v>
      </c>
      <c r="C208" s="93">
        <v>5.0484956305648948E-2</v>
      </c>
      <c r="D208" s="93">
        <v>0</v>
      </c>
    </row>
    <row r="209" spans="2:4">
      <c r="B209" s="655">
        <v>44162</v>
      </c>
      <c r="C209" s="93">
        <v>4.9892022772457856E-2</v>
      </c>
      <c r="D209" s="93">
        <v>0</v>
      </c>
    </row>
    <row r="210" spans="2:4">
      <c r="B210" s="655">
        <v>44165</v>
      </c>
      <c r="C210" s="93">
        <v>4.0385017653753456E-2</v>
      </c>
      <c r="D210" s="93">
        <v>0</v>
      </c>
    </row>
    <row r="211" spans="2:4">
      <c r="B211" s="655">
        <v>44166</v>
      </c>
      <c r="C211" s="93">
        <v>4.0903760958382149E-2</v>
      </c>
      <c r="D211" s="93">
        <v>0</v>
      </c>
    </row>
    <row r="212" spans="2:4">
      <c r="B212" s="655">
        <v>44167</v>
      </c>
      <c r="C212" s="93">
        <v>3.6483222345497314E-2</v>
      </c>
      <c r="D212" s="93">
        <v>0</v>
      </c>
    </row>
    <row r="213" spans="2:4">
      <c r="B213" s="655">
        <v>44168</v>
      </c>
      <c r="C213" s="93">
        <v>3.4896376144691751E-2</v>
      </c>
      <c r="D213" s="93">
        <v>0</v>
      </c>
    </row>
    <row r="214" spans="2:4">
      <c r="B214" s="655">
        <v>44169</v>
      </c>
      <c r="C214" s="93">
        <v>3.408413614240223E-2</v>
      </c>
      <c r="D214" s="93">
        <v>0</v>
      </c>
    </row>
    <row r="215" spans="2:4">
      <c r="B215" s="655">
        <v>44172</v>
      </c>
      <c r="C215" s="93">
        <v>2.9783048606008049E-2</v>
      </c>
      <c r="D215" s="93">
        <v>0</v>
      </c>
    </row>
    <row r="216" spans="2:4">
      <c r="B216" s="655">
        <v>44173</v>
      </c>
      <c r="C216" s="93">
        <v>3.0235203139166347E-2</v>
      </c>
      <c r="D216" s="93">
        <v>0</v>
      </c>
    </row>
    <row r="217" spans="2:4">
      <c r="B217" s="655">
        <v>44174</v>
      </c>
      <c r="C217" s="93">
        <v>2.998332164035258E-2</v>
      </c>
      <c r="D217" s="93">
        <v>0</v>
      </c>
    </row>
    <row r="218" spans="2:4">
      <c r="B218" s="655">
        <v>44175</v>
      </c>
      <c r="C218" s="93">
        <v>3.1056792282963448E-2</v>
      </c>
      <c r="D218" s="93">
        <v>0</v>
      </c>
    </row>
    <row r="219" spans="2:4">
      <c r="B219" s="655">
        <v>44176</v>
      </c>
      <c r="C219" s="93">
        <v>3.1473086770525398E-2</v>
      </c>
      <c r="D219" s="93">
        <v>0</v>
      </c>
    </row>
    <row r="220" spans="2:4">
      <c r="B220" s="655">
        <v>44179</v>
      </c>
      <c r="C220" s="93">
        <v>2.6433734391650043E-2</v>
      </c>
      <c r="D220" s="93">
        <v>0</v>
      </c>
    </row>
    <row r="221" spans="2:4">
      <c r="B221" s="655">
        <v>44180</v>
      </c>
      <c r="C221" s="93">
        <v>2.5604522105696255E-2</v>
      </c>
      <c r="D221" s="93">
        <v>0</v>
      </c>
    </row>
    <row r="222" spans="2:4">
      <c r="B222" s="655">
        <v>44181</v>
      </c>
      <c r="C222" s="93">
        <v>2.6687323878935215E-2</v>
      </c>
      <c r="D222" s="93">
        <v>0</v>
      </c>
    </row>
    <row r="223" spans="2:4">
      <c r="B223" s="655">
        <v>44182</v>
      </c>
      <c r="C223" s="93">
        <v>2.6921827242518823E-2</v>
      </c>
      <c r="D223" s="93">
        <v>0</v>
      </c>
    </row>
    <row r="224" spans="2:4">
      <c r="B224" s="655">
        <v>44183</v>
      </c>
      <c r="C224" s="93">
        <v>2.4818230185328194E-2</v>
      </c>
      <c r="D224" s="93">
        <v>0</v>
      </c>
    </row>
    <row r="225" spans="2:4">
      <c r="B225" s="655">
        <v>44186</v>
      </c>
      <c r="C225" s="93">
        <v>2.5110703998227495E-2</v>
      </c>
      <c r="D225" s="93">
        <v>0</v>
      </c>
    </row>
    <row r="226" spans="2:4">
      <c r="B226" s="655">
        <v>44187</v>
      </c>
      <c r="C226" s="93">
        <v>2.8230967250609688E-2</v>
      </c>
      <c r="D226" s="93">
        <v>0</v>
      </c>
    </row>
    <row r="227" spans="2:4">
      <c r="B227" s="655">
        <v>44188</v>
      </c>
      <c r="C227" s="93">
        <v>2.8003473149044326E-2</v>
      </c>
      <c r="D227" s="93">
        <v>0</v>
      </c>
    </row>
    <row r="228" spans="2:4">
      <c r="B228" s="655">
        <v>44189</v>
      </c>
      <c r="C228" s="93">
        <v>2.6641755667956558E-2</v>
      </c>
      <c r="D228" s="93">
        <v>0</v>
      </c>
    </row>
    <row r="229" spans="2:4">
      <c r="B229" s="655">
        <v>44193</v>
      </c>
      <c r="C229" s="93">
        <v>2.6746717429703398E-2</v>
      </c>
      <c r="D229" s="93">
        <v>0</v>
      </c>
    </row>
    <row r="230" spans="2:4">
      <c r="B230" s="655">
        <v>44194</v>
      </c>
      <c r="C230" s="93">
        <v>2.6922358598249114E-2</v>
      </c>
      <c r="D230" s="93">
        <v>0</v>
      </c>
    </row>
    <row r="231" spans="2:4">
      <c r="B231" s="655">
        <v>44195</v>
      </c>
      <c r="C231" s="93">
        <v>2.6754435009502552E-2</v>
      </c>
      <c r="D231" s="93">
        <v>0</v>
      </c>
    </row>
    <row r="232" spans="2:4">
      <c r="B232" s="655">
        <v>44196</v>
      </c>
      <c r="C232" s="93">
        <v>2.5015995508172042E-2</v>
      </c>
      <c r="D232" s="93">
        <v>0</v>
      </c>
    </row>
    <row r="233" spans="2:4">
      <c r="B233" s="655">
        <v>44200</v>
      </c>
      <c r="C233" s="93">
        <v>2.3513597427540851E-2</v>
      </c>
      <c r="D233" s="93">
        <v>0</v>
      </c>
    </row>
    <row r="234" spans="2:4">
      <c r="B234" s="655">
        <v>44201</v>
      </c>
      <c r="C234" s="93">
        <v>2.3826099774985971E-2</v>
      </c>
      <c r="D234" s="93">
        <v>0</v>
      </c>
    </row>
    <row r="235" spans="2:4">
      <c r="B235" s="655">
        <v>44202</v>
      </c>
      <c r="C235" s="93">
        <v>2.38539102317663E-2</v>
      </c>
      <c r="D235" s="93">
        <v>0</v>
      </c>
    </row>
    <row r="236" spans="2:4">
      <c r="B236" s="655">
        <v>44203</v>
      </c>
      <c r="C236" s="93">
        <v>2.3934191276871148E-2</v>
      </c>
      <c r="D236" s="93">
        <v>0</v>
      </c>
    </row>
    <row r="237" spans="2:4">
      <c r="B237" s="655">
        <v>44204</v>
      </c>
      <c r="C237" s="93">
        <v>2.6465423328089335E-2</v>
      </c>
      <c r="D237" s="93">
        <v>0</v>
      </c>
    </row>
    <row r="238" spans="2:4">
      <c r="B238" s="655">
        <v>44207</v>
      </c>
      <c r="C238" s="93">
        <v>2.8528209822586897E-2</v>
      </c>
      <c r="D238" s="93">
        <v>0</v>
      </c>
    </row>
    <row r="239" spans="2:4">
      <c r="B239" s="655">
        <v>44208</v>
      </c>
      <c r="C239" s="93">
        <v>3.0024012598389663E-2</v>
      </c>
      <c r="D239" s="93">
        <v>0</v>
      </c>
    </row>
    <row r="240" spans="2:4">
      <c r="B240" s="655">
        <v>44209</v>
      </c>
      <c r="C240" s="93">
        <v>2.9695803799888877E-2</v>
      </c>
      <c r="D240" s="93">
        <v>0</v>
      </c>
    </row>
    <row r="241" spans="2:4">
      <c r="B241" s="655">
        <v>44210</v>
      </c>
      <c r="C241" s="93">
        <v>3.1910084440456989E-2</v>
      </c>
      <c r="D241" s="93">
        <v>0</v>
      </c>
    </row>
    <row r="242" spans="2:4">
      <c r="B242" s="655">
        <v>44211</v>
      </c>
      <c r="C242" s="93">
        <v>3.2035940899414084E-2</v>
      </c>
      <c r="D242" s="93">
        <v>0</v>
      </c>
    </row>
    <row r="243" spans="2:4">
      <c r="B243" s="655">
        <v>44214</v>
      </c>
      <c r="C243" s="93">
        <v>3.3702211050181279E-2</v>
      </c>
      <c r="D243" s="93">
        <v>0</v>
      </c>
    </row>
    <row r="244" spans="2:4">
      <c r="B244" s="655">
        <v>44215</v>
      </c>
      <c r="C244" s="93">
        <v>3.3220391579731771E-2</v>
      </c>
      <c r="D244" s="93">
        <v>0</v>
      </c>
    </row>
    <row r="245" spans="2:4">
      <c r="B245" s="655">
        <v>44216</v>
      </c>
      <c r="C245" s="93">
        <v>3.3115847001046694E-2</v>
      </c>
      <c r="D245" s="93">
        <v>0</v>
      </c>
    </row>
    <row r="246" spans="2:4">
      <c r="B246" s="655">
        <v>44217</v>
      </c>
      <c r="C246" s="93">
        <v>3.3080709295253065E-2</v>
      </c>
      <c r="D246" s="93">
        <v>0</v>
      </c>
    </row>
    <row r="247" spans="2:4">
      <c r="B247" s="655">
        <v>44218</v>
      </c>
      <c r="C247" s="93">
        <v>3.141262780846571E-2</v>
      </c>
      <c r="D247" s="93">
        <v>0</v>
      </c>
    </row>
    <row r="248" spans="2:4">
      <c r="B248" s="655">
        <v>44221</v>
      </c>
      <c r="C248" s="93">
        <v>3.285013103391124E-2</v>
      </c>
      <c r="D248" s="93">
        <v>0</v>
      </c>
    </row>
    <row r="249" spans="2:4">
      <c r="B249" s="655">
        <v>44222</v>
      </c>
      <c r="C249" s="93">
        <v>3.1871522971367632E-2</v>
      </c>
      <c r="D249" s="93">
        <v>0</v>
      </c>
    </row>
    <row r="250" spans="2:4">
      <c r="B250" s="655">
        <v>44223</v>
      </c>
      <c r="C250" s="93">
        <v>3.2458776400585213E-2</v>
      </c>
      <c r="D250" s="93">
        <v>0</v>
      </c>
    </row>
    <row r="251" spans="2:4">
      <c r="B251" s="655">
        <v>44224</v>
      </c>
      <c r="C251" s="93">
        <v>3.4407562950872363E-2</v>
      </c>
      <c r="D251" s="93">
        <v>0</v>
      </c>
    </row>
    <row r="252" spans="2:4">
      <c r="B252" s="655">
        <v>44225</v>
      </c>
      <c r="C252" s="93">
        <v>3.7937686631977684E-2</v>
      </c>
      <c r="D252" s="93">
        <v>0</v>
      </c>
    </row>
    <row r="253" spans="2:4">
      <c r="B253" s="655">
        <v>44228</v>
      </c>
      <c r="C253" s="93">
        <v>4.1380084464238576E-2</v>
      </c>
      <c r="D253" s="93">
        <v>0</v>
      </c>
    </row>
    <row r="254" spans="2:4">
      <c r="B254" s="655">
        <v>44229</v>
      </c>
      <c r="C254" s="93">
        <v>4.6021772438565971E-2</v>
      </c>
      <c r="D254" s="93">
        <v>0</v>
      </c>
    </row>
    <row r="255" spans="2:4">
      <c r="B255" s="655">
        <v>44230</v>
      </c>
      <c r="C255" s="93">
        <v>4.6918269031680955E-2</v>
      </c>
      <c r="D255" s="93">
        <v>0</v>
      </c>
    </row>
    <row r="256" spans="2:4">
      <c r="B256" s="655">
        <v>44231</v>
      </c>
      <c r="C256" s="93">
        <v>4.7504211728416665E-2</v>
      </c>
      <c r="D256" s="93">
        <v>0</v>
      </c>
    </row>
    <row r="257" spans="2:4">
      <c r="B257" s="655">
        <v>44232</v>
      </c>
      <c r="C257" s="93">
        <v>4.7318410214456222E-2</v>
      </c>
      <c r="D257" s="93">
        <v>0</v>
      </c>
    </row>
    <row r="258" spans="2:4">
      <c r="B258" s="655">
        <v>44235</v>
      </c>
      <c r="C258" s="93">
        <v>4.6193424473703948E-2</v>
      </c>
      <c r="D258" s="93">
        <v>0</v>
      </c>
    </row>
    <row r="259" spans="2:4">
      <c r="B259" s="655">
        <v>44236</v>
      </c>
      <c r="C259" s="93">
        <v>4.4297476377197012E-2</v>
      </c>
      <c r="D259" s="93">
        <v>0</v>
      </c>
    </row>
    <row r="260" spans="2:4">
      <c r="B260" s="655">
        <v>44237</v>
      </c>
      <c r="C260" s="93">
        <v>4.3222340377311368E-2</v>
      </c>
      <c r="D260" s="93">
        <v>0</v>
      </c>
    </row>
    <row r="261" spans="2:4">
      <c r="B261" s="655">
        <v>44238</v>
      </c>
      <c r="C261" s="93">
        <v>4.3343250944480702E-2</v>
      </c>
      <c r="D261" s="93">
        <v>0</v>
      </c>
    </row>
    <row r="262" spans="2:4">
      <c r="B262" s="655">
        <v>44239</v>
      </c>
      <c r="C262" s="93">
        <v>4.2828656841269686E-2</v>
      </c>
      <c r="D262" s="93">
        <v>0</v>
      </c>
    </row>
    <row r="263" spans="2:4">
      <c r="B263" s="655">
        <v>44244</v>
      </c>
      <c r="C263" s="93">
        <v>4.2279114574493383E-2</v>
      </c>
      <c r="D263" s="93">
        <v>0</v>
      </c>
    </row>
    <row r="264" spans="2:4">
      <c r="B264" s="655">
        <v>44245</v>
      </c>
      <c r="C264" s="93">
        <v>4.0764709528236534E-2</v>
      </c>
      <c r="D264" s="93">
        <v>0</v>
      </c>
    </row>
    <row r="265" spans="2:4">
      <c r="B265" s="655">
        <v>44246</v>
      </c>
      <c r="C265" s="93">
        <v>4.1021699591918231E-2</v>
      </c>
      <c r="D265" s="93">
        <v>0</v>
      </c>
    </row>
    <row r="266" spans="2:4">
      <c r="B266" s="655">
        <v>44249</v>
      </c>
      <c r="C266" s="93">
        <v>4.0989782949493014E-2</v>
      </c>
      <c r="D266" s="93">
        <v>0</v>
      </c>
    </row>
    <row r="267" spans="2:4">
      <c r="B267" s="655">
        <v>44250</v>
      </c>
      <c r="C267" s="93">
        <v>4.7683955142807051E-2</v>
      </c>
      <c r="D267" s="93">
        <v>0</v>
      </c>
    </row>
    <row r="268" spans="2:4">
      <c r="B268" s="655">
        <v>44251</v>
      </c>
      <c r="C268" s="93">
        <v>4.7875675420110196E-2</v>
      </c>
      <c r="D268" s="93">
        <v>0</v>
      </c>
    </row>
    <row r="269" spans="2:4">
      <c r="B269" s="655">
        <v>44252</v>
      </c>
      <c r="C269" s="93">
        <v>4.7247239361244378E-2</v>
      </c>
      <c r="D269" s="93">
        <v>0</v>
      </c>
    </row>
    <row r="270" spans="2:4">
      <c r="B270" s="655">
        <v>44253</v>
      </c>
      <c r="C270" s="93">
        <v>5.20621032842968E-2</v>
      </c>
      <c r="D270" s="93">
        <v>0</v>
      </c>
    </row>
    <row r="271" spans="2:4">
      <c r="B271" s="655">
        <v>44256</v>
      </c>
      <c r="C271" s="93">
        <v>5.3836530837545901E-2</v>
      </c>
      <c r="D271" s="93">
        <v>0</v>
      </c>
    </row>
    <row r="272" spans="2:4">
      <c r="B272" s="655">
        <v>44257</v>
      </c>
      <c r="C272" s="93">
        <v>5.2730771556000901E-2</v>
      </c>
      <c r="D272" s="93">
        <v>0</v>
      </c>
    </row>
    <row r="273" spans="2:4">
      <c r="B273" s="655">
        <v>44258</v>
      </c>
      <c r="C273" s="93">
        <v>5.034107344952473E-2</v>
      </c>
      <c r="D273" s="93">
        <v>0</v>
      </c>
    </row>
    <row r="274" spans="2:4">
      <c r="B274" s="655">
        <v>44259</v>
      </c>
      <c r="C274" s="93">
        <v>4.7206626764352763E-2</v>
      </c>
      <c r="D274" s="93">
        <v>0</v>
      </c>
    </row>
    <row r="275" spans="2:4">
      <c r="B275" s="655">
        <v>44260</v>
      </c>
      <c r="C275" s="93">
        <v>4.3380957734924792E-2</v>
      </c>
      <c r="D275" s="93">
        <v>0</v>
      </c>
    </row>
    <row r="276" spans="2:4">
      <c r="B276" s="655">
        <v>44263</v>
      </c>
      <c r="C276" s="93">
        <v>4.5403502064584385E-2</v>
      </c>
      <c r="D276" s="93">
        <v>0</v>
      </c>
    </row>
    <row r="277" spans="2:4">
      <c r="B277" s="655">
        <v>44264</v>
      </c>
      <c r="C277" s="93">
        <v>4.9285852370117851E-2</v>
      </c>
      <c r="D277" s="93">
        <v>0</v>
      </c>
    </row>
    <row r="278" spans="2:4">
      <c r="B278" s="655">
        <v>44265</v>
      </c>
      <c r="C278" s="93">
        <v>4.9103731545517053E-2</v>
      </c>
      <c r="D278" s="93">
        <v>0</v>
      </c>
    </row>
    <row r="279" spans="2:4">
      <c r="B279" s="655">
        <v>44266</v>
      </c>
      <c r="C279" s="93">
        <v>4.7883138768098035E-2</v>
      </c>
      <c r="D279" s="93">
        <v>0</v>
      </c>
    </row>
    <row r="280" spans="2:4">
      <c r="B280" s="655">
        <v>44267</v>
      </c>
      <c r="C280" s="93">
        <v>5.0564473535211367E-2</v>
      </c>
      <c r="D280" s="93">
        <v>0</v>
      </c>
    </row>
    <row r="281" spans="2:4">
      <c r="B281" s="655">
        <v>44270</v>
      </c>
      <c r="C281" s="93">
        <v>5.0526816980371002E-2</v>
      </c>
      <c r="D281" s="93">
        <v>0</v>
      </c>
    </row>
    <row r="282" spans="2:4">
      <c r="B282" s="655">
        <v>44271</v>
      </c>
      <c r="C282" s="93">
        <v>5.0409696604260278E-2</v>
      </c>
      <c r="D282" s="93">
        <v>0</v>
      </c>
    </row>
    <row r="283" spans="2:4">
      <c r="B283" s="655">
        <v>44272</v>
      </c>
      <c r="C283" s="93">
        <v>4.9889342639261133E-2</v>
      </c>
      <c r="D283" s="93">
        <v>0</v>
      </c>
    </row>
    <row r="284" spans="2:4">
      <c r="B284" s="655">
        <v>44273</v>
      </c>
      <c r="C284" s="93">
        <v>5.1148826387073847E-2</v>
      </c>
      <c r="D284" s="93">
        <v>0</v>
      </c>
    </row>
    <row r="285" spans="2:4">
      <c r="B285" s="655">
        <v>44274</v>
      </c>
      <c r="C285" s="93">
        <v>5.2275612567136379E-2</v>
      </c>
      <c r="D285" s="93">
        <v>9.8384778086191179E-5</v>
      </c>
    </row>
    <row r="286" spans="2:4">
      <c r="B286" s="655">
        <v>44277</v>
      </c>
      <c r="C286" s="93">
        <v>5.2506384494750875E-2</v>
      </c>
      <c r="D286" s="93">
        <v>1.356140577603637E-4</v>
      </c>
    </row>
    <row r="287" spans="2:4">
      <c r="B287" s="655">
        <v>44278</v>
      </c>
      <c r="C287" s="93">
        <v>5.2444719338692679E-2</v>
      </c>
      <c r="D287" s="93">
        <v>1.6166268681884057E-4</v>
      </c>
    </row>
    <row r="288" spans="2:4">
      <c r="B288" s="655">
        <v>44279</v>
      </c>
      <c r="C288" s="93">
        <v>4.8230222524783838E-2</v>
      </c>
      <c r="D288" s="93">
        <v>1.814125670973069E-4</v>
      </c>
    </row>
    <row r="289" spans="2:4">
      <c r="B289" s="655">
        <v>44280</v>
      </c>
      <c r="C289" s="93">
        <v>4.8065184351189068E-2</v>
      </c>
      <c r="D289" s="93">
        <v>1.9676955617238236E-4</v>
      </c>
    </row>
    <row r="290" spans="2:4">
      <c r="B290" s="655">
        <v>44281</v>
      </c>
      <c r="C290" s="93">
        <v>4.8237863408948749E-2</v>
      </c>
      <c r="D290" s="93">
        <v>2.0870563125083828E-4</v>
      </c>
    </row>
    <row r="291" spans="2:4">
      <c r="B291" s="655">
        <v>44284</v>
      </c>
      <c r="C291" s="93">
        <v>4.4656129632105995E-2</v>
      </c>
      <c r="D291" s="93">
        <v>2.1778399008981009E-4</v>
      </c>
    </row>
    <row r="292" spans="2:4">
      <c r="B292" s="655">
        <v>44285</v>
      </c>
      <c r="C292" s="93">
        <v>4.194569696496156E-2</v>
      </c>
      <c r="D292" s="93">
        <v>2.2435181235541478E-4</v>
      </c>
    </row>
    <row r="293" spans="2:4">
      <c r="B293" s="655">
        <v>44286</v>
      </c>
      <c r="C293" s="93">
        <v>4.2042673117432365E-2</v>
      </c>
      <c r="D293" s="93">
        <v>2.2862556422887845E-4</v>
      </c>
    </row>
    <row r="294" spans="2:4">
      <c r="B294" s="655">
        <v>44287</v>
      </c>
      <c r="C294" s="93">
        <v>4.2040523053279301E-2</v>
      </c>
      <c r="D294" s="93">
        <v>2.3073275683110098E-4</v>
      </c>
    </row>
    <row r="295" spans="2:4">
      <c r="B295" s="655">
        <v>44291</v>
      </c>
      <c r="C295" s="93">
        <v>4.1879208165200639E-2</v>
      </c>
      <c r="D295" s="93">
        <v>2.3073275683110098E-4</v>
      </c>
    </row>
    <row r="296" spans="2:4">
      <c r="B296" s="655">
        <v>44292</v>
      </c>
      <c r="C296" s="93">
        <v>4.2362806848754E-2</v>
      </c>
      <c r="D296" s="93">
        <v>2.2862556422887853E-4</v>
      </c>
    </row>
    <row r="297" spans="2:4">
      <c r="B297" s="655">
        <v>44293</v>
      </c>
      <c r="C297" s="93">
        <v>3.9483763723723017E-2</v>
      </c>
      <c r="D297" s="93">
        <v>2.243518123554147E-4</v>
      </c>
    </row>
    <row r="298" spans="2:4">
      <c r="B298" s="655">
        <v>44294</v>
      </c>
      <c r="C298" s="93">
        <v>3.2391673369812732E-2</v>
      </c>
      <c r="D298" s="93">
        <v>2.1778399008981006E-4</v>
      </c>
    </row>
    <row r="299" spans="2:4">
      <c r="B299" s="655">
        <v>44295</v>
      </c>
      <c r="C299" s="93">
        <v>3.2488148204239967E-2</v>
      </c>
      <c r="D299" s="93">
        <v>2.087056312508382E-4</v>
      </c>
    </row>
    <row r="300" spans="2:4">
      <c r="B300" s="655">
        <v>44298</v>
      </c>
      <c r="C300" s="93">
        <v>3.2542631778869402E-2</v>
      </c>
      <c r="D300" s="93">
        <v>1.9676955617238233E-4</v>
      </c>
    </row>
    <row r="301" spans="2:4">
      <c r="B301" s="655">
        <v>44299</v>
      </c>
      <c r="C301" s="93">
        <v>2.9560509667362598E-2</v>
      </c>
      <c r="D301" s="93">
        <v>1.8141256709730698E-4</v>
      </c>
    </row>
    <row r="302" spans="2:4">
      <c r="B302" s="655">
        <v>44300</v>
      </c>
      <c r="C302" s="93">
        <v>2.9636483708716615E-2</v>
      </c>
      <c r="D302" s="93">
        <v>1.6166268681884046E-4</v>
      </c>
    </row>
    <row r="303" spans="2:4">
      <c r="B303" s="655">
        <v>44301</v>
      </c>
      <c r="C303" s="93">
        <v>2.9690943003939707E-2</v>
      </c>
      <c r="D303" s="93">
        <v>1.3561405776036376E-4</v>
      </c>
    </row>
    <row r="304" spans="2:4">
      <c r="B304" s="655">
        <v>44302</v>
      </c>
      <c r="C304" s="93">
        <v>2.9615962517953006E-2</v>
      </c>
      <c r="D304" s="93">
        <v>9.8384778086191112E-5</v>
      </c>
    </row>
    <row r="305" spans="2:4">
      <c r="B305" s="655">
        <v>44305</v>
      </c>
      <c r="C305" s="93">
        <v>2.8114221609077662E-2</v>
      </c>
      <c r="D305" s="93">
        <v>0</v>
      </c>
    </row>
    <row r="306" spans="2:4">
      <c r="B306" s="655">
        <v>44306</v>
      </c>
      <c r="C306" s="93">
        <v>2.3447574826359438E-2</v>
      </c>
      <c r="D306" s="93">
        <v>0</v>
      </c>
    </row>
    <row r="307" spans="2:4">
      <c r="B307" s="655">
        <v>44308</v>
      </c>
      <c r="C307" s="93">
        <v>2.4706659607389624E-2</v>
      </c>
      <c r="D307" s="93">
        <v>0</v>
      </c>
    </row>
    <row r="308" spans="2:4">
      <c r="B308" s="655">
        <v>44309</v>
      </c>
      <c r="C308" s="93">
        <v>2.4336714032189309E-2</v>
      </c>
      <c r="D308" s="93">
        <v>0</v>
      </c>
    </row>
    <row r="309" spans="2:4">
      <c r="B309" s="655">
        <v>44312</v>
      </c>
      <c r="C309" s="93">
        <v>2.1889407462867303E-2</v>
      </c>
      <c r="D309" s="93">
        <v>0</v>
      </c>
    </row>
    <row r="310" spans="2:4">
      <c r="B310" s="655">
        <v>44313</v>
      </c>
      <c r="C310" s="93">
        <v>1.9468014730924944E-2</v>
      </c>
      <c r="D310" s="93">
        <v>0</v>
      </c>
    </row>
    <row r="311" spans="2:4">
      <c r="B311" s="655">
        <v>44314</v>
      </c>
      <c r="C311" s="93">
        <v>1.9241130575749298E-2</v>
      </c>
      <c r="D311" s="93">
        <v>0</v>
      </c>
    </row>
    <row r="312" spans="2:4">
      <c r="B312" s="655">
        <v>44315</v>
      </c>
      <c r="C312" s="93">
        <v>1.7941752212374335E-2</v>
      </c>
      <c r="D312" s="93">
        <v>0</v>
      </c>
    </row>
    <row r="313" spans="2:4">
      <c r="B313" s="655">
        <v>44316</v>
      </c>
      <c r="C313" s="93">
        <v>1.79382302947118E-2</v>
      </c>
      <c r="D313" s="93">
        <v>0</v>
      </c>
    </row>
    <row r="314" spans="2:4">
      <c r="B314" s="655">
        <v>44319</v>
      </c>
      <c r="C314" s="93">
        <v>1.7574902219247998E-2</v>
      </c>
      <c r="D314" s="93">
        <v>0</v>
      </c>
    </row>
    <row r="315" spans="2:4">
      <c r="B315" s="655">
        <v>44320</v>
      </c>
      <c r="C315" s="93">
        <v>1.7940694136710386E-2</v>
      </c>
      <c r="D315" s="93">
        <v>0</v>
      </c>
    </row>
    <row r="316" spans="2:4">
      <c r="B316" s="655">
        <v>44321</v>
      </c>
      <c r="C316" s="93">
        <v>1.921377134256555E-2</v>
      </c>
      <c r="D316" s="93">
        <v>0</v>
      </c>
    </row>
    <row r="317" spans="2:4">
      <c r="B317" s="655">
        <v>44322</v>
      </c>
      <c r="C317" s="93">
        <v>1.8894341654292827E-2</v>
      </c>
      <c r="D317" s="93">
        <v>0</v>
      </c>
    </row>
    <row r="318" spans="2:4">
      <c r="B318" s="655">
        <v>44323</v>
      </c>
      <c r="C318" s="93">
        <v>1.8834622444577731E-2</v>
      </c>
      <c r="D318" s="93">
        <v>9.7671383413077973E-5</v>
      </c>
    </row>
    <row r="319" spans="2:4">
      <c r="B319" s="655">
        <v>44326</v>
      </c>
      <c r="C319" s="93">
        <v>2.1126179395860884E-2</v>
      </c>
      <c r="D319" s="93">
        <v>1.346307110649963E-4</v>
      </c>
    </row>
    <row r="320" spans="2:4">
      <c r="B320" s="655">
        <v>44327</v>
      </c>
      <c r="C320" s="93">
        <v>2.1522146035205764E-2</v>
      </c>
      <c r="D320" s="93">
        <v>1.604904597542362E-4</v>
      </c>
    </row>
    <row r="321" spans="2:4">
      <c r="B321" s="655">
        <v>44328</v>
      </c>
      <c r="C321" s="93">
        <v>2.1531458467924987E-2</v>
      </c>
      <c r="D321" s="93">
        <v>1.8009713231643425E-4</v>
      </c>
    </row>
    <row r="322" spans="2:4">
      <c r="B322" s="655">
        <v>44329</v>
      </c>
      <c r="C322" s="93">
        <v>2.6246929177970585E-2</v>
      </c>
      <c r="D322" s="93">
        <v>1.9534276682615595E-4</v>
      </c>
    </row>
    <row r="323" spans="2:4">
      <c r="B323" s="655">
        <v>44330</v>
      </c>
      <c r="C323" s="93">
        <v>2.6154937713009814E-2</v>
      </c>
      <c r="D323" s="93">
        <v>2.0719229261777612E-4</v>
      </c>
    </row>
    <row r="324" spans="2:4">
      <c r="B324" s="655">
        <v>44333</v>
      </c>
      <c r="C324" s="93">
        <v>2.6599771916520836E-2</v>
      </c>
      <c r="D324" s="93">
        <v>2.1620482366344179E-4</v>
      </c>
    </row>
    <row r="325" spans="2:4">
      <c r="B325" s="655">
        <v>44334</v>
      </c>
      <c r="C325" s="93">
        <v>2.7430806730926637E-2</v>
      </c>
      <c r="D325" s="93">
        <v>2.2272502220605409E-4</v>
      </c>
    </row>
    <row r="326" spans="2:4">
      <c r="B326" s="655">
        <v>44335</v>
      </c>
      <c r="C326" s="93">
        <v>2.735678568269382E-2</v>
      </c>
      <c r="D326" s="93">
        <v>2.2696778481593418E-4</v>
      </c>
    </row>
    <row r="327" spans="2:4">
      <c r="B327" s="655">
        <v>44336</v>
      </c>
      <c r="C327" s="93">
        <v>2.7924824098040871E-2</v>
      </c>
      <c r="D327" s="93">
        <v>2.2905969802222885E-4</v>
      </c>
    </row>
    <row r="328" spans="2:4">
      <c r="B328" s="655">
        <v>44337</v>
      </c>
      <c r="C328" s="93">
        <v>2.7246760238991016E-2</v>
      </c>
      <c r="D328" s="93">
        <v>2.2905969802222885E-4</v>
      </c>
    </row>
    <row r="329" spans="2:4">
      <c r="B329" s="655">
        <v>44340</v>
      </c>
      <c r="C329" s="93">
        <v>2.7194869354787803E-2</v>
      </c>
      <c r="D329" s="93">
        <v>2.2696778481593415E-4</v>
      </c>
    </row>
    <row r="330" spans="2:4">
      <c r="B330" s="655">
        <v>44341</v>
      </c>
      <c r="C330" s="93">
        <v>2.6797737375491713E-2</v>
      </c>
      <c r="D330" s="93">
        <v>2.2272502220605414E-4</v>
      </c>
    </row>
    <row r="331" spans="2:4">
      <c r="B331" s="655">
        <v>44342</v>
      </c>
      <c r="C331" s="93">
        <v>2.7663173623004928E-2</v>
      </c>
      <c r="D331" s="93">
        <v>2.1620482366344182E-4</v>
      </c>
    </row>
    <row r="332" spans="2:4">
      <c r="B332" s="655">
        <v>44343</v>
      </c>
      <c r="C332" s="93">
        <v>2.7742848630905141E-2</v>
      </c>
      <c r="D332" s="93">
        <v>2.0719229261777612E-4</v>
      </c>
    </row>
    <row r="333" spans="2:4">
      <c r="B333" s="655">
        <v>44344</v>
      </c>
      <c r="C333" s="93">
        <v>2.8250533907991732E-2</v>
      </c>
      <c r="D333" s="93">
        <v>1.9534276682615589E-4</v>
      </c>
    </row>
    <row r="334" spans="2:4">
      <c r="B334" s="655">
        <v>44347</v>
      </c>
      <c r="C334" s="93">
        <v>2.8645970974980905E-2</v>
      </c>
      <c r="D334" s="93">
        <v>1.8009713231643425E-4</v>
      </c>
    </row>
    <row r="335" spans="2:4">
      <c r="B335" s="655">
        <v>44348</v>
      </c>
      <c r="C335" s="93">
        <v>2.8383743293315535E-2</v>
      </c>
      <c r="D335" s="93">
        <v>1.6049045975423612E-4</v>
      </c>
    </row>
    <row r="336" spans="2:4">
      <c r="B336" s="655">
        <v>44349</v>
      </c>
      <c r="C336" s="93">
        <v>2.8637028154155777E-2</v>
      </c>
      <c r="D336" s="93">
        <v>1.3463071106499638E-4</v>
      </c>
    </row>
    <row r="337" spans="2:4">
      <c r="B337" s="655">
        <v>44351</v>
      </c>
      <c r="C337" s="93">
        <v>2.720974970103129E-2</v>
      </c>
      <c r="D337" s="93">
        <v>9.7671383413077919E-5</v>
      </c>
    </row>
    <row r="338" spans="2:4">
      <c r="B338" s="655">
        <v>44354</v>
      </c>
      <c r="C338" s="93">
        <v>2.6722832317918055E-2</v>
      </c>
      <c r="D338" s="93">
        <v>0</v>
      </c>
    </row>
    <row r="339" spans="2:4">
      <c r="B339" s="655">
        <v>44355</v>
      </c>
      <c r="C339" s="93">
        <v>2.6854475019543241E-2</v>
      </c>
      <c r="D339" s="93">
        <v>0</v>
      </c>
    </row>
    <row r="340" spans="2:4">
      <c r="B340" s="655">
        <v>44356</v>
      </c>
      <c r="C340" s="93">
        <v>2.5904743067729944E-2</v>
      </c>
      <c r="D340" s="93">
        <v>0</v>
      </c>
    </row>
    <row r="341" spans="2:4">
      <c r="B341" s="655">
        <v>44357</v>
      </c>
      <c r="C341" s="93">
        <v>2.5391543905395355E-2</v>
      </c>
      <c r="D341" s="93">
        <v>0</v>
      </c>
    </row>
    <row r="342" spans="2:4">
      <c r="B342" s="655">
        <v>44358</v>
      </c>
      <c r="C342" s="93">
        <v>2.5354404117409322E-2</v>
      </c>
      <c r="D342" s="93">
        <v>0</v>
      </c>
    </row>
    <row r="343" spans="2:4">
      <c r="B343" s="655">
        <v>44361</v>
      </c>
      <c r="C343" s="93">
        <v>2.0383468368571293E-2</v>
      </c>
      <c r="D343" s="93">
        <v>0</v>
      </c>
    </row>
    <row r="344" spans="2:4">
      <c r="B344" s="655">
        <v>44362</v>
      </c>
      <c r="C344" s="93">
        <v>2.0654034268597857E-2</v>
      </c>
      <c r="D344" s="93">
        <v>0</v>
      </c>
    </row>
    <row r="345" spans="2:4">
      <c r="B345" s="655">
        <v>44363</v>
      </c>
      <c r="C345" s="93">
        <v>2.0154690137613573E-2</v>
      </c>
      <c r="D345" s="93">
        <v>0</v>
      </c>
    </row>
    <row r="346" spans="2:4">
      <c r="B346" s="655">
        <v>44364</v>
      </c>
      <c r="C346" s="93">
        <v>1.9562477315556444E-2</v>
      </c>
      <c r="D346" s="93">
        <v>0</v>
      </c>
    </row>
    <row r="347" spans="2:4">
      <c r="B347" s="655">
        <v>44365</v>
      </c>
      <c r="C347" s="93">
        <v>2.2674393201840438E-2</v>
      </c>
      <c r="D347" s="93">
        <v>9.6968280219231347E-5</v>
      </c>
    </row>
    <row r="348" spans="2:4">
      <c r="B348" s="655">
        <v>44368</v>
      </c>
      <c r="C348" s="93">
        <v>2.1815824267936327E-2</v>
      </c>
      <c r="D348" s="93">
        <v>1.3366155019482311E-4</v>
      </c>
    </row>
    <row r="349" spans="2:4">
      <c r="B349" s="655">
        <v>44369</v>
      </c>
      <c r="C349" s="93">
        <v>2.2359668616488672E-2</v>
      </c>
      <c r="D349" s="93">
        <v>1.5933514331566503E-4</v>
      </c>
    </row>
    <row r="350" spans="2:4">
      <c r="B350" s="655">
        <v>44370</v>
      </c>
      <c r="C350" s="93">
        <v>2.2397873868112438E-2</v>
      </c>
      <c r="D350" s="93">
        <v>1.7880067408568759E-4</v>
      </c>
    </row>
    <row r="351" spans="2:4">
      <c r="B351" s="655">
        <v>44371</v>
      </c>
      <c r="C351" s="93">
        <v>2.1729363437600239E-2</v>
      </c>
      <c r="D351" s="93">
        <v>1.9393656043846269E-4</v>
      </c>
    </row>
    <row r="352" spans="2:4">
      <c r="B352" s="655">
        <v>44372</v>
      </c>
      <c r="C352" s="93">
        <v>2.0726019454352863E-2</v>
      </c>
      <c r="D352" s="93">
        <v>2.0570078550904755E-4</v>
      </c>
    </row>
    <row r="353" spans="2:4">
      <c r="B353" s="655">
        <v>44375</v>
      </c>
      <c r="C353" s="93">
        <v>2.1406066255319278E-2</v>
      </c>
      <c r="D353" s="93">
        <v>2.1464843839755584E-4</v>
      </c>
    </row>
    <row r="354" spans="2:4">
      <c r="B354" s="655">
        <v>44376</v>
      </c>
      <c r="C354" s="93">
        <v>2.0705422992521517E-2</v>
      </c>
      <c r="D354" s="93">
        <v>2.2112170024018893E-4</v>
      </c>
    </row>
    <row r="355" spans="2:4">
      <c r="B355" s="655">
        <v>44377</v>
      </c>
      <c r="C355" s="93">
        <v>2.0255360616038099E-2</v>
      </c>
      <c r="D355" s="93">
        <v>2.2533392063967428E-4</v>
      </c>
    </row>
    <row r="356" spans="2:4">
      <c r="B356" s="655">
        <v>44378</v>
      </c>
      <c r="C356" s="93">
        <v>1.9767307367858949E-2</v>
      </c>
      <c r="D356" s="93">
        <v>2.2741077487162866E-4</v>
      </c>
    </row>
    <row r="357" spans="2:4">
      <c r="B357" s="655">
        <v>44379</v>
      </c>
      <c r="C357" s="93">
        <v>1.9060864777513099E-2</v>
      </c>
      <c r="D357" s="93">
        <v>2.2741077487162858E-4</v>
      </c>
    </row>
    <row r="358" spans="2:4">
      <c r="B358" s="655">
        <v>44382</v>
      </c>
      <c r="C358" s="93">
        <v>2.0021128082938003E-2</v>
      </c>
      <c r="D358" s="93">
        <v>2.2533392063967428E-4</v>
      </c>
    </row>
    <row r="359" spans="2:4">
      <c r="B359" s="655">
        <v>44383</v>
      </c>
      <c r="C359" s="93">
        <v>1.9793022798799152E-2</v>
      </c>
      <c r="D359" s="93">
        <v>2.2112170024018884E-4</v>
      </c>
    </row>
    <row r="360" spans="2:4">
      <c r="B360" s="655">
        <v>44384</v>
      </c>
      <c r="C360" s="93">
        <v>2.4407429004990443E-2</v>
      </c>
      <c r="D360" s="93">
        <v>2.1464843839755579E-4</v>
      </c>
    </row>
    <row r="361" spans="2:4">
      <c r="B361" s="655">
        <v>44385</v>
      </c>
      <c r="C361" s="93">
        <v>2.4466520583495504E-2</v>
      </c>
      <c r="D361" s="93">
        <v>2.0570078550904758E-4</v>
      </c>
    </row>
    <row r="362" spans="2:4">
      <c r="B362" s="655">
        <v>44386</v>
      </c>
      <c r="C362" s="93">
        <v>2.6612765197426853E-2</v>
      </c>
      <c r="D362" s="93">
        <v>1.9393656043846269E-4</v>
      </c>
    </row>
    <row r="363" spans="2:4">
      <c r="B363" s="655">
        <v>44389</v>
      </c>
      <c r="C363" s="93">
        <v>2.6685080760009743E-2</v>
      </c>
      <c r="D363" s="93">
        <v>1.788006740856877E-4</v>
      </c>
    </row>
    <row r="364" spans="2:4">
      <c r="B364" s="655">
        <v>44390</v>
      </c>
      <c r="C364" s="93">
        <v>2.8274880662476166E-2</v>
      </c>
      <c r="D364" s="93">
        <v>1.5933514331566498E-4</v>
      </c>
    </row>
    <row r="365" spans="2:4">
      <c r="B365" s="655">
        <v>44391</v>
      </c>
      <c r="C365" s="93">
        <v>2.8078520731011237E-2</v>
      </c>
      <c r="D365" s="93">
        <v>1.3366155019482314E-4</v>
      </c>
    </row>
    <row r="366" spans="2:4">
      <c r="B366" s="655">
        <v>44392</v>
      </c>
      <c r="C366" s="93">
        <v>2.8080049572435317E-2</v>
      </c>
      <c r="D366" s="93">
        <v>9.6968280219231307E-5</v>
      </c>
    </row>
    <row r="367" spans="2:4">
      <c r="B367" s="655">
        <v>44393</v>
      </c>
      <c r="C367" s="93">
        <v>2.83613659448269E-2</v>
      </c>
      <c r="D367" s="93">
        <v>0</v>
      </c>
    </row>
    <row r="368" spans="2:4">
      <c r="B368" s="655">
        <v>44396</v>
      </c>
      <c r="C368" s="93">
        <v>2.6472419664518826E-2</v>
      </c>
      <c r="D368" s="93">
        <v>0</v>
      </c>
    </row>
    <row r="369" spans="2:4">
      <c r="B369" s="655">
        <v>44397</v>
      </c>
      <c r="C369" s="93">
        <v>3.149135127159873E-2</v>
      </c>
      <c r="D369" s="93">
        <v>0</v>
      </c>
    </row>
    <row r="370" spans="2:4">
      <c r="B370" s="655">
        <v>44398</v>
      </c>
      <c r="C370" s="93">
        <v>3.1274965193454324E-2</v>
      </c>
      <c r="D370" s="93">
        <v>0</v>
      </c>
    </row>
    <row r="371" spans="2:4">
      <c r="B371" s="655">
        <v>44399</v>
      </c>
      <c r="C371" s="93">
        <v>3.2165717666020582E-2</v>
      </c>
      <c r="D371" s="93">
        <v>0</v>
      </c>
    </row>
    <row r="372" spans="2:4">
      <c r="B372" s="655">
        <v>44400</v>
      </c>
      <c r="C372" s="93">
        <v>3.2818490170116475E-2</v>
      </c>
      <c r="D372" s="93">
        <v>0</v>
      </c>
    </row>
    <row r="373" spans="2:4">
      <c r="B373" s="655">
        <v>44403</v>
      </c>
      <c r="C373" s="93">
        <v>3.2343273065491701E-2</v>
      </c>
      <c r="D373" s="93">
        <v>0</v>
      </c>
    </row>
    <row r="374" spans="2:4">
      <c r="B374" s="655">
        <v>44404</v>
      </c>
      <c r="C374" s="93">
        <v>3.2176509290098909E-2</v>
      </c>
      <c r="D374" s="93">
        <v>0</v>
      </c>
    </row>
    <row r="375" spans="2:4">
      <c r="B375" s="655">
        <v>44405</v>
      </c>
      <c r="C375" s="93">
        <v>3.3686908379420732E-2</v>
      </c>
      <c r="D375" s="93">
        <v>0</v>
      </c>
    </row>
    <row r="376" spans="2:4">
      <c r="B376" s="655">
        <v>44406</v>
      </c>
      <c r="C376" s="93">
        <v>3.4850161179738687E-2</v>
      </c>
      <c r="D376" s="93">
        <v>0</v>
      </c>
    </row>
    <row r="377" spans="2:4">
      <c r="B377" s="655">
        <v>44407</v>
      </c>
      <c r="C377" s="93">
        <v>3.5023687814184454E-2</v>
      </c>
      <c r="D377" s="93">
        <v>0</v>
      </c>
    </row>
    <row r="378" spans="2:4">
      <c r="B378" s="655">
        <v>44410</v>
      </c>
      <c r="C378" s="93">
        <v>3.8217974773713255E-2</v>
      </c>
      <c r="D378" s="93">
        <v>0</v>
      </c>
    </row>
    <row r="379" spans="2:4">
      <c r="B379" s="655">
        <v>44411</v>
      </c>
      <c r="C379" s="93">
        <v>3.7186503354612155E-2</v>
      </c>
      <c r="D379" s="93">
        <v>0</v>
      </c>
    </row>
    <row r="380" spans="2:4">
      <c r="B380" s="655">
        <v>44412</v>
      </c>
      <c r="C380" s="93">
        <v>3.7454232478738025E-2</v>
      </c>
      <c r="D380" s="93">
        <v>0</v>
      </c>
    </row>
    <row r="381" spans="2:4">
      <c r="B381" s="655">
        <v>44413</v>
      </c>
      <c r="C381" s="93">
        <v>3.5470035747045069E-2</v>
      </c>
      <c r="D381" s="93">
        <v>0</v>
      </c>
    </row>
    <row r="382" spans="2:4">
      <c r="B382" s="655">
        <v>44414</v>
      </c>
      <c r="C382" s="93">
        <v>3.5327466064020735E-2</v>
      </c>
      <c r="D382" s="93">
        <v>1.2821469847325003E-4</v>
      </c>
    </row>
    <row r="383" spans="2:4">
      <c r="B383" s="655">
        <v>44417</v>
      </c>
      <c r="C383" s="93">
        <v>3.4452990848530152E-2</v>
      </c>
      <c r="D383" s="93">
        <v>1.7673176544898261E-4</v>
      </c>
    </row>
    <row r="384" spans="2:4">
      <c r="B384" s="655">
        <v>44418</v>
      </c>
      <c r="C384" s="93">
        <v>3.4416097066486503E-2</v>
      </c>
      <c r="D384" s="93">
        <v>2.1067824767256665E-4</v>
      </c>
    </row>
    <row r="385" spans="2:4">
      <c r="B385" s="655">
        <v>44419</v>
      </c>
      <c r="C385" s="93">
        <v>3.2926439557842628E-2</v>
      </c>
      <c r="D385" s="93">
        <v>2.3641622253050624E-4</v>
      </c>
    </row>
    <row r="386" spans="2:4">
      <c r="B386" s="655">
        <v>44420</v>
      </c>
      <c r="C386" s="93">
        <v>3.2478895407372033E-2</v>
      </c>
      <c r="D386" s="93">
        <v>2.5642939694650005E-4</v>
      </c>
    </row>
    <row r="387" spans="2:4">
      <c r="B387" s="655">
        <v>44421</v>
      </c>
      <c r="C387" s="93">
        <v>3.2811455216919645E-2</v>
      </c>
      <c r="D387" s="93">
        <v>2.7198444821467069E-4</v>
      </c>
    </row>
    <row r="388" spans="2:4">
      <c r="B388" s="655">
        <v>44424</v>
      </c>
      <c r="C388" s="93">
        <v>3.2794715792127456E-2</v>
      </c>
      <c r="D388" s="93">
        <v>2.8381533368102837E-4</v>
      </c>
    </row>
    <row r="389" spans="2:4">
      <c r="B389" s="655">
        <v>44425</v>
      </c>
      <c r="C389" s="93">
        <v>3.5438179403702287E-2</v>
      </c>
      <c r="D389" s="93">
        <v>2.9237449667139127E-4</v>
      </c>
    </row>
    <row r="390" spans="2:4">
      <c r="B390" s="655">
        <v>44426</v>
      </c>
      <c r="C390" s="93">
        <v>3.3185892978477606E-2</v>
      </c>
      <c r="D390" s="93">
        <v>2.9794403515554169E-4</v>
      </c>
    </row>
    <row r="391" spans="2:4">
      <c r="B391" s="655">
        <v>44427</v>
      </c>
      <c r="C391" s="93">
        <v>3.2219984131380386E-2</v>
      </c>
      <c r="D391" s="93">
        <v>3.0069012117997051E-4</v>
      </c>
    </row>
    <row r="392" spans="2:4">
      <c r="B392" s="655">
        <v>44428</v>
      </c>
      <c r="C392" s="93">
        <v>3.1302040709603747E-2</v>
      </c>
      <c r="D392" s="93">
        <v>3.0069012117997057E-4</v>
      </c>
    </row>
    <row r="393" spans="2:4">
      <c r="B393" s="655">
        <v>44431</v>
      </c>
      <c r="C393" s="93">
        <v>3.136457774294539E-2</v>
      </c>
      <c r="D393" s="93">
        <v>2.9794403515554175E-4</v>
      </c>
    </row>
    <row r="394" spans="2:4">
      <c r="B394" s="655">
        <v>44432</v>
      </c>
      <c r="C394" s="93">
        <v>3.1395011307347835E-2</v>
      </c>
      <c r="D394" s="93">
        <v>2.9237449667139127E-4</v>
      </c>
    </row>
    <row r="395" spans="2:4">
      <c r="B395" s="655">
        <v>44433</v>
      </c>
      <c r="C395" s="93">
        <v>3.5151145799081338E-2</v>
      </c>
      <c r="D395" s="93">
        <v>2.8381533368102837E-4</v>
      </c>
    </row>
    <row r="396" spans="2:4">
      <c r="B396" s="655">
        <v>44434</v>
      </c>
      <c r="C396" s="93">
        <v>3.4221326049090083E-2</v>
      </c>
      <c r="D396" s="93">
        <v>2.7198444821467074E-4</v>
      </c>
    </row>
    <row r="397" spans="2:4">
      <c r="B397" s="655">
        <v>44435</v>
      </c>
      <c r="C397" s="93">
        <v>3.418070485685569E-2</v>
      </c>
      <c r="D397" s="93">
        <v>2.5642939694649989E-4</v>
      </c>
    </row>
    <row r="398" spans="2:4">
      <c r="B398" s="655">
        <v>44438</v>
      </c>
      <c r="C398" s="93">
        <v>3.5696988391247554E-2</v>
      </c>
      <c r="D398" s="93">
        <v>2.3641622253050618E-4</v>
      </c>
    </row>
    <row r="399" spans="2:4">
      <c r="B399" s="655">
        <v>44439</v>
      </c>
      <c r="C399" s="93">
        <v>3.1976077134956572E-2</v>
      </c>
      <c r="D399" s="93">
        <v>2.1067824767256662E-4</v>
      </c>
    </row>
    <row r="400" spans="2:4">
      <c r="B400" s="655">
        <v>44440</v>
      </c>
      <c r="C400" s="93">
        <v>3.2195120274657686E-2</v>
      </c>
      <c r="D400" s="93">
        <v>1.7673176544898256E-4</v>
      </c>
    </row>
    <row r="401" spans="2:4">
      <c r="B401" s="655">
        <v>44441</v>
      </c>
      <c r="C401" s="93">
        <v>3.2162574620001702E-2</v>
      </c>
      <c r="D401" s="93">
        <v>1.2821469847325008E-4</v>
      </c>
    </row>
    <row r="402" spans="2:4">
      <c r="B402" s="655">
        <v>44442</v>
      </c>
      <c r="C402" s="93">
        <v>3.3019338926839746E-2</v>
      </c>
      <c r="D402" s="93">
        <v>0</v>
      </c>
    </row>
    <row r="403" spans="2:4">
      <c r="B403" s="655">
        <v>44445</v>
      </c>
      <c r="C403" s="93">
        <v>3.2956666658001219E-2</v>
      </c>
      <c r="D403" s="93">
        <v>0</v>
      </c>
    </row>
    <row r="404" spans="2:4">
      <c r="B404" s="655">
        <v>44447</v>
      </c>
      <c r="C404" s="93">
        <v>3.2587895239273641E-2</v>
      </c>
      <c r="D404" s="93">
        <v>0</v>
      </c>
    </row>
    <row r="405" spans="2:4">
      <c r="B405" s="655">
        <v>44448</v>
      </c>
      <c r="C405" s="93">
        <v>3.5298666778770631E-2</v>
      </c>
      <c r="D405" s="93">
        <v>0</v>
      </c>
    </row>
    <row r="406" spans="2:4">
      <c r="B406" s="655">
        <v>44449</v>
      </c>
      <c r="C406" s="93">
        <v>3.6068600235668755E-2</v>
      </c>
      <c r="D406" s="93">
        <v>0</v>
      </c>
    </row>
    <row r="407" spans="2:4">
      <c r="B407" s="655">
        <v>44452</v>
      </c>
      <c r="C407" s="93">
        <v>3.6072217772176188E-2</v>
      </c>
      <c r="D407" s="93">
        <v>0</v>
      </c>
    </row>
    <row r="408" spans="2:4">
      <c r="B408" s="655">
        <v>44453</v>
      </c>
      <c r="C408" s="93">
        <v>3.6647213561019444E-2</v>
      </c>
      <c r="D408" s="93">
        <v>0</v>
      </c>
    </row>
    <row r="409" spans="2:4">
      <c r="B409" s="655">
        <v>44454</v>
      </c>
      <c r="C409" s="93">
        <v>3.6484004712471693E-2</v>
      </c>
      <c r="D409" s="93">
        <v>0</v>
      </c>
    </row>
    <row r="410" spans="2:4">
      <c r="B410" s="655">
        <v>44455</v>
      </c>
      <c r="C410" s="93">
        <v>3.3455554265064136E-2</v>
      </c>
      <c r="D410" s="93">
        <v>0</v>
      </c>
    </row>
    <row r="411" spans="2:4">
      <c r="B411" s="655">
        <v>44456</v>
      </c>
      <c r="C411" s="93">
        <v>3.1471758215294653E-2</v>
      </c>
      <c r="D411" s="93">
        <v>0</v>
      </c>
    </row>
    <row r="412" spans="2:4">
      <c r="B412" s="655">
        <v>44459</v>
      </c>
      <c r="C412" s="93">
        <v>3.2288080897061054E-2</v>
      </c>
      <c r="D412" s="93">
        <v>0</v>
      </c>
    </row>
    <row r="413" spans="2:4">
      <c r="B413" s="655">
        <v>44460</v>
      </c>
      <c r="C413" s="93">
        <v>3.7329199107824243E-2</v>
      </c>
      <c r="D413" s="93">
        <v>0</v>
      </c>
    </row>
    <row r="414" spans="2:4">
      <c r="B414" s="655">
        <v>44461</v>
      </c>
      <c r="C414" s="93">
        <v>3.7182060895064303E-2</v>
      </c>
      <c r="D414" s="93">
        <v>0</v>
      </c>
    </row>
    <row r="415" spans="2:4">
      <c r="B415" s="655">
        <v>44462</v>
      </c>
      <c r="C415" s="93">
        <v>3.884368698541614E-2</v>
      </c>
      <c r="D415" s="93">
        <v>0</v>
      </c>
    </row>
    <row r="416" spans="2:4">
      <c r="B416" s="655">
        <v>44463</v>
      </c>
      <c r="C416" s="93">
        <v>3.9211359217903995E-2</v>
      </c>
      <c r="D416" s="93">
        <v>1.2700589366195108E-4</v>
      </c>
    </row>
    <row r="417" spans="2:4">
      <c r="B417" s="655">
        <v>44466</v>
      </c>
      <c r="C417" s="93">
        <v>3.8753267967008807E-2</v>
      </c>
      <c r="D417" s="93">
        <v>1.7506554300391204E-4</v>
      </c>
    </row>
    <row r="418" spans="2:4">
      <c r="B418" s="655">
        <v>44467</v>
      </c>
      <c r="C418" s="93">
        <v>3.7662778824389023E-2</v>
      </c>
      <c r="D418" s="93">
        <v>2.0869197868425907E-4</v>
      </c>
    </row>
    <row r="419" spans="2:4">
      <c r="B419" s="655">
        <v>44468</v>
      </c>
      <c r="C419" s="93">
        <v>3.8876927123564581E-2</v>
      </c>
      <c r="D419" s="93">
        <v>2.3418729659091419E-4</v>
      </c>
    </row>
    <row r="420" spans="2:4">
      <c r="B420" s="655">
        <v>44469</v>
      </c>
      <c r="C420" s="93">
        <v>3.9099371304781368E-2</v>
      </c>
      <c r="D420" s="93">
        <v>2.540117873239022E-4</v>
      </c>
    </row>
    <row r="421" spans="2:4">
      <c r="B421" s="655">
        <v>44470</v>
      </c>
      <c r="C421" s="93">
        <v>3.8889740222156813E-2</v>
      </c>
      <c r="D421" s="93">
        <v>2.694201859770695E-4</v>
      </c>
    </row>
    <row r="422" spans="2:4">
      <c r="B422" s="655">
        <v>44473</v>
      </c>
      <c r="C422" s="93">
        <v>3.999118262389223E-2</v>
      </c>
      <c r="D422" s="93">
        <v>2.8113953016583606E-4</v>
      </c>
    </row>
    <row r="423" spans="2:4">
      <c r="B423" s="655">
        <v>44474</v>
      </c>
      <c r="C423" s="93">
        <v>4.0396734401287056E-2</v>
      </c>
      <c r="D423" s="93">
        <v>2.8961799759222203E-4</v>
      </c>
    </row>
    <row r="424" spans="2:4">
      <c r="B424" s="655">
        <v>44475</v>
      </c>
      <c r="C424" s="93">
        <v>4.04238635334822E-2</v>
      </c>
      <c r="D424" s="93">
        <v>2.9513502661375604E-4</v>
      </c>
    </row>
    <row r="425" spans="2:4">
      <c r="B425" s="655">
        <v>44476</v>
      </c>
      <c r="C425" s="93">
        <v>4.0188725698015466E-2</v>
      </c>
      <c r="D425" s="93">
        <v>2.9785522261123698E-4</v>
      </c>
    </row>
    <row r="426" spans="2:4">
      <c r="B426" s="655">
        <v>44477</v>
      </c>
      <c r="C426" s="93">
        <v>3.7353200224930883E-2</v>
      </c>
      <c r="D426" s="93">
        <v>2.9785522261123703E-4</v>
      </c>
    </row>
    <row r="427" spans="2:4">
      <c r="B427" s="655">
        <v>44480</v>
      </c>
      <c r="C427" s="93">
        <v>3.8245769884751195E-2</v>
      </c>
      <c r="D427" s="93">
        <v>2.9513502661375615E-4</v>
      </c>
    </row>
    <row r="428" spans="2:4">
      <c r="B428" s="655">
        <v>44482</v>
      </c>
      <c r="C428" s="93">
        <v>3.8142405338013025E-2</v>
      </c>
      <c r="D428" s="93">
        <v>2.8961799759222203E-4</v>
      </c>
    </row>
    <row r="429" spans="2:4">
      <c r="B429" s="655">
        <v>44483</v>
      </c>
      <c r="C429" s="93">
        <v>3.7639449316286842E-2</v>
      </c>
      <c r="D429" s="93">
        <v>2.81139530165836E-4</v>
      </c>
    </row>
    <row r="430" spans="2:4">
      <c r="B430" s="655">
        <v>44484</v>
      </c>
      <c r="C430" s="93">
        <v>3.7663674792355106E-2</v>
      </c>
      <c r="D430" s="93">
        <v>2.6942018597706939E-4</v>
      </c>
    </row>
    <row r="431" spans="2:4">
      <c r="B431" s="655">
        <v>44487</v>
      </c>
      <c r="C431" s="93">
        <v>3.8529250679871098E-2</v>
      </c>
      <c r="D431" s="93">
        <v>2.5401178732390215E-4</v>
      </c>
    </row>
    <row r="432" spans="2:4">
      <c r="B432" s="655">
        <v>44488</v>
      </c>
      <c r="C432" s="93">
        <v>3.844481242729126E-2</v>
      </c>
      <c r="D432" s="93">
        <v>2.3418729659091428E-4</v>
      </c>
    </row>
    <row r="433" spans="2:4">
      <c r="B433" s="655">
        <v>44489</v>
      </c>
      <c r="C433" s="93">
        <v>4.0092805883777408E-2</v>
      </c>
      <c r="D433" s="93">
        <v>2.0869197868425915E-4</v>
      </c>
    </row>
    <row r="434" spans="2:4">
      <c r="B434" s="655">
        <v>44490</v>
      </c>
      <c r="C434" s="93">
        <v>3.4490170919497028E-2</v>
      </c>
      <c r="D434" s="93">
        <v>1.7506554300391193E-4</v>
      </c>
    </row>
    <row r="435" spans="2:4">
      <c r="B435" s="655">
        <v>44491</v>
      </c>
      <c r="C435" s="93">
        <v>3.5967130101231488E-2</v>
      </c>
      <c r="D435" s="93">
        <v>1.2700589366195116E-4</v>
      </c>
    </row>
    <row r="436" spans="2:4">
      <c r="B436" s="655">
        <v>44494</v>
      </c>
      <c r="C436" s="93">
        <v>3.7155480692082736E-2</v>
      </c>
      <c r="D436" s="93">
        <v>0</v>
      </c>
    </row>
    <row r="437" spans="2:4">
      <c r="B437" s="655">
        <v>44495</v>
      </c>
      <c r="C437" s="93">
        <v>3.507647792663849E-2</v>
      </c>
      <c r="D437" s="93">
        <v>0</v>
      </c>
    </row>
    <row r="438" spans="2:4">
      <c r="B438" s="655">
        <v>44496</v>
      </c>
      <c r="C438" s="93">
        <v>3.6480923771005501E-2</v>
      </c>
      <c r="D438" s="93">
        <v>0</v>
      </c>
    </row>
    <row r="439" spans="2:4">
      <c r="B439" s="655">
        <v>44497</v>
      </c>
      <c r="C439" s="93">
        <v>3.6950295032650779E-2</v>
      </c>
      <c r="D439" s="93">
        <v>0</v>
      </c>
    </row>
    <row r="440" spans="2:4">
      <c r="B440" s="655">
        <v>44498</v>
      </c>
      <c r="C440" s="93">
        <v>3.4458153060131343E-2</v>
      </c>
      <c r="D440" s="93">
        <v>1.8829164991564332E-4</v>
      </c>
    </row>
    <row r="441" spans="2:4">
      <c r="B441" s="655">
        <v>44501</v>
      </c>
      <c r="C441" s="93">
        <v>3.4247398447310486E-2</v>
      </c>
      <c r="D441" s="93">
        <v>2.5954212820487323E-4</v>
      </c>
    </row>
    <row r="442" spans="2:4">
      <c r="B442" s="655">
        <v>44503</v>
      </c>
      <c r="C442" s="93">
        <v>3.5411478317127563E-2</v>
      </c>
      <c r="D442" s="93">
        <v>3.0939475214599067E-4</v>
      </c>
    </row>
    <row r="443" spans="2:4">
      <c r="B443" s="655">
        <v>44504</v>
      </c>
      <c r="C443" s="93">
        <v>3.515260896471626E-2</v>
      </c>
      <c r="D443" s="93">
        <v>3.4719264746686042E-4</v>
      </c>
    </row>
    <row r="444" spans="2:4">
      <c r="B444" s="655">
        <v>44505</v>
      </c>
      <c r="C444" s="93">
        <v>3.4245079731299942E-2</v>
      </c>
      <c r="D444" s="93">
        <v>3.7658329983128669E-4</v>
      </c>
    </row>
    <row r="445" spans="2:4">
      <c r="B445" s="655">
        <v>44508</v>
      </c>
      <c r="C445" s="93">
        <v>3.4647753400998398E-2</v>
      </c>
      <c r="D445" s="93">
        <v>3.994269074884644E-4</v>
      </c>
    </row>
    <row r="446" spans="2:4">
      <c r="B446" s="655">
        <v>44509</v>
      </c>
      <c r="C446" s="93">
        <v>3.4643575811077514E-2</v>
      </c>
      <c r="D446" s="93">
        <v>4.1680133468713896E-4</v>
      </c>
    </row>
    <row r="447" spans="2:4">
      <c r="B447" s="655">
        <v>44510</v>
      </c>
      <c r="C447" s="93">
        <v>3.446233197088204E-2</v>
      </c>
      <c r="D447" s="93">
        <v>4.2937102397037338E-4</v>
      </c>
    </row>
    <row r="448" spans="2:4">
      <c r="B448" s="655">
        <v>44511</v>
      </c>
      <c r="C448" s="93">
        <v>3.3341695845702603E-2</v>
      </c>
      <c r="D448" s="93">
        <v>4.3755025461192224E-4</v>
      </c>
    </row>
    <row r="449" spans="2:4">
      <c r="B449" s="655">
        <v>44512</v>
      </c>
      <c r="C449" s="93">
        <v>3.5624509219607484E-2</v>
      </c>
      <c r="D449" s="93">
        <v>4.4158306110374473E-4</v>
      </c>
    </row>
    <row r="450" spans="2:4">
      <c r="B450" s="655">
        <v>44516</v>
      </c>
      <c r="C450" s="93">
        <v>3.5630343938435768E-2</v>
      </c>
      <c r="D450" s="93">
        <v>4.4158306110374473E-4</v>
      </c>
    </row>
    <row r="451" spans="2:4">
      <c r="B451" s="655">
        <v>44517</v>
      </c>
      <c r="C451" s="93">
        <v>3.6331578748864557E-2</v>
      </c>
      <c r="D451" s="93">
        <v>4.3755025461192224E-4</v>
      </c>
    </row>
    <row r="452" spans="2:4">
      <c r="B452" s="655">
        <v>44518</v>
      </c>
      <c r="C452" s="93">
        <v>3.6034206378579854E-2</v>
      </c>
      <c r="D452" s="93">
        <v>4.2937102397037327E-4</v>
      </c>
    </row>
    <row r="453" spans="2:4">
      <c r="B453" s="655">
        <v>44519</v>
      </c>
      <c r="C453" s="93">
        <v>3.5654206497550127E-2</v>
      </c>
      <c r="D453" s="93">
        <v>4.168013346871388E-4</v>
      </c>
    </row>
    <row r="454" spans="2:4">
      <c r="B454" s="655">
        <v>44522</v>
      </c>
      <c r="C454" s="93">
        <v>3.3845032926333854E-2</v>
      </c>
      <c r="D454" s="93">
        <v>3.9942690748846451E-4</v>
      </c>
    </row>
    <row r="455" spans="2:4">
      <c r="B455" s="655">
        <v>44523</v>
      </c>
      <c r="C455" s="93">
        <v>3.3822772811813707E-2</v>
      </c>
      <c r="D455" s="93">
        <v>3.765832998312868E-4</v>
      </c>
    </row>
    <row r="456" spans="2:4">
      <c r="B456" s="655">
        <v>44524</v>
      </c>
      <c r="C456" s="93">
        <v>3.3256975634513651E-2</v>
      </c>
      <c r="D456" s="93">
        <v>3.4719264746686036E-4</v>
      </c>
    </row>
    <row r="457" spans="2:4">
      <c r="B457" s="655">
        <v>44525</v>
      </c>
      <c r="C457" s="93">
        <v>3.0772780501597576E-2</v>
      </c>
      <c r="D457" s="93">
        <v>3.0939475214599067E-4</v>
      </c>
    </row>
    <row r="458" spans="2:4">
      <c r="B458" s="655">
        <v>44526</v>
      </c>
      <c r="C458" s="93">
        <v>3.0358253764862887E-2</v>
      </c>
      <c r="D458" s="93">
        <v>2.5954212820487334E-4</v>
      </c>
    </row>
    <row r="459" spans="2:4">
      <c r="B459" s="655">
        <v>44529</v>
      </c>
      <c r="C459" s="93">
        <v>3.9279668633611861E-2</v>
      </c>
      <c r="D459" s="93">
        <v>1.8829164991564337E-4</v>
      </c>
    </row>
    <row r="460" spans="2:4">
      <c r="B460" s="655">
        <v>44530</v>
      </c>
      <c r="C460" s="93">
        <v>3.897370272083904E-2</v>
      </c>
      <c r="D460" s="93">
        <v>0</v>
      </c>
    </row>
    <row r="461" spans="2:4">
      <c r="B461" s="655">
        <v>44531</v>
      </c>
      <c r="C461" s="93">
        <v>4.1932187890467286E-2</v>
      </c>
      <c r="D461" s="93">
        <v>0</v>
      </c>
    </row>
    <row r="462" spans="2:4">
      <c r="B462" s="655">
        <v>44532</v>
      </c>
      <c r="C462" s="93">
        <v>4.2502610494273195E-2</v>
      </c>
      <c r="D462" s="93">
        <v>0</v>
      </c>
    </row>
    <row r="463" spans="2:4">
      <c r="B463" s="655">
        <v>44533</v>
      </c>
      <c r="C463" s="93">
        <v>4.5328147067642537E-2</v>
      </c>
      <c r="D463" s="93">
        <v>0</v>
      </c>
    </row>
    <row r="464" spans="2:4">
      <c r="B464" s="655">
        <v>44536</v>
      </c>
      <c r="C464" s="93">
        <v>4.4743721619486192E-2</v>
      </c>
      <c r="D464" s="93">
        <v>0</v>
      </c>
    </row>
    <row r="465" spans="2:4">
      <c r="B465" s="655">
        <v>44537</v>
      </c>
      <c r="C465" s="93">
        <v>4.5164114936419815E-2</v>
      </c>
      <c r="D465" s="93">
        <v>0</v>
      </c>
    </row>
    <row r="466" spans="2:4">
      <c r="B466" s="655">
        <v>44538</v>
      </c>
      <c r="C466" s="93">
        <v>4.528685085923085E-2</v>
      </c>
      <c r="D466" s="93">
        <v>0</v>
      </c>
    </row>
    <row r="467" spans="2:4">
      <c r="B467" s="655">
        <v>44539</v>
      </c>
      <c r="C467" s="93">
        <v>4.5468877906280784E-2</v>
      </c>
      <c r="D467" s="93">
        <v>0</v>
      </c>
    </row>
    <row r="468" spans="2:4">
      <c r="B468" s="655">
        <v>44540</v>
      </c>
      <c r="C468" s="93">
        <v>4.6543598887428296E-2</v>
      </c>
      <c r="D468" s="93">
        <v>1.8569632265812893E-4</v>
      </c>
    </row>
    <row r="469" spans="2:4">
      <c r="B469" s="655">
        <v>44543</v>
      </c>
      <c r="C469" s="93">
        <v>4.6744830197200118E-2</v>
      </c>
      <c r="D469" s="93">
        <v>2.5596471646035254E-4</v>
      </c>
    </row>
    <row r="470" spans="2:4">
      <c r="B470" s="655">
        <v>44544</v>
      </c>
      <c r="C470" s="93">
        <v>4.5187252705892238E-2</v>
      </c>
      <c r="D470" s="93">
        <v>3.051301942968447E-4</v>
      </c>
    </row>
    <row r="471" spans="2:4">
      <c r="B471" s="655">
        <v>44545</v>
      </c>
      <c r="C471" s="93">
        <v>4.5427778536096079E-2</v>
      </c>
      <c r="D471" s="93">
        <v>3.424071004604849E-4</v>
      </c>
    </row>
    <row r="472" spans="2:4">
      <c r="B472" s="655">
        <v>44546</v>
      </c>
      <c r="C472" s="93">
        <v>4.5342929933499282E-2</v>
      </c>
      <c r="D472" s="93">
        <v>3.7139264531625796E-4</v>
      </c>
    </row>
    <row r="473" spans="2:4">
      <c r="B473" s="655">
        <v>44547</v>
      </c>
      <c r="C473" s="93">
        <v>4.4185868294904951E-2</v>
      </c>
      <c r="D473" s="93">
        <v>3.9392138697890442E-4</v>
      </c>
    </row>
    <row r="474" spans="2:4">
      <c r="B474" s="655">
        <v>44550</v>
      </c>
      <c r="C474" s="93">
        <v>4.4537401434310585E-2</v>
      </c>
      <c r="D474" s="93">
        <v>4.1105633290205426E-4</v>
      </c>
    </row>
    <row r="475" spans="2:4">
      <c r="B475" s="655">
        <v>44551</v>
      </c>
      <c r="C475" s="93">
        <v>4.7020357627187696E-2</v>
      </c>
      <c r="D475" s="93">
        <v>4.2345276725215769E-4</v>
      </c>
    </row>
    <row r="476" spans="2:4">
      <c r="B476" s="655">
        <v>44552</v>
      </c>
      <c r="C476" s="93">
        <v>4.7899012159247731E-2</v>
      </c>
      <c r="D476" s="93">
        <v>4.3151925906413549E-4</v>
      </c>
    </row>
    <row r="477" spans="2:4">
      <c r="B477" s="655">
        <v>44553</v>
      </c>
      <c r="C477" s="93">
        <v>4.7585134371465512E-2</v>
      </c>
      <c r="D477" s="93">
        <v>4.3549647916847232E-4</v>
      </c>
    </row>
    <row r="478" spans="2:4">
      <c r="B478" s="655">
        <v>44554</v>
      </c>
      <c r="C478" s="93">
        <v>4.7448286016129361E-2</v>
      </c>
      <c r="D478" s="93">
        <v>4.3549647916847243E-4</v>
      </c>
    </row>
    <row r="479" spans="2:4">
      <c r="B479" s="655">
        <v>44557</v>
      </c>
      <c r="C479" s="93">
        <v>4.674205264625348E-2</v>
      </c>
      <c r="D479" s="93">
        <v>4.3151925906413554E-4</v>
      </c>
    </row>
    <row r="480" spans="2:4">
      <c r="B480" s="655">
        <v>44558</v>
      </c>
      <c r="C480" s="93">
        <v>3.8753834420089527E-2</v>
      </c>
      <c r="D480" s="93">
        <v>4.2345276725215775E-4</v>
      </c>
    </row>
    <row r="481" spans="2:4">
      <c r="B481" s="655">
        <v>44559</v>
      </c>
      <c r="C481" s="93">
        <v>3.8451560681323632E-2</v>
      </c>
      <c r="D481" s="93">
        <v>4.1105633290205421E-4</v>
      </c>
    </row>
    <row r="482" spans="2:4">
      <c r="B482" s="655">
        <v>44560</v>
      </c>
      <c r="C482" s="93">
        <v>3.4927536552668038E-2</v>
      </c>
      <c r="D482" s="93">
        <v>3.9392138697890431E-4</v>
      </c>
    </row>
    <row r="483" spans="2:4">
      <c r="B483" s="655">
        <v>44561</v>
      </c>
      <c r="C483" s="93">
        <v>3.3987391621612344E-2</v>
      </c>
      <c r="D483" s="93">
        <v>3.7139264531625774E-4</v>
      </c>
    </row>
    <row r="484" spans="2:4">
      <c r="B484" s="655">
        <v>44564</v>
      </c>
      <c r="C484" s="93">
        <v>3.0023281620955661E-2</v>
      </c>
      <c r="D484" s="93">
        <v>3.424071004604849E-4</v>
      </c>
    </row>
    <row r="485" spans="2:4">
      <c r="B485" s="655">
        <v>44565</v>
      </c>
      <c r="C485" s="93">
        <v>2.9802403086840904E-2</v>
      </c>
      <c r="D485" s="93">
        <v>3.0513019429684486E-4</v>
      </c>
    </row>
    <row r="486" spans="2:4">
      <c r="B486" s="655">
        <v>44566</v>
      </c>
      <c r="C486" s="93">
        <v>2.8156808865258041E-2</v>
      </c>
      <c r="D486" s="93">
        <v>2.5596471646035249E-4</v>
      </c>
    </row>
    <row r="487" spans="2:4">
      <c r="B487" s="655">
        <v>44567</v>
      </c>
      <c r="C487" s="93">
        <v>3.2182814247426278E-2</v>
      </c>
      <c r="D487" s="93">
        <v>1.8569632265812906E-4</v>
      </c>
    </row>
    <row r="488" spans="2:4">
      <c r="B488" s="655">
        <v>44568</v>
      </c>
      <c r="C488" s="93">
        <v>3.1909032631922685E-2</v>
      </c>
      <c r="D488" s="93">
        <v>0</v>
      </c>
    </row>
    <row r="489" spans="2:4">
      <c r="B489" s="655">
        <v>44571</v>
      </c>
      <c r="C489" s="93">
        <v>3.1174508206523247E-2</v>
      </c>
      <c r="D489" s="93">
        <v>0</v>
      </c>
    </row>
    <row r="490" spans="2:4">
      <c r="B490" s="655">
        <v>44572</v>
      </c>
      <c r="C490" s="93">
        <v>3.0027990436005091E-2</v>
      </c>
      <c r="D490" s="93">
        <v>0</v>
      </c>
    </row>
    <row r="491" spans="2:4">
      <c r="B491" s="655">
        <v>44573</v>
      </c>
      <c r="C491" s="93">
        <v>3.0995915347189276E-2</v>
      </c>
      <c r="D491" s="93">
        <v>0</v>
      </c>
    </row>
    <row r="492" spans="2:4">
      <c r="B492" s="655">
        <v>44574</v>
      </c>
      <c r="C492" s="93">
        <v>3.2648013407221621E-2</v>
      </c>
      <c r="D492" s="93">
        <v>0</v>
      </c>
    </row>
    <row r="493" spans="2:4">
      <c r="B493" s="655">
        <v>44575</v>
      </c>
      <c r="C493" s="93">
        <v>3.2511722025013352E-2</v>
      </c>
      <c r="D493" s="93">
        <v>0</v>
      </c>
    </row>
    <row r="494" spans="2:4">
      <c r="B494" s="655">
        <v>44578</v>
      </c>
      <c r="C494" s="93">
        <v>3.311068470342779E-2</v>
      </c>
      <c r="D494" s="93">
        <v>0</v>
      </c>
    </row>
    <row r="495" spans="2:4">
      <c r="B495" s="655">
        <v>44579</v>
      </c>
      <c r="C495" s="93">
        <v>3.2675098726096696E-2</v>
      </c>
      <c r="D495" s="93">
        <v>0</v>
      </c>
    </row>
    <row r="496" spans="2:4">
      <c r="B496" s="655">
        <v>44580</v>
      </c>
      <c r="C496" s="93">
        <v>2.8183480437276996E-2</v>
      </c>
      <c r="D496" s="93">
        <v>0</v>
      </c>
    </row>
    <row r="497" spans="2:4">
      <c r="B497" s="655">
        <v>44581</v>
      </c>
      <c r="C497" s="93">
        <v>2.7588700005211211E-2</v>
      </c>
      <c r="D497" s="93">
        <v>0</v>
      </c>
    </row>
    <row r="498" spans="2:4">
      <c r="B498" s="655">
        <v>44582</v>
      </c>
      <c r="C498" s="93">
        <v>2.8436158923060138E-2</v>
      </c>
      <c r="D498" s="93">
        <v>0</v>
      </c>
    </row>
    <row r="499" spans="2:4">
      <c r="B499" s="655">
        <v>44585</v>
      </c>
      <c r="C499" s="93">
        <v>3.0317818549909187E-2</v>
      </c>
      <c r="D499" s="93">
        <v>0</v>
      </c>
    </row>
    <row r="500" spans="2:4">
      <c r="B500" s="655">
        <v>44586</v>
      </c>
      <c r="C500" s="93">
        <v>3.077678019071392E-2</v>
      </c>
      <c r="D500" s="93">
        <v>0</v>
      </c>
    </row>
    <row r="501" spans="2:4">
      <c r="B501" s="655">
        <v>44587</v>
      </c>
      <c r="C501" s="93">
        <v>3.1340785228015436E-2</v>
      </c>
      <c r="D501" s="93">
        <v>0</v>
      </c>
    </row>
    <row r="502" spans="2:4">
      <c r="B502" s="655">
        <v>44588</v>
      </c>
      <c r="C502" s="93">
        <v>3.208838517823711E-2</v>
      </c>
      <c r="D502" s="93">
        <v>0</v>
      </c>
    </row>
    <row r="503" spans="2:4">
      <c r="B503" s="655">
        <v>44589</v>
      </c>
      <c r="C503" s="93">
        <v>3.2107203275197317E-2</v>
      </c>
      <c r="D503" s="93">
        <v>0</v>
      </c>
    </row>
    <row r="504" spans="2:4">
      <c r="B504" s="655">
        <v>44592</v>
      </c>
      <c r="C504" s="93">
        <v>3.1700212367323372E-2</v>
      </c>
      <c r="D504" s="93">
        <v>0</v>
      </c>
    </row>
    <row r="505" spans="2:4">
      <c r="B505" s="655">
        <v>44593</v>
      </c>
      <c r="C505" s="93">
        <v>3.1858756685835335E-2</v>
      </c>
      <c r="D505" s="93">
        <v>0</v>
      </c>
    </row>
    <row r="506" spans="2:4">
      <c r="B506" s="655">
        <v>44594</v>
      </c>
      <c r="C506" s="93">
        <v>3.1903047692519448E-2</v>
      </c>
      <c r="D506" s="93">
        <v>0</v>
      </c>
    </row>
    <row r="507" spans="2:4">
      <c r="B507" s="655">
        <v>44595</v>
      </c>
      <c r="C507" s="93">
        <v>3.192590739291918E-2</v>
      </c>
      <c r="D507" s="93">
        <v>0</v>
      </c>
    </row>
    <row r="508" spans="2:4">
      <c r="B508" s="655">
        <v>44596</v>
      </c>
      <c r="C508" s="93">
        <v>2.5028201465180557E-2</v>
      </c>
      <c r="D508" s="93">
        <v>1.8317170615485387E-4</v>
      </c>
    </row>
    <row r="509" spans="2:4">
      <c r="B509" s="655">
        <v>44599</v>
      </c>
      <c r="C509" s="93">
        <v>2.5601891893966965E-2</v>
      </c>
      <c r="D509" s="93">
        <v>2.5248477276420503E-4</v>
      </c>
    </row>
    <row r="510" spans="2:4">
      <c r="B510" s="655">
        <v>44600</v>
      </c>
      <c r="C510" s="93">
        <v>2.5961343876008021E-2</v>
      </c>
      <c r="D510" s="93">
        <v>3.0098182607316405E-4</v>
      </c>
    </row>
    <row r="511" spans="2:4">
      <c r="B511" s="655">
        <v>44601</v>
      </c>
      <c r="C511" s="93">
        <v>2.5490984549753775E-2</v>
      </c>
      <c r="D511" s="93">
        <v>3.3775193764257292E-4</v>
      </c>
    </row>
    <row r="512" spans="2:4">
      <c r="B512" s="655">
        <v>44602</v>
      </c>
      <c r="C512" s="93">
        <v>2.5173395165645773E-2</v>
      </c>
      <c r="D512" s="93">
        <v>3.6634341230970774E-4</v>
      </c>
    </row>
    <row r="513" spans="2:4">
      <c r="B513" s="655">
        <v>44603</v>
      </c>
      <c r="C513" s="93">
        <v>2.3781450946935692E-2</v>
      </c>
      <c r="D513" s="93">
        <v>3.8856586663082055E-4</v>
      </c>
    </row>
    <row r="514" spans="2:4">
      <c r="B514" s="655">
        <v>44606</v>
      </c>
      <c r="C514" s="93">
        <v>2.3256402480731072E-2</v>
      </c>
      <c r="D514" s="93">
        <v>4.0546785604389491E-4</v>
      </c>
    </row>
    <row r="515" spans="2:4">
      <c r="B515" s="655">
        <v>44607</v>
      </c>
      <c r="C515" s="93">
        <v>2.3220128045778207E-2</v>
      </c>
      <c r="D515" s="93">
        <v>4.1769575586248989E-4</v>
      </c>
    </row>
    <row r="516" spans="2:4">
      <c r="B516" s="655">
        <v>44608</v>
      </c>
      <c r="C516" s="93">
        <v>2.2895370180020108E-2</v>
      </c>
      <c r="D516" s="93">
        <v>4.256525804604887E-4</v>
      </c>
    </row>
    <row r="517" spans="2:4">
      <c r="B517" s="655">
        <v>44609</v>
      </c>
      <c r="C517" s="93">
        <v>2.3079009964444466E-2</v>
      </c>
      <c r="D517" s="93">
        <v>4.2957572865123648E-4</v>
      </c>
    </row>
    <row r="518" spans="2:4">
      <c r="B518" s="655">
        <v>44610</v>
      </c>
      <c r="C518" s="93">
        <v>2.5203840273105467E-2</v>
      </c>
      <c r="D518" s="93">
        <v>4.2957572865123648E-4</v>
      </c>
    </row>
    <row r="519" spans="2:4">
      <c r="B519" s="655">
        <v>44613</v>
      </c>
      <c r="C519" s="93">
        <v>2.5448451116303165E-2</v>
      </c>
      <c r="D519" s="93">
        <v>4.2565258046048854E-4</v>
      </c>
    </row>
    <row r="520" spans="2:4">
      <c r="B520" s="655">
        <v>44614</v>
      </c>
      <c r="C520" s="93">
        <v>2.455275084694469E-2</v>
      </c>
      <c r="D520" s="93">
        <v>4.1769575586248983E-4</v>
      </c>
    </row>
    <row r="521" spans="2:4">
      <c r="B521" s="655">
        <v>44615</v>
      </c>
      <c r="C521" s="93">
        <v>2.4171949630621838E-2</v>
      </c>
      <c r="D521" s="93">
        <v>4.0546785604389507E-4</v>
      </c>
    </row>
    <row r="522" spans="2:4">
      <c r="B522" s="655">
        <v>44616</v>
      </c>
      <c r="C522" s="93">
        <v>2.298474789513846E-2</v>
      </c>
      <c r="D522" s="93">
        <v>3.8856586663082071E-4</v>
      </c>
    </row>
    <row r="523" spans="2:4">
      <c r="B523" s="655">
        <v>44617</v>
      </c>
      <c r="C523" s="93">
        <v>2.1976258693316202E-2</v>
      </c>
      <c r="D523" s="93">
        <v>3.6634341230970763E-4</v>
      </c>
    </row>
    <row r="524" spans="2:4">
      <c r="B524" s="655">
        <v>44622</v>
      </c>
      <c r="C524" s="93">
        <v>2.2486516996459174E-2</v>
      </c>
      <c r="D524" s="93">
        <v>3.3775193764257276E-4</v>
      </c>
    </row>
    <row r="525" spans="2:4">
      <c r="B525" s="655">
        <v>44623</v>
      </c>
      <c r="C525" s="93">
        <v>2.2575309199148214E-2</v>
      </c>
      <c r="D525" s="93">
        <v>3.00981826073164E-4</v>
      </c>
    </row>
    <row r="526" spans="2:4">
      <c r="B526" s="655">
        <v>44624</v>
      </c>
      <c r="C526" s="93">
        <v>2.220104357134986E-2</v>
      </c>
      <c r="D526" s="93">
        <v>2.5248477276420514E-4</v>
      </c>
    </row>
    <row r="527" spans="2:4">
      <c r="B527" s="655">
        <v>44627</v>
      </c>
      <c r="C527" s="93">
        <v>2.1966179363338615E-2</v>
      </c>
      <c r="D527" s="93">
        <v>1.8317170615485381E-4</v>
      </c>
    </row>
    <row r="528" spans="2:4">
      <c r="B528" s="655">
        <v>44628</v>
      </c>
      <c r="C528" s="93">
        <v>2.3451830515984595E-2</v>
      </c>
      <c r="D528" s="93">
        <v>0</v>
      </c>
    </row>
    <row r="529" spans="2:4">
      <c r="B529" s="655">
        <v>44629</v>
      </c>
      <c r="C529" s="93">
        <v>2.3905112845213218E-2</v>
      </c>
      <c r="D529" s="93">
        <v>0</v>
      </c>
    </row>
    <row r="530" spans="2:4">
      <c r="B530" s="655">
        <v>44630</v>
      </c>
      <c r="C530" s="93">
        <v>2.622286089070967E-2</v>
      </c>
      <c r="D530" s="93">
        <v>0</v>
      </c>
    </row>
    <row r="531" spans="2:4">
      <c r="B531" s="655">
        <v>44631</v>
      </c>
      <c r="C531" s="93">
        <v>2.6512882902737532E-2</v>
      </c>
      <c r="D531" s="93">
        <v>0</v>
      </c>
    </row>
    <row r="532" spans="2:4">
      <c r="B532" s="655">
        <v>44634</v>
      </c>
      <c r="C532" s="93">
        <v>2.7756769724262616E-2</v>
      </c>
      <c r="D532" s="93">
        <v>0</v>
      </c>
    </row>
    <row r="533" spans="2:4">
      <c r="B533" s="655">
        <v>44635</v>
      </c>
      <c r="C533" s="93">
        <v>2.8174464296421474E-2</v>
      </c>
      <c r="D533" s="93">
        <v>0</v>
      </c>
    </row>
    <row r="534" spans="2:4">
      <c r="B534" s="655">
        <v>44636</v>
      </c>
      <c r="C534" s="93">
        <v>2.7651894220593491E-2</v>
      </c>
      <c r="D534" s="93">
        <v>0</v>
      </c>
    </row>
    <row r="535" spans="2:4">
      <c r="B535" s="655">
        <v>44637</v>
      </c>
      <c r="C535" s="93">
        <v>2.8843687393019547E-2</v>
      </c>
      <c r="D535" s="93">
        <v>0</v>
      </c>
    </row>
    <row r="536" spans="2:4">
      <c r="B536" s="655">
        <v>44638</v>
      </c>
      <c r="C536" s="93">
        <v>3.1492594555482839E-2</v>
      </c>
      <c r="D536" s="93">
        <v>1.2074552889006053E-4</v>
      </c>
    </row>
    <row r="537" spans="2:4">
      <c r="B537" s="655">
        <v>44641</v>
      </c>
      <c r="C537" s="93">
        <v>3.3861392896930367E-2</v>
      </c>
      <c r="D537" s="93">
        <v>1.6643622568175129E-4</v>
      </c>
    </row>
    <row r="538" spans="2:4">
      <c r="B538" s="655">
        <v>44642</v>
      </c>
      <c r="C538" s="93">
        <v>3.5113744214238372E-2</v>
      </c>
      <c r="D538" s="93">
        <v>1.9840514967293363E-4</v>
      </c>
    </row>
    <row r="539" spans="2:4">
      <c r="B539" s="655">
        <v>44643</v>
      </c>
      <c r="C539" s="93">
        <v>3.3910610412072606E-2</v>
      </c>
      <c r="D539" s="93">
        <v>2.2264375432425114E-4</v>
      </c>
    </row>
    <row r="540" spans="2:4">
      <c r="B540" s="655">
        <v>44644</v>
      </c>
      <c r="C540" s="93">
        <v>3.2605777014944194E-2</v>
      </c>
      <c r="D540" s="93">
        <v>2.4149105778012106E-4</v>
      </c>
    </row>
    <row r="541" spans="2:4">
      <c r="B541" s="655">
        <v>44645</v>
      </c>
      <c r="C541" s="93">
        <v>3.2004027601431201E-2</v>
      </c>
      <c r="D541" s="93">
        <v>2.5613994682835396E-4</v>
      </c>
    </row>
    <row r="542" spans="2:4">
      <c r="B542" s="655">
        <v>44648</v>
      </c>
      <c r="C542" s="93">
        <v>3.2405872825016571E-2</v>
      </c>
      <c r="D542" s="93">
        <v>2.6728162200197783E-4</v>
      </c>
    </row>
    <row r="543" spans="2:4">
      <c r="B543" s="655">
        <v>44649</v>
      </c>
      <c r="C543" s="93">
        <v>3.2740704771054362E-2</v>
      </c>
      <c r="D543" s="93">
        <v>2.7534216946209001E-4</v>
      </c>
    </row>
    <row r="544" spans="2:4">
      <c r="B544" s="655">
        <v>44650</v>
      </c>
      <c r="C544" s="93">
        <v>3.2540936978345085E-2</v>
      </c>
      <c r="D544" s="93">
        <v>2.805872535121266E-4</v>
      </c>
    </row>
    <row r="545" spans="2:4">
      <c r="B545" s="655">
        <v>44651</v>
      </c>
      <c r="C545" s="93">
        <v>3.3166739550617684E-2</v>
      </c>
      <c r="D545" s="93">
        <v>2.8317336581707754E-4</v>
      </c>
    </row>
    <row r="546" spans="2:4">
      <c r="B546" s="655">
        <v>44652</v>
      </c>
      <c r="C546" s="93">
        <v>3.4080387044117012E-2</v>
      </c>
      <c r="D546" s="93">
        <v>2.8317336581707754E-4</v>
      </c>
    </row>
    <row r="547" spans="2:4">
      <c r="B547" s="655">
        <v>44655</v>
      </c>
      <c r="C547" s="93">
        <v>3.5093926937822352E-2</v>
      </c>
      <c r="D547" s="93">
        <v>2.8058725351212655E-4</v>
      </c>
    </row>
    <row r="548" spans="2:4">
      <c r="B548" s="655">
        <v>44656</v>
      </c>
      <c r="C548" s="93">
        <v>3.4476938619381302E-2</v>
      </c>
      <c r="D548" s="93">
        <v>2.7534216946209007E-4</v>
      </c>
    </row>
    <row r="549" spans="2:4">
      <c r="B549" s="655">
        <v>44657</v>
      </c>
      <c r="C549" s="93">
        <v>3.3568655843918369E-2</v>
      </c>
      <c r="D549" s="93">
        <v>2.6728162200197788E-4</v>
      </c>
    </row>
    <row r="550" spans="2:4">
      <c r="B550" s="655">
        <v>44658</v>
      </c>
      <c r="C550" s="93">
        <v>3.4628487605433515E-2</v>
      </c>
      <c r="D550" s="93">
        <v>2.5613994682835401E-4</v>
      </c>
    </row>
    <row r="551" spans="2:4">
      <c r="B551" s="655">
        <v>44659</v>
      </c>
      <c r="C551" s="93">
        <v>3.3211596781682784E-2</v>
      </c>
      <c r="D551" s="93">
        <v>2.4149105778012097E-4</v>
      </c>
    </row>
    <row r="552" spans="2:4">
      <c r="B552" s="655">
        <v>44662</v>
      </c>
      <c r="C552" s="93">
        <v>3.3166127203539453E-2</v>
      </c>
      <c r="D552" s="93">
        <v>2.2264375432425116E-4</v>
      </c>
    </row>
    <row r="553" spans="2:4">
      <c r="B553" s="655">
        <v>44663</v>
      </c>
      <c r="C553" s="93">
        <v>3.3672241941698197E-2</v>
      </c>
      <c r="D553" s="93">
        <v>1.9840514967293357E-4</v>
      </c>
    </row>
    <row r="554" spans="2:4">
      <c r="B554" s="655">
        <v>44664</v>
      </c>
      <c r="C554" s="93">
        <v>3.3297910478711196E-2</v>
      </c>
      <c r="D554" s="93">
        <v>1.6643622568175129E-4</v>
      </c>
    </row>
    <row r="555" spans="2:4">
      <c r="B555" s="655">
        <v>44665</v>
      </c>
      <c r="C555" s="93">
        <v>3.2939181693810139E-2</v>
      </c>
      <c r="D555" s="93">
        <v>1.2074552889006064E-4</v>
      </c>
    </row>
    <row r="556" spans="2:4">
      <c r="B556" s="655">
        <v>44669</v>
      </c>
      <c r="C556" s="93">
        <v>3.2346642776612353E-2</v>
      </c>
      <c r="D556" s="93">
        <v>0</v>
      </c>
    </row>
    <row r="557" spans="2:4">
      <c r="B557" s="655">
        <v>44670</v>
      </c>
      <c r="C557" s="93">
        <v>3.0197118459368621E-2</v>
      </c>
      <c r="D557" s="93">
        <v>0</v>
      </c>
    </row>
    <row r="558" spans="2:4">
      <c r="B558" s="655">
        <v>44671</v>
      </c>
      <c r="C558" s="93">
        <v>2.8009143101133741E-2</v>
      </c>
      <c r="D558" s="93">
        <v>0</v>
      </c>
    </row>
    <row r="559" spans="2:4">
      <c r="B559" s="655">
        <v>44673</v>
      </c>
      <c r="C559" s="93">
        <v>2.6523729976448734E-2</v>
      </c>
      <c r="D559" s="93">
        <v>0</v>
      </c>
    </row>
    <row r="560" spans="2:4">
      <c r="B560" s="655">
        <v>44676</v>
      </c>
      <c r="C560" s="93">
        <v>2.7815622782115457E-2</v>
      </c>
      <c r="D560" s="93">
        <v>0</v>
      </c>
    </row>
    <row r="561" spans="2:4">
      <c r="B561" s="655">
        <v>44677</v>
      </c>
      <c r="C561" s="93">
        <v>2.7777579426766352E-2</v>
      </c>
      <c r="D561" s="93">
        <v>0</v>
      </c>
    </row>
    <row r="562" spans="2:4">
      <c r="B562" s="655">
        <v>44678</v>
      </c>
      <c r="C562" s="93">
        <v>2.5736396202505625E-2</v>
      </c>
      <c r="D562" s="93">
        <v>0</v>
      </c>
    </row>
    <row r="563" spans="2:4">
      <c r="B563" s="655">
        <v>44679</v>
      </c>
      <c r="C563" s="93">
        <v>2.4846908365739998E-2</v>
      </c>
      <c r="D563" s="93">
        <v>0</v>
      </c>
    </row>
    <row r="564" spans="2:4">
      <c r="B564" s="655">
        <v>44680</v>
      </c>
      <c r="C564" s="93">
        <v>2.6373155321715035E-2</v>
      </c>
      <c r="D564" s="93">
        <v>0</v>
      </c>
    </row>
    <row r="565" spans="2:4">
      <c r="B565" s="655">
        <v>44683</v>
      </c>
      <c r="C565" s="93">
        <v>2.6967192974969068E-2</v>
      </c>
      <c r="D565" s="93">
        <v>0</v>
      </c>
    </row>
    <row r="566" spans="2:4">
      <c r="B566" s="655">
        <v>44684</v>
      </c>
      <c r="C566" s="93">
        <v>2.7306936074896919E-2</v>
      </c>
      <c r="D566" s="93">
        <v>0</v>
      </c>
    </row>
    <row r="567" spans="2:4">
      <c r="B567" s="655">
        <v>44685</v>
      </c>
      <c r="C567" s="93">
        <v>2.7154089591085784E-2</v>
      </c>
      <c r="D567" s="93">
        <v>0</v>
      </c>
    </row>
    <row r="568" spans="2:4">
      <c r="B568" s="655">
        <v>44686</v>
      </c>
      <c r="C568" s="93">
        <v>2.9584127640597115E-2</v>
      </c>
      <c r="D568" s="93">
        <v>0</v>
      </c>
    </row>
    <row r="569" spans="2:4">
      <c r="B569" s="655">
        <v>44687</v>
      </c>
      <c r="C569" s="93">
        <v>3.2853692380454914E-2</v>
      </c>
      <c r="D569" s="93">
        <v>1.1967312486161258E-4</v>
      </c>
    </row>
    <row r="570" spans="2:4">
      <c r="B570" s="655">
        <v>44690</v>
      </c>
      <c r="C570" s="93">
        <v>3.2632421293252618E-2</v>
      </c>
      <c r="D570" s="93">
        <v>1.6495801874074484E-4</v>
      </c>
    </row>
    <row r="571" spans="2:4">
      <c r="B571" s="655">
        <v>44691</v>
      </c>
      <c r="C571" s="93">
        <v>3.5743048612282842E-2</v>
      </c>
      <c r="D571" s="93">
        <v>1.9664301004151255E-4</v>
      </c>
    </row>
    <row r="572" spans="2:4">
      <c r="B572" s="655">
        <v>44692</v>
      </c>
      <c r="C572" s="93">
        <v>3.5553444838305998E-2</v>
      </c>
      <c r="D572" s="93">
        <v>2.2066633900096001E-4</v>
      </c>
    </row>
    <row r="573" spans="2:4">
      <c r="B573" s="655">
        <v>44693</v>
      </c>
      <c r="C573" s="93">
        <v>3.5881350307455095E-2</v>
      </c>
      <c r="D573" s="93">
        <v>2.3934624972322513E-4</v>
      </c>
    </row>
    <row r="574" spans="2:4">
      <c r="B574" s="655">
        <v>44694</v>
      </c>
      <c r="C574" s="93">
        <v>3.5116679064579936E-2</v>
      </c>
      <c r="D574" s="93">
        <v>2.5386503434629201E-4</v>
      </c>
    </row>
    <row r="575" spans="2:4">
      <c r="B575" s="655">
        <v>44697</v>
      </c>
      <c r="C575" s="93">
        <v>3.7878522160516501E-2</v>
      </c>
      <c r="D575" s="93">
        <v>2.64907754490693E-4</v>
      </c>
    </row>
    <row r="576" spans="2:4">
      <c r="B576" s="655">
        <v>44698</v>
      </c>
      <c r="C576" s="93">
        <v>3.8274367580786048E-2</v>
      </c>
      <c r="D576" s="93">
        <v>2.7289671202406261E-4</v>
      </c>
    </row>
    <row r="577" spans="2:4">
      <c r="B577" s="655">
        <v>44699</v>
      </c>
      <c r="C577" s="93">
        <v>3.8554595430713649E-2</v>
      </c>
      <c r="D577" s="93">
        <v>2.7809521174657574E-4</v>
      </c>
    </row>
    <row r="578" spans="2:4">
      <c r="B578" s="655">
        <v>44700</v>
      </c>
      <c r="C578" s="93">
        <v>4.0950891025388757E-2</v>
      </c>
      <c r="D578" s="93">
        <v>2.8065835543911242E-4</v>
      </c>
    </row>
    <row r="579" spans="2:4">
      <c r="B579" s="655">
        <v>44701</v>
      </c>
      <c r="C579" s="93">
        <v>4.0990874357341091E-2</v>
      </c>
      <c r="D579" s="93">
        <v>2.8065835543911237E-4</v>
      </c>
    </row>
    <row r="580" spans="2:4">
      <c r="B580" s="655">
        <v>44704</v>
      </c>
      <c r="C580" s="93">
        <v>4.1203898740145337E-2</v>
      </c>
      <c r="D580" s="93">
        <v>2.7809521174657574E-4</v>
      </c>
    </row>
    <row r="581" spans="2:4">
      <c r="B581" s="655">
        <v>44705</v>
      </c>
      <c r="C581" s="93">
        <v>4.0413191418753221E-2</v>
      </c>
      <c r="D581" s="93">
        <v>2.7289671202406271E-4</v>
      </c>
    </row>
    <row r="582" spans="2:4">
      <c r="B582" s="655">
        <v>44706</v>
      </c>
      <c r="C582" s="93">
        <v>4.0735585506315425E-2</v>
      </c>
      <c r="D582" s="93">
        <v>2.64907754490693E-4</v>
      </c>
    </row>
    <row r="583" spans="2:4">
      <c r="B583" s="655">
        <v>44707</v>
      </c>
      <c r="C583" s="93">
        <v>3.9949657721185687E-2</v>
      </c>
      <c r="D583" s="93">
        <v>2.5386503434629185E-4</v>
      </c>
    </row>
    <row r="584" spans="2:4">
      <c r="B584" s="655">
        <v>44708</v>
      </c>
      <c r="C584" s="93">
        <v>3.9891613076999614E-2</v>
      </c>
      <c r="D584" s="93">
        <v>2.3934624972322515E-4</v>
      </c>
    </row>
    <row r="585" spans="2:4">
      <c r="B585" s="655">
        <v>44711</v>
      </c>
      <c r="C585" s="93">
        <v>3.907071170365628E-2</v>
      </c>
      <c r="D585" s="93">
        <v>2.2066633900095998E-4</v>
      </c>
    </row>
    <row r="586" spans="2:4">
      <c r="B586" s="655">
        <v>44712</v>
      </c>
      <c r="C586" s="93">
        <v>3.8891143978842892E-2</v>
      </c>
      <c r="D586" s="93">
        <v>1.966430100415125E-4</v>
      </c>
    </row>
    <row r="587" spans="2:4">
      <c r="B587" s="655">
        <v>44713</v>
      </c>
      <c r="C587" s="93">
        <v>3.8419936743906521E-2</v>
      </c>
      <c r="D587" s="93">
        <v>1.6495801874074478E-4</v>
      </c>
    </row>
    <row r="588" spans="2:4">
      <c r="B588" s="655">
        <v>44714</v>
      </c>
      <c r="C588" s="93">
        <v>3.8416194889951898E-2</v>
      </c>
      <c r="D588" s="93">
        <v>1.1967312486161255E-4</v>
      </c>
    </row>
    <row r="589" spans="2:4">
      <c r="B589" s="655">
        <v>44715</v>
      </c>
      <c r="C589" s="93">
        <v>3.5256372628073192E-2</v>
      </c>
      <c r="D589" s="93">
        <v>0</v>
      </c>
    </row>
    <row r="590" spans="2:4">
      <c r="B590" s="655">
        <v>44718</v>
      </c>
      <c r="C590" s="93">
        <v>3.1995324691372E-2</v>
      </c>
      <c r="D590" s="93">
        <v>0</v>
      </c>
    </row>
    <row r="591" spans="2:4">
      <c r="B591" s="655">
        <v>44719</v>
      </c>
      <c r="C591" s="93">
        <v>3.1915176775591532E-2</v>
      </c>
      <c r="D591" s="93">
        <v>0</v>
      </c>
    </row>
    <row r="592" spans="2:4">
      <c r="B592" s="655">
        <v>44720</v>
      </c>
      <c r="C592" s="93">
        <v>2.6974916128445176E-2</v>
      </c>
      <c r="D592" s="93">
        <v>0</v>
      </c>
    </row>
    <row r="593" spans="2:4">
      <c r="B593" s="655">
        <v>44721</v>
      </c>
      <c r="C593" s="93">
        <v>2.7537503695913585E-2</v>
      </c>
      <c r="D593" s="93">
        <v>0</v>
      </c>
    </row>
    <row r="594" spans="2:4">
      <c r="B594" s="655">
        <v>44722</v>
      </c>
      <c r="C594" s="93">
        <v>2.7652485022914237E-2</v>
      </c>
      <c r="D594" s="93">
        <v>0</v>
      </c>
    </row>
    <row r="595" spans="2:4">
      <c r="B595" s="655">
        <v>44725</v>
      </c>
      <c r="C595" s="93">
        <v>2.8278956072592096E-2</v>
      </c>
      <c r="D595" s="93">
        <v>0</v>
      </c>
    </row>
    <row r="596" spans="2:4">
      <c r="B596" s="655">
        <v>44726</v>
      </c>
      <c r="C596" s="93">
        <v>2.6696064311817515E-2</v>
      </c>
      <c r="D596" s="93">
        <v>0</v>
      </c>
    </row>
    <row r="597" spans="2:4">
      <c r="B597" s="655">
        <v>44727</v>
      </c>
      <c r="C597" s="93">
        <v>2.6167673843324229E-2</v>
      </c>
      <c r="D597" s="93">
        <v>0</v>
      </c>
    </row>
    <row r="598" spans="2:4">
      <c r="B598" s="655">
        <v>44729</v>
      </c>
      <c r="C598" s="93">
        <v>2.6462344786971567E-2</v>
      </c>
      <c r="D598" s="93">
        <v>0</v>
      </c>
    </row>
    <row r="599" spans="2:4">
      <c r="B599" s="655">
        <v>44732</v>
      </c>
      <c r="C599" s="93">
        <v>2.646097802957157E-2</v>
      </c>
      <c r="D599" s="93">
        <v>5.9440342564717105E-5</v>
      </c>
    </row>
    <row r="600" spans="2:4">
      <c r="B600" s="655">
        <v>44733</v>
      </c>
      <c r="C600" s="93">
        <v>2.5998822282773872E-2</v>
      </c>
      <c r="D600" s="93">
        <v>8.1932857975300399E-5</v>
      </c>
    </row>
    <row r="601" spans="2:4">
      <c r="B601" s="655">
        <v>44734</v>
      </c>
      <c r="C601" s="93">
        <v>2.5474351811901018E-2</v>
      </c>
      <c r="D601" s="93">
        <v>9.7670449345590106E-5</v>
      </c>
    </row>
    <row r="602" spans="2:4">
      <c r="B602" s="655">
        <v>44735</v>
      </c>
      <c r="C602" s="93">
        <v>2.3885570392065718E-2</v>
      </c>
      <c r="D602" s="93">
        <v>1.0960257616642562E-4</v>
      </c>
    </row>
    <row r="603" spans="2:4">
      <c r="B603" s="655">
        <v>44736</v>
      </c>
      <c r="C603" s="93">
        <v>2.3822792445081533E-2</v>
      </c>
      <c r="D603" s="93">
        <v>1.1888068512943421E-4</v>
      </c>
    </row>
    <row r="604" spans="2:4">
      <c r="B604" s="655">
        <v>44739</v>
      </c>
      <c r="C604" s="93">
        <v>2.3277384753009753E-2</v>
      </c>
      <c r="D604" s="93">
        <v>1.2609200791068853E-4</v>
      </c>
    </row>
    <row r="605" spans="2:4">
      <c r="B605" s="655">
        <v>44740</v>
      </c>
      <c r="C605" s="93">
        <v>2.3389232504413979E-2</v>
      </c>
      <c r="D605" s="93">
        <v>1.3157680718361238E-4</v>
      </c>
    </row>
    <row r="606" spans="2:4">
      <c r="B606" s="655">
        <v>44741</v>
      </c>
      <c r="C606" s="93">
        <v>2.3144626075385644E-2</v>
      </c>
      <c r="D606" s="93">
        <v>1.3554483570352941E-4</v>
      </c>
    </row>
    <row r="607" spans="2:4">
      <c r="B607" s="655">
        <v>44742</v>
      </c>
      <c r="C607" s="93">
        <v>2.3377951289287793E-2</v>
      </c>
      <c r="D607" s="93">
        <v>1.3812687410760791E-4</v>
      </c>
    </row>
    <row r="608" spans="2:4">
      <c r="B608" s="655">
        <v>44743</v>
      </c>
      <c r="C608" s="93">
        <v>2.2635763230872439E-2</v>
      </c>
      <c r="D608" s="93">
        <v>1.393999597674263E-4</v>
      </c>
    </row>
    <row r="609" spans="2:4">
      <c r="B609" s="655">
        <v>44746</v>
      </c>
      <c r="C609" s="93">
        <v>2.2330078303683533E-2</v>
      </c>
      <c r="D609" s="93">
        <v>1.3939995976742627E-4</v>
      </c>
    </row>
    <row r="610" spans="2:4">
      <c r="B610" s="655">
        <v>44747</v>
      </c>
      <c r="C610" s="93">
        <v>2.066356329866216E-2</v>
      </c>
      <c r="D610" s="93">
        <v>1.3812687410760788E-4</v>
      </c>
    </row>
    <row r="611" spans="2:4">
      <c r="B611" s="655">
        <v>44748</v>
      </c>
      <c r="C611" s="93">
        <v>2.0953168748671095E-2</v>
      </c>
      <c r="D611" s="93">
        <v>1.3554483570352944E-4</v>
      </c>
    </row>
    <row r="612" spans="2:4">
      <c r="B612" s="655">
        <v>44749</v>
      </c>
      <c r="C612" s="93">
        <v>2.1247190715222703E-2</v>
      </c>
      <c r="D612" s="93">
        <v>1.3157680718361241E-4</v>
      </c>
    </row>
    <row r="613" spans="2:4">
      <c r="B613" s="655">
        <v>44750</v>
      </c>
      <c r="C613" s="93">
        <v>2.536649594528213E-2</v>
      </c>
      <c r="D613" s="93">
        <v>1.2609200791068855E-4</v>
      </c>
    </row>
    <row r="614" spans="2:4">
      <c r="B614" s="655">
        <v>44753</v>
      </c>
      <c r="C614" s="93">
        <v>2.5357512421212553E-2</v>
      </c>
      <c r="D614" s="93">
        <v>1.1888068512943424E-4</v>
      </c>
    </row>
    <row r="615" spans="2:4">
      <c r="B615" s="655">
        <v>44754</v>
      </c>
      <c r="C615" s="93">
        <v>2.7260011330846323E-2</v>
      </c>
      <c r="D615" s="93">
        <v>1.0960257616642564E-4</v>
      </c>
    </row>
    <row r="616" spans="2:4">
      <c r="B616" s="655">
        <v>44755</v>
      </c>
      <c r="C616" s="93">
        <v>2.7234708100397648E-2</v>
      </c>
      <c r="D616" s="93">
        <v>9.7670449345590106E-5</v>
      </c>
    </row>
    <row r="617" spans="2:4">
      <c r="B617" s="655">
        <v>44756</v>
      </c>
      <c r="C617" s="93">
        <v>2.6377534130721501E-2</v>
      </c>
      <c r="D617" s="93">
        <v>8.1932857975300412E-5</v>
      </c>
    </row>
    <row r="618" spans="2:4">
      <c r="B618" s="655">
        <v>44757</v>
      </c>
      <c r="C618" s="93">
        <v>2.6523255367534585E-2</v>
      </c>
      <c r="D618" s="93">
        <v>5.9440342564717058E-5</v>
      </c>
    </row>
    <row r="619" spans="2:4">
      <c r="B619" s="655">
        <v>44760</v>
      </c>
      <c r="C619" s="93">
        <v>2.5598474473642628E-2</v>
      </c>
      <c r="D619" s="93">
        <v>0</v>
      </c>
    </row>
    <row r="620" spans="2:4">
      <c r="B620" s="655">
        <v>44761</v>
      </c>
      <c r="C620" s="93">
        <v>2.2741729923326466E-2</v>
      </c>
      <c r="D620" s="93">
        <v>0</v>
      </c>
    </row>
    <row r="621" spans="2:4">
      <c r="B621" s="655">
        <v>44762</v>
      </c>
      <c r="C621" s="93">
        <v>2.3676299948247503E-2</v>
      </c>
      <c r="D621" s="93">
        <v>0</v>
      </c>
    </row>
    <row r="622" spans="2:4">
      <c r="B622" s="655">
        <v>44763</v>
      </c>
      <c r="C622" s="93">
        <v>2.5156352963985083E-2</v>
      </c>
      <c r="D622" s="93">
        <v>0</v>
      </c>
    </row>
    <row r="623" spans="2:4">
      <c r="B623" s="655">
        <v>44764</v>
      </c>
      <c r="C623" s="93">
        <v>2.5002423348359122E-2</v>
      </c>
      <c r="D623" s="93">
        <v>0</v>
      </c>
    </row>
    <row r="624" spans="2:4">
      <c r="B624" s="655">
        <v>44767</v>
      </c>
      <c r="C624" s="93">
        <v>2.4863254828678266E-2</v>
      </c>
      <c r="D624" s="93">
        <v>0</v>
      </c>
    </row>
    <row r="625" spans="2:4">
      <c r="B625" s="655">
        <v>44768</v>
      </c>
      <c r="C625" s="93">
        <v>2.4985746791962287E-2</v>
      </c>
      <c r="D625" s="93">
        <v>0</v>
      </c>
    </row>
    <row r="626" spans="2:4">
      <c r="B626" s="655">
        <v>44769</v>
      </c>
      <c r="C626" s="93">
        <v>2.3712193040320739E-2</v>
      </c>
      <c r="D626" s="93">
        <v>0</v>
      </c>
    </row>
    <row r="627" spans="2:4">
      <c r="B627" s="655">
        <v>44770</v>
      </c>
      <c r="C627" s="93">
        <v>2.6443372343626932E-2</v>
      </c>
      <c r="D627" s="93">
        <v>0</v>
      </c>
    </row>
    <row r="628" spans="2:4">
      <c r="B628" s="655">
        <v>44771</v>
      </c>
      <c r="C628" s="93">
        <v>2.6419322959565721E-2</v>
      </c>
      <c r="D628" s="93">
        <v>0</v>
      </c>
    </row>
    <row r="629" spans="2:4">
      <c r="B629" s="655">
        <v>44774</v>
      </c>
      <c r="C629" s="93">
        <v>2.6518662964654563E-2</v>
      </c>
      <c r="D629" s="93">
        <v>0</v>
      </c>
    </row>
    <row r="630" spans="2:4">
      <c r="B630" s="655">
        <v>44775</v>
      </c>
      <c r="C630" s="93">
        <v>2.6976181094308646E-2</v>
      </c>
      <c r="D630" s="93">
        <v>0</v>
      </c>
    </row>
    <row r="631" spans="2:4">
      <c r="B631" s="655">
        <v>44776</v>
      </c>
      <c r="C631" s="93">
        <v>2.6864490295881387E-2</v>
      </c>
      <c r="D631" s="93">
        <v>0</v>
      </c>
    </row>
    <row r="632" spans="2:4">
      <c r="B632" s="655">
        <v>44777</v>
      </c>
      <c r="C632" s="93">
        <v>2.6467269264838337E-2</v>
      </c>
      <c r="D632" s="93">
        <v>0</v>
      </c>
    </row>
    <row r="633" spans="2:4">
      <c r="B633" s="655">
        <v>44778</v>
      </c>
      <c r="C633" s="93">
        <v>2.8121625594581784E-2</v>
      </c>
      <c r="D633" s="93">
        <v>5.917929680366913E-5</v>
      </c>
    </row>
    <row r="634" spans="2:4">
      <c r="B634" s="655">
        <v>44781</v>
      </c>
      <c r="C634" s="93">
        <v>2.6687076347037816E-2</v>
      </c>
      <c r="D634" s="93">
        <v>8.1573031225619231E-5</v>
      </c>
    </row>
    <row r="635" spans="2:4">
      <c r="B635" s="655">
        <v>44782</v>
      </c>
      <c r="C635" s="93">
        <v>2.6770962406759496E-2</v>
      </c>
      <c r="D635" s="93">
        <v>9.7241507389988856E-5</v>
      </c>
    </row>
    <row r="636" spans="2:4">
      <c r="B636" s="655">
        <v>44783</v>
      </c>
      <c r="C636" s="93">
        <v>2.2698279573469857E-2</v>
      </c>
      <c r="D636" s="93">
        <v>1.0912123156655167E-4</v>
      </c>
    </row>
    <row r="637" spans="2:4">
      <c r="B637" s="655">
        <v>44784</v>
      </c>
      <c r="C637" s="93">
        <v>2.2431839844650622E-2</v>
      </c>
      <c r="D637" s="93">
        <v>1.1835859360733825E-4</v>
      </c>
    </row>
    <row r="638" spans="2:4">
      <c r="B638" s="655">
        <v>44785</v>
      </c>
      <c r="C638" s="93">
        <v>2.3778171763238657E-2</v>
      </c>
      <c r="D638" s="93">
        <v>1.2553824622717744E-4</v>
      </c>
    </row>
    <row r="639" spans="2:4">
      <c r="B639" s="655">
        <v>44788</v>
      </c>
      <c r="C639" s="93">
        <v>2.3817751201399298E-2</v>
      </c>
      <c r="D639" s="93">
        <v>1.3099895775870181E-4</v>
      </c>
    </row>
    <row r="640" spans="2:4">
      <c r="B640" s="655">
        <v>44789</v>
      </c>
      <c r="C640" s="93">
        <v>2.381665041176231E-2</v>
      </c>
      <c r="D640" s="93">
        <v>1.3494955978038297E-4</v>
      </c>
    </row>
    <row r="641" spans="2:4">
      <c r="B641" s="655">
        <v>44790</v>
      </c>
      <c r="C641" s="93">
        <v>2.367028855976373E-2</v>
      </c>
      <c r="D641" s="93">
        <v>1.3752025857652583E-4</v>
      </c>
    </row>
    <row r="642" spans="2:4">
      <c r="B642" s="655">
        <v>44791</v>
      </c>
      <c r="C642" s="93">
        <v>2.3651317348008839E-2</v>
      </c>
      <c r="D642" s="93">
        <v>1.3878775319159896E-4</v>
      </c>
    </row>
    <row r="643" spans="2:4">
      <c r="B643" s="655">
        <v>44792</v>
      </c>
      <c r="C643" s="93">
        <v>2.3371558276637176E-2</v>
      </c>
      <c r="D643" s="93">
        <v>1.3878775319159899E-4</v>
      </c>
    </row>
    <row r="644" spans="2:4">
      <c r="B644" s="655">
        <v>44795</v>
      </c>
      <c r="C644" s="93">
        <v>2.5870161369548426E-2</v>
      </c>
      <c r="D644" s="93">
        <v>1.375202585765258E-4</v>
      </c>
    </row>
    <row r="645" spans="2:4">
      <c r="B645" s="655">
        <v>44796</v>
      </c>
      <c r="C645" s="93">
        <v>2.5285558926007271E-2</v>
      </c>
      <c r="D645" s="93">
        <v>1.3494955978038295E-4</v>
      </c>
    </row>
    <row r="646" spans="2:4">
      <c r="B646" s="655">
        <v>44797</v>
      </c>
      <c r="C646" s="93">
        <v>2.5833142700410767E-2</v>
      </c>
      <c r="D646" s="93">
        <v>1.3099895775870181E-4</v>
      </c>
    </row>
    <row r="647" spans="2:4">
      <c r="B647" s="655">
        <v>44798</v>
      </c>
      <c r="C647" s="93">
        <v>2.5090702556873842E-2</v>
      </c>
      <c r="D647" s="93">
        <v>1.2553824622717753E-4</v>
      </c>
    </row>
    <row r="648" spans="2:4">
      <c r="B648" s="655">
        <v>44799</v>
      </c>
      <c r="C648" s="93">
        <v>2.4442169614955992E-2</v>
      </c>
      <c r="D648" s="93">
        <v>1.1835859360733831E-4</v>
      </c>
    </row>
    <row r="649" spans="2:4">
      <c r="B649" s="655">
        <v>44802</v>
      </c>
      <c r="C649" s="93">
        <v>2.4649226395782237E-2</v>
      </c>
      <c r="D649" s="93">
        <v>1.0912123156655169E-4</v>
      </c>
    </row>
    <row r="650" spans="2:4">
      <c r="B650" s="655">
        <v>44803</v>
      </c>
      <c r="C650" s="93">
        <v>2.4435035990955433E-2</v>
      </c>
      <c r="D650" s="93">
        <v>9.724150738998891E-5</v>
      </c>
    </row>
    <row r="651" spans="2:4">
      <c r="B651" s="655">
        <v>44804</v>
      </c>
      <c r="C651" s="93">
        <v>2.5151335722472242E-2</v>
      </c>
      <c r="D651" s="93">
        <v>8.1573031225619258E-5</v>
      </c>
    </row>
    <row r="652" spans="2:4">
      <c r="B652" s="655">
        <v>44805</v>
      </c>
      <c r="C652" s="93">
        <v>2.4959155553840741E-2</v>
      </c>
      <c r="D652" s="93">
        <v>5.9179296803669163E-5</v>
      </c>
    </row>
    <row r="653" spans="2:4">
      <c r="B653" s="655">
        <v>44806</v>
      </c>
      <c r="C653" s="93">
        <v>2.5398035136063899E-2</v>
      </c>
      <c r="D653" s="93">
        <v>0</v>
      </c>
    </row>
    <row r="654" spans="2:4">
      <c r="B654" s="655">
        <v>44809</v>
      </c>
      <c r="C654" s="93">
        <v>2.3642741179078545E-2</v>
      </c>
      <c r="D654" s="93">
        <v>0</v>
      </c>
    </row>
    <row r="655" spans="2:4">
      <c r="B655" s="655">
        <v>44810</v>
      </c>
      <c r="C655" s="93">
        <v>2.3710298946462396E-2</v>
      </c>
      <c r="D655" s="93">
        <v>0</v>
      </c>
    </row>
    <row r="656" spans="2:4">
      <c r="B656" s="655">
        <v>44812</v>
      </c>
      <c r="C656" s="93">
        <v>2.5689798586012589E-2</v>
      </c>
      <c r="D656" s="93">
        <v>0</v>
      </c>
    </row>
    <row r="657" spans="2:4">
      <c r="B657" s="655">
        <v>44813</v>
      </c>
      <c r="C657" s="93">
        <v>2.5715590835013964E-2</v>
      </c>
      <c r="D657" s="93">
        <v>0</v>
      </c>
    </row>
    <row r="658" spans="2:4">
      <c r="B658" s="655">
        <v>44816</v>
      </c>
      <c r="C658" s="93">
        <v>2.7505784088986081E-2</v>
      </c>
      <c r="D658" s="93">
        <v>0</v>
      </c>
    </row>
    <row r="659" spans="2:4">
      <c r="B659" s="655">
        <v>44817</v>
      </c>
      <c r="C659" s="93">
        <v>2.6686086133439823E-2</v>
      </c>
      <c r="D659" s="93">
        <v>0</v>
      </c>
    </row>
    <row r="660" spans="2:4">
      <c r="B660" s="655">
        <v>44818</v>
      </c>
      <c r="C660" s="93">
        <v>2.5456275264995575E-2</v>
      </c>
      <c r="D660" s="93">
        <v>0</v>
      </c>
    </row>
    <row r="661" spans="2:4">
      <c r="B661" s="655">
        <v>44819</v>
      </c>
      <c r="C661" s="93">
        <v>2.5293146227629251E-2</v>
      </c>
      <c r="D661" s="93">
        <v>0</v>
      </c>
    </row>
    <row r="662" spans="2:4">
      <c r="B662" s="655">
        <v>44820</v>
      </c>
      <c r="C662" s="93">
        <v>2.5297374979579925E-2</v>
      </c>
      <c r="D662" s="93">
        <v>0</v>
      </c>
    </row>
    <row r="663" spans="2:4">
      <c r="B663" s="655">
        <v>44823</v>
      </c>
      <c r="C663" s="93">
        <v>2.5680214843566217E-2</v>
      </c>
      <c r="D663" s="93">
        <v>0</v>
      </c>
    </row>
    <row r="664" spans="2:4">
      <c r="B664" s="655">
        <v>44824</v>
      </c>
      <c r="C664" s="93">
        <v>2.677763761194275E-2</v>
      </c>
      <c r="D664" s="93">
        <v>0</v>
      </c>
    </row>
    <row r="665" spans="2:4">
      <c r="B665" s="655">
        <v>44825</v>
      </c>
      <c r="C665" s="93">
        <v>2.5452031180809964E-2</v>
      </c>
      <c r="D665" s="93">
        <v>0</v>
      </c>
    </row>
    <row r="666" spans="2:4">
      <c r="B666" s="655">
        <v>44826</v>
      </c>
      <c r="C666" s="93">
        <v>2.549977661569101E-2</v>
      </c>
      <c r="D666" s="93">
        <v>0</v>
      </c>
    </row>
    <row r="667" spans="2:4">
      <c r="B667" s="655">
        <v>44827</v>
      </c>
      <c r="C667" s="93">
        <v>2.7071972324752305E-2</v>
      </c>
      <c r="D667" s="93">
        <v>0</v>
      </c>
    </row>
    <row r="668" spans="2:4">
      <c r="B668" s="655">
        <v>44830</v>
      </c>
      <c r="C668" s="93">
        <v>2.7349169855958866E-2</v>
      </c>
      <c r="D668" s="93">
        <v>0</v>
      </c>
    </row>
    <row r="669" spans="2:4">
      <c r="B669" s="655">
        <v>44831</v>
      </c>
      <c r="C669" s="93">
        <v>3.0554412246701811E-2</v>
      </c>
      <c r="D669" s="93">
        <v>0</v>
      </c>
    </row>
    <row r="670" spans="2:4">
      <c r="B670" s="655">
        <v>44832</v>
      </c>
      <c r="C670" s="93">
        <v>3.0648654508574555E-2</v>
      </c>
      <c r="D670" s="93">
        <v>0</v>
      </c>
    </row>
    <row r="671" spans="2:4">
      <c r="B671" s="655">
        <v>44833</v>
      </c>
      <c r="C671" s="93">
        <v>3.0810072751654885E-2</v>
      </c>
      <c r="D671" s="93">
        <v>0</v>
      </c>
    </row>
    <row r="672" spans="2:4">
      <c r="B672" s="655">
        <v>44834</v>
      </c>
      <c r="C672" s="93">
        <v>3.0120317338814765E-2</v>
      </c>
      <c r="D672" s="93">
        <v>0</v>
      </c>
    </row>
    <row r="673" spans="2:4">
      <c r="B673" s="655">
        <v>44837</v>
      </c>
      <c r="C673" s="93">
        <v>3.1418836407723284E-2</v>
      </c>
      <c r="D673" s="93">
        <v>0</v>
      </c>
    </row>
    <row r="674" spans="2:4">
      <c r="B674" s="655">
        <v>44838</v>
      </c>
      <c r="C674" s="93">
        <v>3.7160475909106053E-2</v>
      </c>
      <c r="D674" s="93">
        <v>0</v>
      </c>
    </row>
    <row r="675" spans="2:4">
      <c r="B675" s="655">
        <v>44839</v>
      </c>
      <c r="C675" s="93">
        <v>3.739393370381635E-2</v>
      </c>
      <c r="D675" s="93">
        <v>0</v>
      </c>
    </row>
    <row r="676" spans="2:4">
      <c r="B676" s="655">
        <v>44840</v>
      </c>
      <c r="C676" s="93">
        <v>3.7170148562267559E-2</v>
      </c>
      <c r="D676" s="93">
        <v>0</v>
      </c>
    </row>
    <row r="677" spans="2:4">
      <c r="B677" s="655">
        <v>44841</v>
      </c>
      <c r="C677" s="93">
        <v>3.5310769655797422E-2</v>
      </c>
      <c r="D677" s="93">
        <v>0</v>
      </c>
    </row>
    <row r="678" spans="2:4">
      <c r="B678" s="655">
        <v>44844</v>
      </c>
      <c r="C678" s="93">
        <v>3.5317403629714562E-2</v>
      </c>
      <c r="D678" s="93">
        <v>0</v>
      </c>
    </row>
    <row r="679" spans="2:4">
      <c r="B679" s="655">
        <v>44845</v>
      </c>
      <c r="C679" s="93">
        <v>3.395511171703882E-2</v>
      </c>
      <c r="D679" s="93">
        <v>0</v>
      </c>
    </row>
    <row r="680" spans="2:4">
      <c r="B680" s="655">
        <v>44847</v>
      </c>
      <c r="C680" s="93">
        <v>3.4807983710410287E-2</v>
      </c>
      <c r="D680" s="93">
        <v>0</v>
      </c>
    </row>
    <row r="681" spans="2:4">
      <c r="B681" s="655">
        <v>44848</v>
      </c>
      <c r="C681" s="1">
        <v>3.3975369056658718E-2</v>
      </c>
      <c r="D681" s="1">
        <v>0</v>
      </c>
    </row>
    <row r="682" spans="2:4">
      <c r="B682" s="655">
        <v>44851</v>
      </c>
      <c r="C682" s="1">
        <v>3.4579392320675612E-2</v>
      </c>
      <c r="D682" s="1">
        <v>0</v>
      </c>
    </row>
    <row r="683" spans="2:4">
      <c r="B683" s="655">
        <v>44852</v>
      </c>
      <c r="C683" s="1">
        <v>3.4688439996632396E-2</v>
      </c>
      <c r="D683" s="1">
        <v>0</v>
      </c>
    </row>
    <row r="684" spans="2:4">
      <c r="B684" s="655">
        <v>44853</v>
      </c>
      <c r="C684" s="1">
        <v>3.4853840978392343E-2</v>
      </c>
      <c r="D684" s="1">
        <v>0</v>
      </c>
    </row>
    <row r="685" spans="2:4">
      <c r="B685" s="655">
        <v>44854</v>
      </c>
      <c r="C685" s="1">
        <v>3.4406872992595774E-2</v>
      </c>
      <c r="D685" s="1">
        <v>0</v>
      </c>
    </row>
    <row r="686" spans="2:4">
      <c r="B686" s="655">
        <v>44855</v>
      </c>
      <c r="C686" s="1">
        <v>3.4316000829694347E-2</v>
      </c>
      <c r="D686" s="1">
        <v>0</v>
      </c>
    </row>
    <row r="687" spans="2:4">
      <c r="B687" s="655">
        <v>44858</v>
      </c>
      <c r="C687" s="1">
        <v>3.5150804738247901E-2</v>
      </c>
      <c r="D687" s="1">
        <v>0</v>
      </c>
    </row>
    <row r="688" spans="2:4">
      <c r="B688" s="655">
        <v>44859</v>
      </c>
      <c r="C688" s="1">
        <v>3.6234825108154144E-2</v>
      </c>
      <c r="D688" s="1">
        <v>0</v>
      </c>
    </row>
    <row r="689" spans="2:4">
      <c r="B689" s="655">
        <v>44860</v>
      </c>
      <c r="C689" s="1">
        <v>3.7436596565150873E-2</v>
      </c>
      <c r="D689" s="1">
        <v>0</v>
      </c>
    </row>
    <row r="690" spans="2:4">
      <c r="B690" s="655">
        <v>44861</v>
      </c>
      <c r="C690" s="1">
        <v>3.694858660590488E-2</v>
      </c>
      <c r="D690" s="1">
        <v>0</v>
      </c>
    </row>
    <row r="691" spans="2:4">
      <c r="B691" s="655">
        <v>44862</v>
      </c>
      <c r="C691" s="1">
        <v>3.7969747344990319E-2</v>
      </c>
      <c r="D691" s="1">
        <v>0</v>
      </c>
    </row>
    <row r="692" spans="2:4">
      <c r="B692" s="655">
        <v>44865</v>
      </c>
      <c r="C692" s="1">
        <v>3.7802394695956941E-2</v>
      </c>
      <c r="D692" s="1">
        <v>0</v>
      </c>
    </row>
    <row r="693" spans="2:4">
      <c r="B693" s="655">
        <v>44866</v>
      </c>
      <c r="C693" s="1">
        <v>3.8477531010364302E-2</v>
      </c>
      <c r="D693" s="1">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14"/>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32" customFormat="1" ht="30">
      <c r="C2" s="673" t="s">
        <v>1426</v>
      </c>
      <c r="D2" s="673" t="s">
        <v>64</v>
      </c>
      <c r="F2"/>
      <c r="G2"/>
    </row>
    <row r="3" spans="2:7">
      <c r="B3" s="654">
        <v>43832</v>
      </c>
      <c r="C3" s="651">
        <v>0</v>
      </c>
      <c r="D3" s="651">
        <v>0</v>
      </c>
    </row>
    <row r="4" spans="2:7">
      <c r="B4" s="654">
        <v>43833</v>
      </c>
      <c r="C4" s="651">
        <v>-6.1985245589812887E-4</v>
      </c>
      <c r="D4" s="651">
        <v>0</v>
      </c>
    </row>
    <row r="5" spans="2:7">
      <c r="B5" s="654">
        <v>43836</v>
      </c>
      <c r="C5" s="651">
        <v>-1.7419141057800624E-3</v>
      </c>
      <c r="D5" s="651">
        <v>0</v>
      </c>
    </row>
    <row r="6" spans="2:7">
      <c r="B6" s="654">
        <v>43837</v>
      </c>
      <c r="C6" s="651">
        <v>-1.2149282886940727E-3</v>
      </c>
      <c r="D6" s="651">
        <v>0</v>
      </c>
    </row>
    <row r="7" spans="2:7">
      <c r="B7" s="654">
        <v>43838</v>
      </c>
      <c r="C7" s="651">
        <v>-1.5200104909252055E-3</v>
      </c>
      <c r="D7" s="651">
        <v>0</v>
      </c>
    </row>
    <row r="8" spans="2:7">
      <c r="B8" s="654">
        <v>43839</v>
      </c>
      <c r="C8" s="651">
        <v>-6.9246684556034666E-4</v>
      </c>
      <c r="D8" s="651">
        <v>0</v>
      </c>
    </row>
    <row r="9" spans="2:7">
      <c r="B9" s="654">
        <v>43840</v>
      </c>
      <c r="C9" s="651">
        <v>0</v>
      </c>
      <c r="D9" s="651">
        <v>0</v>
      </c>
    </row>
    <row r="10" spans="2:7">
      <c r="B10" s="654">
        <v>43843</v>
      </c>
      <c r="C10" s="651">
        <v>0</v>
      </c>
      <c r="D10" s="651">
        <v>0</v>
      </c>
    </row>
    <row r="11" spans="2:7">
      <c r="B11" s="654">
        <v>43844</v>
      </c>
      <c r="C11" s="651">
        <v>0</v>
      </c>
      <c r="D11" s="651">
        <v>0</v>
      </c>
    </row>
    <row r="12" spans="2:7">
      <c r="B12" s="654">
        <v>43845</v>
      </c>
      <c r="C12" s="651">
        <v>-7.9243453119137719E-4</v>
      </c>
      <c r="D12" s="651">
        <v>0</v>
      </c>
    </row>
    <row r="13" spans="2:7">
      <c r="B13" s="654">
        <v>43846</v>
      </c>
      <c r="C13" s="651">
        <v>-3.2704236239722295E-4</v>
      </c>
      <c r="D13" s="651">
        <v>0</v>
      </c>
    </row>
    <row r="14" spans="2:7">
      <c r="B14" s="654">
        <v>43847</v>
      </c>
      <c r="C14" s="651">
        <v>0</v>
      </c>
      <c r="D14" s="651">
        <v>0</v>
      </c>
    </row>
    <row r="15" spans="2:7">
      <c r="B15" s="654">
        <v>43850</v>
      </c>
      <c r="C15" s="651">
        <v>0</v>
      </c>
      <c r="D15" s="651">
        <v>0</v>
      </c>
    </row>
    <row r="16" spans="2:7">
      <c r="B16" s="654">
        <v>43851</v>
      </c>
      <c r="C16" s="651">
        <v>-2.414207725776385E-3</v>
      </c>
      <c r="D16" s="651">
        <v>0</v>
      </c>
    </row>
    <row r="17" spans="2:4">
      <c r="B17" s="654">
        <v>43852</v>
      </c>
      <c r="C17" s="651">
        <v>-1.737762250135777E-4</v>
      </c>
      <c r="D17" s="651">
        <v>0</v>
      </c>
    </row>
    <row r="18" spans="2:4">
      <c r="B18" s="654">
        <v>43853</v>
      </c>
      <c r="C18" s="651">
        <v>0</v>
      </c>
      <c r="D18" s="651">
        <v>0</v>
      </c>
    </row>
    <row r="19" spans="2:4">
      <c r="B19" s="654">
        <v>43854</v>
      </c>
      <c r="C19" s="651">
        <v>-1.6057241417897217E-3</v>
      </c>
      <c r="D19" s="651">
        <v>0</v>
      </c>
    </row>
    <row r="20" spans="2:4">
      <c r="B20" s="654">
        <v>43857</v>
      </c>
      <c r="C20" s="651">
        <v>-7.1795803772303213E-3</v>
      </c>
      <c r="D20" s="651">
        <v>0</v>
      </c>
    </row>
    <row r="21" spans="2:4">
      <c r="B21" s="654">
        <v>43858</v>
      </c>
      <c r="C21" s="651">
        <v>-3.5690833983242909E-3</v>
      </c>
      <c r="D21" s="651">
        <v>0</v>
      </c>
    </row>
    <row r="22" spans="2:4">
      <c r="B22" s="654">
        <v>43859</v>
      </c>
      <c r="C22" s="651">
        <v>-4.3233650585930983E-3</v>
      </c>
      <c r="D22" s="651">
        <v>0</v>
      </c>
    </row>
    <row r="23" spans="2:4">
      <c r="B23" s="654">
        <v>43860</v>
      </c>
      <c r="C23" s="651">
        <v>-4.9503723428930835E-3</v>
      </c>
      <c r="D23" s="651">
        <v>0</v>
      </c>
    </row>
    <row r="24" spans="2:4">
      <c r="B24" s="654">
        <v>43861</v>
      </c>
      <c r="C24" s="651">
        <v>-6.9811198293012744E-3</v>
      </c>
      <c r="D24" s="651">
        <v>0</v>
      </c>
    </row>
    <row r="25" spans="2:4">
      <c r="B25" s="654">
        <v>43864</v>
      </c>
      <c r="C25" s="651">
        <v>-5.3028102674611555E-3</v>
      </c>
      <c r="D25" s="651">
        <v>0</v>
      </c>
    </row>
    <row r="26" spans="2:4">
      <c r="B26" s="654">
        <v>43865</v>
      </c>
      <c r="C26" s="651">
        <v>-3.2706545898351091E-3</v>
      </c>
      <c r="D26" s="651">
        <v>0</v>
      </c>
    </row>
    <row r="27" spans="2:4">
      <c r="B27" s="654">
        <v>43866</v>
      </c>
      <c r="C27" s="651">
        <v>-8.6066398483763962E-4</v>
      </c>
      <c r="D27" s="651">
        <v>0</v>
      </c>
    </row>
    <row r="28" spans="2:4">
      <c r="B28" s="654">
        <v>43867</v>
      </c>
      <c r="C28" s="651">
        <v>-1.6719743546281807E-3</v>
      </c>
      <c r="D28" s="651">
        <v>0</v>
      </c>
    </row>
    <row r="29" spans="2:4">
      <c r="B29" s="654">
        <v>43868</v>
      </c>
      <c r="C29" s="651">
        <v>-4.0460692967990708E-3</v>
      </c>
      <c r="D29" s="651">
        <v>0</v>
      </c>
    </row>
    <row r="30" spans="2:4">
      <c r="B30" s="654">
        <v>43871</v>
      </c>
      <c r="C30" s="651">
        <v>-6.5182516132417101E-3</v>
      </c>
      <c r="D30" s="651">
        <v>0</v>
      </c>
    </row>
    <row r="31" spans="2:4">
      <c r="B31" s="654">
        <v>43872</v>
      </c>
      <c r="C31" s="651">
        <v>-1.5749278460681637E-3</v>
      </c>
      <c r="D31" s="651">
        <v>0</v>
      </c>
    </row>
    <row r="32" spans="2:4">
      <c r="B32" s="654">
        <v>43873</v>
      </c>
      <c r="C32" s="651">
        <v>0</v>
      </c>
      <c r="D32" s="651">
        <v>0</v>
      </c>
    </row>
    <row r="33" spans="2:4">
      <c r="B33" s="654">
        <v>43874</v>
      </c>
      <c r="C33" s="651">
        <v>-4.896997024461669E-4</v>
      </c>
      <c r="D33" s="651">
        <v>0</v>
      </c>
    </row>
    <row r="34" spans="2:4">
      <c r="B34" s="654">
        <v>43875</v>
      </c>
      <c r="C34" s="651">
        <v>-1.3014787569440855E-3</v>
      </c>
      <c r="D34" s="651">
        <v>0</v>
      </c>
    </row>
    <row r="35" spans="2:4">
      <c r="B35" s="654">
        <v>43878</v>
      </c>
      <c r="C35" s="651">
        <v>0</v>
      </c>
      <c r="D35" s="651">
        <v>0</v>
      </c>
    </row>
    <row r="36" spans="2:4">
      <c r="B36" s="654">
        <v>43879</v>
      </c>
      <c r="C36" s="651">
        <v>-3.1137334027320218E-4</v>
      </c>
      <c r="D36" s="651">
        <v>0</v>
      </c>
    </row>
    <row r="37" spans="2:4">
      <c r="B37" s="654">
        <v>43880</v>
      </c>
      <c r="C37" s="651">
        <v>0</v>
      </c>
      <c r="D37" s="651">
        <v>0</v>
      </c>
    </row>
    <row r="38" spans="2:4">
      <c r="B38" s="654">
        <v>43881</v>
      </c>
      <c r="C38" s="651">
        <v>-2.2475275510249748E-3</v>
      </c>
      <c r="D38" s="651">
        <v>0</v>
      </c>
    </row>
    <row r="39" spans="2:4">
      <c r="B39" s="654">
        <v>43882</v>
      </c>
      <c r="C39" s="651">
        <v>-3.5725454824808711E-3</v>
      </c>
      <c r="D39" s="651">
        <v>0</v>
      </c>
    </row>
    <row r="40" spans="2:4">
      <c r="B40" s="654">
        <v>43887</v>
      </c>
      <c r="C40" s="651">
        <v>-1.5823482058704319E-2</v>
      </c>
      <c r="D40" s="651">
        <v>0</v>
      </c>
    </row>
    <row r="41" spans="2:4">
      <c r="B41" s="654">
        <v>43888</v>
      </c>
      <c r="C41" s="651">
        <v>-2.003376747838681E-2</v>
      </c>
      <c r="D41" s="651">
        <v>0</v>
      </c>
    </row>
    <row r="42" spans="2:4">
      <c r="B42" s="654">
        <v>43889</v>
      </c>
      <c r="C42" s="651">
        <v>-1.8590559110235105E-2</v>
      </c>
      <c r="D42" s="651">
        <v>0</v>
      </c>
    </row>
    <row r="43" spans="2:4">
      <c r="B43" s="654">
        <v>43892</v>
      </c>
      <c r="C43" s="651">
        <v>-1.2257790538072633E-2</v>
      </c>
      <c r="D43" s="651">
        <v>0</v>
      </c>
    </row>
    <row r="44" spans="2:4">
      <c r="B44" s="654">
        <v>43893</v>
      </c>
      <c r="C44" s="651">
        <v>-1.2568574014503175E-2</v>
      </c>
      <c r="D44" s="651">
        <v>0</v>
      </c>
    </row>
    <row r="45" spans="2:4">
      <c r="B45" s="654">
        <v>43894</v>
      </c>
      <c r="C45" s="651">
        <v>-7.9846446758615741E-3</v>
      </c>
      <c r="D45" s="651">
        <v>0</v>
      </c>
    </row>
    <row r="46" spans="2:4">
      <c r="B46" s="654">
        <v>43895</v>
      </c>
      <c r="C46" s="651">
        <v>-1.678388532366093E-2</v>
      </c>
      <c r="D46" s="651">
        <v>0</v>
      </c>
    </row>
    <row r="47" spans="2:4">
      <c r="B47" s="654">
        <v>43896</v>
      </c>
      <c r="C47" s="651">
        <v>-2.389386320799658E-2</v>
      </c>
      <c r="D47" s="651">
        <v>0</v>
      </c>
    </row>
    <row r="48" spans="2:4">
      <c r="B48" s="654">
        <v>43899</v>
      </c>
      <c r="C48" s="651">
        <v>-4.414325953766074E-2</v>
      </c>
      <c r="D48" s="651">
        <v>0</v>
      </c>
    </row>
    <row r="49" spans="2:4">
      <c r="B49" s="654">
        <v>43900</v>
      </c>
      <c r="C49" s="651">
        <v>-3.3519863766432234E-2</v>
      </c>
      <c r="D49" s="651">
        <v>0</v>
      </c>
    </row>
    <row r="50" spans="2:4">
      <c r="B50" s="654">
        <v>43901</v>
      </c>
      <c r="C50" s="651">
        <v>-4.8301057488184584E-2</v>
      </c>
      <c r="D50" s="651">
        <v>0</v>
      </c>
    </row>
    <row r="51" spans="2:4">
      <c r="B51" s="654">
        <v>43902</v>
      </c>
      <c r="C51" s="651">
        <v>-7.3217860071256524E-2</v>
      </c>
      <c r="D51" s="651">
        <v>0</v>
      </c>
    </row>
    <row r="52" spans="2:4">
      <c r="B52" s="654">
        <v>43903</v>
      </c>
      <c r="C52" s="651">
        <v>-5.2129324610891037E-2</v>
      </c>
      <c r="D52" s="651">
        <v>0</v>
      </c>
    </row>
    <row r="53" spans="2:4">
      <c r="B53" s="654">
        <v>43906</v>
      </c>
      <c r="C53" s="651">
        <v>-6.9154508436936601E-2</v>
      </c>
      <c r="D53" s="651">
        <v>0</v>
      </c>
    </row>
    <row r="54" spans="2:4">
      <c r="B54" s="654">
        <v>43907</v>
      </c>
      <c r="C54" s="651">
        <v>-6.354593940421438E-2</v>
      </c>
      <c r="D54" s="651">
        <v>0</v>
      </c>
    </row>
    <row r="55" spans="2:4">
      <c r="B55" s="654">
        <v>43908</v>
      </c>
      <c r="C55" s="651">
        <v>-8.2911976636189877E-2</v>
      </c>
      <c r="D55" s="651">
        <v>0</v>
      </c>
    </row>
    <row r="56" spans="2:4">
      <c r="B56" s="654">
        <v>43909</v>
      </c>
      <c r="C56" s="651">
        <v>-8.1305506599145483E-2</v>
      </c>
      <c r="D56" s="651">
        <v>0</v>
      </c>
    </row>
    <row r="57" spans="2:4">
      <c r="B57" s="654">
        <v>43910</v>
      </c>
      <c r="C57" s="651">
        <v>-8.292701095956867E-2</v>
      </c>
      <c r="D57" s="651">
        <v>0</v>
      </c>
    </row>
    <row r="58" spans="2:4">
      <c r="B58" s="654">
        <v>43913</v>
      </c>
      <c r="C58" s="651">
        <v>-8.9152559234834006E-2</v>
      </c>
      <c r="D58" s="651">
        <v>0</v>
      </c>
    </row>
    <row r="59" spans="2:4">
      <c r="B59" s="654">
        <v>43914</v>
      </c>
      <c r="C59" s="651">
        <v>-7.6232413874159799E-2</v>
      </c>
      <c r="D59" s="651">
        <v>0</v>
      </c>
    </row>
    <row r="60" spans="2:4">
      <c r="B60" s="654">
        <v>43915</v>
      </c>
      <c r="C60" s="651">
        <v>-6.6280472779672306E-2</v>
      </c>
      <c r="D60" s="651">
        <v>0</v>
      </c>
    </row>
    <row r="61" spans="2:4">
      <c r="B61" s="654">
        <v>43916</v>
      </c>
      <c r="C61" s="651">
        <v>-5.8235577856552978E-2</v>
      </c>
      <c r="D61" s="651">
        <v>0</v>
      </c>
    </row>
    <row r="62" spans="2:4">
      <c r="B62" s="654">
        <v>43917</v>
      </c>
      <c r="C62" s="651">
        <v>-6.2621020138241223E-2</v>
      </c>
      <c r="D62" s="651">
        <v>0</v>
      </c>
    </row>
    <row r="63" spans="2:4">
      <c r="B63" s="654">
        <v>43920</v>
      </c>
      <c r="C63" s="651">
        <v>-5.9143085329610101E-2</v>
      </c>
      <c r="D63" s="651">
        <v>0</v>
      </c>
    </row>
    <row r="64" spans="2:4">
      <c r="B64" s="654">
        <v>43921</v>
      </c>
      <c r="C64" s="651">
        <v>-6.1737192260773566E-2</v>
      </c>
      <c r="D64" s="651">
        <v>0</v>
      </c>
    </row>
    <row r="65" spans="2:4">
      <c r="B65" s="654">
        <v>43922</v>
      </c>
      <c r="C65" s="651">
        <v>-6.6279714472778806E-2</v>
      </c>
      <c r="D65" s="651">
        <v>0</v>
      </c>
    </row>
    <row r="66" spans="2:4">
      <c r="B66" s="654">
        <v>43923</v>
      </c>
      <c r="C66" s="651">
        <v>-6.4499638948695703E-2</v>
      </c>
      <c r="D66" s="651">
        <v>0</v>
      </c>
    </row>
    <row r="67" spans="2:4">
      <c r="B67" s="654">
        <v>43924</v>
      </c>
      <c r="C67" s="651">
        <v>-6.813053325564844E-2</v>
      </c>
      <c r="D67" s="651">
        <v>0</v>
      </c>
    </row>
    <row r="68" spans="2:4">
      <c r="B68" s="654">
        <v>43927</v>
      </c>
      <c r="C68" s="651">
        <v>-5.9656055732434932E-2</v>
      </c>
      <c r="D68" s="651">
        <v>0</v>
      </c>
    </row>
    <row r="69" spans="2:4">
      <c r="B69" s="654">
        <v>43928</v>
      </c>
      <c r="C69" s="651">
        <v>-5.5578550928095383E-2</v>
      </c>
      <c r="D69" s="651">
        <v>0</v>
      </c>
    </row>
    <row r="70" spans="2:4">
      <c r="B70" s="654">
        <v>43929</v>
      </c>
      <c r="C70" s="651">
        <v>-5.2289279880969874E-2</v>
      </c>
      <c r="D70" s="651">
        <v>0</v>
      </c>
    </row>
    <row r="71" spans="2:4">
      <c r="B71" s="654">
        <v>43930</v>
      </c>
      <c r="C71" s="651">
        <v>-5.2067190959779852E-2</v>
      </c>
      <c r="D71" s="651">
        <v>0</v>
      </c>
    </row>
    <row r="72" spans="2:4">
      <c r="B72" s="654">
        <v>43934</v>
      </c>
      <c r="C72" s="651">
        <v>-4.9889358430581621E-2</v>
      </c>
      <c r="D72" s="651">
        <v>0</v>
      </c>
    </row>
    <row r="73" spans="2:4">
      <c r="B73" s="654">
        <v>43935</v>
      </c>
      <c r="C73" s="651">
        <v>-4.4442982369463424E-2</v>
      </c>
      <c r="D73" s="651">
        <v>0</v>
      </c>
    </row>
    <row r="74" spans="2:4">
      <c r="B74" s="654">
        <v>43936</v>
      </c>
      <c r="C74" s="651">
        <v>-4.4504167549838436E-2</v>
      </c>
      <c r="D74" s="651">
        <v>0</v>
      </c>
    </row>
    <row r="75" spans="2:4">
      <c r="B75" s="654">
        <v>43937</v>
      </c>
      <c r="C75" s="651">
        <v>-4.3996910131314126E-2</v>
      </c>
      <c r="D75" s="651">
        <v>0</v>
      </c>
    </row>
    <row r="76" spans="2:4">
      <c r="B76" s="654">
        <v>43938</v>
      </c>
      <c r="C76" s="651">
        <v>-4.2543680679064999E-2</v>
      </c>
      <c r="D76" s="651">
        <v>0</v>
      </c>
    </row>
    <row r="77" spans="2:4">
      <c r="B77" s="654">
        <v>43941</v>
      </c>
      <c r="C77" s="651">
        <v>-4.055987930195859E-2</v>
      </c>
      <c r="D77" s="651">
        <v>0</v>
      </c>
    </row>
    <row r="78" spans="2:4">
      <c r="B78" s="654">
        <v>43943</v>
      </c>
      <c r="C78" s="651">
        <v>-3.4236187855028577E-2</v>
      </c>
      <c r="D78" s="651">
        <v>0</v>
      </c>
    </row>
    <row r="79" spans="2:4">
      <c r="B79" s="654">
        <v>43944</v>
      </c>
      <c r="C79" s="651">
        <v>-3.6213441659320389E-2</v>
      </c>
      <c r="D79" s="651">
        <v>0</v>
      </c>
    </row>
    <row r="80" spans="2:4">
      <c r="B80" s="654">
        <v>43945</v>
      </c>
      <c r="C80" s="651">
        <v>-4.3943303086747654E-2</v>
      </c>
      <c r="D80" s="651">
        <v>0</v>
      </c>
    </row>
    <row r="81" spans="2:4">
      <c r="B81" s="654">
        <v>43948</v>
      </c>
      <c r="C81" s="651">
        <v>-3.9758020609511502E-2</v>
      </c>
      <c r="D81" s="651">
        <v>0</v>
      </c>
    </row>
    <row r="82" spans="2:4">
      <c r="B82" s="654">
        <v>43949</v>
      </c>
      <c r="C82" s="651">
        <v>-3.5163878881869892E-2</v>
      </c>
      <c r="D82" s="651">
        <v>0</v>
      </c>
    </row>
    <row r="83" spans="2:4">
      <c r="B83" s="654">
        <v>43950</v>
      </c>
      <c r="C83" s="651">
        <v>-3.2686094515422037E-2</v>
      </c>
      <c r="D83" s="651">
        <v>0</v>
      </c>
    </row>
    <row r="84" spans="2:4">
      <c r="B84" s="654">
        <v>43951</v>
      </c>
      <c r="C84" s="651">
        <v>-3.5840703476114677E-2</v>
      </c>
      <c r="D84" s="651">
        <v>0</v>
      </c>
    </row>
    <row r="85" spans="2:4">
      <c r="B85" s="654">
        <v>43955</v>
      </c>
      <c r="C85" s="651">
        <v>-3.7390366882552484E-2</v>
      </c>
      <c r="D85" s="651">
        <v>0</v>
      </c>
    </row>
    <row r="86" spans="2:4">
      <c r="B86" s="654">
        <v>43956</v>
      </c>
      <c r="C86" s="651">
        <v>-3.5821499774511767E-2</v>
      </c>
      <c r="D86" s="651">
        <v>0</v>
      </c>
    </row>
    <row r="87" spans="2:4">
      <c r="B87" s="654">
        <v>43957</v>
      </c>
      <c r="C87" s="651">
        <v>-3.4882106668311263E-2</v>
      </c>
      <c r="D87" s="651">
        <v>0</v>
      </c>
    </row>
    <row r="88" spans="2:4">
      <c r="B88" s="654">
        <v>43958</v>
      </c>
      <c r="C88" s="651">
        <v>-3.4082686799533524E-2</v>
      </c>
      <c r="D88" s="651">
        <v>0</v>
      </c>
    </row>
    <row r="89" spans="2:4">
      <c r="B89" s="654">
        <v>43959</v>
      </c>
      <c r="C89" s="651">
        <v>-3.1753675073335152E-2</v>
      </c>
      <c r="D89" s="651">
        <v>0</v>
      </c>
    </row>
    <row r="90" spans="2:4">
      <c r="B90" s="654">
        <v>43962</v>
      </c>
      <c r="C90" s="651">
        <v>-3.2963162204095675E-2</v>
      </c>
      <c r="D90" s="651">
        <v>0</v>
      </c>
    </row>
    <row r="91" spans="2:4">
      <c r="B91" s="654">
        <v>43963</v>
      </c>
      <c r="C91" s="651">
        <v>-3.5462490339562391E-2</v>
      </c>
      <c r="D91" s="651">
        <v>0</v>
      </c>
    </row>
    <row r="92" spans="2:4">
      <c r="B92" s="654">
        <v>43964</v>
      </c>
      <c r="C92" s="651">
        <v>-3.5519568979602956E-2</v>
      </c>
      <c r="D92" s="651">
        <v>0</v>
      </c>
    </row>
    <row r="93" spans="2:4">
      <c r="B93" s="654">
        <v>43965</v>
      </c>
      <c r="C93" s="651">
        <v>-3.4011821507671347E-2</v>
      </c>
      <c r="D93" s="651">
        <v>0</v>
      </c>
    </row>
    <row r="94" spans="2:4">
      <c r="B94" s="654">
        <v>43966</v>
      </c>
      <c r="C94" s="651">
        <v>-3.5423431042686637E-2</v>
      </c>
      <c r="D94" s="651">
        <v>0</v>
      </c>
    </row>
    <row r="95" spans="2:4">
      <c r="B95" s="654">
        <v>43969</v>
      </c>
      <c r="C95" s="651">
        <v>-3.1280394522417043E-2</v>
      </c>
      <c r="D95" s="651">
        <v>0</v>
      </c>
    </row>
    <row r="96" spans="2:4">
      <c r="B96" s="654">
        <v>43970</v>
      </c>
      <c r="C96" s="651">
        <v>-3.0051199487680536E-2</v>
      </c>
      <c r="D96" s="651">
        <v>0</v>
      </c>
    </row>
    <row r="97" spans="2:4">
      <c r="B97" s="654">
        <v>43971</v>
      </c>
      <c r="C97" s="651">
        <v>-2.8449636230387543E-2</v>
      </c>
      <c r="D97" s="651">
        <v>0</v>
      </c>
    </row>
    <row r="98" spans="2:4">
      <c r="B98" s="654">
        <v>43972</v>
      </c>
      <c r="C98" s="651">
        <v>-2.6928857884958135E-2</v>
      </c>
      <c r="D98" s="651">
        <v>0</v>
      </c>
    </row>
    <row r="99" spans="2:4">
      <c r="B99" s="654">
        <v>43973</v>
      </c>
      <c r="C99" s="651">
        <v>-2.759263607081941E-2</v>
      </c>
      <c r="D99" s="651">
        <v>0</v>
      </c>
    </row>
    <row r="100" spans="2:4">
      <c r="B100" s="654">
        <v>43976</v>
      </c>
      <c r="C100" s="651">
        <v>-2.196233456476604E-2</v>
      </c>
      <c r="D100" s="651">
        <v>0</v>
      </c>
    </row>
    <row r="101" spans="2:4">
      <c r="B101" s="654">
        <v>43977</v>
      </c>
      <c r="C101" s="651">
        <v>-2.2524026841987177E-2</v>
      </c>
      <c r="D101" s="651">
        <v>0</v>
      </c>
    </row>
    <row r="102" spans="2:4">
      <c r="B102" s="654">
        <v>43978</v>
      </c>
      <c r="C102" s="651">
        <v>-1.8562414902920987E-2</v>
      </c>
      <c r="D102" s="651">
        <v>0</v>
      </c>
    </row>
    <row r="103" spans="2:4">
      <c r="B103" s="654">
        <v>43979</v>
      </c>
      <c r="C103" s="651">
        <v>-1.9169662025877776E-2</v>
      </c>
      <c r="D103" s="651">
        <v>0</v>
      </c>
    </row>
    <row r="104" spans="2:4">
      <c r="B104" s="654">
        <v>43980</v>
      </c>
      <c r="C104" s="651">
        <v>-1.7966723870284529E-2</v>
      </c>
      <c r="D104" s="651">
        <v>0</v>
      </c>
    </row>
    <row r="105" spans="2:4">
      <c r="B105" s="654">
        <v>43983</v>
      </c>
      <c r="C105" s="651">
        <v>-1.5630058990079632E-2</v>
      </c>
      <c r="D105" s="651">
        <v>0</v>
      </c>
    </row>
    <row r="106" spans="2:4">
      <c r="B106" s="654">
        <v>43984</v>
      </c>
      <c r="C106" s="651">
        <v>-1.2537093919394282E-2</v>
      </c>
      <c r="D106" s="651">
        <v>0</v>
      </c>
    </row>
    <row r="107" spans="2:4">
      <c r="B107" s="654">
        <v>43985</v>
      </c>
      <c r="C107" s="651">
        <v>-8.7656061914886951E-3</v>
      </c>
      <c r="D107" s="651">
        <v>0</v>
      </c>
    </row>
    <row r="108" spans="2:4">
      <c r="B108" s="654">
        <v>43986</v>
      </c>
      <c r="C108" s="651">
        <v>-7.1596188310704134E-3</v>
      </c>
      <c r="D108" s="651">
        <v>0</v>
      </c>
    </row>
    <row r="109" spans="2:4">
      <c r="B109" s="654">
        <v>43987</v>
      </c>
      <c r="C109" s="651">
        <v>-5.5460865486255395E-3</v>
      </c>
      <c r="D109" s="651">
        <v>0</v>
      </c>
    </row>
    <row r="110" spans="2:4">
      <c r="B110" s="654">
        <v>43990</v>
      </c>
      <c r="C110" s="651">
        <v>-9.9440529322059046E-4</v>
      </c>
      <c r="D110" s="651">
        <v>0</v>
      </c>
    </row>
    <row r="111" spans="2:4">
      <c r="B111" s="654">
        <v>43991</v>
      </c>
      <c r="C111" s="651">
        <v>-2.2858731782592345E-3</v>
      </c>
      <c r="D111" s="651">
        <v>0</v>
      </c>
    </row>
    <row r="112" spans="2:4">
      <c r="B112" s="654">
        <v>43992</v>
      </c>
      <c r="C112" s="651">
        <v>-4.4553442198678184E-3</v>
      </c>
      <c r="D112" s="651">
        <v>0</v>
      </c>
    </row>
    <row r="113" spans="2:4">
      <c r="B113" s="654">
        <v>43994</v>
      </c>
      <c r="C113" s="651">
        <v>-7.7718834838207407E-3</v>
      </c>
      <c r="D113" s="651">
        <v>0</v>
      </c>
    </row>
    <row r="114" spans="2:4">
      <c r="B114" s="654">
        <v>43997</v>
      </c>
      <c r="C114" s="651">
        <v>-7.8629030538529543E-3</v>
      </c>
      <c r="D114" s="651">
        <v>0</v>
      </c>
    </row>
    <row r="115" spans="2:4">
      <c r="B115" s="654">
        <v>43998</v>
      </c>
      <c r="C115" s="651">
        <v>-6.0958946183049534E-3</v>
      </c>
      <c r="D115" s="651">
        <v>0</v>
      </c>
    </row>
    <row r="116" spans="2:4">
      <c r="B116" s="654">
        <v>43999</v>
      </c>
      <c r="C116" s="651">
        <v>-2.2702362675943721E-3</v>
      </c>
      <c r="D116" s="651">
        <v>0</v>
      </c>
    </row>
    <row r="117" spans="2:4">
      <c r="B117" s="654">
        <v>44000</v>
      </c>
      <c r="C117" s="651">
        <v>-9.0224108020231508E-4</v>
      </c>
      <c r="D117" s="651">
        <v>0</v>
      </c>
    </row>
    <row r="118" spans="2:4">
      <c r="B118" s="654">
        <v>44001</v>
      </c>
      <c r="C118" s="651">
        <v>0</v>
      </c>
      <c r="D118" s="651">
        <v>0</v>
      </c>
    </row>
    <row r="119" spans="2:4">
      <c r="B119" s="654">
        <v>44004</v>
      </c>
      <c r="C119" s="651">
        <v>-5.2976774456747755E-4</v>
      </c>
      <c r="D119" s="651">
        <v>0</v>
      </c>
    </row>
    <row r="120" spans="2:4">
      <c r="B120" s="654">
        <v>44005</v>
      </c>
      <c r="C120" s="651">
        <v>0</v>
      </c>
      <c r="D120" s="651">
        <v>0</v>
      </c>
    </row>
    <row r="121" spans="2:4">
      <c r="B121" s="654">
        <v>44006</v>
      </c>
      <c r="C121" s="651">
        <v>-3.0532135891806478E-3</v>
      </c>
      <c r="D121" s="651">
        <v>0</v>
      </c>
    </row>
    <row r="122" spans="2:4">
      <c r="B122" s="654">
        <v>44007</v>
      </c>
      <c r="C122" s="651">
        <v>0</v>
      </c>
      <c r="D122" s="651">
        <v>0</v>
      </c>
    </row>
    <row r="123" spans="2:4">
      <c r="B123" s="654">
        <v>44008</v>
      </c>
      <c r="C123" s="651">
        <v>-3.4093310427285584E-3</v>
      </c>
      <c r="D123" s="651">
        <v>0</v>
      </c>
    </row>
    <row r="124" spans="2:4">
      <c r="B124" s="654">
        <v>44011</v>
      </c>
      <c r="C124" s="651">
        <v>0</v>
      </c>
      <c r="D124" s="651">
        <v>0</v>
      </c>
    </row>
    <row r="125" spans="2:4">
      <c r="B125" s="654">
        <v>44012</v>
      </c>
      <c r="C125" s="651">
        <v>0</v>
      </c>
      <c r="D125" s="651">
        <v>0</v>
      </c>
    </row>
    <row r="126" spans="2:4">
      <c r="B126" s="654">
        <v>44013</v>
      </c>
      <c r="C126" s="651">
        <v>0</v>
      </c>
      <c r="D126" s="651">
        <v>0</v>
      </c>
    </row>
    <row r="127" spans="2:4">
      <c r="B127" s="654">
        <v>44014</v>
      </c>
      <c r="C127" s="651">
        <v>0</v>
      </c>
      <c r="D127" s="651">
        <v>0</v>
      </c>
    </row>
    <row r="128" spans="2:4">
      <c r="B128" s="654">
        <v>44015</v>
      </c>
      <c r="C128" s="651">
        <v>0</v>
      </c>
      <c r="D128" s="651">
        <v>0</v>
      </c>
    </row>
    <row r="129" spans="2:4">
      <c r="B129" s="654">
        <v>44018</v>
      </c>
      <c r="C129" s="651">
        <v>0</v>
      </c>
      <c r="D129" s="651">
        <v>0</v>
      </c>
    </row>
    <row r="130" spans="2:4">
      <c r="B130" s="654">
        <v>44019</v>
      </c>
      <c r="C130" s="651">
        <v>-1.6969616542898969E-3</v>
      </c>
      <c r="D130" s="651">
        <v>0</v>
      </c>
    </row>
    <row r="131" spans="2:4">
      <c r="B131" s="654">
        <v>44020</v>
      </c>
      <c r="C131" s="651">
        <v>0</v>
      </c>
      <c r="D131" s="651">
        <v>0</v>
      </c>
    </row>
    <row r="132" spans="2:4">
      <c r="B132" s="654">
        <v>44021</v>
      </c>
      <c r="C132" s="651">
        <v>-1.8325304996991143E-4</v>
      </c>
      <c r="D132" s="651">
        <v>0</v>
      </c>
    </row>
    <row r="133" spans="2:4">
      <c r="B133" s="654">
        <v>44022</v>
      </c>
      <c r="C133" s="651">
        <v>0</v>
      </c>
      <c r="D133" s="651">
        <v>0</v>
      </c>
    </row>
    <row r="134" spans="2:4">
      <c r="B134" s="654">
        <v>44025</v>
      </c>
      <c r="C134" s="651">
        <v>-2.1157687826172111E-3</v>
      </c>
      <c r="D134" s="651">
        <v>0</v>
      </c>
    </row>
    <row r="135" spans="2:4">
      <c r="B135" s="654">
        <v>44026</v>
      </c>
      <c r="C135" s="651">
        <v>0</v>
      </c>
      <c r="D135" s="651">
        <v>0</v>
      </c>
    </row>
    <row r="136" spans="2:4">
      <c r="B136" s="654">
        <v>44027</v>
      </c>
      <c r="C136" s="651">
        <v>0</v>
      </c>
      <c r="D136" s="651">
        <v>0</v>
      </c>
    </row>
    <row r="137" spans="2:4">
      <c r="B137" s="654">
        <v>44028</v>
      </c>
      <c r="C137" s="651">
        <v>-2.5308850204058819E-3</v>
      </c>
      <c r="D137" s="651">
        <v>0</v>
      </c>
    </row>
    <row r="138" spans="2:4">
      <c r="B138" s="654">
        <v>44029</v>
      </c>
      <c r="C138" s="651">
        <v>0</v>
      </c>
      <c r="D138" s="651">
        <v>0</v>
      </c>
    </row>
    <row r="139" spans="2:4">
      <c r="B139" s="654">
        <v>44032</v>
      </c>
      <c r="C139" s="651">
        <v>0</v>
      </c>
      <c r="D139" s="651">
        <v>0</v>
      </c>
    </row>
    <row r="140" spans="2:4">
      <c r="B140" s="654">
        <v>44033</v>
      </c>
      <c r="C140" s="651">
        <v>-4.4673280164919671E-4</v>
      </c>
      <c r="D140" s="651">
        <v>0</v>
      </c>
    </row>
    <row r="141" spans="2:4">
      <c r="B141" s="654">
        <v>44034</v>
      </c>
      <c r="C141" s="651">
        <v>0</v>
      </c>
      <c r="D141" s="651">
        <v>0</v>
      </c>
    </row>
    <row r="142" spans="2:4">
      <c r="B142" s="654">
        <v>44035</v>
      </c>
      <c r="C142" s="651">
        <v>-2.9884763265284331E-3</v>
      </c>
      <c r="D142" s="651">
        <v>0</v>
      </c>
    </row>
    <row r="143" spans="2:4">
      <c r="B143" s="654">
        <v>44036</v>
      </c>
      <c r="C143" s="651">
        <v>-3.0465144292555202E-3</v>
      </c>
      <c r="D143" s="651">
        <v>0</v>
      </c>
    </row>
    <row r="144" spans="2:4">
      <c r="B144" s="654">
        <v>44039</v>
      </c>
      <c r="C144" s="651">
        <v>0</v>
      </c>
      <c r="D144" s="651">
        <v>0</v>
      </c>
    </row>
    <row r="145" spans="2:4">
      <c r="B145" s="654">
        <v>44040</v>
      </c>
      <c r="C145" s="651">
        <v>-2.4034714023013493E-5</v>
      </c>
      <c r="D145" s="651">
        <v>0</v>
      </c>
    </row>
    <row r="146" spans="2:4">
      <c r="B146" s="654">
        <v>44041</v>
      </c>
      <c r="C146" s="651">
        <v>0</v>
      </c>
      <c r="D146" s="651">
        <v>0</v>
      </c>
    </row>
    <row r="147" spans="2:4">
      <c r="B147" s="654">
        <v>44042</v>
      </c>
      <c r="C147" s="651">
        <v>0</v>
      </c>
      <c r="D147" s="651">
        <v>0</v>
      </c>
    </row>
    <row r="148" spans="2:4">
      <c r="B148" s="654">
        <v>44043</v>
      </c>
      <c r="C148" s="651">
        <v>-2.0209309314592749E-3</v>
      </c>
      <c r="D148" s="651">
        <v>0</v>
      </c>
    </row>
    <row r="149" spans="2:4">
      <c r="B149" s="654">
        <v>44046</v>
      </c>
      <c r="C149" s="651">
        <v>-1.009166603706535E-3</v>
      </c>
      <c r="D149" s="651">
        <v>0</v>
      </c>
    </row>
    <row r="150" spans="2:4">
      <c r="B150" s="654">
        <v>44047</v>
      </c>
      <c r="C150" s="651">
        <v>-2.9606746593578981E-3</v>
      </c>
      <c r="D150" s="651">
        <v>0</v>
      </c>
    </row>
    <row r="151" spans="2:4">
      <c r="B151" s="654">
        <v>44048</v>
      </c>
      <c r="C151" s="651">
        <v>0</v>
      </c>
      <c r="D151" s="651">
        <v>0</v>
      </c>
    </row>
    <row r="152" spans="2:4">
      <c r="B152" s="654">
        <v>44049</v>
      </c>
      <c r="C152" s="651">
        <v>0</v>
      </c>
      <c r="D152" s="651">
        <v>0</v>
      </c>
    </row>
    <row r="153" spans="2:4">
      <c r="B153" s="654">
        <v>44050</v>
      </c>
      <c r="C153" s="651">
        <v>-1.8340277673460914E-3</v>
      </c>
      <c r="D153" s="651">
        <v>0</v>
      </c>
    </row>
    <row r="154" spans="2:4">
      <c r="B154" s="654">
        <v>44053</v>
      </c>
      <c r="C154" s="651">
        <v>-1.510527653322602E-3</v>
      </c>
      <c r="D154" s="651">
        <v>0</v>
      </c>
    </row>
    <row r="155" spans="2:4">
      <c r="B155" s="654">
        <v>44054</v>
      </c>
      <c r="C155" s="651">
        <v>-4.4026904136753586E-3</v>
      </c>
      <c r="D155" s="651">
        <v>0</v>
      </c>
    </row>
    <row r="156" spans="2:4">
      <c r="B156" s="654">
        <v>44055</v>
      </c>
      <c r="C156" s="651">
        <v>-4.0508541604427073E-3</v>
      </c>
      <c r="D156" s="651">
        <v>0</v>
      </c>
    </row>
    <row r="157" spans="2:4">
      <c r="B157" s="654">
        <v>44056</v>
      </c>
      <c r="C157" s="651">
        <v>-5.4264750580979015E-3</v>
      </c>
      <c r="D157" s="651">
        <v>0</v>
      </c>
    </row>
    <row r="158" spans="2:4">
      <c r="B158" s="654">
        <v>44057</v>
      </c>
      <c r="C158" s="651">
        <v>-4.0835370258451853E-3</v>
      </c>
      <c r="D158" s="651">
        <v>0</v>
      </c>
    </row>
    <row r="159" spans="2:4">
      <c r="B159" s="654">
        <v>44060</v>
      </c>
      <c r="C159" s="651">
        <v>-6.2266542623535814E-3</v>
      </c>
      <c r="D159" s="651">
        <v>0</v>
      </c>
    </row>
    <row r="160" spans="2:4">
      <c r="B160" s="654">
        <v>44061</v>
      </c>
      <c r="C160" s="651">
        <v>-7.1932140499630925E-4</v>
      </c>
      <c r="D160" s="651">
        <v>0</v>
      </c>
    </row>
    <row r="161" spans="2:4">
      <c r="B161" s="654">
        <v>44062</v>
      </c>
      <c r="C161" s="651">
        <v>-3.4020739990119342E-3</v>
      </c>
      <c r="D161" s="651">
        <v>0</v>
      </c>
    </row>
    <row r="162" spans="2:4">
      <c r="B162" s="654">
        <v>44063</v>
      </c>
      <c r="C162" s="651">
        <v>-2.5259897737203163E-3</v>
      </c>
      <c r="D162" s="651">
        <v>0</v>
      </c>
    </row>
    <row r="163" spans="2:4">
      <c r="B163" s="654">
        <v>44064</v>
      </c>
      <c r="C163" s="651">
        <v>-2.0628457222284791E-3</v>
      </c>
      <c r="D163" s="651">
        <v>0</v>
      </c>
    </row>
    <row r="164" spans="2:4">
      <c r="B164" s="654">
        <v>44067</v>
      </c>
      <c r="C164" s="651">
        <v>-6.1666999378551246E-4</v>
      </c>
      <c r="D164" s="651">
        <v>0</v>
      </c>
    </row>
    <row r="165" spans="2:4">
      <c r="B165" s="654">
        <v>44068</v>
      </c>
      <c r="C165" s="651">
        <v>-2.2168777166042819E-4</v>
      </c>
      <c r="D165" s="651">
        <v>0</v>
      </c>
    </row>
    <row r="166" spans="2:4">
      <c r="B166" s="654">
        <v>44069</v>
      </c>
      <c r="C166" s="651">
        <v>-1.1453862771728662E-3</v>
      </c>
      <c r="D166" s="651">
        <v>0</v>
      </c>
    </row>
    <row r="167" spans="2:4">
      <c r="B167" s="654">
        <v>44070</v>
      </c>
      <c r="C167" s="651">
        <v>-1.3950113725360591E-3</v>
      </c>
      <c r="D167" s="651">
        <v>0</v>
      </c>
    </row>
    <row r="168" spans="2:4">
      <c r="B168" s="654">
        <v>44071</v>
      </c>
      <c r="C168" s="651">
        <v>0</v>
      </c>
      <c r="D168" s="651">
        <v>0</v>
      </c>
    </row>
    <row r="169" spans="2:4">
      <c r="B169" s="654">
        <v>44074</v>
      </c>
      <c r="C169" s="651">
        <v>-2.7433586698920598E-3</v>
      </c>
      <c r="D169" s="651">
        <v>0</v>
      </c>
    </row>
    <row r="170" spans="2:4">
      <c r="B170" s="654">
        <v>44075</v>
      </c>
      <c r="C170" s="651">
        <v>0</v>
      </c>
      <c r="D170" s="651">
        <v>0</v>
      </c>
    </row>
    <row r="171" spans="2:4">
      <c r="B171" s="654">
        <v>44076</v>
      </c>
      <c r="C171" s="651">
        <v>0</v>
      </c>
      <c r="D171" s="651">
        <v>0</v>
      </c>
    </row>
    <row r="172" spans="2:4">
      <c r="B172" s="654">
        <v>44077</v>
      </c>
      <c r="C172" s="651">
        <v>-4.0535491718491912E-3</v>
      </c>
      <c r="D172" s="651">
        <v>0</v>
      </c>
    </row>
    <row r="173" spans="2:4">
      <c r="B173" s="654">
        <v>44078</v>
      </c>
      <c r="C173" s="651">
        <v>-3.454413825700442E-3</v>
      </c>
      <c r="D173" s="651">
        <v>0</v>
      </c>
    </row>
    <row r="174" spans="2:4">
      <c r="B174" s="654">
        <v>44082</v>
      </c>
      <c r="C174" s="651">
        <v>-6.5606584354370723E-3</v>
      </c>
      <c r="D174" s="651">
        <v>0</v>
      </c>
    </row>
    <row r="175" spans="2:4">
      <c r="B175" s="654">
        <v>44083</v>
      </c>
      <c r="C175" s="651">
        <v>-3.9207271739617466E-3</v>
      </c>
      <c r="D175" s="651">
        <v>0</v>
      </c>
    </row>
    <row r="176" spans="2:4">
      <c r="B176" s="654">
        <v>44084</v>
      </c>
      <c r="C176" s="651">
        <v>-8.0349288596232027E-3</v>
      </c>
      <c r="D176" s="651">
        <v>0</v>
      </c>
    </row>
    <row r="177" spans="2:4">
      <c r="B177" s="654">
        <v>44085</v>
      </c>
      <c r="C177" s="651">
        <v>-8.3758108258360497E-3</v>
      </c>
      <c r="D177" s="651">
        <v>0</v>
      </c>
    </row>
    <row r="178" spans="2:4">
      <c r="B178" s="654">
        <v>44088</v>
      </c>
      <c r="C178" s="651">
        <v>-4.4451988701846856E-3</v>
      </c>
      <c r="D178" s="651">
        <v>0</v>
      </c>
    </row>
    <row r="179" spans="2:4">
      <c r="B179" s="654">
        <v>44089</v>
      </c>
      <c r="C179" s="651">
        <v>-3.7667896299331538E-3</v>
      </c>
      <c r="D179" s="651">
        <v>0</v>
      </c>
    </row>
    <row r="180" spans="2:4">
      <c r="B180" s="654">
        <v>44090</v>
      </c>
      <c r="C180" s="651">
        <v>-5.1375806974293114E-3</v>
      </c>
      <c r="D180" s="651">
        <v>0</v>
      </c>
    </row>
    <row r="181" spans="2:4">
      <c r="B181" s="654">
        <v>44091</v>
      </c>
      <c r="C181" s="651">
        <v>-4.7781446767860558E-3</v>
      </c>
      <c r="D181" s="651">
        <v>0</v>
      </c>
    </row>
    <row r="182" spans="2:4">
      <c r="B182" s="654">
        <v>44092</v>
      </c>
      <c r="C182" s="651">
        <v>-8.6868985801211718E-3</v>
      </c>
      <c r="D182" s="651">
        <v>0</v>
      </c>
    </row>
    <row r="183" spans="2:4">
      <c r="B183" s="654">
        <v>44095</v>
      </c>
      <c r="C183" s="651">
        <v>-1.2393305134395738E-2</v>
      </c>
      <c r="D183" s="651">
        <v>0</v>
      </c>
    </row>
    <row r="184" spans="2:4">
      <c r="B184" s="654">
        <v>44096</v>
      </c>
      <c r="C184" s="651">
        <v>-1.0462534428916759E-2</v>
      </c>
      <c r="D184" s="651">
        <v>0</v>
      </c>
    </row>
    <row r="185" spans="2:4">
      <c r="B185" s="654">
        <v>44097</v>
      </c>
      <c r="C185" s="651">
        <v>-1.3620016538936186E-2</v>
      </c>
      <c r="D185" s="651">
        <v>0</v>
      </c>
    </row>
    <row r="186" spans="2:4">
      <c r="B186" s="654">
        <v>44098</v>
      </c>
      <c r="C186" s="651">
        <v>-1.2069680141280292E-2</v>
      </c>
      <c r="D186" s="651">
        <v>0</v>
      </c>
    </row>
    <row r="187" spans="2:4">
      <c r="B187" s="654">
        <v>44099</v>
      </c>
      <c r="C187" s="651">
        <v>-1.1391470571123663E-2</v>
      </c>
      <c r="D187" s="651">
        <v>0</v>
      </c>
    </row>
    <row r="188" spans="2:4">
      <c r="B188" s="654">
        <v>44102</v>
      </c>
      <c r="C188" s="651">
        <v>-1.4302596595560213E-2</v>
      </c>
      <c r="D188" s="651">
        <v>0</v>
      </c>
    </row>
    <row r="189" spans="2:4">
      <c r="B189" s="654">
        <v>44103</v>
      </c>
      <c r="C189" s="651">
        <v>-1.512639786027814E-2</v>
      </c>
      <c r="D189" s="651">
        <v>0</v>
      </c>
    </row>
    <row r="190" spans="2:4">
      <c r="B190" s="654">
        <v>44104</v>
      </c>
      <c r="C190" s="651">
        <v>-1.2681585982146526E-2</v>
      </c>
      <c r="D190" s="651">
        <v>0</v>
      </c>
    </row>
    <row r="191" spans="2:4">
      <c r="B191" s="654">
        <v>44105</v>
      </c>
      <c r="C191" s="651">
        <v>-1.0215005976478286E-2</v>
      </c>
      <c r="D191" s="651">
        <v>0</v>
      </c>
    </row>
    <row r="192" spans="2:4">
      <c r="B192" s="654">
        <v>44106</v>
      </c>
      <c r="C192" s="651">
        <v>-1.2670076157128229E-2</v>
      </c>
      <c r="D192" s="651">
        <v>0</v>
      </c>
    </row>
    <row r="193" spans="2:4">
      <c r="B193" s="654">
        <v>44109</v>
      </c>
      <c r="C193" s="651">
        <v>-9.8469327510122273E-3</v>
      </c>
      <c r="D193" s="651">
        <v>0</v>
      </c>
    </row>
    <row r="194" spans="2:4">
      <c r="B194" s="654">
        <v>44110</v>
      </c>
      <c r="C194" s="651">
        <v>-1.0790638454698298E-2</v>
      </c>
      <c r="D194" s="651">
        <v>0</v>
      </c>
    </row>
    <row r="195" spans="2:4">
      <c r="B195" s="654">
        <v>44111</v>
      </c>
      <c r="C195" s="651">
        <v>-1.004569897169727E-2</v>
      </c>
      <c r="D195" s="651">
        <v>0</v>
      </c>
    </row>
    <row r="196" spans="2:4">
      <c r="B196" s="654">
        <v>44112</v>
      </c>
      <c r="C196" s="651">
        <v>-6.9961134714352502E-3</v>
      </c>
      <c r="D196" s="651">
        <v>0</v>
      </c>
    </row>
    <row r="197" spans="2:4">
      <c r="B197" s="654">
        <v>44113</v>
      </c>
      <c r="C197" s="651">
        <v>-5.8478176983877139E-3</v>
      </c>
      <c r="D197" s="651">
        <v>0</v>
      </c>
    </row>
    <row r="198" spans="2:4">
      <c r="B198" s="654">
        <v>44117</v>
      </c>
      <c r="C198" s="651">
        <v>-3.9198245859456415E-3</v>
      </c>
      <c r="D198" s="651">
        <v>0</v>
      </c>
    </row>
    <row r="199" spans="2:4">
      <c r="B199" s="654">
        <v>44118</v>
      </c>
      <c r="C199" s="651">
        <v>-2.2890647212832071E-3</v>
      </c>
      <c r="D199" s="651">
        <v>0</v>
      </c>
    </row>
    <row r="200" spans="2:4">
      <c r="B200" s="654">
        <v>44119</v>
      </c>
      <c r="C200" s="651">
        <v>-2.9332060532740734E-3</v>
      </c>
      <c r="D200" s="651">
        <v>0</v>
      </c>
    </row>
    <row r="201" spans="2:4">
      <c r="B201" s="654">
        <v>44120</v>
      </c>
      <c r="C201" s="651">
        <v>-2.7923955286273117E-3</v>
      </c>
      <c r="D201" s="651">
        <v>0</v>
      </c>
    </row>
    <row r="202" spans="2:4">
      <c r="B202" s="654">
        <v>44123</v>
      </c>
      <c r="C202" s="651">
        <v>-3.0646166182729528E-3</v>
      </c>
      <c r="D202" s="651">
        <v>0</v>
      </c>
    </row>
    <row r="203" spans="2:4">
      <c r="B203" s="654">
        <v>44124</v>
      </c>
      <c r="C203" s="651">
        <v>0</v>
      </c>
      <c r="D203" s="651">
        <v>0</v>
      </c>
    </row>
    <row r="204" spans="2:4">
      <c r="B204" s="654">
        <v>44125</v>
      </c>
      <c r="C204" s="651">
        <v>0</v>
      </c>
      <c r="D204" s="651">
        <v>0</v>
      </c>
    </row>
    <row r="205" spans="2:4">
      <c r="B205" s="654">
        <v>44126</v>
      </c>
      <c r="C205" s="651">
        <v>0</v>
      </c>
      <c r="D205" s="651">
        <v>0</v>
      </c>
    </row>
    <row r="206" spans="2:4">
      <c r="B206" s="654">
        <v>44127</v>
      </c>
      <c r="C206" s="651">
        <v>-1.2910968943780077E-4</v>
      </c>
      <c r="D206" s="651">
        <v>0</v>
      </c>
    </row>
    <row r="207" spans="2:4">
      <c r="B207" s="654">
        <v>44130</v>
      </c>
      <c r="C207" s="651">
        <v>-1.5005691314181613E-3</v>
      </c>
      <c r="D207" s="651">
        <v>0</v>
      </c>
    </row>
    <row r="208" spans="2:4">
      <c r="B208" s="654">
        <v>44131</v>
      </c>
      <c r="C208" s="651">
        <v>-2.7924001469322723E-3</v>
      </c>
      <c r="D208" s="651">
        <v>0</v>
      </c>
    </row>
    <row r="209" spans="2:4">
      <c r="B209" s="654">
        <v>44132</v>
      </c>
      <c r="C209" s="651">
        <v>-1.0057489407585662E-2</v>
      </c>
      <c r="D209" s="651">
        <v>0</v>
      </c>
    </row>
    <row r="210" spans="2:4">
      <c r="B210" s="654">
        <v>44133</v>
      </c>
      <c r="C210" s="651">
        <v>-6.526177056286997E-3</v>
      </c>
      <c r="D210" s="651">
        <v>0</v>
      </c>
    </row>
    <row r="211" spans="2:4">
      <c r="B211" s="654">
        <v>44134</v>
      </c>
      <c r="C211" s="651">
        <v>-1.0949585510899307E-2</v>
      </c>
      <c r="D211" s="651">
        <v>0</v>
      </c>
    </row>
    <row r="212" spans="2:4">
      <c r="B212" s="654">
        <v>44138</v>
      </c>
      <c r="C212" s="651">
        <v>-6.3939720013830303E-3</v>
      </c>
      <c r="D212" s="651">
        <v>0</v>
      </c>
    </row>
    <row r="213" spans="2:4">
      <c r="B213" s="654">
        <v>44139</v>
      </c>
      <c r="C213" s="651">
        <v>-2.907628531168327E-3</v>
      </c>
      <c r="D213" s="651">
        <v>0</v>
      </c>
    </row>
    <row r="214" spans="2:4">
      <c r="B214" s="654">
        <v>44140</v>
      </c>
      <c r="C214" s="651">
        <v>0</v>
      </c>
      <c r="D214" s="651">
        <v>0</v>
      </c>
    </row>
    <row r="215" spans="2:4">
      <c r="B215" s="654">
        <v>44141</v>
      </c>
      <c r="C215" s="651">
        <v>0</v>
      </c>
      <c r="D215" s="651">
        <v>0</v>
      </c>
    </row>
    <row r="216" spans="2:4">
      <c r="B216" s="654">
        <v>44144</v>
      </c>
      <c r="C216" s="651">
        <v>0</v>
      </c>
      <c r="D216" s="651">
        <v>0</v>
      </c>
    </row>
    <row r="217" spans="2:4">
      <c r="B217" s="654">
        <v>44145</v>
      </c>
      <c r="C217" s="651">
        <v>0</v>
      </c>
      <c r="D217" s="651">
        <v>0</v>
      </c>
    </row>
    <row r="218" spans="2:4">
      <c r="B218" s="654">
        <v>44146</v>
      </c>
      <c r="C218" s="651">
        <v>-4.912858131422837E-6</v>
      </c>
      <c r="D218" s="651">
        <v>0</v>
      </c>
    </row>
    <row r="219" spans="2:4">
      <c r="B219" s="654">
        <v>44147</v>
      </c>
      <c r="C219" s="651">
        <v>-3.8103380475156268E-3</v>
      </c>
      <c r="D219" s="651">
        <v>0</v>
      </c>
    </row>
    <row r="220" spans="2:4">
      <c r="B220" s="654">
        <v>44148</v>
      </c>
      <c r="C220" s="651">
        <v>-3.5337203558594155E-4</v>
      </c>
      <c r="D220" s="651">
        <v>0</v>
      </c>
    </row>
    <row r="221" spans="2:4">
      <c r="B221" s="654">
        <v>44151</v>
      </c>
      <c r="C221" s="651">
        <v>0</v>
      </c>
      <c r="D221" s="651">
        <v>0</v>
      </c>
    </row>
    <row r="222" spans="2:4">
      <c r="B222" s="654">
        <v>44152</v>
      </c>
      <c r="C222" s="651">
        <v>0</v>
      </c>
      <c r="D222" s="651">
        <v>0</v>
      </c>
    </row>
    <row r="223" spans="2:4">
      <c r="B223" s="654">
        <v>44153</v>
      </c>
      <c r="C223" s="651">
        <v>-1.741047147107766E-3</v>
      </c>
      <c r="D223" s="651">
        <v>0</v>
      </c>
    </row>
    <row r="224" spans="2:4">
      <c r="B224" s="654">
        <v>44154</v>
      </c>
      <c r="C224" s="651">
        <v>-7.8120680360749262E-4</v>
      </c>
      <c r="D224" s="651">
        <v>0</v>
      </c>
    </row>
    <row r="225" spans="2:4">
      <c r="B225" s="654">
        <v>44155</v>
      </c>
      <c r="C225" s="651">
        <v>-1.0928225285269377E-3</v>
      </c>
      <c r="D225" s="651">
        <v>0</v>
      </c>
    </row>
    <row r="226" spans="2:4">
      <c r="B226" s="654">
        <v>44158</v>
      </c>
      <c r="C226" s="651">
        <v>0</v>
      </c>
      <c r="D226" s="651">
        <v>0</v>
      </c>
    </row>
    <row r="227" spans="2:4">
      <c r="B227" s="654">
        <v>44159</v>
      </c>
      <c r="C227" s="651">
        <v>0</v>
      </c>
      <c r="D227" s="651">
        <v>0</v>
      </c>
    </row>
    <row r="228" spans="2:4">
      <c r="B228" s="654">
        <v>44160</v>
      </c>
      <c r="C228" s="651">
        <v>0</v>
      </c>
      <c r="D228" s="651">
        <v>0</v>
      </c>
    </row>
    <row r="229" spans="2:4">
      <c r="B229" s="654">
        <v>44161</v>
      </c>
      <c r="C229" s="651">
        <v>0</v>
      </c>
      <c r="D229" s="651">
        <v>0</v>
      </c>
    </row>
    <row r="230" spans="2:4">
      <c r="B230" s="654">
        <v>44162</v>
      </c>
      <c r="C230" s="651">
        <v>0</v>
      </c>
      <c r="D230" s="651">
        <v>0</v>
      </c>
    </row>
    <row r="231" spans="2:4">
      <c r="B231" s="654">
        <v>44165</v>
      </c>
      <c r="C231" s="651">
        <v>-1.6269310127348113E-3</v>
      </c>
      <c r="D231" s="651">
        <v>0</v>
      </c>
    </row>
    <row r="232" spans="2:4">
      <c r="B232" s="654">
        <v>44166</v>
      </c>
      <c r="C232" s="651">
        <v>0</v>
      </c>
      <c r="D232" s="651">
        <v>0</v>
      </c>
    </row>
    <row r="233" spans="2:4">
      <c r="B233" s="654">
        <v>44167</v>
      </c>
      <c r="C233" s="651">
        <v>0</v>
      </c>
      <c r="D233" s="651">
        <v>0</v>
      </c>
    </row>
    <row r="234" spans="2:4">
      <c r="B234" s="654">
        <v>44168</v>
      </c>
      <c r="C234" s="651">
        <v>0</v>
      </c>
      <c r="D234" s="651">
        <v>0</v>
      </c>
    </row>
    <row r="235" spans="2:4">
      <c r="B235" s="654">
        <v>44169</v>
      </c>
      <c r="C235" s="651">
        <v>0</v>
      </c>
      <c r="D235" s="651">
        <v>0</v>
      </c>
    </row>
    <row r="236" spans="2:4">
      <c r="B236" s="654">
        <v>44172</v>
      </c>
      <c r="C236" s="651">
        <v>-4.7995036399606228E-4</v>
      </c>
      <c r="D236" s="651">
        <v>0</v>
      </c>
    </row>
    <row r="237" spans="2:4">
      <c r="B237" s="654">
        <v>44173</v>
      </c>
      <c r="C237" s="651">
        <v>0</v>
      </c>
      <c r="D237" s="651">
        <v>0</v>
      </c>
    </row>
    <row r="238" spans="2:4">
      <c r="B238" s="654">
        <v>44174</v>
      </c>
      <c r="C238" s="651">
        <v>-1.4215907031029928E-3</v>
      </c>
      <c r="D238" s="651">
        <v>0</v>
      </c>
    </row>
    <row r="239" spans="2:4">
      <c r="B239" s="654">
        <v>44175</v>
      </c>
      <c r="C239" s="651">
        <v>0</v>
      </c>
      <c r="D239" s="651">
        <v>0</v>
      </c>
    </row>
    <row r="240" spans="2:4">
      <c r="B240" s="654">
        <v>44176</v>
      </c>
      <c r="C240" s="651">
        <v>0</v>
      </c>
      <c r="D240" s="651">
        <v>0</v>
      </c>
    </row>
    <row r="241" spans="2:4">
      <c r="B241" s="654">
        <v>44179</v>
      </c>
      <c r="C241" s="651">
        <v>-1.700246581812781E-4</v>
      </c>
      <c r="D241" s="651">
        <v>0</v>
      </c>
    </row>
    <row r="242" spans="2:4">
      <c r="B242" s="654">
        <v>44180</v>
      </c>
      <c r="C242" s="651">
        <v>0</v>
      </c>
      <c r="D242" s="651">
        <v>0</v>
      </c>
    </row>
    <row r="243" spans="2:4">
      <c r="B243" s="654">
        <v>44181</v>
      </c>
      <c r="C243" s="651">
        <v>0</v>
      </c>
      <c r="D243" s="651">
        <v>0</v>
      </c>
    </row>
    <row r="244" spans="2:4">
      <c r="B244" s="654">
        <v>44182</v>
      </c>
      <c r="C244" s="651">
        <v>0</v>
      </c>
      <c r="D244" s="651">
        <v>0</v>
      </c>
    </row>
    <row r="245" spans="2:4">
      <c r="B245" s="654">
        <v>44183</v>
      </c>
      <c r="C245" s="651">
        <v>0</v>
      </c>
      <c r="D245" s="651">
        <v>0</v>
      </c>
    </row>
    <row r="246" spans="2:4">
      <c r="B246" s="654">
        <v>44186</v>
      </c>
      <c r="C246" s="651">
        <v>-2.7710671035794388E-3</v>
      </c>
      <c r="D246" s="651">
        <v>0</v>
      </c>
    </row>
    <row r="247" spans="2:4">
      <c r="B247" s="654">
        <v>44187</v>
      </c>
      <c r="C247" s="651">
        <v>-2.1706642624776951E-3</v>
      </c>
      <c r="D247" s="651">
        <v>0</v>
      </c>
    </row>
    <row r="248" spans="2:4">
      <c r="B248" s="654">
        <v>44188</v>
      </c>
      <c r="C248" s="651">
        <v>0</v>
      </c>
      <c r="D248" s="651">
        <v>0</v>
      </c>
    </row>
    <row r="249" spans="2:4">
      <c r="B249" s="654">
        <v>44189</v>
      </c>
      <c r="C249" s="651">
        <v>0</v>
      </c>
      <c r="D249" s="651">
        <v>0</v>
      </c>
    </row>
    <row r="250" spans="2:4">
      <c r="B250" s="654">
        <v>44193</v>
      </c>
      <c r="C250" s="651">
        <v>0</v>
      </c>
      <c r="D250" s="651">
        <v>0</v>
      </c>
    </row>
    <row r="251" spans="2:4">
      <c r="B251" s="654">
        <v>44194</v>
      </c>
      <c r="C251" s="651">
        <v>0</v>
      </c>
      <c r="D251" s="651">
        <v>0</v>
      </c>
    </row>
    <row r="252" spans="2:4">
      <c r="B252" s="654">
        <v>44195</v>
      </c>
      <c r="C252" s="651">
        <v>0</v>
      </c>
      <c r="D252" s="651">
        <v>0</v>
      </c>
    </row>
    <row r="253" spans="2:4">
      <c r="B253" s="654">
        <v>44196</v>
      </c>
      <c r="C253" s="651">
        <v>0</v>
      </c>
      <c r="D253" s="651">
        <v>0</v>
      </c>
    </row>
    <row r="254" spans="2:4">
      <c r="B254" s="654">
        <v>44200</v>
      </c>
      <c r="C254" s="651">
        <v>-8.8156443856068911E-5</v>
      </c>
      <c r="D254" s="651">
        <v>0</v>
      </c>
    </row>
    <row r="255" spans="2:4">
      <c r="B255" s="654">
        <v>44201</v>
      </c>
      <c r="C255" s="651">
        <v>0</v>
      </c>
      <c r="D255" s="651">
        <v>0</v>
      </c>
    </row>
    <row r="256" spans="2:4">
      <c r="B256" s="654">
        <v>44202</v>
      </c>
      <c r="C256" s="651">
        <v>-9.1827575625380575E-4</v>
      </c>
      <c r="D256" s="651">
        <v>0</v>
      </c>
    </row>
    <row r="257" spans="2:4">
      <c r="B257" s="654">
        <v>44203</v>
      </c>
      <c r="C257" s="651">
        <v>0</v>
      </c>
      <c r="D257" s="651">
        <v>0</v>
      </c>
    </row>
    <row r="258" spans="2:4">
      <c r="B258" s="654">
        <v>44204</v>
      </c>
      <c r="C258" s="651">
        <v>0</v>
      </c>
      <c r="D258" s="651">
        <v>0</v>
      </c>
    </row>
    <row r="259" spans="2:4">
      <c r="B259" s="654">
        <v>44207</v>
      </c>
      <c r="C259" s="651">
        <v>-2.5647673526836279E-3</v>
      </c>
      <c r="D259" s="651">
        <v>0</v>
      </c>
    </row>
    <row r="260" spans="2:4">
      <c r="B260" s="654">
        <v>44208</v>
      </c>
      <c r="C260" s="651">
        <v>-5.5265454259900704E-4</v>
      </c>
      <c r="D260" s="651">
        <v>0</v>
      </c>
    </row>
    <row r="261" spans="2:4">
      <c r="B261" s="654">
        <v>44209</v>
      </c>
      <c r="C261" s="651">
        <v>-2.8652991365322178E-3</v>
      </c>
      <c r="D261" s="651">
        <v>0</v>
      </c>
    </row>
    <row r="262" spans="2:4">
      <c r="B262" s="654">
        <v>44210</v>
      </c>
      <c r="C262" s="651">
        <v>-3.7099098448145629E-4</v>
      </c>
      <c r="D262" s="651">
        <v>0</v>
      </c>
    </row>
    <row r="263" spans="2:4">
      <c r="B263" s="654">
        <v>44211</v>
      </c>
      <c r="C263" s="651">
        <v>-3.5513598340898289E-3</v>
      </c>
      <c r="D263" s="651">
        <v>0</v>
      </c>
    </row>
    <row r="264" spans="2:4">
      <c r="B264" s="654">
        <v>44214</v>
      </c>
      <c r="C264" s="651">
        <v>-2.7300633232469895E-3</v>
      </c>
      <c r="D264" s="651">
        <v>0</v>
      </c>
    </row>
    <row r="265" spans="2:4">
      <c r="B265" s="654">
        <v>44215</v>
      </c>
      <c r="C265" s="651">
        <v>-2.720638136261555E-3</v>
      </c>
      <c r="D265" s="651">
        <v>0</v>
      </c>
    </row>
    <row r="266" spans="2:4">
      <c r="B266" s="654">
        <v>44216</v>
      </c>
      <c r="C266" s="651">
        <v>-1.9940031978039618E-3</v>
      </c>
      <c r="D266" s="651">
        <v>0</v>
      </c>
    </row>
    <row r="267" spans="2:4">
      <c r="B267" s="654">
        <v>44217</v>
      </c>
      <c r="C267" s="651">
        <v>-3.036499034045903E-3</v>
      </c>
      <c r="D267" s="651">
        <v>0</v>
      </c>
    </row>
    <row r="268" spans="2:4">
      <c r="B268" s="654">
        <v>44218</v>
      </c>
      <c r="C268" s="651">
        <v>-5.1403422656948194E-3</v>
      </c>
      <c r="D268" s="651">
        <v>0</v>
      </c>
    </row>
    <row r="269" spans="2:4">
      <c r="B269" s="654">
        <v>44221</v>
      </c>
      <c r="C269" s="651">
        <v>-5.3919467870566784E-3</v>
      </c>
      <c r="D269" s="651">
        <v>0</v>
      </c>
    </row>
    <row r="270" spans="2:4">
      <c r="B270" s="654">
        <v>44222</v>
      </c>
      <c r="C270" s="651">
        <v>-6.7527290402766837E-3</v>
      </c>
      <c r="D270" s="651">
        <v>0</v>
      </c>
    </row>
    <row r="271" spans="2:4">
      <c r="B271" s="654">
        <v>44223</v>
      </c>
      <c r="C271" s="651">
        <v>-1.0210930030080445E-2</v>
      </c>
      <c r="D271" s="651">
        <v>0</v>
      </c>
    </row>
    <row r="272" spans="2:4">
      <c r="B272" s="654">
        <v>44224</v>
      </c>
      <c r="C272" s="651">
        <v>-5.2883244243994154E-3</v>
      </c>
      <c r="D272" s="651">
        <v>0</v>
      </c>
    </row>
    <row r="273" spans="2:4">
      <c r="B273" s="654">
        <v>44225</v>
      </c>
      <c r="C273" s="651">
        <v>-1.010824810175015E-2</v>
      </c>
      <c r="D273" s="651">
        <v>0</v>
      </c>
    </row>
    <row r="274" spans="2:4">
      <c r="B274" s="654">
        <v>44228</v>
      </c>
      <c r="C274" s="651">
        <v>-4.2454185575665493E-3</v>
      </c>
      <c r="D274" s="651">
        <v>0</v>
      </c>
    </row>
    <row r="275" spans="2:4">
      <c r="B275" s="654">
        <v>44229</v>
      </c>
      <c r="C275" s="651">
        <v>-1.2823919425378749E-3</v>
      </c>
      <c r="D275" s="651">
        <v>0</v>
      </c>
    </row>
    <row r="276" spans="2:4">
      <c r="B276" s="654">
        <v>44230</v>
      </c>
      <c r="C276" s="651">
        <v>0</v>
      </c>
      <c r="D276" s="651">
        <v>0</v>
      </c>
    </row>
    <row r="277" spans="2:4">
      <c r="B277" s="654">
        <v>44231</v>
      </c>
      <c r="C277" s="651">
        <v>0</v>
      </c>
      <c r="D277" s="651">
        <v>0</v>
      </c>
    </row>
    <row r="278" spans="2:4">
      <c r="B278" s="654">
        <v>44232</v>
      </c>
      <c r="C278" s="651">
        <v>0</v>
      </c>
      <c r="D278" s="651">
        <v>0</v>
      </c>
    </row>
    <row r="279" spans="2:4">
      <c r="B279" s="654">
        <v>44235</v>
      </c>
      <c r="C279" s="651">
        <v>0</v>
      </c>
      <c r="D279" s="651">
        <v>0</v>
      </c>
    </row>
    <row r="280" spans="2:4">
      <c r="B280" s="654">
        <v>44236</v>
      </c>
      <c r="C280" s="651">
        <v>-5.308024221398755E-4</v>
      </c>
      <c r="D280" s="651">
        <v>0</v>
      </c>
    </row>
    <row r="281" spans="2:4">
      <c r="B281" s="654">
        <v>44237</v>
      </c>
      <c r="C281" s="651">
        <v>-2.1046559852302416E-3</v>
      </c>
      <c r="D281" s="651">
        <v>0</v>
      </c>
    </row>
    <row r="282" spans="2:4">
      <c r="B282" s="654">
        <v>44238</v>
      </c>
      <c r="C282" s="651">
        <v>0</v>
      </c>
      <c r="D282" s="651">
        <v>0</v>
      </c>
    </row>
    <row r="283" spans="2:4">
      <c r="B283" s="654">
        <v>44239</v>
      </c>
      <c r="C283" s="651">
        <v>0</v>
      </c>
      <c r="D283" s="651">
        <v>0</v>
      </c>
    </row>
    <row r="284" spans="2:4">
      <c r="B284" s="654">
        <v>44244</v>
      </c>
      <c r="C284" s="651">
        <v>0</v>
      </c>
      <c r="D284" s="651">
        <v>0</v>
      </c>
    </row>
    <row r="285" spans="2:4">
      <c r="B285" s="654">
        <v>44245</v>
      </c>
      <c r="C285" s="651">
        <v>-7.0591098843608702E-4</v>
      </c>
      <c r="D285" s="651">
        <v>0</v>
      </c>
    </row>
    <row r="286" spans="2:4">
      <c r="B286" s="654">
        <v>44246</v>
      </c>
      <c r="C286" s="651">
        <v>0</v>
      </c>
      <c r="D286" s="651">
        <v>0</v>
      </c>
    </row>
    <row r="287" spans="2:4">
      <c r="B287" s="654">
        <v>44249</v>
      </c>
      <c r="C287" s="651">
        <v>-6.5690489741998537E-3</v>
      </c>
      <c r="D287" s="651">
        <v>0</v>
      </c>
    </row>
    <row r="288" spans="2:4">
      <c r="B288" s="654">
        <v>44250</v>
      </c>
      <c r="C288" s="651">
        <v>-4.3289922399737391E-3</v>
      </c>
      <c r="D288" s="651">
        <v>0</v>
      </c>
    </row>
    <row r="289" spans="2:4">
      <c r="B289" s="654">
        <v>44251</v>
      </c>
      <c r="C289" s="651">
        <v>-2.3396511154791799E-3</v>
      </c>
      <c r="D289" s="651">
        <v>0</v>
      </c>
    </row>
    <row r="290" spans="2:4">
      <c r="B290" s="654">
        <v>44252</v>
      </c>
      <c r="C290" s="651">
        <v>-8.1700744743745668E-3</v>
      </c>
      <c r="D290" s="651">
        <v>0</v>
      </c>
    </row>
    <row r="291" spans="2:4">
      <c r="B291" s="654">
        <v>44253</v>
      </c>
      <c r="C291" s="651">
        <v>-1.212006260146381E-2</v>
      </c>
      <c r="D291" s="651">
        <v>0</v>
      </c>
    </row>
    <row r="292" spans="2:4">
      <c r="B292" s="654">
        <v>44256</v>
      </c>
      <c r="C292" s="651">
        <v>-9.4499221251316268E-3</v>
      </c>
      <c r="D292" s="651">
        <v>0</v>
      </c>
    </row>
    <row r="293" spans="2:4">
      <c r="B293" s="654">
        <v>44257</v>
      </c>
      <c r="C293" s="651">
        <v>-9.0699963491756019E-3</v>
      </c>
      <c r="D293" s="651">
        <v>0</v>
      </c>
    </row>
    <row r="294" spans="2:4">
      <c r="B294" s="654">
        <v>44258</v>
      </c>
      <c r="C294" s="651">
        <v>-1.0145628253209638E-2</v>
      </c>
      <c r="D294" s="651">
        <v>0</v>
      </c>
    </row>
    <row r="295" spans="2:4">
      <c r="B295" s="654">
        <v>44259</v>
      </c>
      <c r="C295" s="651">
        <v>-8.5241634247342768E-3</v>
      </c>
      <c r="D295" s="651">
        <v>0</v>
      </c>
    </row>
    <row r="296" spans="2:4">
      <c r="B296" s="654">
        <v>44260</v>
      </c>
      <c r="C296" s="651">
        <v>-3.5386373130701365E-3</v>
      </c>
      <c r="D296" s="651">
        <v>0</v>
      </c>
    </row>
    <row r="297" spans="2:4">
      <c r="B297" s="654">
        <v>44263</v>
      </c>
      <c r="C297" s="651">
        <v>-9.4324844051530965E-3</v>
      </c>
      <c r="D297" s="651">
        <v>0</v>
      </c>
    </row>
    <row r="298" spans="2:4">
      <c r="B298" s="654">
        <v>44264</v>
      </c>
      <c r="C298" s="651">
        <v>-9.1341181423659767E-3</v>
      </c>
      <c r="D298" s="651">
        <v>0</v>
      </c>
    </row>
    <row r="299" spans="2:4">
      <c r="B299" s="654">
        <v>44265</v>
      </c>
      <c r="C299" s="651">
        <v>-8.1943543518494533E-3</v>
      </c>
      <c r="D299" s="651">
        <v>0</v>
      </c>
    </row>
    <row r="300" spans="2:4">
      <c r="B300" s="654">
        <v>44266</v>
      </c>
      <c r="C300" s="651">
        <v>-3.5071820721068736E-3</v>
      </c>
      <c r="D300" s="651">
        <v>0</v>
      </c>
    </row>
    <row r="301" spans="2:4">
      <c r="B301" s="654">
        <v>44267</v>
      </c>
      <c r="C301" s="651">
        <v>-3.4260661007382565E-3</v>
      </c>
      <c r="D301" s="651">
        <v>0</v>
      </c>
    </row>
    <row r="302" spans="2:4">
      <c r="B302" s="654">
        <v>44270</v>
      </c>
      <c r="C302" s="651">
        <v>-1.9328194674372856E-3</v>
      </c>
      <c r="D302" s="651">
        <v>0</v>
      </c>
    </row>
    <row r="303" spans="2:4">
      <c r="B303" s="654">
        <v>44271</v>
      </c>
      <c r="C303" s="651">
        <v>-1.9167502350868615E-3</v>
      </c>
      <c r="D303" s="651">
        <v>0</v>
      </c>
    </row>
    <row r="304" spans="2:4">
      <c r="B304" s="654">
        <v>44272</v>
      </c>
      <c r="C304" s="651">
        <v>0</v>
      </c>
      <c r="D304" s="651">
        <v>0</v>
      </c>
    </row>
    <row r="305" spans="2:4">
      <c r="B305" s="654">
        <v>44273</v>
      </c>
      <c r="C305" s="651">
        <v>-3.8132238874480917E-3</v>
      </c>
      <c r="D305" s="651">
        <v>0</v>
      </c>
    </row>
    <row r="306" spans="2:4">
      <c r="B306" s="654">
        <v>44274</v>
      </c>
      <c r="C306" s="651">
        <v>-2.280317777084262E-3</v>
      </c>
      <c r="D306" s="651">
        <v>0</v>
      </c>
    </row>
    <row r="307" spans="2:4">
      <c r="B307" s="654">
        <v>44277</v>
      </c>
      <c r="C307" s="651">
        <v>-3.0233035677107445E-3</v>
      </c>
      <c r="D307" s="651">
        <v>0</v>
      </c>
    </row>
    <row r="308" spans="2:4">
      <c r="B308" s="654">
        <v>44278</v>
      </c>
      <c r="C308" s="651">
        <v>-5.8419732179453288E-3</v>
      </c>
      <c r="D308" s="651">
        <v>0</v>
      </c>
    </row>
    <row r="309" spans="2:4">
      <c r="B309" s="654">
        <v>44279</v>
      </c>
      <c r="C309" s="651">
        <v>-7.7339498227919634E-3</v>
      </c>
      <c r="D309" s="651">
        <v>0</v>
      </c>
    </row>
    <row r="310" spans="2:4">
      <c r="B310" s="654">
        <v>44280</v>
      </c>
      <c r="C310" s="651">
        <v>-5.4428807587165728E-3</v>
      </c>
      <c r="D310" s="651">
        <v>0</v>
      </c>
    </row>
    <row r="311" spans="2:4">
      <c r="B311" s="654">
        <v>44281</v>
      </c>
      <c r="C311" s="651">
        <v>-2.4674361836702907E-3</v>
      </c>
      <c r="D311" s="651">
        <v>0</v>
      </c>
    </row>
    <row r="312" spans="2:4">
      <c r="B312" s="654">
        <v>44284</v>
      </c>
      <c r="C312" s="651">
        <v>-1.4680214581929141E-3</v>
      </c>
      <c r="D312" s="651">
        <v>0</v>
      </c>
    </row>
    <row r="313" spans="2:4">
      <c r="B313" s="654">
        <v>44285</v>
      </c>
      <c r="C313" s="651">
        <v>0</v>
      </c>
      <c r="D313" s="651">
        <v>0</v>
      </c>
    </row>
    <row r="314" spans="2:4">
      <c r="B314" s="654">
        <v>44286</v>
      </c>
      <c r="C314" s="651">
        <v>0</v>
      </c>
      <c r="D314" s="651">
        <v>0</v>
      </c>
    </row>
    <row r="315" spans="2:4">
      <c r="B315" s="654">
        <v>44287</v>
      </c>
      <c r="C315" s="651">
        <v>-7.1611771467061658E-4</v>
      </c>
      <c r="D315" s="651">
        <v>0</v>
      </c>
    </row>
    <row r="316" spans="2:4">
      <c r="B316" s="654">
        <v>44291</v>
      </c>
      <c r="C316" s="651">
        <v>0</v>
      </c>
      <c r="D316" s="651">
        <v>0</v>
      </c>
    </row>
    <row r="317" spans="2:4">
      <c r="B317" s="654">
        <v>44292</v>
      </c>
      <c r="C317" s="651">
        <v>0</v>
      </c>
      <c r="D317" s="651">
        <v>0</v>
      </c>
    </row>
    <row r="318" spans="2:4">
      <c r="B318" s="654">
        <v>44293</v>
      </c>
      <c r="C318" s="651">
        <v>0</v>
      </c>
      <c r="D318" s="651">
        <v>0</v>
      </c>
    </row>
    <row r="319" spans="2:4">
      <c r="B319" s="654">
        <v>44294</v>
      </c>
      <c r="C319" s="651">
        <v>0</v>
      </c>
      <c r="D319" s="651">
        <v>0</v>
      </c>
    </row>
    <row r="320" spans="2:4">
      <c r="B320" s="654">
        <v>44295</v>
      </c>
      <c r="C320" s="651">
        <v>0</v>
      </c>
      <c r="D320" s="651">
        <v>0</v>
      </c>
    </row>
    <row r="321" spans="2:4">
      <c r="B321" s="654">
        <v>44298</v>
      </c>
      <c r="C321" s="651">
        <v>0</v>
      </c>
      <c r="D321" s="651">
        <v>0</v>
      </c>
    </row>
    <row r="322" spans="2:4">
      <c r="B322" s="654">
        <v>44299</v>
      </c>
      <c r="C322" s="651">
        <v>-1.9239621571820464E-4</v>
      </c>
      <c r="D322" s="651">
        <v>0</v>
      </c>
    </row>
    <row r="323" spans="2:4">
      <c r="B323" s="654">
        <v>44300</v>
      </c>
      <c r="C323" s="651">
        <v>0</v>
      </c>
      <c r="D323" s="651">
        <v>0</v>
      </c>
    </row>
    <row r="324" spans="2:4">
      <c r="B324" s="654">
        <v>44301</v>
      </c>
      <c r="C324" s="651">
        <v>0</v>
      </c>
      <c r="D324" s="651">
        <v>0</v>
      </c>
    </row>
    <row r="325" spans="2:4">
      <c r="B325" s="654">
        <v>44302</v>
      </c>
      <c r="C325" s="651">
        <v>0</v>
      </c>
      <c r="D325" s="651">
        <v>0</v>
      </c>
    </row>
    <row r="326" spans="2:4">
      <c r="B326" s="654">
        <v>44305</v>
      </c>
      <c r="C326" s="651">
        <v>0</v>
      </c>
      <c r="D326" s="651">
        <v>0</v>
      </c>
    </row>
    <row r="327" spans="2:4">
      <c r="B327" s="654">
        <v>44306</v>
      </c>
      <c r="C327" s="651">
        <v>-1.6982346831991846E-3</v>
      </c>
      <c r="D327" s="651">
        <v>0</v>
      </c>
    </row>
    <row r="328" spans="2:4">
      <c r="B328" s="654">
        <v>44308</v>
      </c>
      <c r="C328" s="651">
        <v>-1.696586043792081E-3</v>
      </c>
      <c r="D328" s="651">
        <v>0</v>
      </c>
    </row>
    <row r="329" spans="2:4">
      <c r="B329" s="654">
        <v>44309</v>
      </c>
      <c r="C329" s="651">
        <v>0</v>
      </c>
      <c r="D329" s="651">
        <v>0</v>
      </c>
    </row>
    <row r="330" spans="2:4">
      <c r="B330" s="654">
        <v>44312</v>
      </c>
      <c r="C330" s="651">
        <v>0</v>
      </c>
      <c r="D330" s="651">
        <v>0</v>
      </c>
    </row>
    <row r="331" spans="2:4">
      <c r="B331" s="654">
        <v>44313</v>
      </c>
      <c r="C331" s="651">
        <v>0</v>
      </c>
      <c r="D331" s="651">
        <v>0</v>
      </c>
    </row>
    <row r="332" spans="2:4">
      <c r="B332" s="654">
        <v>44314</v>
      </c>
      <c r="C332" s="651">
        <v>0</v>
      </c>
      <c r="D332" s="651">
        <v>0</v>
      </c>
    </row>
    <row r="333" spans="2:4">
      <c r="B333" s="654">
        <v>44315</v>
      </c>
      <c r="C333" s="651">
        <v>0</v>
      </c>
      <c r="D333" s="651">
        <v>0</v>
      </c>
    </row>
    <row r="334" spans="2:4">
      <c r="B334" s="654">
        <v>44316</v>
      </c>
      <c r="C334" s="651">
        <v>-9.8622537975101565E-4</v>
      </c>
      <c r="D334" s="651">
        <v>0</v>
      </c>
    </row>
    <row r="335" spans="2:4">
      <c r="B335" s="654">
        <v>44319</v>
      </c>
      <c r="C335" s="651">
        <v>-1.356259449439956E-3</v>
      </c>
      <c r="D335" s="651">
        <v>0</v>
      </c>
    </row>
    <row r="336" spans="2:4">
      <c r="B336" s="654">
        <v>44320</v>
      </c>
      <c r="C336" s="651">
        <v>-3.125219471569407E-3</v>
      </c>
      <c r="D336" s="651">
        <v>0</v>
      </c>
    </row>
    <row r="337" spans="2:4">
      <c r="B337" s="654">
        <v>44321</v>
      </c>
      <c r="C337" s="651">
        <v>-6.3613532279882534E-4</v>
      </c>
      <c r="D337" s="651">
        <v>0</v>
      </c>
    </row>
    <row r="338" spans="2:4">
      <c r="B338" s="654">
        <v>44322</v>
      </c>
      <c r="C338" s="651">
        <v>0</v>
      </c>
      <c r="D338" s="651">
        <v>0</v>
      </c>
    </row>
    <row r="339" spans="2:4">
      <c r="B339" s="654">
        <v>44323</v>
      </c>
      <c r="C339" s="651">
        <v>0</v>
      </c>
      <c r="D339" s="651">
        <v>0</v>
      </c>
    </row>
    <row r="340" spans="2:4">
      <c r="B340" s="654">
        <v>44326</v>
      </c>
      <c r="C340" s="651">
        <v>-8.0912686396283906E-4</v>
      </c>
      <c r="D340" s="651">
        <v>0</v>
      </c>
    </row>
    <row r="341" spans="2:4">
      <c r="B341" s="654">
        <v>44327</v>
      </c>
      <c r="C341" s="651">
        <v>0</v>
      </c>
      <c r="D341" s="651">
        <v>0</v>
      </c>
    </row>
    <row r="342" spans="2:4">
      <c r="B342" s="654">
        <v>44328</v>
      </c>
      <c r="C342" s="651">
        <v>-3.8752901885006352E-3</v>
      </c>
      <c r="D342" s="651">
        <v>0</v>
      </c>
    </row>
    <row r="343" spans="2:4">
      <c r="B343" s="654">
        <v>44329</v>
      </c>
      <c r="C343" s="651">
        <v>-3.2894981267448387E-3</v>
      </c>
      <c r="D343" s="651">
        <v>0</v>
      </c>
    </row>
    <row r="344" spans="2:4">
      <c r="B344" s="654">
        <v>44330</v>
      </c>
      <c r="C344" s="651">
        <v>-9.960659016045037E-4</v>
      </c>
      <c r="D344" s="651">
        <v>0</v>
      </c>
    </row>
    <row r="345" spans="2:4">
      <c r="B345" s="654">
        <v>44333</v>
      </c>
      <c r="C345" s="651">
        <v>0</v>
      </c>
      <c r="D345" s="651">
        <v>0</v>
      </c>
    </row>
    <row r="346" spans="2:4">
      <c r="B346" s="654">
        <v>44334</v>
      </c>
      <c r="C346" s="651">
        <v>-4.9454150466443636E-4</v>
      </c>
      <c r="D346" s="651">
        <v>0</v>
      </c>
    </row>
    <row r="347" spans="2:4">
      <c r="B347" s="654">
        <v>44335</v>
      </c>
      <c r="C347" s="651">
        <v>-1.6722583018468073E-3</v>
      </c>
      <c r="D347" s="651">
        <v>0</v>
      </c>
    </row>
    <row r="348" spans="2:4">
      <c r="B348" s="654">
        <v>44336</v>
      </c>
      <c r="C348" s="651">
        <v>0</v>
      </c>
      <c r="D348" s="651">
        <v>0</v>
      </c>
    </row>
    <row r="349" spans="2:4">
      <c r="B349" s="654">
        <v>44337</v>
      </c>
      <c r="C349" s="651">
        <v>0</v>
      </c>
      <c r="D349" s="651">
        <v>0</v>
      </c>
    </row>
    <row r="350" spans="2:4">
      <c r="B350" s="654">
        <v>44340</v>
      </c>
      <c r="C350" s="651">
        <v>0</v>
      </c>
      <c r="D350" s="651">
        <v>0</v>
      </c>
    </row>
    <row r="351" spans="2:4">
      <c r="B351" s="654">
        <v>44341</v>
      </c>
      <c r="C351" s="651">
        <v>-1.6297651123100554E-3</v>
      </c>
      <c r="D351" s="651">
        <v>0</v>
      </c>
    </row>
    <row r="352" spans="2:4">
      <c r="B352" s="654">
        <v>44342</v>
      </c>
      <c r="C352" s="651">
        <v>-4.5211019047908252E-4</v>
      </c>
      <c r="D352" s="651">
        <v>0</v>
      </c>
    </row>
    <row r="353" spans="2:4">
      <c r="B353" s="654">
        <v>44343</v>
      </c>
      <c r="C353" s="651">
        <v>0</v>
      </c>
      <c r="D353" s="651">
        <v>0</v>
      </c>
    </row>
    <row r="354" spans="2:4">
      <c r="B354" s="654">
        <v>44344</v>
      </c>
      <c r="C354" s="651">
        <v>0</v>
      </c>
      <c r="D354" s="651">
        <v>0</v>
      </c>
    </row>
    <row r="355" spans="2:4">
      <c r="B355" s="654">
        <v>44347</v>
      </c>
      <c r="C355" s="651">
        <v>0</v>
      </c>
      <c r="D355" s="651">
        <v>0</v>
      </c>
    </row>
    <row r="356" spans="2:4">
      <c r="B356" s="654">
        <v>44348</v>
      </c>
      <c r="C356" s="651">
        <v>0</v>
      </c>
      <c r="D356" s="651">
        <v>0</v>
      </c>
    </row>
    <row r="357" spans="2:4">
      <c r="B357" s="654">
        <v>44349</v>
      </c>
      <c r="C357" s="651">
        <v>0</v>
      </c>
      <c r="D357" s="651">
        <v>0</v>
      </c>
    </row>
    <row r="358" spans="2:4">
      <c r="B358" s="654">
        <v>44351</v>
      </c>
      <c r="C358" s="651">
        <v>0</v>
      </c>
      <c r="D358" s="651">
        <v>0</v>
      </c>
    </row>
    <row r="359" spans="2:4">
      <c r="B359" s="654">
        <v>44354</v>
      </c>
      <c r="C359" s="651">
        <v>0</v>
      </c>
      <c r="D359" s="651">
        <v>0</v>
      </c>
    </row>
    <row r="360" spans="2:4">
      <c r="B360" s="654">
        <v>44355</v>
      </c>
      <c r="C360" s="651">
        <v>-9.0535691546800301E-4</v>
      </c>
      <c r="D360" s="651">
        <v>0</v>
      </c>
    </row>
    <row r="361" spans="2:4">
      <c r="B361" s="654">
        <v>44356</v>
      </c>
      <c r="C361" s="651">
        <v>-5.8774441894493545E-4</v>
      </c>
      <c r="D361" s="651">
        <v>0</v>
      </c>
    </row>
    <row r="362" spans="2:4">
      <c r="B362" s="654">
        <v>44357</v>
      </c>
      <c r="C362" s="651">
        <v>0</v>
      </c>
      <c r="D362" s="651">
        <v>0</v>
      </c>
    </row>
    <row r="363" spans="2:4">
      <c r="B363" s="654">
        <v>44358</v>
      </c>
      <c r="C363" s="651">
        <v>-9.1628979391134013E-4</v>
      </c>
      <c r="D363" s="651">
        <v>0</v>
      </c>
    </row>
    <row r="364" spans="2:4">
      <c r="B364" s="654">
        <v>44361</v>
      </c>
      <c r="C364" s="651">
        <v>0</v>
      </c>
      <c r="D364" s="651">
        <v>0</v>
      </c>
    </row>
    <row r="365" spans="2:4">
      <c r="B365" s="654">
        <v>44362</v>
      </c>
      <c r="C365" s="651">
        <v>0</v>
      </c>
      <c r="D365" s="651">
        <v>0</v>
      </c>
    </row>
    <row r="366" spans="2:4">
      <c r="B366" s="654">
        <v>44363</v>
      </c>
      <c r="C366" s="651">
        <v>-2.0933799220790306E-4</v>
      </c>
      <c r="D366" s="651">
        <v>0</v>
      </c>
    </row>
    <row r="367" spans="2:4">
      <c r="B367" s="654">
        <v>44364</v>
      </c>
      <c r="C367" s="651">
        <v>-3.0522462863719069E-3</v>
      </c>
      <c r="D367" s="651">
        <v>0</v>
      </c>
    </row>
    <row r="368" spans="2:4">
      <c r="B368" s="654">
        <v>44365</v>
      </c>
      <c r="C368" s="651">
        <v>-2.7694501536914551E-3</v>
      </c>
      <c r="D368" s="651">
        <v>0</v>
      </c>
    </row>
    <row r="369" spans="2:4">
      <c r="B369" s="654">
        <v>44368</v>
      </c>
      <c r="C369" s="651">
        <v>-2.9436133380711382E-4</v>
      </c>
      <c r="D369" s="651">
        <v>0</v>
      </c>
    </row>
    <row r="370" spans="2:4">
      <c r="B370" s="654">
        <v>44369</v>
      </c>
      <c r="C370" s="651">
        <v>-1.6950243309277191E-4</v>
      </c>
      <c r="D370" s="651">
        <v>0</v>
      </c>
    </row>
    <row r="371" spans="2:4">
      <c r="B371" s="654">
        <v>44370</v>
      </c>
      <c r="C371" s="651">
        <v>0</v>
      </c>
      <c r="D371" s="651">
        <v>0</v>
      </c>
    </row>
    <row r="372" spans="2:4">
      <c r="B372" s="654">
        <v>44371</v>
      </c>
      <c r="C372" s="651">
        <v>0</v>
      </c>
      <c r="D372" s="651">
        <v>0</v>
      </c>
    </row>
    <row r="373" spans="2:4">
      <c r="B373" s="654">
        <v>44372</v>
      </c>
      <c r="C373" s="651">
        <v>-8.4748508632814801E-4</v>
      </c>
      <c r="D373" s="651">
        <v>0</v>
      </c>
    </row>
    <row r="374" spans="2:4">
      <c r="B374" s="654">
        <v>44375</v>
      </c>
      <c r="C374" s="651">
        <v>0</v>
      </c>
      <c r="D374" s="651">
        <v>0</v>
      </c>
    </row>
    <row r="375" spans="2:4">
      <c r="B375" s="654">
        <v>44376</v>
      </c>
      <c r="C375" s="651">
        <v>0</v>
      </c>
      <c r="D375" s="651">
        <v>0</v>
      </c>
    </row>
    <row r="376" spans="2:4">
      <c r="B376" s="654">
        <v>44377</v>
      </c>
      <c r="C376" s="651">
        <v>0</v>
      </c>
      <c r="D376" s="651">
        <v>0</v>
      </c>
    </row>
    <row r="377" spans="2:4">
      <c r="B377" s="654">
        <v>44378</v>
      </c>
      <c r="C377" s="651">
        <v>-8.2364672856927168E-4</v>
      </c>
      <c r="D377" s="651">
        <v>0</v>
      </c>
    </row>
    <row r="378" spans="2:4">
      <c r="B378" s="654">
        <v>44379</v>
      </c>
      <c r="C378" s="651">
        <v>0</v>
      </c>
      <c r="D378" s="651">
        <v>0</v>
      </c>
    </row>
    <row r="379" spans="2:4">
      <c r="B379" s="654">
        <v>44382</v>
      </c>
      <c r="C379" s="651">
        <v>-1.7129064977061681E-4</v>
      </c>
      <c r="D379" s="651">
        <v>0</v>
      </c>
    </row>
    <row r="380" spans="2:4">
      <c r="B380" s="654">
        <v>44383</v>
      </c>
      <c r="C380" s="651">
        <v>-4.0915975348960743E-3</v>
      </c>
      <c r="D380" s="651">
        <v>0</v>
      </c>
    </row>
    <row r="381" spans="2:4">
      <c r="B381" s="654">
        <v>44384</v>
      </c>
      <c r="C381" s="651">
        <v>-2.7680419800143463E-3</v>
      </c>
      <c r="D381" s="651">
        <v>0</v>
      </c>
    </row>
    <row r="382" spans="2:4">
      <c r="B382" s="654">
        <v>44385</v>
      </c>
      <c r="C382" s="651">
        <v>-5.6534141263090421E-3</v>
      </c>
      <c r="D382" s="651">
        <v>0</v>
      </c>
    </row>
    <row r="383" spans="2:4">
      <c r="B383" s="654">
        <v>44386</v>
      </c>
      <c r="C383" s="651">
        <v>-4.7140786924628753E-3</v>
      </c>
      <c r="D383" s="651">
        <v>0</v>
      </c>
    </row>
    <row r="384" spans="2:4">
      <c r="B384" s="654">
        <v>44389</v>
      </c>
      <c r="C384" s="651">
        <v>-1.6593782315128536E-3</v>
      </c>
      <c r="D384" s="651">
        <v>0</v>
      </c>
    </row>
    <row r="385" spans="2:4">
      <c r="B385" s="654">
        <v>44390</v>
      </c>
      <c r="C385" s="651">
        <v>-4.388509321551215E-5</v>
      </c>
      <c r="D385" s="651">
        <v>0</v>
      </c>
    </row>
    <row r="386" spans="2:4">
      <c r="B386" s="654">
        <v>44391</v>
      </c>
      <c r="C386" s="651">
        <v>0</v>
      </c>
      <c r="D386" s="651">
        <v>0</v>
      </c>
    </row>
    <row r="387" spans="2:4">
      <c r="B387" s="654">
        <v>44392</v>
      </c>
      <c r="C387" s="651">
        <v>-1.0040543299670857E-3</v>
      </c>
      <c r="D387" s="651">
        <v>0</v>
      </c>
    </row>
    <row r="388" spans="2:4">
      <c r="B388" s="654">
        <v>44393</v>
      </c>
      <c r="C388" s="651">
        <v>-1.7372563503035288E-3</v>
      </c>
      <c r="D388" s="651">
        <v>0</v>
      </c>
    </row>
    <row r="389" spans="2:4">
      <c r="B389" s="654">
        <v>44396</v>
      </c>
      <c r="C389" s="651">
        <v>-6.4659080963193061E-3</v>
      </c>
      <c r="D389" s="651">
        <v>0</v>
      </c>
    </row>
    <row r="390" spans="2:4">
      <c r="B390" s="654">
        <v>44397</v>
      </c>
      <c r="C390" s="651">
        <v>-4.2448348428235638E-3</v>
      </c>
      <c r="D390" s="651">
        <v>0</v>
      </c>
    </row>
    <row r="391" spans="2:4">
      <c r="B391" s="654">
        <v>44398</v>
      </c>
      <c r="C391" s="651">
        <v>-1.9766134880927488E-3</v>
      </c>
      <c r="D391" s="651">
        <v>0</v>
      </c>
    </row>
    <row r="392" spans="2:4">
      <c r="B392" s="654">
        <v>44399</v>
      </c>
      <c r="C392" s="651">
        <v>0</v>
      </c>
      <c r="D392" s="651">
        <v>0</v>
      </c>
    </row>
    <row r="393" spans="2:4">
      <c r="B393" s="654">
        <v>44400</v>
      </c>
      <c r="C393" s="651">
        <v>-9.4812321962178814E-4</v>
      </c>
      <c r="D393" s="651">
        <v>0</v>
      </c>
    </row>
    <row r="394" spans="2:4">
      <c r="B394" s="654">
        <v>44403</v>
      </c>
      <c r="C394" s="651">
        <v>-9.505243231520133E-4</v>
      </c>
      <c r="D394" s="651">
        <v>0</v>
      </c>
    </row>
    <row r="395" spans="2:4">
      <c r="B395" s="654">
        <v>44404</v>
      </c>
      <c r="C395" s="651">
        <v>-3.9729398781516156E-3</v>
      </c>
      <c r="D395" s="651">
        <v>0</v>
      </c>
    </row>
    <row r="396" spans="2:4">
      <c r="B396" s="654">
        <v>44405</v>
      </c>
      <c r="C396" s="651">
        <v>-1.4129536483468152E-3</v>
      </c>
      <c r="D396" s="651">
        <v>0</v>
      </c>
    </row>
    <row r="397" spans="2:4">
      <c r="B397" s="654">
        <v>44406</v>
      </c>
      <c r="C397" s="651">
        <v>-3.190245897167765E-4</v>
      </c>
      <c r="D397" s="651">
        <v>0</v>
      </c>
    </row>
    <row r="398" spans="2:4">
      <c r="B398" s="654">
        <v>44407</v>
      </c>
      <c r="C398" s="651">
        <v>-4.8044558922727409E-3</v>
      </c>
      <c r="D398" s="651">
        <v>0</v>
      </c>
    </row>
    <row r="399" spans="2:4">
      <c r="B399" s="654">
        <v>44410</v>
      </c>
      <c r="C399" s="651">
        <v>-4.0654172048059101E-3</v>
      </c>
      <c r="D399" s="651">
        <v>0</v>
      </c>
    </row>
    <row r="400" spans="2:4">
      <c r="B400" s="654">
        <v>44411</v>
      </c>
      <c r="C400" s="651">
        <v>-2.9157823461787302E-3</v>
      </c>
      <c r="D400" s="651">
        <v>0</v>
      </c>
    </row>
    <row r="401" spans="2:4">
      <c r="B401" s="654">
        <v>44412</v>
      </c>
      <c r="C401" s="651">
        <v>-4.6669224544796384E-3</v>
      </c>
      <c r="D401" s="651">
        <v>0</v>
      </c>
    </row>
    <row r="402" spans="2:4">
      <c r="B402" s="654">
        <v>44413</v>
      </c>
      <c r="C402" s="651">
        <v>-3.7056174848948409E-3</v>
      </c>
      <c r="D402" s="651">
        <v>0</v>
      </c>
    </row>
    <row r="403" spans="2:4">
      <c r="B403" s="654">
        <v>44414</v>
      </c>
      <c r="C403" s="651">
        <v>-1.6476873150796933E-3</v>
      </c>
      <c r="D403" s="651">
        <v>0</v>
      </c>
    </row>
    <row r="404" spans="2:4">
      <c r="B404" s="654">
        <v>44417</v>
      </c>
      <c r="C404" s="651">
        <v>-8.6710963936331709E-4</v>
      </c>
      <c r="D404" s="651">
        <v>0</v>
      </c>
    </row>
    <row r="405" spans="2:4">
      <c r="B405" s="654">
        <v>44418</v>
      </c>
      <c r="C405" s="651">
        <v>-3.1111036273279158E-4</v>
      </c>
      <c r="D405" s="651">
        <v>0</v>
      </c>
    </row>
    <row r="406" spans="2:4">
      <c r="B406" s="654">
        <v>44419</v>
      </c>
      <c r="C406" s="651">
        <v>-1.7500887794952291E-4</v>
      </c>
      <c r="D406" s="651">
        <v>0</v>
      </c>
    </row>
    <row r="407" spans="2:4">
      <c r="B407" s="654">
        <v>44420</v>
      </c>
      <c r="C407" s="651">
        <v>-1.606418707254087E-3</v>
      </c>
      <c r="D407" s="651">
        <v>0</v>
      </c>
    </row>
    <row r="408" spans="2:4">
      <c r="B408" s="654">
        <v>44421</v>
      </c>
      <c r="C408" s="651">
        <v>-2.5587880849677891E-3</v>
      </c>
      <c r="D408" s="651">
        <v>0</v>
      </c>
    </row>
    <row r="409" spans="2:4">
      <c r="B409" s="654">
        <v>44424</v>
      </c>
      <c r="C409" s="651">
        <v>-6.6146085796894294E-3</v>
      </c>
      <c r="D409" s="651">
        <v>0</v>
      </c>
    </row>
    <row r="410" spans="2:4">
      <c r="B410" s="654">
        <v>44425</v>
      </c>
      <c r="C410" s="651">
        <v>-9.581395417982641E-3</v>
      </c>
      <c r="D410" s="651">
        <v>0</v>
      </c>
    </row>
    <row r="411" spans="2:4">
      <c r="B411" s="654">
        <v>44426</v>
      </c>
      <c r="C411" s="651">
        <v>-1.0665572547555624E-2</v>
      </c>
      <c r="D411" s="651">
        <v>0</v>
      </c>
    </row>
    <row r="412" spans="2:4">
      <c r="B412" s="654">
        <v>44427</v>
      </c>
      <c r="C412" s="651">
        <v>-9.6148818294965466E-3</v>
      </c>
      <c r="D412" s="651">
        <v>0</v>
      </c>
    </row>
    <row r="413" spans="2:4">
      <c r="B413" s="654">
        <v>44428</v>
      </c>
      <c r="C413" s="651">
        <v>-7.450652500124999E-3</v>
      </c>
      <c r="D413" s="651">
        <v>0</v>
      </c>
    </row>
    <row r="414" spans="2:4">
      <c r="B414" s="654">
        <v>44431</v>
      </c>
      <c r="C414" s="651">
        <v>-7.0324388400342386E-3</v>
      </c>
      <c r="D414" s="651">
        <v>0</v>
      </c>
    </row>
    <row r="415" spans="2:4">
      <c r="B415" s="654">
        <v>44432</v>
      </c>
      <c r="C415" s="651">
        <v>-2.6801503939967164E-3</v>
      </c>
      <c r="D415" s="651">
        <v>0</v>
      </c>
    </row>
    <row r="416" spans="2:4">
      <c r="B416" s="654">
        <v>44433</v>
      </c>
      <c r="C416" s="651">
        <v>-6.386732762740932E-4</v>
      </c>
      <c r="D416" s="651">
        <v>0</v>
      </c>
    </row>
    <row r="417" spans="2:4">
      <c r="B417" s="654">
        <v>44434</v>
      </c>
      <c r="C417" s="651">
        <v>-3.0766957495416136E-3</v>
      </c>
      <c r="D417" s="651">
        <v>0</v>
      </c>
    </row>
    <row r="418" spans="2:4">
      <c r="B418" s="654">
        <v>44435</v>
      </c>
      <c r="C418" s="651">
        <v>0</v>
      </c>
      <c r="D418" s="651">
        <v>0</v>
      </c>
    </row>
    <row r="419" spans="2:4">
      <c r="B419" s="654">
        <v>44438</v>
      </c>
      <c r="C419" s="651">
        <v>-3.6025494537839098E-4</v>
      </c>
      <c r="D419" s="651">
        <v>0</v>
      </c>
    </row>
    <row r="420" spans="2:4">
      <c r="B420" s="654">
        <v>44439</v>
      </c>
      <c r="C420" s="651">
        <v>-1.4076159843211533E-3</v>
      </c>
      <c r="D420" s="651">
        <v>0</v>
      </c>
    </row>
    <row r="421" spans="2:4">
      <c r="B421" s="654">
        <v>44440</v>
      </c>
      <c r="C421" s="651">
        <v>-3.4384398162290442E-4</v>
      </c>
      <c r="D421" s="651">
        <v>0</v>
      </c>
    </row>
    <row r="422" spans="2:4">
      <c r="B422" s="654">
        <v>44441</v>
      </c>
      <c r="C422" s="651">
        <v>-3.0874148485995345E-3</v>
      </c>
      <c r="D422" s="651">
        <v>0</v>
      </c>
    </row>
    <row r="423" spans="2:4">
      <c r="B423" s="654">
        <v>44442</v>
      </c>
      <c r="C423" s="651">
        <v>-2.3447839070406262E-3</v>
      </c>
      <c r="D423" s="651">
        <v>0</v>
      </c>
    </row>
    <row r="424" spans="2:4">
      <c r="B424" s="654">
        <v>44445</v>
      </c>
      <c r="C424" s="651">
        <v>-8.6957320551050987E-4</v>
      </c>
      <c r="D424" s="651">
        <v>0</v>
      </c>
    </row>
    <row r="425" spans="2:4">
      <c r="B425" s="654">
        <v>44447</v>
      </c>
      <c r="C425" s="651">
        <v>-4.9480628464698695E-3</v>
      </c>
      <c r="D425" s="651">
        <v>0</v>
      </c>
    </row>
    <row r="426" spans="2:4">
      <c r="B426" s="654">
        <v>44448</v>
      </c>
      <c r="C426" s="651">
        <v>-2.8568136498975383E-3</v>
      </c>
      <c r="D426" s="651">
        <v>0</v>
      </c>
    </row>
    <row r="427" spans="2:4">
      <c r="B427" s="654">
        <v>44449</v>
      </c>
      <c r="C427" s="651">
        <v>-3.2887575194316954E-3</v>
      </c>
      <c r="D427" s="651">
        <v>0</v>
      </c>
    </row>
    <row r="428" spans="2:4">
      <c r="B428" s="654">
        <v>44452</v>
      </c>
      <c r="C428" s="651">
        <v>-1.031754799338036E-3</v>
      </c>
      <c r="D428" s="651">
        <v>0</v>
      </c>
    </row>
    <row r="429" spans="2:4">
      <c r="B429" s="654">
        <v>44453</v>
      </c>
      <c r="C429" s="651">
        <v>-7.7787325452471912E-4</v>
      </c>
      <c r="D429" s="651">
        <v>0</v>
      </c>
    </row>
    <row r="430" spans="2:4">
      <c r="B430" s="654">
        <v>44454</v>
      </c>
      <c r="C430" s="651">
        <v>0</v>
      </c>
      <c r="D430" s="651">
        <v>0</v>
      </c>
    </row>
    <row r="431" spans="2:4">
      <c r="B431" s="654">
        <v>44455</v>
      </c>
      <c r="C431" s="651">
        <v>-4.3729545632198441E-4</v>
      </c>
      <c r="D431" s="651">
        <v>0</v>
      </c>
    </row>
    <row r="432" spans="2:4">
      <c r="B432" s="654">
        <v>44456</v>
      </c>
      <c r="C432" s="651">
        <v>-2.5879070896734913E-3</v>
      </c>
      <c r="D432" s="651">
        <v>0</v>
      </c>
    </row>
    <row r="433" spans="2:4">
      <c r="B433" s="654">
        <v>44459</v>
      </c>
      <c r="C433" s="651">
        <v>-7.7880715601936767E-3</v>
      </c>
      <c r="D433" s="651">
        <v>0</v>
      </c>
    </row>
    <row r="434" spans="2:4">
      <c r="B434" s="654">
        <v>44460</v>
      </c>
      <c r="C434" s="651">
        <v>-5.8499312708363282E-3</v>
      </c>
      <c r="D434" s="651">
        <v>0</v>
      </c>
    </row>
    <row r="435" spans="2:4">
      <c r="B435" s="654">
        <v>44461</v>
      </c>
      <c r="C435" s="651">
        <v>-2.4500790458271693E-3</v>
      </c>
      <c r="D435" s="651">
        <v>0</v>
      </c>
    </row>
    <row r="436" spans="2:4">
      <c r="B436" s="654">
        <v>44462</v>
      </c>
      <c r="C436" s="651">
        <v>0</v>
      </c>
      <c r="D436" s="651">
        <v>0</v>
      </c>
    </row>
    <row r="437" spans="2:4">
      <c r="B437" s="654">
        <v>44463</v>
      </c>
      <c r="C437" s="651">
        <v>0</v>
      </c>
      <c r="D437" s="651">
        <v>0</v>
      </c>
    </row>
    <row r="438" spans="2:4">
      <c r="B438" s="654">
        <v>44466</v>
      </c>
      <c r="C438" s="651">
        <v>0</v>
      </c>
      <c r="D438" s="651">
        <v>0</v>
      </c>
    </row>
    <row r="439" spans="2:4">
      <c r="B439" s="654">
        <v>44467</v>
      </c>
      <c r="C439" s="651">
        <v>-3.8831746809644407E-3</v>
      </c>
      <c r="D439" s="651">
        <v>0</v>
      </c>
    </row>
    <row r="440" spans="2:4">
      <c r="B440" s="654">
        <v>44468</v>
      </c>
      <c r="C440" s="651">
        <v>-2.5598266980911832E-3</v>
      </c>
      <c r="D440" s="651">
        <v>0</v>
      </c>
    </row>
    <row r="441" spans="2:4">
      <c r="B441" s="654">
        <v>44469</v>
      </c>
      <c r="C441" s="651">
        <v>-2.2945359012738198E-3</v>
      </c>
      <c r="D441" s="651">
        <v>0</v>
      </c>
    </row>
    <row r="442" spans="2:4">
      <c r="B442" s="654">
        <v>44470</v>
      </c>
      <c r="C442" s="651">
        <v>0</v>
      </c>
      <c r="D442" s="651">
        <v>0</v>
      </c>
    </row>
    <row r="443" spans="2:4">
      <c r="B443" s="654">
        <v>44473</v>
      </c>
      <c r="C443" s="651">
        <v>-3.1691166581295782E-3</v>
      </c>
      <c r="D443" s="651">
        <v>0</v>
      </c>
    </row>
    <row r="444" spans="2:4">
      <c r="B444" s="654">
        <v>44474</v>
      </c>
      <c r="C444" s="651">
        <v>-2.2713459099357181E-3</v>
      </c>
      <c r="D444" s="651">
        <v>0</v>
      </c>
    </row>
    <row r="445" spans="2:4">
      <c r="B445" s="654">
        <v>44475</v>
      </c>
      <c r="C445" s="651">
        <v>-2.277493055926616E-3</v>
      </c>
      <c r="D445" s="651">
        <v>0</v>
      </c>
    </row>
    <row r="446" spans="2:4">
      <c r="B446" s="654">
        <v>44476</v>
      </c>
      <c r="C446" s="651">
        <v>-1.0711510927332579E-3</v>
      </c>
      <c r="D446" s="651">
        <v>0</v>
      </c>
    </row>
    <row r="447" spans="2:4">
      <c r="B447" s="654">
        <v>44477</v>
      </c>
      <c r="C447" s="651">
        <v>0</v>
      </c>
      <c r="D447" s="651">
        <v>0</v>
      </c>
    </row>
    <row r="448" spans="2:4">
      <c r="B448" s="654">
        <v>44480</v>
      </c>
      <c r="C448" s="651">
        <v>0</v>
      </c>
      <c r="D448" s="651">
        <v>0</v>
      </c>
    </row>
    <row r="449" spans="2:4">
      <c r="B449" s="654">
        <v>44482</v>
      </c>
      <c r="C449" s="651">
        <v>0</v>
      </c>
      <c r="D449" s="651">
        <v>0</v>
      </c>
    </row>
    <row r="450" spans="2:4">
      <c r="B450" s="654">
        <v>44483</v>
      </c>
      <c r="C450" s="651">
        <v>0</v>
      </c>
      <c r="D450" s="651">
        <v>0</v>
      </c>
    </row>
    <row r="451" spans="2:4">
      <c r="B451" s="654">
        <v>44484</v>
      </c>
      <c r="C451" s="651">
        <v>0</v>
      </c>
      <c r="D451" s="651">
        <v>0</v>
      </c>
    </row>
    <row r="452" spans="2:4">
      <c r="B452" s="654">
        <v>44487</v>
      </c>
      <c r="C452" s="651">
        <v>0</v>
      </c>
      <c r="D452" s="651">
        <v>0</v>
      </c>
    </row>
    <row r="453" spans="2:4">
      <c r="B453" s="654">
        <v>44488</v>
      </c>
      <c r="C453" s="651">
        <v>-3.6863891448714048E-3</v>
      </c>
      <c r="D453" s="651">
        <v>0</v>
      </c>
    </row>
    <row r="454" spans="2:4">
      <c r="B454" s="654">
        <v>44489</v>
      </c>
      <c r="C454" s="651">
        <v>-3.2481042423915252E-3</v>
      </c>
      <c r="D454" s="651">
        <v>0</v>
      </c>
    </row>
    <row r="455" spans="2:4">
      <c r="B455" s="654">
        <v>44490</v>
      </c>
      <c r="C455" s="651">
        <v>-5.7098948642410052E-3</v>
      </c>
      <c r="D455" s="651">
        <v>0</v>
      </c>
    </row>
    <row r="456" spans="2:4">
      <c r="B456" s="654">
        <v>44491</v>
      </c>
      <c r="C456" s="651">
        <v>-9.2461475596217202E-3</v>
      </c>
      <c r="D456" s="651">
        <v>0</v>
      </c>
    </row>
    <row r="457" spans="2:4">
      <c r="B457" s="654">
        <v>44494</v>
      </c>
      <c r="C457" s="651">
        <v>-6.3803266436143202E-3</v>
      </c>
      <c r="D457" s="651">
        <v>0</v>
      </c>
    </row>
    <row r="458" spans="2:4">
      <c r="B458" s="654">
        <v>44495</v>
      </c>
      <c r="C458" s="651">
        <v>-9.2287206782931674E-3</v>
      </c>
      <c r="D458" s="651">
        <v>0</v>
      </c>
    </row>
    <row r="459" spans="2:4">
      <c r="B459" s="654">
        <v>44496</v>
      </c>
      <c r="C459" s="651">
        <v>-1.1197821285574006E-2</v>
      </c>
      <c r="D459" s="651">
        <v>0</v>
      </c>
    </row>
    <row r="460" spans="2:4">
      <c r="B460" s="654">
        <v>44497</v>
      </c>
      <c r="C460" s="651">
        <v>-1.1433917695147344E-2</v>
      </c>
      <c r="D460" s="651">
        <v>0</v>
      </c>
    </row>
    <row r="461" spans="2:4">
      <c r="B461" s="654">
        <v>44498</v>
      </c>
      <c r="C461" s="651">
        <v>-1.2139964562408845E-2</v>
      </c>
      <c r="D461" s="651">
        <v>0</v>
      </c>
    </row>
    <row r="462" spans="2:4">
      <c r="B462" s="654">
        <v>44501</v>
      </c>
      <c r="C462" s="651">
        <v>-9.5412886123610319E-3</v>
      </c>
      <c r="D462" s="651">
        <v>0</v>
      </c>
    </row>
    <row r="463" spans="2:4">
      <c r="B463" s="654">
        <v>44503</v>
      </c>
      <c r="C463" s="651">
        <v>-6.8064734888241274E-3</v>
      </c>
      <c r="D463" s="651">
        <v>0</v>
      </c>
    </row>
    <row r="464" spans="2:4">
      <c r="B464" s="654">
        <v>44504</v>
      </c>
      <c r="C464" s="651">
        <v>-9.0175167855178762E-3</v>
      </c>
      <c r="D464" s="651">
        <v>0</v>
      </c>
    </row>
    <row r="465" spans="2:4">
      <c r="B465" s="654">
        <v>44505</v>
      </c>
      <c r="C465" s="651">
        <v>-7.1994280008579326E-3</v>
      </c>
      <c r="D465" s="651">
        <v>0</v>
      </c>
    </row>
    <row r="466" spans="2:4">
      <c r="B466" s="654">
        <v>44508</v>
      </c>
      <c r="C466" s="651">
        <v>-7.088560243921127E-3</v>
      </c>
      <c r="D466" s="651">
        <v>0</v>
      </c>
    </row>
    <row r="467" spans="2:4">
      <c r="B467" s="654">
        <v>44509</v>
      </c>
      <c r="C467" s="651">
        <v>-6.6367243475209392E-3</v>
      </c>
      <c r="D467" s="651">
        <v>0</v>
      </c>
    </row>
    <row r="468" spans="2:4">
      <c r="B468" s="654">
        <v>44510</v>
      </c>
      <c r="C468" s="651">
        <v>-4.5061867597333549E-3</v>
      </c>
      <c r="D468" s="651">
        <v>0</v>
      </c>
    </row>
    <row r="469" spans="2:4">
      <c r="B469" s="654">
        <v>44511</v>
      </c>
      <c r="C469" s="651">
        <v>-7.4563060573062945E-4</v>
      </c>
      <c r="D469" s="651">
        <v>0</v>
      </c>
    </row>
    <row r="470" spans="2:4">
      <c r="B470" s="654">
        <v>44512</v>
      </c>
      <c r="C470" s="651">
        <v>-1.0510302627964041E-3</v>
      </c>
      <c r="D470" s="651">
        <v>0</v>
      </c>
    </row>
    <row r="471" spans="2:4">
      <c r="B471" s="654">
        <v>44516</v>
      </c>
      <c r="C471" s="651">
        <v>-3.1087634817513754E-3</v>
      </c>
      <c r="D471" s="651">
        <v>0</v>
      </c>
    </row>
    <row r="472" spans="2:4">
      <c r="B472" s="654">
        <v>44517</v>
      </c>
      <c r="C472" s="651">
        <v>-5.8459638490140353E-3</v>
      </c>
      <c r="D472" s="651">
        <v>0</v>
      </c>
    </row>
    <row r="473" spans="2:4">
      <c r="B473" s="654">
        <v>44518</v>
      </c>
      <c r="C473" s="651">
        <v>-5.7305691603568576E-3</v>
      </c>
      <c r="D473" s="651">
        <v>0</v>
      </c>
    </row>
    <row r="474" spans="2:4">
      <c r="B474" s="654">
        <v>44519</v>
      </c>
      <c r="C474" s="651">
        <v>-4.4751411959135234E-3</v>
      </c>
      <c r="D474" s="651">
        <v>0</v>
      </c>
    </row>
    <row r="475" spans="2:4">
      <c r="B475" s="654">
        <v>44522</v>
      </c>
      <c r="C475" s="651">
        <v>-4.8750625220517207E-3</v>
      </c>
      <c r="D475" s="651">
        <v>0</v>
      </c>
    </row>
    <row r="476" spans="2:4">
      <c r="B476" s="654">
        <v>44523</v>
      </c>
      <c r="C476" s="651">
        <v>-3.1076713721770455E-3</v>
      </c>
      <c r="D476" s="651">
        <v>0</v>
      </c>
    </row>
    <row r="477" spans="2:4">
      <c r="B477" s="654">
        <v>44524</v>
      </c>
      <c r="C477" s="651">
        <v>-1.7817963567379191E-3</v>
      </c>
      <c r="D477" s="651">
        <v>0</v>
      </c>
    </row>
    <row r="478" spans="2:4">
      <c r="B478" s="654">
        <v>44525</v>
      </c>
      <c r="C478" s="651">
        <v>0</v>
      </c>
      <c r="D478" s="651">
        <v>0</v>
      </c>
    </row>
    <row r="479" spans="2:4">
      <c r="B479" s="654">
        <v>44526</v>
      </c>
      <c r="C479" s="651">
        <v>-7.606527402513108E-3</v>
      </c>
      <c r="D479" s="651">
        <v>0</v>
      </c>
    </row>
    <row r="480" spans="2:4">
      <c r="B480" s="654">
        <v>44529</v>
      </c>
      <c r="C480" s="651">
        <v>-5.7413245933967127E-3</v>
      </c>
      <c r="D480" s="651">
        <v>0</v>
      </c>
    </row>
    <row r="481" spans="2:4">
      <c r="B481" s="654">
        <v>44530</v>
      </c>
      <c r="C481" s="651">
        <v>-1.0004658259700427E-2</v>
      </c>
      <c r="D481" s="651">
        <v>0</v>
      </c>
    </row>
    <row r="482" spans="2:4">
      <c r="B482" s="654">
        <v>44531</v>
      </c>
      <c r="C482" s="651">
        <v>-1.2064800058721237E-2</v>
      </c>
      <c r="D482" s="651">
        <v>0</v>
      </c>
    </row>
    <row r="483" spans="2:4">
      <c r="B483" s="654">
        <v>44532</v>
      </c>
      <c r="C483" s="651">
        <v>-6.8235473699830296E-3</v>
      </c>
      <c r="D483" s="651">
        <v>0</v>
      </c>
    </row>
    <row r="484" spans="2:4">
      <c r="B484" s="654">
        <v>44533</v>
      </c>
      <c r="C484" s="651">
        <v>-5.1196826815401719E-3</v>
      </c>
      <c r="D484" s="651">
        <v>0</v>
      </c>
    </row>
    <row r="485" spans="2:4">
      <c r="B485" s="654">
        <v>44536</v>
      </c>
      <c r="C485" s="651">
        <v>-1.8452232052530437E-3</v>
      </c>
      <c r="D485" s="651">
        <v>0</v>
      </c>
    </row>
    <row r="486" spans="2:4">
      <c r="B486" s="654">
        <v>44537</v>
      </c>
      <c r="C486" s="651">
        <v>0</v>
      </c>
      <c r="D486" s="651">
        <v>0</v>
      </c>
    </row>
    <row r="487" spans="2:4">
      <c r="B487" s="654">
        <v>44538</v>
      </c>
      <c r="C487" s="651">
        <v>0</v>
      </c>
      <c r="D487" s="651">
        <v>0</v>
      </c>
    </row>
    <row r="488" spans="2:4">
      <c r="B488" s="654">
        <v>44539</v>
      </c>
      <c r="C488" s="651">
        <v>-2.4757605377885294E-3</v>
      </c>
      <c r="D488" s="651">
        <v>0</v>
      </c>
    </row>
    <row r="489" spans="2:4">
      <c r="B489" s="654">
        <v>44540</v>
      </c>
      <c r="C489" s="651">
        <v>0</v>
      </c>
      <c r="D489" s="651">
        <v>0</v>
      </c>
    </row>
    <row r="490" spans="2:4">
      <c r="B490" s="654">
        <v>44543</v>
      </c>
      <c r="C490" s="651">
        <v>-5.1023162142482814E-4</v>
      </c>
      <c r="D490" s="651">
        <v>0</v>
      </c>
    </row>
    <row r="491" spans="2:4">
      <c r="B491" s="654">
        <v>44544</v>
      </c>
      <c r="C491" s="651">
        <v>-1.8052888694652935E-3</v>
      </c>
      <c r="D491" s="651">
        <v>0</v>
      </c>
    </row>
    <row r="492" spans="2:4">
      <c r="B492" s="654">
        <v>44545</v>
      </c>
      <c r="C492" s="651">
        <v>0</v>
      </c>
      <c r="D492" s="651">
        <v>0</v>
      </c>
    </row>
    <row r="493" spans="2:4">
      <c r="B493" s="654">
        <v>44546</v>
      </c>
      <c r="C493" s="651">
        <v>-6.2811747128133089E-4</v>
      </c>
      <c r="D493" s="651">
        <v>0</v>
      </c>
    </row>
    <row r="494" spans="2:4">
      <c r="B494" s="654">
        <v>44547</v>
      </c>
      <c r="C494" s="651">
        <v>-1.8902817441499575E-3</v>
      </c>
      <c r="D494" s="651">
        <v>0</v>
      </c>
    </row>
    <row r="495" spans="2:4">
      <c r="B495" s="654">
        <v>44550</v>
      </c>
      <c r="C495" s="651">
        <v>-6.1573361333190357E-3</v>
      </c>
      <c r="D495" s="651">
        <v>0</v>
      </c>
    </row>
    <row r="496" spans="2:4">
      <c r="B496" s="654">
        <v>44551</v>
      </c>
      <c r="C496" s="651">
        <v>-3.3318590161052208E-3</v>
      </c>
      <c r="D496" s="651">
        <v>0</v>
      </c>
    </row>
    <row r="497" spans="2:4">
      <c r="B497" s="654">
        <v>44552</v>
      </c>
      <c r="C497" s="651">
        <v>-3.0302329345652801E-3</v>
      </c>
      <c r="D497" s="651">
        <v>0</v>
      </c>
    </row>
    <row r="498" spans="2:4">
      <c r="B498" s="654">
        <v>44553</v>
      </c>
      <c r="C498" s="651">
        <v>-2.3181092998086905E-3</v>
      </c>
      <c r="D498" s="651">
        <v>0</v>
      </c>
    </row>
    <row r="499" spans="2:4">
      <c r="B499" s="654">
        <v>44554</v>
      </c>
      <c r="C499" s="651">
        <v>-2.0640954872627182E-3</v>
      </c>
      <c r="D499" s="651">
        <v>0</v>
      </c>
    </row>
    <row r="500" spans="2:4">
      <c r="B500" s="654">
        <v>44557</v>
      </c>
      <c r="C500" s="651">
        <v>0</v>
      </c>
      <c r="D500" s="651">
        <v>0</v>
      </c>
    </row>
    <row r="501" spans="2:4">
      <c r="B501" s="654">
        <v>44558</v>
      </c>
      <c r="C501" s="651">
        <v>0</v>
      </c>
      <c r="D501" s="651">
        <v>0</v>
      </c>
    </row>
    <row r="502" spans="2:4">
      <c r="B502" s="654">
        <v>44559</v>
      </c>
      <c r="C502" s="651">
        <v>-7.0913364930280665E-4</v>
      </c>
      <c r="D502" s="651">
        <v>0</v>
      </c>
    </row>
    <row r="503" spans="2:4">
      <c r="B503" s="654">
        <v>44560</v>
      </c>
      <c r="C503" s="651">
        <v>0</v>
      </c>
      <c r="D503" s="651">
        <v>0</v>
      </c>
    </row>
    <row r="504" spans="2:4">
      <c r="B504" s="654">
        <v>44561</v>
      </c>
      <c r="C504" s="651">
        <v>0</v>
      </c>
      <c r="D504" s="651">
        <v>0</v>
      </c>
    </row>
    <row r="505" spans="2:4">
      <c r="B505" s="654">
        <v>44564</v>
      </c>
      <c r="C505" s="651">
        <v>-6.3590437753169304E-5</v>
      </c>
      <c r="D505" s="651">
        <v>0</v>
      </c>
    </row>
    <row r="506" spans="2:4">
      <c r="B506" s="654">
        <v>44565</v>
      </c>
      <c r="C506" s="651">
        <v>-3.660945587454778E-4</v>
      </c>
      <c r="D506" s="651">
        <v>0</v>
      </c>
    </row>
    <row r="507" spans="2:4">
      <c r="B507" s="654">
        <v>44566</v>
      </c>
      <c r="C507" s="651">
        <v>-5.1439065042516718E-3</v>
      </c>
      <c r="D507" s="651">
        <v>0</v>
      </c>
    </row>
    <row r="508" spans="2:4">
      <c r="B508" s="654">
        <v>44567</v>
      </c>
      <c r="C508" s="651">
        <v>-4.0183018815936888E-3</v>
      </c>
      <c r="D508" s="651">
        <v>0</v>
      </c>
    </row>
    <row r="509" spans="2:4">
      <c r="B509" s="654">
        <v>44568</v>
      </c>
      <c r="C509" s="651">
        <v>-2.3942198063046094E-3</v>
      </c>
      <c r="D509" s="651">
        <v>0</v>
      </c>
    </row>
    <row r="510" spans="2:4">
      <c r="B510" s="654">
        <v>44571</v>
      </c>
      <c r="C510" s="651">
        <v>-2.7616135985313317E-3</v>
      </c>
      <c r="D510" s="651">
        <v>0</v>
      </c>
    </row>
    <row r="511" spans="2:4">
      <c r="B511" s="654">
        <v>44572</v>
      </c>
      <c r="C511" s="651">
        <v>-3.9777067687218892E-4</v>
      </c>
      <c r="D511" s="651">
        <v>0</v>
      </c>
    </row>
    <row r="512" spans="2:4">
      <c r="B512" s="654">
        <v>44573</v>
      </c>
      <c r="C512" s="651">
        <v>0</v>
      </c>
      <c r="D512" s="651">
        <v>0</v>
      </c>
    </row>
    <row r="513" spans="2:4">
      <c r="B513" s="654">
        <v>44574</v>
      </c>
      <c r="C513" s="651">
        <v>-1.5424795736544983E-3</v>
      </c>
      <c r="D513" s="651">
        <v>0</v>
      </c>
    </row>
    <row r="514" spans="2:4">
      <c r="B514" s="654">
        <v>44575</v>
      </c>
      <c r="C514" s="651">
        <v>0</v>
      </c>
      <c r="D514" s="651">
        <v>0</v>
      </c>
    </row>
    <row r="515" spans="2:4">
      <c r="B515" s="654">
        <v>44578</v>
      </c>
      <c r="C515" s="651">
        <v>-1.3551432828773358E-4</v>
      </c>
      <c r="D515" s="651">
        <v>0</v>
      </c>
    </row>
    <row r="516" spans="2:4">
      <c r="B516" s="654">
        <v>44579</v>
      </c>
      <c r="C516" s="651">
        <v>0</v>
      </c>
      <c r="D516" s="651">
        <v>0</v>
      </c>
    </row>
    <row r="517" spans="2:4">
      <c r="B517" s="654">
        <v>44580</v>
      </c>
      <c r="C517" s="651">
        <v>0</v>
      </c>
      <c r="D517" s="651">
        <v>0</v>
      </c>
    </row>
    <row r="518" spans="2:4">
      <c r="B518" s="654">
        <v>44581</v>
      </c>
      <c r="C518" s="651">
        <v>0</v>
      </c>
      <c r="D518" s="651">
        <v>0</v>
      </c>
    </row>
    <row r="519" spans="2:4">
      <c r="B519" s="654">
        <v>44582</v>
      </c>
      <c r="C519" s="651">
        <v>-2.4039533197167673E-3</v>
      </c>
      <c r="D519" s="651">
        <v>0</v>
      </c>
    </row>
    <row r="520" spans="2:4">
      <c r="B520" s="654">
        <v>44585</v>
      </c>
      <c r="C520" s="651">
        <v>-3.4265975915140912E-3</v>
      </c>
      <c r="D520" s="651">
        <v>0</v>
      </c>
    </row>
    <row r="521" spans="2:4">
      <c r="B521" s="654">
        <v>44586</v>
      </c>
      <c r="C521" s="651">
        <v>-2.9728060472722362E-4</v>
      </c>
      <c r="D521" s="651">
        <v>0</v>
      </c>
    </row>
    <row r="522" spans="2:4">
      <c r="B522" s="654">
        <v>44587</v>
      </c>
      <c r="C522" s="651">
        <v>0</v>
      </c>
      <c r="D522" s="651">
        <v>0</v>
      </c>
    </row>
    <row r="523" spans="2:4">
      <c r="B523" s="654">
        <v>44588</v>
      </c>
      <c r="C523" s="651">
        <v>0</v>
      </c>
      <c r="D523" s="651">
        <v>0</v>
      </c>
    </row>
    <row r="524" spans="2:4">
      <c r="B524" s="654">
        <v>44589</v>
      </c>
      <c r="C524" s="651">
        <v>0</v>
      </c>
      <c r="D524" s="651">
        <v>0</v>
      </c>
    </row>
    <row r="525" spans="2:4">
      <c r="B525" s="654">
        <v>44592</v>
      </c>
      <c r="C525" s="651">
        <v>0</v>
      </c>
      <c r="D525" s="651">
        <v>0</v>
      </c>
    </row>
    <row r="526" spans="2:4">
      <c r="B526" s="654">
        <v>44593</v>
      </c>
      <c r="C526" s="651">
        <v>0</v>
      </c>
      <c r="D526" s="651">
        <v>0</v>
      </c>
    </row>
    <row r="527" spans="2:4">
      <c r="B527" s="654">
        <v>44594</v>
      </c>
      <c r="C527" s="651">
        <v>-3.5273020945170153E-4</v>
      </c>
      <c r="D527" s="651">
        <v>0</v>
      </c>
    </row>
    <row r="528" spans="2:4">
      <c r="B528" s="654">
        <v>44595</v>
      </c>
      <c r="C528" s="651">
        <v>-1.7011671295719122E-4</v>
      </c>
      <c r="D528" s="651">
        <v>0</v>
      </c>
    </row>
    <row r="529" spans="2:4">
      <c r="B529" s="654">
        <v>44596</v>
      </c>
      <c r="C529" s="651">
        <v>0</v>
      </c>
      <c r="D529" s="651">
        <v>0</v>
      </c>
    </row>
    <row r="530" spans="2:4">
      <c r="B530" s="654">
        <v>44599</v>
      </c>
      <c r="C530" s="651">
        <v>-1.8181303931774639E-4</v>
      </c>
      <c r="D530" s="651">
        <v>0</v>
      </c>
    </row>
    <row r="531" spans="2:4">
      <c r="B531" s="654">
        <v>44600</v>
      </c>
      <c r="C531" s="651">
        <v>0</v>
      </c>
      <c r="D531" s="651">
        <v>0</v>
      </c>
    </row>
    <row r="532" spans="2:4">
      <c r="B532" s="654">
        <v>44601</v>
      </c>
      <c r="C532" s="651">
        <v>0</v>
      </c>
      <c r="D532" s="651">
        <v>0</v>
      </c>
    </row>
    <row r="533" spans="2:4">
      <c r="B533" s="654">
        <v>44602</v>
      </c>
      <c r="C533" s="651">
        <v>0</v>
      </c>
      <c r="D533" s="651">
        <v>0</v>
      </c>
    </row>
    <row r="534" spans="2:4">
      <c r="B534" s="654">
        <v>44603</v>
      </c>
      <c r="C534" s="651">
        <v>-1.1005148973275425E-3</v>
      </c>
      <c r="D534" s="651">
        <v>0</v>
      </c>
    </row>
    <row r="535" spans="2:4">
      <c r="B535" s="654">
        <v>44606</v>
      </c>
      <c r="C535" s="651">
        <v>0</v>
      </c>
      <c r="D535" s="651">
        <v>0</v>
      </c>
    </row>
    <row r="536" spans="2:4">
      <c r="B536" s="654">
        <v>44607</v>
      </c>
      <c r="C536" s="651">
        <v>0</v>
      </c>
      <c r="D536" s="651">
        <v>0</v>
      </c>
    </row>
    <row r="537" spans="2:4">
      <c r="B537" s="654">
        <v>44608</v>
      </c>
      <c r="C537" s="651">
        <v>0</v>
      </c>
      <c r="D537" s="651">
        <v>0</v>
      </c>
    </row>
    <row r="538" spans="2:4">
      <c r="B538" s="654">
        <v>44609</v>
      </c>
      <c r="C538" s="651">
        <v>-2.1796514375427289E-3</v>
      </c>
      <c r="D538" s="651">
        <v>0</v>
      </c>
    </row>
    <row r="539" spans="2:4">
      <c r="B539" s="654">
        <v>44610</v>
      </c>
      <c r="C539" s="651">
        <v>-3.5795109813502313E-3</v>
      </c>
      <c r="D539" s="651">
        <v>0</v>
      </c>
    </row>
    <row r="540" spans="2:4">
      <c r="B540" s="654">
        <v>44613</v>
      </c>
      <c r="C540" s="651">
        <v>-5.2970227440801709E-3</v>
      </c>
      <c r="D540" s="651">
        <v>0</v>
      </c>
    </row>
    <row r="541" spans="2:4">
      <c r="B541" s="654">
        <v>44614</v>
      </c>
      <c r="C541" s="651">
        <v>-3.2455487838081165E-3</v>
      </c>
      <c r="D541" s="651">
        <v>0</v>
      </c>
    </row>
    <row r="542" spans="2:4">
      <c r="B542" s="654">
        <v>44615</v>
      </c>
      <c r="C542" s="651">
        <v>-3.4768191896402678E-3</v>
      </c>
      <c r="D542" s="651">
        <v>0</v>
      </c>
    </row>
    <row r="543" spans="2:4">
      <c r="B543" s="654">
        <v>44616</v>
      </c>
      <c r="C543" s="651">
        <v>-3.2014078552300429E-3</v>
      </c>
      <c r="D543" s="651">
        <v>0</v>
      </c>
    </row>
    <row r="544" spans="2:4">
      <c r="B544" s="654">
        <v>44617</v>
      </c>
      <c r="C544" s="651">
        <v>-5.3394911665172184E-4</v>
      </c>
      <c r="D544" s="651">
        <v>0</v>
      </c>
    </row>
    <row r="545" spans="2:4">
      <c r="B545" s="654">
        <v>44622</v>
      </c>
      <c r="C545" s="651">
        <v>0</v>
      </c>
      <c r="D545" s="651">
        <v>0</v>
      </c>
    </row>
    <row r="546" spans="2:4">
      <c r="B546" s="654">
        <v>44623</v>
      </c>
      <c r="C546" s="651">
        <v>0</v>
      </c>
      <c r="D546" s="651">
        <v>0</v>
      </c>
    </row>
    <row r="547" spans="2:4">
      <c r="B547" s="654">
        <v>44624</v>
      </c>
      <c r="C547" s="651">
        <v>-4.6029740393260798E-4</v>
      </c>
      <c r="D547" s="651">
        <v>0</v>
      </c>
    </row>
    <row r="548" spans="2:4">
      <c r="B548" s="654">
        <v>44627</v>
      </c>
      <c r="C548" s="651">
        <v>-2.5340483641348444E-3</v>
      </c>
      <c r="D548" s="651">
        <v>0</v>
      </c>
    </row>
    <row r="549" spans="2:4">
      <c r="B549" s="654">
        <v>44628</v>
      </c>
      <c r="C549" s="651">
        <v>-7.6503221675106037E-4</v>
      </c>
      <c r="D549" s="651">
        <v>0</v>
      </c>
    </row>
    <row r="550" spans="2:4">
      <c r="B550" s="654">
        <v>44629</v>
      </c>
      <c r="C550" s="651">
        <v>0</v>
      </c>
      <c r="D550" s="651">
        <v>0</v>
      </c>
    </row>
    <row r="551" spans="2:4">
      <c r="B551" s="654">
        <v>44630</v>
      </c>
      <c r="C551" s="651">
        <v>0</v>
      </c>
      <c r="D551" s="651">
        <v>0</v>
      </c>
    </row>
    <row r="552" spans="2:4">
      <c r="B552" s="654">
        <v>44631</v>
      </c>
      <c r="C552" s="651">
        <v>-1.8001238787734852E-3</v>
      </c>
      <c r="D552" s="651">
        <v>0</v>
      </c>
    </row>
    <row r="553" spans="2:4">
      <c r="B553" s="654">
        <v>44634</v>
      </c>
      <c r="C553" s="651">
        <v>-2.7241885158382217E-3</v>
      </c>
      <c r="D553" s="651">
        <v>0</v>
      </c>
    </row>
    <row r="554" spans="2:4">
      <c r="B554" s="654">
        <v>44635</v>
      </c>
      <c r="C554" s="651">
        <v>-2.7170226822051946E-3</v>
      </c>
      <c r="D554" s="651">
        <v>0</v>
      </c>
    </row>
    <row r="555" spans="2:4">
      <c r="B555" s="654">
        <v>44636</v>
      </c>
      <c r="C555" s="651">
        <v>0</v>
      </c>
      <c r="D555" s="651">
        <v>0</v>
      </c>
    </row>
    <row r="556" spans="2:4">
      <c r="B556" s="654">
        <v>44637</v>
      </c>
      <c r="C556" s="651">
        <v>0</v>
      </c>
      <c r="D556" s="651">
        <v>0</v>
      </c>
    </row>
    <row r="557" spans="2:4">
      <c r="B557" s="654">
        <v>44638</v>
      </c>
      <c r="C557" s="651">
        <v>0</v>
      </c>
      <c r="D557" s="651">
        <v>0</v>
      </c>
    </row>
    <row r="558" spans="2:4">
      <c r="B558" s="654">
        <v>44641</v>
      </c>
      <c r="C558" s="651">
        <v>0</v>
      </c>
      <c r="D558" s="651">
        <v>0</v>
      </c>
    </row>
    <row r="559" spans="2:4">
      <c r="B559" s="654">
        <v>44642</v>
      </c>
      <c r="C559" s="651">
        <v>0</v>
      </c>
      <c r="D559" s="651">
        <v>0</v>
      </c>
    </row>
    <row r="560" spans="2:4">
      <c r="B560" s="654">
        <v>44643</v>
      </c>
      <c r="C560" s="651">
        <v>0</v>
      </c>
      <c r="D560" s="651">
        <v>0</v>
      </c>
    </row>
    <row r="561" spans="2:4">
      <c r="B561" s="654">
        <v>44644</v>
      </c>
      <c r="C561" s="651">
        <v>0</v>
      </c>
      <c r="D561" s="651">
        <v>0</v>
      </c>
    </row>
    <row r="562" spans="2:4">
      <c r="B562" s="654">
        <v>44645</v>
      </c>
      <c r="C562" s="651">
        <v>0</v>
      </c>
      <c r="D562" s="651">
        <v>0</v>
      </c>
    </row>
    <row r="563" spans="2:4">
      <c r="B563" s="654">
        <v>44648</v>
      </c>
      <c r="C563" s="651">
        <v>-6.6032329891563268E-4</v>
      </c>
      <c r="D563" s="651">
        <v>0</v>
      </c>
    </row>
    <row r="564" spans="2:4">
      <c r="B564" s="654">
        <v>44649</v>
      </c>
      <c r="C564" s="651">
        <v>0</v>
      </c>
      <c r="D564" s="651">
        <v>0</v>
      </c>
    </row>
    <row r="565" spans="2:4">
      <c r="B565" s="654">
        <v>44650</v>
      </c>
      <c r="C565" s="651">
        <v>-5.2362880712797377E-4</v>
      </c>
      <c r="D565" s="651">
        <v>0</v>
      </c>
    </row>
    <row r="566" spans="2:4">
      <c r="B566" s="654">
        <v>44651</v>
      </c>
      <c r="C566" s="651">
        <v>-1.3101746649809565E-3</v>
      </c>
      <c r="D566" s="651">
        <v>0</v>
      </c>
    </row>
    <row r="567" spans="2:4">
      <c r="B567" s="654">
        <v>44652</v>
      </c>
      <c r="C567" s="651">
        <v>0</v>
      </c>
      <c r="D567" s="651">
        <v>0</v>
      </c>
    </row>
    <row r="568" spans="2:4">
      <c r="B568" s="654">
        <v>44655</v>
      </c>
      <c r="C568" s="651">
        <v>0</v>
      </c>
      <c r="D568" s="651">
        <v>0</v>
      </c>
    </row>
    <row r="569" spans="2:4">
      <c r="B569" s="654">
        <v>44656</v>
      </c>
      <c r="C569" s="651">
        <v>-1.3057243613076031E-3</v>
      </c>
      <c r="D569" s="651">
        <v>0</v>
      </c>
    </row>
    <row r="570" spans="2:4">
      <c r="B570" s="654">
        <v>44657</v>
      </c>
      <c r="C570" s="651">
        <v>-2.1493763317219639E-3</v>
      </c>
      <c r="D570" s="651">
        <v>0</v>
      </c>
    </row>
    <row r="571" spans="2:4">
      <c r="B571" s="654">
        <v>44658</v>
      </c>
      <c r="C571" s="651">
        <v>-7.557086940119806E-4</v>
      </c>
      <c r="D571" s="651">
        <v>0</v>
      </c>
    </row>
    <row r="572" spans="2:4">
      <c r="B572" s="654">
        <v>44659</v>
      </c>
      <c r="C572" s="651">
        <v>0</v>
      </c>
      <c r="D572" s="651">
        <v>0</v>
      </c>
    </row>
    <row r="573" spans="2:4">
      <c r="B573" s="654">
        <v>44662</v>
      </c>
      <c r="C573" s="651">
        <v>-2.2176689774107139E-3</v>
      </c>
      <c r="D573" s="651">
        <v>0</v>
      </c>
    </row>
    <row r="574" spans="2:4">
      <c r="B574" s="654">
        <v>44663</v>
      </c>
      <c r="C574" s="651">
        <v>-2.6300931128013794E-3</v>
      </c>
      <c r="D574" s="651">
        <v>0</v>
      </c>
    </row>
    <row r="575" spans="2:4">
      <c r="B575" s="654">
        <v>44664</v>
      </c>
      <c r="C575" s="651">
        <v>-1.1348322629464169E-3</v>
      </c>
      <c r="D575" s="651">
        <v>0</v>
      </c>
    </row>
    <row r="576" spans="2:4">
      <c r="B576" s="654">
        <v>44665</v>
      </c>
      <c r="C576" s="651">
        <v>-3.2528170042156468E-4</v>
      </c>
      <c r="D576" s="651">
        <v>0</v>
      </c>
    </row>
    <row r="577" spans="2:4">
      <c r="B577" s="654">
        <v>44669</v>
      </c>
      <c r="C577" s="651">
        <v>0</v>
      </c>
      <c r="D577" s="651">
        <v>0</v>
      </c>
    </row>
    <row r="578" spans="2:4">
      <c r="B578" s="654">
        <v>44670</v>
      </c>
      <c r="C578" s="651">
        <v>0</v>
      </c>
      <c r="D578" s="651">
        <v>0</v>
      </c>
    </row>
    <row r="579" spans="2:4">
      <c r="B579" s="654">
        <v>44671</v>
      </c>
      <c r="C579" s="651">
        <v>0</v>
      </c>
      <c r="D579" s="651">
        <v>0</v>
      </c>
    </row>
    <row r="580" spans="2:4">
      <c r="B580" s="654">
        <v>44673</v>
      </c>
      <c r="C580" s="651">
        <v>-2.6043863389958455E-3</v>
      </c>
      <c r="D580" s="651">
        <v>0</v>
      </c>
    </row>
    <row r="581" spans="2:4">
      <c r="B581" s="654">
        <v>44676</v>
      </c>
      <c r="C581" s="651">
        <v>-2.6860604709016966E-3</v>
      </c>
      <c r="D581" s="651">
        <v>0</v>
      </c>
    </row>
    <row r="582" spans="2:4">
      <c r="B582" s="654">
        <v>44677</v>
      </c>
      <c r="C582" s="651">
        <v>-4.5368876344145104E-3</v>
      </c>
      <c r="D582" s="651">
        <v>0</v>
      </c>
    </row>
    <row r="583" spans="2:4">
      <c r="B583" s="654">
        <v>44678</v>
      </c>
      <c r="C583" s="651">
        <v>-2.0906822055613006E-3</v>
      </c>
      <c r="D583" s="651">
        <v>0</v>
      </c>
    </row>
    <row r="584" spans="2:4">
      <c r="B584" s="654">
        <v>44679</v>
      </c>
      <c r="C584" s="651">
        <v>0</v>
      </c>
      <c r="D584" s="651">
        <v>0</v>
      </c>
    </row>
    <row r="585" spans="2:4">
      <c r="B585" s="654">
        <v>44680</v>
      </c>
      <c r="C585" s="651">
        <v>-1.3297702216988894E-3</v>
      </c>
      <c r="D585" s="651">
        <v>0</v>
      </c>
    </row>
    <row r="586" spans="2:4">
      <c r="B586" s="654">
        <v>44683</v>
      </c>
      <c r="C586" s="651">
        <v>-2.5264227393007044E-3</v>
      </c>
      <c r="D586" s="651">
        <v>0</v>
      </c>
    </row>
    <row r="587" spans="2:4">
      <c r="B587" s="654">
        <v>44684</v>
      </c>
      <c r="C587" s="651">
        <v>-1.5186483804574546E-3</v>
      </c>
      <c r="D587" s="651">
        <v>0</v>
      </c>
    </row>
    <row r="588" spans="2:4">
      <c r="B588" s="654">
        <v>44685</v>
      </c>
      <c r="C588" s="651">
        <v>0</v>
      </c>
      <c r="D588" s="651">
        <v>0</v>
      </c>
    </row>
    <row r="589" spans="2:4">
      <c r="B589" s="654">
        <v>44686</v>
      </c>
      <c r="C589" s="651">
        <v>-3.8491945985870135E-3</v>
      </c>
      <c r="D589" s="651">
        <v>0</v>
      </c>
    </row>
    <row r="590" spans="2:4">
      <c r="B590" s="654">
        <v>44687</v>
      </c>
      <c r="C590" s="651">
        <v>-4.6767453862256447E-3</v>
      </c>
      <c r="D590" s="651">
        <v>0</v>
      </c>
    </row>
    <row r="591" spans="2:4">
      <c r="B591" s="654">
        <v>44690</v>
      </c>
      <c r="C591" s="651">
        <v>-8.8449774361866185E-3</v>
      </c>
      <c r="D591" s="651">
        <v>0</v>
      </c>
    </row>
    <row r="592" spans="2:4">
      <c r="B592" s="654">
        <v>44691</v>
      </c>
      <c r="C592" s="651">
        <v>-7.9694747391018117E-3</v>
      </c>
      <c r="D592" s="651">
        <v>0</v>
      </c>
    </row>
    <row r="593" spans="2:4">
      <c r="B593" s="654">
        <v>44692</v>
      </c>
      <c r="C593" s="651">
        <v>-6.1421047485439306E-3</v>
      </c>
      <c r="D593" s="651">
        <v>0</v>
      </c>
    </row>
    <row r="594" spans="2:4">
      <c r="B594" s="654">
        <v>44693</v>
      </c>
      <c r="C594" s="651">
        <v>-4.9824519913936882E-3</v>
      </c>
      <c r="D594" s="651">
        <v>0</v>
      </c>
    </row>
    <row r="595" spans="2:4">
      <c r="B595" s="654">
        <v>44694</v>
      </c>
      <c r="C595" s="651">
        <v>-4.9662745372180961E-4</v>
      </c>
      <c r="D595" s="651">
        <v>0</v>
      </c>
    </row>
    <row r="596" spans="2:4">
      <c r="B596" s="654">
        <v>44697</v>
      </c>
      <c r="C596" s="651">
        <v>0</v>
      </c>
      <c r="D596" s="651">
        <v>0</v>
      </c>
    </row>
    <row r="597" spans="2:4">
      <c r="B597" s="654">
        <v>44698</v>
      </c>
      <c r="C597" s="651">
        <v>0</v>
      </c>
      <c r="D597" s="651">
        <v>0</v>
      </c>
    </row>
    <row r="598" spans="2:4">
      <c r="B598" s="654">
        <v>44699</v>
      </c>
      <c r="C598" s="651">
        <v>-3.6220822732143665E-3</v>
      </c>
      <c r="D598" s="651">
        <v>0</v>
      </c>
    </row>
    <row r="599" spans="2:4">
      <c r="B599" s="654">
        <v>44700</v>
      </c>
      <c r="C599" s="651">
        <v>-1.9272664660314742E-3</v>
      </c>
      <c r="D599" s="651">
        <v>0</v>
      </c>
    </row>
    <row r="600" spans="2:4">
      <c r="B600" s="654">
        <v>44701</v>
      </c>
      <c r="C600" s="651">
        <v>-3.5502468723580538E-4</v>
      </c>
      <c r="D600" s="651">
        <v>0</v>
      </c>
    </row>
    <row r="601" spans="2:4">
      <c r="B601" s="654">
        <v>44704</v>
      </c>
      <c r="C601" s="651">
        <v>0</v>
      </c>
      <c r="D601" s="651">
        <v>0</v>
      </c>
    </row>
    <row r="602" spans="2:4">
      <c r="B602" s="654">
        <v>44705</v>
      </c>
      <c r="C602" s="651">
        <v>-1.0169411147094021E-3</v>
      </c>
      <c r="D602" s="651">
        <v>0</v>
      </c>
    </row>
    <row r="603" spans="2:4">
      <c r="B603" s="654">
        <v>44706</v>
      </c>
      <c r="C603" s="651">
        <v>0</v>
      </c>
      <c r="D603" s="651">
        <v>0</v>
      </c>
    </row>
    <row r="604" spans="2:4">
      <c r="B604" s="654">
        <v>44707</v>
      </c>
      <c r="C604" s="651">
        <v>0</v>
      </c>
      <c r="D604" s="651">
        <v>0</v>
      </c>
    </row>
    <row r="605" spans="2:4">
      <c r="B605" s="654">
        <v>44708</v>
      </c>
      <c r="C605" s="651">
        <v>0</v>
      </c>
      <c r="D605" s="651">
        <v>0</v>
      </c>
    </row>
    <row r="606" spans="2:4">
      <c r="B606" s="654">
        <v>44711</v>
      </c>
      <c r="C606" s="651">
        <v>-1.011420507529226E-3</v>
      </c>
      <c r="D606" s="651">
        <v>0</v>
      </c>
    </row>
    <row r="607" spans="2:4">
      <c r="B607" s="654">
        <v>44712</v>
      </c>
      <c r="C607" s="651">
        <v>0</v>
      </c>
      <c r="D607" s="651">
        <v>0</v>
      </c>
    </row>
    <row r="608" spans="2:4">
      <c r="B608" s="654">
        <v>44713</v>
      </c>
      <c r="C608" s="651">
        <v>0</v>
      </c>
      <c r="D608" s="651">
        <v>0</v>
      </c>
    </row>
    <row r="609" spans="2:4">
      <c r="B609" s="654">
        <v>44714</v>
      </c>
      <c r="C609" s="651">
        <v>0</v>
      </c>
      <c r="D609" s="651">
        <v>0</v>
      </c>
    </row>
    <row r="610" spans="2:4">
      <c r="B610" s="654">
        <v>44715</v>
      </c>
      <c r="C610" s="651">
        <v>-8.818226391890116E-4</v>
      </c>
      <c r="D610" s="651">
        <v>0</v>
      </c>
    </row>
    <row r="611" spans="2:4">
      <c r="B611" s="654">
        <v>44718</v>
      </c>
      <c r="C611" s="651">
        <v>-1.5742454576698206E-3</v>
      </c>
      <c r="D611" s="651">
        <v>0</v>
      </c>
    </row>
    <row r="612" spans="2:4">
      <c r="B612" s="654">
        <v>44719</v>
      </c>
      <c r="C612" s="651">
        <v>-1.9028468504094231E-3</v>
      </c>
      <c r="D612" s="651">
        <v>0</v>
      </c>
    </row>
    <row r="613" spans="2:4">
      <c r="B613" s="654">
        <v>44720</v>
      </c>
      <c r="C613" s="651">
        <v>-2.5630265217759796E-3</v>
      </c>
      <c r="D613" s="651">
        <v>0</v>
      </c>
    </row>
    <row r="614" spans="2:4">
      <c r="B614" s="654">
        <v>44721</v>
      </c>
      <c r="C614" s="651">
        <v>-2.9449844409465964E-3</v>
      </c>
      <c r="D614" s="651">
        <v>0</v>
      </c>
    </row>
    <row r="615" spans="2:4">
      <c r="B615" s="654">
        <v>44722</v>
      </c>
      <c r="C615" s="651">
        <v>-3.9590307213480669E-3</v>
      </c>
      <c r="D615" s="651">
        <v>0</v>
      </c>
    </row>
    <row r="616" spans="2:4">
      <c r="B616" s="654">
        <v>44725</v>
      </c>
      <c r="C616" s="651">
        <v>-6.3553879147633108E-3</v>
      </c>
      <c r="D616" s="651">
        <v>0</v>
      </c>
    </row>
    <row r="617" spans="2:4">
      <c r="B617" s="654">
        <v>44726</v>
      </c>
      <c r="C617" s="651">
        <v>-7.490472121731151E-3</v>
      </c>
      <c r="D617" s="651">
        <v>0</v>
      </c>
    </row>
    <row r="618" spans="2:4">
      <c r="B618" s="654">
        <v>44727</v>
      </c>
      <c r="C618" s="651">
        <v>-5.2662108762587811E-3</v>
      </c>
      <c r="D618" s="651">
        <v>0</v>
      </c>
    </row>
    <row r="619" spans="2:4">
      <c r="B619" s="654">
        <v>44729</v>
      </c>
      <c r="C619" s="651">
        <v>-8.8684364299640439E-3</v>
      </c>
      <c r="D619" s="651">
        <v>0</v>
      </c>
    </row>
    <row r="620" spans="2:4">
      <c r="B620" s="654">
        <v>44732</v>
      </c>
      <c r="C620" s="651">
        <v>-9.2962189644510973E-3</v>
      </c>
      <c r="D620" s="651">
        <v>0</v>
      </c>
    </row>
    <row r="621" spans="2:4">
      <c r="B621" s="654">
        <v>44733</v>
      </c>
      <c r="C621" s="651">
        <v>-9.3242148022767424E-3</v>
      </c>
      <c r="D621" s="651">
        <v>0</v>
      </c>
    </row>
    <row r="622" spans="2:4">
      <c r="B622" s="654">
        <v>44734</v>
      </c>
      <c r="C622" s="651">
        <v>-1.0045491018720654E-2</v>
      </c>
      <c r="D622" s="651">
        <v>0</v>
      </c>
    </row>
    <row r="623" spans="2:4">
      <c r="B623" s="654">
        <v>44735</v>
      </c>
      <c r="C623" s="651">
        <v>-1.0901522292454779E-2</v>
      </c>
      <c r="D623" s="651">
        <v>0</v>
      </c>
    </row>
    <row r="624" spans="2:4">
      <c r="B624" s="654">
        <v>44736</v>
      </c>
      <c r="C624" s="651">
        <v>-9.85946015381578E-3</v>
      </c>
      <c r="D624" s="651">
        <v>0</v>
      </c>
    </row>
    <row r="625" spans="2:4">
      <c r="B625" s="654">
        <v>44739</v>
      </c>
      <c r="C625" s="651">
        <v>-7.4581649900996583E-3</v>
      </c>
      <c r="D625" s="651">
        <v>0</v>
      </c>
    </row>
    <row r="626" spans="2:4">
      <c r="B626" s="654">
        <v>44740</v>
      </c>
      <c r="C626" s="651">
        <v>-7.5983943172340807E-3</v>
      </c>
      <c r="D626" s="651">
        <v>0</v>
      </c>
    </row>
    <row r="627" spans="2:4">
      <c r="B627" s="654">
        <v>44741</v>
      </c>
      <c r="C627" s="651">
        <v>-9.0382754060230885E-3</v>
      </c>
      <c r="D627" s="651">
        <v>0</v>
      </c>
    </row>
    <row r="628" spans="2:4">
      <c r="B628" s="654">
        <v>44742</v>
      </c>
      <c r="C628" s="651">
        <v>-1.0057894167743608E-2</v>
      </c>
      <c r="D628" s="651">
        <v>0</v>
      </c>
    </row>
    <row r="629" spans="2:4">
      <c r="B629" s="654">
        <v>44743</v>
      </c>
      <c r="C629" s="651">
        <v>-9.6869443408994504E-3</v>
      </c>
      <c r="D629" s="651">
        <v>0</v>
      </c>
    </row>
    <row r="630" spans="2:4">
      <c r="B630" s="654">
        <v>44746</v>
      </c>
      <c r="C630" s="651">
        <v>-1.0728773571634709E-2</v>
      </c>
      <c r="D630" s="651">
        <v>0</v>
      </c>
    </row>
    <row r="631" spans="2:4">
      <c r="B631" s="654">
        <v>44747</v>
      </c>
      <c r="C631" s="651">
        <v>-1.2303557914239649E-2</v>
      </c>
      <c r="D631" s="651">
        <v>0</v>
      </c>
    </row>
    <row r="632" spans="2:4">
      <c r="B632" s="654">
        <v>44748</v>
      </c>
      <c r="C632" s="651">
        <v>-1.1795779406908458E-2</v>
      </c>
      <c r="D632" s="651">
        <v>0</v>
      </c>
    </row>
    <row r="633" spans="2:4">
      <c r="B633" s="654">
        <v>44749</v>
      </c>
      <c r="C633" s="651">
        <v>-8.2329182160565395E-3</v>
      </c>
      <c r="D633" s="651">
        <v>0</v>
      </c>
    </row>
    <row r="634" spans="2:4">
      <c r="B634" s="654">
        <v>44750</v>
      </c>
      <c r="C634" s="651">
        <v>-8.8322968568254057E-3</v>
      </c>
      <c r="D634" s="651">
        <v>0</v>
      </c>
    </row>
    <row r="635" spans="2:4">
      <c r="B635" s="654">
        <v>44753</v>
      </c>
      <c r="C635" s="651">
        <v>-1.2059173006228496E-2</v>
      </c>
      <c r="D635" s="651">
        <v>0</v>
      </c>
    </row>
    <row r="636" spans="2:4">
      <c r="B636" s="654">
        <v>44754</v>
      </c>
      <c r="C636" s="651">
        <v>-1.1965065792530094E-2</v>
      </c>
      <c r="D636" s="651">
        <v>0</v>
      </c>
    </row>
    <row r="637" spans="2:4">
      <c r="B637" s="654">
        <v>44755</v>
      </c>
      <c r="C637" s="651">
        <v>-1.1550606243537986E-2</v>
      </c>
      <c r="D637" s="651">
        <v>0</v>
      </c>
    </row>
    <row r="638" spans="2:4">
      <c r="B638" s="654">
        <v>44756</v>
      </c>
      <c r="C638" s="651">
        <v>-1.2984725436207767E-2</v>
      </c>
      <c r="D638" s="651">
        <v>0</v>
      </c>
    </row>
    <row r="639" spans="2:4">
      <c r="B639" s="654">
        <v>44757</v>
      </c>
      <c r="C639" s="651">
        <v>-1.1747509612069051E-2</v>
      </c>
      <c r="D639" s="651">
        <v>0</v>
      </c>
    </row>
    <row r="640" spans="2:4">
      <c r="B640" s="654">
        <v>44760</v>
      </c>
      <c r="C640" s="651">
        <v>-1.1964653812044146E-2</v>
      </c>
      <c r="D640" s="651">
        <v>0</v>
      </c>
    </row>
    <row r="641" spans="2:4">
      <c r="B641" s="654">
        <v>44761</v>
      </c>
      <c r="C641" s="651">
        <v>-1.0149483247284596E-2</v>
      </c>
      <c r="D641" s="651">
        <v>0</v>
      </c>
    </row>
    <row r="642" spans="2:4">
      <c r="B642" s="654">
        <v>44762</v>
      </c>
      <c r="C642" s="651">
        <v>-7.7002997346016233E-3</v>
      </c>
      <c r="D642" s="651">
        <v>0</v>
      </c>
    </row>
    <row r="643" spans="2:4">
      <c r="B643" s="654">
        <v>44763</v>
      </c>
      <c r="C643" s="651">
        <v>-7.3758736419159421E-3</v>
      </c>
      <c r="D643" s="651">
        <v>0</v>
      </c>
    </row>
    <row r="644" spans="2:4">
      <c r="B644" s="654">
        <v>44764</v>
      </c>
      <c r="C644" s="651">
        <v>-7.8875212579966325E-3</v>
      </c>
      <c r="D644" s="651">
        <v>0</v>
      </c>
    </row>
    <row r="645" spans="2:4">
      <c r="B645" s="654">
        <v>44767</v>
      </c>
      <c r="C645" s="651">
        <v>-6.5961602580666412E-3</v>
      </c>
      <c r="D645" s="651">
        <v>0</v>
      </c>
    </row>
    <row r="646" spans="2:4">
      <c r="B646" s="654">
        <v>44768</v>
      </c>
      <c r="C646" s="651">
        <v>-7.0392799186341781E-3</v>
      </c>
      <c r="D646" s="651">
        <v>0</v>
      </c>
    </row>
    <row r="647" spans="2:4">
      <c r="B647" s="654">
        <v>44769</v>
      </c>
      <c r="C647" s="651">
        <v>-3.5682598152579903E-3</v>
      </c>
      <c r="D647" s="651">
        <v>0</v>
      </c>
    </row>
    <row r="648" spans="2:4">
      <c r="B648" s="654">
        <v>44770</v>
      </c>
      <c r="C648" s="651">
        <v>-1.6035728237726588E-3</v>
      </c>
      <c r="D648" s="651">
        <v>0</v>
      </c>
    </row>
    <row r="649" spans="2:4">
      <c r="B649" s="654">
        <v>44771</v>
      </c>
      <c r="C649" s="651">
        <v>0</v>
      </c>
      <c r="D649" s="651">
        <v>0</v>
      </c>
    </row>
    <row r="650" spans="2:4">
      <c r="B650" s="654">
        <v>44774</v>
      </c>
      <c r="C650" s="651">
        <v>-9.6001978659809861E-4</v>
      </c>
      <c r="D650" s="651">
        <v>0</v>
      </c>
    </row>
    <row r="651" spans="2:4">
      <c r="B651" s="654">
        <v>44775</v>
      </c>
      <c r="C651" s="651">
        <v>0</v>
      </c>
      <c r="D651" s="651">
        <v>0</v>
      </c>
    </row>
    <row r="652" spans="2:4">
      <c r="B652" s="654">
        <v>44776</v>
      </c>
      <c r="C652" s="651">
        <v>0</v>
      </c>
      <c r="D652" s="651">
        <v>0</v>
      </c>
    </row>
    <row r="653" spans="2:4">
      <c r="B653" s="654">
        <v>44777</v>
      </c>
      <c r="C653" s="651">
        <v>0</v>
      </c>
      <c r="D653" s="651">
        <v>0</v>
      </c>
    </row>
    <row r="654" spans="2:4">
      <c r="B654" s="654">
        <v>44778</v>
      </c>
      <c r="C654" s="651">
        <v>0</v>
      </c>
      <c r="D654" s="651">
        <v>0</v>
      </c>
    </row>
    <row r="655" spans="2:4">
      <c r="B655" s="654">
        <v>44781</v>
      </c>
      <c r="C655" s="651">
        <v>0</v>
      </c>
      <c r="D655" s="651">
        <v>0</v>
      </c>
    </row>
    <row r="656" spans="2:4">
      <c r="B656" s="654">
        <v>44782</v>
      </c>
      <c r="C656" s="651">
        <v>-2.9265018521007491E-4</v>
      </c>
      <c r="D656" s="651">
        <v>0</v>
      </c>
    </row>
    <row r="657" spans="2:4">
      <c r="B657" s="654">
        <v>44783</v>
      </c>
      <c r="C657" s="651">
        <v>0</v>
      </c>
      <c r="D657" s="651">
        <v>0</v>
      </c>
    </row>
    <row r="658" spans="2:4">
      <c r="B658" s="654">
        <v>44784</v>
      </c>
      <c r="C658" s="651">
        <v>-1.2350913002773245E-3</v>
      </c>
      <c r="D658" s="651">
        <v>0</v>
      </c>
    </row>
    <row r="659" spans="2:4">
      <c r="B659" s="654">
        <v>44785</v>
      </c>
      <c r="C659" s="651">
        <v>0</v>
      </c>
      <c r="D659" s="651">
        <v>0</v>
      </c>
    </row>
    <row r="660" spans="2:4">
      <c r="B660" s="654">
        <v>44788</v>
      </c>
      <c r="C660" s="651">
        <v>0</v>
      </c>
      <c r="D660" s="651">
        <v>0</v>
      </c>
    </row>
    <row r="661" spans="2:4">
      <c r="B661" s="654">
        <v>44789</v>
      </c>
      <c r="C661" s="651">
        <v>-2.901002821897869E-5</v>
      </c>
      <c r="D661" s="651">
        <v>0</v>
      </c>
    </row>
    <row r="662" spans="2:4">
      <c r="B662" s="654">
        <v>44790</v>
      </c>
      <c r="C662" s="651">
        <v>0</v>
      </c>
      <c r="D662" s="651">
        <v>0</v>
      </c>
    </row>
    <row r="663" spans="2:4">
      <c r="B663" s="654">
        <v>44791</v>
      </c>
      <c r="C663" s="651">
        <v>0</v>
      </c>
      <c r="D663" s="651">
        <v>0</v>
      </c>
    </row>
    <row r="664" spans="2:4">
      <c r="B664" s="654">
        <v>44792</v>
      </c>
      <c r="C664" s="651">
        <v>-2.1017222920934886E-3</v>
      </c>
      <c r="D664" s="651">
        <v>0</v>
      </c>
    </row>
    <row r="665" spans="2:4">
      <c r="B665" s="654">
        <v>44795</v>
      </c>
      <c r="C665" s="651">
        <v>-1.5595018881640055E-3</v>
      </c>
      <c r="D665" s="651">
        <v>0</v>
      </c>
    </row>
    <row r="666" spans="2:4">
      <c r="B666" s="654">
        <v>44796</v>
      </c>
      <c r="C666" s="651">
        <v>0</v>
      </c>
      <c r="D666" s="651">
        <v>0</v>
      </c>
    </row>
    <row r="667" spans="2:4">
      <c r="B667" s="654">
        <v>44797</v>
      </c>
      <c r="C667" s="651">
        <v>0</v>
      </c>
      <c r="D667" s="651">
        <v>0</v>
      </c>
    </row>
    <row r="668" spans="2:4">
      <c r="B668" s="654">
        <v>44798</v>
      </c>
      <c r="C668" s="651">
        <v>-1.9792453184352965E-4</v>
      </c>
      <c r="D668" s="651">
        <v>0</v>
      </c>
    </row>
    <row r="669" spans="2:4">
      <c r="B669" s="654">
        <v>44799</v>
      </c>
      <c r="C669" s="651">
        <v>-2.8244080348172051E-4</v>
      </c>
      <c r="D669" s="651">
        <v>0</v>
      </c>
    </row>
    <row r="670" spans="2:4">
      <c r="B670" s="654">
        <v>44802</v>
      </c>
      <c r="C670" s="651">
        <v>0</v>
      </c>
      <c r="D670" s="651">
        <v>0</v>
      </c>
    </row>
    <row r="671" spans="2:4">
      <c r="B671" s="654">
        <v>44803</v>
      </c>
      <c r="C671" s="651">
        <v>-1.6007235955999288E-3</v>
      </c>
      <c r="D671" s="651">
        <v>0</v>
      </c>
    </row>
    <row r="672" spans="2:4">
      <c r="B672" s="654">
        <v>44804</v>
      </c>
      <c r="C672" s="651">
        <v>-7.9584990075443063E-4</v>
      </c>
      <c r="D672" s="651">
        <v>0</v>
      </c>
    </row>
    <row r="673" spans="2:4">
      <c r="B673" s="654">
        <v>44805</v>
      </c>
      <c r="C673" s="651">
        <v>0</v>
      </c>
      <c r="D673" s="651">
        <v>0</v>
      </c>
    </row>
    <row r="674" spans="2:4">
      <c r="B674" s="654">
        <v>44806</v>
      </c>
      <c r="C674" s="651">
        <v>0</v>
      </c>
      <c r="D674" s="651">
        <v>0</v>
      </c>
    </row>
    <row r="675" spans="2:4">
      <c r="B675" s="654">
        <v>44809</v>
      </c>
      <c r="C675" s="651">
        <v>0</v>
      </c>
      <c r="D675" s="651">
        <v>0</v>
      </c>
    </row>
    <row r="676" spans="2:4">
      <c r="B676" s="654">
        <v>44810</v>
      </c>
      <c r="C676" s="651">
        <v>-2.6648473294639263E-3</v>
      </c>
      <c r="D676" s="651">
        <v>0</v>
      </c>
    </row>
    <row r="677" spans="2:4">
      <c r="B677" s="654">
        <v>44812</v>
      </c>
      <c r="C677" s="651">
        <v>-3.0165509646652433E-3</v>
      </c>
      <c r="D677" s="651">
        <v>0</v>
      </c>
    </row>
    <row r="678" spans="2:4">
      <c r="B678" s="654">
        <v>44813</v>
      </c>
      <c r="C678" s="651">
        <v>0</v>
      </c>
      <c r="D678" s="651">
        <v>0</v>
      </c>
    </row>
    <row r="679" spans="2:4">
      <c r="B679" s="654">
        <v>44816</v>
      </c>
      <c r="C679" s="651">
        <v>0</v>
      </c>
      <c r="D679" s="651">
        <v>0</v>
      </c>
    </row>
    <row r="680" spans="2:4">
      <c r="B680" s="654">
        <v>44817</v>
      </c>
      <c r="C680" s="651">
        <v>-1.7862792819488549E-3</v>
      </c>
      <c r="D680" s="651">
        <v>0</v>
      </c>
    </row>
    <row r="681" spans="2:4">
      <c r="B681" s="654">
        <v>44818</v>
      </c>
      <c r="C681" s="651">
        <v>-7.2621497975300375E-4</v>
      </c>
      <c r="D681" s="651">
        <v>0</v>
      </c>
    </row>
    <row r="682" spans="2:4">
      <c r="B682" s="654">
        <v>44819</v>
      </c>
      <c r="C682" s="651">
        <v>-7.7262328728511243E-4</v>
      </c>
      <c r="D682" s="651">
        <v>0</v>
      </c>
    </row>
    <row r="683" spans="2:4">
      <c r="B683" s="654">
        <v>44820</v>
      </c>
      <c r="C683" s="651">
        <v>-1.7492947504025302E-3</v>
      </c>
      <c r="D683" s="651">
        <v>0</v>
      </c>
    </row>
    <row r="684" spans="2:4">
      <c r="B684" s="654">
        <v>44823</v>
      </c>
      <c r="C684" s="651">
        <v>0</v>
      </c>
      <c r="D684" s="651">
        <v>0</v>
      </c>
    </row>
    <row r="685" spans="2:4">
      <c r="B685" s="654">
        <v>44824</v>
      </c>
      <c r="C685" s="651">
        <v>0</v>
      </c>
      <c r="D685" s="651">
        <v>0</v>
      </c>
    </row>
    <row r="686" spans="2:4">
      <c r="B686" s="654">
        <v>44825</v>
      </c>
      <c r="C686" s="651">
        <v>0</v>
      </c>
      <c r="D686" s="651">
        <v>0</v>
      </c>
    </row>
    <row r="687" spans="2:4">
      <c r="B687" s="654">
        <v>44826</v>
      </c>
      <c r="C687" s="651">
        <v>0</v>
      </c>
      <c r="D687" s="651">
        <v>0</v>
      </c>
    </row>
    <row r="688" spans="2:4">
      <c r="B688" s="654">
        <v>44827</v>
      </c>
      <c r="C688" s="651">
        <v>-6.4604896336251105E-4</v>
      </c>
      <c r="D688" s="651">
        <v>0</v>
      </c>
    </row>
    <row r="689" spans="2:4">
      <c r="B689" s="654">
        <v>44830</v>
      </c>
      <c r="C689" s="651">
        <v>-4.0898306290320097E-3</v>
      </c>
      <c r="D689" s="651">
        <v>0</v>
      </c>
    </row>
    <row r="690" spans="2:4">
      <c r="B690" s="654">
        <v>44831</v>
      </c>
      <c r="C690" s="651">
        <v>-4.5045592633492504E-3</v>
      </c>
      <c r="D690" s="651">
        <v>0</v>
      </c>
    </row>
    <row r="691" spans="2:4">
      <c r="B691" s="654">
        <v>44832</v>
      </c>
      <c r="C691" s="651">
        <v>-5.0753912447855098E-3</v>
      </c>
      <c r="D691" s="651">
        <v>0</v>
      </c>
    </row>
    <row r="692" spans="2:4">
      <c r="B692" s="654">
        <v>44833</v>
      </c>
      <c r="C692" s="651">
        <v>-5.4274962557917528E-3</v>
      </c>
      <c r="D692" s="651">
        <v>0</v>
      </c>
    </row>
    <row r="693" spans="2:4">
      <c r="B693" s="654">
        <v>44834</v>
      </c>
      <c r="C693" s="651">
        <v>-2.3354138982166761E-3</v>
      </c>
      <c r="D693" s="651">
        <v>0</v>
      </c>
    </row>
    <row r="694" spans="2:4">
      <c r="B694" s="654">
        <v>44837</v>
      </c>
      <c r="C694" s="651">
        <v>0</v>
      </c>
      <c r="D694" s="651">
        <v>0</v>
      </c>
    </row>
    <row r="695" spans="2:4">
      <c r="B695" s="654">
        <v>44838</v>
      </c>
      <c r="C695" s="651">
        <v>-4.8987923602972216E-4</v>
      </c>
      <c r="D695" s="651">
        <v>0</v>
      </c>
    </row>
    <row r="696" spans="2:4">
      <c r="B696" s="654">
        <v>44839</v>
      </c>
      <c r="C696" s="651">
        <v>0</v>
      </c>
      <c r="D696" s="651">
        <v>0</v>
      </c>
    </row>
    <row r="697" spans="2:4">
      <c r="B697" s="654">
        <v>44840</v>
      </c>
      <c r="C697" s="651">
        <v>0</v>
      </c>
      <c r="D697" s="651">
        <v>0</v>
      </c>
    </row>
    <row r="698" spans="2:4">
      <c r="B698" s="654">
        <v>44841</v>
      </c>
      <c r="C698" s="651">
        <v>-3.6870110451980853E-4</v>
      </c>
      <c r="D698" s="651">
        <v>0</v>
      </c>
    </row>
    <row r="699" spans="2:4">
      <c r="B699" s="654">
        <v>44844</v>
      </c>
      <c r="C699" s="651">
        <v>0</v>
      </c>
      <c r="D699" s="651">
        <v>0</v>
      </c>
    </row>
    <row r="700" spans="2:4">
      <c r="B700" s="654">
        <v>44845</v>
      </c>
      <c r="C700" s="651">
        <v>-1.5760097476027468E-3</v>
      </c>
      <c r="D700" s="651">
        <v>0</v>
      </c>
    </row>
    <row r="701" spans="2:4">
      <c r="B701" s="654">
        <v>44847</v>
      </c>
      <c r="C701" s="651">
        <v>-2.000747434878658E-3</v>
      </c>
      <c r="D701" s="651">
        <v>0</v>
      </c>
    </row>
    <row r="702" spans="2:4">
      <c r="B702" s="654">
        <v>44848</v>
      </c>
      <c r="C702">
        <v>-3.2825145134784961E-3</v>
      </c>
      <c r="D702">
        <v>0</v>
      </c>
    </row>
    <row r="703" spans="2:4">
      <c r="B703" s="654">
        <v>44851</v>
      </c>
      <c r="C703">
        <v>-1.6507838143111631E-3</v>
      </c>
      <c r="D703">
        <v>0</v>
      </c>
    </row>
    <row r="704" spans="2:4">
      <c r="B704" s="654">
        <v>44852</v>
      </c>
      <c r="C704">
        <v>0</v>
      </c>
      <c r="D704">
        <v>0</v>
      </c>
    </row>
    <row r="705" spans="2:4">
      <c r="B705" s="654">
        <v>44853</v>
      </c>
      <c r="C705">
        <v>0</v>
      </c>
      <c r="D705">
        <v>0</v>
      </c>
    </row>
    <row r="706" spans="2:4">
      <c r="B706" s="654">
        <v>44854</v>
      </c>
      <c r="C706">
        <v>0</v>
      </c>
      <c r="D706">
        <v>0</v>
      </c>
    </row>
    <row r="707" spans="2:4">
      <c r="B707" s="654">
        <v>44855</v>
      </c>
      <c r="C707">
        <v>0</v>
      </c>
      <c r="D707">
        <v>0</v>
      </c>
    </row>
    <row r="708" spans="2:4">
      <c r="B708" s="654">
        <v>44858</v>
      </c>
      <c r="C708">
        <v>-3.5525334212054283E-3</v>
      </c>
      <c r="D708">
        <v>0</v>
      </c>
    </row>
    <row r="709" spans="2:4">
      <c r="B709" s="654">
        <v>44859</v>
      </c>
      <c r="C709">
        <v>-6.0240134536104772E-3</v>
      </c>
      <c r="D709">
        <v>0</v>
      </c>
    </row>
    <row r="710" spans="2:4">
      <c r="B710" s="654">
        <v>44860</v>
      </c>
      <c r="C710">
        <v>-9.037727829733111E-3</v>
      </c>
      <c r="D710">
        <v>0</v>
      </c>
    </row>
    <row r="711" spans="2:4">
      <c r="B711" s="654">
        <v>44861</v>
      </c>
      <c r="C711">
        <v>-5.8668967443783471E-3</v>
      </c>
      <c r="D711">
        <v>0</v>
      </c>
    </row>
    <row r="712" spans="2:4">
      <c r="B712" s="654">
        <v>44862</v>
      </c>
      <c r="C712">
        <v>-4.5881762930078951E-3</v>
      </c>
      <c r="D712">
        <v>0</v>
      </c>
    </row>
    <row r="713" spans="2:4">
      <c r="B713" s="654">
        <v>44865</v>
      </c>
      <c r="C713">
        <v>-1.4791818395002432E-3</v>
      </c>
      <c r="D713">
        <v>0</v>
      </c>
    </row>
    <row r="714" spans="2:4">
      <c r="B714" s="654">
        <v>44866</v>
      </c>
      <c r="C714">
        <v>-8.2426486150810607E-4</v>
      </c>
      <c r="D714">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3.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RF &amp; RV Guide</vt:lpstr>
      <vt:lpstr>AA DB</vt:lpstr>
      <vt:lpstr>Taxas Diárias</vt:lpstr>
      <vt:lpstr>Disclaimer</vt:lpstr>
      <vt:lpstr>Fechamento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2022-10-20T22:39:29Z</cp:lastPrinted>
  <dcterms:created xsi:type="dcterms:W3CDTF">2020-12-28T22:16:49Z</dcterms:created>
  <dcterms:modified xsi:type="dcterms:W3CDTF">2022-11-07T20:04:11Z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